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327"/>
  <workbookPr filterPrivacy="1" defaultThemeVersion="124226"/>
  <xr:revisionPtr revIDLastSave="0" documentId="13_ncr:1_{5DE77AB6-DE09-489A-82AE-8D677F1D7C4D}" xr6:coauthVersionLast="47" xr6:coauthVersionMax="47" xr10:uidLastSave="{00000000-0000-0000-0000-000000000000}"/>
  <workbookProtection workbookAlgorithmName="SHA-512" workbookHashValue="5gkUI2P8RgKBzzw61TqVnszaoDSmEYHRe1syczKIoEGH20FKsjDdVh2KWrMHuWMIMtri+h0K9wNNh8DhoFNBHw==" workbookSaltValue="zUNwgrxh7TQXXsKRXYlCXg==" workbookSpinCount="100000" lockStructure="1"/>
  <bookViews>
    <workbookView xWindow="-120" yWindow="-120" windowWidth="29040" windowHeight="17640" tabRatio="652" xr2:uid="{00000000-000D-0000-FFFF-FFFF00000000}"/>
  </bookViews>
  <sheets>
    <sheet name="Introduction" sheetId="1" r:id="rId1"/>
    <sheet name="Question 1, 1a, 1b." sheetId="4" r:id="rId2"/>
    <sheet name="Question 1c." sheetId="5" r:id="rId3"/>
    <sheet name="Question 2." sheetId="6" r:id="rId4"/>
    <sheet name="Question 3." sheetId="7" r:id="rId5"/>
    <sheet name="Question 4." sheetId="8" r:id="rId6"/>
    <sheet name="DataPage" sheetId="3" r:id="rId7"/>
    <sheet name="Section A." sheetId="9" r:id="rId8"/>
    <sheet name="Section B." sheetId="10" state="hidden" r:id="rId9"/>
    <sheet name="Balance Districts" sheetId="18" state="hidden" r:id="rId10"/>
    <sheet name="Balance Varieties" sheetId="19" state="hidden" r:id="rId11"/>
    <sheet name="Grower List" sheetId="20" state="hidden" r:id="rId12"/>
    <sheet name="Assessment Totals" sheetId="11" r:id="rId13"/>
    <sheet name="Common Ownership" sheetId="22" r:id="rId14"/>
    <sheet name="Varieties" sheetId="14" r:id="rId15"/>
    <sheet name="Districts" sheetId="17" r:id="rId16"/>
    <sheet name="T10" sheetId="16" state="hidden" r:id="rId17"/>
  </sheets>
  <definedNames>
    <definedName name="AllColumnsAssessment">'Assessment Totals'!$A$8:$I$45</definedName>
    <definedName name="AllColumnsDataPage">DataPage!$A$13:$AB$1013</definedName>
    <definedName name="AllColumnsGrowers">'Grower List'!$B$22:$N$423</definedName>
    <definedName name="AllColumnsIntroduction">Introduction!$D$5:$K$34</definedName>
    <definedName name="AllColumnsLateCrush">'Assessment Totals'!$H$51:$I$51</definedName>
    <definedName name="AllColumnsQuest1b">'Question 1, 1a, 1b.'!$A$20:$H$520</definedName>
    <definedName name="AllColumnsQuest1c">'Question 1c.'!$A$16:$V$516</definedName>
    <definedName name="AllColumnsQuest2">'Question 2.'!$A$16:$J$766</definedName>
    <definedName name="AllColumnsQuest3">'Question 3.'!$A$14:$J$1014</definedName>
    <definedName name="AllColumnsQuest4">'Question 4.'!$A$15:$I$515</definedName>
    <definedName name="AllColumnsSectionA">'Section A.'!$A$8:$K$33</definedName>
    <definedName name="AllVarieties">Varieties!$A$3:$D$487</definedName>
    <definedName name="BrixCodes">#REF!</definedName>
    <definedName name="D10CR">DataPage!$AJ$12</definedName>
    <definedName name="D10DS">DataPage!$AM$12</definedName>
    <definedName name="D10NR">DataPage!$AL$12</definedName>
    <definedName name="D10PR">DataPage!$AK$12</definedName>
    <definedName name="D11CR">DataPage!$AJ$13</definedName>
    <definedName name="D11DS">DataPage!$AM$13</definedName>
    <definedName name="D11NR">DataPage!$AL$13</definedName>
    <definedName name="D11PR">DataPage!$AK$13</definedName>
    <definedName name="D12CR">DataPage!$AJ$14</definedName>
    <definedName name="D12DS">DataPage!$AM$14</definedName>
    <definedName name="D12NR">DataPage!$AL$14</definedName>
    <definedName name="D12PR">DataPage!$AK$14</definedName>
    <definedName name="D13CR">DataPage!$AJ$15</definedName>
    <definedName name="D13DS">DataPage!$AM$15</definedName>
    <definedName name="D13NR">DataPage!$AL$15</definedName>
    <definedName name="D13PR">DataPage!$AK$15</definedName>
    <definedName name="D14CR">DataPage!$AJ$16</definedName>
    <definedName name="D14DS">DataPage!$AM$16</definedName>
    <definedName name="D14NR">DataPage!$AL$16</definedName>
    <definedName name="D14PR">DataPage!$AK$16</definedName>
    <definedName name="D15CR">DataPage!$AJ$17</definedName>
    <definedName name="D15DS">DataPage!$AM$17</definedName>
    <definedName name="D15NR">DataPage!$AL$17</definedName>
    <definedName name="D15PR">DataPage!$AK$17</definedName>
    <definedName name="D16CR">DataPage!$AJ$18</definedName>
    <definedName name="D16DS">DataPage!$AM$18</definedName>
    <definedName name="D16NR">DataPage!$AL$18</definedName>
    <definedName name="D16PR">DataPage!$AK$18</definedName>
    <definedName name="D17CR">DataPage!$AJ$19</definedName>
    <definedName name="D17DS">DataPage!$AM$19</definedName>
    <definedName name="D17NR">DataPage!$AL$19</definedName>
    <definedName name="D17PR">DataPage!$AK$19</definedName>
    <definedName name="D1CR">DataPage!$AJ$3</definedName>
    <definedName name="D1DS">DataPage!$AM$3</definedName>
    <definedName name="D1NR">DataPage!$AL$3</definedName>
    <definedName name="D1PR">DataPage!$AK$3</definedName>
    <definedName name="D2CR">DataPage!$AJ$4</definedName>
    <definedName name="D2DS">DataPage!$AM$4</definedName>
    <definedName name="D2NR">DataPage!$AL$4</definedName>
    <definedName name="D2PR">DataPage!$AK$4</definedName>
    <definedName name="D3CR">DataPage!$AJ$5</definedName>
    <definedName name="D3DS">DataPage!$AM$5</definedName>
    <definedName name="D3NR">DataPage!$AL$5</definedName>
    <definedName name="D3PR">DataPage!$AK$5</definedName>
    <definedName name="D4CR">DataPage!$AJ$6</definedName>
    <definedName name="D4DS">DataPage!$AM$6</definedName>
    <definedName name="D4NR">DataPage!$AL$6</definedName>
    <definedName name="D4PR">DataPage!$AK$6</definedName>
    <definedName name="D5CR">DataPage!$AJ$7</definedName>
    <definedName name="D5DS">DataPage!$AM$7</definedName>
    <definedName name="D5NR">DataPage!$AL$7</definedName>
    <definedName name="D5PR">DataPage!$AK$7</definedName>
    <definedName name="D6CR">DataPage!$AJ$8</definedName>
    <definedName name="D6DS">DataPage!$AM$8</definedName>
    <definedName name="D6NR">DataPage!$AL$8</definedName>
    <definedName name="D6PR">DataPage!$AK$8</definedName>
    <definedName name="D7CR">DataPage!$AJ$9</definedName>
    <definedName name="D7DS">DataPage!$AM$9</definedName>
    <definedName name="D7NR">DataPage!$AL$9</definedName>
    <definedName name="D7PR">DataPage!$AK$9</definedName>
    <definedName name="D8CR">DataPage!$AJ$10</definedName>
    <definedName name="D8DS">DataPage!$AM$10</definedName>
    <definedName name="D8NR">DataPage!$AL$10</definedName>
    <definedName name="D8PR">DataPage!$AK$10</definedName>
    <definedName name="D9CR">DataPage!$AJ$11</definedName>
    <definedName name="D9DS">DataPage!$AM$11</definedName>
    <definedName name="D9NR">DataPage!$AL$11</definedName>
    <definedName name="D9PR">DataPage!$AK$11</definedName>
    <definedName name="DbalError">'Balance Districts'!$R$6</definedName>
    <definedName name="DbigErrCnt">'Balance Districts'!$W$7</definedName>
    <definedName name="DbigError">'Balance Districts'!$W$6</definedName>
    <definedName name="DmogErrCnt">'Balance Districts'!$X$7</definedName>
    <definedName name="DmogError">'Balance Districts'!$X$6</definedName>
    <definedName name="DP2growncrush">DataPage!$BC$12</definedName>
    <definedName name="DPAPTONS">DataPage!$L$16:$L$1012</definedName>
    <definedName name="DPcrush">DataPage!$J$3</definedName>
    <definedName name="DPCTONS">DataPage!$J$16:$J$1012</definedName>
    <definedName name="DPDIST">DataPage!$I$16:$I$1012</definedName>
    <definedName name="DPdistilled">DataPage!$X$3</definedName>
    <definedName name="DPDPTONS">DataPage!$X$16:$X$1012</definedName>
    <definedName name="DPGCTONS">DataPage!$BC$16:$BC$1012</definedName>
    <definedName name="DPgrowcrush">DataPage!$D$3</definedName>
    <definedName name="DPGrwrNum">DataPage!$B$16:$B$1012</definedName>
    <definedName name="DPGrwrValue">DataPage!$AC$16:$AC$1012</definedName>
    <definedName name="DPindicator1">DataPage!$AG$3</definedName>
    <definedName name="DPindicator2">DataPage!$AH$3</definedName>
    <definedName name="DPindicator3">DataPage!$AR$3</definedName>
    <definedName name="DPindicator4">DataPage!$AS$3</definedName>
    <definedName name="DPindicator5">DataPage!$AT$3</definedName>
    <definedName name="DPindicator6">DataPage!$AU$3</definedName>
    <definedName name="DPline">DataPage!$AE$5</definedName>
    <definedName name="DPmog">DataPage!$AB$3</definedName>
    <definedName name="DPmoglines">DataPage!$AB$16:$AB$1012</definedName>
    <definedName name="DPnrpurchase">DataPage!$M$3</definedName>
    <definedName name="DpP1bErr">DataPage!$BB$3</definedName>
    <definedName name="DPpda1a">DataPage!$AC$3</definedName>
    <definedName name="DPpda1b">DataPage!$BE$12</definedName>
    <definedName name="DPpurchase">DataPage!$L$3</definedName>
    <definedName name="DPVCODES">DataPage!$F$16:$F$1012</definedName>
    <definedName name="DrndErrCnt">'Balance Districts'!$Y$7</definedName>
    <definedName name="DrndError">'Balance Districts'!$Y$6</definedName>
    <definedName name="GC2A">'Assessment Totals'!$I$31</definedName>
    <definedName name="GCA">'Assessment Totals'!$I$31</definedName>
    <definedName name="GLline">'Grower List'!$M$17</definedName>
    <definedName name="GNPtotal">'Section A.'!$A$33</definedName>
    <definedName name="Grwr_A">'Grower List'!$N$20</definedName>
    <definedName name="Grwr_adiff">'Grower List'!$U$10</definedName>
    <definedName name="Grwr_chk">'Grower List'!$S$12</definedName>
    <definedName name="Grwr_H">'Grower List'!$L$20</definedName>
    <definedName name="Grwr_W">'Grower List'!$E$7</definedName>
    <definedName name="Operation">Introduction!$G$7</definedName>
    <definedName name="PDA1A">'Assessment Totals'!$I$13</definedName>
    <definedName name="PDA1B">'Assessment Totals'!$I$23</definedName>
    <definedName name="PDA1C">'Assessment Totals'!$I$26</definedName>
    <definedName name="PDArate">'Assessment Totals'!$F$6</definedName>
    <definedName name="POID">Introduction!$G$5</definedName>
    <definedName name="Q1BDIST">'Question 1, 1a, 1b.'!$F$20:$F$519</definedName>
    <definedName name="Q1bIndicator">'Question 1, 1a, 1b.'!$L$16</definedName>
    <definedName name="Q1bIndicator2">'Question 1, 1a, 1b.'!$M$16</definedName>
    <definedName name="Q1bline">'Question 1, 1a, 1b.'!$I$17</definedName>
    <definedName name="Q1BRSTONS">'Question 1, 1a, 1b.'!$G$20:$G$519</definedName>
    <definedName name="Q1bTons">'Question 1, 1a, 1b.'!$G$16</definedName>
    <definedName name="Q1BVCODES">'Question 1, 1a, 1b.'!$B$20:$B$519</definedName>
    <definedName name="Q1CBOTONS">'Question 1c.'!$Z$16:$Z$515</definedName>
    <definedName name="Q1cCrush">'Question 1c.'!$J$5</definedName>
    <definedName name="Q1CCTONS">'Question 1c.'!$Y$16:$Y$515</definedName>
    <definedName name="Q1CD10TONS">'Question 1c.'!$T$13</definedName>
    <definedName name="Q1CD11TONS">'Question 1c.'!$T$14</definedName>
    <definedName name="Q1CD12TONS">'Question 1c.'!$T$15</definedName>
    <definedName name="Q1CD13TONS">'Question 1c.'!$T$16</definedName>
    <definedName name="Q1CD14TONS">'Question 1c.'!$T$17</definedName>
    <definedName name="Q1CD15TONS">'Question 1c.'!$T$18</definedName>
    <definedName name="Q1CD16TONS">'Question 1c.'!$T$19</definedName>
    <definedName name="Q1CD17TONS">'Question 1c.'!$T$20</definedName>
    <definedName name="Q1CD1TONS">'Question 1c.'!$T$3</definedName>
    <definedName name="Q1CD2TONS">'Question 1c.'!$T$4</definedName>
    <definedName name="Q1CD3TONS">'Question 1c.'!$T$5</definedName>
    <definedName name="Q1CD4TONS">'Question 1c.'!$T$6</definedName>
    <definedName name="Q1CD5TONS">'Question 1c.'!$T$7</definedName>
    <definedName name="Q1CD6TONS">'Question 1c.'!$T$8</definedName>
    <definedName name="Q1CD7TONS">'Question 1c.'!$T$9</definedName>
    <definedName name="Q1CD8TONS">'Question 1c.'!$T$11</definedName>
    <definedName name="Q1CD9TONS">'Question 1c.'!$T$12</definedName>
    <definedName name="Q1CDIST">'Question 1c.'!$F$16:$F$515</definedName>
    <definedName name="Q1cIndicator">'Question 1c.'!$N$12</definedName>
    <definedName name="Q1cIndicator2">'Question 1c.'!$O$12</definedName>
    <definedName name="Q1cIndicator3">'Question 1c.'!$R$12</definedName>
    <definedName name="Q1cline">'Question 1c.'!$I$12</definedName>
    <definedName name="Q1cOther">'Question 1c.'!$J$8</definedName>
    <definedName name="Q1cTons">'Question 1c.'!$G$12</definedName>
    <definedName name="Q1CVCODES">'Question 1c.'!$B$16:$B$515</definedName>
    <definedName name="Q2Atons">'Question 2.'!$M$11</definedName>
    <definedName name="Q2BOTONS">'Question 2.'!$G$17:$G$765</definedName>
    <definedName name="Q2DIST">'Question 2.'!$F$17:$F$765</definedName>
    <definedName name="Q2grown">'Question 2.'!$I$8</definedName>
    <definedName name="Q2GTONS">'Question 2.'!$M$17:$M$765</definedName>
    <definedName name="Q2Indicator">'Question 2.'!$T$11</definedName>
    <definedName name="Q2Indicator2">'Question 2.'!$U$11</definedName>
    <definedName name="Q2line">'Question 2.'!$L$12</definedName>
    <definedName name="Q2P1bErr">'Question 2.'!$S$11</definedName>
    <definedName name="Q2Pda1b">'Question 2.'!$P$11</definedName>
    <definedName name="Q2purchased">'Question 2.'!$I$9</definedName>
    <definedName name="Q2repurchased">'Question 2.'!$I$10</definedName>
    <definedName name="Q2Tons">'Question 2.'!$G$11</definedName>
    <definedName name="Q2value">'Question 2.'!$O$11</definedName>
    <definedName name="Q2VCODES">'Question 2.'!$B$17:$B$765</definedName>
    <definedName name="Q3Atons">'Question 3.'!$N$9</definedName>
    <definedName name="Q3CTONS">'Question 3.'!$G$14:$G$1013</definedName>
    <definedName name="Q3D10TONS">'Question 3.'!$T$12</definedName>
    <definedName name="Q3D11TONS">'Question 3.'!$T$13</definedName>
    <definedName name="Q3D12TONS">'Question 3.'!$T$14</definedName>
    <definedName name="Q3D13TONS">'Question 3.'!$T$15</definedName>
    <definedName name="Q3D14TONS">'Question 3.'!$T$16</definedName>
    <definedName name="Q3D15TONS">'Question 3.'!$T$17</definedName>
    <definedName name="Q3D16TONS">'Question 3.'!$T$18</definedName>
    <definedName name="Q3D17TONS">'Question 3.'!$T$19</definedName>
    <definedName name="Q3D1TONS">'Question 3.'!$T$3</definedName>
    <definedName name="Q3D2TONS">'Question 3.'!$T$4</definedName>
    <definedName name="Q3D3TONS">'Question 3.'!$T$5</definedName>
    <definedName name="Q3D4TONS">'Question 3.'!$T$6</definedName>
    <definedName name="Q3D5TONS">'Question 3.'!$T$7</definedName>
    <definedName name="Q3D6TONS">'Question 3.'!$T$8</definedName>
    <definedName name="Q3D7TONS">'Question 3.'!$T$9</definedName>
    <definedName name="Q3D8TONS">'Question 3.'!$T$10</definedName>
    <definedName name="Q3D9TONS">'Question 3.'!$T$11</definedName>
    <definedName name="Q3DIST">'Question 3.'!$F$14:$F$1013</definedName>
    <definedName name="Q3Indicator">'Question 3.'!$K$9</definedName>
    <definedName name="Q3Indicator2">'Question 3.'!$L$9</definedName>
    <definedName name="Q3line">'Question 3.'!$I$10</definedName>
    <definedName name="Q3P1bErr">'Question 3.'!$V$9</definedName>
    <definedName name="Q3Pda1b">'Question 3.'!$Q$9</definedName>
    <definedName name="Q3Tons">'Question 3.'!$G$9</definedName>
    <definedName name="Q3value">'Question 3.'!$P$9</definedName>
    <definedName name="Q3VCODES">'Question 3.'!$B$14:$B$1013</definedName>
    <definedName name="Q4CTONS">'Question 4.'!$H$15:$H$514</definedName>
    <definedName name="Q4D10TONS">'Question 4.'!$U$12</definedName>
    <definedName name="Q4D11TONS">'Question 4.'!$U$13</definedName>
    <definedName name="Q4D12TONS">'Question 4.'!$U$14</definedName>
    <definedName name="Q4D13TONS">'Question 4.'!$U$15</definedName>
    <definedName name="Q4D14TONS">'Question 4.'!$U$16</definedName>
    <definedName name="Q4D15TONS">'Question 4.'!$U$17</definedName>
    <definedName name="Q4D16TONS">'Question 4.'!$U$18</definedName>
    <definedName name="Q4D17TONS">'Question 4.'!$U$19</definedName>
    <definedName name="Q4D1TONS">'Question 4.'!$U$3</definedName>
    <definedName name="Q4D2TONS">'Question 4.'!$U$4</definedName>
    <definedName name="Q4D3TONS">'Question 4.'!$U$5</definedName>
    <definedName name="Q4D4TONS">'Question 4.'!$U$6</definedName>
    <definedName name="Q4D5TONS">'Question 4.'!$U$7</definedName>
    <definedName name="Q4D6TONS">'Question 4.'!$U$8</definedName>
    <definedName name="Q4D7TONS">'Question 4.'!$U$9</definedName>
    <definedName name="Q4D8TONS">'Question 4.'!$U$10</definedName>
    <definedName name="Q4D9TONS">'Question 4.'!$U$11</definedName>
    <definedName name="Q4DIST">'Question 4.'!$G$15:$G$514</definedName>
    <definedName name="Q4GrwrNum">'Question 4.'!$D$15:$D$514</definedName>
    <definedName name="Q4GrwrValue">'Question 4.'!$L$15:$L$514</definedName>
    <definedName name="Q4Indicator">'Question 4.'!$P$10</definedName>
    <definedName name="Q4Indicator2">'Question 4.'!$Q$10</definedName>
    <definedName name="Q4line">'Question 4.'!$J$11</definedName>
    <definedName name="Q4P1bErr">'Question 4.'!$O$10</definedName>
    <definedName name="Q4Pda1b">'Question 4.'!$M$10</definedName>
    <definedName name="Q4Tons">'Question 4.'!$H$10</definedName>
    <definedName name="Q4Value">'Question 4.'!$L$10</definedName>
    <definedName name="Q4VCODES">'Question 4.'!$B$15:$B$514</definedName>
    <definedName name="SACrushed">'Section A.'!$C$20</definedName>
    <definedName name="SAnrPurchase">'Section A.'!$G$20</definedName>
    <definedName name="SAnrPurshase">'Section A.'!$G$20</definedName>
    <definedName name="SAPurchase">'Section A.'!$E$20</definedName>
    <definedName name="T10Value">'T10'!$A$1:$R$387</definedName>
    <definedName name="VbalError">'Balance Varieties'!$S$6</definedName>
    <definedName name="VbigErrCnt">'Balance Varieties'!$X$7</definedName>
    <definedName name="VbigError">'Balance Varieties'!$X$6</definedName>
    <definedName name="VmogErrCnt">'Balance Varieties'!$Y$7</definedName>
    <definedName name="VmogError">'Balance Varieties'!$Y$6</definedName>
    <definedName name="VrndErrCnt">'Balance Varieties'!$Z$7</definedName>
    <definedName name="VrndError">'Balance Varieties'!$Z$6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9" i="3" l="1"/>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7" i="3"/>
  <c r="D18" i="3"/>
  <c r="D16" i="3"/>
  <c r="F16" i="3" l="1"/>
  <c r="I42" i="11" l="1"/>
  <c r="N759" i="6" l="1"/>
  <c r="M759" i="6"/>
  <c r="S759" i="6" s="1"/>
  <c r="K759" i="6"/>
  <c r="B759" i="6"/>
  <c r="U759" i="6" s="1"/>
  <c r="A759" i="6"/>
  <c r="N758" i="6"/>
  <c r="M758" i="6"/>
  <c r="S758" i="6" s="1"/>
  <c r="K758" i="6"/>
  <c r="B758" i="6"/>
  <c r="U758" i="6" s="1"/>
  <c r="A758" i="6"/>
  <c r="N757" i="6"/>
  <c r="M757" i="6"/>
  <c r="S757" i="6" s="1"/>
  <c r="K757" i="6"/>
  <c r="B757" i="6"/>
  <c r="U757" i="6" s="1"/>
  <c r="A757" i="6"/>
  <c r="N756" i="6"/>
  <c r="M756" i="6"/>
  <c r="S756" i="6" s="1"/>
  <c r="K756" i="6"/>
  <c r="B756" i="6"/>
  <c r="U756" i="6" s="1"/>
  <c r="A756" i="6"/>
  <c r="N755" i="6"/>
  <c r="M755" i="6"/>
  <c r="S755" i="6" s="1"/>
  <c r="K755" i="6"/>
  <c r="B755" i="6"/>
  <c r="U755" i="6" s="1"/>
  <c r="A755" i="6"/>
  <c r="N754" i="6"/>
  <c r="M754" i="6"/>
  <c r="S754" i="6" s="1"/>
  <c r="K754" i="6"/>
  <c r="B754" i="6"/>
  <c r="U754" i="6" s="1"/>
  <c r="A754" i="6"/>
  <c r="N753" i="6"/>
  <c r="M753" i="6"/>
  <c r="S753" i="6" s="1"/>
  <c r="K753" i="6"/>
  <c r="B753" i="6"/>
  <c r="U753" i="6" s="1"/>
  <c r="A753" i="6"/>
  <c r="N752" i="6"/>
  <c r="M752" i="6"/>
  <c r="S752" i="6" s="1"/>
  <c r="K752" i="6"/>
  <c r="B752" i="6"/>
  <c r="U752" i="6" s="1"/>
  <c r="A752" i="6"/>
  <c r="N751" i="6"/>
  <c r="M751" i="6"/>
  <c r="S751" i="6" s="1"/>
  <c r="K751" i="6"/>
  <c r="B751" i="6"/>
  <c r="U751" i="6" s="1"/>
  <c r="A751" i="6"/>
  <c r="N750" i="6"/>
  <c r="M750" i="6"/>
  <c r="S750" i="6" s="1"/>
  <c r="K750" i="6"/>
  <c r="B750" i="6"/>
  <c r="U750" i="6" s="1"/>
  <c r="A750" i="6"/>
  <c r="N749" i="6"/>
  <c r="M749" i="6"/>
  <c r="S749" i="6" s="1"/>
  <c r="K749" i="6"/>
  <c r="B749" i="6"/>
  <c r="U749" i="6" s="1"/>
  <c r="A749" i="6"/>
  <c r="N748" i="6"/>
  <c r="M748" i="6"/>
  <c r="S748" i="6" s="1"/>
  <c r="K748" i="6"/>
  <c r="B748" i="6"/>
  <c r="U748" i="6" s="1"/>
  <c r="A748" i="6"/>
  <c r="N747" i="6"/>
  <c r="M747" i="6"/>
  <c r="S747" i="6" s="1"/>
  <c r="K747" i="6"/>
  <c r="B747" i="6"/>
  <c r="U747" i="6" s="1"/>
  <c r="A747" i="6"/>
  <c r="N746" i="6"/>
  <c r="M746" i="6"/>
  <c r="S746" i="6" s="1"/>
  <c r="K746" i="6"/>
  <c r="B746" i="6"/>
  <c r="U746" i="6" s="1"/>
  <c r="A746" i="6"/>
  <c r="N745" i="6"/>
  <c r="M745" i="6"/>
  <c r="S745" i="6" s="1"/>
  <c r="K745" i="6"/>
  <c r="B745" i="6"/>
  <c r="U745" i="6" s="1"/>
  <c r="A745" i="6"/>
  <c r="N744" i="6"/>
  <c r="M744" i="6"/>
  <c r="S744" i="6" s="1"/>
  <c r="K744" i="6"/>
  <c r="B744" i="6"/>
  <c r="U744" i="6" s="1"/>
  <c r="A744" i="6"/>
  <c r="N743" i="6"/>
  <c r="M743" i="6"/>
  <c r="S743" i="6" s="1"/>
  <c r="K743" i="6"/>
  <c r="B743" i="6"/>
  <c r="U743" i="6" s="1"/>
  <c r="A743" i="6"/>
  <c r="N742" i="6"/>
  <c r="M742" i="6"/>
  <c r="S742" i="6" s="1"/>
  <c r="K742" i="6"/>
  <c r="B742" i="6"/>
  <c r="U742" i="6" s="1"/>
  <c r="A742" i="6"/>
  <c r="N741" i="6"/>
  <c r="M741" i="6"/>
  <c r="S741" i="6" s="1"/>
  <c r="K741" i="6"/>
  <c r="B741" i="6"/>
  <c r="U741" i="6" s="1"/>
  <c r="A741" i="6"/>
  <c r="N740" i="6"/>
  <c r="M740" i="6"/>
  <c r="S740" i="6" s="1"/>
  <c r="K740" i="6"/>
  <c r="B740" i="6"/>
  <c r="U740" i="6" s="1"/>
  <c r="A740" i="6"/>
  <c r="N739" i="6"/>
  <c r="M739" i="6"/>
  <c r="S739" i="6" s="1"/>
  <c r="K739" i="6"/>
  <c r="B739" i="6"/>
  <c r="U739" i="6" s="1"/>
  <c r="A739" i="6"/>
  <c r="N738" i="6"/>
  <c r="M738" i="6"/>
  <c r="S738" i="6" s="1"/>
  <c r="K738" i="6"/>
  <c r="B738" i="6"/>
  <c r="U738" i="6" s="1"/>
  <c r="A738" i="6"/>
  <c r="N737" i="6"/>
  <c r="M737" i="6"/>
  <c r="S737" i="6" s="1"/>
  <c r="K737" i="6"/>
  <c r="B737" i="6"/>
  <c r="U737" i="6" s="1"/>
  <c r="A737" i="6"/>
  <c r="N736" i="6"/>
  <c r="M736" i="6"/>
  <c r="S736" i="6" s="1"/>
  <c r="K736" i="6"/>
  <c r="B736" i="6"/>
  <c r="U736" i="6" s="1"/>
  <c r="A736" i="6"/>
  <c r="N735" i="6"/>
  <c r="M735" i="6"/>
  <c r="S735" i="6" s="1"/>
  <c r="K735" i="6"/>
  <c r="B735" i="6"/>
  <c r="U735" i="6" s="1"/>
  <c r="A735" i="6"/>
  <c r="N734" i="6"/>
  <c r="M734" i="6"/>
  <c r="S734" i="6" s="1"/>
  <c r="K734" i="6"/>
  <c r="B734" i="6"/>
  <c r="U734" i="6" s="1"/>
  <c r="A734" i="6"/>
  <c r="N733" i="6"/>
  <c r="M733" i="6"/>
  <c r="S733" i="6" s="1"/>
  <c r="K733" i="6"/>
  <c r="B733" i="6"/>
  <c r="U733" i="6" s="1"/>
  <c r="A733" i="6"/>
  <c r="N732" i="6"/>
  <c r="M732" i="6"/>
  <c r="S732" i="6" s="1"/>
  <c r="K732" i="6"/>
  <c r="B732" i="6"/>
  <c r="U732" i="6" s="1"/>
  <c r="A732" i="6"/>
  <c r="N731" i="6"/>
  <c r="M731" i="6"/>
  <c r="S731" i="6" s="1"/>
  <c r="K731" i="6"/>
  <c r="B731" i="6"/>
  <c r="A731" i="6"/>
  <c r="N730" i="6"/>
  <c r="M730" i="6"/>
  <c r="S730" i="6" s="1"/>
  <c r="K730" i="6"/>
  <c r="B730" i="6"/>
  <c r="T730" i="6" s="1"/>
  <c r="A730" i="6"/>
  <c r="N729" i="6"/>
  <c r="M729" i="6"/>
  <c r="S729" i="6" s="1"/>
  <c r="K729" i="6"/>
  <c r="B729" i="6"/>
  <c r="T729" i="6" s="1"/>
  <c r="A729" i="6"/>
  <c r="N728" i="6"/>
  <c r="M728" i="6"/>
  <c r="S728" i="6" s="1"/>
  <c r="K728" i="6"/>
  <c r="B728" i="6"/>
  <c r="T728" i="6" s="1"/>
  <c r="A728" i="6"/>
  <c r="N727" i="6"/>
  <c r="M727" i="6"/>
  <c r="S727" i="6" s="1"/>
  <c r="K727" i="6"/>
  <c r="B727" i="6"/>
  <c r="T727" i="6" s="1"/>
  <c r="A727" i="6"/>
  <c r="N726" i="6"/>
  <c r="M726" i="6"/>
  <c r="S726" i="6" s="1"/>
  <c r="K726" i="6"/>
  <c r="B726" i="6"/>
  <c r="T726" i="6" s="1"/>
  <c r="A726" i="6"/>
  <c r="N725" i="6"/>
  <c r="M725" i="6"/>
  <c r="S725" i="6" s="1"/>
  <c r="K725" i="6"/>
  <c r="B725" i="6"/>
  <c r="T725" i="6" s="1"/>
  <c r="A725" i="6"/>
  <c r="N724" i="6"/>
  <c r="M724" i="6"/>
  <c r="S724" i="6" s="1"/>
  <c r="K724" i="6"/>
  <c r="B724" i="6"/>
  <c r="T724" i="6" s="1"/>
  <c r="A724" i="6"/>
  <c r="N723" i="6"/>
  <c r="M723" i="6"/>
  <c r="S723" i="6" s="1"/>
  <c r="K723" i="6"/>
  <c r="B723" i="6"/>
  <c r="T723" i="6" s="1"/>
  <c r="A723" i="6"/>
  <c r="N722" i="6"/>
  <c r="M722" i="6"/>
  <c r="S722" i="6" s="1"/>
  <c r="K722" i="6"/>
  <c r="B722" i="6"/>
  <c r="T722" i="6" s="1"/>
  <c r="A722" i="6"/>
  <c r="N721" i="6"/>
  <c r="M721" i="6"/>
  <c r="S721" i="6" s="1"/>
  <c r="K721" i="6"/>
  <c r="B721" i="6"/>
  <c r="T721" i="6" s="1"/>
  <c r="A721" i="6"/>
  <c r="N720" i="6"/>
  <c r="M720" i="6"/>
  <c r="S720" i="6" s="1"/>
  <c r="K720" i="6"/>
  <c r="B720" i="6"/>
  <c r="T720" i="6" s="1"/>
  <c r="A720" i="6"/>
  <c r="N719" i="6"/>
  <c r="M719" i="6"/>
  <c r="S719" i="6" s="1"/>
  <c r="K719" i="6"/>
  <c r="B719" i="6"/>
  <c r="T719" i="6" s="1"/>
  <c r="A719" i="6"/>
  <c r="N718" i="6"/>
  <c r="M718" i="6"/>
  <c r="S718" i="6" s="1"/>
  <c r="K718" i="6"/>
  <c r="B718" i="6"/>
  <c r="T718" i="6" s="1"/>
  <c r="A718" i="6"/>
  <c r="N717" i="6"/>
  <c r="M717" i="6"/>
  <c r="S717" i="6" s="1"/>
  <c r="K717" i="6"/>
  <c r="B717" i="6"/>
  <c r="T717" i="6" s="1"/>
  <c r="A717" i="6"/>
  <c r="N716" i="6"/>
  <c r="M716" i="6"/>
  <c r="S716" i="6" s="1"/>
  <c r="K716" i="6"/>
  <c r="B716" i="6"/>
  <c r="T716" i="6" s="1"/>
  <c r="A716" i="6"/>
  <c r="N715" i="6"/>
  <c r="M715" i="6"/>
  <c r="S715" i="6" s="1"/>
  <c r="K715" i="6"/>
  <c r="B715" i="6"/>
  <c r="T715" i="6" s="1"/>
  <c r="A715" i="6"/>
  <c r="N714" i="6"/>
  <c r="M714" i="6"/>
  <c r="S714" i="6" s="1"/>
  <c r="K714" i="6"/>
  <c r="B714" i="6"/>
  <c r="T714" i="6" s="1"/>
  <c r="A714" i="6"/>
  <c r="N713" i="6"/>
  <c r="M713" i="6"/>
  <c r="S713" i="6" s="1"/>
  <c r="K713" i="6"/>
  <c r="B713" i="6"/>
  <c r="T713" i="6" s="1"/>
  <c r="A713" i="6"/>
  <c r="N712" i="6"/>
  <c r="M712" i="6"/>
  <c r="S712" i="6" s="1"/>
  <c r="K712" i="6"/>
  <c r="B712" i="6"/>
  <c r="T712" i="6" s="1"/>
  <c r="A712" i="6"/>
  <c r="N711" i="6"/>
  <c r="M711" i="6"/>
  <c r="S711" i="6" s="1"/>
  <c r="K711" i="6"/>
  <c r="B711" i="6"/>
  <c r="T711" i="6" s="1"/>
  <c r="A711" i="6"/>
  <c r="N710" i="6"/>
  <c r="M710" i="6"/>
  <c r="S710" i="6" s="1"/>
  <c r="K710" i="6"/>
  <c r="B710" i="6"/>
  <c r="T710" i="6" s="1"/>
  <c r="A710" i="6"/>
  <c r="N709" i="6"/>
  <c r="M709" i="6"/>
  <c r="S709" i="6" s="1"/>
  <c r="K709" i="6"/>
  <c r="B709" i="6"/>
  <c r="T709" i="6" s="1"/>
  <c r="A709" i="6"/>
  <c r="N708" i="6"/>
  <c r="M708" i="6"/>
  <c r="S708" i="6" s="1"/>
  <c r="K708" i="6"/>
  <c r="B708" i="6"/>
  <c r="T708" i="6" s="1"/>
  <c r="A708" i="6"/>
  <c r="N707" i="6"/>
  <c r="M707" i="6"/>
  <c r="S707" i="6" s="1"/>
  <c r="K707" i="6"/>
  <c r="B707" i="6"/>
  <c r="T707" i="6" s="1"/>
  <c r="A707" i="6"/>
  <c r="N706" i="6"/>
  <c r="M706" i="6"/>
  <c r="S706" i="6" s="1"/>
  <c r="K706" i="6"/>
  <c r="B706" i="6"/>
  <c r="T706" i="6" s="1"/>
  <c r="A706" i="6"/>
  <c r="N705" i="6"/>
  <c r="M705" i="6"/>
  <c r="S705" i="6" s="1"/>
  <c r="K705" i="6"/>
  <c r="B705" i="6"/>
  <c r="T705" i="6" s="1"/>
  <c r="A705" i="6"/>
  <c r="N704" i="6"/>
  <c r="M704" i="6"/>
  <c r="S704" i="6" s="1"/>
  <c r="K704" i="6"/>
  <c r="B704" i="6"/>
  <c r="T704" i="6" s="1"/>
  <c r="A704" i="6"/>
  <c r="N703" i="6"/>
  <c r="M703" i="6"/>
  <c r="S703" i="6" s="1"/>
  <c r="K703" i="6"/>
  <c r="B703" i="6"/>
  <c r="T703" i="6" s="1"/>
  <c r="A703" i="6"/>
  <c r="N702" i="6"/>
  <c r="M702" i="6"/>
  <c r="S702" i="6" s="1"/>
  <c r="K702" i="6"/>
  <c r="B702" i="6"/>
  <c r="T702" i="6" s="1"/>
  <c r="A702" i="6"/>
  <c r="N701" i="6"/>
  <c r="M701" i="6"/>
  <c r="S701" i="6" s="1"/>
  <c r="K701" i="6"/>
  <c r="B701" i="6"/>
  <c r="T701" i="6" s="1"/>
  <c r="A701" i="6"/>
  <c r="N700" i="6"/>
  <c r="M700" i="6"/>
  <c r="S700" i="6" s="1"/>
  <c r="K700" i="6"/>
  <c r="B700" i="6"/>
  <c r="T700" i="6" s="1"/>
  <c r="A700" i="6"/>
  <c r="N699" i="6"/>
  <c r="M699" i="6"/>
  <c r="S699" i="6" s="1"/>
  <c r="K699" i="6"/>
  <c r="B699" i="6"/>
  <c r="T699" i="6" s="1"/>
  <c r="A699" i="6"/>
  <c r="N698" i="6"/>
  <c r="M698" i="6"/>
  <c r="S698" i="6" s="1"/>
  <c r="K698" i="6"/>
  <c r="B698" i="6"/>
  <c r="T698" i="6" s="1"/>
  <c r="A698" i="6"/>
  <c r="N697" i="6"/>
  <c r="M697" i="6"/>
  <c r="S697" i="6" s="1"/>
  <c r="K697" i="6"/>
  <c r="B697" i="6"/>
  <c r="T697" i="6" s="1"/>
  <c r="A697" i="6"/>
  <c r="N696" i="6"/>
  <c r="M696" i="6"/>
  <c r="S696" i="6" s="1"/>
  <c r="K696" i="6"/>
  <c r="B696" i="6"/>
  <c r="T696" i="6" s="1"/>
  <c r="A696" i="6"/>
  <c r="N695" i="6"/>
  <c r="M695" i="6"/>
  <c r="S695" i="6" s="1"/>
  <c r="K695" i="6"/>
  <c r="B695" i="6"/>
  <c r="T695" i="6" s="1"/>
  <c r="A695" i="6"/>
  <c r="N694" i="6"/>
  <c r="M694" i="6"/>
  <c r="S694" i="6" s="1"/>
  <c r="K694" i="6"/>
  <c r="B694" i="6"/>
  <c r="T694" i="6" s="1"/>
  <c r="A694" i="6"/>
  <c r="N693" i="6"/>
  <c r="M693" i="6"/>
  <c r="S693" i="6" s="1"/>
  <c r="K693" i="6"/>
  <c r="B693" i="6"/>
  <c r="T693" i="6" s="1"/>
  <c r="A693" i="6"/>
  <c r="N692" i="6"/>
  <c r="M692" i="6"/>
  <c r="S692" i="6" s="1"/>
  <c r="K692" i="6"/>
  <c r="B692" i="6"/>
  <c r="T692" i="6" s="1"/>
  <c r="A692" i="6"/>
  <c r="N691" i="6"/>
  <c r="M691" i="6"/>
  <c r="S691" i="6" s="1"/>
  <c r="K691" i="6"/>
  <c r="B691" i="6"/>
  <c r="T691" i="6" s="1"/>
  <c r="A691" i="6"/>
  <c r="N690" i="6"/>
  <c r="M690" i="6"/>
  <c r="S690" i="6" s="1"/>
  <c r="K690" i="6"/>
  <c r="B690" i="6"/>
  <c r="T690" i="6" s="1"/>
  <c r="A690" i="6"/>
  <c r="N689" i="6"/>
  <c r="M689" i="6"/>
  <c r="S689" i="6" s="1"/>
  <c r="K689" i="6"/>
  <c r="B689" i="6"/>
  <c r="T689" i="6" s="1"/>
  <c r="A689" i="6"/>
  <c r="N688" i="6"/>
  <c r="M688" i="6"/>
  <c r="S688" i="6" s="1"/>
  <c r="K688" i="6"/>
  <c r="B688" i="6"/>
  <c r="T688" i="6" s="1"/>
  <c r="A688" i="6"/>
  <c r="N687" i="6"/>
  <c r="M687" i="6"/>
  <c r="S687" i="6" s="1"/>
  <c r="K687" i="6"/>
  <c r="B687" i="6"/>
  <c r="T687" i="6" s="1"/>
  <c r="A687" i="6"/>
  <c r="N686" i="6"/>
  <c r="M686" i="6"/>
  <c r="S686" i="6" s="1"/>
  <c r="K686" i="6"/>
  <c r="B686" i="6"/>
  <c r="T686" i="6" s="1"/>
  <c r="A686" i="6"/>
  <c r="N685" i="6"/>
  <c r="M685" i="6"/>
  <c r="S685" i="6" s="1"/>
  <c r="K685" i="6"/>
  <c r="B685" i="6"/>
  <c r="T685" i="6" s="1"/>
  <c r="A685" i="6"/>
  <c r="N684" i="6"/>
  <c r="M684" i="6"/>
  <c r="S684" i="6" s="1"/>
  <c r="K684" i="6"/>
  <c r="B684" i="6"/>
  <c r="T684" i="6" s="1"/>
  <c r="A684" i="6"/>
  <c r="N683" i="6"/>
  <c r="M683" i="6"/>
  <c r="S683" i="6" s="1"/>
  <c r="K683" i="6"/>
  <c r="B683" i="6"/>
  <c r="T683" i="6" s="1"/>
  <c r="A683" i="6"/>
  <c r="N682" i="6"/>
  <c r="M682" i="6"/>
  <c r="S682" i="6" s="1"/>
  <c r="K682" i="6"/>
  <c r="B682" i="6"/>
  <c r="T682" i="6" s="1"/>
  <c r="A682" i="6"/>
  <c r="N681" i="6"/>
  <c r="M681" i="6"/>
  <c r="S681" i="6" s="1"/>
  <c r="K681" i="6"/>
  <c r="B681" i="6"/>
  <c r="T681" i="6" s="1"/>
  <c r="A681" i="6"/>
  <c r="N680" i="6"/>
  <c r="M680" i="6"/>
  <c r="S680" i="6" s="1"/>
  <c r="K680" i="6"/>
  <c r="B680" i="6"/>
  <c r="T680" i="6" s="1"/>
  <c r="A680" i="6"/>
  <c r="N679" i="6"/>
  <c r="M679" i="6"/>
  <c r="S679" i="6" s="1"/>
  <c r="K679" i="6"/>
  <c r="B679" i="6"/>
  <c r="T679" i="6" s="1"/>
  <c r="A679" i="6"/>
  <c r="N678" i="6"/>
  <c r="M678" i="6"/>
  <c r="S678" i="6" s="1"/>
  <c r="K678" i="6"/>
  <c r="B678" i="6"/>
  <c r="T678" i="6" s="1"/>
  <c r="A678" i="6"/>
  <c r="N677" i="6"/>
  <c r="M677" i="6"/>
  <c r="S677" i="6" s="1"/>
  <c r="K677" i="6"/>
  <c r="B677" i="6"/>
  <c r="T677" i="6" s="1"/>
  <c r="A677" i="6"/>
  <c r="N676" i="6"/>
  <c r="M676" i="6"/>
  <c r="S676" i="6" s="1"/>
  <c r="K676" i="6"/>
  <c r="B676" i="6"/>
  <c r="T676" i="6" s="1"/>
  <c r="A676" i="6"/>
  <c r="N675" i="6"/>
  <c r="M675" i="6"/>
  <c r="S675" i="6" s="1"/>
  <c r="K675" i="6"/>
  <c r="B675" i="6"/>
  <c r="T675" i="6" s="1"/>
  <c r="A675" i="6"/>
  <c r="N674" i="6"/>
  <c r="M674" i="6"/>
  <c r="S674" i="6" s="1"/>
  <c r="K674" i="6"/>
  <c r="B674" i="6"/>
  <c r="T674" i="6" s="1"/>
  <c r="A674" i="6"/>
  <c r="N673" i="6"/>
  <c r="M673" i="6"/>
  <c r="S673" i="6" s="1"/>
  <c r="K673" i="6"/>
  <c r="B673" i="6"/>
  <c r="T673" i="6" s="1"/>
  <c r="A673" i="6"/>
  <c r="N672" i="6"/>
  <c r="M672" i="6"/>
  <c r="S672" i="6" s="1"/>
  <c r="K672" i="6"/>
  <c r="B672" i="6"/>
  <c r="T672" i="6" s="1"/>
  <c r="A672" i="6"/>
  <c r="N671" i="6"/>
  <c r="M671" i="6"/>
  <c r="S671" i="6" s="1"/>
  <c r="K671" i="6"/>
  <c r="B671" i="6"/>
  <c r="T671" i="6" s="1"/>
  <c r="A671" i="6"/>
  <c r="N670" i="6"/>
  <c r="M670" i="6"/>
  <c r="S670" i="6" s="1"/>
  <c r="K670" i="6"/>
  <c r="B670" i="6"/>
  <c r="T670" i="6" s="1"/>
  <c r="A670" i="6"/>
  <c r="N669" i="6"/>
  <c r="M669" i="6"/>
  <c r="S669" i="6" s="1"/>
  <c r="K669" i="6"/>
  <c r="B669" i="6"/>
  <c r="T669" i="6" s="1"/>
  <c r="A669" i="6"/>
  <c r="N668" i="6"/>
  <c r="M668" i="6"/>
  <c r="S668" i="6" s="1"/>
  <c r="K668" i="6"/>
  <c r="B668" i="6"/>
  <c r="T668" i="6" s="1"/>
  <c r="A668" i="6"/>
  <c r="N667" i="6"/>
  <c r="M667" i="6"/>
  <c r="S667" i="6" s="1"/>
  <c r="K667" i="6"/>
  <c r="B667" i="6"/>
  <c r="T667" i="6" s="1"/>
  <c r="A667" i="6"/>
  <c r="N666" i="6"/>
  <c r="M666" i="6"/>
  <c r="S666" i="6" s="1"/>
  <c r="K666" i="6"/>
  <c r="B666" i="6"/>
  <c r="T666" i="6" s="1"/>
  <c r="A666" i="6"/>
  <c r="N665" i="6"/>
  <c r="M665" i="6"/>
  <c r="S665" i="6" s="1"/>
  <c r="K665" i="6"/>
  <c r="B665" i="6"/>
  <c r="T665" i="6" s="1"/>
  <c r="A665" i="6"/>
  <c r="N664" i="6"/>
  <c r="M664" i="6"/>
  <c r="S664" i="6" s="1"/>
  <c r="K664" i="6"/>
  <c r="B664" i="6"/>
  <c r="T664" i="6" s="1"/>
  <c r="A664" i="6"/>
  <c r="N663" i="6"/>
  <c r="M663" i="6"/>
  <c r="S663" i="6" s="1"/>
  <c r="K663" i="6"/>
  <c r="B663" i="6"/>
  <c r="T663" i="6" s="1"/>
  <c r="A663" i="6"/>
  <c r="N662" i="6"/>
  <c r="M662" i="6"/>
  <c r="S662" i="6" s="1"/>
  <c r="K662" i="6"/>
  <c r="B662" i="6"/>
  <c r="T662" i="6" s="1"/>
  <c r="A662" i="6"/>
  <c r="N661" i="6"/>
  <c r="M661" i="6"/>
  <c r="S661" i="6" s="1"/>
  <c r="K661" i="6"/>
  <c r="B661" i="6"/>
  <c r="T661" i="6" s="1"/>
  <c r="A661" i="6"/>
  <c r="N660" i="6"/>
  <c r="M660" i="6"/>
  <c r="S660" i="6" s="1"/>
  <c r="K660" i="6"/>
  <c r="B660" i="6"/>
  <c r="T660" i="6" s="1"/>
  <c r="A660" i="6"/>
  <c r="N659" i="6"/>
  <c r="M659" i="6"/>
  <c r="S659" i="6" s="1"/>
  <c r="K659" i="6"/>
  <c r="B659" i="6"/>
  <c r="T659" i="6" s="1"/>
  <c r="A659" i="6"/>
  <c r="N658" i="6"/>
  <c r="M658" i="6"/>
  <c r="S658" i="6" s="1"/>
  <c r="K658" i="6"/>
  <c r="B658" i="6"/>
  <c r="T658" i="6" s="1"/>
  <c r="A658" i="6"/>
  <c r="N657" i="6"/>
  <c r="M657" i="6"/>
  <c r="S657" i="6" s="1"/>
  <c r="K657" i="6"/>
  <c r="B657" i="6"/>
  <c r="T657" i="6" s="1"/>
  <c r="A657" i="6"/>
  <c r="N656" i="6"/>
  <c r="M656" i="6"/>
  <c r="S656" i="6" s="1"/>
  <c r="K656" i="6"/>
  <c r="B656" i="6"/>
  <c r="T656" i="6" s="1"/>
  <c r="A656" i="6"/>
  <c r="N655" i="6"/>
  <c r="M655" i="6"/>
  <c r="S655" i="6" s="1"/>
  <c r="K655" i="6"/>
  <c r="B655" i="6"/>
  <c r="T655" i="6" s="1"/>
  <c r="A655" i="6"/>
  <c r="N654" i="6"/>
  <c r="M654" i="6"/>
  <c r="S654" i="6" s="1"/>
  <c r="K654" i="6"/>
  <c r="B654" i="6"/>
  <c r="T654" i="6" s="1"/>
  <c r="A654" i="6"/>
  <c r="N653" i="6"/>
  <c r="M653" i="6"/>
  <c r="S653" i="6" s="1"/>
  <c r="K653" i="6"/>
  <c r="B653" i="6"/>
  <c r="T653" i="6" s="1"/>
  <c r="A653" i="6"/>
  <c r="N652" i="6"/>
  <c r="M652" i="6"/>
  <c r="K652" i="6"/>
  <c r="B652" i="6"/>
  <c r="A652" i="6"/>
  <c r="N651" i="6"/>
  <c r="M651" i="6"/>
  <c r="S651" i="6" s="1"/>
  <c r="K651" i="6"/>
  <c r="B651" i="6"/>
  <c r="T651" i="6" s="1"/>
  <c r="A651" i="6"/>
  <c r="N650" i="6"/>
  <c r="M650" i="6"/>
  <c r="S650" i="6" s="1"/>
  <c r="K650" i="6"/>
  <c r="B650" i="6"/>
  <c r="T650" i="6" s="1"/>
  <c r="A650" i="6"/>
  <c r="N649" i="6"/>
  <c r="M649" i="6"/>
  <c r="S649" i="6" s="1"/>
  <c r="K649" i="6"/>
  <c r="B649" i="6"/>
  <c r="T649" i="6" s="1"/>
  <c r="A649" i="6"/>
  <c r="S648" i="6"/>
  <c r="N648" i="6"/>
  <c r="M648" i="6"/>
  <c r="K648" i="6"/>
  <c r="B648" i="6"/>
  <c r="T648" i="6" s="1"/>
  <c r="A648" i="6"/>
  <c r="N647" i="6"/>
  <c r="M647" i="6"/>
  <c r="S647" i="6" s="1"/>
  <c r="K647" i="6"/>
  <c r="B647" i="6"/>
  <c r="T647" i="6" s="1"/>
  <c r="A647" i="6"/>
  <c r="S646" i="6"/>
  <c r="N646" i="6"/>
  <c r="M646" i="6"/>
  <c r="K646" i="6"/>
  <c r="B646" i="6"/>
  <c r="T646" i="6" s="1"/>
  <c r="A646" i="6"/>
  <c r="N645" i="6"/>
  <c r="M645" i="6"/>
  <c r="S645" i="6" s="1"/>
  <c r="K645" i="6"/>
  <c r="B645" i="6"/>
  <c r="T645" i="6" s="1"/>
  <c r="A645" i="6"/>
  <c r="N644" i="6"/>
  <c r="M644" i="6"/>
  <c r="S644" i="6" s="1"/>
  <c r="K644" i="6"/>
  <c r="B644" i="6"/>
  <c r="T644" i="6" s="1"/>
  <c r="A644" i="6"/>
  <c r="N643" i="6"/>
  <c r="M643" i="6"/>
  <c r="S643" i="6" s="1"/>
  <c r="K643" i="6"/>
  <c r="B643" i="6"/>
  <c r="T643" i="6" s="1"/>
  <c r="A643" i="6"/>
  <c r="N642" i="6"/>
  <c r="M642" i="6"/>
  <c r="S642" i="6" s="1"/>
  <c r="K642" i="6"/>
  <c r="B642" i="6"/>
  <c r="T642" i="6" s="1"/>
  <c r="A642" i="6"/>
  <c r="N641" i="6"/>
  <c r="M641" i="6"/>
  <c r="S641" i="6" s="1"/>
  <c r="K641" i="6"/>
  <c r="B641" i="6"/>
  <c r="T641" i="6" s="1"/>
  <c r="A641" i="6"/>
  <c r="S640" i="6"/>
  <c r="N640" i="6"/>
  <c r="M640" i="6"/>
  <c r="K640" i="6"/>
  <c r="B640" i="6"/>
  <c r="T640" i="6" s="1"/>
  <c r="A640" i="6"/>
  <c r="N639" i="6"/>
  <c r="M639" i="6"/>
  <c r="S639" i="6" s="1"/>
  <c r="K639" i="6"/>
  <c r="B639" i="6"/>
  <c r="T639" i="6" s="1"/>
  <c r="A639" i="6"/>
  <c r="S638" i="6"/>
  <c r="N638" i="6"/>
  <c r="M638" i="6"/>
  <c r="K638" i="6"/>
  <c r="B638" i="6"/>
  <c r="T638" i="6" s="1"/>
  <c r="A638" i="6"/>
  <c r="N637" i="6"/>
  <c r="M637" i="6"/>
  <c r="S637" i="6" s="1"/>
  <c r="K637" i="6"/>
  <c r="B637" i="6"/>
  <c r="T637" i="6" s="1"/>
  <c r="A637" i="6"/>
  <c r="N636" i="6"/>
  <c r="M636" i="6"/>
  <c r="S636" i="6" s="1"/>
  <c r="K636" i="6"/>
  <c r="B636" i="6"/>
  <c r="T636" i="6" s="1"/>
  <c r="A636" i="6"/>
  <c r="N635" i="6"/>
  <c r="M635" i="6"/>
  <c r="S635" i="6" s="1"/>
  <c r="K635" i="6"/>
  <c r="B635" i="6"/>
  <c r="T635" i="6" s="1"/>
  <c r="A635" i="6"/>
  <c r="N634" i="6"/>
  <c r="M634" i="6"/>
  <c r="S634" i="6" s="1"/>
  <c r="K634" i="6"/>
  <c r="B634" i="6"/>
  <c r="T634" i="6" s="1"/>
  <c r="A634" i="6"/>
  <c r="N633" i="6"/>
  <c r="M633" i="6"/>
  <c r="S633" i="6" s="1"/>
  <c r="K633" i="6"/>
  <c r="B633" i="6"/>
  <c r="T633" i="6" s="1"/>
  <c r="A633" i="6"/>
  <c r="S632" i="6"/>
  <c r="N632" i="6"/>
  <c r="M632" i="6"/>
  <c r="K632" i="6"/>
  <c r="B632" i="6"/>
  <c r="T632" i="6" s="1"/>
  <c r="A632" i="6"/>
  <c r="N631" i="6"/>
  <c r="M631" i="6"/>
  <c r="S631" i="6" s="1"/>
  <c r="K631" i="6"/>
  <c r="B631" i="6"/>
  <c r="T631" i="6" s="1"/>
  <c r="A631" i="6"/>
  <c r="S630" i="6"/>
  <c r="N630" i="6"/>
  <c r="M630" i="6"/>
  <c r="K630" i="6"/>
  <c r="B630" i="6"/>
  <c r="T630" i="6" s="1"/>
  <c r="A630" i="6"/>
  <c r="N629" i="6"/>
  <c r="M629" i="6"/>
  <c r="S629" i="6" s="1"/>
  <c r="K629" i="6"/>
  <c r="B629" i="6"/>
  <c r="T629" i="6" s="1"/>
  <c r="A629" i="6"/>
  <c r="N628" i="6"/>
  <c r="M628" i="6"/>
  <c r="S628" i="6" s="1"/>
  <c r="K628" i="6"/>
  <c r="B628" i="6"/>
  <c r="T628" i="6" s="1"/>
  <c r="A628" i="6"/>
  <c r="N627" i="6"/>
  <c r="M627" i="6"/>
  <c r="S627" i="6" s="1"/>
  <c r="K627" i="6"/>
  <c r="B627" i="6"/>
  <c r="T627" i="6" s="1"/>
  <c r="A627" i="6"/>
  <c r="N626" i="6"/>
  <c r="M626" i="6"/>
  <c r="S626" i="6" s="1"/>
  <c r="K626" i="6"/>
  <c r="B626" i="6"/>
  <c r="T626" i="6" s="1"/>
  <c r="A626" i="6"/>
  <c r="N625" i="6"/>
  <c r="M625" i="6"/>
  <c r="S625" i="6" s="1"/>
  <c r="K625" i="6"/>
  <c r="B625" i="6"/>
  <c r="T625" i="6" s="1"/>
  <c r="A625" i="6"/>
  <c r="S624" i="6"/>
  <c r="N624" i="6"/>
  <c r="M624" i="6"/>
  <c r="K624" i="6"/>
  <c r="B624" i="6"/>
  <c r="T624" i="6" s="1"/>
  <c r="A624" i="6"/>
  <c r="N623" i="6"/>
  <c r="M623" i="6"/>
  <c r="S623" i="6" s="1"/>
  <c r="K623" i="6"/>
  <c r="B623" i="6"/>
  <c r="T623" i="6" s="1"/>
  <c r="A623" i="6"/>
  <c r="S622" i="6"/>
  <c r="N622" i="6"/>
  <c r="M622" i="6"/>
  <c r="K622" i="6"/>
  <c r="B622" i="6"/>
  <c r="T622" i="6" s="1"/>
  <c r="A622" i="6"/>
  <c r="N621" i="6"/>
  <c r="M621" i="6"/>
  <c r="S621" i="6" s="1"/>
  <c r="K621" i="6"/>
  <c r="B621" i="6"/>
  <c r="T621" i="6" s="1"/>
  <c r="A621" i="6"/>
  <c r="N620" i="6"/>
  <c r="M620" i="6"/>
  <c r="S620" i="6" s="1"/>
  <c r="K620" i="6"/>
  <c r="B620" i="6"/>
  <c r="T620" i="6" s="1"/>
  <c r="A620" i="6"/>
  <c r="N619" i="6"/>
  <c r="M619" i="6"/>
  <c r="S619" i="6" s="1"/>
  <c r="K619" i="6"/>
  <c r="B619" i="6"/>
  <c r="T619" i="6" s="1"/>
  <c r="A619" i="6"/>
  <c r="N618" i="6"/>
  <c r="M618" i="6"/>
  <c r="S618" i="6" s="1"/>
  <c r="K618" i="6"/>
  <c r="B618" i="6"/>
  <c r="T618" i="6" s="1"/>
  <c r="A618" i="6"/>
  <c r="N617" i="6"/>
  <c r="M617" i="6"/>
  <c r="S617" i="6" s="1"/>
  <c r="K617" i="6"/>
  <c r="B617" i="6"/>
  <c r="T617" i="6" s="1"/>
  <c r="A617" i="6"/>
  <c r="S616" i="6"/>
  <c r="N616" i="6"/>
  <c r="M616" i="6"/>
  <c r="K616" i="6"/>
  <c r="B616" i="6"/>
  <c r="T616" i="6" s="1"/>
  <c r="A616" i="6"/>
  <c r="N615" i="6"/>
  <c r="M615" i="6"/>
  <c r="S615" i="6" s="1"/>
  <c r="K615" i="6"/>
  <c r="B615" i="6"/>
  <c r="T615" i="6" s="1"/>
  <c r="A615" i="6"/>
  <c r="S614" i="6"/>
  <c r="N614" i="6"/>
  <c r="M614" i="6"/>
  <c r="K614" i="6"/>
  <c r="B614" i="6"/>
  <c r="T614" i="6" s="1"/>
  <c r="A614" i="6"/>
  <c r="N613" i="6"/>
  <c r="M613" i="6"/>
  <c r="S613" i="6" s="1"/>
  <c r="K613" i="6"/>
  <c r="B613" i="6"/>
  <c r="T613" i="6" s="1"/>
  <c r="A613" i="6"/>
  <c r="N612" i="6"/>
  <c r="M612" i="6"/>
  <c r="S612" i="6" s="1"/>
  <c r="K612" i="6"/>
  <c r="B612" i="6"/>
  <c r="T612" i="6" s="1"/>
  <c r="A612" i="6"/>
  <c r="N611" i="6"/>
  <c r="M611" i="6"/>
  <c r="S611" i="6" s="1"/>
  <c r="K611" i="6"/>
  <c r="B611" i="6"/>
  <c r="T611" i="6" s="1"/>
  <c r="A611" i="6"/>
  <c r="N610" i="6"/>
  <c r="M610" i="6"/>
  <c r="S610" i="6" s="1"/>
  <c r="K610" i="6"/>
  <c r="B610" i="6"/>
  <c r="T610" i="6" s="1"/>
  <c r="A610" i="6"/>
  <c r="O504" i="8"/>
  <c r="K504" i="8"/>
  <c r="L504" i="8" s="1"/>
  <c r="M504" i="8" s="1"/>
  <c r="B504" i="8"/>
  <c r="Q504" i="8" s="1"/>
  <c r="A504" i="8"/>
  <c r="O503" i="8"/>
  <c r="K503" i="8"/>
  <c r="L503" i="8" s="1"/>
  <c r="M503" i="8" s="1"/>
  <c r="B503" i="8"/>
  <c r="A503" i="8"/>
  <c r="O502" i="8"/>
  <c r="K502" i="8"/>
  <c r="L502" i="8" s="1"/>
  <c r="M502" i="8" s="1"/>
  <c r="B502" i="8"/>
  <c r="Q502" i="8" s="1"/>
  <c r="A502" i="8"/>
  <c r="O501" i="8"/>
  <c r="K501" i="8"/>
  <c r="L501" i="8" s="1"/>
  <c r="M501" i="8" s="1"/>
  <c r="B501" i="8"/>
  <c r="A501" i="8"/>
  <c r="O500" i="8"/>
  <c r="K500" i="8"/>
  <c r="L500" i="8" s="1"/>
  <c r="M500" i="8" s="1"/>
  <c r="B500" i="8"/>
  <c r="Q500" i="8" s="1"/>
  <c r="A500" i="8"/>
  <c r="O499" i="8"/>
  <c r="K499" i="8"/>
  <c r="L499" i="8" s="1"/>
  <c r="M499" i="8" s="1"/>
  <c r="B499" i="8"/>
  <c r="A499" i="8"/>
  <c r="O498" i="8"/>
  <c r="K498" i="8"/>
  <c r="L498" i="8" s="1"/>
  <c r="M498" i="8" s="1"/>
  <c r="B498" i="8"/>
  <c r="Q498" i="8" s="1"/>
  <c r="A498" i="8"/>
  <c r="O497" i="8"/>
  <c r="K497" i="8"/>
  <c r="L497" i="8" s="1"/>
  <c r="M497" i="8" s="1"/>
  <c r="B497" i="8"/>
  <c r="A497" i="8"/>
  <c r="O496" i="8"/>
  <c r="K496" i="8"/>
  <c r="L496" i="8" s="1"/>
  <c r="M496" i="8" s="1"/>
  <c r="B496" i="8"/>
  <c r="Q496" i="8" s="1"/>
  <c r="A496" i="8"/>
  <c r="O495" i="8"/>
  <c r="K495" i="8"/>
  <c r="L495" i="8" s="1"/>
  <c r="M495" i="8" s="1"/>
  <c r="B495" i="8"/>
  <c r="A495" i="8"/>
  <c r="O494" i="8"/>
  <c r="K494" i="8"/>
  <c r="L494" i="8" s="1"/>
  <c r="M494" i="8" s="1"/>
  <c r="B494" i="8"/>
  <c r="Q494" i="8" s="1"/>
  <c r="A494" i="8"/>
  <c r="O493" i="8"/>
  <c r="K493" i="8"/>
  <c r="L493" i="8" s="1"/>
  <c r="M493" i="8" s="1"/>
  <c r="B493" i="8"/>
  <c r="A493" i="8"/>
  <c r="O492" i="8"/>
  <c r="K492" i="8"/>
  <c r="L492" i="8" s="1"/>
  <c r="M492" i="8" s="1"/>
  <c r="B492" i="8"/>
  <c r="Q492" i="8" s="1"/>
  <c r="A492" i="8"/>
  <c r="O491" i="8"/>
  <c r="K491" i="8"/>
  <c r="L491" i="8" s="1"/>
  <c r="M491" i="8" s="1"/>
  <c r="B491" i="8"/>
  <c r="A491" i="8"/>
  <c r="O490" i="8"/>
  <c r="K490" i="8"/>
  <c r="L490" i="8" s="1"/>
  <c r="M490" i="8" s="1"/>
  <c r="B490" i="8"/>
  <c r="Q490" i="8" s="1"/>
  <c r="A490" i="8"/>
  <c r="O489" i="8"/>
  <c r="K489" i="8"/>
  <c r="L489" i="8" s="1"/>
  <c r="M489" i="8" s="1"/>
  <c r="B489" i="8"/>
  <c r="A489" i="8"/>
  <c r="O488" i="8"/>
  <c r="K488" i="8"/>
  <c r="L488" i="8" s="1"/>
  <c r="M488" i="8" s="1"/>
  <c r="B488" i="8"/>
  <c r="Q488" i="8" s="1"/>
  <c r="A488" i="8"/>
  <c r="O487" i="8"/>
  <c r="K487" i="8"/>
  <c r="L487" i="8" s="1"/>
  <c r="M487" i="8" s="1"/>
  <c r="B487" i="8"/>
  <c r="A487" i="8"/>
  <c r="O486" i="8"/>
  <c r="K486" i="8"/>
  <c r="L486" i="8" s="1"/>
  <c r="M486" i="8" s="1"/>
  <c r="B486" i="8"/>
  <c r="Q486" i="8" s="1"/>
  <c r="A486" i="8"/>
  <c r="O485" i="8"/>
  <c r="K485" i="8"/>
  <c r="L485" i="8" s="1"/>
  <c r="M485" i="8" s="1"/>
  <c r="B485" i="8"/>
  <c r="A485" i="8"/>
  <c r="O484" i="8"/>
  <c r="K484" i="8"/>
  <c r="L484" i="8" s="1"/>
  <c r="M484" i="8" s="1"/>
  <c r="B484" i="8"/>
  <c r="Q484" i="8" s="1"/>
  <c r="A484" i="8"/>
  <c r="O483" i="8"/>
  <c r="K483" i="8"/>
  <c r="L483" i="8" s="1"/>
  <c r="M483" i="8" s="1"/>
  <c r="B483" i="8"/>
  <c r="A483" i="8"/>
  <c r="O482" i="8"/>
  <c r="K482" i="8"/>
  <c r="L482" i="8" s="1"/>
  <c r="M482" i="8" s="1"/>
  <c r="B482" i="8"/>
  <c r="Q482" i="8" s="1"/>
  <c r="A482" i="8"/>
  <c r="O481" i="8"/>
  <c r="K481" i="8"/>
  <c r="L481" i="8" s="1"/>
  <c r="M481" i="8" s="1"/>
  <c r="B481" i="8"/>
  <c r="A481" i="8"/>
  <c r="O480" i="8"/>
  <c r="K480" i="8"/>
  <c r="L480" i="8" s="1"/>
  <c r="M480" i="8" s="1"/>
  <c r="B480" i="8"/>
  <c r="Q480" i="8" s="1"/>
  <c r="A480" i="8"/>
  <c r="O479" i="8"/>
  <c r="K479" i="8"/>
  <c r="L479" i="8" s="1"/>
  <c r="M479" i="8" s="1"/>
  <c r="B479" i="8"/>
  <c r="A479" i="8"/>
  <c r="O478" i="8"/>
  <c r="K478" i="8"/>
  <c r="L478" i="8" s="1"/>
  <c r="M478" i="8" s="1"/>
  <c r="B478" i="8"/>
  <c r="Q478" i="8" s="1"/>
  <c r="A478" i="8"/>
  <c r="O477" i="8"/>
  <c r="K477" i="8"/>
  <c r="L477" i="8" s="1"/>
  <c r="M477" i="8" s="1"/>
  <c r="B477" i="8"/>
  <c r="A477" i="8"/>
  <c r="O476" i="8"/>
  <c r="K476" i="8"/>
  <c r="L476" i="8" s="1"/>
  <c r="M476" i="8" s="1"/>
  <c r="B476" i="8"/>
  <c r="Q476" i="8" s="1"/>
  <c r="A476" i="8"/>
  <c r="O475" i="8"/>
  <c r="K475" i="8"/>
  <c r="L475" i="8" s="1"/>
  <c r="M475" i="8" s="1"/>
  <c r="B475" i="8"/>
  <c r="A475" i="8"/>
  <c r="O474" i="8"/>
  <c r="K474" i="8"/>
  <c r="L474" i="8" s="1"/>
  <c r="M474" i="8" s="1"/>
  <c r="B474" i="8"/>
  <c r="Q474" i="8" s="1"/>
  <c r="A474" i="8"/>
  <c r="O473" i="8"/>
  <c r="K473" i="8"/>
  <c r="L473" i="8" s="1"/>
  <c r="M473" i="8" s="1"/>
  <c r="B473" i="8"/>
  <c r="A473" i="8"/>
  <c r="O472" i="8"/>
  <c r="K472" i="8"/>
  <c r="L472" i="8" s="1"/>
  <c r="M472" i="8" s="1"/>
  <c r="B472" i="8"/>
  <c r="Q472" i="8" s="1"/>
  <c r="A472" i="8"/>
  <c r="O471" i="8"/>
  <c r="K471" i="8"/>
  <c r="L471" i="8" s="1"/>
  <c r="M471" i="8" s="1"/>
  <c r="B471" i="8"/>
  <c r="A471" i="8"/>
  <c r="O470" i="8"/>
  <c r="K470" i="8"/>
  <c r="L470" i="8" s="1"/>
  <c r="M470" i="8" s="1"/>
  <c r="B470" i="8"/>
  <c r="Q470" i="8" s="1"/>
  <c r="A470" i="8"/>
  <c r="O469" i="8"/>
  <c r="K469" i="8"/>
  <c r="L469" i="8" s="1"/>
  <c r="M469" i="8" s="1"/>
  <c r="B469" i="8"/>
  <c r="A469" i="8"/>
  <c r="O468" i="8"/>
  <c r="K468" i="8"/>
  <c r="L468" i="8" s="1"/>
  <c r="M468" i="8" s="1"/>
  <c r="B468" i="8"/>
  <c r="Q468" i="8" s="1"/>
  <c r="A468" i="8"/>
  <c r="O467" i="8"/>
  <c r="K467" i="8"/>
  <c r="L467" i="8" s="1"/>
  <c r="M467" i="8" s="1"/>
  <c r="B467" i="8"/>
  <c r="A467" i="8"/>
  <c r="O466" i="8"/>
  <c r="K466" i="8"/>
  <c r="L466" i="8" s="1"/>
  <c r="M466" i="8" s="1"/>
  <c r="B466" i="8"/>
  <c r="Q466" i="8" s="1"/>
  <c r="A466" i="8"/>
  <c r="O465" i="8"/>
  <c r="K465" i="8"/>
  <c r="L465" i="8" s="1"/>
  <c r="M465" i="8" s="1"/>
  <c r="B465" i="8"/>
  <c r="A465" i="8"/>
  <c r="O464" i="8"/>
  <c r="K464" i="8"/>
  <c r="L464" i="8" s="1"/>
  <c r="M464" i="8" s="1"/>
  <c r="B464" i="8"/>
  <c r="Q464" i="8" s="1"/>
  <c r="A464" i="8"/>
  <c r="O463" i="8"/>
  <c r="K463" i="8"/>
  <c r="L463" i="8" s="1"/>
  <c r="M463" i="8" s="1"/>
  <c r="B463" i="8"/>
  <c r="A463" i="8"/>
  <c r="O462" i="8"/>
  <c r="K462" i="8"/>
  <c r="L462" i="8" s="1"/>
  <c r="M462" i="8" s="1"/>
  <c r="B462" i="8"/>
  <c r="Q462" i="8" s="1"/>
  <c r="A462" i="8"/>
  <c r="O461" i="8"/>
  <c r="K461" i="8"/>
  <c r="L461" i="8" s="1"/>
  <c r="M461" i="8" s="1"/>
  <c r="B461" i="8"/>
  <c r="P461" i="8" s="1"/>
  <c r="A461" i="8"/>
  <c r="O460" i="8"/>
  <c r="K460" i="8"/>
  <c r="L460" i="8" s="1"/>
  <c r="M460" i="8" s="1"/>
  <c r="B460" i="8"/>
  <c r="P460" i="8" s="1"/>
  <c r="A460" i="8"/>
  <c r="O459" i="8"/>
  <c r="K459" i="8"/>
  <c r="L459" i="8" s="1"/>
  <c r="M459" i="8" s="1"/>
  <c r="B459" i="8"/>
  <c r="P459" i="8" s="1"/>
  <c r="A459" i="8"/>
  <c r="O458" i="8"/>
  <c r="K458" i="8"/>
  <c r="L458" i="8" s="1"/>
  <c r="M458" i="8" s="1"/>
  <c r="B458" i="8"/>
  <c r="P458" i="8" s="1"/>
  <c r="A458" i="8"/>
  <c r="O457" i="8"/>
  <c r="K457" i="8"/>
  <c r="L457" i="8" s="1"/>
  <c r="M457" i="8" s="1"/>
  <c r="B457" i="8"/>
  <c r="P457" i="8" s="1"/>
  <c r="A457" i="8"/>
  <c r="O456" i="8"/>
  <c r="K456" i="8"/>
  <c r="L456" i="8" s="1"/>
  <c r="M456" i="8" s="1"/>
  <c r="B456" i="8"/>
  <c r="P456" i="8" s="1"/>
  <c r="A456" i="8"/>
  <c r="O455" i="8"/>
  <c r="K455" i="8"/>
  <c r="L455" i="8" s="1"/>
  <c r="M455" i="8" s="1"/>
  <c r="B455" i="8"/>
  <c r="P455" i="8" s="1"/>
  <c r="A455" i="8"/>
  <c r="O438" i="8"/>
  <c r="K438" i="8"/>
  <c r="L438" i="8" s="1"/>
  <c r="M438" i="8" s="1"/>
  <c r="B438" i="8"/>
  <c r="P438" i="8" s="1"/>
  <c r="A438" i="8"/>
  <c r="O437" i="8"/>
  <c r="K437" i="8"/>
  <c r="L437" i="8" s="1"/>
  <c r="M437" i="8" s="1"/>
  <c r="B437" i="8"/>
  <c r="P437" i="8" s="1"/>
  <c r="A437" i="8"/>
  <c r="O436" i="8"/>
  <c r="K436" i="8"/>
  <c r="L436" i="8" s="1"/>
  <c r="M436" i="8" s="1"/>
  <c r="B436" i="8"/>
  <c r="P436" i="8" s="1"/>
  <c r="A436" i="8"/>
  <c r="O435" i="8"/>
  <c r="K435" i="8"/>
  <c r="L435" i="8" s="1"/>
  <c r="M435" i="8" s="1"/>
  <c r="B435" i="8"/>
  <c r="P435" i="8" s="1"/>
  <c r="A435" i="8"/>
  <c r="O434" i="8"/>
  <c r="K434" i="8"/>
  <c r="L434" i="8" s="1"/>
  <c r="M434" i="8" s="1"/>
  <c r="B434" i="8"/>
  <c r="P434" i="8" s="1"/>
  <c r="A434" i="8"/>
  <c r="O433" i="8"/>
  <c r="K433" i="8"/>
  <c r="L433" i="8" s="1"/>
  <c r="M433" i="8" s="1"/>
  <c r="B433" i="8"/>
  <c r="P433" i="8" s="1"/>
  <c r="A433" i="8"/>
  <c r="O432" i="8"/>
  <c r="K432" i="8"/>
  <c r="L432" i="8" s="1"/>
  <c r="M432" i="8" s="1"/>
  <c r="B432" i="8"/>
  <c r="P432" i="8" s="1"/>
  <c r="A432" i="8"/>
  <c r="O431" i="8"/>
  <c r="K431" i="8"/>
  <c r="L431" i="8" s="1"/>
  <c r="M431" i="8" s="1"/>
  <c r="B431" i="8"/>
  <c r="P431" i="8" s="1"/>
  <c r="A431" i="8"/>
  <c r="O430" i="8"/>
  <c r="K430" i="8"/>
  <c r="L430" i="8" s="1"/>
  <c r="M430" i="8" s="1"/>
  <c r="B430" i="8"/>
  <c r="P430" i="8" s="1"/>
  <c r="A430" i="8"/>
  <c r="O429" i="8"/>
  <c r="K429" i="8"/>
  <c r="L429" i="8" s="1"/>
  <c r="M429" i="8" s="1"/>
  <c r="B429" i="8"/>
  <c r="P429" i="8" s="1"/>
  <c r="A429" i="8"/>
  <c r="O428" i="8"/>
  <c r="K428" i="8"/>
  <c r="L428" i="8" s="1"/>
  <c r="M428" i="8" s="1"/>
  <c r="B428" i="8"/>
  <c r="P428" i="8" s="1"/>
  <c r="A428" i="8"/>
  <c r="O427" i="8"/>
  <c r="K427" i="8"/>
  <c r="L427" i="8" s="1"/>
  <c r="M427" i="8" s="1"/>
  <c r="B427" i="8"/>
  <c r="P427" i="8" s="1"/>
  <c r="A427" i="8"/>
  <c r="O426" i="8"/>
  <c r="K426" i="8"/>
  <c r="L426" i="8" s="1"/>
  <c r="M426" i="8" s="1"/>
  <c r="B426" i="8"/>
  <c r="P426" i="8" s="1"/>
  <c r="A426" i="8"/>
  <c r="O425" i="8"/>
  <c r="K425" i="8"/>
  <c r="L425" i="8" s="1"/>
  <c r="M425" i="8" s="1"/>
  <c r="B425" i="8"/>
  <c r="P425" i="8" s="1"/>
  <c r="A425" i="8"/>
  <c r="O424" i="8"/>
  <c r="K424" i="8"/>
  <c r="L424" i="8" s="1"/>
  <c r="M424" i="8" s="1"/>
  <c r="B424" i="8"/>
  <c r="P424" i="8" s="1"/>
  <c r="A424" i="8"/>
  <c r="O423" i="8"/>
  <c r="K423" i="8"/>
  <c r="L423" i="8" s="1"/>
  <c r="M423" i="8" s="1"/>
  <c r="B423" i="8"/>
  <c r="P423" i="8" s="1"/>
  <c r="A423" i="8"/>
  <c r="O422" i="8"/>
  <c r="K422" i="8"/>
  <c r="L422" i="8" s="1"/>
  <c r="M422" i="8" s="1"/>
  <c r="B422" i="8"/>
  <c r="P422" i="8" s="1"/>
  <c r="A422" i="8"/>
  <c r="O421" i="8"/>
  <c r="K421" i="8"/>
  <c r="L421" i="8" s="1"/>
  <c r="M421" i="8" s="1"/>
  <c r="B421" i="8"/>
  <c r="P421" i="8" s="1"/>
  <c r="A421" i="8"/>
  <c r="O420" i="8"/>
  <c r="K420" i="8"/>
  <c r="L420" i="8" s="1"/>
  <c r="M420" i="8" s="1"/>
  <c r="B420" i="8"/>
  <c r="P420" i="8" s="1"/>
  <c r="A420" i="8"/>
  <c r="O419" i="8"/>
  <c r="K419" i="8"/>
  <c r="L419" i="8" s="1"/>
  <c r="M419" i="8" s="1"/>
  <c r="B419" i="8"/>
  <c r="P419" i="8" s="1"/>
  <c r="A419" i="8"/>
  <c r="O418" i="8"/>
  <c r="K418" i="8"/>
  <c r="L418" i="8" s="1"/>
  <c r="M418" i="8" s="1"/>
  <c r="B418" i="8"/>
  <c r="P418" i="8" s="1"/>
  <c r="A418" i="8"/>
  <c r="O417" i="8"/>
  <c r="K417" i="8"/>
  <c r="L417" i="8" s="1"/>
  <c r="M417" i="8" s="1"/>
  <c r="B417" i="8"/>
  <c r="P417" i="8" s="1"/>
  <c r="A417" i="8"/>
  <c r="O416" i="8"/>
  <c r="K416" i="8"/>
  <c r="L416" i="8" s="1"/>
  <c r="M416" i="8" s="1"/>
  <c r="B416" i="8"/>
  <c r="P416" i="8" s="1"/>
  <c r="A416" i="8"/>
  <c r="O415" i="8"/>
  <c r="K415" i="8"/>
  <c r="L415" i="8" s="1"/>
  <c r="M415" i="8" s="1"/>
  <c r="B415" i="8"/>
  <c r="P415" i="8" s="1"/>
  <c r="A415" i="8"/>
  <c r="O414" i="8"/>
  <c r="K414" i="8"/>
  <c r="L414" i="8" s="1"/>
  <c r="M414" i="8" s="1"/>
  <c r="B414" i="8"/>
  <c r="P414" i="8" s="1"/>
  <c r="A414" i="8"/>
  <c r="O413" i="8"/>
  <c r="K413" i="8"/>
  <c r="L413" i="8" s="1"/>
  <c r="M413" i="8" s="1"/>
  <c r="B413" i="8"/>
  <c r="P413" i="8" s="1"/>
  <c r="A413" i="8"/>
  <c r="O412" i="8"/>
  <c r="K412" i="8"/>
  <c r="L412" i="8" s="1"/>
  <c r="M412" i="8" s="1"/>
  <c r="B412" i="8"/>
  <c r="P412" i="8" s="1"/>
  <c r="A412" i="8"/>
  <c r="O411" i="8"/>
  <c r="K411" i="8"/>
  <c r="L411" i="8" s="1"/>
  <c r="M411" i="8" s="1"/>
  <c r="B411" i="8"/>
  <c r="P411" i="8" s="1"/>
  <c r="A411" i="8"/>
  <c r="O410" i="8"/>
  <c r="K410" i="8"/>
  <c r="L410" i="8" s="1"/>
  <c r="M410" i="8" s="1"/>
  <c r="B410" i="8"/>
  <c r="P410" i="8" s="1"/>
  <c r="A410" i="8"/>
  <c r="O409" i="8"/>
  <c r="K409" i="8"/>
  <c r="L409" i="8" s="1"/>
  <c r="M409" i="8" s="1"/>
  <c r="B409" i="8"/>
  <c r="P409" i="8" s="1"/>
  <c r="A409" i="8"/>
  <c r="O408" i="8"/>
  <c r="K408" i="8"/>
  <c r="L408" i="8" s="1"/>
  <c r="M408" i="8" s="1"/>
  <c r="B408" i="8"/>
  <c r="P408" i="8" s="1"/>
  <c r="A408" i="8"/>
  <c r="O407" i="8"/>
  <c r="K407" i="8"/>
  <c r="L407" i="8" s="1"/>
  <c r="M407" i="8" s="1"/>
  <c r="B407" i="8"/>
  <c r="P407" i="8" s="1"/>
  <c r="A407" i="8"/>
  <c r="O406" i="8"/>
  <c r="K406" i="8"/>
  <c r="L406" i="8" s="1"/>
  <c r="M406" i="8" s="1"/>
  <c r="B406" i="8"/>
  <c r="P406" i="8" s="1"/>
  <c r="A406" i="8"/>
  <c r="O405" i="8"/>
  <c r="K405" i="8"/>
  <c r="L405" i="8" s="1"/>
  <c r="M405" i="8" s="1"/>
  <c r="B405" i="8"/>
  <c r="P405" i="8" s="1"/>
  <c r="A405" i="8"/>
  <c r="O404" i="8"/>
  <c r="K404" i="8"/>
  <c r="L404" i="8" s="1"/>
  <c r="M404" i="8" s="1"/>
  <c r="B404" i="8"/>
  <c r="P404" i="8" s="1"/>
  <c r="A404" i="8"/>
  <c r="O403" i="8"/>
  <c r="K403" i="8"/>
  <c r="L403" i="8" s="1"/>
  <c r="M403" i="8" s="1"/>
  <c r="B403" i="8"/>
  <c r="P403" i="8" s="1"/>
  <c r="A403" i="8"/>
  <c r="O402" i="8"/>
  <c r="K402" i="8"/>
  <c r="L402" i="8" s="1"/>
  <c r="M402" i="8" s="1"/>
  <c r="B402" i="8"/>
  <c r="P402" i="8" s="1"/>
  <c r="A402" i="8"/>
  <c r="O401" i="8"/>
  <c r="K401" i="8"/>
  <c r="L401" i="8" s="1"/>
  <c r="M401" i="8" s="1"/>
  <c r="B401" i="8"/>
  <c r="P401" i="8" s="1"/>
  <c r="A401" i="8"/>
  <c r="O400" i="8"/>
  <c r="K400" i="8"/>
  <c r="L400" i="8" s="1"/>
  <c r="M400" i="8" s="1"/>
  <c r="B400" i="8"/>
  <c r="P400" i="8" s="1"/>
  <c r="A400" i="8"/>
  <c r="O399" i="8"/>
  <c r="K399" i="8"/>
  <c r="L399" i="8" s="1"/>
  <c r="M399" i="8" s="1"/>
  <c r="B399" i="8"/>
  <c r="P399" i="8" s="1"/>
  <c r="A399" i="8"/>
  <c r="O398" i="8"/>
  <c r="K398" i="8"/>
  <c r="L398" i="8" s="1"/>
  <c r="M398" i="8" s="1"/>
  <c r="B398" i="8"/>
  <c r="P398" i="8" s="1"/>
  <c r="A398" i="8"/>
  <c r="O397" i="8"/>
  <c r="K397" i="8"/>
  <c r="L397" i="8" s="1"/>
  <c r="M397" i="8" s="1"/>
  <c r="B397" i="8"/>
  <c r="P397" i="8" s="1"/>
  <c r="A397" i="8"/>
  <c r="O396" i="8"/>
  <c r="K396" i="8"/>
  <c r="L396" i="8" s="1"/>
  <c r="M396" i="8" s="1"/>
  <c r="B396" i="8"/>
  <c r="P396" i="8" s="1"/>
  <c r="A396" i="8"/>
  <c r="O395" i="8"/>
  <c r="K395" i="8"/>
  <c r="L395" i="8" s="1"/>
  <c r="M395" i="8" s="1"/>
  <c r="B395" i="8"/>
  <c r="A395" i="8"/>
  <c r="O394" i="8"/>
  <c r="K394" i="8"/>
  <c r="L394" i="8" s="1"/>
  <c r="M394" i="8" s="1"/>
  <c r="B394" i="8"/>
  <c r="Q394" i="8" s="1"/>
  <c r="A394" i="8"/>
  <c r="O393" i="8"/>
  <c r="K393" i="8"/>
  <c r="L393" i="8" s="1"/>
  <c r="M393" i="8" s="1"/>
  <c r="B393" i="8"/>
  <c r="A393" i="8"/>
  <c r="O392" i="8"/>
  <c r="K392" i="8"/>
  <c r="L392" i="8" s="1"/>
  <c r="M392" i="8" s="1"/>
  <c r="B392" i="8"/>
  <c r="Q392" i="8" s="1"/>
  <c r="A392" i="8"/>
  <c r="O391" i="8"/>
  <c r="K391" i="8"/>
  <c r="L391" i="8" s="1"/>
  <c r="M391" i="8" s="1"/>
  <c r="B391" i="8"/>
  <c r="A391" i="8"/>
  <c r="O390" i="8"/>
  <c r="K390" i="8"/>
  <c r="L390" i="8" s="1"/>
  <c r="M390" i="8" s="1"/>
  <c r="B390" i="8"/>
  <c r="Q390" i="8" s="1"/>
  <c r="A390" i="8"/>
  <c r="O389" i="8"/>
  <c r="K389" i="8"/>
  <c r="L389" i="8" s="1"/>
  <c r="M389" i="8" s="1"/>
  <c r="B389" i="8"/>
  <c r="A389" i="8"/>
  <c r="O388" i="8"/>
  <c r="K388" i="8"/>
  <c r="L388" i="8" s="1"/>
  <c r="M388" i="8" s="1"/>
  <c r="B388" i="8"/>
  <c r="Q388" i="8" s="1"/>
  <c r="A388" i="8"/>
  <c r="O387" i="8"/>
  <c r="K387" i="8"/>
  <c r="L387" i="8" s="1"/>
  <c r="M387" i="8" s="1"/>
  <c r="B387" i="8"/>
  <c r="P387" i="8" s="1"/>
  <c r="A387" i="8"/>
  <c r="O386" i="8"/>
  <c r="K386" i="8"/>
  <c r="L386" i="8" s="1"/>
  <c r="M386" i="8" s="1"/>
  <c r="B386" i="8"/>
  <c r="P386" i="8" s="1"/>
  <c r="A386" i="8"/>
  <c r="O385" i="8"/>
  <c r="K385" i="8"/>
  <c r="L385" i="8" s="1"/>
  <c r="M385" i="8" s="1"/>
  <c r="B385" i="8"/>
  <c r="P385" i="8" s="1"/>
  <c r="A385" i="8"/>
  <c r="O384" i="8"/>
  <c r="K384" i="8"/>
  <c r="L384" i="8" s="1"/>
  <c r="M384" i="8" s="1"/>
  <c r="B384" i="8"/>
  <c r="P384" i="8" s="1"/>
  <c r="A384" i="8"/>
  <c r="O383" i="8"/>
  <c r="K383" i="8"/>
  <c r="L383" i="8" s="1"/>
  <c r="M383" i="8" s="1"/>
  <c r="B383" i="8"/>
  <c r="P383" i="8" s="1"/>
  <c r="A383" i="8"/>
  <c r="O382" i="8"/>
  <c r="K382" i="8"/>
  <c r="L382" i="8" s="1"/>
  <c r="M382" i="8" s="1"/>
  <c r="B382" i="8"/>
  <c r="P382" i="8" s="1"/>
  <c r="A382" i="8"/>
  <c r="O381" i="8"/>
  <c r="K381" i="8"/>
  <c r="L381" i="8" s="1"/>
  <c r="M381" i="8" s="1"/>
  <c r="B381" i="8"/>
  <c r="P381" i="8" s="1"/>
  <c r="A381" i="8"/>
  <c r="O380" i="8"/>
  <c r="K380" i="8"/>
  <c r="L380" i="8" s="1"/>
  <c r="M380" i="8" s="1"/>
  <c r="B380" i="8"/>
  <c r="P380" i="8" s="1"/>
  <c r="A380" i="8"/>
  <c r="O379" i="8"/>
  <c r="K379" i="8"/>
  <c r="L379" i="8" s="1"/>
  <c r="M379" i="8" s="1"/>
  <c r="B379" i="8"/>
  <c r="P379" i="8" s="1"/>
  <c r="A379" i="8"/>
  <c r="O378" i="8"/>
  <c r="K378" i="8"/>
  <c r="L378" i="8" s="1"/>
  <c r="M378" i="8" s="1"/>
  <c r="B378" i="8"/>
  <c r="P378" i="8" s="1"/>
  <c r="A378" i="8"/>
  <c r="O377" i="8"/>
  <c r="K377" i="8"/>
  <c r="L377" i="8" s="1"/>
  <c r="M377" i="8" s="1"/>
  <c r="B377" i="8"/>
  <c r="P377" i="8" s="1"/>
  <c r="A377" i="8"/>
  <c r="O376" i="8"/>
  <c r="K376" i="8"/>
  <c r="L376" i="8" s="1"/>
  <c r="M376" i="8" s="1"/>
  <c r="B376" i="8"/>
  <c r="P376" i="8" s="1"/>
  <c r="A376" i="8"/>
  <c r="O375" i="8"/>
  <c r="K375" i="8"/>
  <c r="L375" i="8" s="1"/>
  <c r="M375" i="8" s="1"/>
  <c r="B375" i="8"/>
  <c r="P375" i="8" s="1"/>
  <c r="A375" i="8"/>
  <c r="O374" i="8"/>
  <c r="K374" i="8"/>
  <c r="L374" i="8" s="1"/>
  <c r="M374" i="8" s="1"/>
  <c r="B374" i="8"/>
  <c r="P374" i="8" s="1"/>
  <c r="A374" i="8"/>
  <c r="O373" i="8"/>
  <c r="K373" i="8"/>
  <c r="L373" i="8" s="1"/>
  <c r="M373" i="8" s="1"/>
  <c r="B373" i="8"/>
  <c r="P373" i="8" s="1"/>
  <c r="A373" i="8"/>
  <c r="O372" i="8"/>
  <c r="K372" i="8"/>
  <c r="L372" i="8" s="1"/>
  <c r="M372" i="8" s="1"/>
  <c r="B372" i="8"/>
  <c r="P372" i="8" s="1"/>
  <c r="A372" i="8"/>
  <c r="O371" i="8"/>
  <c r="K371" i="8"/>
  <c r="L371" i="8" s="1"/>
  <c r="M371" i="8" s="1"/>
  <c r="B371" i="8"/>
  <c r="P371" i="8" s="1"/>
  <c r="A371" i="8"/>
  <c r="O370" i="8"/>
  <c r="K370" i="8"/>
  <c r="L370" i="8" s="1"/>
  <c r="M370" i="8" s="1"/>
  <c r="B370" i="8"/>
  <c r="Q370" i="8" s="1"/>
  <c r="A370" i="8"/>
  <c r="O369" i="8"/>
  <c r="K369" i="8"/>
  <c r="L369" i="8" s="1"/>
  <c r="M369" i="8" s="1"/>
  <c r="B369" i="8"/>
  <c r="Q369" i="8" s="1"/>
  <c r="A369" i="8"/>
  <c r="O368" i="8"/>
  <c r="K368" i="8"/>
  <c r="L368" i="8" s="1"/>
  <c r="M368" i="8" s="1"/>
  <c r="B368" i="8"/>
  <c r="Q368" i="8" s="1"/>
  <c r="A368" i="8"/>
  <c r="O367" i="8"/>
  <c r="K367" i="8"/>
  <c r="L367" i="8" s="1"/>
  <c r="M367" i="8" s="1"/>
  <c r="B367" i="8"/>
  <c r="Q367" i="8" s="1"/>
  <c r="A367" i="8"/>
  <c r="O366" i="8"/>
  <c r="K366" i="8"/>
  <c r="L366" i="8" s="1"/>
  <c r="M366" i="8" s="1"/>
  <c r="B366" i="8"/>
  <c r="Q366" i="8" s="1"/>
  <c r="A366" i="8"/>
  <c r="O365" i="8"/>
  <c r="K365" i="8"/>
  <c r="L365" i="8" s="1"/>
  <c r="M365" i="8" s="1"/>
  <c r="B365" i="8"/>
  <c r="Q365" i="8" s="1"/>
  <c r="A365" i="8"/>
  <c r="O364" i="8"/>
  <c r="K364" i="8"/>
  <c r="L364" i="8" s="1"/>
  <c r="M364" i="8" s="1"/>
  <c r="B364" i="8"/>
  <c r="Q364" i="8" s="1"/>
  <c r="A364" i="8"/>
  <c r="O363" i="8"/>
  <c r="K363" i="8"/>
  <c r="L363" i="8" s="1"/>
  <c r="M363" i="8" s="1"/>
  <c r="B363" i="8"/>
  <c r="Q363" i="8" s="1"/>
  <c r="A363" i="8"/>
  <c r="O362" i="8"/>
  <c r="K362" i="8"/>
  <c r="L362" i="8" s="1"/>
  <c r="M362" i="8" s="1"/>
  <c r="B362" i="8"/>
  <c r="Q362" i="8" s="1"/>
  <c r="A362" i="8"/>
  <c r="O361" i="8"/>
  <c r="K361" i="8"/>
  <c r="L361" i="8" s="1"/>
  <c r="M361" i="8" s="1"/>
  <c r="B361" i="8"/>
  <c r="Q361" i="8" s="1"/>
  <c r="A361" i="8"/>
  <c r="O360" i="8"/>
  <c r="K360" i="8"/>
  <c r="L360" i="8" s="1"/>
  <c r="M360" i="8" s="1"/>
  <c r="B360" i="8"/>
  <c r="Q360" i="8" s="1"/>
  <c r="A360" i="8"/>
  <c r="O359" i="8"/>
  <c r="K359" i="8"/>
  <c r="L359" i="8" s="1"/>
  <c r="M359" i="8" s="1"/>
  <c r="B359" i="8"/>
  <c r="Q359" i="8" s="1"/>
  <c r="A359" i="8"/>
  <c r="O358" i="8"/>
  <c r="K358" i="8"/>
  <c r="L358" i="8" s="1"/>
  <c r="M358" i="8" s="1"/>
  <c r="B358" i="8"/>
  <c r="Q358" i="8" s="1"/>
  <c r="A358" i="8"/>
  <c r="O357" i="8"/>
  <c r="K357" i="8"/>
  <c r="L357" i="8" s="1"/>
  <c r="M357" i="8" s="1"/>
  <c r="B357" i="8"/>
  <c r="Q357" i="8" s="1"/>
  <c r="A357" i="8"/>
  <c r="O356" i="8"/>
  <c r="K356" i="8"/>
  <c r="L356" i="8" s="1"/>
  <c r="M356" i="8" s="1"/>
  <c r="B356" i="8"/>
  <c r="Q356" i="8" s="1"/>
  <c r="A356" i="8"/>
  <c r="O355" i="8"/>
  <c r="K355" i="8"/>
  <c r="L355" i="8" s="1"/>
  <c r="M355" i="8" s="1"/>
  <c r="B355" i="8"/>
  <c r="Q355" i="8" s="1"/>
  <c r="A355" i="8"/>
  <c r="O354" i="8"/>
  <c r="K354" i="8"/>
  <c r="L354" i="8" s="1"/>
  <c r="M354" i="8" s="1"/>
  <c r="B354" i="8"/>
  <c r="Q354" i="8" s="1"/>
  <c r="A354" i="8"/>
  <c r="O353" i="8"/>
  <c r="K353" i="8"/>
  <c r="L353" i="8" s="1"/>
  <c r="M353" i="8" s="1"/>
  <c r="B353" i="8"/>
  <c r="Q353" i="8" s="1"/>
  <c r="A353" i="8"/>
  <c r="O352" i="8"/>
  <c r="K352" i="8"/>
  <c r="L352" i="8" s="1"/>
  <c r="M352" i="8" s="1"/>
  <c r="B352" i="8"/>
  <c r="Q352" i="8" s="1"/>
  <c r="A352" i="8"/>
  <c r="O351" i="8"/>
  <c r="K351" i="8"/>
  <c r="L351" i="8" s="1"/>
  <c r="M351" i="8" s="1"/>
  <c r="B351" i="8"/>
  <c r="Q351" i="8" s="1"/>
  <c r="A351" i="8"/>
  <c r="O350" i="8"/>
  <c r="K350" i="8"/>
  <c r="L350" i="8" s="1"/>
  <c r="M350" i="8" s="1"/>
  <c r="B350" i="8"/>
  <c r="A350" i="8"/>
  <c r="O349" i="8"/>
  <c r="K349" i="8"/>
  <c r="L349" i="8" s="1"/>
  <c r="M349" i="8" s="1"/>
  <c r="B349" i="8"/>
  <c r="Q349" i="8" s="1"/>
  <c r="A349" i="8"/>
  <c r="O348" i="8"/>
  <c r="K348" i="8"/>
  <c r="L348" i="8" s="1"/>
  <c r="M348" i="8" s="1"/>
  <c r="B348" i="8"/>
  <c r="A348" i="8"/>
  <c r="O347" i="8"/>
  <c r="K347" i="8"/>
  <c r="L347" i="8" s="1"/>
  <c r="M347" i="8" s="1"/>
  <c r="B347" i="8"/>
  <c r="Q347" i="8" s="1"/>
  <c r="A347" i="8"/>
  <c r="O346" i="8"/>
  <c r="K346" i="8"/>
  <c r="L346" i="8" s="1"/>
  <c r="M346" i="8" s="1"/>
  <c r="B346" i="8"/>
  <c r="A346" i="8"/>
  <c r="O345" i="8"/>
  <c r="K345" i="8"/>
  <c r="L345" i="8" s="1"/>
  <c r="M345" i="8" s="1"/>
  <c r="B345" i="8"/>
  <c r="Q345" i="8" s="1"/>
  <c r="A345" i="8"/>
  <c r="O344" i="8"/>
  <c r="K344" i="8"/>
  <c r="L344" i="8" s="1"/>
  <c r="M344" i="8" s="1"/>
  <c r="B344" i="8"/>
  <c r="A344" i="8"/>
  <c r="O343" i="8"/>
  <c r="K343" i="8"/>
  <c r="L343" i="8" s="1"/>
  <c r="M343" i="8" s="1"/>
  <c r="B343" i="8"/>
  <c r="Q343" i="8" s="1"/>
  <c r="A343" i="8"/>
  <c r="O342" i="8"/>
  <c r="K342" i="8"/>
  <c r="L342" i="8" s="1"/>
  <c r="M342" i="8" s="1"/>
  <c r="B342" i="8"/>
  <c r="A342" i="8"/>
  <c r="O341" i="8"/>
  <c r="K341" i="8"/>
  <c r="L341" i="8" s="1"/>
  <c r="M341" i="8" s="1"/>
  <c r="B341" i="8"/>
  <c r="Q341" i="8" s="1"/>
  <c r="A341" i="8"/>
  <c r="O340" i="8"/>
  <c r="K340" i="8"/>
  <c r="L340" i="8" s="1"/>
  <c r="M340" i="8" s="1"/>
  <c r="B340" i="8"/>
  <c r="A340" i="8"/>
  <c r="O339" i="8"/>
  <c r="K339" i="8"/>
  <c r="L339" i="8" s="1"/>
  <c r="M339" i="8" s="1"/>
  <c r="B339" i="8"/>
  <c r="Q339" i="8" s="1"/>
  <c r="A339" i="8"/>
  <c r="O338" i="8"/>
  <c r="K338" i="8"/>
  <c r="L338" i="8" s="1"/>
  <c r="M338" i="8" s="1"/>
  <c r="B338" i="8"/>
  <c r="A338" i="8"/>
  <c r="O337" i="8"/>
  <c r="K337" i="8"/>
  <c r="L337" i="8" s="1"/>
  <c r="M337" i="8" s="1"/>
  <c r="B337" i="8"/>
  <c r="Q337" i="8" s="1"/>
  <c r="A337" i="8"/>
  <c r="O336" i="8"/>
  <c r="K336" i="8"/>
  <c r="L336" i="8" s="1"/>
  <c r="M336" i="8" s="1"/>
  <c r="B336" i="8"/>
  <c r="A336" i="8"/>
  <c r="O335" i="8"/>
  <c r="K335" i="8"/>
  <c r="L335" i="8" s="1"/>
  <c r="M335" i="8" s="1"/>
  <c r="B335" i="8"/>
  <c r="Q335" i="8" s="1"/>
  <c r="A335" i="8"/>
  <c r="O334" i="8"/>
  <c r="K334" i="8"/>
  <c r="L334" i="8" s="1"/>
  <c r="M334" i="8" s="1"/>
  <c r="B334" i="8"/>
  <c r="A334" i="8"/>
  <c r="O333" i="8"/>
  <c r="K333" i="8"/>
  <c r="L333" i="8" s="1"/>
  <c r="M333" i="8" s="1"/>
  <c r="B333" i="8"/>
  <c r="Q333" i="8" s="1"/>
  <c r="A333" i="8"/>
  <c r="O332" i="8"/>
  <c r="K332" i="8"/>
  <c r="L332" i="8" s="1"/>
  <c r="M332" i="8" s="1"/>
  <c r="B332" i="8"/>
  <c r="A332" i="8"/>
  <c r="O331" i="8"/>
  <c r="K331" i="8"/>
  <c r="L331" i="8" s="1"/>
  <c r="M331" i="8" s="1"/>
  <c r="B331" i="8"/>
  <c r="Q331" i="8" s="1"/>
  <c r="A331" i="8"/>
  <c r="O330" i="8"/>
  <c r="K330" i="8"/>
  <c r="L330" i="8" s="1"/>
  <c r="M330" i="8" s="1"/>
  <c r="B330" i="8"/>
  <c r="A330" i="8"/>
  <c r="O329" i="8"/>
  <c r="K329" i="8"/>
  <c r="L329" i="8" s="1"/>
  <c r="M329" i="8" s="1"/>
  <c r="B329" i="8"/>
  <c r="Q329" i="8" s="1"/>
  <c r="A329" i="8"/>
  <c r="O328" i="8"/>
  <c r="K328" i="8"/>
  <c r="L328" i="8" s="1"/>
  <c r="M328" i="8" s="1"/>
  <c r="B328" i="8"/>
  <c r="A328" i="8"/>
  <c r="O327" i="8"/>
  <c r="K327" i="8"/>
  <c r="L327" i="8" s="1"/>
  <c r="M327" i="8" s="1"/>
  <c r="B327" i="8"/>
  <c r="Q327" i="8" s="1"/>
  <c r="A327" i="8"/>
  <c r="O326" i="8"/>
  <c r="K326" i="8"/>
  <c r="L326" i="8" s="1"/>
  <c r="M326" i="8" s="1"/>
  <c r="B326" i="8"/>
  <c r="A326" i="8"/>
  <c r="O325" i="8"/>
  <c r="K325" i="8"/>
  <c r="L325" i="8" s="1"/>
  <c r="M325" i="8" s="1"/>
  <c r="B325" i="8"/>
  <c r="Q325" i="8" s="1"/>
  <c r="A325" i="8"/>
  <c r="O324" i="8"/>
  <c r="K324" i="8"/>
  <c r="L324" i="8" s="1"/>
  <c r="M324" i="8" s="1"/>
  <c r="B324" i="8"/>
  <c r="A324" i="8"/>
  <c r="O323" i="8"/>
  <c r="K323" i="8"/>
  <c r="L323" i="8" s="1"/>
  <c r="M323" i="8" s="1"/>
  <c r="B323" i="8"/>
  <c r="Q323" i="8" s="1"/>
  <c r="A323" i="8"/>
  <c r="O322" i="8"/>
  <c r="K322" i="8"/>
  <c r="L322" i="8" s="1"/>
  <c r="M322" i="8" s="1"/>
  <c r="B322" i="8"/>
  <c r="A322" i="8"/>
  <c r="O321" i="8"/>
  <c r="K321" i="8"/>
  <c r="L321" i="8" s="1"/>
  <c r="M321" i="8" s="1"/>
  <c r="B321" i="8"/>
  <c r="Q321" i="8" s="1"/>
  <c r="A321" i="8"/>
  <c r="O320" i="8"/>
  <c r="K320" i="8"/>
  <c r="L320" i="8" s="1"/>
  <c r="M320" i="8" s="1"/>
  <c r="B320" i="8"/>
  <c r="A320" i="8"/>
  <c r="O319" i="8"/>
  <c r="K319" i="8"/>
  <c r="L319" i="8" s="1"/>
  <c r="M319" i="8" s="1"/>
  <c r="B319" i="8"/>
  <c r="Q319" i="8" s="1"/>
  <c r="A319" i="8"/>
  <c r="O318" i="8"/>
  <c r="K318" i="8"/>
  <c r="L318" i="8" s="1"/>
  <c r="M318" i="8" s="1"/>
  <c r="B318" i="8"/>
  <c r="A318" i="8"/>
  <c r="O317" i="8"/>
  <c r="K317" i="8"/>
  <c r="L317" i="8" s="1"/>
  <c r="M317" i="8" s="1"/>
  <c r="B317" i="8"/>
  <c r="Q317" i="8" s="1"/>
  <c r="A317" i="8"/>
  <c r="O316" i="8"/>
  <c r="K316" i="8"/>
  <c r="L316" i="8" s="1"/>
  <c r="M316" i="8" s="1"/>
  <c r="B316" i="8"/>
  <c r="A316" i="8"/>
  <c r="O315" i="8"/>
  <c r="K315" i="8"/>
  <c r="L315" i="8" s="1"/>
  <c r="M315" i="8" s="1"/>
  <c r="B315" i="8"/>
  <c r="Q315" i="8" s="1"/>
  <c r="A315" i="8"/>
  <c r="O314" i="8"/>
  <c r="K314" i="8"/>
  <c r="L314" i="8" s="1"/>
  <c r="M314" i="8" s="1"/>
  <c r="B314" i="8"/>
  <c r="A314" i="8"/>
  <c r="O313" i="8"/>
  <c r="K313" i="8"/>
  <c r="L313" i="8" s="1"/>
  <c r="M313" i="8" s="1"/>
  <c r="B313" i="8"/>
  <c r="Q313" i="8" s="1"/>
  <c r="A313" i="8"/>
  <c r="O312" i="8"/>
  <c r="K312" i="8"/>
  <c r="L312" i="8" s="1"/>
  <c r="M312" i="8" s="1"/>
  <c r="B312" i="8"/>
  <c r="A312" i="8"/>
  <c r="O311" i="8"/>
  <c r="K311" i="8"/>
  <c r="L311" i="8" s="1"/>
  <c r="M311" i="8" s="1"/>
  <c r="B311" i="8"/>
  <c r="Q311" i="8" s="1"/>
  <c r="A311" i="8"/>
  <c r="O310" i="8"/>
  <c r="K310" i="8"/>
  <c r="L310" i="8" s="1"/>
  <c r="M310" i="8" s="1"/>
  <c r="B310" i="8"/>
  <c r="A310" i="8"/>
  <c r="O309" i="8"/>
  <c r="K309" i="8"/>
  <c r="L309" i="8" s="1"/>
  <c r="M309" i="8" s="1"/>
  <c r="B309" i="8"/>
  <c r="Q309" i="8" s="1"/>
  <c r="A309" i="8"/>
  <c r="O308" i="8"/>
  <c r="K308" i="8"/>
  <c r="L308" i="8" s="1"/>
  <c r="M308" i="8" s="1"/>
  <c r="B308" i="8"/>
  <c r="A308" i="8"/>
  <c r="O307" i="8"/>
  <c r="K307" i="8"/>
  <c r="L307" i="8" s="1"/>
  <c r="M307" i="8" s="1"/>
  <c r="B307" i="8"/>
  <c r="Q307" i="8" s="1"/>
  <c r="A307" i="8"/>
  <c r="O306" i="8"/>
  <c r="K306" i="8"/>
  <c r="L306" i="8" s="1"/>
  <c r="M306" i="8" s="1"/>
  <c r="B306" i="8"/>
  <c r="A306" i="8"/>
  <c r="O305" i="8"/>
  <c r="K305" i="8"/>
  <c r="L305" i="8" s="1"/>
  <c r="M305" i="8" s="1"/>
  <c r="B305" i="8"/>
  <c r="Q305" i="8" s="1"/>
  <c r="A305" i="8"/>
  <c r="O304" i="8"/>
  <c r="K304" i="8"/>
  <c r="L304" i="8" s="1"/>
  <c r="M304" i="8" s="1"/>
  <c r="B304" i="8"/>
  <c r="A304" i="8"/>
  <c r="O303" i="8"/>
  <c r="K303" i="8"/>
  <c r="L303" i="8" s="1"/>
  <c r="M303" i="8" s="1"/>
  <c r="B303" i="8"/>
  <c r="Q303" i="8" s="1"/>
  <c r="A303" i="8"/>
  <c r="O302" i="8"/>
  <c r="K302" i="8"/>
  <c r="L302" i="8" s="1"/>
  <c r="M302" i="8" s="1"/>
  <c r="B302" i="8"/>
  <c r="A302" i="8"/>
  <c r="O301" i="8"/>
  <c r="K301" i="8"/>
  <c r="L301" i="8" s="1"/>
  <c r="M301" i="8" s="1"/>
  <c r="B301" i="8"/>
  <c r="Q301" i="8" s="1"/>
  <c r="A301" i="8"/>
  <c r="O300" i="8"/>
  <c r="K300" i="8"/>
  <c r="L300" i="8" s="1"/>
  <c r="M300" i="8" s="1"/>
  <c r="B300" i="8"/>
  <c r="A300" i="8"/>
  <c r="O299" i="8"/>
  <c r="K299" i="8"/>
  <c r="L299" i="8" s="1"/>
  <c r="M299" i="8" s="1"/>
  <c r="B299" i="8"/>
  <c r="Q299" i="8" s="1"/>
  <c r="A299" i="8"/>
  <c r="O298" i="8"/>
  <c r="K298" i="8"/>
  <c r="L298" i="8" s="1"/>
  <c r="M298" i="8" s="1"/>
  <c r="B298" i="8"/>
  <c r="A298" i="8"/>
  <c r="O297" i="8"/>
  <c r="K297" i="8"/>
  <c r="L297" i="8" s="1"/>
  <c r="M297" i="8" s="1"/>
  <c r="B297" i="8"/>
  <c r="Q297" i="8" s="1"/>
  <c r="A297" i="8"/>
  <c r="O296" i="8"/>
  <c r="K296" i="8"/>
  <c r="L296" i="8" s="1"/>
  <c r="M296" i="8" s="1"/>
  <c r="B296" i="8"/>
  <c r="A296" i="8"/>
  <c r="O295" i="8"/>
  <c r="K295" i="8"/>
  <c r="L295" i="8" s="1"/>
  <c r="M295" i="8" s="1"/>
  <c r="B295" i="8"/>
  <c r="Q295" i="8" s="1"/>
  <c r="A295" i="8"/>
  <c r="O294" i="8"/>
  <c r="K294" i="8"/>
  <c r="L294" i="8" s="1"/>
  <c r="M294" i="8" s="1"/>
  <c r="B294" i="8"/>
  <c r="A294" i="8"/>
  <c r="O293" i="8"/>
  <c r="K293" i="8"/>
  <c r="L293" i="8" s="1"/>
  <c r="M293" i="8" s="1"/>
  <c r="B293" i="8"/>
  <c r="Q293" i="8" s="1"/>
  <c r="A293" i="8"/>
  <c r="O292" i="8"/>
  <c r="K292" i="8"/>
  <c r="L292" i="8" s="1"/>
  <c r="M292" i="8" s="1"/>
  <c r="B292" i="8"/>
  <c r="A292" i="8"/>
  <c r="O291" i="8"/>
  <c r="K291" i="8"/>
  <c r="L291" i="8" s="1"/>
  <c r="M291" i="8" s="1"/>
  <c r="B291" i="8"/>
  <c r="Q291" i="8" s="1"/>
  <c r="A291" i="8"/>
  <c r="O290" i="8"/>
  <c r="K290" i="8"/>
  <c r="L290" i="8" s="1"/>
  <c r="M290" i="8" s="1"/>
  <c r="B290" i="8"/>
  <c r="A290" i="8"/>
  <c r="O289" i="8"/>
  <c r="K289" i="8"/>
  <c r="L289" i="8" s="1"/>
  <c r="M289" i="8" s="1"/>
  <c r="B289" i="8"/>
  <c r="Q289" i="8" s="1"/>
  <c r="A289" i="8"/>
  <c r="O288" i="8"/>
  <c r="K288" i="8"/>
  <c r="L288" i="8" s="1"/>
  <c r="M288" i="8" s="1"/>
  <c r="B288" i="8"/>
  <c r="A288" i="8"/>
  <c r="O287" i="8"/>
  <c r="K287" i="8"/>
  <c r="L287" i="8" s="1"/>
  <c r="M287" i="8" s="1"/>
  <c r="B287" i="8"/>
  <c r="Q287" i="8" s="1"/>
  <c r="A287" i="8"/>
  <c r="O286" i="8"/>
  <c r="K286" i="8"/>
  <c r="L286" i="8" s="1"/>
  <c r="M286" i="8" s="1"/>
  <c r="B286" i="8"/>
  <c r="A286" i="8"/>
  <c r="O285" i="8"/>
  <c r="K285" i="8"/>
  <c r="L285" i="8" s="1"/>
  <c r="M285" i="8" s="1"/>
  <c r="B285" i="8"/>
  <c r="Q285" i="8" s="1"/>
  <c r="A285" i="8"/>
  <c r="O284" i="8"/>
  <c r="K284" i="8"/>
  <c r="L284" i="8" s="1"/>
  <c r="M284" i="8" s="1"/>
  <c r="B284" i="8"/>
  <c r="A284" i="8"/>
  <c r="O283" i="8"/>
  <c r="K283" i="8"/>
  <c r="L283" i="8" s="1"/>
  <c r="M283" i="8" s="1"/>
  <c r="B283" i="8"/>
  <c r="Q283" i="8" s="1"/>
  <c r="A283" i="8"/>
  <c r="O282" i="8"/>
  <c r="K282" i="8"/>
  <c r="L282" i="8" s="1"/>
  <c r="M282" i="8" s="1"/>
  <c r="B282" i="8"/>
  <c r="Q282" i="8" s="1"/>
  <c r="A282" i="8"/>
  <c r="O281" i="8"/>
  <c r="K281" i="8"/>
  <c r="L281" i="8" s="1"/>
  <c r="M281" i="8" s="1"/>
  <c r="B281" i="8"/>
  <c r="A281" i="8"/>
  <c r="O280" i="8"/>
  <c r="K280" i="8"/>
  <c r="L280" i="8" s="1"/>
  <c r="M280" i="8" s="1"/>
  <c r="B280" i="8"/>
  <c r="Q280" i="8" s="1"/>
  <c r="A280" i="8"/>
  <c r="O279" i="8"/>
  <c r="K279" i="8"/>
  <c r="L279" i="8" s="1"/>
  <c r="M279" i="8" s="1"/>
  <c r="B279" i="8"/>
  <c r="A279" i="8"/>
  <c r="O278" i="8"/>
  <c r="K278" i="8"/>
  <c r="L278" i="8" s="1"/>
  <c r="M278" i="8" s="1"/>
  <c r="B278" i="8"/>
  <c r="Q278" i="8" s="1"/>
  <c r="A278" i="8"/>
  <c r="O277" i="8"/>
  <c r="K277" i="8"/>
  <c r="L277" i="8" s="1"/>
  <c r="M277" i="8" s="1"/>
  <c r="B277" i="8"/>
  <c r="A277" i="8"/>
  <c r="O276" i="8"/>
  <c r="K276" i="8"/>
  <c r="L276" i="8" s="1"/>
  <c r="M276" i="8" s="1"/>
  <c r="B276" i="8"/>
  <c r="Q276" i="8" s="1"/>
  <c r="A276" i="8"/>
  <c r="O275" i="8"/>
  <c r="K275" i="8"/>
  <c r="L275" i="8" s="1"/>
  <c r="M275" i="8" s="1"/>
  <c r="B275" i="8"/>
  <c r="A275" i="8"/>
  <c r="O274" i="8"/>
  <c r="K274" i="8"/>
  <c r="L274" i="8" s="1"/>
  <c r="M274" i="8" s="1"/>
  <c r="B274" i="8"/>
  <c r="Q274" i="8" s="1"/>
  <c r="A274" i="8"/>
  <c r="O273" i="8"/>
  <c r="K273" i="8"/>
  <c r="L273" i="8" s="1"/>
  <c r="M273" i="8" s="1"/>
  <c r="B273" i="8"/>
  <c r="A273" i="8"/>
  <c r="O272" i="8"/>
  <c r="K272" i="8"/>
  <c r="L272" i="8" s="1"/>
  <c r="M272" i="8" s="1"/>
  <c r="B272" i="8"/>
  <c r="Q272" i="8" s="1"/>
  <c r="A272" i="8"/>
  <c r="O271" i="8"/>
  <c r="K271" i="8"/>
  <c r="L271" i="8" s="1"/>
  <c r="M271" i="8" s="1"/>
  <c r="B271" i="8"/>
  <c r="A271" i="8"/>
  <c r="O270" i="8"/>
  <c r="K270" i="8"/>
  <c r="L270" i="8" s="1"/>
  <c r="M270" i="8" s="1"/>
  <c r="B270" i="8"/>
  <c r="Q270" i="8" s="1"/>
  <c r="A270" i="8"/>
  <c r="O269" i="8"/>
  <c r="K269" i="8"/>
  <c r="L269" i="8" s="1"/>
  <c r="M269" i="8" s="1"/>
  <c r="B269" i="8"/>
  <c r="A269" i="8"/>
  <c r="O268" i="8"/>
  <c r="K268" i="8"/>
  <c r="L268" i="8" s="1"/>
  <c r="M268" i="8" s="1"/>
  <c r="B268" i="8"/>
  <c r="Q268" i="8" s="1"/>
  <c r="A268" i="8"/>
  <c r="O267" i="8"/>
  <c r="K267" i="8"/>
  <c r="L267" i="8" s="1"/>
  <c r="M267" i="8" s="1"/>
  <c r="B267" i="8"/>
  <c r="A267" i="8"/>
  <c r="O266" i="8"/>
  <c r="K266" i="8"/>
  <c r="L266" i="8" s="1"/>
  <c r="M266" i="8" s="1"/>
  <c r="B266" i="8"/>
  <c r="Q266" i="8" s="1"/>
  <c r="A266" i="8"/>
  <c r="O265" i="8"/>
  <c r="K265" i="8"/>
  <c r="L265" i="8" s="1"/>
  <c r="M265" i="8" s="1"/>
  <c r="B265" i="8"/>
  <c r="A265" i="8"/>
  <c r="O264" i="8"/>
  <c r="K264" i="8"/>
  <c r="L264" i="8" s="1"/>
  <c r="M264" i="8" s="1"/>
  <c r="B264" i="8"/>
  <c r="Q264" i="8" s="1"/>
  <c r="A264" i="8"/>
  <c r="O263" i="8"/>
  <c r="K263" i="8"/>
  <c r="L263" i="8" s="1"/>
  <c r="M263" i="8" s="1"/>
  <c r="B263" i="8"/>
  <c r="A263" i="8"/>
  <c r="O262" i="8"/>
  <c r="K262" i="8"/>
  <c r="L262" i="8" s="1"/>
  <c r="M262" i="8" s="1"/>
  <c r="B262" i="8"/>
  <c r="Q262" i="8" s="1"/>
  <c r="A262" i="8"/>
  <c r="O261" i="8"/>
  <c r="K261" i="8"/>
  <c r="L261" i="8" s="1"/>
  <c r="M261" i="8" s="1"/>
  <c r="B261" i="8"/>
  <c r="A261" i="8"/>
  <c r="O260" i="8"/>
  <c r="K260" i="8"/>
  <c r="L260" i="8" s="1"/>
  <c r="M260" i="8" s="1"/>
  <c r="B260" i="8"/>
  <c r="Q260" i="8" s="1"/>
  <c r="A260" i="8"/>
  <c r="O259" i="8"/>
  <c r="K259" i="8"/>
  <c r="L259" i="8" s="1"/>
  <c r="M259" i="8" s="1"/>
  <c r="B259" i="8"/>
  <c r="A259" i="8"/>
  <c r="O258" i="8"/>
  <c r="K258" i="8"/>
  <c r="L258" i="8" s="1"/>
  <c r="M258" i="8" s="1"/>
  <c r="B258" i="8"/>
  <c r="Q258" i="8" s="1"/>
  <c r="A258" i="8"/>
  <c r="O257" i="8"/>
  <c r="K257" i="8"/>
  <c r="L257" i="8" s="1"/>
  <c r="M257" i="8" s="1"/>
  <c r="B257" i="8"/>
  <c r="A257" i="8"/>
  <c r="O256" i="8"/>
  <c r="K256" i="8"/>
  <c r="L256" i="8" s="1"/>
  <c r="M256" i="8" s="1"/>
  <c r="B256" i="8"/>
  <c r="Q256" i="8" s="1"/>
  <c r="A256" i="8"/>
  <c r="O255" i="8"/>
  <c r="K255" i="8"/>
  <c r="L255" i="8" s="1"/>
  <c r="M255" i="8" s="1"/>
  <c r="B255" i="8"/>
  <c r="A255" i="8"/>
  <c r="O254" i="8"/>
  <c r="K254" i="8"/>
  <c r="L254" i="8" s="1"/>
  <c r="M254" i="8" s="1"/>
  <c r="B254" i="8"/>
  <c r="Q254" i="8" s="1"/>
  <c r="A254" i="8"/>
  <c r="O253" i="8"/>
  <c r="K253" i="8"/>
  <c r="L253" i="8" s="1"/>
  <c r="M253" i="8" s="1"/>
  <c r="B253" i="8"/>
  <c r="A253" i="8"/>
  <c r="O252" i="8"/>
  <c r="K252" i="8"/>
  <c r="L252" i="8" s="1"/>
  <c r="M252" i="8" s="1"/>
  <c r="B252" i="8"/>
  <c r="Q252" i="8" s="1"/>
  <c r="A252" i="8"/>
  <c r="O251" i="8"/>
  <c r="K251" i="8"/>
  <c r="L251" i="8" s="1"/>
  <c r="M251" i="8" s="1"/>
  <c r="B251" i="8"/>
  <c r="A251" i="8"/>
  <c r="O250" i="8"/>
  <c r="K250" i="8"/>
  <c r="L250" i="8" s="1"/>
  <c r="M250" i="8" s="1"/>
  <c r="B250" i="8"/>
  <c r="Q250" i="8" s="1"/>
  <c r="A250" i="8"/>
  <c r="O249" i="8"/>
  <c r="K249" i="8"/>
  <c r="L249" i="8" s="1"/>
  <c r="M249" i="8" s="1"/>
  <c r="B249" i="8"/>
  <c r="Q249" i="8" s="1"/>
  <c r="A249" i="8"/>
  <c r="O248" i="8"/>
  <c r="K248" i="8"/>
  <c r="L248" i="8" s="1"/>
  <c r="M248" i="8" s="1"/>
  <c r="B248" i="8"/>
  <c r="Q248" i="8" s="1"/>
  <c r="A248" i="8"/>
  <c r="O247" i="8"/>
  <c r="K247" i="8"/>
  <c r="L247" i="8" s="1"/>
  <c r="M247" i="8" s="1"/>
  <c r="B247" i="8"/>
  <c r="Q247" i="8" s="1"/>
  <c r="A247" i="8"/>
  <c r="O246" i="8"/>
  <c r="K246" i="8"/>
  <c r="L246" i="8" s="1"/>
  <c r="M246" i="8" s="1"/>
  <c r="B246" i="8"/>
  <c r="Q246" i="8" s="1"/>
  <c r="A246" i="8"/>
  <c r="O245" i="8"/>
  <c r="K245" i="8"/>
  <c r="L245" i="8" s="1"/>
  <c r="M245" i="8" s="1"/>
  <c r="B245" i="8"/>
  <c r="Q245" i="8" s="1"/>
  <c r="A245" i="8"/>
  <c r="O244" i="8"/>
  <c r="K244" i="8"/>
  <c r="L244" i="8" s="1"/>
  <c r="M244" i="8" s="1"/>
  <c r="B244" i="8"/>
  <c r="Q244" i="8" s="1"/>
  <c r="A244" i="8"/>
  <c r="O243" i="8"/>
  <c r="K243" i="8"/>
  <c r="L243" i="8" s="1"/>
  <c r="M243" i="8" s="1"/>
  <c r="B243" i="8"/>
  <c r="Q243" i="8" s="1"/>
  <c r="A243" i="8"/>
  <c r="O242" i="8"/>
  <c r="K242" i="8"/>
  <c r="L242" i="8" s="1"/>
  <c r="M242" i="8" s="1"/>
  <c r="B242" i="8"/>
  <c r="Q242" i="8" s="1"/>
  <c r="A242" i="8"/>
  <c r="O241" i="8"/>
  <c r="K241" i="8"/>
  <c r="L241" i="8" s="1"/>
  <c r="M241" i="8" s="1"/>
  <c r="B241" i="8"/>
  <c r="Q241" i="8" s="1"/>
  <c r="A241" i="8"/>
  <c r="O240" i="8"/>
  <c r="K240" i="8"/>
  <c r="L240" i="8" s="1"/>
  <c r="M240" i="8" s="1"/>
  <c r="B240" i="8"/>
  <c r="Q240" i="8" s="1"/>
  <c r="A240" i="8"/>
  <c r="O239" i="8"/>
  <c r="K239" i="8"/>
  <c r="L239" i="8" s="1"/>
  <c r="M239" i="8" s="1"/>
  <c r="B239" i="8"/>
  <c r="Q239" i="8" s="1"/>
  <c r="A239" i="8"/>
  <c r="Z511" i="5"/>
  <c r="Y511" i="5"/>
  <c r="R511" i="5"/>
  <c r="Q511" i="5"/>
  <c r="K511" i="5"/>
  <c r="B511" i="5"/>
  <c r="N511" i="5" s="1"/>
  <c r="A511" i="5"/>
  <c r="Z510" i="5"/>
  <c r="Y510" i="5"/>
  <c r="R510" i="5"/>
  <c r="Q510" i="5"/>
  <c r="K510" i="5"/>
  <c r="B510" i="5"/>
  <c r="O510" i="5" s="1"/>
  <c r="A510" i="5"/>
  <c r="Z509" i="5"/>
  <c r="Y509" i="5"/>
  <c r="R509" i="5"/>
  <c r="Q509" i="5"/>
  <c r="K509" i="5"/>
  <c r="B509" i="5"/>
  <c r="N509" i="5" s="1"/>
  <c r="A509" i="5"/>
  <c r="Z508" i="5"/>
  <c r="Y508" i="5"/>
  <c r="R508" i="5"/>
  <c r="Q508" i="5"/>
  <c r="K508" i="5"/>
  <c r="B508" i="5"/>
  <c r="O508" i="5" s="1"/>
  <c r="A508" i="5"/>
  <c r="Z507" i="5"/>
  <c r="Y507" i="5"/>
  <c r="R507" i="5"/>
  <c r="Q507" i="5"/>
  <c r="K507" i="5"/>
  <c r="B507" i="5"/>
  <c r="N507" i="5" s="1"/>
  <c r="A507" i="5"/>
  <c r="Z506" i="5"/>
  <c r="Y506" i="5"/>
  <c r="R506" i="5"/>
  <c r="Q506" i="5"/>
  <c r="K506" i="5"/>
  <c r="B506" i="5"/>
  <c r="O506" i="5" s="1"/>
  <c r="A506" i="5"/>
  <c r="Z505" i="5"/>
  <c r="Y505" i="5"/>
  <c r="R505" i="5"/>
  <c r="Q505" i="5"/>
  <c r="K505" i="5"/>
  <c r="B505" i="5"/>
  <c r="N505" i="5" s="1"/>
  <c r="A505" i="5"/>
  <c r="Z504" i="5"/>
  <c r="Y504" i="5"/>
  <c r="R504" i="5"/>
  <c r="Q504" i="5"/>
  <c r="K504" i="5"/>
  <c r="B504" i="5"/>
  <c r="O504" i="5" s="1"/>
  <c r="A504" i="5"/>
  <c r="Z503" i="5"/>
  <c r="Y503" i="5"/>
  <c r="R503" i="5"/>
  <c r="Q503" i="5"/>
  <c r="K503" i="5"/>
  <c r="B503" i="5"/>
  <c r="N503" i="5" s="1"/>
  <c r="A503" i="5"/>
  <c r="Z502" i="5"/>
  <c r="Y502" i="5"/>
  <c r="R502" i="5"/>
  <c r="Q502" i="5"/>
  <c r="K502" i="5"/>
  <c r="B502" i="5"/>
  <c r="O502" i="5" s="1"/>
  <c r="A502" i="5"/>
  <c r="Z501" i="5"/>
  <c r="Y501" i="5"/>
  <c r="R501" i="5"/>
  <c r="Q501" i="5"/>
  <c r="K501" i="5"/>
  <c r="B501" i="5"/>
  <c r="N501" i="5" s="1"/>
  <c r="A501" i="5"/>
  <c r="Z500" i="5"/>
  <c r="Y500" i="5"/>
  <c r="R500" i="5"/>
  <c r="Q500" i="5"/>
  <c r="K500" i="5"/>
  <c r="B500" i="5"/>
  <c r="O500" i="5" s="1"/>
  <c r="A500" i="5"/>
  <c r="Z499" i="5"/>
  <c r="Y499" i="5"/>
  <c r="R499" i="5"/>
  <c r="Q499" i="5"/>
  <c r="K499" i="5"/>
  <c r="B499" i="5"/>
  <c r="N499" i="5" s="1"/>
  <c r="A499" i="5"/>
  <c r="Z498" i="5"/>
  <c r="Y498" i="5"/>
  <c r="R498" i="5"/>
  <c r="Q498" i="5"/>
  <c r="K498" i="5"/>
  <c r="B498" i="5"/>
  <c r="O498" i="5" s="1"/>
  <c r="A498" i="5"/>
  <c r="Z497" i="5"/>
  <c r="Y497" i="5"/>
  <c r="R497" i="5"/>
  <c r="Q497" i="5"/>
  <c r="K497" i="5"/>
  <c r="B497" i="5"/>
  <c r="N497" i="5" s="1"/>
  <c r="A497" i="5"/>
  <c r="Z496" i="5"/>
  <c r="Y496" i="5"/>
  <c r="R496" i="5"/>
  <c r="Q496" i="5"/>
  <c r="K496" i="5"/>
  <c r="B496" i="5"/>
  <c r="O496" i="5" s="1"/>
  <c r="A496" i="5"/>
  <c r="Z495" i="5"/>
  <c r="Y495" i="5"/>
  <c r="R495" i="5"/>
  <c r="Q495" i="5"/>
  <c r="K495" i="5"/>
  <c r="B495" i="5"/>
  <c r="N495" i="5" s="1"/>
  <c r="A495" i="5"/>
  <c r="Z494" i="5"/>
  <c r="Y494" i="5"/>
  <c r="R494" i="5"/>
  <c r="Q494" i="5"/>
  <c r="K494" i="5"/>
  <c r="B494" i="5"/>
  <c r="O494" i="5" s="1"/>
  <c r="A494" i="5"/>
  <c r="Z493" i="5"/>
  <c r="Y493" i="5"/>
  <c r="R493" i="5"/>
  <c r="Q493" i="5"/>
  <c r="K493" i="5"/>
  <c r="B493" i="5"/>
  <c r="N493" i="5" s="1"/>
  <c r="A493" i="5"/>
  <c r="Z492" i="5"/>
  <c r="Y492" i="5"/>
  <c r="R492" i="5"/>
  <c r="Q492" i="5"/>
  <c r="K492" i="5"/>
  <c r="B492" i="5"/>
  <c r="O492" i="5" s="1"/>
  <c r="A492" i="5"/>
  <c r="Z491" i="5"/>
  <c r="Y491" i="5"/>
  <c r="R491" i="5"/>
  <c r="Q491" i="5"/>
  <c r="K491" i="5"/>
  <c r="B491" i="5"/>
  <c r="N491" i="5" s="1"/>
  <c r="A491" i="5"/>
  <c r="Z490" i="5"/>
  <c r="Y490" i="5"/>
  <c r="R490" i="5"/>
  <c r="Q490" i="5"/>
  <c r="K490" i="5"/>
  <c r="B490" i="5"/>
  <c r="O490" i="5" s="1"/>
  <c r="A490" i="5"/>
  <c r="Z489" i="5"/>
  <c r="Y489" i="5"/>
  <c r="R489" i="5"/>
  <c r="Q489" i="5"/>
  <c r="K489" i="5"/>
  <c r="B489" i="5"/>
  <c r="N489" i="5" s="1"/>
  <c r="A489" i="5"/>
  <c r="Z488" i="5"/>
  <c r="Y488" i="5"/>
  <c r="R488" i="5"/>
  <c r="Q488" i="5"/>
  <c r="K488" i="5"/>
  <c r="B488" i="5"/>
  <c r="O488" i="5" s="1"/>
  <c r="A488" i="5"/>
  <c r="Z487" i="5"/>
  <c r="Y487" i="5"/>
  <c r="R487" i="5"/>
  <c r="Q487" i="5"/>
  <c r="K487" i="5"/>
  <c r="B487" i="5"/>
  <c r="N487" i="5" s="1"/>
  <c r="A487" i="5"/>
  <c r="Z486" i="5"/>
  <c r="Y486" i="5"/>
  <c r="R486" i="5"/>
  <c r="Q486" i="5"/>
  <c r="K486" i="5"/>
  <c r="B486" i="5"/>
  <c r="O486" i="5" s="1"/>
  <c r="A486" i="5"/>
  <c r="Z485" i="5"/>
  <c r="Y485" i="5"/>
  <c r="R485" i="5"/>
  <c r="Q485" i="5"/>
  <c r="K485" i="5"/>
  <c r="B485" i="5"/>
  <c r="N485" i="5" s="1"/>
  <c r="A485" i="5"/>
  <c r="Z484" i="5"/>
  <c r="Y484" i="5"/>
  <c r="R484" i="5"/>
  <c r="Q484" i="5"/>
  <c r="K484" i="5"/>
  <c r="B484" i="5"/>
  <c r="O484" i="5" s="1"/>
  <c r="A484" i="5"/>
  <c r="Z483" i="5"/>
  <c r="Y483" i="5"/>
  <c r="R483" i="5"/>
  <c r="Q483" i="5"/>
  <c r="K483" i="5"/>
  <c r="B483" i="5"/>
  <c r="N483" i="5" s="1"/>
  <c r="A483" i="5"/>
  <c r="Z482" i="5"/>
  <c r="Y482" i="5"/>
  <c r="R482" i="5"/>
  <c r="Q482" i="5"/>
  <c r="K482" i="5"/>
  <c r="B482" i="5"/>
  <c r="O482" i="5" s="1"/>
  <c r="A482" i="5"/>
  <c r="Z481" i="5"/>
  <c r="Y481" i="5"/>
  <c r="R481" i="5"/>
  <c r="Q481" i="5"/>
  <c r="K481" i="5"/>
  <c r="B481" i="5"/>
  <c r="N481" i="5" s="1"/>
  <c r="A481" i="5"/>
  <c r="Z480" i="5"/>
  <c r="Y480" i="5"/>
  <c r="R480" i="5"/>
  <c r="Q480" i="5"/>
  <c r="K480" i="5"/>
  <c r="B480" i="5"/>
  <c r="O480" i="5" s="1"/>
  <c r="A480" i="5"/>
  <c r="Z479" i="5"/>
  <c r="Y479" i="5"/>
  <c r="R479" i="5"/>
  <c r="Q479" i="5"/>
  <c r="K479" i="5"/>
  <c r="B479" i="5"/>
  <c r="N479" i="5" s="1"/>
  <c r="A479" i="5"/>
  <c r="Z478" i="5"/>
  <c r="Y478" i="5"/>
  <c r="R478" i="5"/>
  <c r="Q478" i="5"/>
  <c r="K478" i="5"/>
  <c r="B478" i="5"/>
  <c r="O478" i="5" s="1"/>
  <c r="A478" i="5"/>
  <c r="Z477" i="5"/>
  <c r="Y477" i="5"/>
  <c r="R477" i="5"/>
  <c r="Q477" i="5"/>
  <c r="K477" i="5"/>
  <c r="B477" i="5"/>
  <c r="N477" i="5" s="1"/>
  <c r="A477" i="5"/>
  <c r="Z476" i="5"/>
  <c r="Y476" i="5"/>
  <c r="R476" i="5"/>
  <c r="Q476" i="5"/>
  <c r="K476" i="5"/>
  <c r="B476" i="5"/>
  <c r="O476" i="5" s="1"/>
  <c r="A476" i="5"/>
  <c r="Z475" i="5"/>
  <c r="Y475" i="5"/>
  <c r="R475" i="5"/>
  <c r="Q475" i="5"/>
  <c r="K475" i="5"/>
  <c r="B475" i="5"/>
  <c r="N475" i="5" s="1"/>
  <c r="A475" i="5"/>
  <c r="Z474" i="5"/>
  <c r="Y474" i="5"/>
  <c r="R474" i="5"/>
  <c r="Q474" i="5"/>
  <c r="K474" i="5"/>
  <c r="B474" i="5"/>
  <c r="O474" i="5" s="1"/>
  <c r="A474" i="5"/>
  <c r="Z473" i="5"/>
  <c r="Y473" i="5"/>
  <c r="R473" i="5"/>
  <c r="Q473" i="5"/>
  <c r="K473" i="5"/>
  <c r="B473" i="5"/>
  <c r="N473" i="5" s="1"/>
  <c r="A473" i="5"/>
  <c r="Z472" i="5"/>
  <c r="Y472" i="5"/>
  <c r="R472" i="5"/>
  <c r="Q472" i="5"/>
  <c r="K472" i="5"/>
  <c r="B472" i="5"/>
  <c r="O472" i="5" s="1"/>
  <c r="A472" i="5"/>
  <c r="Z471" i="5"/>
  <c r="Y471" i="5"/>
  <c r="R471" i="5"/>
  <c r="Q471" i="5"/>
  <c r="K471" i="5"/>
  <c r="B471" i="5"/>
  <c r="N471" i="5" s="1"/>
  <c r="A471" i="5"/>
  <c r="Z470" i="5"/>
  <c r="Y470" i="5"/>
  <c r="R470" i="5"/>
  <c r="Q470" i="5"/>
  <c r="K470" i="5"/>
  <c r="B470" i="5"/>
  <c r="O470" i="5" s="1"/>
  <c r="A470" i="5"/>
  <c r="Z469" i="5"/>
  <c r="Y469" i="5"/>
  <c r="R469" i="5"/>
  <c r="Q469" i="5"/>
  <c r="K469" i="5"/>
  <c r="B469" i="5"/>
  <c r="N469" i="5" s="1"/>
  <c r="A469" i="5"/>
  <c r="Z468" i="5"/>
  <c r="Y468" i="5"/>
  <c r="R468" i="5"/>
  <c r="Q468" i="5"/>
  <c r="K468" i="5"/>
  <c r="B468" i="5"/>
  <c r="O468" i="5" s="1"/>
  <c r="A468" i="5"/>
  <c r="Z467" i="5"/>
  <c r="Y467" i="5"/>
  <c r="R467" i="5"/>
  <c r="Q467" i="5"/>
  <c r="K467" i="5"/>
  <c r="B467" i="5"/>
  <c r="N467" i="5" s="1"/>
  <c r="A467" i="5"/>
  <c r="Z466" i="5"/>
  <c r="Y466" i="5"/>
  <c r="R466" i="5"/>
  <c r="Q466" i="5"/>
  <c r="K466" i="5"/>
  <c r="B466" i="5"/>
  <c r="O466" i="5" s="1"/>
  <c r="A466" i="5"/>
  <c r="Z465" i="5"/>
  <c r="Y465" i="5"/>
  <c r="R465" i="5"/>
  <c r="Q465" i="5"/>
  <c r="K465" i="5"/>
  <c r="B465" i="5"/>
  <c r="N465" i="5" s="1"/>
  <c r="A465" i="5"/>
  <c r="Z464" i="5"/>
  <c r="Y464" i="5"/>
  <c r="R464" i="5"/>
  <c r="Q464" i="5"/>
  <c r="K464" i="5"/>
  <c r="B464" i="5"/>
  <c r="O464" i="5" s="1"/>
  <c r="A464" i="5"/>
  <c r="Z463" i="5"/>
  <c r="Y463" i="5"/>
  <c r="R463" i="5"/>
  <c r="Q463" i="5"/>
  <c r="K463" i="5"/>
  <c r="B463" i="5"/>
  <c r="N463" i="5" s="1"/>
  <c r="A463" i="5"/>
  <c r="Z462" i="5"/>
  <c r="Y462" i="5"/>
  <c r="R462" i="5"/>
  <c r="Q462" i="5"/>
  <c r="K462" i="5"/>
  <c r="B462" i="5"/>
  <c r="O462" i="5" s="1"/>
  <c r="A462" i="5"/>
  <c r="Z459" i="5"/>
  <c r="Y459" i="5"/>
  <c r="R459" i="5"/>
  <c r="Q459" i="5"/>
  <c r="K459" i="5"/>
  <c r="B459" i="5"/>
  <c r="O459" i="5" s="1"/>
  <c r="A459" i="5"/>
  <c r="Z458" i="5"/>
  <c r="Y458" i="5"/>
  <c r="R458" i="5"/>
  <c r="Q458" i="5"/>
  <c r="K458" i="5"/>
  <c r="B458" i="5"/>
  <c r="N458" i="5" s="1"/>
  <c r="A458" i="5"/>
  <c r="Z457" i="5"/>
  <c r="Y457" i="5"/>
  <c r="R457" i="5"/>
  <c r="Q457" i="5"/>
  <c r="K457" i="5"/>
  <c r="B457" i="5"/>
  <c r="O457" i="5" s="1"/>
  <c r="A457" i="5"/>
  <c r="Z456" i="5"/>
  <c r="Y456" i="5"/>
  <c r="R456" i="5"/>
  <c r="Q456" i="5"/>
  <c r="K456" i="5"/>
  <c r="B456" i="5"/>
  <c r="N456" i="5" s="1"/>
  <c r="A456" i="5"/>
  <c r="Z455" i="5"/>
  <c r="Y455" i="5"/>
  <c r="R455" i="5"/>
  <c r="Q455" i="5"/>
  <c r="K455" i="5"/>
  <c r="B455" i="5"/>
  <c r="O455" i="5" s="1"/>
  <c r="A455" i="5"/>
  <c r="Z454" i="5"/>
  <c r="Y454" i="5"/>
  <c r="R454" i="5"/>
  <c r="Q454" i="5"/>
  <c r="K454" i="5"/>
  <c r="B454" i="5"/>
  <c r="N454" i="5" s="1"/>
  <c r="A454" i="5"/>
  <c r="Z453" i="5"/>
  <c r="Y453" i="5"/>
  <c r="R453" i="5"/>
  <c r="Q453" i="5"/>
  <c r="K453" i="5"/>
  <c r="B453" i="5"/>
  <c r="O453" i="5" s="1"/>
  <c r="A453" i="5"/>
  <c r="Z452" i="5"/>
  <c r="Y452" i="5"/>
  <c r="R452" i="5"/>
  <c r="Q452" i="5"/>
  <c r="K452" i="5"/>
  <c r="B452" i="5"/>
  <c r="N452" i="5" s="1"/>
  <c r="A452" i="5"/>
  <c r="Z451" i="5"/>
  <c r="Y451" i="5"/>
  <c r="R451" i="5"/>
  <c r="Q451" i="5"/>
  <c r="K451" i="5"/>
  <c r="B451" i="5"/>
  <c r="O451" i="5" s="1"/>
  <c r="A451" i="5"/>
  <c r="Z450" i="5"/>
  <c r="Y450" i="5"/>
  <c r="R450" i="5"/>
  <c r="Q450" i="5"/>
  <c r="K450" i="5"/>
  <c r="B450" i="5"/>
  <c r="N450" i="5" s="1"/>
  <c r="A450" i="5"/>
  <c r="Z449" i="5"/>
  <c r="Y449" i="5"/>
  <c r="R449" i="5"/>
  <c r="Q449" i="5"/>
  <c r="K449" i="5"/>
  <c r="B449" i="5"/>
  <c r="O449" i="5" s="1"/>
  <c r="A449" i="5"/>
  <c r="Z448" i="5"/>
  <c r="Y448" i="5"/>
  <c r="R448" i="5"/>
  <c r="Q448" i="5"/>
  <c r="K448" i="5"/>
  <c r="B448" i="5"/>
  <c r="N448" i="5" s="1"/>
  <c r="A448" i="5"/>
  <c r="Z447" i="5"/>
  <c r="Y447" i="5"/>
  <c r="R447" i="5"/>
  <c r="Q447" i="5"/>
  <c r="K447" i="5"/>
  <c r="B447" i="5"/>
  <c r="O447" i="5" s="1"/>
  <c r="A447" i="5"/>
  <c r="Z446" i="5"/>
  <c r="Y446" i="5"/>
  <c r="R446" i="5"/>
  <c r="Q446" i="5"/>
  <c r="K446" i="5"/>
  <c r="B446" i="5"/>
  <c r="N446" i="5" s="1"/>
  <c r="A446" i="5"/>
  <c r="Z445" i="5"/>
  <c r="Y445" i="5"/>
  <c r="R445" i="5"/>
  <c r="Q445" i="5"/>
  <c r="K445" i="5"/>
  <c r="B445" i="5"/>
  <c r="O445" i="5" s="1"/>
  <c r="A445" i="5"/>
  <c r="Z444" i="5"/>
  <c r="Y444" i="5"/>
  <c r="R444" i="5"/>
  <c r="Q444" i="5"/>
  <c r="K444" i="5"/>
  <c r="B444" i="5"/>
  <c r="N444" i="5" s="1"/>
  <c r="A444" i="5"/>
  <c r="Z443" i="5"/>
  <c r="Y443" i="5"/>
  <c r="R443" i="5"/>
  <c r="Q443" i="5"/>
  <c r="K443" i="5"/>
  <c r="B443" i="5"/>
  <c r="O443" i="5" s="1"/>
  <c r="A443" i="5"/>
  <c r="Z442" i="5"/>
  <c r="Y442" i="5"/>
  <c r="R442" i="5"/>
  <c r="Q442" i="5"/>
  <c r="K442" i="5"/>
  <c r="B442" i="5"/>
  <c r="N442" i="5" s="1"/>
  <c r="A442" i="5"/>
  <c r="Z441" i="5"/>
  <c r="Y441" i="5"/>
  <c r="R441" i="5"/>
  <c r="Q441" i="5"/>
  <c r="K441" i="5"/>
  <c r="B441" i="5"/>
  <c r="O441" i="5" s="1"/>
  <c r="A441" i="5"/>
  <c r="Z440" i="5"/>
  <c r="Y440" i="5"/>
  <c r="R440" i="5"/>
  <c r="Q440" i="5"/>
  <c r="K440" i="5"/>
  <c r="B440" i="5"/>
  <c r="N440" i="5" s="1"/>
  <c r="A440" i="5"/>
  <c r="Z439" i="5"/>
  <c r="Y439" i="5"/>
  <c r="R439" i="5"/>
  <c r="Q439" i="5"/>
  <c r="K439" i="5"/>
  <c r="B439" i="5"/>
  <c r="O439" i="5" s="1"/>
  <c r="A439" i="5"/>
  <c r="Z438" i="5"/>
  <c r="Y438" i="5"/>
  <c r="R438" i="5"/>
  <c r="Q438" i="5"/>
  <c r="K438" i="5"/>
  <c r="B438" i="5"/>
  <c r="N438" i="5" s="1"/>
  <c r="A438" i="5"/>
  <c r="Z437" i="5"/>
  <c r="Y437" i="5"/>
  <c r="R437" i="5"/>
  <c r="Q437" i="5"/>
  <c r="K437" i="5"/>
  <c r="B437" i="5"/>
  <c r="O437" i="5" s="1"/>
  <c r="A437" i="5"/>
  <c r="Z436" i="5"/>
  <c r="Y436" i="5"/>
  <c r="R436" i="5"/>
  <c r="Q436" i="5"/>
  <c r="K436" i="5"/>
  <c r="B436" i="5"/>
  <c r="N436" i="5" s="1"/>
  <c r="A436" i="5"/>
  <c r="Z435" i="5"/>
  <c r="Y435" i="5"/>
  <c r="R435" i="5"/>
  <c r="Q435" i="5"/>
  <c r="K435" i="5"/>
  <c r="B435" i="5"/>
  <c r="O435" i="5" s="1"/>
  <c r="A435" i="5"/>
  <c r="Z434" i="5"/>
  <c r="Y434" i="5"/>
  <c r="R434" i="5"/>
  <c r="Q434" i="5"/>
  <c r="K434" i="5"/>
  <c r="B434" i="5"/>
  <c r="N434" i="5" s="1"/>
  <c r="A434" i="5"/>
  <c r="Z433" i="5"/>
  <c r="Y433" i="5"/>
  <c r="R433" i="5"/>
  <c r="Q433" i="5"/>
  <c r="K433" i="5"/>
  <c r="B433" i="5"/>
  <c r="O433" i="5" s="1"/>
  <c r="A433" i="5"/>
  <c r="Z432" i="5"/>
  <c r="Y432" i="5"/>
  <c r="R432" i="5"/>
  <c r="Q432" i="5"/>
  <c r="K432" i="5"/>
  <c r="B432" i="5"/>
  <c r="N432" i="5" s="1"/>
  <c r="A432" i="5"/>
  <c r="Z431" i="5"/>
  <c r="Y431" i="5"/>
  <c r="R431" i="5"/>
  <c r="Q431" i="5"/>
  <c r="K431" i="5"/>
  <c r="B431" i="5"/>
  <c r="O431" i="5" s="1"/>
  <c r="A431" i="5"/>
  <c r="Z430" i="5"/>
  <c r="Y430" i="5"/>
  <c r="R430" i="5"/>
  <c r="Q430" i="5"/>
  <c r="K430" i="5"/>
  <c r="B430" i="5"/>
  <c r="N430" i="5" s="1"/>
  <c r="A430" i="5"/>
  <c r="Z429" i="5"/>
  <c r="Y429" i="5"/>
  <c r="R429" i="5"/>
  <c r="Q429" i="5"/>
  <c r="K429" i="5"/>
  <c r="B429" i="5"/>
  <c r="O429" i="5" s="1"/>
  <c r="A429" i="5"/>
  <c r="Z428" i="5"/>
  <c r="Y428" i="5"/>
  <c r="R428" i="5"/>
  <c r="Q428" i="5"/>
  <c r="K428" i="5"/>
  <c r="B428" i="5"/>
  <c r="N428" i="5" s="1"/>
  <c r="A428" i="5"/>
  <c r="Z427" i="5"/>
  <c r="Y427" i="5"/>
  <c r="R427" i="5"/>
  <c r="Q427" i="5"/>
  <c r="K427" i="5"/>
  <c r="B427" i="5"/>
  <c r="O427" i="5" s="1"/>
  <c r="A427" i="5"/>
  <c r="Z426" i="5"/>
  <c r="Y426" i="5"/>
  <c r="R426" i="5"/>
  <c r="Q426" i="5"/>
  <c r="K426" i="5"/>
  <c r="B426" i="5"/>
  <c r="N426" i="5" s="1"/>
  <c r="A426" i="5"/>
  <c r="Z425" i="5"/>
  <c r="Y425" i="5"/>
  <c r="R425" i="5"/>
  <c r="Q425" i="5"/>
  <c r="K425" i="5"/>
  <c r="B425" i="5"/>
  <c r="O425" i="5" s="1"/>
  <c r="A425" i="5"/>
  <c r="Z424" i="5"/>
  <c r="Y424" i="5"/>
  <c r="R424" i="5"/>
  <c r="Q424" i="5"/>
  <c r="K424" i="5"/>
  <c r="B424" i="5"/>
  <c r="N424" i="5" s="1"/>
  <c r="A424" i="5"/>
  <c r="Z423" i="5"/>
  <c r="Y423" i="5"/>
  <c r="R423" i="5"/>
  <c r="Q423" i="5"/>
  <c r="K423" i="5"/>
  <c r="B423" i="5"/>
  <c r="O423" i="5" s="1"/>
  <c r="A423" i="5"/>
  <c r="Z422" i="5"/>
  <c r="Y422" i="5"/>
  <c r="R422" i="5"/>
  <c r="Q422" i="5"/>
  <c r="K422" i="5"/>
  <c r="B422" i="5"/>
  <c r="N422" i="5" s="1"/>
  <c r="A422" i="5"/>
  <c r="Z421" i="5"/>
  <c r="Y421" i="5"/>
  <c r="R421" i="5"/>
  <c r="Q421" i="5"/>
  <c r="K421" i="5"/>
  <c r="B421" i="5"/>
  <c r="O421" i="5" s="1"/>
  <c r="A421" i="5"/>
  <c r="Z420" i="5"/>
  <c r="Y420" i="5"/>
  <c r="R420" i="5"/>
  <c r="Q420" i="5"/>
  <c r="K420" i="5"/>
  <c r="B420" i="5"/>
  <c r="N420" i="5" s="1"/>
  <c r="A420" i="5"/>
  <c r="Z419" i="5"/>
  <c r="Y419" i="5"/>
  <c r="R419" i="5"/>
  <c r="Q419" i="5"/>
  <c r="K419" i="5"/>
  <c r="B419" i="5"/>
  <c r="O419" i="5" s="1"/>
  <c r="A419" i="5"/>
  <c r="Z418" i="5"/>
  <c r="Y418" i="5"/>
  <c r="R418" i="5"/>
  <c r="Q418" i="5"/>
  <c r="K418" i="5"/>
  <c r="B418" i="5"/>
  <c r="N418" i="5" s="1"/>
  <c r="A418" i="5"/>
  <c r="Z417" i="5"/>
  <c r="Y417" i="5"/>
  <c r="R417" i="5"/>
  <c r="Q417" i="5"/>
  <c r="K417" i="5"/>
  <c r="B417" i="5"/>
  <c r="O417" i="5" s="1"/>
  <c r="A417" i="5"/>
  <c r="Z416" i="5"/>
  <c r="Y416" i="5"/>
  <c r="R416" i="5"/>
  <c r="Q416" i="5"/>
  <c r="K416" i="5"/>
  <c r="B416" i="5"/>
  <c r="N416" i="5" s="1"/>
  <c r="A416" i="5"/>
  <c r="Z415" i="5"/>
  <c r="Y415" i="5"/>
  <c r="R415" i="5"/>
  <c r="Q415" i="5"/>
  <c r="K415" i="5"/>
  <c r="B415" i="5"/>
  <c r="O415" i="5" s="1"/>
  <c r="A415" i="5"/>
  <c r="Z414" i="5"/>
  <c r="Y414" i="5"/>
  <c r="R414" i="5"/>
  <c r="Q414" i="5"/>
  <c r="K414" i="5"/>
  <c r="B414" i="5"/>
  <c r="N414" i="5" s="1"/>
  <c r="A414" i="5"/>
  <c r="Z413" i="5"/>
  <c r="Y413" i="5"/>
  <c r="R413" i="5"/>
  <c r="Q413" i="5"/>
  <c r="K413" i="5"/>
  <c r="B413" i="5"/>
  <c r="O413" i="5" s="1"/>
  <c r="A413" i="5"/>
  <c r="Z412" i="5"/>
  <c r="Y412" i="5"/>
  <c r="R412" i="5"/>
  <c r="Q412" i="5"/>
  <c r="K412" i="5"/>
  <c r="B412" i="5"/>
  <c r="N412" i="5" s="1"/>
  <c r="A412" i="5"/>
  <c r="Z411" i="5"/>
  <c r="Y411" i="5"/>
  <c r="R411" i="5"/>
  <c r="Q411" i="5"/>
  <c r="K411" i="5"/>
  <c r="B411" i="5"/>
  <c r="O411" i="5" s="1"/>
  <c r="A411" i="5"/>
  <c r="Z410" i="5"/>
  <c r="Y410" i="5"/>
  <c r="R410" i="5"/>
  <c r="Q410" i="5"/>
  <c r="K410" i="5"/>
  <c r="B410" i="5"/>
  <c r="N410" i="5" s="1"/>
  <c r="A410" i="5"/>
  <c r="Z409" i="5"/>
  <c r="Y409" i="5"/>
  <c r="R409" i="5"/>
  <c r="Q409" i="5"/>
  <c r="K409" i="5"/>
  <c r="B409" i="5"/>
  <c r="O409" i="5" s="1"/>
  <c r="A409" i="5"/>
  <c r="Z408" i="5"/>
  <c r="Y408" i="5"/>
  <c r="R408" i="5"/>
  <c r="Q408" i="5"/>
  <c r="K408" i="5"/>
  <c r="B408" i="5"/>
  <c r="N408" i="5" s="1"/>
  <c r="A408" i="5"/>
  <c r="Z407" i="5"/>
  <c r="Y407" i="5"/>
  <c r="R407" i="5"/>
  <c r="Q407" i="5"/>
  <c r="K407" i="5"/>
  <c r="B407" i="5"/>
  <c r="O407" i="5" s="1"/>
  <c r="A407" i="5"/>
  <c r="Z406" i="5"/>
  <c r="Y406" i="5"/>
  <c r="R406" i="5"/>
  <c r="Q406" i="5"/>
  <c r="K406" i="5"/>
  <c r="B406" i="5"/>
  <c r="N406" i="5" s="1"/>
  <c r="A406" i="5"/>
  <c r="Z405" i="5"/>
  <c r="Y405" i="5"/>
  <c r="R405" i="5"/>
  <c r="Q405" i="5"/>
  <c r="K405" i="5"/>
  <c r="B405" i="5"/>
  <c r="O405" i="5" s="1"/>
  <c r="A405" i="5"/>
  <c r="Z404" i="5"/>
  <c r="Y404" i="5"/>
  <c r="R404" i="5"/>
  <c r="Q404" i="5"/>
  <c r="K404" i="5"/>
  <c r="B404" i="5"/>
  <c r="N404" i="5" s="1"/>
  <c r="A404" i="5"/>
  <c r="Z403" i="5"/>
  <c r="Y403" i="5"/>
  <c r="R403" i="5"/>
  <c r="Q403" i="5"/>
  <c r="K403" i="5"/>
  <c r="B403" i="5"/>
  <c r="O403" i="5" s="1"/>
  <c r="A403" i="5"/>
  <c r="Z402" i="5"/>
  <c r="Y402" i="5"/>
  <c r="R402" i="5"/>
  <c r="Q402" i="5"/>
  <c r="K402" i="5"/>
  <c r="B402" i="5"/>
  <c r="N402" i="5" s="1"/>
  <c r="A402" i="5"/>
  <c r="Z401" i="5"/>
  <c r="Y401" i="5"/>
  <c r="R401" i="5"/>
  <c r="Q401" i="5"/>
  <c r="K401" i="5"/>
  <c r="B401" i="5"/>
  <c r="O401" i="5" s="1"/>
  <c r="A401" i="5"/>
  <c r="Z400" i="5"/>
  <c r="Y400" i="5"/>
  <c r="R400" i="5"/>
  <c r="Q400" i="5"/>
  <c r="K400" i="5"/>
  <c r="B400" i="5"/>
  <c r="N400" i="5" s="1"/>
  <c r="A400" i="5"/>
  <c r="Z399" i="5"/>
  <c r="Y399" i="5"/>
  <c r="R399" i="5"/>
  <c r="Q399" i="5"/>
  <c r="K399" i="5"/>
  <c r="B399" i="5"/>
  <c r="O399" i="5" s="1"/>
  <c r="A399" i="5"/>
  <c r="Z398" i="5"/>
  <c r="Y398" i="5"/>
  <c r="R398" i="5"/>
  <c r="Q398" i="5"/>
  <c r="K398" i="5"/>
  <c r="B398" i="5"/>
  <c r="N398" i="5" s="1"/>
  <c r="A398" i="5"/>
  <c r="Z397" i="5"/>
  <c r="Y397" i="5"/>
  <c r="R397" i="5"/>
  <c r="Q397" i="5"/>
  <c r="K397" i="5"/>
  <c r="B397" i="5"/>
  <c r="O397" i="5" s="1"/>
  <c r="A397" i="5"/>
  <c r="Z396" i="5"/>
  <c r="Y396" i="5"/>
  <c r="R396" i="5"/>
  <c r="Q396" i="5"/>
  <c r="K396" i="5"/>
  <c r="B396" i="5"/>
  <c r="N396" i="5" s="1"/>
  <c r="A396" i="5"/>
  <c r="Z395" i="5"/>
  <c r="Y395" i="5"/>
  <c r="R395" i="5"/>
  <c r="Q395" i="5"/>
  <c r="K395" i="5"/>
  <c r="B395" i="5"/>
  <c r="O395" i="5" s="1"/>
  <c r="A395" i="5"/>
  <c r="Z394" i="5"/>
  <c r="Y394" i="5"/>
  <c r="R394" i="5"/>
  <c r="Q394" i="5"/>
  <c r="K394" i="5"/>
  <c r="B394" i="5"/>
  <c r="N394" i="5" s="1"/>
  <c r="A394" i="5"/>
  <c r="Z393" i="5"/>
  <c r="Y393" i="5"/>
  <c r="R393" i="5"/>
  <c r="Q393" i="5"/>
  <c r="K393" i="5"/>
  <c r="B393" i="5"/>
  <c r="O393" i="5" s="1"/>
  <c r="A393" i="5"/>
  <c r="Z392" i="5"/>
  <c r="Y392" i="5"/>
  <c r="R392" i="5"/>
  <c r="Q392" i="5"/>
  <c r="K392" i="5"/>
  <c r="B392" i="5"/>
  <c r="N392" i="5" s="1"/>
  <c r="A392" i="5"/>
  <c r="Z391" i="5"/>
  <c r="Y391" i="5"/>
  <c r="R391" i="5"/>
  <c r="Q391" i="5"/>
  <c r="K391" i="5"/>
  <c r="B391" i="5"/>
  <c r="O391" i="5" s="1"/>
  <c r="A391" i="5"/>
  <c r="Z390" i="5"/>
  <c r="Y390" i="5"/>
  <c r="R390" i="5"/>
  <c r="Q390" i="5"/>
  <c r="K390" i="5"/>
  <c r="B390" i="5"/>
  <c r="N390" i="5" s="1"/>
  <c r="A390" i="5"/>
  <c r="Z389" i="5"/>
  <c r="Y389" i="5"/>
  <c r="R389" i="5"/>
  <c r="Q389" i="5"/>
  <c r="K389" i="5"/>
  <c r="B389" i="5"/>
  <c r="O389" i="5" s="1"/>
  <c r="A389" i="5"/>
  <c r="Z388" i="5"/>
  <c r="Y388" i="5"/>
  <c r="R388" i="5"/>
  <c r="Q388" i="5"/>
  <c r="K388" i="5"/>
  <c r="B388" i="5"/>
  <c r="N388" i="5" s="1"/>
  <c r="A388" i="5"/>
  <c r="Z387" i="5"/>
  <c r="Y387" i="5"/>
  <c r="R387" i="5"/>
  <c r="Q387" i="5"/>
  <c r="K387" i="5"/>
  <c r="B387" i="5"/>
  <c r="O387" i="5" s="1"/>
  <c r="A387" i="5"/>
  <c r="Z386" i="5"/>
  <c r="Y386" i="5"/>
  <c r="R386" i="5"/>
  <c r="Q386" i="5"/>
  <c r="K386" i="5"/>
  <c r="B386" i="5"/>
  <c r="N386" i="5" s="1"/>
  <c r="A386" i="5"/>
  <c r="Z385" i="5"/>
  <c r="Y385" i="5"/>
  <c r="R385" i="5"/>
  <c r="Q385" i="5"/>
  <c r="K385" i="5"/>
  <c r="B385" i="5"/>
  <c r="O385" i="5" s="1"/>
  <c r="A385" i="5"/>
  <c r="Z384" i="5"/>
  <c r="Y384" i="5"/>
  <c r="R384" i="5"/>
  <c r="Q384" i="5"/>
  <c r="K384" i="5"/>
  <c r="B384" i="5"/>
  <c r="N384" i="5" s="1"/>
  <c r="A384" i="5"/>
  <c r="Z383" i="5"/>
  <c r="Y383" i="5"/>
  <c r="R383" i="5"/>
  <c r="Q383" i="5"/>
  <c r="K383" i="5"/>
  <c r="B383" i="5"/>
  <c r="O383" i="5" s="1"/>
  <c r="A383" i="5"/>
  <c r="Z382" i="5"/>
  <c r="Y382" i="5"/>
  <c r="R382" i="5"/>
  <c r="Q382" i="5"/>
  <c r="K382" i="5"/>
  <c r="B382" i="5"/>
  <c r="N382" i="5" s="1"/>
  <c r="A382" i="5"/>
  <c r="Z381" i="5"/>
  <c r="Y381" i="5"/>
  <c r="R381" i="5"/>
  <c r="Q381" i="5"/>
  <c r="K381" i="5"/>
  <c r="B381" i="5"/>
  <c r="O381" i="5" s="1"/>
  <c r="A381" i="5"/>
  <c r="Z380" i="5"/>
  <c r="Y380" i="5"/>
  <c r="R380" i="5"/>
  <c r="Q380" i="5"/>
  <c r="K380" i="5"/>
  <c r="B380" i="5"/>
  <c r="N380" i="5" s="1"/>
  <c r="A380" i="5"/>
  <c r="Z379" i="5"/>
  <c r="Y379" i="5"/>
  <c r="R379" i="5"/>
  <c r="Q379" i="5"/>
  <c r="K379" i="5"/>
  <c r="B379" i="5"/>
  <c r="O379" i="5" s="1"/>
  <c r="A379" i="5"/>
  <c r="Z378" i="5"/>
  <c r="Y378" i="5"/>
  <c r="R378" i="5"/>
  <c r="Q378" i="5"/>
  <c r="K378" i="5"/>
  <c r="B378" i="5"/>
  <c r="N378" i="5" s="1"/>
  <c r="A378" i="5"/>
  <c r="Z377" i="5"/>
  <c r="Y377" i="5"/>
  <c r="R377" i="5"/>
  <c r="Q377" i="5"/>
  <c r="K377" i="5"/>
  <c r="B377" i="5"/>
  <c r="O377" i="5" s="1"/>
  <c r="A377" i="5"/>
  <c r="Z376" i="5"/>
  <c r="Y376" i="5"/>
  <c r="R376" i="5"/>
  <c r="Q376" i="5"/>
  <c r="K376" i="5"/>
  <c r="B376" i="5"/>
  <c r="N376" i="5" s="1"/>
  <c r="A376" i="5"/>
  <c r="Z375" i="5"/>
  <c r="Y375" i="5"/>
  <c r="R375" i="5"/>
  <c r="Q375" i="5"/>
  <c r="K375" i="5"/>
  <c r="B375" i="5"/>
  <c r="O375" i="5" s="1"/>
  <c r="A375" i="5"/>
  <c r="Z374" i="5"/>
  <c r="Y374" i="5"/>
  <c r="R374" i="5"/>
  <c r="Q374" i="5"/>
  <c r="K374" i="5"/>
  <c r="B374" i="5"/>
  <c r="O374" i="5" s="1"/>
  <c r="A374" i="5"/>
  <c r="Z373" i="5"/>
  <c r="Y373" i="5"/>
  <c r="R373" i="5"/>
  <c r="Q373" i="5"/>
  <c r="K373" i="5"/>
  <c r="B373" i="5"/>
  <c r="N373" i="5" s="1"/>
  <c r="A373" i="5"/>
  <c r="Z372" i="5"/>
  <c r="Y372" i="5"/>
  <c r="R372" i="5"/>
  <c r="Q372" i="5"/>
  <c r="K372" i="5"/>
  <c r="B372" i="5"/>
  <c r="O372" i="5" s="1"/>
  <c r="A372" i="5"/>
  <c r="Z371" i="5"/>
  <c r="Y371" i="5"/>
  <c r="R371" i="5"/>
  <c r="Q371" i="5"/>
  <c r="K371" i="5"/>
  <c r="B371" i="5"/>
  <c r="N371" i="5" s="1"/>
  <c r="A371" i="5"/>
  <c r="Z370" i="5"/>
  <c r="Y370" i="5"/>
  <c r="R370" i="5"/>
  <c r="Q370" i="5"/>
  <c r="K370" i="5"/>
  <c r="B370" i="5"/>
  <c r="O370" i="5" s="1"/>
  <c r="A370" i="5"/>
  <c r="Z369" i="5"/>
  <c r="Y369" i="5"/>
  <c r="R369" i="5"/>
  <c r="Q369" i="5"/>
  <c r="K369" i="5"/>
  <c r="B369" i="5"/>
  <c r="N369" i="5" s="1"/>
  <c r="A369" i="5"/>
  <c r="Z368" i="5"/>
  <c r="Y368" i="5"/>
  <c r="R368" i="5"/>
  <c r="Q368" i="5"/>
  <c r="K368" i="5"/>
  <c r="B368" i="5"/>
  <c r="O368" i="5" s="1"/>
  <c r="A368" i="5"/>
  <c r="Z367" i="5"/>
  <c r="Y367" i="5"/>
  <c r="R367" i="5"/>
  <c r="Q367" i="5"/>
  <c r="K367" i="5"/>
  <c r="B367" i="5"/>
  <c r="N367" i="5" s="1"/>
  <c r="A367" i="5"/>
  <c r="Z366" i="5"/>
  <c r="Y366" i="5"/>
  <c r="R366" i="5"/>
  <c r="Q366" i="5"/>
  <c r="K366" i="5"/>
  <c r="B366" i="5"/>
  <c r="O366" i="5" s="1"/>
  <c r="A366" i="5"/>
  <c r="Z365" i="5"/>
  <c r="Y365" i="5"/>
  <c r="R365" i="5"/>
  <c r="Q365" i="5"/>
  <c r="K365" i="5"/>
  <c r="B365" i="5"/>
  <c r="N365" i="5" s="1"/>
  <c r="A365" i="5"/>
  <c r="Z364" i="5"/>
  <c r="Y364" i="5"/>
  <c r="R364" i="5"/>
  <c r="Q364" i="5"/>
  <c r="K364" i="5"/>
  <c r="B364" i="5"/>
  <c r="O364" i="5" s="1"/>
  <c r="A364" i="5"/>
  <c r="Z363" i="5"/>
  <c r="Y363" i="5"/>
  <c r="R363" i="5"/>
  <c r="Q363" i="5"/>
  <c r="K363" i="5"/>
  <c r="B363" i="5"/>
  <c r="N363" i="5" s="1"/>
  <c r="A363" i="5"/>
  <c r="Z362" i="5"/>
  <c r="Y362" i="5"/>
  <c r="R362" i="5"/>
  <c r="Q362" i="5"/>
  <c r="K362" i="5"/>
  <c r="B362" i="5"/>
  <c r="O362" i="5" s="1"/>
  <c r="A362" i="5"/>
  <c r="Z361" i="5"/>
  <c r="Y361" i="5"/>
  <c r="R361" i="5"/>
  <c r="Q361" i="5"/>
  <c r="K361" i="5"/>
  <c r="B361" i="5"/>
  <c r="N361" i="5" s="1"/>
  <c r="A361" i="5"/>
  <c r="Z360" i="5"/>
  <c r="Y360" i="5"/>
  <c r="R360" i="5"/>
  <c r="Q360" i="5"/>
  <c r="K360" i="5"/>
  <c r="B360" i="5"/>
  <c r="O360" i="5" s="1"/>
  <c r="A360" i="5"/>
  <c r="Z356" i="5"/>
  <c r="Y356" i="5"/>
  <c r="R356" i="5"/>
  <c r="Q356" i="5"/>
  <c r="K356" i="5"/>
  <c r="B356" i="5"/>
  <c r="N356" i="5" s="1"/>
  <c r="A356" i="5"/>
  <c r="Z355" i="5"/>
  <c r="Y355" i="5"/>
  <c r="R355" i="5"/>
  <c r="Q355" i="5"/>
  <c r="K355" i="5"/>
  <c r="B355" i="5"/>
  <c r="O355" i="5" s="1"/>
  <c r="A355" i="5"/>
  <c r="Z354" i="5"/>
  <c r="Y354" i="5"/>
  <c r="R354" i="5"/>
  <c r="Q354" i="5"/>
  <c r="K354" i="5"/>
  <c r="B354" i="5"/>
  <c r="N354" i="5" s="1"/>
  <c r="A354" i="5"/>
  <c r="Z353" i="5"/>
  <c r="Y353" i="5"/>
  <c r="R353" i="5"/>
  <c r="Q353" i="5"/>
  <c r="K353" i="5"/>
  <c r="B353" i="5"/>
  <c r="O353" i="5" s="1"/>
  <c r="A353" i="5"/>
  <c r="Z352" i="5"/>
  <c r="Y352" i="5"/>
  <c r="R352" i="5"/>
  <c r="Q352" i="5"/>
  <c r="K352" i="5"/>
  <c r="B352" i="5"/>
  <c r="N352" i="5" s="1"/>
  <c r="A352" i="5"/>
  <c r="Z351" i="5"/>
  <c r="Y351" i="5"/>
  <c r="R351" i="5"/>
  <c r="Q351" i="5"/>
  <c r="K351" i="5"/>
  <c r="B351" i="5"/>
  <c r="O351" i="5" s="1"/>
  <c r="A351" i="5"/>
  <c r="Z350" i="5"/>
  <c r="Y350" i="5"/>
  <c r="R350" i="5"/>
  <c r="Q350" i="5"/>
  <c r="K350" i="5"/>
  <c r="B350" i="5"/>
  <c r="N350" i="5" s="1"/>
  <c r="A350" i="5"/>
  <c r="Z349" i="5"/>
  <c r="Y349" i="5"/>
  <c r="R349" i="5"/>
  <c r="Q349" i="5"/>
  <c r="K349" i="5"/>
  <c r="B349" i="5"/>
  <c r="O349" i="5" s="1"/>
  <c r="A349" i="5"/>
  <c r="Z348" i="5"/>
  <c r="Y348" i="5"/>
  <c r="R348" i="5"/>
  <c r="Q348" i="5"/>
  <c r="K348" i="5"/>
  <c r="B348" i="5"/>
  <c r="N348" i="5" s="1"/>
  <c r="A348" i="5"/>
  <c r="Z347" i="5"/>
  <c r="Y347" i="5"/>
  <c r="R347" i="5"/>
  <c r="Q347" i="5"/>
  <c r="K347" i="5"/>
  <c r="B347" i="5"/>
  <c r="O347" i="5" s="1"/>
  <c r="A347" i="5"/>
  <c r="Z346" i="5"/>
  <c r="Y346" i="5"/>
  <c r="R346" i="5"/>
  <c r="Q346" i="5"/>
  <c r="K346" i="5"/>
  <c r="B346" i="5"/>
  <c r="N346" i="5" s="1"/>
  <c r="A346" i="5"/>
  <c r="Z345" i="5"/>
  <c r="Y345" i="5"/>
  <c r="R345" i="5"/>
  <c r="Q345" i="5"/>
  <c r="K345" i="5"/>
  <c r="B345" i="5"/>
  <c r="O345" i="5" s="1"/>
  <c r="A345" i="5"/>
  <c r="Z344" i="5"/>
  <c r="Y344" i="5"/>
  <c r="R344" i="5"/>
  <c r="Q344" i="5"/>
  <c r="K344" i="5"/>
  <c r="B344" i="5"/>
  <c r="N344" i="5" s="1"/>
  <c r="A344" i="5"/>
  <c r="Z343" i="5"/>
  <c r="Y343" i="5"/>
  <c r="R343" i="5"/>
  <c r="Q343" i="5"/>
  <c r="K343" i="5"/>
  <c r="B343" i="5"/>
  <c r="O343" i="5" s="1"/>
  <c r="A343" i="5"/>
  <c r="Z342" i="5"/>
  <c r="Y342" i="5"/>
  <c r="R342" i="5"/>
  <c r="Q342" i="5"/>
  <c r="K342" i="5"/>
  <c r="B342" i="5"/>
  <c r="N342" i="5" s="1"/>
  <c r="A342" i="5"/>
  <c r="Z341" i="5"/>
  <c r="Y341" i="5"/>
  <c r="R341" i="5"/>
  <c r="Q341" i="5"/>
  <c r="K341" i="5"/>
  <c r="B341" i="5"/>
  <c r="O341" i="5" s="1"/>
  <c r="A341" i="5"/>
  <c r="Z340" i="5"/>
  <c r="Y340" i="5"/>
  <c r="R340" i="5"/>
  <c r="Q340" i="5"/>
  <c r="K340" i="5"/>
  <c r="B340" i="5"/>
  <c r="N340" i="5" s="1"/>
  <c r="A340" i="5"/>
  <c r="Z339" i="5"/>
  <c r="Y339" i="5"/>
  <c r="R339" i="5"/>
  <c r="Q339" i="5"/>
  <c r="K339" i="5"/>
  <c r="B339" i="5"/>
  <c r="O339" i="5" s="1"/>
  <c r="A339" i="5"/>
  <c r="Z338" i="5"/>
  <c r="Y338" i="5"/>
  <c r="R338" i="5"/>
  <c r="Q338" i="5"/>
  <c r="K338" i="5"/>
  <c r="B338" i="5"/>
  <c r="N338" i="5" s="1"/>
  <c r="A338" i="5"/>
  <c r="Z337" i="5"/>
  <c r="Y337" i="5"/>
  <c r="R337" i="5"/>
  <c r="Q337" i="5"/>
  <c r="K337" i="5"/>
  <c r="B337" i="5"/>
  <c r="O337" i="5" s="1"/>
  <c r="A337" i="5"/>
  <c r="Z336" i="5"/>
  <c r="Y336" i="5"/>
  <c r="R336" i="5"/>
  <c r="Q336" i="5"/>
  <c r="K336" i="5"/>
  <c r="B336" i="5"/>
  <c r="N336" i="5" s="1"/>
  <c r="A336" i="5"/>
  <c r="Z335" i="5"/>
  <c r="Y335" i="5"/>
  <c r="R335" i="5"/>
  <c r="Q335" i="5"/>
  <c r="K335" i="5"/>
  <c r="B335" i="5"/>
  <c r="O335" i="5" s="1"/>
  <c r="A335" i="5"/>
  <c r="Z334" i="5"/>
  <c r="Y334" i="5"/>
  <c r="R334" i="5"/>
  <c r="Q334" i="5"/>
  <c r="K334" i="5"/>
  <c r="B334" i="5"/>
  <c r="N334" i="5" s="1"/>
  <c r="A334" i="5"/>
  <c r="Z333" i="5"/>
  <c r="Y333" i="5"/>
  <c r="R333" i="5"/>
  <c r="Q333" i="5"/>
  <c r="K333" i="5"/>
  <c r="B333" i="5"/>
  <c r="O333" i="5" s="1"/>
  <c r="A333" i="5"/>
  <c r="Z332" i="5"/>
  <c r="Y332" i="5"/>
  <c r="R332" i="5"/>
  <c r="Q332" i="5"/>
  <c r="K332" i="5"/>
  <c r="B332" i="5"/>
  <c r="N332" i="5" s="1"/>
  <c r="A332" i="5"/>
  <c r="Z331" i="5"/>
  <c r="Y331" i="5"/>
  <c r="R331" i="5"/>
  <c r="Q331" i="5"/>
  <c r="K331" i="5"/>
  <c r="B331" i="5"/>
  <c r="O331" i="5" s="1"/>
  <c r="A331" i="5"/>
  <c r="Z330" i="5"/>
  <c r="Y330" i="5"/>
  <c r="R330" i="5"/>
  <c r="Q330" i="5"/>
  <c r="K330" i="5"/>
  <c r="B330" i="5"/>
  <c r="N330" i="5" s="1"/>
  <c r="A330" i="5"/>
  <c r="Z329" i="5"/>
  <c r="Y329" i="5"/>
  <c r="R329" i="5"/>
  <c r="Q329" i="5"/>
  <c r="K329" i="5"/>
  <c r="B329" i="5"/>
  <c r="O329" i="5" s="1"/>
  <c r="A329" i="5"/>
  <c r="Z328" i="5"/>
  <c r="Y328" i="5"/>
  <c r="R328" i="5"/>
  <c r="Q328" i="5"/>
  <c r="K328" i="5"/>
  <c r="B328" i="5"/>
  <c r="N328" i="5" s="1"/>
  <c r="A328" i="5"/>
  <c r="Z327" i="5"/>
  <c r="Y327" i="5"/>
  <c r="R327" i="5"/>
  <c r="Q327" i="5"/>
  <c r="K327" i="5"/>
  <c r="B327" i="5"/>
  <c r="O327" i="5" s="1"/>
  <c r="A327" i="5"/>
  <c r="Z326" i="5"/>
  <c r="Y326" i="5"/>
  <c r="R326" i="5"/>
  <c r="Q326" i="5"/>
  <c r="K326" i="5"/>
  <c r="B326" i="5"/>
  <c r="N326" i="5" s="1"/>
  <c r="A326" i="5"/>
  <c r="Z325" i="5"/>
  <c r="Y325" i="5"/>
  <c r="R325" i="5"/>
  <c r="Q325" i="5"/>
  <c r="K325" i="5"/>
  <c r="B325" i="5"/>
  <c r="O325" i="5" s="1"/>
  <c r="A325" i="5"/>
  <c r="Z324" i="5"/>
  <c r="Y324" i="5"/>
  <c r="R324" i="5"/>
  <c r="Q324" i="5"/>
  <c r="K324" i="5"/>
  <c r="B324" i="5"/>
  <c r="N324" i="5" s="1"/>
  <c r="A324" i="5"/>
  <c r="Z323" i="5"/>
  <c r="Y323" i="5"/>
  <c r="R323" i="5"/>
  <c r="Q323" i="5"/>
  <c r="K323" i="5"/>
  <c r="B323" i="5"/>
  <c r="O323" i="5" s="1"/>
  <c r="A323" i="5"/>
  <c r="Z322" i="5"/>
  <c r="Y322" i="5"/>
  <c r="R322" i="5"/>
  <c r="Q322" i="5"/>
  <c r="K322" i="5"/>
  <c r="B322" i="5"/>
  <c r="N322" i="5" s="1"/>
  <c r="A322" i="5"/>
  <c r="Z321" i="5"/>
  <c r="Y321" i="5"/>
  <c r="R321" i="5"/>
  <c r="Q321" i="5"/>
  <c r="K321" i="5"/>
  <c r="B321" i="5"/>
  <c r="O321" i="5" s="1"/>
  <c r="A321" i="5"/>
  <c r="Z320" i="5"/>
  <c r="Y320" i="5"/>
  <c r="R320" i="5"/>
  <c r="Q320" i="5"/>
  <c r="K320" i="5"/>
  <c r="B320" i="5"/>
  <c r="N320" i="5" s="1"/>
  <c r="A320" i="5"/>
  <c r="Z319" i="5"/>
  <c r="Y319" i="5"/>
  <c r="R319" i="5"/>
  <c r="Q319" i="5"/>
  <c r="K319" i="5"/>
  <c r="B319" i="5"/>
  <c r="O319" i="5" s="1"/>
  <c r="A319" i="5"/>
  <c r="Z318" i="5"/>
  <c r="Y318" i="5"/>
  <c r="R318" i="5"/>
  <c r="Q318" i="5"/>
  <c r="K318" i="5"/>
  <c r="B318" i="5"/>
  <c r="N318" i="5" s="1"/>
  <c r="A318" i="5"/>
  <c r="Z317" i="5"/>
  <c r="Y317" i="5"/>
  <c r="R317" i="5"/>
  <c r="Q317" i="5"/>
  <c r="K317" i="5"/>
  <c r="B317" i="5"/>
  <c r="O317" i="5" s="1"/>
  <c r="A317" i="5"/>
  <c r="Z316" i="5"/>
  <c r="Y316" i="5"/>
  <c r="R316" i="5"/>
  <c r="Q316" i="5"/>
  <c r="K316" i="5"/>
  <c r="B316" i="5"/>
  <c r="N316" i="5" s="1"/>
  <c r="A316" i="5"/>
  <c r="Z315" i="5"/>
  <c r="Y315" i="5"/>
  <c r="R315" i="5"/>
  <c r="Q315" i="5"/>
  <c r="K315" i="5"/>
  <c r="B315" i="5"/>
  <c r="O315" i="5" s="1"/>
  <c r="A315" i="5"/>
  <c r="Z314" i="5"/>
  <c r="Y314" i="5"/>
  <c r="R314" i="5"/>
  <c r="Q314" i="5"/>
  <c r="K314" i="5"/>
  <c r="B314" i="5"/>
  <c r="N314" i="5" s="1"/>
  <c r="A314" i="5"/>
  <c r="Z313" i="5"/>
  <c r="Y313" i="5"/>
  <c r="R313" i="5"/>
  <c r="Q313" i="5"/>
  <c r="K313" i="5"/>
  <c r="B313" i="5"/>
  <c r="O313" i="5" s="1"/>
  <c r="A313" i="5"/>
  <c r="Z312" i="5"/>
  <c r="Y312" i="5"/>
  <c r="R312" i="5"/>
  <c r="Q312" i="5"/>
  <c r="K312" i="5"/>
  <c r="B312" i="5"/>
  <c r="N312" i="5" s="1"/>
  <c r="A312" i="5"/>
  <c r="Z311" i="5"/>
  <c r="Y311" i="5"/>
  <c r="R311" i="5"/>
  <c r="Q311" i="5"/>
  <c r="K311" i="5"/>
  <c r="B311" i="5"/>
  <c r="O311" i="5" s="1"/>
  <c r="A311" i="5"/>
  <c r="Z310" i="5"/>
  <c r="Y310" i="5"/>
  <c r="R310" i="5"/>
  <c r="Q310" i="5"/>
  <c r="K310" i="5"/>
  <c r="B310" i="5"/>
  <c r="N310" i="5" s="1"/>
  <c r="A310" i="5"/>
  <c r="Z309" i="5"/>
  <c r="Y309" i="5"/>
  <c r="R309" i="5"/>
  <c r="Q309" i="5"/>
  <c r="K309" i="5"/>
  <c r="B309" i="5"/>
  <c r="O309" i="5" s="1"/>
  <c r="A309" i="5"/>
  <c r="Z308" i="5"/>
  <c r="Y308" i="5"/>
  <c r="R308" i="5"/>
  <c r="Q308" i="5"/>
  <c r="K308" i="5"/>
  <c r="B308" i="5"/>
  <c r="N308" i="5" s="1"/>
  <c r="A308" i="5"/>
  <c r="Z307" i="5"/>
  <c r="Y307" i="5"/>
  <c r="R307" i="5"/>
  <c r="Q307" i="5"/>
  <c r="K307" i="5"/>
  <c r="B307" i="5"/>
  <c r="O307" i="5" s="1"/>
  <c r="A307" i="5"/>
  <c r="Z306" i="5"/>
  <c r="Y306" i="5"/>
  <c r="R306" i="5"/>
  <c r="Q306" i="5"/>
  <c r="K306" i="5"/>
  <c r="B306" i="5"/>
  <c r="N306" i="5" s="1"/>
  <c r="A306" i="5"/>
  <c r="Z305" i="5"/>
  <c r="Y305" i="5"/>
  <c r="R305" i="5"/>
  <c r="Q305" i="5"/>
  <c r="K305" i="5"/>
  <c r="B305" i="5"/>
  <c r="O305" i="5" s="1"/>
  <c r="A305" i="5"/>
  <c r="Z304" i="5"/>
  <c r="Y304" i="5"/>
  <c r="R304" i="5"/>
  <c r="Q304" i="5"/>
  <c r="K304" i="5"/>
  <c r="B304" i="5"/>
  <c r="N304" i="5" s="1"/>
  <c r="A304" i="5"/>
  <c r="Z303" i="5"/>
  <c r="Y303" i="5"/>
  <c r="R303" i="5"/>
  <c r="Q303" i="5"/>
  <c r="K303" i="5"/>
  <c r="B303" i="5"/>
  <c r="O303" i="5" s="1"/>
  <c r="A303" i="5"/>
  <c r="Z302" i="5"/>
  <c r="Y302" i="5"/>
  <c r="R302" i="5"/>
  <c r="Q302" i="5"/>
  <c r="K302" i="5"/>
  <c r="B302" i="5"/>
  <c r="N302" i="5" s="1"/>
  <c r="A302" i="5"/>
  <c r="Z301" i="5"/>
  <c r="Y301" i="5"/>
  <c r="R301" i="5"/>
  <c r="Q301" i="5"/>
  <c r="K301" i="5"/>
  <c r="B301" i="5"/>
  <c r="O301" i="5" s="1"/>
  <c r="A301" i="5"/>
  <c r="Z300" i="5"/>
  <c r="Y300" i="5"/>
  <c r="R300" i="5"/>
  <c r="Q300" i="5"/>
  <c r="K300" i="5"/>
  <c r="B300" i="5"/>
  <c r="N300" i="5" s="1"/>
  <c r="A300" i="5"/>
  <c r="Z299" i="5"/>
  <c r="Y299" i="5"/>
  <c r="R299" i="5"/>
  <c r="Q299" i="5"/>
  <c r="K299" i="5"/>
  <c r="B299" i="5"/>
  <c r="O299" i="5" s="1"/>
  <c r="A299" i="5"/>
  <c r="Z298" i="5"/>
  <c r="Y298" i="5"/>
  <c r="R298" i="5"/>
  <c r="Q298" i="5"/>
  <c r="K298" i="5"/>
  <c r="B298" i="5"/>
  <c r="N298" i="5" s="1"/>
  <c r="A298" i="5"/>
  <c r="Z297" i="5"/>
  <c r="Y297" i="5"/>
  <c r="R297" i="5"/>
  <c r="Q297" i="5"/>
  <c r="K297" i="5"/>
  <c r="B297" i="5"/>
  <c r="O297" i="5" s="1"/>
  <c r="A297" i="5"/>
  <c r="Z296" i="5"/>
  <c r="Y296" i="5"/>
  <c r="R296" i="5"/>
  <c r="Q296" i="5"/>
  <c r="K296" i="5"/>
  <c r="B296" i="5"/>
  <c r="N296" i="5" s="1"/>
  <c r="A296" i="5"/>
  <c r="Z295" i="5"/>
  <c r="Y295" i="5"/>
  <c r="R295" i="5"/>
  <c r="Q295" i="5"/>
  <c r="K295" i="5"/>
  <c r="B295" i="5"/>
  <c r="O295" i="5" s="1"/>
  <c r="A295" i="5"/>
  <c r="Z294" i="5"/>
  <c r="Y294" i="5"/>
  <c r="R294" i="5"/>
  <c r="Q294" i="5"/>
  <c r="K294" i="5"/>
  <c r="B294" i="5"/>
  <c r="N294" i="5" s="1"/>
  <c r="A294" i="5"/>
  <c r="Z293" i="5"/>
  <c r="Y293" i="5"/>
  <c r="R293" i="5"/>
  <c r="Q293" i="5"/>
  <c r="K293" i="5"/>
  <c r="B293" i="5"/>
  <c r="O293" i="5" s="1"/>
  <c r="A293" i="5"/>
  <c r="Z292" i="5"/>
  <c r="Y292" i="5"/>
  <c r="R292" i="5"/>
  <c r="Q292" i="5"/>
  <c r="K292" i="5"/>
  <c r="B292" i="5"/>
  <c r="N292" i="5" s="1"/>
  <c r="A292" i="5"/>
  <c r="Z291" i="5"/>
  <c r="Y291" i="5"/>
  <c r="R291" i="5"/>
  <c r="Q291" i="5"/>
  <c r="K291" i="5"/>
  <c r="B291" i="5"/>
  <c r="O291" i="5" s="1"/>
  <c r="A291" i="5"/>
  <c r="Z290" i="5"/>
  <c r="Y290" i="5"/>
  <c r="R290" i="5"/>
  <c r="Q290" i="5"/>
  <c r="K290" i="5"/>
  <c r="B290" i="5"/>
  <c r="N290" i="5" s="1"/>
  <c r="A290" i="5"/>
  <c r="Z289" i="5"/>
  <c r="Y289" i="5"/>
  <c r="R289" i="5"/>
  <c r="Q289" i="5"/>
  <c r="K289" i="5"/>
  <c r="B289" i="5"/>
  <c r="O289" i="5" s="1"/>
  <c r="A289" i="5"/>
  <c r="Z288" i="5"/>
  <c r="Y288" i="5"/>
  <c r="R288" i="5"/>
  <c r="Q288" i="5"/>
  <c r="K288" i="5"/>
  <c r="B288" i="5"/>
  <c r="N288" i="5" s="1"/>
  <c r="A288" i="5"/>
  <c r="Z287" i="5"/>
  <c r="Y287" i="5"/>
  <c r="R287" i="5"/>
  <c r="Q287" i="5"/>
  <c r="K287" i="5"/>
  <c r="B287" i="5"/>
  <c r="O287" i="5" s="1"/>
  <c r="A287" i="5"/>
  <c r="Z286" i="5"/>
  <c r="Y286" i="5"/>
  <c r="R286" i="5"/>
  <c r="Q286" i="5"/>
  <c r="K286" i="5"/>
  <c r="B286" i="5"/>
  <c r="N286" i="5" s="1"/>
  <c r="A286" i="5"/>
  <c r="Z285" i="5"/>
  <c r="Y285" i="5"/>
  <c r="R285" i="5"/>
  <c r="Q285" i="5"/>
  <c r="K285" i="5"/>
  <c r="B285" i="5"/>
  <c r="O285" i="5" s="1"/>
  <c r="A285" i="5"/>
  <c r="Z284" i="5"/>
  <c r="Y284" i="5"/>
  <c r="R284" i="5"/>
  <c r="Q284" i="5"/>
  <c r="K284" i="5"/>
  <c r="B284" i="5"/>
  <c r="N284" i="5" s="1"/>
  <c r="A284" i="5"/>
  <c r="Z283" i="5"/>
  <c r="Y283" i="5"/>
  <c r="R283" i="5"/>
  <c r="Q283" i="5"/>
  <c r="K283" i="5"/>
  <c r="B283" i="5"/>
  <c r="O283" i="5" s="1"/>
  <c r="A283" i="5"/>
  <c r="Z282" i="5"/>
  <c r="Y282" i="5"/>
  <c r="R282" i="5"/>
  <c r="Q282" i="5"/>
  <c r="K282" i="5"/>
  <c r="B282" i="5"/>
  <c r="N282" i="5" s="1"/>
  <c r="A282" i="5"/>
  <c r="Z281" i="5"/>
  <c r="Y281" i="5"/>
  <c r="R281" i="5"/>
  <c r="Q281" i="5"/>
  <c r="K281" i="5"/>
  <c r="B281" i="5"/>
  <c r="O281" i="5" s="1"/>
  <c r="A281" i="5"/>
  <c r="Z280" i="5"/>
  <c r="Y280" i="5"/>
  <c r="R280" i="5"/>
  <c r="Q280" i="5"/>
  <c r="K280" i="5"/>
  <c r="B280" i="5"/>
  <c r="N280" i="5" s="1"/>
  <c r="A280" i="5"/>
  <c r="Z279" i="5"/>
  <c r="Y279" i="5"/>
  <c r="R279" i="5"/>
  <c r="Q279" i="5"/>
  <c r="K279" i="5"/>
  <c r="B279" i="5"/>
  <c r="O279" i="5" s="1"/>
  <c r="A279" i="5"/>
  <c r="Z278" i="5"/>
  <c r="Y278" i="5"/>
  <c r="R278" i="5"/>
  <c r="Q278" i="5"/>
  <c r="K278" i="5"/>
  <c r="B278" i="5"/>
  <c r="N278" i="5" s="1"/>
  <c r="A278" i="5"/>
  <c r="Z277" i="5"/>
  <c r="Y277" i="5"/>
  <c r="R277" i="5"/>
  <c r="Q277" i="5"/>
  <c r="K277" i="5"/>
  <c r="B277" i="5"/>
  <c r="O277" i="5" s="1"/>
  <c r="A277" i="5"/>
  <c r="Z276" i="5"/>
  <c r="Y276" i="5"/>
  <c r="R276" i="5"/>
  <c r="Q276" i="5"/>
  <c r="K276" i="5"/>
  <c r="B276" i="5"/>
  <c r="N276" i="5" s="1"/>
  <c r="A276" i="5"/>
  <c r="Z275" i="5"/>
  <c r="Y275" i="5"/>
  <c r="R275" i="5"/>
  <c r="Q275" i="5"/>
  <c r="K275" i="5"/>
  <c r="B275" i="5"/>
  <c r="O275" i="5" s="1"/>
  <c r="A275" i="5"/>
  <c r="Z274" i="5"/>
  <c r="Y274" i="5"/>
  <c r="R274" i="5"/>
  <c r="Q274" i="5"/>
  <c r="K274" i="5"/>
  <c r="B274" i="5"/>
  <c r="N274" i="5" s="1"/>
  <c r="A274" i="5"/>
  <c r="Z273" i="5"/>
  <c r="Y273" i="5"/>
  <c r="R273" i="5"/>
  <c r="Q273" i="5"/>
  <c r="K273" i="5"/>
  <c r="B273" i="5"/>
  <c r="O273" i="5" s="1"/>
  <c r="A273" i="5"/>
  <c r="Z272" i="5"/>
  <c r="Y272" i="5"/>
  <c r="R272" i="5"/>
  <c r="Q272" i="5"/>
  <c r="K272" i="5"/>
  <c r="B272" i="5"/>
  <c r="N272" i="5" s="1"/>
  <c r="A272" i="5"/>
  <c r="Z271" i="5"/>
  <c r="Y271" i="5"/>
  <c r="R271" i="5"/>
  <c r="Q271" i="5"/>
  <c r="K271" i="5"/>
  <c r="B271" i="5"/>
  <c r="N271" i="5" s="1"/>
  <c r="A271" i="5"/>
  <c r="Z270" i="5"/>
  <c r="Y270" i="5"/>
  <c r="R270" i="5"/>
  <c r="Q270" i="5"/>
  <c r="K270" i="5"/>
  <c r="B270" i="5"/>
  <c r="N270" i="5" s="1"/>
  <c r="A270" i="5"/>
  <c r="Z269" i="5"/>
  <c r="Y269" i="5"/>
  <c r="R269" i="5"/>
  <c r="Q269" i="5"/>
  <c r="K269" i="5"/>
  <c r="B269" i="5"/>
  <c r="N269" i="5" s="1"/>
  <c r="A269" i="5"/>
  <c r="Z268" i="5"/>
  <c r="Y268" i="5"/>
  <c r="R268" i="5"/>
  <c r="Q268" i="5"/>
  <c r="K268" i="5"/>
  <c r="B268" i="5"/>
  <c r="N268" i="5" s="1"/>
  <c r="A268" i="5"/>
  <c r="Z267" i="5"/>
  <c r="Y267" i="5"/>
  <c r="R267" i="5"/>
  <c r="Q267" i="5"/>
  <c r="K267" i="5"/>
  <c r="B267" i="5"/>
  <c r="N267" i="5" s="1"/>
  <c r="A267" i="5"/>
  <c r="Z266" i="5"/>
  <c r="Y266" i="5"/>
  <c r="R266" i="5"/>
  <c r="Q266" i="5"/>
  <c r="K266" i="5"/>
  <c r="B266" i="5"/>
  <c r="O266" i="5" s="1"/>
  <c r="A266" i="5"/>
  <c r="Z265" i="5"/>
  <c r="Y265" i="5"/>
  <c r="R265" i="5"/>
  <c r="Q265" i="5"/>
  <c r="K265" i="5"/>
  <c r="B265" i="5"/>
  <c r="N265" i="5" s="1"/>
  <c r="A265" i="5"/>
  <c r="Z264" i="5"/>
  <c r="Y264" i="5"/>
  <c r="R264" i="5"/>
  <c r="Q264" i="5"/>
  <c r="K264" i="5"/>
  <c r="B264" i="5"/>
  <c r="O264" i="5" s="1"/>
  <c r="A264" i="5"/>
  <c r="Z263" i="5"/>
  <c r="Y263" i="5"/>
  <c r="R263" i="5"/>
  <c r="Q263" i="5"/>
  <c r="K263" i="5"/>
  <c r="B263" i="5"/>
  <c r="N263" i="5" s="1"/>
  <c r="A263" i="5"/>
  <c r="Z262" i="5"/>
  <c r="Y262" i="5"/>
  <c r="R262" i="5"/>
  <c r="Q262" i="5"/>
  <c r="K262" i="5"/>
  <c r="B262" i="5"/>
  <c r="N262" i="5" s="1"/>
  <c r="A262" i="5"/>
  <c r="Z261" i="5"/>
  <c r="Y261" i="5"/>
  <c r="R261" i="5"/>
  <c r="Q261" i="5"/>
  <c r="K261" i="5"/>
  <c r="B261" i="5"/>
  <c r="N261" i="5" s="1"/>
  <c r="A261" i="5"/>
  <c r="Z260" i="5"/>
  <c r="Y260" i="5"/>
  <c r="R260" i="5"/>
  <c r="Q260" i="5"/>
  <c r="K260" i="5"/>
  <c r="B260" i="5"/>
  <c r="N260" i="5" s="1"/>
  <c r="A260" i="5"/>
  <c r="Z259" i="5"/>
  <c r="Y259" i="5"/>
  <c r="R259" i="5"/>
  <c r="Q259" i="5"/>
  <c r="K259" i="5"/>
  <c r="B259" i="5"/>
  <c r="N259" i="5" s="1"/>
  <c r="A259" i="5"/>
  <c r="Z258" i="5"/>
  <c r="Y258" i="5"/>
  <c r="R258" i="5"/>
  <c r="Q258" i="5"/>
  <c r="K258" i="5"/>
  <c r="B258" i="5"/>
  <c r="O258" i="5" s="1"/>
  <c r="A258" i="5"/>
  <c r="Z257" i="5"/>
  <c r="Y257" i="5"/>
  <c r="R257" i="5"/>
  <c r="Q257" i="5"/>
  <c r="K257" i="5"/>
  <c r="B257" i="5"/>
  <c r="N257" i="5" s="1"/>
  <c r="A257" i="5"/>
  <c r="B492" i="4"/>
  <c r="M492" i="4" s="1"/>
  <c r="A492" i="4"/>
  <c r="B491" i="4"/>
  <c r="M491" i="4" s="1"/>
  <c r="A491" i="4"/>
  <c r="B490" i="4"/>
  <c r="M490" i="4" s="1"/>
  <c r="A490" i="4"/>
  <c r="B489" i="4"/>
  <c r="M489" i="4" s="1"/>
  <c r="A489" i="4"/>
  <c r="B488" i="4"/>
  <c r="M488" i="4" s="1"/>
  <c r="A488" i="4"/>
  <c r="B487" i="4"/>
  <c r="M487" i="4" s="1"/>
  <c r="A487" i="4"/>
  <c r="B486" i="4"/>
  <c r="M486" i="4" s="1"/>
  <c r="A486" i="4"/>
  <c r="B485" i="4"/>
  <c r="M485" i="4" s="1"/>
  <c r="A485" i="4"/>
  <c r="B484" i="4"/>
  <c r="M484" i="4" s="1"/>
  <c r="A484" i="4"/>
  <c r="B483" i="4"/>
  <c r="M483" i="4" s="1"/>
  <c r="A483" i="4"/>
  <c r="B482" i="4"/>
  <c r="M482" i="4" s="1"/>
  <c r="A482" i="4"/>
  <c r="B481" i="4"/>
  <c r="M481" i="4" s="1"/>
  <c r="A481" i="4"/>
  <c r="B480" i="4"/>
  <c r="M480" i="4" s="1"/>
  <c r="A480" i="4"/>
  <c r="B479" i="4"/>
  <c r="M479" i="4" s="1"/>
  <c r="A479" i="4"/>
  <c r="B478" i="4"/>
  <c r="M478" i="4" s="1"/>
  <c r="A478" i="4"/>
  <c r="B477" i="4"/>
  <c r="M477" i="4" s="1"/>
  <c r="A477" i="4"/>
  <c r="B476" i="4"/>
  <c r="M476" i="4" s="1"/>
  <c r="A476" i="4"/>
  <c r="B475" i="4"/>
  <c r="M475" i="4" s="1"/>
  <c r="A475" i="4"/>
  <c r="B474" i="4"/>
  <c r="M474" i="4" s="1"/>
  <c r="A474" i="4"/>
  <c r="B473" i="4"/>
  <c r="M473" i="4" s="1"/>
  <c r="A473" i="4"/>
  <c r="B472" i="4"/>
  <c r="M472" i="4" s="1"/>
  <c r="A472" i="4"/>
  <c r="B471" i="4"/>
  <c r="M471" i="4" s="1"/>
  <c r="A471" i="4"/>
  <c r="B470" i="4"/>
  <c r="M470" i="4" s="1"/>
  <c r="A470" i="4"/>
  <c r="B469" i="4"/>
  <c r="M469" i="4" s="1"/>
  <c r="A469" i="4"/>
  <c r="B468" i="4"/>
  <c r="M468" i="4" s="1"/>
  <c r="A468" i="4"/>
  <c r="B467" i="4"/>
  <c r="M467" i="4" s="1"/>
  <c r="A467" i="4"/>
  <c r="B466" i="4"/>
  <c r="M466" i="4" s="1"/>
  <c r="A466" i="4"/>
  <c r="B465" i="4"/>
  <c r="M465" i="4" s="1"/>
  <c r="A465" i="4"/>
  <c r="B464" i="4"/>
  <c r="M464" i="4" s="1"/>
  <c r="A464" i="4"/>
  <c r="B463" i="4"/>
  <c r="M463" i="4" s="1"/>
  <c r="A463" i="4"/>
  <c r="B462" i="4"/>
  <c r="M462" i="4" s="1"/>
  <c r="A462" i="4"/>
  <c r="B461" i="4"/>
  <c r="M461" i="4" s="1"/>
  <c r="A461" i="4"/>
  <c r="B460" i="4"/>
  <c r="M460" i="4" s="1"/>
  <c r="A460" i="4"/>
  <c r="B459" i="4"/>
  <c r="M459" i="4" s="1"/>
  <c r="A459" i="4"/>
  <c r="B458" i="4"/>
  <c r="M458" i="4" s="1"/>
  <c r="A458" i="4"/>
  <c r="B457" i="4"/>
  <c r="M457" i="4" s="1"/>
  <c r="A457" i="4"/>
  <c r="B456" i="4"/>
  <c r="M456" i="4" s="1"/>
  <c r="A456" i="4"/>
  <c r="B455" i="4"/>
  <c r="M455" i="4" s="1"/>
  <c r="A455" i="4"/>
  <c r="B454" i="4"/>
  <c r="M454" i="4" s="1"/>
  <c r="A454" i="4"/>
  <c r="B453" i="4"/>
  <c r="M453" i="4" s="1"/>
  <c r="A453" i="4"/>
  <c r="B452" i="4"/>
  <c r="M452" i="4" s="1"/>
  <c r="A452" i="4"/>
  <c r="B451" i="4"/>
  <c r="M451" i="4" s="1"/>
  <c r="A451" i="4"/>
  <c r="B450" i="4"/>
  <c r="M450" i="4" s="1"/>
  <c r="A450" i="4"/>
  <c r="B449" i="4"/>
  <c r="M449" i="4" s="1"/>
  <c r="A449" i="4"/>
  <c r="B448" i="4"/>
  <c r="M448" i="4" s="1"/>
  <c r="A448" i="4"/>
  <c r="B447" i="4"/>
  <c r="M447" i="4" s="1"/>
  <c r="A447" i="4"/>
  <c r="B446" i="4"/>
  <c r="M446" i="4" s="1"/>
  <c r="A446" i="4"/>
  <c r="B445" i="4"/>
  <c r="M445" i="4" s="1"/>
  <c r="A445" i="4"/>
  <c r="B444" i="4"/>
  <c r="M444" i="4" s="1"/>
  <c r="A444" i="4"/>
  <c r="B443" i="4"/>
  <c r="M443" i="4" s="1"/>
  <c r="A443" i="4"/>
  <c r="B442" i="4"/>
  <c r="M442" i="4" s="1"/>
  <c r="A442" i="4"/>
  <c r="B441" i="4"/>
  <c r="M441" i="4" s="1"/>
  <c r="A441" i="4"/>
  <c r="B440" i="4"/>
  <c r="M440" i="4" s="1"/>
  <c r="A440" i="4"/>
  <c r="B439" i="4"/>
  <c r="M439" i="4" s="1"/>
  <c r="A439" i="4"/>
  <c r="B438" i="4"/>
  <c r="M438" i="4" s="1"/>
  <c r="A438" i="4"/>
  <c r="B437" i="4"/>
  <c r="M437" i="4" s="1"/>
  <c r="A437" i="4"/>
  <c r="B436" i="4"/>
  <c r="M436" i="4" s="1"/>
  <c r="A436" i="4"/>
  <c r="B435" i="4"/>
  <c r="M435" i="4" s="1"/>
  <c r="A435" i="4"/>
  <c r="B434" i="4"/>
  <c r="M434" i="4" s="1"/>
  <c r="A434" i="4"/>
  <c r="B433" i="4"/>
  <c r="M433" i="4" s="1"/>
  <c r="A433" i="4"/>
  <c r="B432" i="4"/>
  <c r="M432" i="4" s="1"/>
  <c r="A432" i="4"/>
  <c r="B431" i="4"/>
  <c r="M431" i="4" s="1"/>
  <c r="A431" i="4"/>
  <c r="B430" i="4"/>
  <c r="M430" i="4" s="1"/>
  <c r="A430" i="4"/>
  <c r="B429" i="4"/>
  <c r="M429" i="4" s="1"/>
  <c r="A429" i="4"/>
  <c r="B428" i="4"/>
  <c r="M428" i="4" s="1"/>
  <c r="A428" i="4"/>
  <c r="B427" i="4"/>
  <c r="M427" i="4" s="1"/>
  <c r="A427" i="4"/>
  <c r="B426" i="4"/>
  <c r="M426" i="4" s="1"/>
  <c r="A426" i="4"/>
  <c r="B425" i="4"/>
  <c r="M425" i="4" s="1"/>
  <c r="A425" i="4"/>
  <c r="B424" i="4"/>
  <c r="M424" i="4" s="1"/>
  <c r="A424" i="4"/>
  <c r="B423" i="4"/>
  <c r="M423" i="4" s="1"/>
  <c r="A423" i="4"/>
  <c r="B422" i="4"/>
  <c r="M422" i="4" s="1"/>
  <c r="A422" i="4"/>
  <c r="B421" i="4"/>
  <c r="M421" i="4" s="1"/>
  <c r="A421" i="4"/>
  <c r="B420" i="4"/>
  <c r="M420" i="4" s="1"/>
  <c r="A420" i="4"/>
  <c r="B419" i="4"/>
  <c r="M419" i="4" s="1"/>
  <c r="A419" i="4"/>
  <c r="B418" i="4"/>
  <c r="M418" i="4" s="1"/>
  <c r="A418" i="4"/>
  <c r="B417" i="4"/>
  <c r="M417" i="4" s="1"/>
  <c r="A417" i="4"/>
  <c r="B416" i="4"/>
  <c r="M416" i="4" s="1"/>
  <c r="A416" i="4"/>
  <c r="B415" i="4"/>
  <c r="M415" i="4" s="1"/>
  <c r="A415" i="4"/>
  <c r="B414" i="4"/>
  <c r="M414" i="4" s="1"/>
  <c r="A414" i="4"/>
  <c r="B413" i="4"/>
  <c r="M413" i="4" s="1"/>
  <c r="A413" i="4"/>
  <c r="B412" i="4"/>
  <c r="M412" i="4" s="1"/>
  <c r="A412" i="4"/>
  <c r="B411" i="4"/>
  <c r="M411" i="4" s="1"/>
  <c r="A411" i="4"/>
  <c r="B410" i="4"/>
  <c r="M410" i="4" s="1"/>
  <c r="A410" i="4"/>
  <c r="B409" i="4"/>
  <c r="M409" i="4" s="1"/>
  <c r="A409" i="4"/>
  <c r="B408" i="4"/>
  <c r="M408" i="4" s="1"/>
  <c r="A408" i="4"/>
  <c r="B407" i="4"/>
  <c r="M407" i="4" s="1"/>
  <c r="A407" i="4"/>
  <c r="B406" i="4"/>
  <c r="M406" i="4" s="1"/>
  <c r="A406" i="4"/>
  <c r="B405" i="4"/>
  <c r="M405" i="4" s="1"/>
  <c r="A405" i="4"/>
  <c r="B404" i="4"/>
  <c r="M404" i="4" s="1"/>
  <c r="A404" i="4"/>
  <c r="B403" i="4"/>
  <c r="M403" i="4" s="1"/>
  <c r="A403" i="4"/>
  <c r="B402" i="4"/>
  <c r="M402" i="4" s="1"/>
  <c r="A402" i="4"/>
  <c r="B401" i="4"/>
  <c r="M401" i="4" s="1"/>
  <c r="A401" i="4"/>
  <c r="B400" i="4"/>
  <c r="M400" i="4" s="1"/>
  <c r="A400" i="4"/>
  <c r="B399" i="4"/>
  <c r="M399" i="4" s="1"/>
  <c r="A399" i="4"/>
  <c r="B398" i="4"/>
  <c r="L398" i="4" s="1"/>
  <c r="A398" i="4"/>
  <c r="B397" i="4"/>
  <c r="M397" i="4" s="1"/>
  <c r="A397" i="4"/>
  <c r="B396" i="4"/>
  <c r="L396" i="4" s="1"/>
  <c r="A396" i="4"/>
  <c r="B395" i="4"/>
  <c r="L395" i="4" s="1"/>
  <c r="A395" i="4"/>
  <c r="B394" i="4"/>
  <c r="L394" i="4" s="1"/>
  <c r="A394" i="4"/>
  <c r="B393" i="4"/>
  <c r="M393" i="4" s="1"/>
  <c r="A393" i="4"/>
  <c r="B518" i="4"/>
  <c r="M518" i="4" s="1"/>
  <c r="A518" i="4"/>
  <c r="B517" i="4"/>
  <c r="M517" i="4" s="1"/>
  <c r="A517" i="4"/>
  <c r="B516" i="4"/>
  <c r="M516" i="4" s="1"/>
  <c r="A516" i="4"/>
  <c r="B515" i="4"/>
  <c r="M515" i="4" s="1"/>
  <c r="A515" i="4"/>
  <c r="B514" i="4"/>
  <c r="M514" i="4" s="1"/>
  <c r="A514" i="4"/>
  <c r="B513" i="4"/>
  <c r="M513" i="4" s="1"/>
  <c r="A513" i="4"/>
  <c r="B512" i="4"/>
  <c r="M512" i="4" s="1"/>
  <c r="A512" i="4"/>
  <c r="B511" i="4"/>
  <c r="M511" i="4" s="1"/>
  <c r="A511" i="4"/>
  <c r="B510" i="4"/>
  <c r="M510" i="4" s="1"/>
  <c r="A510" i="4"/>
  <c r="B509" i="4"/>
  <c r="M509" i="4" s="1"/>
  <c r="A509" i="4"/>
  <c r="B508" i="4"/>
  <c r="M508" i="4" s="1"/>
  <c r="A508" i="4"/>
  <c r="B507" i="4"/>
  <c r="M507" i="4" s="1"/>
  <c r="A507" i="4"/>
  <c r="B506" i="4"/>
  <c r="M506" i="4" s="1"/>
  <c r="A506" i="4"/>
  <c r="B505" i="4"/>
  <c r="M505" i="4" s="1"/>
  <c r="A505" i="4"/>
  <c r="B504" i="4"/>
  <c r="M504" i="4" s="1"/>
  <c r="A504" i="4"/>
  <c r="B503" i="4"/>
  <c r="M503" i="4" s="1"/>
  <c r="A503" i="4"/>
  <c r="B502" i="4"/>
  <c r="M502" i="4" s="1"/>
  <c r="A502" i="4"/>
  <c r="B501" i="4"/>
  <c r="M501" i="4" s="1"/>
  <c r="A501" i="4"/>
  <c r="B500" i="4"/>
  <c r="M500" i="4" s="1"/>
  <c r="A500" i="4"/>
  <c r="B499" i="4"/>
  <c r="M499" i="4" s="1"/>
  <c r="A499" i="4"/>
  <c r="B498" i="4"/>
  <c r="M498" i="4" s="1"/>
  <c r="A498" i="4"/>
  <c r="B497" i="4"/>
  <c r="M497" i="4" s="1"/>
  <c r="A497" i="4"/>
  <c r="B496" i="4"/>
  <c r="M496" i="4" s="1"/>
  <c r="A496" i="4"/>
  <c r="B495" i="4"/>
  <c r="M495" i="4" s="1"/>
  <c r="A495" i="4"/>
  <c r="B494" i="4"/>
  <c r="M494" i="4" s="1"/>
  <c r="A494" i="4"/>
  <c r="B493" i="4"/>
  <c r="M493" i="4" s="1"/>
  <c r="A493" i="4"/>
  <c r="B392" i="4"/>
  <c r="M392" i="4" s="1"/>
  <c r="A392" i="4"/>
  <c r="B391" i="4"/>
  <c r="M391" i="4" s="1"/>
  <c r="A391" i="4"/>
  <c r="B390" i="4"/>
  <c r="M390" i="4" s="1"/>
  <c r="A390" i="4"/>
  <c r="B389" i="4"/>
  <c r="M389" i="4" s="1"/>
  <c r="A389" i="4"/>
  <c r="B388" i="4"/>
  <c r="M388" i="4" s="1"/>
  <c r="A388" i="4"/>
  <c r="B387" i="4"/>
  <c r="M387" i="4" s="1"/>
  <c r="A387" i="4"/>
  <c r="B386" i="4"/>
  <c r="M386" i="4" s="1"/>
  <c r="A386" i="4"/>
  <c r="B385" i="4"/>
  <c r="M385" i="4" s="1"/>
  <c r="A385" i="4"/>
  <c r="B384" i="4"/>
  <c r="M384" i="4" s="1"/>
  <c r="A384" i="4"/>
  <c r="B383" i="4"/>
  <c r="M383" i="4" s="1"/>
  <c r="A383" i="4"/>
  <c r="B382" i="4"/>
  <c r="M382" i="4" s="1"/>
  <c r="A382" i="4"/>
  <c r="B381" i="4"/>
  <c r="M381" i="4" s="1"/>
  <c r="A381" i="4"/>
  <c r="B380" i="4"/>
  <c r="M380" i="4" s="1"/>
  <c r="A380" i="4"/>
  <c r="B379" i="4"/>
  <c r="M379" i="4" s="1"/>
  <c r="A379" i="4"/>
  <c r="B378" i="4"/>
  <c r="M378" i="4" s="1"/>
  <c r="A378" i="4"/>
  <c r="B377" i="4"/>
  <c r="M377" i="4" s="1"/>
  <c r="A377" i="4"/>
  <c r="B376" i="4"/>
  <c r="M376" i="4" s="1"/>
  <c r="A376" i="4"/>
  <c r="B375" i="4"/>
  <c r="M375" i="4" s="1"/>
  <c r="A375" i="4"/>
  <c r="B374" i="4"/>
  <c r="M374" i="4" s="1"/>
  <c r="A374" i="4"/>
  <c r="B373" i="4"/>
  <c r="M373" i="4" s="1"/>
  <c r="A373" i="4"/>
  <c r="B372" i="4"/>
  <c r="M372" i="4" s="1"/>
  <c r="A372" i="4"/>
  <c r="B371" i="4"/>
  <c r="M371" i="4" s="1"/>
  <c r="A371" i="4"/>
  <c r="B370" i="4"/>
  <c r="M370" i="4" s="1"/>
  <c r="A370" i="4"/>
  <c r="B369" i="4"/>
  <c r="M369" i="4" s="1"/>
  <c r="A369" i="4"/>
  <c r="B368" i="4"/>
  <c r="M368" i="4" s="1"/>
  <c r="A368" i="4"/>
  <c r="B367" i="4"/>
  <c r="M367" i="4" s="1"/>
  <c r="A367" i="4"/>
  <c r="B366" i="4"/>
  <c r="M366" i="4" s="1"/>
  <c r="A366" i="4"/>
  <c r="B365" i="4"/>
  <c r="M365" i="4" s="1"/>
  <c r="A365" i="4"/>
  <c r="B364" i="4"/>
  <c r="M364" i="4" s="1"/>
  <c r="A364" i="4"/>
  <c r="B363" i="4"/>
  <c r="M363" i="4" s="1"/>
  <c r="A363" i="4"/>
  <c r="B362" i="4"/>
  <c r="M362" i="4" s="1"/>
  <c r="A362" i="4"/>
  <c r="B361" i="4"/>
  <c r="M361" i="4" s="1"/>
  <c r="A361" i="4"/>
  <c r="B360" i="4"/>
  <c r="M360" i="4" s="1"/>
  <c r="A360" i="4"/>
  <c r="B359" i="4"/>
  <c r="M359" i="4" s="1"/>
  <c r="A359" i="4"/>
  <c r="B358" i="4"/>
  <c r="M358" i="4" s="1"/>
  <c r="A358" i="4"/>
  <c r="B357" i="4"/>
  <c r="M357" i="4" s="1"/>
  <c r="A357" i="4"/>
  <c r="B356" i="4"/>
  <c r="M356" i="4" s="1"/>
  <c r="A356" i="4"/>
  <c r="B355" i="4"/>
  <c r="M355" i="4" s="1"/>
  <c r="A355" i="4"/>
  <c r="B354" i="4"/>
  <c r="M354" i="4" s="1"/>
  <c r="A354" i="4"/>
  <c r="B353" i="4"/>
  <c r="M353" i="4" s="1"/>
  <c r="A353" i="4"/>
  <c r="B352" i="4"/>
  <c r="M352" i="4" s="1"/>
  <c r="A352" i="4"/>
  <c r="B351" i="4"/>
  <c r="M351" i="4" s="1"/>
  <c r="A351" i="4"/>
  <c r="B350" i="4"/>
  <c r="M350" i="4" s="1"/>
  <c r="A350" i="4"/>
  <c r="B349" i="4"/>
  <c r="M349" i="4" s="1"/>
  <c r="A349" i="4"/>
  <c r="B348" i="4"/>
  <c r="M348" i="4" s="1"/>
  <c r="A348" i="4"/>
  <c r="B347" i="4"/>
  <c r="M347" i="4" s="1"/>
  <c r="A347" i="4"/>
  <c r="B346" i="4"/>
  <c r="M346" i="4" s="1"/>
  <c r="A346" i="4"/>
  <c r="B345" i="4"/>
  <c r="M345" i="4" s="1"/>
  <c r="A345" i="4"/>
  <c r="B344" i="4"/>
  <c r="M344" i="4" s="1"/>
  <c r="A344" i="4"/>
  <c r="B343" i="4"/>
  <c r="M343" i="4" s="1"/>
  <c r="A343" i="4"/>
  <c r="B342" i="4"/>
  <c r="M342" i="4" s="1"/>
  <c r="A342" i="4"/>
  <c r="B341" i="4"/>
  <c r="M341" i="4" s="1"/>
  <c r="A341" i="4"/>
  <c r="B340" i="4"/>
  <c r="M340" i="4" s="1"/>
  <c r="A340" i="4"/>
  <c r="B339" i="4"/>
  <c r="M339" i="4" s="1"/>
  <c r="A339" i="4"/>
  <c r="B338" i="4"/>
  <c r="M338" i="4" s="1"/>
  <c r="A338" i="4"/>
  <c r="B337" i="4"/>
  <c r="M337" i="4" s="1"/>
  <c r="A337" i="4"/>
  <c r="B336" i="4"/>
  <c r="M336" i="4" s="1"/>
  <c r="A336" i="4"/>
  <c r="B335" i="4"/>
  <c r="M335" i="4" s="1"/>
  <c r="A335" i="4"/>
  <c r="B334" i="4"/>
  <c r="L334" i="4" s="1"/>
  <c r="A334" i="4"/>
  <c r="B333" i="4"/>
  <c r="L333" i="4" s="1"/>
  <c r="A333" i="4"/>
  <c r="B332" i="4"/>
  <c r="L332" i="4" s="1"/>
  <c r="A332" i="4"/>
  <c r="B331" i="4"/>
  <c r="L331" i="4" s="1"/>
  <c r="A331" i="4"/>
  <c r="B330" i="4"/>
  <c r="L330" i="4" s="1"/>
  <c r="A330" i="4"/>
  <c r="B329" i="4"/>
  <c r="L329" i="4" s="1"/>
  <c r="A329" i="4"/>
  <c r="B328" i="4"/>
  <c r="L328" i="4" s="1"/>
  <c r="A328" i="4"/>
  <c r="B327" i="4"/>
  <c r="L327" i="4" s="1"/>
  <c r="A327" i="4"/>
  <c r="B326" i="4"/>
  <c r="L326" i="4" s="1"/>
  <c r="A326" i="4"/>
  <c r="B325" i="4"/>
  <c r="L325" i="4" s="1"/>
  <c r="A325" i="4"/>
  <c r="B324" i="4"/>
  <c r="L324" i="4" s="1"/>
  <c r="A324" i="4"/>
  <c r="B323" i="4"/>
  <c r="L323" i="4" s="1"/>
  <c r="A323" i="4"/>
  <c r="B322" i="4"/>
  <c r="L322" i="4" s="1"/>
  <c r="A322" i="4"/>
  <c r="B321" i="4"/>
  <c r="L321" i="4" s="1"/>
  <c r="A321" i="4"/>
  <c r="B320" i="4"/>
  <c r="L320" i="4" s="1"/>
  <c r="A320" i="4"/>
  <c r="B319" i="4"/>
  <c r="L319" i="4" s="1"/>
  <c r="A319" i="4"/>
  <c r="P478" i="8" l="1"/>
  <c r="P323" i="8"/>
  <c r="L343" i="4"/>
  <c r="P339" i="8"/>
  <c r="L507" i="4"/>
  <c r="P258" i="8"/>
  <c r="P274" i="8"/>
  <c r="L433" i="4"/>
  <c r="L465" i="4"/>
  <c r="P291" i="8"/>
  <c r="P241" i="8"/>
  <c r="P307" i="8"/>
  <c r="P494" i="8"/>
  <c r="L375" i="4"/>
  <c r="L417" i="4"/>
  <c r="L449" i="4"/>
  <c r="L481" i="4"/>
  <c r="P249" i="8"/>
  <c r="P266" i="8"/>
  <c r="P283" i="8"/>
  <c r="P299" i="8"/>
  <c r="P315" i="8"/>
  <c r="P331" i="8"/>
  <c r="P347" i="8"/>
  <c r="P392" i="8"/>
  <c r="P470" i="8"/>
  <c r="P486" i="8"/>
  <c r="P502" i="8"/>
  <c r="L359" i="4"/>
  <c r="L391" i="4"/>
  <c r="L409" i="4"/>
  <c r="L425" i="4"/>
  <c r="L441" i="4"/>
  <c r="L457" i="4"/>
  <c r="L473" i="4"/>
  <c r="L489" i="4"/>
  <c r="P245" i="8"/>
  <c r="P254" i="8"/>
  <c r="P262" i="8"/>
  <c r="P270" i="8"/>
  <c r="P278" i="8"/>
  <c r="P287" i="8"/>
  <c r="P295" i="8"/>
  <c r="P303" i="8"/>
  <c r="P311" i="8"/>
  <c r="P319" i="8"/>
  <c r="P327" i="8"/>
  <c r="P335" i="8"/>
  <c r="P343" i="8"/>
  <c r="P388" i="8"/>
  <c r="Q396" i="8"/>
  <c r="P466" i="8"/>
  <c r="P474" i="8"/>
  <c r="P482" i="8"/>
  <c r="P490" i="8"/>
  <c r="P498" i="8"/>
  <c r="M328" i="4"/>
  <c r="L351" i="4"/>
  <c r="L367" i="4"/>
  <c r="L383" i="4"/>
  <c r="L499" i="4"/>
  <c r="L515" i="4"/>
  <c r="L413" i="4"/>
  <c r="L421" i="4"/>
  <c r="L429" i="4"/>
  <c r="L437" i="4"/>
  <c r="L445" i="4"/>
  <c r="L453" i="4"/>
  <c r="L461" i="4"/>
  <c r="L469" i="4"/>
  <c r="L477" i="4"/>
  <c r="L485" i="4"/>
  <c r="P239" i="8"/>
  <c r="P243" i="8"/>
  <c r="P247" i="8"/>
  <c r="P252" i="8"/>
  <c r="P256" i="8"/>
  <c r="P260" i="8"/>
  <c r="P264" i="8"/>
  <c r="P268" i="8"/>
  <c r="P272" i="8"/>
  <c r="P276" i="8"/>
  <c r="P280" i="8"/>
  <c r="P285" i="8"/>
  <c r="P289" i="8"/>
  <c r="P293" i="8"/>
  <c r="P297" i="8"/>
  <c r="P301" i="8"/>
  <c r="P305" i="8"/>
  <c r="P309" i="8"/>
  <c r="P313" i="8"/>
  <c r="P317" i="8"/>
  <c r="P321" i="8"/>
  <c r="P325" i="8"/>
  <c r="P329" i="8"/>
  <c r="P333" i="8"/>
  <c r="P337" i="8"/>
  <c r="P341" i="8"/>
  <c r="P345" i="8"/>
  <c r="P349" i="8"/>
  <c r="P390" i="8"/>
  <c r="P394" i="8"/>
  <c r="P464" i="8"/>
  <c r="P468" i="8"/>
  <c r="P472" i="8"/>
  <c r="P476" i="8"/>
  <c r="P480" i="8"/>
  <c r="P484" i="8"/>
  <c r="P488" i="8"/>
  <c r="P492" i="8"/>
  <c r="P496" i="8"/>
  <c r="P500" i="8"/>
  <c r="P504" i="8"/>
  <c r="T748" i="6"/>
  <c r="O365" i="5"/>
  <c r="O369" i="5"/>
  <c r="O376" i="5"/>
  <c r="O388" i="5"/>
  <c r="O396" i="5"/>
  <c r="O408" i="5"/>
  <c r="O412" i="5"/>
  <c r="O420" i="5"/>
  <c r="O432" i="5"/>
  <c r="O440" i="5"/>
  <c r="O444" i="5"/>
  <c r="O465" i="5"/>
  <c r="O473" i="5"/>
  <c r="O485" i="5"/>
  <c r="O489" i="5"/>
  <c r="O493" i="5"/>
  <c r="O509" i="5"/>
  <c r="Q265" i="8"/>
  <c r="P265" i="8"/>
  <c r="Q277" i="8"/>
  <c r="P277" i="8"/>
  <c r="Q286" i="8"/>
  <c r="P286" i="8"/>
  <c r="Q290" i="8"/>
  <c r="P290" i="8"/>
  <c r="Q302" i="8"/>
  <c r="P302" i="8"/>
  <c r="Q314" i="8"/>
  <c r="P314" i="8"/>
  <c r="Q318" i="8"/>
  <c r="P318" i="8"/>
  <c r="Q322" i="8"/>
  <c r="P322" i="8"/>
  <c r="Q326" i="8"/>
  <c r="P326" i="8"/>
  <c r="Q334" i="8"/>
  <c r="P334" i="8"/>
  <c r="Q338" i="8"/>
  <c r="P338" i="8"/>
  <c r="Q350" i="8"/>
  <c r="P350" i="8"/>
  <c r="Q391" i="8"/>
  <c r="P391" i="8"/>
  <c r="Q465" i="8"/>
  <c r="P465" i="8"/>
  <c r="Q473" i="8"/>
  <c r="P473" i="8"/>
  <c r="Q477" i="8"/>
  <c r="P477" i="8"/>
  <c r="Q481" i="8"/>
  <c r="P481" i="8"/>
  <c r="Q485" i="8"/>
  <c r="P485" i="8"/>
  <c r="Q493" i="8"/>
  <c r="P493" i="8"/>
  <c r="Q497" i="8"/>
  <c r="P497" i="8"/>
  <c r="Q501" i="8"/>
  <c r="P501" i="8"/>
  <c r="T732" i="6"/>
  <c r="T734" i="6"/>
  <c r="T738" i="6"/>
  <c r="T740" i="6"/>
  <c r="T741" i="6"/>
  <c r="T742" i="6"/>
  <c r="T743" i="6"/>
  <c r="T744" i="6"/>
  <c r="T745" i="6"/>
  <c r="T746" i="6"/>
  <c r="T747" i="6"/>
  <c r="T749" i="6"/>
  <c r="T750" i="6"/>
  <c r="T751" i="6"/>
  <c r="T752" i="6"/>
  <c r="T753" i="6"/>
  <c r="T754" i="6"/>
  <c r="T755" i="6"/>
  <c r="T756" i="6"/>
  <c r="T757" i="6"/>
  <c r="T758" i="6"/>
  <c r="T759" i="6"/>
  <c r="L339" i="4"/>
  <c r="L347" i="4"/>
  <c r="L355" i="4"/>
  <c r="L363" i="4"/>
  <c r="L371" i="4"/>
  <c r="L379" i="4"/>
  <c r="L387" i="4"/>
  <c r="L495" i="4"/>
  <c r="L503" i="4"/>
  <c r="L511" i="4"/>
  <c r="L518" i="4"/>
  <c r="L411" i="4"/>
  <c r="L415" i="4"/>
  <c r="L419" i="4"/>
  <c r="L423" i="4"/>
  <c r="L427" i="4"/>
  <c r="L431" i="4"/>
  <c r="L435" i="4"/>
  <c r="L439" i="4"/>
  <c r="L443" i="4"/>
  <c r="L447" i="4"/>
  <c r="L451" i="4"/>
  <c r="L455" i="4"/>
  <c r="L459" i="4"/>
  <c r="L463" i="4"/>
  <c r="L467" i="4"/>
  <c r="L471" i="4"/>
  <c r="L475" i="4"/>
  <c r="L479" i="4"/>
  <c r="L483" i="4"/>
  <c r="L487" i="4"/>
  <c r="L491" i="4"/>
  <c r="O363" i="5"/>
  <c r="O367" i="5"/>
  <c r="O371" i="5"/>
  <c r="O378" i="5"/>
  <c r="O382" i="5"/>
  <c r="O386" i="5"/>
  <c r="O390" i="5"/>
  <c r="O394" i="5"/>
  <c r="O398" i="5"/>
  <c r="O402" i="5"/>
  <c r="O406" i="5"/>
  <c r="O410" i="5"/>
  <c r="O414" i="5"/>
  <c r="O418" i="5"/>
  <c r="O422" i="5"/>
  <c r="O426" i="5"/>
  <c r="O430" i="5"/>
  <c r="O434" i="5"/>
  <c r="O438" i="5"/>
  <c r="O442" i="5"/>
  <c r="O446" i="5"/>
  <c r="O450" i="5"/>
  <c r="O454" i="5"/>
  <c r="O458" i="5"/>
  <c r="O463" i="5"/>
  <c r="O467" i="5"/>
  <c r="O471" i="5"/>
  <c r="O475" i="5"/>
  <c r="O479" i="5"/>
  <c r="O483" i="5"/>
  <c r="O487" i="5"/>
  <c r="O491" i="5"/>
  <c r="O495" i="5"/>
  <c r="O499" i="5"/>
  <c r="O503" i="5"/>
  <c r="O507" i="5"/>
  <c r="O511" i="5"/>
  <c r="P240" i="8"/>
  <c r="P242" i="8"/>
  <c r="P244" i="8"/>
  <c r="P246" i="8"/>
  <c r="P248" i="8"/>
  <c r="P250" i="8"/>
  <c r="Q251" i="8"/>
  <c r="P251" i="8"/>
  <c r="Q255" i="8"/>
  <c r="P255" i="8"/>
  <c r="Q259" i="8"/>
  <c r="P259" i="8"/>
  <c r="Q263" i="8"/>
  <c r="P263" i="8"/>
  <c r="Q267" i="8"/>
  <c r="P267" i="8"/>
  <c r="Q271" i="8"/>
  <c r="P271" i="8"/>
  <c r="Q275" i="8"/>
  <c r="P275" i="8"/>
  <c r="Q279" i="8"/>
  <c r="P279" i="8"/>
  <c r="Q284" i="8"/>
  <c r="P284" i="8"/>
  <c r="Q288" i="8"/>
  <c r="P288" i="8"/>
  <c r="Q292" i="8"/>
  <c r="P292" i="8"/>
  <c r="Q296" i="8"/>
  <c r="P296" i="8"/>
  <c r="Q300" i="8"/>
  <c r="P300" i="8"/>
  <c r="Q304" i="8"/>
  <c r="P304" i="8"/>
  <c r="Q308" i="8"/>
  <c r="P308" i="8"/>
  <c r="Q312" i="8"/>
  <c r="P312" i="8"/>
  <c r="Q316" i="8"/>
  <c r="P316" i="8"/>
  <c r="Q320" i="8"/>
  <c r="P320" i="8"/>
  <c r="Q324" i="8"/>
  <c r="P324" i="8"/>
  <c r="Q328" i="8"/>
  <c r="P328" i="8"/>
  <c r="Q332" i="8"/>
  <c r="P332" i="8"/>
  <c r="Q336" i="8"/>
  <c r="P336" i="8"/>
  <c r="Q340" i="8"/>
  <c r="P340" i="8"/>
  <c r="Q344" i="8"/>
  <c r="P344" i="8"/>
  <c r="Q348" i="8"/>
  <c r="P348" i="8"/>
  <c r="Q389" i="8"/>
  <c r="P389" i="8"/>
  <c r="Q393" i="8"/>
  <c r="P393" i="8"/>
  <c r="Q463" i="8"/>
  <c r="P463" i="8"/>
  <c r="Q467" i="8"/>
  <c r="P467" i="8"/>
  <c r="Q471" i="8"/>
  <c r="P471" i="8"/>
  <c r="Q475" i="8"/>
  <c r="P475" i="8"/>
  <c r="Q479" i="8"/>
  <c r="P479" i="8"/>
  <c r="Q483" i="8"/>
  <c r="P483" i="8"/>
  <c r="Q487" i="8"/>
  <c r="P487" i="8"/>
  <c r="Q491" i="8"/>
  <c r="P491" i="8"/>
  <c r="Q495" i="8"/>
  <c r="P495" i="8"/>
  <c r="Q499" i="8"/>
  <c r="P499" i="8"/>
  <c r="Q503" i="8"/>
  <c r="P503" i="8"/>
  <c r="O361" i="5"/>
  <c r="O373" i="5"/>
  <c r="O380" i="5"/>
  <c r="O384" i="5"/>
  <c r="O392" i="5"/>
  <c r="O400" i="5"/>
  <c r="O404" i="5"/>
  <c r="O416" i="5"/>
  <c r="O424" i="5"/>
  <c r="O428" i="5"/>
  <c r="O436" i="5"/>
  <c r="O448" i="5"/>
  <c r="O452" i="5"/>
  <c r="O456" i="5"/>
  <c r="O469" i="5"/>
  <c r="O477" i="5"/>
  <c r="O481" i="5"/>
  <c r="O497" i="5"/>
  <c r="O501" i="5"/>
  <c r="O505" i="5"/>
  <c r="Q253" i="8"/>
  <c r="P253" i="8"/>
  <c r="Q257" i="8"/>
  <c r="P257" i="8"/>
  <c r="Q261" i="8"/>
  <c r="P261" i="8"/>
  <c r="Q269" i="8"/>
  <c r="P269" i="8"/>
  <c r="Q273" i="8"/>
  <c r="P273" i="8"/>
  <c r="Q281" i="8"/>
  <c r="P281" i="8"/>
  <c r="Q294" i="8"/>
  <c r="P294" i="8"/>
  <c r="Q298" i="8"/>
  <c r="P298" i="8"/>
  <c r="Q306" i="8"/>
  <c r="P306" i="8"/>
  <c r="Q310" i="8"/>
  <c r="P310" i="8"/>
  <c r="Q330" i="8"/>
  <c r="P330" i="8"/>
  <c r="Q342" i="8"/>
  <c r="P342" i="8"/>
  <c r="Q346" i="8"/>
  <c r="P346" i="8"/>
  <c r="Q395" i="8"/>
  <c r="P395" i="8"/>
  <c r="Q469" i="8"/>
  <c r="P469" i="8"/>
  <c r="Q489" i="8"/>
  <c r="P489" i="8"/>
  <c r="T733" i="6"/>
  <c r="T735" i="6"/>
  <c r="T736" i="6"/>
  <c r="T737" i="6"/>
  <c r="T739" i="6"/>
  <c r="O610" i="6"/>
  <c r="P610" i="6" s="1"/>
  <c r="O611" i="6"/>
  <c r="P611" i="6" s="1"/>
  <c r="O612" i="6"/>
  <c r="P612" i="6" s="1"/>
  <c r="O613" i="6"/>
  <c r="P613" i="6" s="1"/>
  <c r="O614" i="6"/>
  <c r="P614" i="6" s="1"/>
  <c r="O615" i="6"/>
  <c r="P615" i="6" s="1"/>
  <c r="O616" i="6"/>
  <c r="P616" i="6" s="1"/>
  <c r="O617" i="6"/>
  <c r="P617" i="6" s="1"/>
  <c r="O618" i="6"/>
  <c r="P618" i="6" s="1"/>
  <c r="O619" i="6"/>
  <c r="P619" i="6" s="1"/>
  <c r="O620" i="6"/>
  <c r="P620" i="6" s="1"/>
  <c r="O621" i="6"/>
  <c r="P621" i="6" s="1"/>
  <c r="O622" i="6"/>
  <c r="P622" i="6" s="1"/>
  <c r="O623" i="6"/>
  <c r="P623" i="6" s="1"/>
  <c r="O624" i="6"/>
  <c r="P624" i="6" s="1"/>
  <c r="O625" i="6"/>
  <c r="P625" i="6" s="1"/>
  <c r="O626" i="6"/>
  <c r="P626" i="6" s="1"/>
  <c r="O627" i="6"/>
  <c r="P627" i="6" s="1"/>
  <c r="O628" i="6"/>
  <c r="P628" i="6" s="1"/>
  <c r="O629" i="6"/>
  <c r="P629" i="6" s="1"/>
  <c r="O630" i="6"/>
  <c r="P630" i="6" s="1"/>
  <c r="O631" i="6"/>
  <c r="P631" i="6" s="1"/>
  <c r="O632" i="6"/>
  <c r="P632" i="6" s="1"/>
  <c r="O633" i="6"/>
  <c r="P633" i="6" s="1"/>
  <c r="O634" i="6"/>
  <c r="P634" i="6" s="1"/>
  <c r="O635" i="6"/>
  <c r="P635" i="6" s="1"/>
  <c r="O636" i="6"/>
  <c r="P636" i="6" s="1"/>
  <c r="O637" i="6"/>
  <c r="P637" i="6" s="1"/>
  <c r="O638" i="6"/>
  <c r="P638" i="6" s="1"/>
  <c r="O639" i="6"/>
  <c r="P639" i="6" s="1"/>
  <c r="O640" i="6"/>
  <c r="P640" i="6" s="1"/>
  <c r="O641" i="6"/>
  <c r="P641" i="6" s="1"/>
  <c r="O642" i="6"/>
  <c r="P642" i="6" s="1"/>
  <c r="O643" i="6"/>
  <c r="P643" i="6" s="1"/>
  <c r="O644" i="6"/>
  <c r="P644" i="6" s="1"/>
  <c r="O645" i="6"/>
  <c r="P645" i="6" s="1"/>
  <c r="O646" i="6"/>
  <c r="P646" i="6" s="1"/>
  <c r="O647" i="6"/>
  <c r="P647" i="6" s="1"/>
  <c r="O648" i="6"/>
  <c r="P648" i="6" s="1"/>
  <c r="O649" i="6"/>
  <c r="P649" i="6" s="1"/>
  <c r="O650" i="6"/>
  <c r="P650" i="6" s="1"/>
  <c r="O651" i="6"/>
  <c r="P651" i="6" s="1"/>
  <c r="U610" i="6"/>
  <c r="U611" i="6"/>
  <c r="U612" i="6"/>
  <c r="U613" i="6"/>
  <c r="U614" i="6"/>
  <c r="U615" i="6"/>
  <c r="U616" i="6"/>
  <c r="U617" i="6"/>
  <c r="U618" i="6"/>
  <c r="U619" i="6"/>
  <c r="U620" i="6"/>
  <c r="U621" i="6"/>
  <c r="U622" i="6"/>
  <c r="U623" i="6"/>
  <c r="U624" i="6"/>
  <c r="U625" i="6"/>
  <c r="U626" i="6"/>
  <c r="U627" i="6"/>
  <c r="U628" i="6"/>
  <c r="U629" i="6"/>
  <c r="U630" i="6"/>
  <c r="U631" i="6"/>
  <c r="U632" i="6"/>
  <c r="U633" i="6"/>
  <c r="U634" i="6"/>
  <c r="U635" i="6"/>
  <c r="U636" i="6"/>
  <c r="U637" i="6"/>
  <c r="U638" i="6"/>
  <c r="U639" i="6"/>
  <c r="U640" i="6"/>
  <c r="U641" i="6"/>
  <c r="U642" i="6"/>
  <c r="U643" i="6"/>
  <c r="U644" i="6"/>
  <c r="U645" i="6"/>
  <c r="U646" i="6"/>
  <c r="U647" i="6"/>
  <c r="U648" i="6"/>
  <c r="U649" i="6"/>
  <c r="U650" i="6"/>
  <c r="U651" i="6"/>
  <c r="T652" i="6"/>
  <c r="U652" i="6"/>
  <c r="S652" i="6"/>
  <c r="O652" i="6"/>
  <c r="P652" i="6" s="1"/>
  <c r="O653" i="6"/>
  <c r="P653" i="6" s="1"/>
  <c r="U653" i="6"/>
  <c r="O654" i="6"/>
  <c r="P654" i="6" s="1"/>
  <c r="U654" i="6"/>
  <c r="O655" i="6"/>
  <c r="P655" i="6" s="1"/>
  <c r="U655" i="6"/>
  <c r="O656" i="6"/>
  <c r="P656" i="6" s="1"/>
  <c r="U656" i="6"/>
  <c r="O657" i="6"/>
  <c r="P657" i="6" s="1"/>
  <c r="U657" i="6"/>
  <c r="O658" i="6"/>
  <c r="P658" i="6" s="1"/>
  <c r="U658" i="6"/>
  <c r="O659" i="6"/>
  <c r="P659" i="6" s="1"/>
  <c r="U659" i="6"/>
  <c r="O660" i="6"/>
  <c r="P660" i="6" s="1"/>
  <c r="U660" i="6"/>
  <c r="O661" i="6"/>
  <c r="P661" i="6" s="1"/>
  <c r="U661" i="6"/>
  <c r="O662" i="6"/>
  <c r="P662" i="6" s="1"/>
  <c r="U662" i="6"/>
  <c r="O663" i="6"/>
  <c r="P663" i="6" s="1"/>
  <c r="U663" i="6"/>
  <c r="O664" i="6"/>
  <c r="P664" i="6" s="1"/>
  <c r="U664" i="6"/>
  <c r="O665" i="6"/>
  <c r="P665" i="6" s="1"/>
  <c r="U665" i="6"/>
  <c r="O666" i="6"/>
  <c r="P666" i="6" s="1"/>
  <c r="U666" i="6"/>
  <c r="O667" i="6"/>
  <c r="P667" i="6" s="1"/>
  <c r="U667" i="6"/>
  <c r="O668" i="6"/>
  <c r="P668" i="6" s="1"/>
  <c r="U668" i="6"/>
  <c r="O669" i="6"/>
  <c r="P669" i="6" s="1"/>
  <c r="U669" i="6"/>
  <c r="O670" i="6"/>
  <c r="P670" i="6" s="1"/>
  <c r="U670" i="6"/>
  <c r="O671" i="6"/>
  <c r="P671" i="6" s="1"/>
  <c r="U671" i="6"/>
  <c r="O672" i="6"/>
  <c r="P672" i="6" s="1"/>
  <c r="U672" i="6"/>
  <c r="O673" i="6"/>
  <c r="P673" i="6" s="1"/>
  <c r="U673" i="6"/>
  <c r="O674" i="6"/>
  <c r="P674" i="6" s="1"/>
  <c r="U674" i="6"/>
  <c r="O675" i="6"/>
  <c r="P675" i="6" s="1"/>
  <c r="U675" i="6"/>
  <c r="O676" i="6"/>
  <c r="P676" i="6" s="1"/>
  <c r="U676" i="6"/>
  <c r="O677" i="6"/>
  <c r="P677" i="6" s="1"/>
  <c r="U677" i="6"/>
  <c r="O678" i="6"/>
  <c r="P678" i="6" s="1"/>
  <c r="U678" i="6"/>
  <c r="O679" i="6"/>
  <c r="P679" i="6" s="1"/>
  <c r="U679" i="6"/>
  <c r="O680" i="6"/>
  <c r="P680" i="6" s="1"/>
  <c r="U680" i="6"/>
  <c r="O681" i="6"/>
  <c r="P681" i="6" s="1"/>
  <c r="U681" i="6"/>
  <c r="O682" i="6"/>
  <c r="P682" i="6" s="1"/>
  <c r="U682" i="6"/>
  <c r="O683" i="6"/>
  <c r="P683" i="6" s="1"/>
  <c r="U683" i="6"/>
  <c r="O684" i="6"/>
  <c r="P684" i="6" s="1"/>
  <c r="U684" i="6"/>
  <c r="O685" i="6"/>
  <c r="P685" i="6" s="1"/>
  <c r="U685" i="6"/>
  <c r="O686" i="6"/>
  <c r="P686" i="6" s="1"/>
  <c r="U686" i="6"/>
  <c r="O687" i="6"/>
  <c r="P687" i="6" s="1"/>
  <c r="U687" i="6"/>
  <c r="O688" i="6"/>
  <c r="P688" i="6" s="1"/>
  <c r="U688" i="6"/>
  <c r="O689" i="6"/>
  <c r="P689" i="6" s="1"/>
  <c r="U689" i="6"/>
  <c r="O690" i="6"/>
  <c r="P690" i="6" s="1"/>
  <c r="U690" i="6"/>
  <c r="O691" i="6"/>
  <c r="P691" i="6" s="1"/>
  <c r="U691" i="6"/>
  <c r="O692" i="6"/>
  <c r="P692" i="6" s="1"/>
  <c r="U692" i="6"/>
  <c r="O693" i="6"/>
  <c r="P693" i="6" s="1"/>
  <c r="U693" i="6"/>
  <c r="O694" i="6"/>
  <c r="P694" i="6" s="1"/>
  <c r="U694" i="6"/>
  <c r="O695" i="6"/>
  <c r="P695" i="6" s="1"/>
  <c r="U695" i="6"/>
  <c r="O696" i="6"/>
  <c r="P696" i="6" s="1"/>
  <c r="U696" i="6"/>
  <c r="O697" i="6"/>
  <c r="P697" i="6" s="1"/>
  <c r="U697" i="6"/>
  <c r="O698" i="6"/>
  <c r="P698" i="6" s="1"/>
  <c r="U698" i="6"/>
  <c r="O699" i="6"/>
  <c r="P699" i="6" s="1"/>
  <c r="U699" i="6"/>
  <c r="O700" i="6"/>
  <c r="P700" i="6" s="1"/>
  <c r="U700" i="6"/>
  <c r="O701" i="6"/>
  <c r="P701" i="6" s="1"/>
  <c r="U701" i="6"/>
  <c r="O702" i="6"/>
  <c r="P702" i="6" s="1"/>
  <c r="U702" i="6"/>
  <c r="O703" i="6"/>
  <c r="P703" i="6" s="1"/>
  <c r="U703" i="6"/>
  <c r="O704" i="6"/>
  <c r="P704" i="6" s="1"/>
  <c r="U704" i="6"/>
  <c r="O705" i="6"/>
  <c r="P705" i="6" s="1"/>
  <c r="U705" i="6"/>
  <c r="O706" i="6"/>
  <c r="P706" i="6" s="1"/>
  <c r="U706" i="6"/>
  <c r="O707" i="6"/>
  <c r="P707" i="6" s="1"/>
  <c r="U707" i="6"/>
  <c r="O708" i="6"/>
  <c r="P708" i="6" s="1"/>
  <c r="U708" i="6"/>
  <c r="O709" i="6"/>
  <c r="P709" i="6" s="1"/>
  <c r="U709" i="6"/>
  <c r="O710" i="6"/>
  <c r="P710" i="6" s="1"/>
  <c r="U710" i="6"/>
  <c r="O711" i="6"/>
  <c r="P711" i="6" s="1"/>
  <c r="U711" i="6"/>
  <c r="O712" i="6"/>
  <c r="P712" i="6" s="1"/>
  <c r="U712" i="6"/>
  <c r="O713" i="6"/>
  <c r="P713" i="6" s="1"/>
  <c r="U713" i="6"/>
  <c r="O714" i="6"/>
  <c r="P714" i="6" s="1"/>
  <c r="U714" i="6"/>
  <c r="O715" i="6"/>
  <c r="P715" i="6" s="1"/>
  <c r="U715" i="6"/>
  <c r="O716" i="6"/>
  <c r="P716" i="6" s="1"/>
  <c r="U716" i="6"/>
  <c r="O717" i="6"/>
  <c r="P717" i="6" s="1"/>
  <c r="U717" i="6"/>
  <c r="O718" i="6"/>
  <c r="P718" i="6" s="1"/>
  <c r="U718" i="6"/>
  <c r="O719" i="6"/>
  <c r="P719" i="6" s="1"/>
  <c r="U719" i="6"/>
  <c r="O720" i="6"/>
  <c r="P720" i="6" s="1"/>
  <c r="U720" i="6"/>
  <c r="O721" i="6"/>
  <c r="P721" i="6" s="1"/>
  <c r="U721" i="6"/>
  <c r="O722" i="6"/>
  <c r="P722" i="6" s="1"/>
  <c r="U722" i="6"/>
  <c r="O723" i="6"/>
  <c r="P723" i="6" s="1"/>
  <c r="U723" i="6"/>
  <c r="O724" i="6"/>
  <c r="P724" i="6" s="1"/>
  <c r="U724" i="6"/>
  <c r="O725" i="6"/>
  <c r="P725" i="6" s="1"/>
  <c r="U725" i="6"/>
  <c r="O726" i="6"/>
  <c r="P726" i="6" s="1"/>
  <c r="U726" i="6"/>
  <c r="O727" i="6"/>
  <c r="P727" i="6" s="1"/>
  <c r="U727" i="6"/>
  <c r="O728" i="6"/>
  <c r="P728" i="6" s="1"/>
  <c r="U728" i="6"/>
  <c r="O729" i="6"/>
  <c r="P729" i="6" s="1"/>
  <c r="U729" i="6"/>
  <c r="O730" i="6"/>
  <c r="P730" i="6" s="1"/>
  <c r="U730" i="6"/>
  <c r="U731" i="6"/>
  <c r="T731" i="6"/>
  <c r="O731" i="6"/>
  <c r="P731" i="6" s="1"/>
  <c r="O732" i="6"/>
  <c r="P732" i="6" s="1"/>
  <c r="O733" i="6"/>
  <c r="P733" i="6" s="1"/>
  <c r="O734" i="6"/>
  <c r="P734" i="6" s="1"/>
  <c r="O735" i="6"/>
  <c r="P735" i="6" s="1"/>
  <c r="O736" i="6"/>
  <c r="P736" i="6" s="1"/>
  <c r="O737" i="6"/>
  <c r="P737" i="6" s="1"/>
  <c r="O738" i="6"/>
  <c r="P738" i="6" s="1"/>
  <c r="O739" i="6"/>
  <c r="P739" i="6" s="1"/>
  <c r="O740" i="6"/>
  <c r="P740" i="6" s="1"/>
  <c r="O741" i="6"/>
  <c r="P741" i="6" s="1"/>
  <c r="O742" i="6"/>
  <c r="P742" i="6" s="1"/>
  <c r="O743" i="6"/>
  <c r="P743" i="6" s="1"/>
  <c r="O744" i="6"/>
  <c r="P744" i="6" s="1"/>
  <c r="O745" i="6"/>
  <c r="P745" i="6" s="1"/>
  <c r="O746" i="6"/>
  <c r="P746" i="6" s="1"/>
  <c r="O747" i="6"/>
  <c r="P747" i="6" s="1"/>
  <c r="O748" i="6"/>
  <c r="P748" i="6" s="1"/>
  <c r="O749" i="6"/>
  <c r="P749" i="6" s="1"/>
  <c r="O750" i="6"/>
  <c r="P750" i="6" s="1"/>
  <c r="O751" i="6"/>
  <c r="P751" i="6" s="1"/>
  <c r="O752" i="6"/>
  <c r="P752" i="6" s="1"/>
  <c r="O753" i="6"/>
  <c r="P753" i="6" s="1"/>
  <c r="O754" i="6"/>
  <c r="P754" i="6" s="1"/>
  <c r="O755" i="6"/>
  <c r="P755" i="6" s="1"/>
  <c r="O756" i="6"/>
  <c r="P756" i="6" s="1"/>
  <c r="O757" i="6"/>
  <c r="P757" i="6" s="1"/>
  <c r="O758" i="6"/>
  <c r="P758" i="6" s="1"/>
  <c r="O759" i="6"/>
  <c r="P759" i="6" s="1"/>
  <c r="Q455" i="8"/>
  <c r="Q456" i="8"/>
  <c r="Q457" i="8"/>
  <c r="Q458" i="8"/>
  <c r="Q459" i="8"/>
  <c r="Q460" i="8"/>
  <c r="Q461" i="8"/>
  <c r="P462" i="8"/>
  <c r="P282" i="8"/>
  <c r="P351" i="8"/>
  <c r="P352" i="8"/>
  <c r="P353" i="8"/>
  <c r="P354" i="8"/>
  <c r="P355" i="8"/>
  <c r="P356" i="8"/>
  <c r="P357" i="8"/>
  <c r="P358" i="8"/>
  <c r="P359" i="8"/>
  <c r="P360" i="8"/>
  <c r="P361" i="8"/>
  <c r="P362" i="8"/>
  <c r="P363" i="8"/>
  <c r="P364" i="8"/>
  <c r="P365" i="8"/>
  <c r="P366" i="8"/>
  <c r="P367" i="8"/>
  <c r="P368" i="8"/>
  <c r="P369" i="8"/>
  <c r="P370" i="8"/>
  <c r="Q371" i="8"/>
  <c r="Q372" i="8"/>
  <c r="Q373" i="8"/>
  <c r="Q374" i="8"/>
  <c r="Q375" i="8"/>
  <c r="Q376" i="8"/>
  <c r="Q377" i="8"/>
  <c r="Q378" i="8"/>
  <c r="Q379" i="8"/>
  <c r="Q380" i="8"/>
  <c r="Q381" i="8"/>
  <c r="Q382" i="8"/>
  <c r="Q383" i="8"/>
  <c r="Q384" i="8"/>
  <c r="Q385" i="8"/>
  <c r="Q386" i="8"/>
  <c r="Q387" i="8"/>
  <c r="Q397" i="8"/>
  <c r="Q398" i="8"/>
  <c r="Q399" i="8"/>
  <c r="Q400" i="8"/>
  <c r="Q401" i="8"/>
  <c r="Q402" i="8"/>
  <c r="Q403" i="8"/>
  <c r="Q404" i="8"/>
  <c r="Q405" i="8"/>
  <c r="Q406" i="8"/>
  <c r="Q407" i="8"/>
  <c r="Q408" i="8"/>
  <c r="Q409" i="8"/>
  <c r="Q410" i="8"/>
  <c r="Q411" i="8"/>
  <c r="Q412" i="8"/>
  <c r="Q413" i="8"/>
  <c r="Q414" i="8"/>
  <c r="Q415" i="8"/>
  <c r="Q416" i="8"/>
  <c r="Q417" i="8"/>
  <c r="Q418" i="8"/>
  <c r="Q419" i="8"/>
  <c r="Q420" i="8"/>
  <c r="Q421" i="8"/>
  <c r="Q422" i="8"/>
  <c r="Q423" i="8"/>
  <c r="Q424" i="8"/>
  <c r="Q425" i="8"/>
  <c r="Q426" i="8"/>
  <c r="Q427" i="8"/>
  <c r="Q428" i="8"/>
  <c r="Q429" i="8"/>
  <c r="Q430" i="8"/>
  <c r="Q431" i="8"/>
  <c r="Q432" i="8"/>
  <c r="Q433" i="8"/>
  <c r="Q434" i="8"/>
  <c r="Q435" i="8"/>
  <c r="Q436" i="8"/>
  <c r="Q437" i="8"/>
  <c r="Q438" i="8"/>
  <c r="N462" i="5"/>
  <c r="N464" i="5"/>
  <c r="N466" i="5"/>
  <c r="N468" i="5"/>
  <c r="N470" i="5"/>
  <c r="N472" i="5"/>
  <c r="N474" i="5"/>
  <c r="N476" i="5"/>
  <c r="N478" i="5"/>
  <c r="N480" i="5"/>
  <c r="N482" i="5"/>
  <c r="N484" i="5"/>
  <c r="N486" i="5"/>
  <c r="N488" i="5"/>
  <c r="N490" i="5"/>
  <c r="N492" i="5"/>
  <c r="N494" i="5"/>
  <c r="N496" i="5"/>
  <c r="N498" i="5"/>
  <c r="N500" i="5"/>
  <c r="N502" i="5"/>
  <c r="N504" i="5"/>
  <c r="N506" i="5"/>
  <c r="N508" i="5"/>
  <c r="N510" i="5"/>
  <c r="O265" i="5"/>
  <c r="O284" i="5"/>
  <c r="O288" i="5"/>
  <c r="O292" i="5"/>
  <c r="O296" i="5"/>
  <c r="O300" i="5"/>
  <c r="O304" i="5"/>
  <c r="O308" i="5"/>
  <c r="O312" i="5"/>
  <c r="O316" i="5"/>
  <c r="O257" i="5"/>
  <c r="O261" i="5"/>
  <c r="O269" i="5"/>
  <c r="O276" i="5"/>
  <c r="O280" i="5"/>
  <c r="O320" i="5"/>
  <c r="O324" i="5"/>
  <c r="O328" i="5"/>
  <c r="O332" i="5"/>
  <c r="O336" i="5"/>
  <c r="O340" i="5"/>
  <c r="O344" i="5"/>
  <c r="O348" i="5"/>
  <c r="O352" i="5"/>
  <c r="O356" i="5"/>
  <c r="N360" i="5"/>
  <c r="N362" i="5"/>
  <c r="N364" i="5"/>
  <c r="N366" i="5"/>
  <c r="N368" i="5"/>
  <c r="N370" i="5"/>
  <c r="N372" i="5"/>
  <c r="N374" i="5"/>
  <c r="O259" i="5"/>
  <c r="O263" i="5"/>
  <c r="O267" i="5"/>
  <c r="O271" i="5"/>
  <c r="O274" i="5"/>
  <c r="O278" i="5"/>
  <c r="O282" i="5"/>
  <c r="O286" i="5"/>
  <c r="O290" i="5"/>
  <c r="O294" i="5"/>
  <c r="O298" i="5"/>
  <c r="O302" i="5"/>
  <c r="O306" i="5"/>
  <c r="O310" i="5"/>
  <c r="O314" i="5"/>
  <c r="O318" i="5"/>
  <c r="O322" i="5"/>
  <c r="O326" i="5"/>
  <c r="O330" i="5"/>
  <c r="O334" i="5"/>
  <c r="O338" i="5"/>
  <c r="O342" i="5"/>
  <c r="O346" i="5"/>
  <c r="O350" i="5"/>
  <c r="O354" i="5"/>
  <c r="N375" i="5"/>
  <c r="N377" i="5"/>
  <c r="N379" i="5"/>
  <c r="N381" i="5"/>
  <c r="N383" i="5"/>
  <c r="N385" i="5"/>
  <c r="N387" i="5"/>
  <c r="N389" i="5"/>
  <c r="N391" i="5"/>
  <c r="N393" i="5"/>
  <c r="N395" i="5"/>
  <c r="N397" i="5"/>
  <c r="N399" i="5"/>
  <c r="N401" i="5"/>
  <c r="N403" i="5"/>
  <c r="N405" i="5"/>
  <c r="N407" i="5"/>
  <c r="N409" i="5"/>
  <c r="N411" i="5"/>
  <c r="N413" i="5"/>
  <c r="N415" i="5"/>
  <c r="N417" i="5"/>
  <c r="N419" i="5"/>
  <c r="N421" i="5"/>
  <c r="N423" i="5"/>
  <c r="N425" i="5"/>
  <c r="N427" i="5"/>
  <c r="N429" i="5"/>
  <c r="N431" i="5"/>
  <c r="N433" i="5"/>
  <c r="N435" i="5"/>
  <c r="N437" i="5"/>
  <c r="N439" i="5"/>
  <c r="N441" i="5"/>
  <c r="N443" i="5"/>
  <c r="N445" i="5"/>
  <c r="N447" i="5"/>
  <c r="N449" i="5"/>
  <c r="N451" i="5"/>
  <c r="N453" i="5"/>
  <c r="N455" i="5"/>
  <c r="N457" i="5"/>
  <c r="N459" i="5"/>
  <c r="N258" i="5"/>
  <c r="N264" i="5"/>
  <c r="N266" i="5"/>
  <c r="O260" i="5"/>
  <c r="O262" i="5"/>
  <c r="O268" i="5"/>
  <c r="O270" i="5"/>
  <c r="O272" i="5"/>
  <c r="N273" i="5"/>
  <c r="N275" i="5"/>
  <c r="N277" i="5"/>
  <c r="N279" i="5"/>
  <c r="N281" i="5"/>
  <c r="N283" i="5"/>
  <c r="N285" i="5"/>
  <c r="N287" i="5"/>
  <c r="N289" i="5"/>
  <c r="N291" i="5"/>
  <c r="N293" i="5"/>
  <c r="N295" i="5"/>
  <c r="N297" i="5"/>
  <c r="N299" i="5"/>
  <c r="N301" i="5"/>
  <c r="N303" i="5"/>
  <c r="N305" i="5"/>
  <c r="N307" i="5"/>
  <c r="N309" i="5"/>
  <c r="N311" i="5"/>
  <c r="N313" i="5"/>
  <c r="N315" i="5"/>
  <c r="N317" i="5"/>
  <c r="N319" i="5"/>
  <c r="N321" i="5"/>
  <c r="N323" i="5"/>
  <c r="N325" i="5"/>
  <c r="N327" i="5"/>
  <c r="N329" i="5"/>
  <c r="N331" i="5"/>
  <c r="N333" i="5"/>
  <c r="N335" i="5"/>
  <c r="N337" i="5"/>
  <c r="N339" i="5"/>
  <c r="N341" i="5"/>
  <c r="N343" i="5"/>
  <c r="N345" i="5"/>
  <c r="N347" i="5"/>
  <c r="N349" i="5"/>
  <c r="N351" i="5"/>
  <c r="N353" i="5"/>
  <c r="N355" i="5"/>
  <c r="L337" i="4"/>
  <c r="L341" i="4"/>
  <c r="L345" i="4"/>
  <c r="L349" i="4"/>
  <c r="L353" i="4"/>
  <c r="L357" i="4"/>
  <c r="L361" i="4"/>
  <c r="L365" i="4"/>
  <c r="L369" i="4"/>
  <c r="L373" i="4"/>
  <c r="L377" i="4"/>
  <c r="L381" i="4"/>
  <c r="L385" i="4"/>
  <c r="L389" i="4"/>
  <c r="L493" i="4"/>
  <c r="L497" i="4"/>
  <c r="L501" i="4"/>
  <c r="L505" i="4"/>
  <c r="L509" i="4"/>
  <c r="L513" i="4"/>
  <c r="L517" i="4"/>
  <c r="M398" i="4"/>
  <c r="L410" i="4"/>
  <c r="L412" i="4"/>
  <c r="L414" i="4"/>
  <c r="L416" i="4"/>
  <c r="L418" i="4"/>
  <c r="L420" i="4"/>
  <c r="L422" i="4"/>
  <c r="L424" i="4"/>
  <c r="L426" i="4"/>
  <c r="L428" i="4"/>
  <c r="L430" i="4"/>
  <c r="L432" i="4"/>
  <c r="L434" i="4"/>
  <c r="L436" i="4"/>
  <c r="L438" i="4"/>
  <c r="L440" i="4"/>
  <c r="L442" i="4"/>
  <c r="L444" i="4"/>
  <c r="L446" i="4"/>
  <c r="L448" i="4"/>
  <c r="L450" i="4"/>
  <c r="L452" i="4"/>
  <c r="L454" i="4"/>
  <c r="L456" i="4"/>
  <c r="L458" i="4"/>
  <c r="L460" i="4"/>
  <c r="L462" i="4"/>
  <c r="L464" i="4"/>
  <c r="L466" i="4"/>
  <c r="L468" i="4"/>
  <c r="L470" i="4"/>
  <c r="L472" i="4"/>
  <c r="L474" i="4"/>
  <c r="L476" i="4"/>
  <c r="L478" i="4"/>
  <c r="L480" i="4"/>
  <c r="L482" i="4"/>
  <c r="L484" i="4"/>
  <c r="L486" i="4"/>
  <c r="L488" i="4"/>
  <c r="L490" i="4"/>
  <c r="M394" i="4"/>
  <c r="M395" i="4"/>
  <c r="M396" i="4"/>
  <c r="L336" i="4"/>
  <c r="L338" i="4"/>
  <c r="L340" i="4"/>
  <c r="L342" i="4"/>
  <c r="L344" i="4"/>
  <c r="L346" i="4"/>
  <c r="L348" i="4"/>
  <c r="L350" i="4"/>
  <c r="L352" i="4"/>
  <c r="L354" i="4"/>
  <c r="L356" i="4"/>
  <c r="L358" i="4"/>
  <c r="L360" i="4"/>
  <c r="L362" i="4"/>
  <c r="L364" i="4"/>
  <c r="L366" i="4"/>
  <c r="L368" i="4"/>
  <c r="L370" i="4"/>
  <c r="L372" i="4"/>
  <c r="L374" i="4"/>
  <c r="L376" i="4"/>
  <c r="L378" i="4"/>
  <c r="L380" i="4"/>
  <c r="L382" i="4"/>
  <c r="L384" i="4"/>
  <c r="L386" i="4"/>
  <c r="L388" i="4"/>
  <c r="L390" i="4"/>
  <c r="L392" i="4"/>
  <c r="L494" i="4"/>
  <c r="L496" i="4"/>
  <c r="L498" i="4"/>
  <c r="L500" i="4"/>
  <c r="L502" i="4"/>
  <c r="L504" i="4"/>
  <c r="L506" i="4"/>
  <c r="L508" i="4"/>
  <c r="L510" i="4"/>
  <c r="L512" i="4"/>
  <c r="L514" i="4"/>
  <c r="L516" i="4"/>
  <c r="L393" i="4"/>
  <c r="L397" i="4"/>
  <c r="L399" i="4"/>
  <c r="L400" i="4"/>
  <c r="L401" i="4"/>
  <c r="L402" i="4"/>
  <c r="L403" i="4"/>
  <c r="L404" i="4"/>
  <c r="L405" i="4"/>
  <c r="L406" i="4"/>
  <c r="L407" i="4"/>
  <c r="L408" i="4"/>
  <c r="L492" i="4"/>
  <c r="M320" i="4"/>
  <c r="M319" i="4"/>
  <c r="M321" i="4"/>
  <c r="M322" i="4"/>
  <c r="M323" i="4"/>
  <c r="M324" i="4"/>
  <c r="M325" i="4"/>
  <c r="M326" i="4"/>
  <c r="M327" i="4"/>
  <c r="M329" i="4"/>
  <c r="M330" i="4"/>
  <c r="M331" i="4"/>
  <c r="M332" i="4"/>
  <c r="M333" i="4"/>
  <c r="M334" i="4"/>
  <c r="L335" i="4"/>
  <c r="N507" i="6"/>
  <c r="M507" i="6"/>
  <c r="S507" i="6" s="1"/>
  <c r="K507" i="6"/>
  <c r="B507" i="6"/>
  <c r="U507" i="6" s="1"/>
  <c r="A507" i="6"/>
  <c r="N506" i="6"/>
  <c r="M506" i="6"/>
  <c r="S506" i="6" s="1"/>
  <c r="K506" i="6"/>
  <c r="B506" i="6"/>
  <c r="U506" i="6" s="1"/>
  <c r="A506" i="6"/>
  <c r="N505" i="6"/>
  <c r="M505" i="6"/>
  <c r="S505" i="6" s="1"/>
  <c r="K505" i="6"/>
  <c r="B505" i="6"/>
  <c r="U505" i="6" s="1"/>
  <c r="A505" i="6"/>
  <c r="N504" i="6"/>
  <c r="M504" i="6"/>
  <c r="S504" i="6" s="1"/>
  <c r="K504" i="6"/>
  <c r="B504" i="6"/>
  <c r="U504" i="6" s="1"/>
  <c r="A504" i="6"/>
  <c r="N503" i="6"/>
  <c r="M503" i="6"/>
  <c r="S503" i="6" s="1"/>
  <c r="K503" i="6"/>
  <c r="B503" i="6"/>
  <c r="U503" i="6" s="1"/>
  <c r="A503" i="6"/>
  <c r="N502" i="6"/>
  <c r="M502" i="6"/>
  <c r="S502" i="6" s="1"/>
  <c r="K502" i="6"/>
  <c r="B502" i="6"/>
  <c r="U502" i="6" s="1"/>
  <c r="A502" i="6"/>
  <c r="N501" i="6"/>
  <c r="M501" i="6"/>
  <c r="S501" i="6" s="1"/>
  <c r="K501" i="6"/>
  <c r="B501" i="6"/>
  <c r="U501" i="6" s="1"/>
  <c r="A501" i="6"/>
  <c r="N500" i="6"/>
  <c r="M500" i="6"/>
  <c r="S500" i="6" s="1"/>
  <c r="K500" i="6"/>
  <c r="B500" i="6"/>
  <c r="U500" i="6" s="1"/>
  <c r="A500" i="6"/>
  <c r="N499" i="6"/>
  <c r="M499" i="6"/>
  <c r="S499" i="6" s="1"/>
  <c r="K499" i="6"/>
  <c r="B499" i="6"/>
  <c r="U499" i="6" s="1"/>
  <c r="A499" i="6"/>
  <c r="N498" i="6"/>
  <c r="M498" i="6"/>
  <c r="S498" i="6" s="1"/>
  <c r="K498" i="6"/>
  <c r="B498" i="6"/>
  <c r="U498" i="6" s="1"/>
  <c r="A498" i="6"/>
  <c r="N497" i="6"/>
  <c r="M497" i="6"/>
  <c r="S497" i="6" s="1"/>
  <c r="K497" i="6"/>
  <c r="B497" i="6"/>
  <c r="U497" i="6" s="1"/>
  <c r="A497" i="6"/>
  <c r="N496" i="6"/>
  <c r="M496" i="6"/>
  <c r="S496" i="6" s="1"/>
  <c r="K496" i="6"/>
  <c r="B496" i="6"/>
  <c r="U496" i="6" s="1"/>
  <c r="A496" i="6"/>
  <c r="N495" i="6"/>
  <c r="M495" i="6"/>
  <c r="S495" i="6" s="1"/>
  <c r="K495" i="6"/>
  <c r="B495" i="6"/>
  <c r="U495" i="6" s="1"/>
  <c r="A495" i="6"/>
  <c r="N494" i="6"/>
  <c r="M494" i="6"/>
  <c r="S494" i="6" s="1"/>
  <c r="K494" i="6"/>
  <c r="B494" i="6"/>
  <c r="U494" i="6" s="1"/>
  <c r="A494" i="6"/>
  <c r="N493" i="6"/>
  <c r="M493" i="6"/>
  <c r="S493" i="6" s="1"/>
  <c r="K493" i="6"/>
  <c r="B493" i="6"/>
  <c r="U493" i="6" s="1"/>
  <c r="A493" i="6"/>
  <c r="N492" i="6"/>
  <c r="M492" i="6"/>
  <c r="S492" i="6" s="1"/>
  <c r="K492" i="6"/>
  <c r="B492" i="6"/>
  <c r="U492" i="6" s="1"/>
  <c r="A492" i="6"/>
  <c r="N491" i="6"/>
  <c r="M491" i="6"/>
  <c r="S491" i="6" s="1"/>
  <c r="K491" i="6"/>
  <c r="B491" i="6"/>
  <c r="U491" i="6" s="1"/>
  <c r="A491" i="6"/>
  <c r="N490" i="6"/>
  <c r="M490" i="6"/>
  <c r="S490" i="6" s="1"/>
  <c r="K490" i="6"/>
  <c r="B490" i="6"/>
  <c r="U490" i="6" s="1"/>
  <c r="A490" i="6"/>
  <c r="N489" i="6"/>
  <c r="M489" i="6"/>
  <c r="S489" i="6" s="1"/>
  <c r="K489" i="6"/>
  <c r="B489" i="6"/>
  <c r="U489" i="6" s="1"/>
  <c r="A489" i="6"/>
  <c r="N488" i="6"/>
  <c r="M488" i="6"/>
  <c r="S488" i="6" s="1"/>
  <c r="K488" i="6"/>
  <c r="B488" i="6"/>
  <c r="U488" i="6" s="1"/>
  <c r="A488" i="6"/>
  <c r="N487" i="6"/>
  <c r="M487" i="6"/>
  <c r="S487" i="6" s="1"/>
  <c r="K487" i="6"/>
  <c r="B487" i="6"/>
  <c r="U487" i="6" s="1"/>
  <c r="A487" i="6"/>
  <c r="N486" i="6"/>
  <c r="M486" i="6"/>
  <c r="S486" i="6" s="1"/>
  <c r="K486" i="6"/>
  <c r="B486" i="6"/>
  <c r="U486" i="6" s="1"/>
  <c r="A486" i="6"/>
  <c r="N485" i="6"/>
  <c r="M485" i="6"/>
  <c r="S485" i="6" s="1"/>
  <c r="K485" i="6"/>
  <c r="B485" i="6"/>
  <c r="U485" i="6" s="1"/>
  <c r="A485" i="6"/>
  <c r="N484" i="6"/>
  <c r="M484" i="6"/>
  <c r="S484" i="6" s="1"/>
  <c r="K484" i="6"/>
  <c r="B484" i="6"/>
  <c r="U484" i="6" s="1"/>
  <c r="A484" i="6"/>
  <c r="N483" i="6"/>
  <c r="M483" i="6"/>
  <c r="S483" i="6" s="1"/>
  <c r="K483" i="6"/>
  <c r="B483" i="6"/>
  <c r="U483" i="6" s="1"/>
  <c r="A483" i="6"/>
  <c r="N482" i="6"/>
  <c r="M482" i="6"/>
  <c r="S482" i="6" s="1"/>
  <c r="K482" i="6"/>
  <c r="B482" i="6"/>
  <c r="U482" i="6" s="1"/>
  <c r="A482" i="6"/>
  <c r="N481" i="6"/>
  <c r="M481" i="6"/>
  <c r="S481" i="6" s="1"/>
  <c r="K481" i="6"/>
  <c r="B481" i="6"/>
  <c r="U481" i="6" s="1"/>
  <c r="A481" i="6"/>
  <c r="N480" i="6"/>
  <c r="M480" i="6"/>
  <c r="S480" i="6" s="1"/>
  <c r="K480" i="6"/>
  <c r="B480" i="6"/>
  <c r="U480" i="6" s="1"/>
  <c r="A480" i="6"/>
  <c r="N479" i="6"/>
  <c r="M479" i="6"/>
  <c r="S479" i="6" s="1"/>
  <c r="K479" i="6"/>
  <c r="B479" i="6"/>
  <c r="A479" i="6"/>
  <c r="N478" i="6"/>
  <c r="M478" i="6"/>
  <c r="S478" i="6" s="1"/>
  <c r="K478" i="6"/>
  <c r="B478" i="6"/>
  <c r="T478" i="6" s="1"/>
  <c r="A478" i="6"/>
  <c r="N477" i="6"/>
  <c r="M477" i="6"/>
  <c r="S477" i="6" s="1"/>
  <c r="K477" i="6"/>
  <c r="B477" i="6"/>
  <c r="T477" i="6" s="1"/>
  <c r="A477" i="6"/>
  <c r="N476" i="6"/>
  <c r="M476" i="6"/>
  <c r="S476" i="6" s="1"/>
  <c r="K476" i="6"/>
  <c r="B476" i="6"/>
  <c r="T476" i="6" s="1"/>
  <c r="A476" i="6"/>
  <c r="N475" i="6"/>
  <c r="M475" i="6"/>
  <c r="S475" i="6" s="1"/>
  <c r="K475" i="6"/>
  <c r="B475" i="6"/>
  <c r="T475" i="6" s="1"/>
  <c r="A475" i="6"/>
  <c r="N474" i="6"/>
  <c r="M474" i="6"/>
  <c r="S474" i="6" s="1"/>
  <c r="K474" i="6"/>
  <c r="B474" i="6"/>
  <c r="T474" i="6" s="1"/>
  <c r="A474" i="6"/>
  <c r="N473" i="6"/>
  <c r="M473" i="6"/>
  <c r="S473" i="6" s="1"/>
  <c r="K473" i="6"/>
  <c r="B473" i="6"/>
  <c r="T473" i="6" s="1"/>
  <c r="A473" i="6"/>
  <c r="N472" i="6"/>
  <c r="M472" i="6"/>
  <c r="S472" i="6" s="1"/>
  <c r="K472" i="6"/>
  <c r="B472" i="6"/>
  <c r="T472" i="6" s="1"/>
  <c r="A472" i="6"/>
  <c r="N471" i="6"/>
  <c r="M471" i="6"/>
  <c r="S471" i="6" s="1"/>
  <c r="K471" i="6"/>
  <c r="B471" i="6"/>
  <c r="T471" i="6" s="1"/>
  <c r="A471" i="6"/>
  <c r="N470" i="6"/>
  <c r="M470" i="6"/>
  <c r="S470" i="6" s="1"/>
  <c r="K470" i="6"/>
  <c r="B470" i="6"/>
  <c r="T470" i="6" s="1"/>
  <c r="A470" i="6"/>
  <c r="N469" i="6"/>
  <c r="M469" i="6"/>
  <c r="S469" i="6" s="1"/>
  <c r="K469" i="6"/>
  <c r="B469" i="6"/>
  <c r="T469" i="6" s="1"/>
  <c r="A469" i="6"/>
  <c r="N468" i="6"/>
  <c r="M468" i="6"/>
  <c r="S468" i="6" s="1"/>
  <c r="K468" i="6"/>
  <c r="B468" i="6"/>
  <c r="T468" i="6" s="1"/>
  <c r="A468" i="6"/>
  <c r="N467" i="6"/>
  <c r="M467" i="6"/>
  <c r="S467" i="6" s="1"/>
  <c r="K467" i="6"/>
  <c r="B467" i="6"/>
  <c r="T467" i="6" s="1"/>
  <c r="A467" i="6"/>
  <c r="N466" i="6"/>
  <c r="M466" i="6"/>
  <c r="S466" i="6" s="1"/>
  <c r="K466" i="6"/>
  <c r="B466" i="6"/>
  <c r="T466" i="6" s="1"/>
  <c r="A466" i="6"/>
  <c r="N465" i="6"/>
  <c r="M465" i="6"/>
  <c r="S465" i="6" s="1"/>
  <c r="K465" i="6"/>
  <c r="B465" i="6"/>
  <c r="T465" i="6" s="1"/>
  <c r="A465" i="6"/>
  <c r="N464" i="6"/>
  <c r="M464" i="6"/>
  <c r="S464" i="6" s="1"/>
  <c r="K464" i="6"/>
  <c r="B464" i="6"/>
  <c r="T464" i="6" s="1"/>
  <c r="A464" i="6"/>
  <c r="N463" i="6"/>
  <c r="M463" i="6"/>
  <c r="S463" i="6" s="1"/>
  <c r="K463" i="6"/>
  <c r="B463" i="6"/>
  <c r="T463" i="6" s="1"/>
  <c r="A463" i="6"/>
  <c r="N462" i="6"/>
  <c r="M462" i="6"/>
  <c r="S462" i="6" s="1"/>
  <c r="K462" i="6"/>
  <c r="B462" i="6"/>
  <c r="T462" i="6" s="1"/>
  <c r="A462" i="6"/>
  <c r="N461" i="6"/>
  <c r="M461" i="6"/>
  <c r="S461" i="6" s="1"/>
  <c r="K461" i="6"/>
  <c r="B461" i="6"/>
  <c r="T461" i="6" s="1"/>
  <c r="A461" i="6"/>
  <c r="N460" i="6"/>
  <c r="M460" i="6"/>
  <c r="S460" i="6" s="1"/>
  <c r="K460" i="6"/>
  <c r="B460" i="6"/>
  <c r="T460" i="6" s="1"/>
  <c r="A460" i="6"/>
  <c r="N459" i="6"/>
  <c r="M459" i="6"/>
  <c r="S459" i="6" s="1"/>
  <c r="K459" i="6"/>
  <c r="B459" i="6"/>
  <c r="T459" i="6" s="1"/>
  <c r="A459" i="6"/>
  <c r="N458" i="6"/>
  <c r="M458" i="6"/>
  <c r="S458" i="6" s="1"/>
  <c r="K458" i="6"/>
  <c r="B458" i="6"/>
  <c r="T458" i="6" s="1"/>
  <c r="A458" i="6"/>
  <c r="N457" i="6"/>
  <c r="M457" i="6"/>
  <c r="S457" i="6" s="1"/>
  <c r="K457" i="6"/>
  <c r="B457" i="6"/>
  <c r="T457" i="6" s="1"/>
  <c r="A457" i="6"/>
  <c r="N456" i="6"/>
  <c r="M456" i="6"/>
  <c r="S456" i="6" s="1"/>
  <c r="K456" i="6"/>
  <c r="B456" i="6"/>
  <c r="T456" i="6" s="1"/>
  <c r="A456" i="6"/>
  <c r="N455" i="6"/>
  <c r="M455" i="6"/>
  <c r="S455" i="6" s="1"/>
  <c r="K455" i="6"/>
  <c r="B455" i="6"/>
  <c r="T455" i="6" s="1"/>
  <c r="A455" i="6"/>
  <c r="N454" i="6"/>
  <c r="M454" i="6"/>
  <c r="S454" i="6" s="1"/>
  <c r="K454" i="6"/>
  <c r="B454" i="6"/>
  <c r="T454" i="6" s="1"/>
  <c r="A454" i="6"/>
  <c r="N453" i="6"/>
  <c r="M453" i="6"/>
  <c r="S453" i="6" s="1"/>
  <c r="K453" i="6"/>
  <c r="B453" i="6"/>
  <c r="T453" i="6" s="1"/>
  <c r="A453" i="6"/>
  <c r="N452" i="6"/>
  <c r="M452" i="6"/>
  <c r="S452" i="6" s="1"/>
  <c r="K452" i="6"/>
  <c r="B452" i="6"/>
  <c r="T452" i="6" s="1"/>
  <c r="A452" i="6"/>
  <c r="N451" i="6"/>
  <c r="M451" i="6"/>
  <c r="S451" i="6" s="1"/>
  <c r="K451" i="6"/>
  <c r="B451" i="6"/>
  <c r="T451" i="6" s="1"/>
  <c r="A451" i="6"/>
  <c r="N450" i="6"/>
  <c r="M450" i="6"/>
  <c r="S450" i="6" s="1"/>
  <c r="K450" i="6"/>
  <c r="B450" i="6"/>
  <c r="T450" i="6" s="1"/>
  <c r="A450" i="6"/>
  <c r="N449" i="6"/>
  <c r="M449" i="6"/>
  <c r="S449" i="6" s="1"/>
  <c r="K449" i="6"/>
  <c r="B449" i="6"/>
  <c r="T449" i="6" s="1"/>
  <c r="A449" i="6"/>
  <c r="N448" i="6"/>
  <c r="M448" i="6"/>
  <c r="S448" i="6" s="1"/>
  <c r="K448" i="6"/>
  <c r="B448" i="6"/>
  <c r="T448" i="6" s="1"/>
  <c r="A448" i="6"/>
  <c r="N447" i="6"/>
  <c r="M447" i="6"/>
  <c r="S447" i="6" s="1"/>
  <c r="K447" i="6"/>
  <c r="B447" i="6"/>
  <c r="T447" i="6" s="1"/>
  <c r="A447" i="6"/>
  <c r="N446" i="6"/>
  <c r="M446" i="6"/>
  <c r="S446" i="6" s="1"/>
  <c r="K446" i="6"/>
  <c r="B446" i="6"/>
  <c r="T446" i="6" s="1"/>
  <c r="A446" i="6"/>
  <c r="N445" i="6"/>
  <c r="M445" i="6"/>
  <c r="S445" i="6" s="1"/>
  <c r="K445" i="6"/>
  <c r="B445" i="6"/>
  <c r="T445" i="6" s="1"/>
  <c r="A445" i="6"/>
  <c r="N444" i="6"/>
  <c r="M444" i="6"/>
  <c r="S444" i="6" s="1"/>
  <c r="K444" i="6"/>
  <c r="B444" i="6"/>
  <c r="T444" i="6" s="1"/>
  <c r="A444" i="6"/>
  <c r="N443" i="6"/>
  <c r="M443" i="6"/>
  <c r="S443" i="6" s="1"/>
  <c r="K443" i="6"/>
  <c r="B443" i="6"/>
  <c r="T443" i="6" s="1"/>
  <c r="A443" i="6"/>
  <c r="N442" i="6"/>
  <c r="M442" i="6"/>
  <c r="S442" i="6" s="1"/>
  <c r="K442" i="6"/>
  <c r="B442" i="6"/>
  <c r="T442" i="6" s="1"/>
  <c r="A442" i="6"/>
  <c r="N441" i="6"/>
  <c r="M441" i="6"/>
  <c r="S441" i="6" s="1"/>
  <c r="K441" i="6"/>
  <c r="B441" i="6"/>
  <c r="T441" i="6" s="1"/>
  <c r="A441" i="6"/>
  <c r="N440" i="6"/>
  <c r="M440" i="6"/>
  <c r="S440" i="6" s="1"/>
  <c r="K440" i="6"/>
  <c r="B440" i="6"/>
  <c r="T440" i="6" s="1"/>
  <c r="A440" i="6"/>
  <c r="N439" i="6"/>
  <c r="M439" i="6"/>
  <c r="S439" i="6" s="1"/>
  <c r="K439" i="6"/>
  <c r="B439" i="6"/>
  <c r="T439" i="6" s="1"/>
  <c r="A439" i="6"/>
  <c r="N438" i="6"/>
  <c r="M438" i="6"/>
  <c r="S438" i="6" s="1"/>
  <c r="K438" i="6"/>
  <c r="B438" i="6"/>
  <c r="T438" i="6" s="1"/>
  <c r="A438" i="6"/>
  <c r="N437" i="6"/>
  <c r="M437" i="6"/>
  <c r="S437" i="6" s="1"/>
  <c r="K437" i="6"/>
  <c r="B437" i="6"/>
  <c r="T437" i="6" s="1"/>
  <c r="A437" i="6"/>
  <c r="N436" i="6"/>
  <c r="M436" i="6"/>
  <c r="S436" i="6" s="1"/>
  <c r="K436" i="6"/>
  <c r="B436" i="6"/>
  <c r="T436" i="6" s="1"/>
  <c r="A436" i="6"/>
  <c r="N435" i="6"/>
  <c r="M435" i="6"/>
  <c r="S435" i="6" s="1"/>
  <c r="K435" i="6"/>
  <c r="B435" i="6"/>
  <c r="T435" i="6" s="1"/>
  <c r="A435" i="6"/>
  <c r="N434" i="6"/>
  <c r="M434" i="6"/>
  <c r="S434" i="6" s="1"/>
  <c r="K434" i="6"/>
  <c r="B434" i="6"/>
  <c r="T434" i="6" s="1"/>
  <c r="A434" i="6"/>
  <c r="N433" i="6"/>
  <c r="M433" i="6"/>
  <c r="S433" i="6" s="1"/>
  <c r="K433" i="6"/>
  <c r="B433" i="6"/>
  <c r="T433" i="6" s="1"/>
  <c r="A433" i="6"/>
  <c r="N432" i="6"/>
  <c r="M432" i="6"/>
  <c r="S432" i="6" s="1"/>
  <c r="K432" i="6"/>
  <c r="B432" i="6"/>
  <c r="T432" i="6" s="1"/>
  <c r="A432" i="6"/>
  <c r="N431" i="6"/>
  <c r="M431" i="6"/>
  <c r="S431" i="6" s="1"/>
  <c r="K431" i="6"/>
  <c r="B431" i="6"/>
  <c r="T431" i="6" s="1"/>
  <c r="A431" i="6"/>
  <c r="N430" i="6"/>
  <c r="M430" i="6"/>
  <c r="S430" i="6" s="1"/>
  <c r="K430" i="6"/>
  <c r="B430" i="6"/>
  <c r="T430" i="6" s="1"/>
  <c r="A430" i="6"/>
  <c r="N429" i="6"/>
  <c r="M429" i="6"/>
  <c r="S429" i="6" s="1"/>
  <c r="K429" i="6"/>
  <c r="B429" i="6"/>
  <c r="T429" i="6" s="1"/>
  <c r="A429" i="6"/>
  <c r="N428" i="6"/>
  <c r="M428" i="6"/>
  <c r="S428" i="6" s="1"/>
  <c r="K428" i="6"/>
  <c r="B428" i="6"/>
  <c r="T428" i="6" s="1"/>
  <c r="A428" i="6"/>
  <c r="N427" i="6"/>
  <c r="M427" i="6"/>
  <c r="S427" i="6" s="1"/>
  <c r="K427" i="6"/>
  <c r="B427" i="6"/>
  <c r="T427" i="6" s="1"/>
  <c r="A427" i="6"/>
  <c r="N426" i="6"/>
  <c r="M426" i="6"/>
  <c r="S426" i="6" s="1"/>
  <c r="K426" i="6"/>
  <c r="B426" i="6"/>
  <c r="T426" i="6" s="1"/>
  <c r="A426" i="6"/>
  <c r="N425" i="6"/>
  <c r="M425" i="6"/>
  <c r="S425" i="6" s="1"/>
  <c r="K425" i="6"/>
  <c r="B425" i="6"/>
  <c r="T425" i="6" s="1"/>
  <c r="A425" i="6"/>
  <c r="N424" i="6"/>
  <c r="M424" i="6"/>
  <c r="S424" i="6" s="1"/>
  <c r="K424" i="6"/>
  <c r="B424" i="6"/>
  <c r="T424" i="6" s="1"/>
  <c r="A424" i="6"/>
  <c r="N423" i="6"/>
  <c r="M423" i="6"/>
  <c r="S423" i="6" s="1"/>
  <c r="K423" i="6"/>
  <c r="B423" i="6"/>
  <c r="T423" i="6" s="1"/>
  <c r="A423" i="6"/>
  <c r="N422" i="6"/>
  <c r="M422" i="6"/>
  <c r="S422" i="6" s="1"/>
  <c r="K422" i="6"/>
  <c r="B422" i="6"/>
  <c r="T422" i="6" s="1"/>
  <c r="A422" i="6"/>
  <c r="N421" i="6"/>
  <c r="M421" i="6"/>
  <c r="S421" i="6" s="1"/>
  <c r="K421" i="6"/>
  <c r="B421" i="6"/>
  <c r="T421" i="6" s="1"/>
  <c r="A421" i="6"/>
  <c r="N420" i="6"/>
  <c r="M420" i="6"/>
  <c r="S420" i="6" s="1"/>
  <c r="K420" i="6"/>
  <c r="B420" i="6"/>
  <c r="T420" i="6" s="1"/>
  <c r="A420" i="6"/>
  <c r="N419" i="6"/>
  <c r="M419" i="6"/>
  <c r="S419" i="6" s="1"/>
  <c r="K419" i="6"/>
  <c r="B419" i="6"/>
  <c r="T419" i="6" s="1"/>
  <c r="A419" i="6"/>
  <c r="N418" i="6"/>
  <c r="M418" i="6"/>
  <c r="S418" i="6" s="1"/>
  <c r="K418" i="6"/>
  <c r="B418" i="6"/>
  <c r="T418" i="6" s="1"/>
  <c r="A418" i="6"/>
  <c r="N417" i="6"/>
  <c r="M417" i="6"/>
  <c r="S417" i="6" s="1"/>
  <c r="K417" i="6"/>
  <c r="B417" i="6"/>
  <c r="T417" i="6" s="1"/>
  <c r="A417" i="6"/>
  <c r="N416" i="6"/>
  <c r="M416" i="6"/>
  <c r="S416" i="6" s="1"/>
  <c r="K416" i="6"/>
  <c r="B416" i="6"/>
  <c r="T416" i="6" s="1"/>
  <c r="A416" i="6"/>
  <c r="N415" i="6"/>
  <c r="M415" i="6"/>
  <c r="S415" i="6" s="1"/>
  <c r="K415" i="6"/>
  <c r="B415" i="6"/>
  <c r="T415" i="6" s="1"/>
  <c r="A415" i="6"/>
  <c r="N414" i="6"/>
  <c r="M414" i="6"/>
  <c r="S414" i="6" s="1"/>
  <c r="K414" i="6"/>
  <c r="B414" i="6"/>
  <c r="T414" i="6" s="1"/>
  <c r="A414" i="6"/>
  <c r="N413" i="6"/>
  <c r="M413" i="6"/>
  <c r="S413" i="6" s="1"/>
  <c r="K413" i="6"/>
  <c r="B413" i="6"/>
  <c r="T413" i="6" s="1"/>
  <c r="A413" i="6"/>
  <c r="N412" i="6"/>
  <c r="M412" i="6"/>
  <c r="S412" i="6" s="1"/>
  <c r="K412" i="6"/>
  <c r="B412" i="6"/>
  <c r="T412" i="6" s="1"/>
  <c r="A412" i="6"/>
  <c r="N411" i="6"/>
  <c r="M411" i="6"/>
  <c r="S411" i="6" s="1"/>
  <c r="K411" i="6"/>
  <c r="B411" i="6"/>
  <c r="T411" i="6" s="1"/>
  <c r="A411" i="6"/>
  <c r="N410" i="6"/>
  <c r="M410" i="6"/>
  <c r="S410" i="6" s="1"/>
  <c r="K410" i="6"/>
  <c r="B410" i="6"/>
  <c r="T410" i="6" s="1"/>
  <c r="A410" i="6"/>
  <c r="N409" i="6"/>
  <c r="M409" i="6"/>
  <c r="S409" i="6" s="1"/>
  <c r="K409" i="6"/>
  <c r="B409" i="6"/>
  <c r="T409" i="6" s="1"/>
  <c r="A409" i="6"/>
  <c r="N408" i="6"/>
  <c r="M408" i="6"/>
  <c r="S408" i="6" s="1"/>
  <c r="K408" i="6"/>
  <c r="B408" i="6"/>
  <c r="T408" i="6" s="1"/>
  <c r="A408" i="6"/>
  <c r="B261" i="4"/>
  <c r="M261" i="4" s="1"/>
  <c r="A261" i="4"/>
  <c r="B260" i="4"/>
  <c r="M260" i="4" s="1"/>
  <c r="A260" i="4"/>
  <c r="B259" i="4"/>
  <c r="M259" i="4" s="1"/>
  <c r="A259" i="4"/>
  <c r="B258" i="4"/>
  <c r="M258" i="4" s="1"/>
  <c r="A258" i="4"/>
  <c r="B257" i="4"/>
  <c r="M257" i="4" s="1"/>
  <c r="A257" i="4"/>
  <c r="B256" i="4"/>
  <c r="M256" i="4" s="1"/>
  <c r="A256" i="4"/>
  <c r="B255" i="4"/>
  <c r="M255" i="4" s="1"/>
  <c r="A255" i="4"/>
  <c r="B254" i="4"/>
  <c r="M254" i="4" s="1"/>
  <c r="A254" i="4"/>
  <c r="B253" i="4"/>
  <c r="M253" i="4" s="1"/>
  <c r="A253" i="4"/>
  <c r="B252" i="4"/>
  <c r="M252" i="4" s="1"/>
  <c r="A252" i="4"/>
  <c r="B251" i="4"/>
  <c r="M251" i="4" s="1"/>
  <c r="A251" i="4"/>
  <c r="B250" i="4"/>
  <c r="M250" i="4" s="1"/>
  <c r="A250" i="4"/>
  <c r="B249" i="4"/>
  <c r="M249" i="4" s="1"/>
  <c r="A249" i="4"/>
  <c r="B248" i="4"/>
  <c r="M248" i="4" s="1"/>
  <c r="A248" i="4"/>
  <c r="B247" i="4"/>
  <c r="M247" i="4" s="1"/>
  <c r="A247" i="4"/>
  <c r="B246" i="4"/>
  <c r="M246" i="4" s="1"/>
  <c r="A246" i="4"/>
  <c r="B245" i="4"/>
  <c r="M245" i="4" s="1"/>
  <c r="A245" i="4"/>
  <c r="B244" i="4"/>
  <c r="M244" i="4" s="1"/>
  <c r="A244" i="4"/>
  <c r="B243" i="4"/>
  <c r="M243" i="4" s="1"/>
  <c r="A243" i="4"/>
  <c r="B242" i="4"/>
  <c r="M242" i="4" s="1"/>
  <c r="A242" i="4"/>
  <c r="B241" i="4"/>
  <c r="M241" i="4" s="1"/>
  <c r="A241" i="4"/>
  <c r="B240" i="4"/>
  <c r="M240" i="4" s="1"/>
  <c r="A240" i="4"/>
  <c r="B239" i="4"/>
  <c r="M239" i="4" s="1"/>
  <c r="A239" i="4"/>
  <c r="B238" i="4"/>
  <c r="M238" i="4" s="1"/>
  <c r="A238" i="4"/>
  <c r="B237" i="4"/>
  <c r="M237" i="4" s="1"/>
  <c r="A237" i="4"/>
  <c r="B236" i="4"/>
  <c r="M236" i="4" s="1"/>
  <c r="A236" i="4"/>
  <c r="B235" i="4"/>
  <c r="M235" i="4" s="1"/>
  <c r="A235" i="4"/>
  <c r="B234" i="4"/>
  <c r="M234" i="4" s="1"/>
  <c r="A234" i="4"/>
  <c r="B233" i="4"/>
  <c r="M233" i="4" s="1"/>
  <c r="A233" i="4"/>
  <c r="B232" i="4"/>
  <c r="M232" i="4" s="1"/>
  <c r="A232" i="4"/>
  <c r="B231" i="4"/>
  <c r="M231" i="4" s="1"/>
  <c r="A231" i="4"/>
  <c r="B230" i="4"/>
  <c r="M230" i="4" s="1"/>
  <c r="A230" i="4"/>
  <c r="B229" i="4"/>
  <c r="M229" i="4" s="1"/>
  <c r="A229" i="4"/>
  <c r="B228" i="4"/>
  <c r="M228" i="4" s="1"/>
  <c r="A228" i="4"/>
  <c r="B227" i="4"/>
  <c r="M227" i="4" s="1"/>
  <c r="A227" i="4"/>
  <c r="B226" i="4"/>
  <c r="M226" i="4" s="1"/>
  <c r="A226" i="4"/>
  <c r="B225" i="4"/>
  <c r="M225" i="4" s="1"/>
  <c r="A225" i="4"/>
  <c r="B224" i="4"/>
  <c r="M224" i="4" s="1"/>
  <c r="A224" i="4"/>
  <c r="B223" i="4"/>
  <c r="M223" i="4" s="1"/>
  <c r="A223" i="4"/>
  <c r="B222" i="4"/>
  <c r="M222" i="4" s="1"/>
  <c r="A222" i="4"/>
  <c r="B221" i="4"/>
  <c r="M221" i="4" s="1"/>
  <c r="A221" i="4"/>
  <c r="B220" i="4"/>
  <c r="M220" i="4" s="1"/>
  <c r="A220" i="4"/>
  <c r="B219" i="4"/>
  <c r="M219" i="4" s="1"/>
  <c r="A219" i="4"/>
  <c r="B218" i="4"/>
  <c r="M218" i="4" s="1"/>
  <c r="A218" i="4"/>
  <c r="B217" i="4"/>
  <c r="M217" i="4" s="1"/>
  <c r="A217" i="4"/>
  <c r="B216" i="4"/>
  <c r="M216" i="4" s="1"/>
  <c r="A216" i="4"/>
  <c r="B215" i="4"/>
  <c r="M215" i="4" s="1"/>
  <c r="A215" i="4"/>
  <c r="B214" i="4"/>
  <c r="M214" i="4" s="1"/>
  <c r="A214" i="4"/>
  <c r="B213" i="4"/>
  <c r="M213" i="4" s="1"/>
  <c r="A213" i="4"/>
  <c r="B212" i="4"/>
  <c r="M212" i="4" s="1"/>
  <c r="A212" i="4"/>
  <c r="L212" i="4" l="1"/>
  <c r="L244" i="4"/>
  <c r="L228" i="4"/>
  <c r="L260" i="4"/>
  <c r="L220" i="4"/>
  <c r="L236" i="4"/>
  <c r="L252" i="4"/>
  <c r="L216" i="4"/>
  <c r="L224" i="4"/>
  <c r="L232" i="4"/>
  <c r="L240" i="4"/>
  <c r="L248" i="4"/>
  <c r="L256" i="4"/>
  <c r="L214" i="4"/>
  <c r="L218" i="4"/>
  <c r="L222" i="4"/>
  <c r="L226" i="4"/>
  <c r="L230" i="4"/>
  <c r="L234" i="4"/>
  <c r="L238" i="4"/>
  <c r="L242" i="4"/>
  <c r="L246" i="4"/>
  <c r="L250" i="4"/>
  <c r="L254" i="4"/>
  <c r="L258" i="4"/>
  <c r="T480" i="6"/>
  <c r="T481" i="6"/>
  <c r="T482" i="6"/>
  <c r="T483" i="6"/>
  <c r="T484" i="6"/>
  <c r="T485" i="6"/>
  <c r="T486" i="6"/>
  <c r="T487" i="6"/>
  <c r="T488" i="6"/>
  <c r="T489" i="6"/>
  <c r="T490" i="6"/>
  <c r="T491" i="6"/>
  <c r="T492" i="6"/>
  <c r="T493" i="6"/>
  <c r="T494" i="6"/>
  <c r="T495" i="6"/>
  <c r="T496" i="6"/>
  <c r="T497" i="6"/>
  <c r="T498" i="6"/>
  <c r="T499" i="6"/>
  <c r="T500" i="6"/>
  <c r="T501" i="6"/>
  <c r="T502" i="6"/>
  <c r="T503" i="6"/>
  <c r="T504" i="6"/>
  <c r="T505" i="6"/>
  <c r="T506" i="6"/>
  <c r="T507" i="6"/>
  <c r="L213" i="4"/>
  <c r="L215" i="4"/>
  <c r="L217" i="4"/>
  <c r="L219" i="4"/>
  <c r="L221" i="4"/>
  <c r="L223" i="4"/>
  <c r="L225" i="4"/>
  <c r="L227" i="4"/>
  <c r="L229" i="4"/>
  <c r="L231" i="4"/>
  <c r="L233" i="4"/>
  <c r="L235" i="4"/>
  <c r="L237" i="4"/>
  <c r="L239" i="4"/>
  <c r="L241" i="4"/>
  <c r="L243" i="4"/>
  <c r="L245" i="4"/>
  <c r="L247" i="4"/>
  <c r="L249" i="4"/>
  <c r="L251" i="4"/>
  <c r="L253" i="4"/>
  <c r="L255" i="4"/>
  <c r="L257" i="4"/>
  <c r="L259" i="4"/>
  <c r="L261" i="4"/>
  <c r="O408" i="6"/>
  <c r="P408" i="6" s="1"/>
  <c r="U408" i="6"/>
  <c r="O409" i="6"/>
  <c r="P409" i="6" s="1"/>
  <c r="U409" i="6"/>
  <c r="O410" i="6"/>
  <c r="P410" i="6" s="1"/>
  <c r="U410" i="6"/>
  <c r="O411" i="6"/>
  <c r="P411" i="6" s="1"/>
  <c r="U411" i="6"/>
  <c r="O412" i="6"/>
  <c r="P412" i="6" s="1"/>
  <c r="U412" i="6"/>
  <c r="O413" i="6"/>
  <c r="P413" i="6" s="1"/>
  <c r="U413" i="6"/>
  <c r="O414" i="6"/>
  <c r="P414" i="6" s="1"/>
  <c r="U414" i="6"/>
  <c r="O415" i="6"/>
  <c r="P415" i="6" s="1"/>
  <c r="U415" i="6"/>
  <c r="O416" i="6"/>
  <c r="P416" i="6" s="1"/>
  <c r="U416" i="6"/>
  <c r="O417" i="6"/>
  <c r="P417" i="6" s="1"/>
  <c r="U417" i="6"/>
  <c r="O418" i="6"/>
  <c r="P418" i="6" s="1"/>
  <c r="U418" i="6"/>
  <c r="O419" i="6"/>
  <c r="P419" i="6" s="1"/>
  <c r="U419" i="6"/>
  <c r="O420" i="6"/>
  <c r="P420" i="6" s="1"/>
  <c r="U420" i="6"/>
  <c r="O421" i="6"/>
  <c r="P421" i="6" s="1"/>
  <c r="U421" i="6"/>
  <c r="O422" i="6"/>
  <c r="P422" i="6" s="1"/>
  <c r="U422" i="6"/>
  <c r="O423" i="6"/>
  <c r="P423" i="6" s="1"/>
  <c r="U423" i="6"/>
  <c r="O424" i="6"/>
  <c r="P424" i="6" s="1"/>
  <c r="U424" i="6"/>
  <c r="O425" i="6"/>
  <c r="P425" i="6" s="1"/>
  <c r="U425" i="6"/>
  <c r="O426" i="6"/>
  <c r="P426" i="6" s="1"/>
  <c r="U426" i="6"/>
  <c r="O427" i="6"/>
  <c r="P427" i="6" s="1"/>
  <c r="U427" i="6"/>
  <c r="O428" i="6"/>
  <c r="P428" i="6" s="1"/>
  <c r="U428" i="6"/>
  <c r="O429" i="6"/>
  <c r="P429" i="6" s="1"/>
  <c r="U429" i="6"/>
  <c r="O430" i="6"/>
  <c r="P430" i="6" s="1"/>
  <c r="U430" i="6"/>
  <c r="O431" i="6"/>
  <c r="P431" i="6" s="1"/>
  <c r="U431" i="6"/>
  <c r="O432" i="6"/>
  <c r="P432" i="6" s="1"/>
  <c r="U432" i="6"/>
  <c r="O433" i="6"/>
  <c r="P433" i="6" s="1"/>
  <c r="U433" i="6"/>
  <c r="O434" i="6"/>
  <c r="P434" i="6" s="1"/>
  <c r="U434" i="6"/>
  <c r="O435" i="6"/>
  <c r="P435" i="6" s="1"/>
  <c r="U435" i="6"/>
  <c r="O436" i="6"/>
  <c r="P436" i="6" s="1"/>
  <c r="U436" i="6"/>
  <c r="O437" i="6"/>
  <c r="P437" i="6" s="1"/>
  <c r="U437" i="6"/>
  <c r="O438" i="6"/>
  <c r="P438" i="6" s="1"/>
  <c r="U438" i="6"/>
  <c r="O439" i="6"/>
  <c r="P439" i="6" s="1"/>
  <c r="U439" i="6"/>
  <c r="O440" i="6"/>
  <c r="P440" i="6" s="1"/>
  <c r="U440" i="6"/>
  <c r="O441" i="6"/>
  <c r="P441" i="6" s="1"/>
  <c r="U441" i="6"/>
  <c r="O442" i="6"/>
  <c r="P442" i="6" s="1"/>
  <c r="U442" i="6"/>
  <c r="O443" i="6"/>
  <c r="P443" i="6" s="1"/>
  <c r="U443" i="6"/>
  <c r="O444" i="6"/>
  <c r="P444" i="6" s="1"/>
  <c r="U444" i="6"/>
  <c r="O445" i="6"/>
  <c r="P445" i="6" s="1"/>
  <c r="U445" i="6"/>
  <c r="O446" i="6"/>
  <c r="P446" i="6" s="1"/>
  <c r="U446" i="6"/>
  <c r="O447" i="6"/>
  <c r="P447" i="6" s="1"/>
  <c r="U447" i="6"/>
  <c r="O448" i="6"/>
  <c r="P448" i="6" s="1"/>
  <c r="U448" i="6"/>
  <c r="O449" i="6"/>
  <c r="P449" i="6" s="1"/>
  <c r="U449" i="6"/>
  <c r="O450" i="6"/>
  <c r="P450" i="6" s="1"/>
  <c r="U450" i="6"/>
  <c r="O451" i="6"/>
  <c r="P451" i="6" s="1"/>
  <c r="U451" i="6"/>
  <c r="O452" i="6"/>
  <c r="P452" i="6" s="1"/>
  <c r="U452" i="6"/>
  <c r="O453" i="6"/>
  <c r="P453" i="6" s="1"/>
  <c r="U453" i="6"/>
  <c r="O454" i="6"/>
  <c r="P454" i="6" s="1"/>
  <c r="U454" i="6"/>
  <c r="O455" i="6"/>
  <c r="P455" i="6" s="1"/>
  <c r="U455" i="6"/>
  <c r="O456" i="6"/>
  <c r="P456" i="6" s="1"/>
  <c r="U456" i="6"/>
  <c r="O457" i="6"/>
  <c r="P457" i="6" s="1"/>
  <c r="U457" i="6"/>
  <c r="O458" i="6"/>
  <c r="P458" i="6" s="1"/>
  <c r="U458" i="6"/>
  <c r="O459" i="6"/>
  <c r="P459" i="6" s="1"/>
  <c r="U459" i="6"/>
  <c r="O460" i="6"/>
  <c r="P460" i="6" s="1"/>
  <c r="U460" i="6"/>
  <c r="O461" i="6"/>
  <c r="P461" i="6" s="1"/>
  <c r="U461" i="6"/>
  <c r="O462" i="6"/>
  <c r="P462" i="6" s="1"/>
  <c r="U462" i="6"/>
  <c r="O463" i="6"/>
  <c r="P463" i="6" s="1"/>
  <c r="U463" i="6"/>
  <c r="O464" i="6"/>
  <c r="P464" i="6" s="1"/>
  <c r="U464" i="6"/>
  <c r="O465" i="6"/>
  <c r="P465" i="6" s="1"/>
  <c r="U465" i="6"/>
  <c r="O466" i="6"/>
  <c r="P466" i="6" s="1"/>
  <c r="U466" i="6"/>
  <c r="O467" i="6"/>
  <c r="P467" i="6" s="1"/>
  <c r="U467" i="6"/>
  <c r="O468" i="6"/>
  <c r="P468" i="6" s="1"/>
  <c r="U468" i="6"/>
  <c r="O469" i="6"/>
  <c r="P469" i="6" s="1"/>
  <c r="U469" i="6"/>
  <c r="O470" i="6"/>
  <c r="P470" i="6" s="1"/>
  <c r="U470" i="6"/>
  <c r="O471" i="6"/>
  <c r="P471" i="6" s="1"/>
  <c r="U471" i="6"/>
  <c r="O472" i="6"/>
  <c r="P472" i="6" s="1"/>
  <c r="U472" i="6"/>
  <c r="O473" i="6"/>
  <c r="P473" i="6" s="1"/>
  <c r="U473" i="6"/>
  <c r="O474" i="6"/>
  <c r="P474" i="6" s="1"/>
  <c r="U474" i="6"/>
  <c r="O475" i="6"/>
  <c r="P475" i="6" s="1"/>
  <c r="U475" i="6"/>
  <c r="O476" i="6"/>
  <c r="P476" i="6" s="1"/>
  <c r="U476" i="6"/>
  <c r="O477" i="6"/>
  <c r="P477" i="6" s="1"/>
  <c r="U477" i="6"/>
  <c r="O478" i="6"/>
  <c r="P478" i="6" s="1"/>
  <c r="U478" i="6"/>
  <c r="U479" i="6"/>
  <c r="T479" i="6"/>
  <c r="O479" i="6"/>
  <c r="P479" i="6" s="1"/>
  <c r="O480" i="6"/>
  <c r="P480" i="6" s="1"/>
  <c r="O481" i="6"/>
  <c r="P481" i="6" s="1"/>
  <c r="O482" i="6"/>
  <c r="P482" i="6" s="1"/>
  <c r="O483" i="6"/>
  <c r="P483" i="6" s="1"/>
  <c r="O484" i="6"/>
  <c r="P484" i="6" s="1"/>
  <c r="O485" i="6"/>
  <c r="P485" i="6" s="1"/>
  <c r="O486" i="6"/>
  <c r="P486" i="6" s="1"/>
  <c r="O487" i="6"/>
  <c r="P487" i="6" s="1"/>
  <c r="O488" i="6"/>
  <c r="P488" i="6" s="1"/>
  <c r="O489" i="6"/>
  <c r="P489" i="6" s="1"/>
  <c r="O490" i="6"/>
  <c r="P490" i="6" s="1"/>
  <c r="O491" i="6"/>
  <c r="P491" i="6" s="1"/>
  <c r="O492" i="6"/>
  <c r="P492" i="6" s="1"/>
  <c r="O493" i="6"/>
  <c r="P493" i="6" s="1"/>
  <c r="O494" i="6"/>
  <c r="P494" i="6" s="1"/>
  <c r="O495" i="6"/>
  <c r="P495" i="6" s="1"/>
  <c r="O496" i="6"/>
  <c r="P496" i="6" s="1"/>
  <c r="O497" i="6"/>
  <c r="P497" i="6" s="1"/>
  <c r="O498" i="6"/>
  <c r="P498" i="6" s="1"/>
  <c r="O499" i="6"/>
  <c r="P499" i="6" s="1"/>
  <c r="O500" i="6"/>
  <c r="P500" i="6" s="1"/>
  <c r="O501" i="6"/>
  <c r="P501" i="6" s="1"/>
  <c r="O502" i="6"/>
  <c r="P502" i="6" s="1"/>
  <c r="O503" i="6"/>
  <c r="P503" i="6" s="1"/>
  <c r="O504" i="6"/>
  <c r="P504" i="6" s="1"/>
  <c r="O505" i="6"/>
  <c r="P505" i="6" s="1"/>
  <c r="O506" i="6"/>
  <c r="P506" i="6" s="1"/>
  <c r="O507" i="6"/>
  <c r="P507" i="6" s="1"/>
  <c r="N765" i="6" l="1"/>
  <c r="M765" i="6"/>
  <c r="S765" i="6" s="1"/>
  <c r="K765" i="6"/>
  <c r="B765" i="6"/>
  <c r="U765" i="6" s="1"/>
  <c r="A765" i="6"/>
  <c r="N764" i="6"/>
  <c r="M764" i="6"/>
  <c r="S764" i="6" s="1"/>
  <c r="K764" i="6"/>
  <c r="B764" i="6"/>
  <c r="U764" i="6" s="1"/>
  <c r="A764" i="6"/>
  <c r="N763" i="6"/>
  <c r="M763" i="6"/>
  <c r="S763" i="6" s="1"/>
  <c r="K763" i="6"/>
  <c r="B763" i="6"/>
  <c r="U763" i="6" s="1"/>
  <c r="A763" i="6"/>
  <c r="N762" i="6"/>
  <c r="M762" i="6"/>
  <c r="S762" i="6" s="1"/>
  <c r="K762" i="6"/>
  <c r="B762" i="6"/>
  <c r="U762" i="6" s="1"/>
  <c r="A762" i="6"/>
  <c r="N761" i="6"/>
  <c r="M761" i="6"/>
  <c r="S761" i="6" s="1"/>
  <c r="K761" i="6"/>
  <c r="B761" i="6"/>
  <c r="U761" i="6" s="1"/>
  <c r="A761" i="6"/>
  <c r="N760" i="6"/>
  <c r="M760" i="6"/>
  <c r="S760" i="6" s="1"/>
  <c r="K760" i="6"/>
  <c r="B760" i="6"/>
  <c r="U760" i="6" s="1"/>
  <c r="A760" i="6"/>
  <c r="N609" i="6"/>
  <c r="M609" i="6"/>
  <c r="S609" i="6" s="1"/>
  <c r="K609" i="6"/>
  <c r="B609" i="6"/>
  <c r="U609" i="6" s="1"/>
  <c r="A609" i="6"/>
  <c r="N608" i="6"/>
  <c r="M608" i="6"/>
  <c r="S608" i="6" s="1"/>
  <c r="K608" i="6"/>
  <c r="B608" i="6"/>
  <c r="U608" i="6" s="1"/>
  <c r="A608" i="6"/>
  <c r="N607" i="6"/>
  <c r="M607" i="6"/>
  <c r="S607" i="6" s="1"/>
  <c r="K607" i="6"/>
  <c r="B607" i="6"/>
  <c r="U607" i="6" s="1"/>
  <c r="A607" i="6"/>
  <c r="N606" i="6"/>
  <c r="M606" i="6"/>
  <c r="S606" i="6" s="1"/>
  <c r="K606" i="6"/>
  <c r="B606" i="6"/>
  <c r="U606" i="6" s="1"/>
  <c r="A606" i="6"/>
  <c r="N605" i="6"/>
  <c r="M605" i="6"/>
  <c r="S605" i="6" s="1"/>
  <c r="K605" i="6"/>
  <c r="B605" i="6"/>
  <c r="U605" i="6" s="1"/>
  <c r="A605" i="6"/>
  <c r="N604" i="6"/>
  <c r="M604" i="6"/>
  <c r="S604" i="6" s="1"/>
  <c r="K604" i="6"/>
  <c r="B604" i="6"/>
  <c r="U604" i="6" s="1"/>
  <c r="A604" i="6"/>
  <c r="N603" i="6"/>
  <c r="M603" i="6"/>
  <c r="S603" i="6" s="1"/>
  <c r="K603" i="6"/>
  <c r="B603" i="6"/>
  <c r="U603" i="6" s="1"/>
  <c r="A603" i="6"/>
  <c r="N602" i="6"/>
  <c r="M602" i="6"/>
  <c r="S602" i="6" s="1"/>
  <c r="K602" i="6"/>
  <c r="B602" i="6"/>
  <c r="U602" i="6" s="1"/>
  <c r="A602" i="6"/>
  <c r="N601" i="6"/>
  <c r="M601" i="6"/>
  <c r="S601" i="6" s="1"/>
  <c r="K601" i="6"/>
  <c r="B601" i="6"/>
  <c r="U601" i="6" s="1"/>
  <c r="A601" i="6"/>
  <c r="N600" i="6"/>
  <c r="M600" i="6"/>
  <c r="S600" i="6" s="1"/>
  <c r="K600" i="6"/>
  <c r="B600" i="6"/>
  <c r="U600" i="6" s="1"/>
  <c r="A600" i="6"/>
  <c r="N599" i="6"/>
  <c r="M599" i="6"/>
  <c r="S599" i="6" s="1"/>
  <c r="K599" i="6"/>
  <c r="B599" i="6"/>
  <c r="U599" i="6" s="1"/>
  <c r="A599" i="6"/>
  <c r="N598" i="6"/>
  <c r="M598" i="6"/>
  <c r="S598" i="6" s="1"/>
  <c r="K598" i="6"/>
  <c r="B598" i="6"/>
  <c r="U598" i="6" s="1"/>
  <c r="A598" i="6"/>
  <c r="N597" i="6"/>
  <c r="M597" i="6"/>
  <c r="S597" i="6" s="1"/>
  <c r="K597" i="6"/>
  <c r="B597" i="6"/>
  <c r="U597" i="6" s="1"/>
  <c r="A597" i="6"/>
  <c r="N596" i="6"/>
  <c r="M596" i="6"/>
  <c r="S596" i="6" s="1"/>
  <c r="K596" i="6"/>
  <c r="B596" i="6"/>
  <c r="U596" i="6" s="1"/>
  <c r="A596" i="6"/>
  <c r="N595" i="6"/>
  <c r="M595" i="6"/>
  <c r="S595" i="6" s="1"/>
  <c r="K595" i="6"/>
  <c r="B595" i="6"/>
  <c r="U595" i="6" s="1"/>
  <c r="A595" i="6"/>
  <c r="N594" i="6"/>
  <c r="M594" i="6"/>
  <c r="S594" i="6" s="1"/>
  <c r="K594" i="6"/>
  <c r="B594" i="6"/>
  <c r="U594" i="6" s="1"/>
  <c r="A594" i="6"/>
  <c r="N593" i="6"/>
  <c r="M593" i="6"/>
  <c r="S593" i="6" s="1"/>
  <c r="K593" i="6"/>
  <c r="B593" i="6"/>
  <c r="U593" i="6" s="1"/>
  <c r="A593" i="6"/>
  <c r="N592" i="6"/>
  <c r="M592" i="6"/>
  <c r="S592" i="6" s="1"/>
  <c r="K592" i="6"/>
  <c r="B592" i="6"/>
  <c r="U592" i="6" s="1"/>
  <c r="A592" i="6"/>
  <c r="N591" i="6"/>
  <c r="M591" i="6"/>
  <c r="S591" i="6" s="1"/>
  <c r="K591" i="6"/>
  <c r="B591" i="6"/>
  <c r="U591" i="6" s="1"/>
  <c r="A591" i="6"/>
  <c r="N590" i="6"/>
  <c r="M590" i="6"/>
  <c r="S590" i="6" s="1"/>
  <c r="K590" i="6"/>
  <c r="B590" i="6"/>
  <c r="U590" i="6" s="1"/>
  <c r="A590" i="6"/>
  <c r="N589" i="6"/>
  <c r="M589" i="6"/>
  <c r="S589" i="6" s="1"/>
  <c r="K589" i="6"/>
  <c r="B589" i="6"/>
  <c r="U589" i="6" s="1"/>
  <c r="A589" i="6"/>
  <c r="N588" i="6"/>
  <c r="M588" i="6"/>
  <c r="S588" i="6" s="1"/>
  <c r="K588" i="6"/>
  <c r="B588" i="6"/>
  <c r="U588" i="6" s="1"/>
  <c r="A588" i="6"/>
  <c r="N587" i="6"/>
  <c r="M587" i="6"/>
  <c r="S587" i="6" s="1"/>
  <c r="K587" i="6"/>
  <c r="B587" i="6"/>
  <c r="A587" i="6"/>
  <c r="N586" i="6"/>
  <c r="M586" i="6"/>
  <c r="S586" i="6" s="1"/>
  <c r="K586" i="6"/>
  <c r="B586" i="6"/>
  <c r="T586" i="6" s="1"/>
  <c r="A586" i="6"/>
  <c r="N585" i="6"/>
  <c r="M585" i="6"/>
  <c r="S585" i="6" s="1"/>
  <c r="K585" i="6"/>
  <c r="B585" i="6"/>
  <c r="T585" i="6" s="1"/>
  <c r="A585" i="6"/>
  <c r="N584" i="6"/>
  <c r="M584" i="6"/>
  <c r="S584" i="6" s="1"/>
  <c r="K584" i="6"/>
  <c r="B584" i="6"/>
  <c r="T584" i="6" s="1"/>
  <c r="A584" i="6"/>
  <c r="N583" i="6"/>
  <c r="M583" i="6"/>
  <c r="S583" i="6" s="1"/>
  <c r="K583" i="6"/>
  <c r="B583" i="6"/>
  <c r="T583" i="6" s="1"/>
  <c r="A583" i="6"/>
  <c r="N582" i="6"/>
  <c r="M582" i="6"/>
  <c r="S582" i="6" s="1"/>
  <c r="K582" i="6"/>
  <c r="B582" i="6"/>
  <c r="T582" i="6" s="1"/>
  <c r="A582" i="6"/>
  <c r="N581" i="6"/>
  <c r="M581" i="6"/>
  <c r="S581" i="6" s="1"/>
  <c r="K581" i="6"/>
  <c r="B581" i="6"/>
  <c r="T581" i="6" s="1"/>
  <c r="A581" i="6"/>
  <c r="N580" i="6"/>
  <c r="M580" i="6"/>
  <c r="S580" i="6" s="1"/>
  <c r="K580" i="6"/>
  <c r="B580" i="6"/>
  <c r="T580" i="6" s="1"/>
  <c r="A580" i="6"/>
  <c r="N579" i="6"/>
  <c r="M579" i="6"/>
  <c r="S579" i="6" s="1"/>
  <c r="K579" i="6"/>
  <c r="B579" i="6"/>
  <c r="T579" i="6" s="1"/>
  <c r="A579" i="6"/>
  <c r="N578" i="6"/>
  <c r="M578" i="6"/>
  <c r="S578" i="6" s="1"/>
  <c r="K578" i="6"/>
  <c r="B578" i="6"/>
  <c r="T578" i="6" s="1"/>
  <c r="A578" i="6"/>
  <c r="N577" i="6"/>
  <c r="M577" i="6"/>
  <c r="S577" i="6" s="1"/>
  <c r="K577" i="6"/>
  <c r="B577" i="6"/>
  <c r="T577" i="6" s="1"/>
  <c r="A577" i="6"/>
  <c r="N576" i="6"/>
  <c r="M576" i="6"/>
  <c r="S576" i="6" s="1"/>
  <c r="K576" i="6"/>
  <c r="B576" i="6"/>
  <c r="T576" i="6" s="1"/>
  <c r="A576" i="6"/>
  <c r="N575" i="6"/>
  <c r="M575" i="6"/>
  <c r="S575" i="6" s="1"/>
  <c r="K575" i="6"/>
  <c r="B575" i="6"/>
  <c r="T575" i="6" s="1"/>
  <c r="A575" i="6"/>
  <c r="N574" i="6"/>
  <c r="M574" i="6"/>
  <c r="S574" i="6" s="1"/>
  <c r="K574" i="6"/>
  <c r="B574" i="6"/>
  <c r="T574" i="6" s="1"/>
  <c r="A574" i="6"/>
  <c r="N573" i="6"/>
  <c r="M573" i="6"/>
  <c r="S573" i="6" s="1"/>
  <c r="K573" i="6"/>
  <c r="B573" i="6"/>
  <c r="T573" i="6" s="1"/>
  <c r="A573" i="6"/>
  <c r="N572" i="6"/>
  <c r="M572" i="6"/>
  <c r="S572" i="6" s="1"/>
  <c r="K572" i="6"/>
  <c r="B572" i="6"/>
  <c r="T572" i="6" s="1"/>
  <c r="A572" i="6"/>
  <c r="N571" i="6"/>
  <c r="M571" i="6"/>
  <c r="S571" i="6" s="1"/>
  <c r="K571" i="6"/>
  <c r="B571" i="6"/>
  <c r="T571" i="6" s="1"/>
  <c r="A571" i="6"/>
  <c r="N570" i="6"/>
  <c r="M570" i="6"/>
  <c r="S570" i="6" s="1"/>
  <c r="K570" i="6"/>
  <c r="B570" i="6"/>
  <c r="T570" i="6" s="1"/>
  <c r="A570" i="6"/>
  <c r="N569" i="6"/>
  <c r="M569" i="6"/>
  <c r="S569" i="6" s="1"/>
  <c r="K569" i="6"/>
  <c r="B569" i="6"/>
  <c r="T569" i="6" s="1"/>
  <c r="A569" i="6"/>
  <c r="N568" i="6"/>
  <c r="M568" i="6"/>
  <c r="S568" i="6" s="1"/>
  <c r="K568" i="6"/>
  <c r="B568" i="6"/>
  <c r="T568" i="6" s="1"/>
  <c r="A568" i="6"/>
  <c r="N567" i="6"/>
  <c r="M567" i="6"/>
  <c r="S567" i="6" s="1"/>
  <c r="K567" i="6"/>
  <c r="B567" i="6"/>
  <c r="T567" i="6" s="1"/>
  <c r="A567" i="6"/>
  <c r="N566" i="6"/>
  <c r="M566" i="6"/>
  <c r="S566" i="6" s="1"/>
  <c r="K566" i="6"/>
  <c r="B566" i="6"/>
  <c r="T566" i="6" s="1"/>
  <c r="A566" i="6"/>
  <c r="N565" i="6"/>
  <c r="M565" i="6"/>
  <c r="S565" i="6" s="1"/>
  <c r="K565" i="6"/>
  <c r="B565" i="6"/>
  <c r="T565" i="6" s="1"/>
  <c r="A565" i="6"/>
  <c r="N564" i="6"/>
  <c r="M564" i="6"/>
  <c r="S564" i="6" s="1"/>
  <c r="K564" i="6"/>
  <c r="B564" i="6"/>
  <c r="T564" i="6" s="1"/>
  <c r="A564" i="6"/>
  <c r="N563" i="6"/>
  <c r="M563" i="6"/>
  <c r="S563" i="6" s="1"/>
  <c r="K563" i="6"/>
  <c r="B563" i="6"/>
  <c r="T563" i="6" s="1"/>
  <c r="A563" i="6"/>
  <c r="N562" i="6"/>
  <c r="M562" i="6"/>
  <c r="S562" i="6" s="1"/>
  <c r="K562" i="6"/>
  <c r="B562" i="6"/>
  <c r="T562" i="6" s="1"/>
  <c r="A562" i="6"/>
  <c r="N561" i="6"/>
  <c r="M561" i="6"/>
  <c r="S561" i="6" s="1"/>
  <c r="K561" i="6"/>
  <c r="B561" i="6"/>
  <c r="T561" i="6" s="1"/>
  <c r="A561" i="6"/>
  <c r="N560" i="6"/>
  <c r="M560" i="6"/>
  <c r="S560" i="6" s="1"/>
  <c r="K560" i="6"/>
  <c r="B560" i="6"/>
  <c r="T560" i="6" s="1"/>
  <c r="A560" i="6"/>
  <c r="N559" i="6"/>
  <c r="M559" i="6"/>
  <c r="S559" i="6" s="1"/>
  <c r="K559" i="6"/>
  <c r="B559" i="6"/>
  <c r="T559" i="6" s="1"/>
  <c r="A559" i="6"/>
  <c r="N558" i="6"/>
  <c r="M558" i="6"/>
  <c r="S558" i="6" s="1"/>
  <c r="K558" i="6"/>
  <c r="B558" i="6"/>
  <c r="T558" i="6" s="1"/>
  <c r="A558" i="6"/>
  <c r="N557" i="6"/>
  <c r="M557" i="6"/>
  <c r="S557" i="6" s="1"/>
  <c r="K557" i="6"/>
  <c r="B557" i="6"/>
  <c r="T557" i="6" s="1"/>
  <c r="A557" i="6"/>
  <c r="N556" i="6"/>
  <c r="M556" i="6"/>
  <c r="S556" i="6" s="1"/>
  <c r="K556" i="6"/>
  <c r="B556" i="6"/>
  <c r="T556" i="6" s="1"/>
  <c r="A556" i="6"/>
  <c r="N555" i="6"/>
  <c r="M555" i="6"/>
  <c r="S555" i="6" s="1"/>
  <c r="K555" i="6"/>
  <c r="B555" i="6"/>
  <c r="T555" i="6" s="1"/>
  <c r="A555" i="6"/>
  <c r="N554" i="6"/>
  <c r="M554" i="6"/>
  <c r="S554" i="6" s="1"/>
  <c r="K554" i="6"/>
  <c r="B554" i="6"/>
  <c r="T554" i="6" s="1"/>
  <c r="A554" i="6"/>
  <c r="N553" i="6"/>
  <c r="M553" i="6"/>
  <c r="S553" i="6" s="1"/>
  <c r="K553" i="6"/>
  <c r="B553" i="6"/>
  <c r="T553" i="6" s="1"/>
  <c r="A553" i="6"/>
  <c r="N552" i="6"/>
  <c r="M552" i="6"/>
  <c r="S552" i="6" s="1"/>
  <c r="K552" i="6"/>
  <c r="B552" i="6"/>
  <c r="T552" i="6" s="1"/>
  <c r="A552" i="6"/>
  <c r="N551" i="6"/>
  <c r="M551" i="6"/>
  <c r="S551" i="6" s="1"/>
  <c r="K551" i="6"/>
  <c r="B551" i="6"/>
  <c r="T551" i="6" s="1"/>
  <c r="A551" i="6"/>
  <c r="N550" i="6"/>
  <c r="M550" i="6"/>
  <c r="S550" i="6" s="1"/>
  <c r="K550" i="6"/>
  <c r="B550" i="6"/>
  <c r="T550" i="6" s="1"/>
  <c r="A550" i="6"/>
  <c r="N549" i="6"/>
  <c r="M549" i="6"/>
  <c r="S549" i="6" s="1"/>
  <c r="K549" i="6"/>
  <c r="B549" i="6"/>
  <c r="T549" i="6" s="1"/>
  <c r="A549" i="6"/>
  <c r="N548" i="6"/>
  <c r="M548" i="6"/>
  <c r="S548" i="6" s="1"/>
  <c r="K548" i="6"/>
  <c r="B548" i="6"/>
  <c r="T548" i="6" s="1"/>
  <c r="A548" i="6"/>
  <c r="N547" i="6"/>
  <c r="M547" i="6"/>
  <c r="S547" i="6" s="1"/>
  <c r="K547" i="6"/>
  <c r="B547" i="6"/>
  <c r="T547" i="6" s="1"/>
  <c r="A547" i="6"/>
  <c r="N546" i="6"/>
  <c r="M546" i="6"/>
  <c r="S546" i="6" s="1"/>
  <c r="K546" i="6"/>
  <c r="B546" i="6"/>
  <c r="T546" i="6" s="1"/>
  <c r="A546" i="6"/>
  <c r="N545" i="6"/>
  <c r="M545" i="6"/>
  <c r="S545" i="6" s="1"/>
  <c r="K545" i="6"/>
  <c r="B545" i="6"/>
  <c r="T545" i="6" s="1"/>
  <c r="A545" i="6"/>
  <c r="N544" i="6"/>
  <c r="M544" i="6"/>
  <c r="S544" i="6" s="1"/>
  <c r="K544" i="6"/>
  <c r="B544" i="6"/>
  <c r="T544" i="6" s="1"/>
  <c r="A544" i="6"/>
  <c r="N543" i="6"/>
  <c r="M543" i="6"/>
  <c r="S543" i="6" s="1"/>
  <c r="K543" i="6"/>
  <c r="B543" i="6"/>
  <c r="T543" i="6" s="1"/>
  <c r="A543" i="6"/>
  <c r="N542" i="6"/>
  <c r="M542" i="6"/>
  <c r="S542" i="6" s="1"/>
  <c r="K542" i="6"/>
  <c r="B542" i="6"/>
  <c r="T542" i="6" s="1"/>
  <c r="A542" i="6"/>
  <c r="N541" i="6"/>
  <c r="M541" i="6"/>
  <c r="S541" i="6" s="1"/>
  <c r="K541" i="6"/>
  <c r="B541" i="6"/>
  <c r="T541" i="6" s="1"/>
  <c r="A541" i="6"/>
  <c r="N540" i="6"/>
  <c r="M540" i="6"/>
  <c r="S540" i="6" s="1"/>
  <c r="K540" i="6"/>
  <c r="B540" i="6"/>
  <c r="T540" i="6" s="1"/>
  <c r="A540" i="6"/>
  <c r="N539" i="6"/>
  <c r="M539" i="6"/>
  <c r="K539" i="6"/>
  <c r="B539" i="6"/>
  <c r="A539" i="6"/>
  <c r="N538" i="6"/>
  <c r="M538" i="6"/>
  <c r="S538" i="6" s="1"/>
  <c r="K538" i="6"/>
  <c r="B538" i="6"/>
  <c r="T538" i="6" s="1"/>
  <c r="A538" i="6"/>
  <c r="N537" i="6"/>
  <c r="M537" i="6"/>
  <c r="S537" i="6" s="1"/>
  <c r="K537" i="6"/>
  <c r="B537" i="6"/>
  <c r="A537" i="6"/>
  <c r="N536" i="6"/>
  <c r="M536" i="6"/>
  <c r="S536" i="6" s="1"/>
  <c r="K536" i="6"/>
  <c r="B536" i="6"/>
  <c r="T536" i="6" s="1"/>
  <c r="A536" i="6"/>
  <c r="N535" i="6"/>
  <c r="M535" i="6"/>
  <c r="S535" i="6" s="1"/>
  <c r="K535" i="6"/>
  <c r="B535" i="6"/>
  <c r="A535" i="6"/>
  <c r="N534" i="6"/>
  <c r="M534" i="6"/>
  <c r="S534" i="6" s="1"/>
  <c r="K534" i="6"/>
  <c r="B534" i="6"/>
  <c r="T534" i="6" s="1"/>
  <c r="A534" i="6"/>
  <c r="N533" i="6"/>
  <c r="M533" i="6"/>
  <c r="S533" i="6" s="1"/>
  <c r="K533" i="6"/>
  <c r="B533" i="6"/>
  <c r="A533" i="6"/>
  <c r="N532" i="6"/>
  <c r="M532" i="6"/>
  <c r="S532" i="6" s="1"/>
  <c r="K532" i="6"/>
  <c r="B532" i="6"/>
  <c r="T532" i="6" s="1"/>
  <c r="A532" i="6"/>
  <c r="N531" i="6"/>
  <c r="M531" i="6"/>
  <c r="S531" i="6" s="1"/>
  <c r="K531" i="6"/>
  <c r="B531" i="6"/>
  <c r="A531" i="6"/>
  <c r="N530" i="6"/>
  <c r="M530" i="6"/>
  <c r="S530" i="6" s="1"/>
  <c r="K530" i="6"/>
  <c r="B530" i="6"/>
  <c r="T530" i="6" s="1"/>
  <c r="A530" i="6"/>
  <c r="N529" i="6"/>
  <c r="M529" i="6"/>
  <c r="S529" i="6" s="1"/>
  <c r="K529" i="6"/>
  <c r="B529" i="6"/>
  <c r="A529" i="6"/>
  <c r="N528" i="6"/>
  <c r="M528" i="6"/>
  <c r="S528" i="6" s="1"/>
  <c r="K528" i="6"/>
  <c r="B528" i="6"/>
  <c r="T528" i="6" s="1"/>
  <c r="A528" i="6"/>
  <c r="N527" i="6"/>
  <c r="M527" i="6"/>
  <c r="S527" i="6" s="1"/>
  <c r="K527" i="6"/>
  <c r="B527" i="6"/>
  <c r="A527" i="6"/>
  <c r="N526" i="6"/>
  <c r="M526" i="6"/>
  <c r="S526" i="6" s="1"/>
  <c r="K526" i="6"/>
  <c r="B526" i="6"/>
  <c r="T526" i="6" s="1"/>
  <c r="A526" i="6"/>
  <c r="N525" i="6"/>
  <c r="M525" i="6"/>
  <c r="S525" i="6" s="1"/>
  <c r="K525" i="6"/>
  <c r="B525" i="6"/>
  <c r="A525" i="6"/>
  <c r="N524" i="6"/>
  <c r="M524" i="6"/>
  <c r="S524" i="6" s="1"/>
  <c r="K524" i="6"/>
  <c r="B524" i="6"/>
  <c r="T524" i="6" s="1"/>
  <c r="A524" i="6"/>
  <c r="N523" i="6"/>
  <c r="M523" i="6"/>
  <c r="S523" i="6" s="1"/>
  <c r="K523" i="6"/>
  <c r="B523" i="6"/>
  <c r="A523" i="6"/>
  <c r="N522" i="6"/>
  <c r="M522" i="6"/>
  <c r="S522" i="6" s="1"/>
  <c r="K522" i="6"/>
  <c r="B522" i="6"/>
  <c r="T522" i="6" s="1"/>
  <c r="A522" i="6"/>
  <c r="N521" i="6"/>
  <c r="M521" i="6"/>
  <c r="S521" i="6" s="1"/>
  <c r="K521" i="6"/>
  <c r="B521" i="6"/>
  <c r="A521" i="6"/>
  <c r="N520" i="6"/>
  <c r="M520" i="6"/>
  <c r="S520" i="6" s="1"/>
  <c r="K520" i="6"/>
  <c r="B520" i="6"/>
  <c r="T520" i="6" s="1"/>
  <c r="A520" i="6"/>
  <c r="N519" i="6"/>
  <c r="M519" i="6"/>
  <c r="S519" i="6" s="1"/>
  <c r="K519" i="6"/>
  <c r="B519" i="6"/>
  <c r="A519" i="6"/>
  <c r="N518" i="6"/>
  <c r="M518" i="6"/>
  <c r="S518" i="6" s="1"/>
  <c r="K518" i="6"/>
  <c r="B518" i="6"/>
  <c r="T518" i="6" s="1"/>
  <c r="A518" i="6"/>
  <c r="N517" i="6"/>
  <c r="M517" i="6"/>
  <c r="S517" i="6" s="1"/>
  <c r="K517" i="6"/>
  <c r="B517" i="6"/>
  <c r="A517" i="6"/>
  <c r="N516" i="6"/>
  <c r="M516" i="6"/>
  <c r="S516" i="6" s="1"/>
  <c r="K516" i="6"/>
  <c r="B516" i="6"/>
  <c r="T516" i="6" s="1"/>
  <c r="A516" i="6"/>
  <c r="N515" i="6"/>
  <c r="M515" i="6"/>
  <c r="S515" i="6" s="1"/>
  <c r="K515" i="6"/>
  <c r="B515" i="6"/>
  <c r="A515" i="6"/>
  <c r="N514" i="6"/>
  <c r="M514" i="6"/>
  <c r="S514" i="6" s="1"/>
  <c r="K514" i="6"/>
  <c r="B514" i="6"/>
  <c r="T514" i="6" s="1"/>
  <c r="A514" i="6"/>
  <c r="N513" i="6"/>
  <c r="M513" i="6"/>
  <c r="S513" i="6" s="1"/>
  <c r="K513" i="6"/>
  <c r="B513" i="6"/>
  <c r="A513" i="6"/>
  <c r="N512" i="6"/>
  <c r="M512" i="6"/>
  <c r="S512" i="6" s="1"/>
  <c r="K512" i="6"/>
  <c r="B512" i="6"/>
  <c r="T512" i="6" s="1"/>
  <c r="A512" i="6"/>
  <c r="N511" i="6"/>
  <c r="M511" i="6"/>
  <c r="S511" i="6" s="1"/>
  <c r="K511" i="6"/>
  <c r="B511" i="6"/>
  <c r="A511" i="6"/>
  <c r="N510" i="6"/>
  <c r="M510" i="6"/>
  <c r="S510" i="6" s="1"/>
  <c r="K510" i="6"/>
  <c r="B510" i="6"/>
  <c r="T510" i="6" s="1"/>
  <c r="A510" i="6"/>
  <c r="N509" i="6"/>
  <c r="M509" i="6"/>
  <c r="S509" i="6" s="1"/>
  <c r="K509" i="6"/>
  <c r="B509" i="6"/>
  <c r="A509" i="6"/>
  <c r="N508" i="6"/>
  <c r="M508" i="6"/>
  <c r="S508" i="6" s="1"/>
  <c r="K508" i="6"/>
  <c r="B508" i="6"/>
  <c r="T508" i="6" s="1"/>
  <c r="A508" i="6"/>
  <c r="N407" i="6"/>
  <c r="M407" i="6"/>
  <c r="S407" i="6" s="1"/>
  <c r="K407" i="6"/>
  <c r="B407" i="6"/>
  <c r="A407" i="6"/>
  <c r="N406" i="6"/>
  <c r="M406" i="6"/>
  <c r="S406" i="6" s="1"/>
  <c r="K406" i="6"/>
  <c r="B406" i="6"/>
  <c r="T406" i="6" s="1"/>
  <c r="A406" i="6"/>
  <c r="N405" i="6"/>
  <c r="M405" i="6"/>
  <c r="S405" i="6" s="1"/>
  <c r="K405" i="6"/>
  <c r="B405" i="6"/>
  <c r="T405" i="6" s="1"/>
  <c r="A405" i="6"/>
  <c r="N404" i="6"/>
  <c r="M404" i="6"/>
  <c r="S404" i="6" s="1"/>
  <c r="K404" i="6"/>
  <c r="B404" i="6"/>
  <c r="T404" i="6" s="1"/>
  <c r="A404" i="6"/>
  <c r="N403" i="6"/>
  <c r="M403" i="6"/>
  <c r="S403" i="6" s="1"/>
  <c r="K403" i="6"/>
  <c r="B403" i="6"/>
  <c r="T403" i="6" s="1"/>
  <c r="A403" i="6"/>
  <c r="N402" i="6"/>
  <c r="M402" i="6"/>
  <c r="K402" i="6"/>
  <c r="B402" i="6"/>
  <c r="T402" i="6" s="1"/>
  <c r="A402" i="6"/>
  <c r="N401" i="6"/>
  <c r="M401" i="6"/>
  <c r="K401" i="6"/>
  <c r="B401" i="6"/>
  <c r="T401" i="6" s="1"/>
  <c r="A401" i="6"/>
  <c r="N400" i="6"/>
  <c r="M400" i="6"/>
  <c r="K400" i="6"/>
  <c r="B400" i="6"/>
  <c r="T400" i="6" s="1"/>
  <c r="A400" i="6"/>
  <c r="N399" i="6"/>
  <c r="M399" i="6"/>
  <c r="K399" i="6"/>
  <c r="B399" i="6"/>
  <c r="T399" i="6" s="1"/>
  <c r="A399" i="6"/>
  <c r="N398" i="6"/>
  <c r="M398" i="6"/>
  <c r="K398" i="6"/>
  <c r="B398" i="6"/>
  <c r="T398" i="6" s="1"/>
  <c r="A398" i="6"/>
  <c r="N397" i="6"/>
  <c r="M397" i="6"/>
  <c r="K397" i="6"/>
  <c r="B397" i="6"/>
  <c r="T397" i="6" s="1"/>
  <c r="A397" i="6"/>
  <c r="N396" i="6"/>
  <c r="M396" i="6"/>
  <c r="K396" i="6"/>
  <c r="B396" i="6"/>
  <c r="T396" i="6" s="1"/>
  <c r="A396" i="6"/>
  <c r="N395" i="6"/>
  <c r="M395" i="6"/>
  <c r="K395" i="6"/>
  <c r="B395" i="6"/>
  <c r="T395" i="6" s="1"/>
  <c r="A395" i="6"/>
  <c r="N394" i="6"/>
  <c r="M394" i="6"/>
  <c r="K394" i="6"/>
  <c r="B394" i="6"/>
  <c r="T394" i="6" s="1"/>
  <c r="A394" i="6"/>
  <c r="N393" i="6"/>
  <c r="M393" i="6"/>
  <c r="K393" i="6"/>
  <c r="B393" i="6"/>
  <c r="T393" i="6" s="1"/>
  <c r="A393" i="6"/>
  <c r="N392" i="6"/>
  <c r="M392" i="6"/>
  <c r="K392" i="6"/>
  <c r="B392" i="6"/>
  <c r="T392" i="6" s="1"/>
  <c r="A392" i="6"/>
  <c r="N391" i="6"/>
  <c r="M391" i="6"/>
  <c r="K391" i="6"/>
  <c r="B391" i="6"/>
  <c r="A391" i="6"/>
  <c r="N390" i="6"/>
  <c r="M390" i="6"/>
  <c r="K390" i="6"/>
  <c r="B390" i="6"/>
  <c r="T390" i="6" s="1"/>
  <c r="A390" i="6"/>
  <c r="N389" i="6"/>
  <c r="M389" i="6"/>
  <c r="K389" i="6"/>
  <c r="B389" i="6"/>
  <c r="T389" i="6" s="1"/>
  <c r="A389" i="6"/>
  <c r="N388" i="6"/>
  <c r="M388" i="6"/>
  <c r="K388" i="6"/>
  <c r="B388" i="6"/>
  <c r="T388" i="6" s="1"/>
  <c r="A388" i="6"/>
  <c r="N387" i="6"/>
  <c r="M387" i="6"/>
  <c r="K387" i="6"/>
  <c r="B387" i="6"/>
  <c r="T387" i="6" s="1"/>
  <c r="A387" i="6"/>
  <c r="N386" i="6"/>
  <c r="M386" i="6"/>
  <c r="K386" i="6"/>
  <c r="B386" i="6"/>
  <c r="T386" i="6" s="1"/>
  <c r="A386" i="6"/>
  <c r="N385" i="6"/>
  <c r="M385" i="6"/>
  <c r="K385" i="6"/>
  <c r="B385" i="6"/>
  <c r="T385" i="6" s="1"/>
  <c r="A385" i="6"/>
  <c r="N384" i="6"/>
  <c r="M384" i="6"/>
  <c r="K384" i="6"/>
  <c r="B384" i="6"/>
  <c r="T384" i="6" s="1"/>
  <c r="A384" i="6"/>
  <c r="N383" i="6"/>
  <c r="M383" i="6"/>
  <c r="K383" i="6"/>
  <c r="B383" i="6"/>
  <c r="T383" i="6" s="1"/>
  <c r="A383" i="6"/>
  <c r="N382" i="6"/>
  <c r="M382" i="6"/>
  <c r="K382" i="6"/>
  <c r="B382" i="6"/>
  <c r="T382" i="6" s="1"/>
  <c r="A382" i="6"/>
  <c r="N381" i="6"/>
  <c r="M381" i="6"/>
  <c r="K381" i="6"/>
  <c r="B381" i="6"/>
  <c r="T381" i="6" s="1"/>
  <c r="A381" i="6"/>
  <c r="N380" i="6"/>
  <c r="M380" i="6"/>
  <c r="K380" i="6"/>
  <c r="B380" i="6"/>
  <c r="T380" i="6" s="1"/>
  <c r="A380" i="6"/>
  <c r="N379" i="6"/>
  <c r="M379" i="6"/>
  <c r="K379" i="6"/>
  <c r="B379" i="6"/>
  <c r="T379" i="6" s="1"/>
  <c r="A379" i="6"/>
  <c r="N378" i="6"/>
  <c r="M378" i="6"/>
  <c r="K378" i="6"/>
  <c r="B378" i="6"/>
  <c r="T378" i="6" s="1"/>
  <c r="A378" i="6"/>
  <c r="N377" i="6"/>
  <c r="M377" i="6"/>
  <c r="K377" i="6"/>
  <c r="B377" i="6"/>
  <c r="T377" i="6" s="1"/>
  <c r="A377" i="6"/>
  <c r="N376" i="6"/>
  <c r="M376" i="6"/>
  <c r="K376" i="6"/>
  <c r="B376" i="6"/>
  <c r="T376" i="6" s="1"/>
  <c r="A376" i="6"/>
  <c r="N375" i="6"/>
  <c r="M375" i="6"/>
  <c r="K375" i="6"/>
  <c r="B375" i="6"/>
  <c r="T375" i="6" s="1"/>
  <c r="A375" i="6"/>
  <c r="N374" i="6"/>
  <c r="M374" i="6"/>
  <c r="K374" i="6"/>
  <c r="B374" i="6"/>
  <c r="T374" i="6" s="1"/>
  <c r="A374" i="6"/>
  <c r="N373" i="6"/>
  <c r="M373" i="6"/>
  <c r="K373" i="6"/>
  <c r="B373" i="6"/>
  <c r="T373" i="6" s="1"/>
  <c r="A373" i="6"/>
  <c r="N372" i="6"/>
  <c r="M372" i="6"/>
  <c r="K372" i="6"/>
  <c r="B372" i="6"/>
  <c r="T372" i="6" s="1"/>
  <c r="A372" i="6"/>
  <c r="N371" i="6"/>
  <c r="M371" i="6"/>
  <c r="K371" i="6"/>
  <c r="B371" i="6"/>
  <c r="T371" i="6" s="1"/>
  <c r="A371" i="6"/>
  <c r="N370" i="6"/>
  <c r="M370" i="6"/>
  <c r="K370" i="6"/>
  <c r="B370" i="6"/>
  <c r="T370" i="6" s="1"/>
  <c r="A370" i="6"/>
  <c r="N369" i="6"/>
  <c r="M369" i="6"/>
  <c r="K369" i="6"/>
  <c r="B369" i="6"/>
  <c r="T369" i="6" s="1"/>
  <c r="A369" i="6"/>
  <c r="N368" i="6"/>
  <c r="M368" i="6"/>
  <c r="K368" i="6"/>
  <c r="B368" i="6"/>
  <c r="T368" i="6" s="1"/>
  <c r="A368" i="6"/>
  <c r="N367" i="6"/>
  <c r="M367" i="6"/>
  <c r="K367" i="6"/>
  <c r="B367" i="6"/>
  <c r="T367" i="6" s="1"/>
  <c r="A367" i="6"/>
  <c r="N366" i="6"/>
  <c r="M366" i="6"/>
  <c r="K366" i="6"/>
  <c r="B366" i="6"/>
  <c r="T366" i="6" s="1"/>
  <c r="A366" i="6"/>
  <c r="N365" i="6"/>
  <c r="M365" i="6"/>
  <c r="K365" i="6"/>
  <c r="B365" i="6"/>
  <c r="T365" i="6" s="1"/>
  <c r="A365" i="6"/>
  <c r="N364" i="6"/>
  <c r="M364" i="6"/>
  <c r="K364" i="6"/>
  <c r="B364" i="6"/>
  <c r="T364" i="6" s="1"/>
  <c r="A364" i="6"/>
  <c r="N363" i="6"/>
  <c r="M363" i="6"/>
  <c r="K363" i="6"/>
  <c r="B363" i="6"/>
  <c r="T363" i="6" s="1"/>
  <c r="A363" i="6"/>
  <c r="N362" i="6"/>
  <c r="M362" i="6"/>
  <c r="K362" i="6"/>
  <c r="B362" i="6"/>
  <c r="T362" i="6" s="1"/>
  <c r="A362" i="6"/>
  <c r="N361" i="6"/>
  <c r="M361" i="6"/>
  <c r="K361" i="6"/>
  <c r="B361" i="6"/>
  <c r="T361" i="6" s="1"/>
  <c r="A361" i="6"/>
  <c r="N360" i="6"/>
  <c r="M360" i="6"/>
  <c r="K360" i="6"/>
  <c r="B360" i="6"/>
  <c r="T360" i="6" s="1"/>
  <c r="A360" i="6"/>
  <c r="N359" i="6"/>
  <c r="M359" i="6"/>
  <c r="K359" i="6"/>
  <c r="B359" i="6"/>
  <c r="T359" i="6" s="1"/>
  <c r="A359" i="6"/>
  <c r="N358" i="6"/>
  <c r="M358" i="6"/>
  <c r="S358" i="6" s="1"/>
  <c r="K358" i="6"/>
  <c r="B358" i="6"/>
  <c r="T358" i="6" s="1"/>
  <c r="A358" i="6"/>
  <c r="N357" i="6"/>
  <c r="M357" i="6"/>
  <c r="K357" i="6"/>
  <c r="B357" i="6"/>
  <c r="T357" i="6" s="1"/>
  <c r="A357" i="6"/>
  <c r="N356" i="6"/>
  <c r="M356" i="6"/>
  <c r="K356" i="6"/>
  <c r="B356" i="6"/>
  <c r="T356" i="6" s="1"/>
  <c r="A356" i="6"/>
  <c r="N355" i="6"/>
  <c r="M355" i="6"/>
  <c r="S355" i="6" s="1"/>
  <c r="K355" i="6"/>
  <c r="B355" i="6"/>
  <c r="T355" i="6" s="1"/>
  <c r="A355" i="6"/>
  <c r="N354" i="6"/>
  <c r="M354" i="6"/>
  <c r="S354" i="6" s="1"/>
  <c r="K354" i="6"/>
  <c r="B354" i="6"/>
  <c r="T354" i="6" s="1"/>
  <c r="A354" i="6"/>
  <c r="N353" i="6"/>
  <c r="M353" i="6"/>
  <c r="S353" i="6" s="1"/>
  <c r="K353" i="6"/>
  <c r="B353" i="6"/>
  <c r="T353" i="6" s="1"/>
  <c r="A353" i="6"/>
  <c r="N352" i="6"/>
  <c r="M352" i="6"/>
  <c r="K352" i="6"/>
  <c r="B352" i="6"/>
  <c r="T352" i="6" s="1"/>
  <c r="A352" i="6"/>
  <c r="N351" i="6"/>
  <c r="M351" i="6"/>
  <c r="S351" i="6" s="1"/>
  <c r="K351" i="6"/>
  <c r="B351" i="6"/>
  <c r="T351" i="6" s="1"/>
  <c r="A351" i="6"/>
  <c r="N350" i="6"/>
  <c r="M350" i="6"/>
  <c r="K350" i="6"/>
  <c r="B350" i="6"/>
  <c r="T350" i="6" s="1"/>
  <c r="A350" i="6"/>
  <c r="N349" i="6"/>
  <c r="M349" i="6"/>
  <c r="K349" i="6"/>
  <c r="B349" i="6"/>
  <c r="T349" i="6" s="1"/>
  <c r="A349" i="6"/>
  <c r="N348" i="6"/>
  <c r="M348" i="6"/>
  <c r="K348" i="6"/>
  <c r="B348" i="6"/>
  <c r="T348" i="6" s="1"/>
  <c r="A348" i="6"/>
  <c r="N347" i="6"/>
  <c r="M347" i="6"/>
  <c r="K347" i="6"/>
  <c r="B347" i="6"/>
  <c r="T347" i="6" s="1"/>
  <c r="A347" i="6"/>
  <c r="N346" i="6"/>
  <c r="M346" i="6"/>
  <c r="K346" i="6"/>
  <c r="B346" i="6"/>
  <c r="T346" i="6" s="1"/>
  <c r="A346" i="6"/>
  <c r="N345" i="6"/>
  <c r="M345" i="6"/>
  <c r="S345" i="6" s="1"/>
  <c r="K345" i="6"/>
  <c r="B345" i="6"/>
  <c r="T345" i="6" s="1"/>
  <c r="A345" i="6"/>
  <c r="N344" i="6"/>
  <c r="M344" i="6"/>
  <c r="K344" i="6"/>
  <c r="B344" i="6"/>
  <c r="T344" i="6" s="1"/>
  <c r="A344" i="6"/>
  <c r="N343" i="6"/>
  <c r="M343" i="6"/>
  <c r="K343" i="6"/>
  <c r="B343" i="6"/>
  <c r="T343" i="6" s="1"/>
  <c r="A343" i="6"/>
  <c r="N342" i="6"/>
  <c r="M342" i="6"/>
  <c r="K342" i="6"/>
  <c r="B342" i="6"/>
  <c r="T342" i="6" s="1"/>
  <c r="A342" i="6"/>
  <c r="N341" i="6"/>
  <c r="M341" i="6"/>
  <c r="S341" i="6" s="1"/>
  <c r="K341" i="6"/>
  <c r="B341" i="6"/>
  <c r="T341" i="6" s="1"/>
  <c r="A341" i="6"/>
  <c r="N340" i="6"/>
  <c r="M340" i="6"/>
  <c r="K340" i="6"/>
  <c r="B340" i="6"/>
  <c r="T340" i="6" s="1"/>
  <c r="A340" i="6"/>
  <c r="N339" i="6"/>
  <c r="M339" i="6"/>
  <c r="K339" i="6"/>
  <c r="B339" i="6"/>
  <c r="T339" i="6" s="1"/>
  <c r="A339" i="6"/>
  <c r="N338" i="6"/>
  <c r="M338" i="6"/>
  <c r="K338" i="6"/>
  <c r="B338" i="6"/>
  <c r="T338" i="6" s="1"/>
  <c r="A338" i="6"/>
  <c r="N337" i="6"/>
  <c r="M337" i="6"/>
  <c r="S337" i="6" s="1"/>
  <c r="K337" i="6"/>
  <c r="B337" i="6"/>
  <c r="A337" i="6"/>
  <c r="N336" i="6"/>
  <c r="M336" i="6"/>
  <c r="S336" i="6" s="1"/>
  <c r="K336" i="6"/>
  <c r="B336" i="6"/>
  <c r="T336" i="6" s="1"/>
  <c r="A336" i="6"/>
  <c r="N335" i="6"/>
  <c r="M335" i="6"/>
  <c r="S335" i="6" s="1"/>
  <c r="K335" i="6"/>
  <c r="B335" i="6"/>
  <c r="A335" i="6"/>
  <c r="N334" i="6"/>
  <c r="M334" i="6"/>
  <c r="S334" i="6" s="1"/>
  <c r="K334" i="6"/>
  <c r="B334" i="6"/>
  <c r="T334" i="6" s="1"/>
  <c r="A334" i="6"/>
  <c r="N333" i="6"/>
  <c r="M333" i="6"/>
  <c r="S333" i="6" s="1"/>
  <c r="K333" i="6"/>
  <c r="B333" i="6"/>
  <c r="T333" i="6" s="1"/>
  <c r="A333" i="6"/>
  <c r="N332" i="6"/>
  <c r="M332" i="6"/>
  <c r="S332" i="6" s="1"/>
  <c r="K332" i="6"/>
  <c r="B332" i="6"/>
  <c r="T332" i="6" s="1"/>
  <c r="A332" i="6"/>
  <c r="N331" i="6"/>
  <c r="M331" i="6"/>
  <c r="S331" i="6" s="1"/>
  <c r="K331" i="6"/>
  <c r="B331" i="6"/>
  <c r="T331" i="6" s="1"/>
  <c r="A331" i="6"/>
  <c r="N330" i="6"/>
  <c r="M330" i="6"/>
  <c r="S330" i="6" s="1"/>
  <c r="K330" i="6"/>
  <c r="B330" i="6"/>
  <c r="T330" i="6" s="1"/>
  <c r="A330" i="6"/>
  <c r="N329" i="6"/>
  <c r="M329" i="6"/>
  <c r="S329" i="6" s="1"/>
  <c r="K329" i="6"/>
  <c r="B329" i="6"/>
  <c r="T329" i="6" s="1"/>
  <c r="A329" i="6"/>
  <c r="N328" i="6"/>
  <c r="M328" i="6"/>
  <c r="S328" i="6" s="1"/>
  <c r="K328" i="6"/>
  <c r="B328" i="6"/>
  <c r="T328" i="6" s="1"/>
  <c r="A328" i="6"/>
  <c r="N327" i="6"/>
  <c r="M327" i="6"/>
  <c r="S327" i="6" s="1"/>
  <c r="K327" i="6"/>
  <c r="B327" i="6"/>
  <c r="T327" i="6" s="1"/>
  <c r="A327" i="6"/>
  <c r="N326" i="6"/>
  <c r="M326" i="6"/>
  <c r="S326" i="6" s="1"/>
  <c r="K326" i="6"/>
  <c r="B326" i="6"/>
  <c r="T326" i="6" s="1"/>
  <c r="A326" i="6"/>
  <c r="N325" i="6"/>
  <c r="M325" i="6"/>
  <c r="S325" i="6" s="1"/>
  <c r="K325" i="6"/>
  <c r="B325" i="6"/>
  <c r="T325" i="6" s="1"/>
  <c r="A325" i="6"/>
  <c r="N324" i="6"/>
  <c r="M324" i="6"/>
  <c r="S324" i="6" s="1"/>
  <c r="K324" i="6"/>
  <c r="B324" i="6"/>
  <c r="T324" i="6" s="1"/>
  <c r="A324" i="6"/>
  <c r="N323" i="6"/>
  <c r="M323" i="6"/>
  <c r="S323" i="6" s="1"/>
  <c r="K323" i="6"/>
  <c r="B323" i="6"/>
  <c r="T323" i="6" s="1"/>
  <c r="A323" i="6"/>
  <c r="N322" i="6"/>
  <c r="M322" i="6"/>
  <c r="S322" i="6" s="1"/>
  <c r="K322" i="6"/>
  <c r="B322" i="6"/>
  <c r="T322" i="6" s="1"/>
  <c r="A322" i="6"/>
  <c r="N321" i="6"/>
  <c r="M321" i="6"/>
  <c r="S321" i="6" s="1"/>
  <c r="K321" i="6"/>
  <c r="B321" i="6"/>
  <c r="T321" i="6" s="1"/>
  <c r="A321" i="6"/>
  <c r="N320" i="6"/>
  <c r="M320" i="6"/>
  <c r="S320" i="6" s="1"/>
  <c r="K320" i="6"/>
  <c r="B320" i="6"/>
  <c r="T320" i="6" s="1"/>
  <c r="A320" i="6"/>
  <c r="N319" i="6"/>
  <c r="M319" i="6"/>
  <c r="S319" i="6" s="1"/>
  <c r="K319" i="6"/>
  <c r="B319" i="6"/>
  <c r="T319" i="6" s="1"/>
  <c r="A319" i="6"/>
  <c r="N318" i="6"/>
  <c r="M318" i="6"/>
  <c r="S318" i="6" s="1"/>
  <c r="K318" i="6"/>
  <c r="B318" i="6"/>
  <c r="T318" i="6" s="1"/>
  <c r="A318" i="6"/>
  <c r="N317" i="6"/>
  <c r="M317" i="6"/>
  <c r="S317" i="6" s="1"/>
  <c r="K317" i="6"/>
  <c r="B317" i="6"/>
  <c r="T317" i="6" s="1"/>
  <c r="A317" i="6"/>
  <c r="N316" i="6"/>
  <c r="M316" i="6"/>
  <c r="S316" i="6" s="1"/>
  <c r="K316" i="6"/>
  <c r="B316" i="6"/>
  <c r="T316" i="6" s="1"/>
  <c r="A316" i="6"/>
  <c r="N315" i="6"/>
  <c r="M315" i="6"/>
  <c r="S315" i="6" s="1"/>
  <c r="K315" i="6"/>
  <c r="B315" i="6"/>
  <c r="T315" i="6" s="1"/>
  <c r="A315" i="6"/>
  <c r="N314" i="6"/>
  <c r="M314" i="6"/>
  <c r="S314" i="6" s="1"/>
  <c r="K314" i="6"/>
  <c r="B314" i="6"/>
  <c r="T314" i="6" s="1"/>
  <c r="A314" i="6"/>
  <c r="N313" i="6"/>
  <c r="M313" i="6"/>
  <c r="S313" i="6" s="1"/>
  <c r="K313" i="6"/>
  <c r="B313" i="6"/>
  <c r="T313" i="6" s="1"/>
  <c r="A313" i="6"/>
  <c r="N312" i="6"/>
  <c r="M312" i="6"/>
  <c r="S312" i="6" s="1"/>
  <c r="K312" i="6"/>
  <c r="B312" i="6"/>
  <c r="T312" i="6" s="1"/>
  <c r="A312" i="6"/>
  <c r="N311" i="6"/>
  <c r="M311" i="6"/>
  <c r="S311" i="6" s="1"/>
  <c r="K311" i="6"/>
  <c r="B311" i="6"/>
  <c r="T311" i="6" s="1"/>
  <c r="A311" i="6"/>
  <c r="N310" i="6"/>
  <c r="M310" i="6"/>
  <c r="S310" i="6" s="1"/>
  <c r="K310" i="6"/>
  <c r="B310" i="6"/>
  <c r="T310" i="6" s="1"/>
  <c r="A310" i="6"/>
  <c r="N309" i="6"/>
  <c r="M309" i="6"/>
  <c r="S309" i="6" s="1"/>
  <c r="K309" i="6"/>
  <c r="B309" i="6"/>
  <c r="T309" i="6" s="1"/>
  <c r="A309" i="6"/>
  <c r="N308" i="6"/>
  <c r="M308" i="6"/>
  <c r="S308" i="6" s="1"/>
  <c r="K308" i="6"/>
  <c r="B308" i="6"/>
  <c r="T308" i="6" s="1"/>
  <c r="A308" i="6"/>
  <c r="N307" i="6"/>
  <c r="M307" i="6"/>
  <c r="S307" i="6" s="1"/>
  <c r="K307" i="6"/>
  <c r="B307" i="6"/>
  <c r="T307" i="6" s="1"/>
  <c r="A307" i="6"/>
  <c r="N306" i="6"/>
  <c r="M306" i="6"/>
  <c r="S306" i="6" s="1"/>
  <c r="K306" i="6"/>
  <c r="B306" i="6"/>
  <c r="T306" i="6" s="1"/>
  <c r="A306" i="6"/>
  <c r="N305" i="6"/>
  <c r="M305" i="6"/>
  <c r="S305" i="6" s="1"/>
  <c r="K305" i="6"/>
  <c r="B305" i="6"/>
  <c r="T305" i="6" s="1"/>
  <c r="A305" i="6"/>
  <c r="N304" i="6"/>
  <c r="M304" i="6"/>
  <c r="S304" i="6" s="1"/>
  <c r="K304" i="6"/>
  <c r="B304" i="6"/>
  <c r="T304" i="6" s="1"/>
  <c r="A304" i="6"/>
  <c r="N303" i="6"/>
  <c r="M303" i="6"/>
  <c r="S303" i="6" s="1"/>
  <c r="K303" i="6"/>
  <c r="B303" i="6"/>
  <c r="T303" i="6" s="1"/>
  <c r="A303" i="6"/>
  <c r="N302" i="6"/>
  <c r="M302" i="6"/>
  <c r="S302" i="6" s="1"/>
  <c r="K302" i="6"/>
  <c r="B302" i="6"/>
  <c r="T302" i="6" s="1"/>
  <c r="A302" i="6"/>
  <c r="N301" i="6"/>
  <c r="M301" i="6"/>
  <c r="S301" i="6" s="1"/>
  <c r="K301" i="6"/>
  <c r="B301" i="6"/>
  <c r="T301" i="6" s="1"/>
  <c r="A301" i="6"/>
  <c r="N300" i="6"/>
  <c r="M300" i="6"/>
  <c r="S300" i="6" s="1"/>
  <c r="K300" i="6"/>
  <c r="B300" i="6"/>
  <c r="T300" i="6" s="1"/>
  <c r="A300" i="6"/>
  <c r="N299" i="6"/>
  <c r="M299" i="6"/>
  <c r="S299" i="6" s="1"/>
  <c r="K299" i="6"/>
  <c r="B299" i="6"/>
  <c r="T299" i="6" s="1"/>
  <c r="A299" i="6"/>
  <c r="N298" i="6"/>
  <c r="M298" i="6"/>
  <c r="S298" i="6" s="1"/>
  <c r="K298" i="6"/>
  <c r="B298" i="6"/>
  <c r="T298" i="6" s="1"/>
  <c r="A298" i="6"/>
  <c r="N297" i="6"/>
  <c r="M297" i="6"/>
  <c r="S297" i="6" s="1"/>
  <c r="K297" i="6"/>
  <c r="B297" i="6"/>
  <c r="T297" i="6" s="1"/>
  <c r="A297" i="6"/>
  <c r="N296" i="6"/>
  <c r="M296" i="6"/>
  <c r="S296" i="6" s="1"/>
  <c r="K296" i="6"/>
  <c r="B296" i="6"/>
  <c r="T296" i="6" s="1"/>
  <c r="A296" i="6"/>
  <c r="N295" i="6"/>
  <c r="M295" i="6"/>
  <c r="S295" i="6" s="1"/>
  <c r="K295" i="6"/>
  <c r="B295" i="6"/>
  <c r="T295" i="6" s="1"/>
  <c r="A295" i="6"/>
  <c r="N294" i="6"/>
  <c r="M294" i="6"/>
  <c r="S294" i="6" s="1"/>
  <c r="K294" i="6"/>
  <c r="B294" i="6"/>
  <c r="T294" i="6" s="1"/>
  <c r="A294" i="6"/>
  <c r="N293" i="6"/>
  <c r="M293" i="6"/>
  <c r="S293" i="6" s="1"/>
  <c r="K293" i="6"/>
  <c r="B293" i="6"/>
  <c r="T293" i="6" s="1"/>
  <c r="A293" i="6"/>
  <c r="N292" i="6"/>
  <c r="M292" i="6"/>
  <c r="S292" i="6" s="1"/>
  <c r="K292" i="6"/>
  <c r="B292" i="6"/>
  <c r="T292" i="6" s="1"/>
  <c r="A292" i="6"/>
  <c r="N291" i="6"/>
  <c r="M291" i="6"/>
  <c r="S291" i="6" s="1"/>
  <c r="K291" i="6"/>
  <c r="B291" i="6"/>
  <c r="T291" i="6" s="1"/>
  <c r="A291" i="6"/>
  <c r="N290" i="6"/>
  <c r="M290" i="6"/>
  <c r="S290" i="6" s="1"/>
  <c r="K290" i="6"/>
  <c r="B290" i="6"/>
  <c r="T290" i="6" s="1"/>
  <c r="A290" i="6"/>
  <c r="N289" i="6"/>
  <c r="M289" i="6"/>
  <c r="S289" i="6" s="1"/>
  <c r="K289" i="6"/>
  <c r="B289" i="6"/>
  <c r="T289" i="6" s="1"/>
  <c r="A289" i="6"/>
  <c r="N288" i="6"/>
  <c r="M288" i="6"/>
  <c r="S288" i="6" s="1"/>
  <c r="K288" i="6"/>
  <c r="B288" i="6"/>
  <c r="T288" i="6" s="1"/>
  <c r="A288" i="6"/>
  <c r="N287" i="6"/>
  <c r="M287" i="6"/>
  <c r="S287" i="6" s="1"/>
  <c r="K287" i="6"/>
  <c r="B287" i="6"/>
  <c r="T287" i="6" s="1"/>
  <c r="A287" i="6"/>
  <c r="N286" i="6"/>
  <c r="M286" i="6"/>
  <c r="S286" i="6" s="1"/>
  <c r="K286" i="6"/>
  <c r="B286" i="6"/>
  <c r="T286" i="6" s="1"/>
  <c r="A286" i="6"/>
  <c r="N285" i="6"/>
  <c r="M285" i="6"/>
  <c r="S285" i="6" s="1"/>
  <c r="K285" i="6"/>
  <c r="B285" i="6"/>
  <c r="T285" i="6" s="1"/>
  <c r="A285" i="6"/>
  <c r="N284" i="6"/>
  <c r="M284" i="6"/>
  <c r="S284" i="6" s="1"/>
  <c r="K284" i="6"/>
  <c r="B284" i="6"/>
  <c r="T284" i="6" s="1"/>
  <c r="A284" i="6"/>
  <c r="N283" i="6"/>
  <c r="M283" i="6"/>
  <c r="S283" i="6" s="1"/>
  <c r="K283" i="6"/>
  <c r="B283" i="6"/>
  <c r="T283" i="6" s="1"/>
  <c r="A283" i="6"/>
  <c r="N282" i="6"/>
  <c r="M282" i="6"/>
  <c r="S282" i="6" s="1"/>
  <c r="K282" i="6"/>
  <c r="B282" i="6"/>
  <c r="T282" i="6" s="1"/>
  <c r="A282" i="6"/>
  <c r="N281" i="6"/>
  <c r="M281" i="6"/>
  <c r="S281" i="6" s="1"/>
  <c r="K281" i="6"/>
  <c r="B281" i="6"/>
  <c r="T281" i="6" s="1"/>
  <c r="A281" i="6"/>
  <c r="N280" i="6"/>
  <c r="M280" i="6"/>
  <c r="S280" i="6" s="1"/>
  <c r="K280" i="6"/>
  <c r="B280" i="6"/>
  <c r="T280" i="6" s="1"/>
  <c r="A280" i="6"/>
  <c r="N279" i="6"/>
  <c r="M279" i="6"/>
  <c r="S279" i="6" s="1"/>
  <c r="K279" i="6"/>
  <c r="B279" i="6"/>
  <c r="T279" i="6" s="1"/>
  <c r="A279" i="6"/>
  <c r="N278" i="6"/>
  <c r="M278" i="6"/>
  <c r="S278" i="6" s="1"/>
  <c r="K278" i="6"/>
  <c r="B278" i="6"/>
  <c r="T278" i="6" s="1"/>
  <c r="A278" i="6"/>
  <c r="N277" i="6"/>
  <c r="M277" i="6"/>
  <c r="S277" i="6" s="1"/>
  <c r="K277" i="6"/>
  <c r="B277" i="6"/>
  <c r="T277" i="6" s="1"/>
  <c r="A277" i="6"/>
  <c r="N276" i="6"/>
  <c r="M276" i="6"/>
  <c r="S276" i="6" s="1"/>
  <c r="K276" i="6"/>
  <c r="B276" i="6"/>
  <c r="T276" i="6" s="1"/>
  <c r="A276" i="6"/>
  <c r="N275" i="6"/>
  <c r="M275" i="6"/>
  <c r="S275" i="6" s="1"/>
  <c r="K275" i="6"/>
  <c r="B275" i="6"/>
  <c r="T275" i="6" s="1"/>
  <c r="A275" i="6"/>
  <c r="N274" i="6"/>
  <c r="M274" i="6"/>
  <c r="S274" i="6" s="1"/>
  <c r="K274" i="6"/>
  <c r="B274" i="6"/>
  <c r="T274" i="6" s="1"/>
  <c r="A274" i="6"/>
  <c r="S273" i="6"/>
  <c r="N273" i="6"/>
  <c r="M273" i="6"/>
  <c r="K273" i="6"/>
  <c r="B273" i="6"/>
  <c r="T273" i="6" s="1"/>
  <c r="A273" i="6"/>
  <c r="N272" i="6"/>
  <c r="M272" i="6"/>
  <c r="S272" i="6" s="1"/>
  <c r="K272" i="6"/>
  <c r="B272" i="6"/>
  <c r="T272" i="6" s="1"/>
  <c r="A272" i="6"/>
  <c r="S271" i="6"/>
  <c r="N271" i="6"/>
  <c r="M271" i="6"/>
  <c r="K271" i="6"/>
  <c r="B271" i="6"/>
  <c r="T271" i="6" s="1"/>
  <c r="A271" i="6"/>
  <c r="N270" i="6"/>
  <c r="M270" i="6"/>
  <c r="S270" i="6" s="1"/>
  <c r="K270" i="6"/>
  <c r="B270" i="6"/>
  <c r="T270" i="6" s="1"/>
  <c r="A270" i="6"/>
  <c r="N269" i="6"/>
  <c r="M269" i="6"/>
  <c r="S269" i="6" s="1"/>
  <c r="K269" i="6"/>
  <c r="B269" i="6"/>
  <c r="T269" i="6" s="1"/>
  <c r="A269" i="6"/>
  <c r="N268" i="6"/>
  <c r="M268" i="6"/>
  <c r="K268" i="6"/>
  <c r="B268" i="6"/>
  <c r="T268" i="6" s="1"/>
  <c r="A268" i="6"/>
  <c r="N267" i="6"/>
  <c r="M267" i="6"/>
  <c r="K267" i="6"/>
  <c r="B267" i="6"/>
  <c r="T267" i="6" s="1"/>
  <c r="A267" i="6"/>
  <c r="N266" i="6"/>
  <c r="M266" i="6"/>
  <c r="S266" i="6" s="1"/>
  <c r="K266" i="6"/>
  <c r="B266" i="6"/>
  <c r="T266" i="6" s="1"/>
  <c r="A266" i="6"/>
  <c r="N265" i="6"/>
  <c r="M265" i="6"/>
  <c r="S265" i="6" s="1"/>
  <c r="K265" i="6"/>
  <c r="B265" i="6"/>
  <c r="T265" i="6" s="1"/>
  <c r="A265" i="6"/>
  <c r="N264" i="6"/>
  <c r="M264" i="6"/>
  <c r="K264" i="6"/>
  <c r="B264" i="6"/>
  <c r="T264" i="6" s="1"/>
  <c r="A264" i="6"/>
  <c r="N263" i="6"/>
  <c r="M263" i="6"/>
  <c r="K263" i="6"/>
  <c r="B263" i="6"/>
  <c r="T263" i="6" s="1"/>
  <c r="A263" i="6"/>
  <c r="T391" i="6" l="1"/>
  <c r="U283" i="6"/>
  <c r="U291" i="6"/>
  <c r="U299" i="6"/>
  <c r="U307" i="6"/>
  <c r="U315" i="6"/>
  <c r="U323" i="6"/>
  <c r="U331" i="6"/>
  <c r="U279" i="6"/>
  <c r="U287" i="6"/>
  <c r="U295" i="6"/>
  <c r="U303" i="6"/>
  <c r="U311" i="6"/>
  <c r="U319" i="6"/>
  <c r="U327" i="6"/>
  <c r="T335" i="6"/>
  <c r="U335" i="6"/>
  <c r="U406" i="6"/>
  <c r="U510" i="6"/>
  <c r="U514" i="6"/>
  <c r="U518" i="6"/>
  <c r="U522" i="6"/>
  <c r="U526" i="6"/>
  <c r="U530" i="6"/>
  <c r="U534" i="6"/>
  <c r="U538" i="6"/>
  <c r="U542" i="6"/>
  <c r="U546" i="6"/>
  <c r="U550" i="6"/>
  <c r="U554" i="6"/>
  <c r="U558" i="6"/>
  <c r="U562" i="6"/>
  <c r="U566" i="6"/>
  <c r="U570" i="6"/>
  <c r="U574" i="6"/>
  <c r="U578" i="6"/>
  <c r="U582" i="6"/>
  <c r="U586" i="6"/>
  <c r="U281" i="6"/>
  <c r="U285" i="6"/>
  <c r="U289" i="6"/>
  <c r="U293" i="6"/>
  <c r="U297" i="6"/>
  <c r="U301" i="6"/>
  <c r="U305" i="6"/>
  <c r="U309" i="6"/>
  <c r="U313" i="6"/>
  <c r="U317" i="6"/>
  <c r="U321" i="6"/>
  <c r="U325" i="6"/>
  <c r="U329" i="6"/>
  <c r="U333" i="6"/>
  <c r="U365" i="6"/>
  <c r="U404" i="6"/>
  <c r="U508" i="6"/>
  <c r="U512" i="6"/>
  <c r="U516" i="6"/>
  <c r="U520" i="6"/>
  <c r="U524" i="6"/>
  <c r="U528" i="6"/>
  <c r="U532" i="6"/>
  <c r="U536" i="6"/>
  <c r="U540" i="6"/>
  <c r="U544" i="6"/>
  <c r="U548" i="6"/>
  <c r="U552" i="6"/>
  <c r="U556" i="6"/>
  <c r="U560" i="6"/>
  <c r="U564" i="6"/>
  <c r="U568" i="6"/>
  <c r="U572" i="6"/>
  <c r="U576" i="6"/>
  <c r="U580" i="6"/>
  <c r="U584" i="6"/>
  <c r="T588" i="6"/>
  <c r="T589" i="6"/>
  <c r="T590" i="6"/>
  <c r="T591" i="6"/>
  <c r="T592" i="6"/>
  <c r="T593" i="6"/>
  <c r="T594" i="6"/>
  <c r="T595" i="6"/>
  <c r="T596" i="6"/>
  <c r="T597" i="6"/>
  <c r="T598" i="6"/>
  <c r="T599" i="6"/>
  <c r="T600" i="6"/>
  <c r="T601" i="6"/>
  <c r="T602" i="6"/>
  <c r="T603" i="6"/>
  <c r="T604" i="6"/>
  <c r="T605" i="6"/>
  <c r="T606" i="6"/>
  <c r="T607" i="6"/>
  <c r="T608" i="6"/>
  <c r="T609" i="6"/>
  <c r="T760" i="6"/>
  <c r="T761" i="6"/>
  <c r="T762" i="6"/>
  <c r="T763" i="6"/>
  <c r="T764" i="6"/>
  <c r="O267" i="6"/>
  <c r="P267" i="6" s="1"/>
  <c r="O269" i="6"/>
  <c r="P269" i="6" s="1"/>
  <c r="O270" i="6"/>
  <c r="P270" i="6" s="1"/>
  <c r="O271" i="6"/>
  <c r="P271" i="6" s="1"/>
  <c r="O272" i="6"/>
  <c r="P272" i="6" s="1"/>
  <c r="O273" i="6"/>
  <c r="P273" i="6" s="1"/>
  <c r="O274" i="6"/>
  <c r="P274" i="6" s="1"/>
  <c r="O275" i="6"/>
  <c r="P275" i="6" s="1"/>
  <c r="O276" i="6"/>
  <c r="P276" i="6" s="1"/>
  <c r="O277" i="6"/>
  <c r="P277" i="6" s="1"/>
  <c r="O278" i="6"/>
  <c r="P278" i="6" s="1"/>
  <c r="O338" i="6"/>
  <c r="P338" i="6" s="1"/>
  <c r="O340" i="6"/>
  <c r="P340" i="6" s="1"/>
  <c r="O342" i="6"/>
  <c r="P342" i="6" s="1"/>
  <c r="O344" i="6"/>
  <c r="P344" i="6" s="1"/>
  <c r="O346" i="6"/>
  <c r="P346" i="6" s="1"/>
  <c r="O348" i="6"/>
  <c r="P348" i="6" s="1"/>
  <c r="O350" i="6"/>
  <c r="P350" i="6" s="1"/>
  <c r="O352" i="6"/>
  <c r="P352" i="6" s="1"/>
  <c r="O356" i="6"/>
  <c r="P356" i="6" s="1"/>
  <c r="O360" i="6"/>
  <c r="P360" i="6" s="1"/>
  <c r="O362" i="6"/>
  <c r="P362" i="6" s="1"/>
  <c r="O364" i="6"/>
  <c r="P364" i="6" s="1"/>
  <c r="O367" i="6"/>
  <c r="P367" i="6" s="1"/>
  <c r="O369" i="6"/>
  <c r="P369" i="6" s="1"/>
  <c r="O371" i="6"/>
  <c r="P371" i="6" s="1"/>
  <c r="O373" i="6"/>
  <c r="P373" i="6" s="1"/>
  <c r="O375" i="6"/>
  <c r="P375" i="6" s="1"/>
  <c r="O377" i="6"/>
  <c r="P377" i="6" s="1"/>
  <c r="O379" i="6"/>
  <c r="P379" i="6" s="1"/>
  <c r="O381" i="6"/>
  <c r="P381" i="6" s="1"/>
  <c r="O383" i="6"/>
  <c r="P383" i="6" s="1"/>
  <c r="O385" i="6"/>
  <c r="P385" i="6" s="1"/>
  <c r="O387" i="6"/>
  <c r="P387" i="6" s="1"/>
  <c r="O389" i="6"/>
  <c r="P389" i="6" s="1"/>
  <c r="O391" i="6"/>
  <c r="P391" i="6" s="1"/>
  <c r="O393" i="6"/>
  <c r="P393" i="6" s="1"/>
  <c r="O395" i="6"/>
  <c r="P395" i="6" s="1"/>
  <c r="O397" i="6"/>
  <c r="P397" i="6" s="1"/>
  <c r="O399" i="6"/>
  <c r="P399" i="6" s="1"/>
  <c r="O401" i="6"/>
  <c r="P401" i="6" s="1"/>
  <c r="O268" i="6"/>
  <c r="P268" i="6" s="1"/>
  <c r="O339" i="6"/>
  <c r="P339" i="6" s="1"/>
  <c r="O343" i="6"/>
  <c r="P343" i="6" s="1"/>
  <c r="O347" i="6"/>
  <c r="P347" i="6" s="1"/>
  <c r="O349" i="6"/>
  <c r="P349" i="6" s="1"/>
  <c r="O357" i="6"/>
  <c r="P357" i="6" s="1"/>
  <c r="O359" i="6"/>
  <c r="P359" i="6" s="1"/>
  <c r="O361" i="6"/>
  <c r="P361" i="6" s="1"/>
  <c r="O363" i="6"/>
  <c r="P363" i="6" s="1"/>
  <c r="O365" i="6"/>
  <c r="P365" i="6" s="1"/>
  <c r="O366" i="6"/>
  <c r="P366" i="6" s="1"/>
  <c r="O368" i="6"/>
  <c r="P368" i="6" s="1"/>
  <c r="O370" i="6"/>
  <c r="P370" i="6" s="1"/>
  <c r="O372" i="6"/>
  <c r="P372" i="6" s="1"/>
  <c r="O374" i="6"/>
  <c r="P374" i="6" s="1"/>
  <c r="O376" i="6"/>
  <c r="P376" i="6" s="1"/>
  <c r="O378" i="6"/>
  <c r="P378" i="6" s="1"/>
  <c r="O380" i="6"/>
  <c r="P380" i="6" s="1"/>
  <c r="O382" i="6"/>
  <c r="P382" i="6" s="1"/>
  <c r="O384" i="6"/>
  <c r="P384" i="6" s="1"/>
  <c r="O386" i="6"/>
  <c r="P386" i="6" s="1"/>
  <c r="O388" i="6"/>
  <c r="P388" i="6" s="1"/>
  <c r="O390" i="6"/>
  <c r="P390" i="6" s="1"/>
  <c r="O392" i="6"/>
  <c r="P392" i="6" s="1"/>
  <c r="O394" i="6"/>
  <c r="P394" i="6" s="1"/>
  <c r="O396" i="6"/>
  <c r="P396" i="6" s="1"/>
  <c r="O398" i="6"/>
  <c r="P398" i="6" s="1"/>
  <c r="O400" i="6"/>
  <c r="P400" i="6" s="1"/>
  <c r="O402" i="6"/>
  <c r="P402" i="6" s="1"/>
  <c r="O266" i="6"/>
  <c r="P266" i="6" s="1"/>
  <c r="U266" i="6"/>
  <c r="S267" i="6"/>
  <c r="S268" i="6"/>
  <c r="O280" i="6"/>
  <c r="P280" i="6" s="1"/>
  <c r="O282" i="6"/>
  <c r="P282" i="6" s="1"/>
  <c r="O284" i="6"/>
  <c r="P284" i="6" s="1"/>
  <c r="O286" i="6"/>
  <c r="P286" i="6" s="1"/>
  <c r="O288" i="6"/>
  <c r="P288" i="6" s="1"/>
  <c r="O290" i="6"/>
  <c r="P290" i="6" s="1"/>
  <c r="O292" i="6"/>
  <c r="P292" i="6" s="1"/>
  <c r="O294" i="6"/>
  <c r="P294" i="6" s="1"/>
  <c r="O296" i="6"/>
  <c r="P296" i="6" s="1"/>
  <c r="O298" i="6"/>
  <c r="P298" i="6" s="1"/>
  <c r="O300" i="6"/>
  <c r="P300" i="6" s="1"/>
  <c r="O302" i="6"/>
  <c r="P302" i="6" s="1"/>
  <c r="O304" i="6"/>
  <c r="P304" i="6" s="1"/>
  <c r="O306" i="6"/>
  <c r="P306" i="6" s="1"/>
  <c r="O308" i="6"/>
  <c r="P308" i="6" s="1"/>
  <c r="O310" i="6"/>
  <c r="P310" i="6" s="1"/>
  <c r="O312" i="6"/>
  <c r="P312" i="6" s="1"/>
  <c r="O314" i="6"/>
  <c r="P314" i="6" s="1"/>
  <c r="O316" i="6"/>
  <c r="P316" i="6" s="1"/>
  <c r="O318" i="6"/>
  <c r="P318" i="6" s="1"/>
  <c r="O320" i="6"/>
  <c r="P320" i="6" s="1"/>
  <c r="O322" i="6"/>
  <c r="P322" i="6" s="1"/>
  <c r="O324" i="6"/>
  <c r="P324" i="6" s="1"/>
  <c r="O326" i="6"/>
  <c r="P326" i="6" s="1"/>
  <c r="O328" i="6"/>
  <c r="P328" i="6" s="1"/>
  <c r="O330" i="6"/>
  <c r="P330" i="6" s="1"/>
  <c r="O332" i="6"/>
  <c r="P332" i="6" s="1"/>
  <c r="O334" i="6"/>
  <c r="P334" i="6" s="1"/>
  <c r="O336" i="6"/>
  <c r="P336" i="6" s="1"/>
  <c r="U267" i="6"/>
  <c r="U268" i="6"/>
  <c r="U269" i="6"/>
  <c r="U270" i="6"/>
  <c r="U271" i="6"/>
  <c r="U272" i="6"/>
  <c r="U273" i="6"/>
  <c r="U274" i="6"/>
  <c r="U275" i="6"/>
  <c r="U276" i="6"/>
  <c r="U277" i="6"/>
  <c r="U278" i="6"/>
  <c r="O279" i="6"/>
  <c r="P279" i="6" s="1"/>
  <c r="U280" i="6"/>
  <c r="O281" i="6"/>
  <c r="P281" i="6" s="1"/>
  <c r="U282" i="6"/>
  <c r="O283" i="6"/>
  <c r="P283" i="6" s="1"/>
  <c r="U284" i="6"/>
  <c r="O285" i="6"/>
  <c r="P285" i="6" s="1"/>
  <c r="U286" i="6"/>
  <c r="O287" i="6"/>
  <c r="P287" i="6" s="1"/>
  <c r="U288" i="6"/>
  <c r="O289" i="6"/>
  <c r="P289" i="6" s="1"/>
  <c r="U290" i="6"/>
  <c r="O291" i="6"/>
  <c r="P291" i="6" s="1"/>
  <c r="U292" i="6"/>
  <c r="O293" i="6"/>
  <c r="P293" i="6" s="1"/>
  <c r="U294" i="6"/>
  <c r="O295" i="6"/>
  <c r="P295" i="6" s="1"/>
  <c r="U296" i="6"/>
  <c r="O297" i="6"/>
  <c r="P297" i="6" s="1"/>
  <c r="U298" i="6"/>
  <c r="O299" i="6"/>
  <c r="P299" i="6" s="1"/>
  <c r="U300" i="6"/>
  <c r="O301" i="6"/>
  <c r="P301" i="6" s="1"/>
  <c r="U302" i="6"/>
  <c r="O303" i="6"/>
  <c r="P303" i="6" s="1"/>
  <c r="U304" i="6"/>
  <c r="O305" i="6"/>
  <c r="P305" i="6" s="1"/>
  <c r="U306" i="6"/>
  <c r="O307" i="6"/>
  <c r="P307" i="6" s="1"/>
  <c r="U308" i="6"/>
  <c r="O309" i="6"/>
  <c r="P309" i="6" s="1"/>
  <c r="U310" i="6"/>
  <c r="O311" i="6"/>
  <c r="P311" i="6" s="1"/>
  <c r="U312" i="6"/>
  <c r="O313" i="6"/>
  <c r="P313" i="6" s="1"/>
  <c r="U314" i="6"/>
  <c r="O315" i="6"/>
  <c r="P315" i="6" s="1"/>
  <c r="U316" i="6"/>
  <c r="O317" i="6"/>
  <c r="P317" i="6" s="1"/>
  <c r="U318" i="6"/>
  <c r="O319" i="6"/>
  <c r="P319" i="6" s="1"/>
  <c r="U320" i="6"/>
  <c r="O321" i="6"/>
  <c r="P321" i="6" s="1"/>
  <c r="U322" i="6"/>
  <c r="O323" i="6"/>
  <c r="P323" i="6" s="1"/>
  <c r="U324" i="6"/>
  <c r="O325" i="6"/>
  <c r="P325" i="6" s="1"/>
  <c r="U326" i="6"/>
  <c r="O327" i="6"/>
  <c r="P327" i="6" s="1"/>
  <c r="U328" i="6"/>
  <c r="O329" i="6"/>
  <c r="P329" i="6" s="1"/>
  <c r="U330" i="6"/>
  <c r="O331" i="6"/>
  <c r="P331" i="6" s="1"/>
  <c r="U332" i="6"/>
  <c r="O333" i="6"/>
  <c r="P333" i="6" s="1"/>
  <c r="U334" i="6"/>
  <c r="O335" i="6"/>
  <c r="P335" i="6" s="1"/>
  <c r="U336" i="6"/>
  <c r="T337" i="6"/>
  <c r="U337" i="6"/>
  <c r="O337" i="6"/>
  <c r="P337" i="6" s="1"/>
  <c r="O341" i="6"/>
  <c r="P341" i="6" s="1"/>
  <c r="U341" i="6"/>
  <c r="O345" i="6"/>
  <c r="P345" i="6" s="1"/>
  <c r="U345" i="6"/>
  <c r="O351" i="6"/>
  <c r="P351" i="6" s="1"/>
  <c r="U351" i="6"/>
  <c r="O353" i="6"/>
  <c r="P353" i="6" s="1"/>
  <c r="U353" i="6"/>
  <c r="O354" i="6"/>
  <c r="P354" i="6" s="1"/>
  <c r="O355" i="6"/>
  <c r="P355" i="6" s="1"/>
  <c r="U355" i="6"/>
  <c r="O358" i="6"/>
  <c r="P358" i="6" s="1"/>
  <c r="U359" i="6"/>
  <c r="U361" i="6"/>
  <c r="O263" i="6"/>
  <c r="P263" i="6" s="1"/>
  <c r="S338" i="6"/>
  <c r="S339" i="6"/>
  <c r="S340" i="6"/>
  <c r="S342" i="6"/>
  <c r="S343" i="6"/>
  <c r="S344" i="6"/>
  <c r="S346" i="6"/>
  <c r="S347" i="6"/>
  <c r="S348" i="6"/>
  <c r="S349" i="6"/>
  <c r="S350" i="6"/>
  <c r="S352" i="6"/>
  <c r="S356" i="6"/>
  <c r="S357" i="6"/>
  <c r="S359" i="6"/>
  <c r="S360" i="6"/>
  <c r="S361" i="6"/>
  <c r="S362" i="6"/>
  <c r="S363" i="6"/>
  <c r="S364" i="6"/>
  <c r="S365" i="6"/>
  <c r="S366" i="6"/>
  <c r="S367" i="6"/>
  <c r="S368" i="6"/>
  <c r="S369" i="6"/>
  <c r="S370" i="6"/>
  <c r="S371" i="6"/>
  <c r="S372" i="6"/>
  <c r="S373" i="6"/>
  <c r="S374" i="6"/>
  <c r="S375" i="6"/>
  <c r="S376" i="6"/>
  <c r="S377" i="6"/>
  <c r="S378" i="6"/>
  <c r="S379" i="6"/>
  <c r="S380" i="6"/>
  <c r="S381" i="6"/>
  <c r="S382" i="6"/>
  <c r="S383" i="6"/>
  <c r="S384" i="6"/>
  <c r="S385" i="6"/>
  <c r="S386" i="6"/>
  <c r="S387" i="6"/>
  <c r="S388" i="6"/>
  <c r="S389" i="6"/>
  <c r="S390" i="6"/>
  <c r="S391" i="6"/>
  <c r="S392" i="6"/>
  <c r="S393" i="6"/>
  <c r="S394" i="6"/>
  <c r="S395" i="6"/>
  <c r="S396" i="6"/>
  <c r="S397" i="6"/>
  <c r="S398" i="6"/>
  <c r="S399" i="6"/>
  <c r="S400" i="6"/>
  <c r="S401" i="6"/>
  <c r="S402" i="6"/>
  <c r="U403" i="6"/>
  <c r="O404" i="6"/>
  <c r="P404" i="6" s="1"/>
  <c r="U405" i="6"/>
  <c r="O406" i="6"/>
  <c r="P406" i="6" s="1"/>
  <c r="U338" i="6"/>
  <c r="U339" i="6"/>
  <c r="U340" i="6"/>
  <c r="U342" i="6"/>
  <c r="U343" i="6"/>
  <c r="U344" i="6"/>
  <c r="U346" i="6"/>
  <c r="U347" i="6"/>
  <c r="U348" i="6"/>
  <c r="U349" i="6"/>
  <c r="U350" i="6"/>
  <c r="U352" i="6"/>
  <c r="U354" i="6"/>
  <c r="U356" i="6"/>
  <c r="U357" i="6"/>
  <c r="U358" i="6"/>
  <c r="U360" i="6"/>
  <c r="U362" i="6"/>
  <c r="U363" i="6"/>
  <c r="U364" i="6"/>
  <c r="U366" i="6"/>
  <c r="U367" i="6"/>
  <c r="U368" i="6"/>
  <c r="U369" i="6"/>
  <c r="U370" i="6"/>
  <c r="U371" i="6"/>
  <c r="U372" i="6"/>
  <c r="U373" i="6"/>
  <c r="U374" i="6"/>
  <c r="U375" i="6"/>
  <c r="U376" i="6"/>
  <c r="U377" i="6"/>
  <c r="U378" i="6"/>
  <c r="U379" i="6"/>
  <c r="U380" i="6"/>
  <c r="U381" i="6"/>
  <c r="U382" i="6"/>
  <c r="U383" i="6"/>
  <c r="U384" i="6"/>
  <c r="U385" i="6"/>
  <c r="U386" i="6"/>
  <c r="U387" i="6"/>
  <c r="U388" i="6"/>
  <c r="U389" i="6"/>
  <c r="U390" i="6"/>
  <c r="U391" i="6"/>
  <c r="U392" i="6"/>
  <c r="U393" i="6"/>
  <c r="U394" i="6"/>
  <c r="U395" i="6"/>
  <c r="U396" i="6"/>
  <c r="U397" i="6"/>
  <c r="U398" i="6"/>
  <c r="U399" i="6"/>
  <c r="U400" i="6"/>
  <c r="U401" i="6"/>
  <c r="U402" i="6"/>
  <c r="O403" i="6"/>
  <c r="P403" i="6" s="1"/>
  <c r="O405" i="6"/>
  <c r="P405" i="6" s="1"/>
  <c r="T407" i="6"/>
  <c r="U407" i="6"/>
  <c r="O407" i="6"/>
  <c r="P407" i="6" s="1"/>
  <c r="T509" i="6"/>
  <c r="U509" i="6"/>
  <c r="O509" i="6"/>
  <c r="P509" i="6" s="1"/>
  <c r="T511" i="6"/>
  <c r="U511" i="6"/>
  <c r="O511" i="6"/>
  <c r="P511" i="6" s="1"/>
  <c r="T513" i="6"/>
  <c r="U513" i="6"/>
  <c r="O513" i="6"/>
  <c r="P513" i="6" s="1"/>
  <c r="T515" i="6"/>
  <c r="U515" i="6"/>
  <c r="O515" i="6"/>
  <c r="P515" i="6" s="1"/>
  <c r="T517" i="6"/>
  <c r="U517" i="6"/>
  <c r="O517" i="6"/>
  <c r="P517" i="6" s="1"/>
  <c r="T519" i="6"/>
  <c r="U519" i="6"/>
  <c r="O519" i="6"/>
  <c r="P519" i="6" s="1"/>
  <c r="T521" i="6"/>
  <c r="U521" i="6"/>
  <c r="O521" i="6"/>
  <c r="P521" i="6" s="1"/>
  <c r="T523" i="6"/>
  <c r="U523" i="6"/>
  <c r="O523" i="6"/>
  <c r="P523" i="6" s="1"/>
  <c r="T525" i="6"/>
  <c r="U525" i="6"/>
  <c r="O525" i="6"/>
  <c r="P525" i="6" s="1"/>
  <c r="T527" i="6"/>
  <c r="U527" i="6"/>
  <c r="O527" i="6"/>
  <c r="P527" i="6" s="1"/>
  <c r="T529" i="6"/>
  <c r="U529" i="6"/>
  <c r="O529" i="6"/>
  <c r="P529" i="6" s="1"/>
  <c r="T531" i="6"/>
  <c r="U531" i="6"/>
  <c r="O531" i="6"/>
  <c r="P531" i="6" s="1"/>
  <c r="T533" i="6"/>
  <c r="U533" i="6"/>
  <c r="O533" i="6"/>
  <c r="P533" i="6" s="1"/>
  <c r="T535" i="6"/>
  <c r="U535" i="6"/>
  <c r="O535" i="6"/>
  <c r="P535" i="6" s="1"/>
  <c r="T537" i="6"/>
  <c r="U537" i="6"/>
  <c r="O537" i="6"/>
  <c r="P537" i="6" s="1"/>
  <c r="T539" i="6"/>
  <c r="U539" i="6"/>
  <c r="S539" i="6"/>
  <c r="O539" i="6"/>
  <c r="P539" i="6" s="1"/>
  <c r="O508" i="6"/>
  <c r="P508" i="6" s="1"/>
  <c r="O510" i="6"/>
  <c r="P510" i="6" s="1"/>
  <c r="O512" i="6"/>
  <c r="P512" i="6" s="1"/>
  <c r="O514" i="6"/>
  <c r="P514" i="6" s="1"/>
  <c r="O516" i="6"/>
  <c r="P516" i="6" s="1"/>
  <c r="O518" i="6"/>
  <c r="P518" i="6" s="1"/>
  <c r="O520" i="6"/>
  <c r="P520" i="6" s="1"/>
  <c r="O522" i="6"/>
  <c r="P522" i="6" s="1"/>
  <c r="O524" i="6"/>
  <c r="P524" i="6" s="1"/>
  <c r="O526" i="6"/>
  <c r="P526" i="6" s="1"/>
  <c r="O528" i="6"/>
  <c r="P528" i="6" s="1"/>
  <c r="O530" i="6"/>
  <c r="P530" i="6" s="1"/>
  <c r="O532" i="6"/>
  <c r="P532" i="6" s="1"/>
  <c r="O534" i="6"/>
  <c r="P534" i="6" s="1"/>
  <c r="O536" i="6"/>
  <c r="P536" i="6" s="1"/>
  <c r="O538" i="6"/>
  <c r="P538" i="6" s="1"/>
  <c r="O540" i="6"/>
  <c r="P540" i="6" s="1"/>
  <c r="U541" i="6"/>
  <c r="O542" i="6"/>
  <c r="P542" i="6" s="1"/>
  <c r="U543" i="6"/>
  <c r="O544" i="6"/>
  <c r="P544" i="6" s="1"/>
  <c r="U545" i="6"/>
  <c r="O546" i="6"/>
  <c r="P546" i="6" s="1"/>
  <c r="U547" i="6"/>
  <c r="O548" i="6"/>
  <c r="P548" i="6" s="1"/>
  <c r="U549" i="6"/>
  <c r="O550" i="6"/>
  <c r="P550" i="6" s="1"/>
  <c r="U551" i="6"/>
  <c r="O552" i="6"/>
  <c r="P552" i="6" s="1"/>
  <c r="U553" i="6"/>
  <c r="O554" i="6"/>
  <c r="P554" i="6" s="1"/>
  <c r="U555" i="6"/>
  <c r="O556" i="6"/>
  <c r="P556" i="6" s="1"/>
  <c r="U557" i="6"/>
  <c r="O558" i="6"/>
  <c r="P558" i="6" s="1"/>
  <c r="U559" i="6"/>
  <c r="O560" i="6"/>
  <c r="P560" i="6" s="1"/>
  <c r="U561" i="6"/>
  <c r="O562" i="6"/>
  <c r="P562" i="6" s="1"/>
  <c r="U563" i="6"/>
  <c r="O564" i="6"/>
  <c r="P564" i="6" s="1"/>
  <c r="U565" i="6"/>
  <c r="O566" i="6"/>
  <c r="P566" i="6" s="1"/>
  <c r="U567" i="6"/>
  <c r="O568" i="6"/>
  <c r="P568" i="6" s="1"/>
  <c r="U569" i="6"/>
  <c r="O570" i="6"/>
  <c r="P570" i="6" s="1"/>
  <c r="U571" i="6"/>
  <c r="O572" i="6"/>
  <c r="P572" i="6" s="1"/>
  <c r="U573" i="6"/>
  <c r="O574" i="6"/>
  <c r="P574" i="6" s="1"/>
  <c r="U575" i="6"/>
  <c r="O576" i="6"/>
  <c r="P576" i="6" s="1"/>
  <c r="U577" i="6"/>
  <c r="O578" i="6"/>
  <c r="P578" i="6" s="1"/>
  <c r="U579" i="6"/>
  <c r="O580" i="6"/>
  <c r="P580" i="6" s="1"/>
  <c r="U581" i="6"/>
  <c r="O582" i="6"/>
  <c r="P582" i="6" s="1"/>
  <c r="U583" i="6"/>
  <c r="O584" i="6"/>
  <c r="P584" i="6" s="1"/>
  <c r="U585" i="6"/>
  <c r="O586" i="6"/>
  <c r="P586" i="6" s="1"/>
  <c r="O541" i="6"/>
  <c r="P541" i="6" s="1"/>
  <c r="O543" i="6"/>
  <c r="P543" i="6" s="1"/>
  <c r="O545" i="6"/>
  <c r="P545" i="6" s="1"/>
  <c r="O547" i="6"/>
  <c r="P547" i="6" s="1"/>
  <c r="O549" i="6"/>
  <c r="P549" i="6" s="1"/>
  <c r="O551" i="6"/>
  <c r="P551" i="6" s="1"/>
  <c r="O553" i="6"/>
  <c r="P553" i="6" s="1"/>
  <c r="O555" i="6"/>
  <c r="P555" i="6" s="1"/>
  <c r="O557" i="6"/>
  <c r="P557" i="6" s="1"/>
  <c r="O559" i="6"/>
  <c r="P559" i="6" s="1"/>
  <c r="O561" i="6"/>
  <c r="P561" i="6" s="1"/>
  <c r="O563" i="6"/>
  <c r="P563" i="6" s="1"/>
  <c r="O565" i="6"/>
  <c r="P565" i="6" s="1"/>
  <c r="O567" i="6"/>
  <c r="P567" i="6" s="1"/>
  <c r="O569" i="6"/>
  <c r="P569" i="6" s="1"/>
  <c r="O571" i="6"/>
  <c r="P571" i="6" s="1"/>
  <c r="O573" i="6"/>
  <c r="P573" i="6" s="1"/>
  <c r="O575" i="6"/>
  <c r="P575" i="6" s="1"/>
  <c r="O577" i="6"/>
  <c r="P577" i="6" s="1"/>
  <c r="O579" i="6"/>
  <c r="P579" i="6" s="1"/>
  <c r="O581" i="6"/>
  <c r="P581" i="6" s="1"/>
  <c r="O583" i="6"/>
  <c r="P583" i="6" s="1"/>
  <c r="O585" i="6"/>
  <c r="P585" i="6" s="1"/>
  <c r="U587" i="6"/>
  <c r="T587" i="6"/>
  <c r="O587" i="6"/>
  <c r="P587" i="6" s="1"/>
  <c r="T765" i="6"/>
  <c r="O588" i="6"/>
  <c r="P588" i="6" s="1"/>
  <c r="O589" i="6"/>
  <c r="P589" i="6" s="1"/>
  <c r="O590" i="6"/>
  <c r="P590" i="6" s="1"/>
  <c r="O591" i="6"/>
  <c r="P591" i="6" s="1"/>
  <c r="O592" i="6"/>
  <c r="P592" i="6" s="1"/>
  <c r="O593" i="6"/>
  <c r="P593" i="6" s="1"/>
  <c r="O594" i="6"/>
  <c r="P594" i="6" s="1"/>
  <c r="O595" i="6"/>
  <c r="P595" i="6" s="1"/>
  <c r="O596" i="6"/>
  <c r="P596" i="6" s="1"/>
  <c r="O597" i="6"/>
  <c r="P597" i="6" s="1"/>
  <c r="O598" i="6"/>
  <c r="P598" i="6" s="1"/>
  <c r="O599" i="6"/>
  <c r="P599" i="6" s="1"/>
  <c r="O600" i="6"/>
  <c r="P600" i="6" s="1"/>
  <c r="O601" i="6"/>
  <c r="P601" i="6" s="1"/>
  <c r="O602" i="6"/>
  <c r="P602" i="6" s="1"/>
  <c r="O603" i="6"/>
  <c r="P603" i="6" s="1"/>
  <c r="O604" i="6"/>
  <c r="P604" i="6" s="1"/>
  <c r="O605" i="6"/>
  <c r="P605" i="6" s="1"/>
  <c r="O606" i="6"/>
  <c r="P606" i="6" s="1"/>
  <c r="O607" i="6"/>
  <c r="P607" i="6" s="1"/>
  <c r="O608" i="6"/>
  <c r="P608" i="6" s="1"/>
  <c r="O609" i="6"/>
  <c r="P609" i="6" s="1"/>
  <c r="O760" i="6"/>
  <c r="P760" i="6" s="1"/>
  <c r="O761" i="6"/>
  <c r="P761" i="6" s="1"/>
  <c r="O762" i="6"/>
  <c r="P762" i="6" s="1"/>
  <c r="O763" i="6"/>
  <c r="P763" i="6" s="1"/>
  <c r="O764" i="6"/>
  <c r="P764" i="6" s="1"/>
  <c r="O765" i="6"/>
  <c r="P765" i="6" s="1"/>
  <c r="O264" i="6"/>
  <c r="P264" i="6" s="1"/>
  <c r="S263" i="6"/>
  <c r="S264" i="6"/>
  <c r="U263" i="6"/>
  <c r="U264" i="6"/>
  <c r="O265" i="6"/>
  <c r="P265" i="6" s="1"/>
  <c r="U265" i="6"/>
  <c r="BK1012" i="3" l="1"/>
  <c r="BK1011" i="3"/>
  <c r="BK1010" i="3"/>
  <c r="BK1009" i="3"/>
  <c r="BK1008" i="3"/>
  <c r="BK1007" i="3"/>
  <c r="BK1006" i="3"/>
  <c r="BK1005" i="3"/>
  <c r="BK1004" i="3"/>
  <c r="BK1003" i="3"/>
  <c r="BK1002" i="3"/>
  <c r="BK1001" i="3"/>
  <c r="BK1000" i="3"/>
  <c r="BK999" i="3"/>
  <c r="BK998" i="3"/>
  <c r="BK997" i="3"/>
  <c r="BK996" i="3"/>
  <c r="BK995" i="3"/>
  <c r="BK994" i="3"/>
  <c r="BK993" i="3"/>
  <c r="BK992" i="3"/>
  <c r="BK991" i="3"/>
  <c r="BK990" i="3"/>
  <c r="BK989" i="3"/>
  <c r="BK988" i="3"/>
  <c r="BK987" i="3"/>
  <c r="BK986" i="3"/>
  <c r="BK985" i="3"/>
  <c r="BK984" i="3"/>
  <c r="BK983" i="3"/>
  <c r="BK982" i="3"/>
  <c r="BK981" i="3"/>
  <c r="BK980" i="3"/>
  <c r="BK979" i="3"/>
  <c r="BK978" i="3"/>
  <c r="BK977" i="3"/>
  <c r="BK976" i="3"/>
  <c r="BK975" i="3"/>
  <c r="BK974" i="3"/>
  <c r="BK973" i="3"/>
  <c r="BK972" i="3"/>
  <c r="BK971" i="3"/>
  <c r="BK970" i="3"/>
  <c r="BK969" i="3"/>
  <c r="BK968" i="3"/>
  <c r="BK967" i="3"/>
  <c r="BK966" i="3"/>
  <c r="BK965" i="3"/>
  <c r="BK964" i="3"/>
  <c r="BK963" i="3"/>
  <c r="BK962" i="3"/>
  <c r="BK961" i="3"/>
  <c r="BK960" i="3"/>
  <c r="BK959" i="3"/>
  <c r="BK958" i="3"/>
  <c r="BK957" i="3"/>
  <c r="BK956" i="3"/>
  <c r="BK955" i="3"/>
  <c r="BK954" i="3"/>
  <c r="BK953" i="3"/>
  <c r="BK952" i="3"/>
  <c r="BK951" i="3"/>
  <c r="BK950" i="3"/>
  <c r="BK949" i="3"/>
  <c r="BK948" i="3"/>
  <c r="BK947" i="3"/>
  <c r="BK946" i="3"/>
  <c r="BK945" i="3"/>
  <c r="BK944" i="3"/>
  <c r="BK943" i="3"/>
  <c r="BK942" i="3"/>
  <c r="BK941" i="3"/>
  <c r="BK940" i="3"/>
  <c r="BK939" i="3"/>
  <c r="BK938" i="3"/>
  <c r="BK937" i="3"/>
  <c r="BK936" i="3"/>
  <c r="BK935" i="3"/>
  <c r="BK934" i="3"/>
  <c r="BK933" i="3"/>
  <c r="BK932" i="3"/>
  <c r="BK931" i="3"/>
  <c r="BK930" i="3"/>
  <c r="BK929" i="3"/>
  <c r="BK928" i="3"/>
  <c r="BK927" i="3"/>
  <c r="BK926" i="3"/>
  <c r="BK925" i="3"/>
  <c r="BK924" i="3"/>
  <c r="BK923" i="3"/>
  <c r="BK922" i="3"/>
  <c r="BK921" i="3"/>
  <c r="BK920" i="3"/>
  <c r="BK919" i="3"/>
  <c r="BK918" i="3"/>
  <c r="BK917" i="3"/>
  <c r="BK916" i="3"/>
  <c r="BK915" i="3"/>
  <c r="BK914" i="3"/>
  <c r="BK913" i="3"/>
  <c r="BK912" i="3"/>
  <c r="BK911" i="3"/>
  <c r="BK910" i="3"/>
  <c r="BK909" i="3"/>
  <c r="BK908" i="3"/>
  <c r="BK907" i="3"/>
  <c r="BK906" i="3"/>
  <c r="BK905" i="3"/>
  <c r="BK904" i="3"/>
  <c r="BK903" i="3"/>
  <c r="BK902" i="3"/>
  <c r="BK901" i="3"/>
  <c r="BK900" i="3"/>
  <c r="BK899" i="3"/>
  <c r="BK898" i="3"/>
  <c r="BK897" i="3"/>
  <c r="BK896" i="3"/>
  <c r="BK895" i="3"/>
  <c r="BK894" i="3"/>
  <c r="BK893" i="3"/>
  <c r="BK892" i="3"/>
  <c r="BK891" i="3"/>
  <c r="BK890" i="3"/>
  <c r="BK889" i="3"/>
  <c r="BK888" i="3"/>
  <c r="BK887" i="3"/>
  <c r="BK886" i="3"/>
  <c r="BK885" i="3"/>
  <c r="BK884" i="3"/>
  <c r="BK883" i="3"/>
  <c r="BK882" i="3"/>
  <c r="BK881" i="3"/>
  <c r="BK880" i="3"/>
  <c r="BK879" i="3"/>
  <c r="BK878" i="3"/>
  <c r="BK877" i="3"/>
  <c r="BK876" i="3"/>
  <c r="BK875" i="3"/>
  <c r="BK874" i="3"/>
  <c r="BK873" i="3"/>
  <c r="BK872" i="3"/>
  <c r="BK871" i="3"/>
  <c r="BK870" i="3"/>
  <c r="BK869" i="3"/>
  <c r="BK868" i="3"/>
  <c r="BK867" i="3"/>
  <c r="BK866" i="3"/>
  <c r="BK865" i="3"/>
  <c r="BK864" i="3"/>
  <c r="BK863" i="3"/>
  <c r="BK862" i="3"/>
  <c r="BK861" i="3"/>
  <c r="BK860" i="3"/>
  <c r="BK859" i="3"/>
  <c r="BK858" i="3"/>
  <c r="BK857" i="3"/>
  <c r="BK856" i="3"/>
  <c r="BK855" i="3"/>
  <c r="BK854" i="3"/>
  <c r="BK853" i="3"/>
  <c r="BK852" i="3"/>
  <c r="BK851" i="3"/>
  <c r="BK850" i="3"/>
  <c r="BK849" i="3"/>
  <c r="BK848" i="3"/>
  <c r="BK847" i="3"/>
  <c r="BK846" i="3"/>
  <c r="BK845" i="3"/>
  <c r="BK844" i="3"/>
  <c r="BK843" i="3"/>
  <c r="BK842" i="3"/>
  <c r="BK841" i="3"/>
  <c r="BK840" i="3"/>
  <c r="BK839" i="3"/>
  <c r="BK838" i="3"/>
  <c r="BK837" i="3"/>
  <c r="BK836" i="3"/>
  <c r="BK835" i="3"/>
  <c r="BK834" i="3"/>
  <c r="BK833" i="3"/>
  <c r="BK832" i="3"/>
  <c r="BK831" i="3"/>
  <c r="BK830" i="3"/>
  <c r="BK829" i="3"/>
  <c r="BK828" i="3"/>
  <c r="BK827" i="3"/>
  <c r="BK826" i="3"/>
  <c r="BK825" i="3"/>
  <c r="BK824" i="3"/>
  <c r="BK823" i="3"/>
  <c r="BK822" i="3"/>
  <c r="BK821" i="3"/>
  <c r="BK820" i="3"/>
  <c r="BK819" i="3"/>
  <c r="BK818" i="3"/>
  <c r="BK817" i="3"/>
  <c r="BK816" i="3"/>
  <c r="BK815" i="3"/>
  <c r="BK814" i="3"/>
  <c r="BK813" i="3"/>
  <c r="BK812" i="3"/>
  <c r="BK811" i="3"/>
  <c r="BK810" i="3"/>
  <c r="BK809" i="3"/>
  <c r="BK808" i="3"/>
  <c r="BK807" i="3"/>
  <c r="BK806" i="3"/>
  <c r="BK805" i="3"/>
  <c r="BK804" i="3"/>
  <c r="BK803" i="3"/>
  <c r="BK802" i="3"/>
  <c r="BK801" i="3"/>
  <c r="BK800" i="3"/>
  <c r="BK799" i="3"/>
  <c r="BK798" i="3"/>
  <c r="BK797" i="3"/>
  <c r="BK796" i="3"/>
  <c r="BK795" i="3"/>
  <c r="BK794" i="3"/>
  <c r="BK793" i="3"/>
  <c r="BK792" i="3"/>
  <c r="BK791" i="3"/>
  <c r="BK790" i="3"/>
  <c r="BK789" i="3"/>
  <c r="BK788" i="3"/>
  <c r="BK787" i="3"/>
  <c r="BK786" i="3"/>
  <c r="BK785" i="3"/>
  <c r="BK784" i="3"/>
  <c r="BK783" i="3"/>
  <c r="BK782" i="3"/>
  <c r="BK781" i="3"/>
  <c r="BK780" i="3"/>
  <c r="BK779" i="3"/>
  <c r="BK778" i="3"/>
  <c r="BK777" i="3"/>
  <c r="BK776" i="3"/>
  <c r="BK775" i="3"/>
  <c r="BK774" i="3"/>
  <c r="BK773" i="3"/>
  <c r="BK772" i="3"/>
  <c r="BK771" i="3"/>
  <c r="BK770" i="3"/>
  <c r="BK769" i="3"/>
  <c r="BK768" i="3"/>
  <c r="BK767" i="3"/>
  <c r="BK766" i="3"/>
  <c r="BK765" i="3"/>
  <c r="BK764" i="3"/>
  <c r="BK763" i="3"/>
  <c r="BK762" i="3"/>
  <c r="BK761" i="3"/>
  <c r="BK760" i="3"/>
  <c r="BK759" i="3"/>
  <c r="BK758" i="3"/>
  <c r="BK757" i="3"/>
  <c r="BK756" i="3"/>
  <c r="BK755" i="3"/>
  <c r="BK754" i="3"/>
  <c r="BK753" i="3"/>
  <c r="BK752" i="3"/>
  <c r="BK751" i="3"/>
  <c r="BK750" i="3"/>
  <c r="BK749" i="3"/>
  <c r="BK748" i="3"/>
  <c r="BK747" i="3"/>
  <c r="BK746" i="3"/>
  <c r="BK745" i="3"/>
  <c r="BK744" i="3"/>
  <c r="BK743" i="3"/>
  <c r="BK742" i="3"/>
  <c r="BK741" i="3"/>
  <c r="BK740" i="3"/>
  <c r="BK739" i="3"/>
  <c r="BK738" i="3"/>
  <c r="BK737" i="3"/>
  <c r="BK736" i="3"/>
  <c r="BK735" i="3"/>
  <c r="BK734" i="3"/>
  <c r="BK733" i="3"/>
  <c r="BK732" i="3"/>
  <c r="BK731" i="3"/>
  <c r="BK730" i="3"/>
  <c r="BK729" i="3"/>
  <c r="BK728" i="3"/>
  <c r="BK727" i="3"/>
  <c r="BK726" i="3"/>
  <c r="BK725" i="3"/>
  <c r="BK724" i="3"/>
  <c r="BK723" i="3"/>
  <c r="BK722" i="3"/>
  <c r="BK721" i="3"/>
  <c r="BK720" i="3"/>
  <c r="BK719" i="3"/>
  <c r="BK718" i="3"/>
  <c r="BK717" i="3"/>
  <c r="BK716" i="3"/>
  <c r="BK715" i="3"/>
  <c r="BK714" i="3"/>
  <c r="BK713" i="3"/>
  <c r="BK712" i="3"/>
  <c r="BK711" i="3"/>
  <c r="BK710" i="3"/>
  <c r="BK709" i="3"/>
  <c r="BK708" i="3"/>
  <c r="BK707" i="3"/>
  <c r="BK706" i="3"/>
  <c r="BK705" i="3"/>
  <c r="BK704" i="3"/>
  <c r="BK703" i="3"/>
  <c r="BK702" i="3"/>
  <c r="BK701" i="3"/>
  <c r="BK700" i="3"/>
  <c r="BK699" i="3"/>
  <c r="BK698" i="3"/>
  <c r="BK697" i="3"/>
  <c r="BK696" i="3"/>
  <c r="BK695" i="3"/>
  <c r="BK694" i="3"/>
  <c r="BK693" i="3"/>
  <c r="BK692" i="3"/>
  <c r="BK691" i="3"/>
  <c r="BK690" i="3"/>
  <c r="BK689" i="3"/>
  <c r="BK688" i="3"/>
  <c r="BK687" i="3"/>
  <c r="BK686" i="3"/>
  <c r="BK685" i="3"/>
  <c r="BK684" i="3"/>
  <c r="BK683" i="3"/>
  <c r="BK682" i="3"/>
  <c r="BK681" i="3"/>
  <c r="BK680" i="3"/>
  <c r="BK679" i="3"/>
  <c r="BK678" i="3"/>
  <c r="BK677" i="3"/>
  <c r="BK676" i="3"/>
  <c r="BK675" i="3"/>
  <c r="BK674" i="3"/>
  <c r="BK673" i="3"/>
  <c r="BK672" i="3"/>
  <c r="BK671" i="3"/>
  <c r="BK670" i="3"/>
  <c r="BK669" i="3"/>
  <c r="BK668" i="3"/>
  <c r="BK667" i="3"/>
  <c r="BK666" i="3"/>
  <c r="BK665" i="3"/>
  <c r="BK664" i="3"/>
  <c r="BK663" i="3"/>
  <c r="BK662" i="3"/>
  <c r="BK661" i="3"/>
  <c r="BK660" i="3"/>
  <c r="BK659" i="3"/>
  <c r="BK658" i="3"/>
  <c r="BK657" i="3"/>
  <c r="BK656" i="3"/>
  <c r="BK655" i="3"/>
  <c r="BK654" i="3"/>
  <c r="BK653" i="3"/>
  <c r="BK652" i="3"/>
  <c r="BK651" i="3"/>
  <c r="BK650" i="3"/>
  <c r="BK649" i="3"/>
  <c r="BK648" i="3"/>
  <c r="BK647" i="3"/>
  <c r="BK646" i="3"/>
  <c r="BK645" i="3"/>
  <c r="BK644" i="3"/>
  <c r="BK643" i="3"/>
  <c r="BK642" i="3"/>
  <c r="BK641" i="3"/>
  <c r="BK640" i="3"/>
  <c r="BK639" i="3"/>
  <c r="BK638" i="3"/>
  <c r="BK637" i="3"/>
  <c r="BK636" i="3"/>
  <c r="BK635" i="3"/>
  <c r="BK634" i="3"/>
  <c r="BK633" i="3"/>
  <c r="BK632" i="3"/>
  <c r="BK631" i="3"/>
  <c r="BK630" i="3"/>
  <c r="BK629" i="3"/>
  <c r="BK628" i="3"/>
  <c r="BK627" i="3"/>
  <c r="BK626" i="3"/>
  <c r="BK625" i="3"/>
  <c r="BK624" i="3"/>
  <c r="BK623" i="3"/>
  <c r="BK622" i="3"/>
  <c r="BK621" i="3"/>
  <c r="BK620" i="3"/>
  <c r="BK619" i="3"/>
  <c r="BK618" i="3"/>
  <c r="BK617" i="3"/>
  <c r="BK616" i="3"/>
  <c r="BK615" i="3"/>
  <c r="BK614" i="3"/>
  <c r="BK613" i="3"/>
  <c r="BK612" i="3"/>
  <c r="BK611" i="3"/>
  <c r="BK610" i="3"/>
  <c r="BK609" i="3"/>
  <c r="BK608" i="3"/>
  <c r="BK607" i="3"/>
  <c r="BK606" i="3"/>
  <c r="BK605" i="3"/>
  <c r="BK604" i="3"/>
  <c r="BK603" i="3"/>
  <c r="BK602" i="3"/>
  <c r="BK601" i="3"/>
  <c r="BK600" i="3"/>
  <c r="BK599" i="3"/>
  <c r="BK598" i="3"/>
  <c r="BK597" i="3"/>
  <c r="BK596" i="3"/>
  <c r="BK595" i="3"/>
  <c r="BK594" i="3"/>
  <c r="BK593" i="3"/>
  <c r="BK592" i="3"/>
  <c r="BK591" i="3"/>
  <c r="BK590" i="3"/>
  <c r="BK589" i="3"/>
  <c r="BK588" i="3"/>
  <c r="BK587" i="3"/>
  <c r="BK586" i="3"/>
  <c r="BK585" i="3"/>
  <c r="BK584" i="3"/>
  <c r="BK583" i="3"/>
  <c r="BK582" i="3"/>
  <c r="BK581" i="3"/>
  <c r="BK580" i="3"/>
  <c r="BK579" i="3"/>
  <c r="BK578" i="3"/>
  <c r="BK577" i="3"/>
  <c r="BK576" i="3"/>
  <c r="BK575" i="3"/>
  <c r="BK574" i="3"/>
  <c r="BK573" i="3"/>
  <c r="BK572" i="3"/>
  <c r="BK571" i="3"/>
  <c r="BK570" i="3"/>
  <c r="BK569" i="3"/>
  <c r="BK568" i="3"/>
  <c r="BK567" i="3"/>
  <c r="BK566" i="3"/>
  <c r="BK565" i="3"/>
  <c r="BK564" i="3"/>
  <c r="BK563" i="3"/>
  <c r="BK562" i="3"/>
  <c r="BK561" i="3"/>
  <c r="BK560" i="3"/>
  <c r="BK559" i="3"/>
  <c r="BK558" i="3"/>
  <c r="BK557" i="3"/>
  <c r="BK556" i="3"/>
  <c r="BK555" i="3"/>
  <c r="BK554" i="3"/>
  <c r="BK553" i="3"/>
  <c r="BK552" i="3"/>
  <c r="BK551" i="3"/>
  <c r="BK550" i="3"/>
  <c r="BK549" i="3"/>
  <c r="BK548" i="3"/>
  <c r="BK547" i="3"/>
  <c r="BK546" i="3"/>
  <c r="BK545" i="3"/>
  <c r="BK544" i="3"/>
  <c r="BK543" i="3"/>
  <c r="BK542" i="3"/>
  <c r="BK541" i="3"/>
  <c r="BK540" i="3"/>
  <c r="BK539" i="3"/>
  <c r="BK538" i="3"/>
  <c r="BK537" i="3"/>
  <c r="BK536" i="3"/>
  <c r="BK535" i="3"/>
  <c r="BK534" i="3"/>
  <c r="BK533" i="3"/>
  <c r="BK532" i="3"/>
  <c r="BK531" i="3"/>
  <c r="BK530" i="3"/>
  <c r="BK529" i="3"/>
  <c r="BK528" i="3"/>
  <c r="BK527" i="3"/>
  <c r="BK526" i="3"/>
  <c r="BK525" i="3"/>
  <c r="BK524" i="3"/>
  <c r="BK523" i="3"/>
  <c r="BK522" i="3"/>
  <c r="BK521" i="3"/>
  <c r="BK520" i="3"/>
  <c r="BK519" i="3"/>
  <c r="BK518" i="3"/>
  <c r="BK517" i="3"/>
  <c r="BK516" i="3"/>
  <c r="BK515" i="3"/>
  <c r="BK514" i="3"/>
  <c r="BK513" i="3"/>
  <c r="BK512" i="3"/>
  <c r="BK511" i="3"/>
  <c r="BK510" i="3"/>
  <c r="BK509" i="3"/>
  <c r="BK508" i="3"/>
  <c r="BK507" i="3"/>
  <c r="BK506" i="3"/>
  <c r="BK505" i="3"/>
  <c r="BK504" i="3"/>
  <c r="BK503" i="3"/>
  <c r="BK502" i="3"/>
  <c r="BK501" i="3"/>
  <c r="BK500" i="3"/>
  <c r="BK499" i="3"/>
  <c r="BK498" i="3"/>
  <c r="BK497" i="3"/>
  <c r="BK496" i="3"/>
  <c r="BK495" i="3"/>
  <c r="BK494" i="3"/>
  <c r="BK493" i="3"/>
  <c r="BK492" i="3"/>
  <c r="BK491" i="3"/>
  <c r="BK490" i="3"/>
  <c r="BK489" i="3"/>
  <c r="BK488" i="3"/>
  <c r="BK487" i="3"/>
  <c r="BK486" i="3"/>
  <c r="BK485" i="3"/>
  <c r="BK484" i="3"/>
  <c r="BK483" i="3"/>
  <c r="BK482" i="3"/>
  <c r="BK481" i="3"/>
  <c r="BK480" i="3"/>
  <c r="BK479" i="3"/>
  <c r="BK478" i="3"/>
  <c r="BK477" i="3"/>
  <c r="BK476" i="3"/>
  <c r="BK475" i="3"/>
  <c r="BK474" i="3"/>
  <c r="BK473" i="3"/>
  <c r="BK472" i="3"/>
  <c r="BK471" i="3"/>
  <c r="BK470" i="3"/>
  <c r="BK469" i="3"/>
  <c r="BK468" i="3"/>
  <c r="BK467" i="3"/>
  <c r="BK466" i="3"/>
  <c r="BK465" i="3"/>
  <c r="BK464" i="3"/>
  <c r="BK463" i="3"/>
  <c r="BK462" i="3"/>
  <c r="BK461" i="3"/>
  <c r="BK460" i="3"/>
  <c r="BK459" i="3"/>
  <c r="BK458" i="3"/>
  <c r="BK457" i="3"/>
  <c r="BK456" i="3"/>
  <c r="BK455" i="3"/>
  <c r="BK454" i="3"/>
  <c r="BK453" i="3"/>
  <c r="BK452" i="3"/>
  <c r="BK451" i="3"/>
  <c r="BK450" i="3"/>
  <c r="BK449" i="3"/>
  <c r="BK448" i="3"/>
  <c r="BK447" i="3"/>
  <c r="BK446" i="3"/>
  <c r="BK445" i="3"/>
  <c r="BK444" i="3"/>
  <c r="BK443" i="3"/>
  <c r="BK442" i="3"/>
  <c r="BK441" i="3"/>
  <c r="BK440" i="3"/>
  <c r="BK439" i="3"/>
  <c r="BK438" i="3"/>
  <c r="BK437" i="3"/>
  <c r="BK436" i="3"/>
  <c r="BK435" i="3"/>
  <c r="BK434" i="3"/>
  <c r="BK433" i="3"/>
  <c r="BK432" i="3"/>
  <c r="BK431" i="3"/>
  <c r="BK430" i="3"/>
  <c r="BK429" i="3"/>
  <c r="BK428" i="3"/>
  <c r="BK427" i="3"/>
  <c r="BK426" i="3"/>
  <c r="BK425" i="3"/>
  <c r="BK424" i="3"/>
  <c r="BK423" i="3"/>
  <c r="BK422" i="3"/>
  <c r="BK421" i="3"/>
  <c r="BK420" i="3"/>
  <c r="BK419" i="3"/>
  <c r="BK418" i="3"/>
  <c r="BK417" i="3"/>
  <c r="BK416" i="3"/>
  <c r="BK415" i="3"/>
  <c r="BK414" i="3"/>
  <c r="BK413" i="3"/>
  <c r="BK412" i="3"/>
  <c r="BK411" i="3"/>
  <c r="BK410" i="3"/>
  <c r="BK409" i="3"/>
  <c r="BK408" i="3"/>
  <c r="BK407" i="3"/>
  <c r="BK406" i="3"/>
  <c r="BK405" i="3"/>
  <c r="BK404" i="3"/>
  <c r="BK403" i="3"/>
  <c r="BK402" i="3"/>
  <c r="BK401" i="3"/>
  <c r="BK400" i="3"/>
  <c r="BK399" i="3"/>
  <c r="BK398" i="3"/>
  <c r="BK397" i="3"/>
  <c r="BK396" i="3"/>
  <c r="BK395" i="3"/>
  <c r="BK394" i="3"/>
  <c r="BK393" i="3"/>
  <c r="BK392" i="3"/>
  <c r="BK391" i="3"/>
  <c r="BK390" i="3"/>
  <c r="BK389" i="3"/>
  <c r="BK388" i="3"/>
  <c r="BK387" i="3"/>
  <c r="BK386" i="3"/>
  <c r="BK385" i="3"/>
  <c r="BK384" i="3"/>
  <c r="BK383" i="3"/>
  <c r="BK382" i="3"/>
  <c r="BK381" i="3"/>
  <c r="BK380" i="3"/>
  <c r="BK379" i="3"/>
  <c r="BK378" i="3"/>
  <c r="BK377" i="3"/>
  <c r="BK376" i="3"/>
  <c r="BK375" i="3"/>
  <c r="BK374" i="3"/>
  <c r="BK373" i="3"/>
  <c r="BK372" i="3"/>
  <c r="BK371" i="3"/>
  <c r="BK370" i="3"/>
  <c r="BK369" i="3"/>
  <c r="BK368" i="3"/>
  <c r="BK367" i="3"/>
  <c r="BK366" i="3"/>
  <c r="BK365" i="3"/>
  <c r="BK364" i="3"/>
  <c r="BK363" i="3"/>
  <c r="BK362" i="3"/>
  <c r="BK361" i="3"/>
  <c r="BK360" i="3"/>
  <c r="BK359" i="3"/>
  <c r="BK358" i="3"/>
  <c r="BK357" i="3"/>
  <c r="BK356" i="3"/>
  <c r="BK355" i="3"/>
  <c r="BK354" i="3"/>
  <c r="BK353" i="3"/>
  <c r="BK352" i="3"/>
  <c r="BK351" i="3"/>
  <c r="BK350" i="3"/>
  <c r="BK349" i="3"/>
  <c r="BK348" i="3"/>
  <c r="BK347" i="3"/>
  <c r="BK346" i="3"/>
  <c r="BK345" i="3"/>
  <c r="BK344" i="3"/>
  <c r="BK343" i="3"/>
  <c r="BK342" i="3"/>
  <c r="BK341" i="3"/>
  <c r="BK340" i="3"/>
  <c r="BK339" i="3"/>
  <c r="BK338" i="3"/>
  <c r="BK337" i="3"/>
  <c r="BK336" i="3"/>
  <c r="BK335" i="3"/>
  <c r="BK334" i="3"/>
  <c r="BK333" i="3"/>
  <c r="BK332" i="3"/>
  <c r="BK331" i="3"/>
  <c r="BK330" i="3"/>
  <c r="BK329" i="3"/>
  <c r="BK328" i="3"/>
  <c r="BK327" i="3"/>
  <c r="BK326" i="3"/>
  <c r="BK325" i="3"/>
  <c r="BK324" i="3"/>
  <c r="BK323" i="3"/>
  <c r="BK322" i="3"/>
  <c r="BK321" i="3"/>
  <c r="BK320" i="3"/>
  <c r="BK319" i="3"/>
  <c r="BK318" i="3"/>
  <c r="BK317" i="3"/>
  <c r="BK316" i="3"/>
  <c r="BK315" i="3"/>
  <c r="BK314" i="3"/>
  <c r="BK313" i="3"/>
  <c r="BK312" i="3"/>
  <c r="BK311" i="3"/>
  <c r="BK310" i="3"/>
  <c r="BK309" i="3"/>
  <c r="BK308" i="3"/>
  <c r="BK307" i="3"/>
  <c r="BK306" i="3"/>
  <c r="BK305" i="3"/>
  <c r="BK304" i="3"/>
  <c r="BK303" i="3"/>
  <c r="BK302" i="3"/>
  <c r="BK301" i="3"/>
  <c r="BK300" i="3"/>
  <c r="BK299" i="3"/>
  <c r="BK298" i="3"/>
  <c r="BK297" i="3"/>
  <c r="BK296" i="3"/>
  <c r="BK295" i="3"/>
  <c r="BK294" i="3"/>
  <c r="BK293" i="3"/>
  <c r="BK292" i="3"/>
  <c r="BK291" i="3"/>
  <c r="BK290" i="3"/>
  <c r="BK289" i="3"/>
  <c r="BK288" i="3"/>
  <c r="BK287" i="3"/>
  <c r="BK286" i="3"/>
  <c r="BK285" i="3"/>
  <c r="BK284" i="3"/>
  <c r="BK283" i="3"/>
  <c r="BK282" i="3"/>
  <c r="BK281" i="3"/>
  <c r="BK280" i="3"/>
  <c r="BK279" i="3"/>
  <c r="BK278" i="3"/>
  <c r="BK277" i="3"/>
  <c r="BK276" i="3"/>
  <c r="BK275" i="3"/>
  <c r="BK274" i="3"/>
  <c r="BK273" i="3"/>
  <c r="BK272" i="3"/>
  <c r="BK271" i="3"/>
  <c r="BK270" i="3"/>
  <c r="BK269" i="3"/>
  <c r="BK268" i="3"/>
  <c r="BK267" i="3"/>
  <c r="BK266" i="3"/>
  <c r="BK265" i="3"/>
  <c r="BK264" i="3"/>
  <c r="BK263" i="3"/>
  <c r="BK262" i="3"/>
  <c r="BK261" i="3"/>
  <c r="BK260" i="3"/>
  <c r="BK259" i="3"/>
  <c r="BK258" i="3"/>
  <c r="BK257" i="3"/>
  <c r="BK256" i="3"/>
  <c r="BK255" i="3"/>
  <c r="BK254" i="3"/>
  <c r="BK253" i="3"/>
  <c r="BK252" i="3"/>
  <c r="BK251" i="3"/>
  <c r="BK250" i="3"/>
  <c r="BK249" i="3"/>
  <c r="BK248" i="3"/>
  <c r="BK247" i="3"/>
  <c r="BK246" i="3"/>
  <c r="BK245" i="3"/>
  <c r="BK244" i="3"/>
  <c r="BK243" i="3"/>
  <c r="BK242" i="3"/>
  <c r="BK241" i="3"/>
  <c r="BK240" i="3"/>
  <c r="BK239" i="3"/>
  <c r="BK238" i="3"/>
  <c r="BK237" i="3"/>
  <c r="BK236" i="3"/>
  <c r="BK235" i="3"/>
  <c r="BK234" i="3"/>
  <c r="BK233" i="3"/>
  <c r="BK232" i="3"/>
  <c r="BK231" i="3"/>
  <c r="BK230" i="3"/>
  <c r="BK229" i="3"/>
  <c r="BK228" i="3"/>
  <c r="BK227" i="3"/>
  <c r="BK226" i="3"/>
  <c r="BK225" i="3"/>
  <c r="BK224" i="3"/>
  <c r="BK223" i="3"/>
  <c r="BK222" i="3"/>
  <c r="BK221" i="3"/>
  <c r="BK220" i="3"/>
  <c r="BK219" i="3"/>
  <c r="BK218" i="3"/>
  <c r="BK217" i="3"/>
  <c r="BK216" i="3"/>
  <c r="BK215" i="3"/>
  <c r="BK214" i="3"/>
  <c r="BK213" i="3"/>
  <c r="BK212" i="3"/>
  <c r="BK211" i="3"/>
  <c r="BK210" i="3"/>
  <c r="BK209" i="3"/>
  <c r="BK208" i="3"/>
  <c r="BK207" i="3"/>
  <c r="BK206" i="3"/>
  <c r="BK205" i="3"/>
  <c r="BK204" i="3"/>
  <c r="BK203" i="3"/>
  <c r="BK202" i="3"/>
  <c r="BK201" i="3"/>
  <c r="BK200" i="3"/>
  <c r="BK199" i="3"/>
  <c r="BK198" i="3"/>
  <c r="BK197" i="3"/>
  <c r="BK196" i="3"/>
  <c r="BK195" i="3"/>
  <c r="BK194" i="3"/>
  <c r="BK193" i="3"/>
  <c r="BK192" i="3"/>
  <c r="BK191" i="3"/>
  <c r="BK190" i="3"/>
  <c r="BK189" i="3"/>
  <c r="BK188" i="3"/>
  <c r="BK187" i="3"/>
  <c r="BK186" i="3"/>
  <c r="BK185" i="3"/>
  <c r="BK184" i="3"/>
  <c r="BK183" i="3"/>
  <c r="BK182" i="3"/>
  <c r="BK181" i="3"/>
  <c r="BK180" i="3"/>
  <c r="BK179" i="3"/>
  <c r="BK178" i="3"/>
  <c r="BK177" i="3"/>
  <c r="BK176" i="3"/>
  <c r="BK175" i="3"/>
  <c r="BK174" i="3"/>
  <c r="BK173" i="3"/>
  <c r="BK172" i="3"/>
  <c r="BK171" i="3"/>
  <c r="BK170" i="3"/>
  <c r="BK169" i="3"/>
  <c r="BK168" i="3"/>
  <c r="BK167" i="3"/>
  <c r="BK166" i="3"/>
  <c r="BK165" i="3"/>
  <c r="BK164" i="3"/>
  <c r="BK163" i="3"/>
  <c r="BK162" i="3"/>
  <c r="BK161" i="3"/>
  <c r="BK160" i="3"/>
  <c r="BK159" i="3"/>
  <c r="BK158" i="3"/>
  <c r="BK157" i="3"/>
  <c r="BK156" i="3"/>
  <c r="BK155" i="3"/>
  <c r="BK154" i="3"/>
  <c r="BK153" i="3"/>
  <c r="BK152" i="3"/>
  <c r="BK151" i="3"/>
  <c r="BK150" i="3"/>
  <c r="BK149" i="3"/>
  <c r="BK148" i="3"/>
  <c r="BK147" i="3"/>
  <c r="BK146" i="3"/>
  <c r="BK145" i="3"/>
  <c r="BK144" i="3"/>
  <c r="BK143" i="3"/>
  <c r="BK142" i="3"/>
  <c r="BK141" i="3"/>
  <c r="BK140" i="3"/>
  <c r="BK139" i="3"/>
  <c r="BK138" i="3"/>
  <c r="BK137" i="3"/>
  <c r="BK136" i="3"/>
  <c r="BK135" i="3"/>
  <c r="BK134" i="3"/>
  <c r="BK133" i="3"/>
  <c r="BK132" i="3"/>
  <c r="BK131" i="3"/>
  <c r="BK130" i="3"/>
  <c r="BK129" i="3"/>
  <c r="BK128" i="3"/>
  <c r="BK127" i="3"/>
  <c r="BK126" i="3"/>
  <c r="BK125" i="3"/>
  <c r="BK124" i="3"/>
  <c r="BK123" i="3"/>
  <c r="BK122" i="3"/>
  <c r="BK121" i="3"/>
  <c r="BK120" i="3"/>
  <c r="BK119" i="3"/>
  <c r="BK118" i="3"/>
  <c r="BK117" i="3"/>
  <c r="BK116" i="3"/>
  <c r="BK115" i="3"/>
  <c r="BK114" i="3"/>
  <c r="BK113" i="3"/>
  <c r="BK112" i="3"/>
  <c r="BK111" i="3"/>
  <c r="BK110" i="3"/>
  <c r="BK109" i="3"/>
  <c r="BK108" i="3"/>
  <c r="BK107" i="3"/>
  <c r="BK106" i="3"/>
  <c r="BK105" i="3"/>
  <c r="BK104" i="3"/>
  <c r="BK103" i="3"/>
  <c r="BK102" i="3"/>
  <c r="BK101" i="3"/>
  <c r="BK100" i="3"/>
  <c r="BK99" i="3"/>
  <c r="BK98" i="3"/>
  <c r="BK97" i="3"/>
  <c r="BK96" i="3"/>
  <c r="BK95" i="3"/>
  <c r="BK94" i="3"/>
  <c r="BK93" i="3"/>
  <c r="BK92" i="3"/>
  <c r="BK91" i="3"/>
  <c r="BK90" i="3"/>
  <c r="BK89" i="3"/>
  <c r="BK88" i="3"/>
  <c r="BK87" i="3"/>
  <c r="BK86" i="3"/>
  <c r="BK85" i="3"/>
  <c r="BK84" i="3"/>
  <c r="BK83" i="3"/>
  <c r="BK82" i="3"/>
  <c r="BK81" i="3"/>
  <c r="BK80" i="3"/>
  <c r="BK79" i="3"/>
  <c r="BK78" i="3"/>
  <c r="BK77" i="3"/>
  <c r="BK76" i="3"/>
  <c r="BK75" i="3"/>
  <c r="BK74" i="3"/>
  <c r="BK73" i="3"/>
  <c r="BK72" i="3"/>
  <c r="BK71" i="3"/>
  <c r="BK70" i="3"/>
  <c r="BK69" i="3"/>
  <c r="BK68" i="3"/>
  <c r="BK67" i="3"/>
  <c r="BK66" i="3"/>
  <c r="BK65" i="3"/>
  <c r="BK64" i="3"/>
  <c r="BK63" i="3"/>
  <c r="BK62" i="3"/>
  <c r="BK61" i="3"/>
  <c r="BK60" i="3"/>
  <c r="BK59" i="3"/>
  <c r="BK58" i="3"/>
  <c r="BK57" i="3"/>
  <c r="BK56" i="3"/>
  <c r="BK55" i="3"/>
  <c r="BK54" i="3"/>
  <c r="BK53" i="3"/>
  <c r="BK52" i="3"/>
  <c r="BK51" i="3"/>
  <c r="BK50" i="3"/>
  <c r="BK49" i="3"/>
  <c r="BK48" i="3"/>
  <c r="BK47" i="3"/>
  <c r="BK46" i="3"/>
  <c r="BK45" i="3"/>
  <c r="BK44" i="3"/>
  <c r="BK43" i="3"/>
  <c r="BK42" i="3"/>
  <c r="BK41" i="3"/>
  <c r="BK40" i="3"/>
  <c r="BK39" i="3"/>
  <c r="BK38" i="3"/>
  <c r="BK37" i="3"/>
  <c r="BK36" i="3"/>
  <c r="BK35" i="3"/>
  <c r="BK34" i="3"/>
  <c r="BK33" i="3"/>
  <c r="BK32" i="3"/>
  <c r="BK31" i="3"/>
  <c r="BK30" i="3"/>
  <c r="BK29" i="3"/>
  <c r="BK28" i="3"/>
  <c r="BK27" i="3"/>
  <c r="BK26" i="3"/>
  <c r="BK25" i="3"/>
  <c r="BK24" i="3"/>
  <c r="BK23" i="3"/>
  <c r="BK22" i="3"/>
  <c r="BK21" i="3"/>
  <c r="BK20" i="3"/>
  <c r="BK19" i="3"/>
  <c r="BK18" i="3"/>
  <c r="BK17" i="3"/>
  <c r="BK16" i="3"/>
  <c r="B422" i="20" l="1"/>
  <c r="Q422" i="20" s="1"/>
  <c r="B421" i="20"/>
  <c r="Q421" i="20" s="1"/>
  <c r="B420" i="20"/>
  <c r="Q420" i="20" s="1"/>
  <c r="B419" i="20"/>
  <c r="Q419" i="20" s="1"/>
  <c r="B418" i="20"/>
  <c r="Q418" i="20" s="1"/>
  <c r="B417" i="20"/>
  <c r="Q417" i="20" s="1"/>
  <c r="B416" i="20"/>
  <c r="Q416" i="20" s="1"/>
  <c r="B415" i="20"/>
  <c r="Q415" i="20" s="1"/>
  <c r="B414" i="20"/>
  <c r="Q414" i="20" s="1"/>
  <c r="B413" i="20"/>
  <c r="Q413" i="20" s="1"/>
  <c r="B412" i="20"/>
  <c r="Q412" i="20" s="1"/>
  <c r="B411" i="20"/>
  <c r="Q411" i="20" s="1"/>
  <c r="B410" i="20"/>
  <c r="Q410" i="20" s="1"/>
  <c r="B409" i="20"/>
  <c r="Q409" i="20" s="1"/>
  <c r="B408" i="20"/>
  <c r="Q408" i="20" s="1"/>
  <c r="B407" i="20"/>
  <c r="Q407" i="20" s="1"/>
  <c r="B406" i="20"/>
  <c r="Q406" i="20" s="1"/>
  <c r="B405" i="20"/>
  <c r="Q405" i="20" s="1"/>
  <c r="B404" i="20"/>
  <c r="Q404" i="20" s="1"/>
  <c r="B403" i="20"/>
  <c r="Q403" i="20" s="1"/>
  <c r="B402" i="20"/>
  <c r="Q402" i="20" s="1"/>
  <c r="B401" i="20"/>
  <c r="Q401" i="20" s="1"/>
  <c r="B400" i="20"/>
  <c r="Q400" i="20" s="1"/>
  <c r="B399" i="20"/>
  <c r="Q399" i="20" s="1"/>
  <c r="B398" i="20"/>
  <c r="Q398" i="20" s="1"/>
  <c r="B397" i="20"/>
  <c r="B396" i="20"/>
  <c r="Q396" i="20" s="1"/>
  <c r="B395" i="20"/>
  <c r="Q395" i="20" s="1"/>
  <c r="B394" i="20"/>
  <c r="Q394" i="20" s="1"/>
  <c r="B393" i="20"/>
  <c r="Q393" i="20" s="1"/>
  <c r="B392" i="20"/>
  <c r="Q392" i="20" s="1"/>
  <c r="B391" i="20"/>
  <c r="Q391" i="20" s="1"/>
  <c r="B390" i="20"/>
  <c r="Q390" i="20" s="1"/>
  <c r="B389" i="20"/>
  <c r="B388" i="20"/>
  <c r="Q388" i="20" s="1"/>
  <c r="B387" i="20"/>
  <c r="Q387" i="20" s="1"/>
  <c r="B386" i="20"/>
  <c r="Q386" i="20" s="1"/>
  <c r="B385" i="20"/>
  <c r="Q385" i="20" s="1"/>
  <c r="B384" i="20"/>
  <c r="Q384" i="20" s="1"/>
  <c r="B383" i="20"/>
  <c r="Q383" i="20" s="1"/>
  <c r="B382" i="20"/>
  <c r="Q382" i="20" s="1"/>
  <c r="B381" i="20"/>
  <c r="B380" i="20"/>
  <c r="Q380" i="20" s="1"/>
  <c r="B379" i="20"/>
  <c r="Q379" i="20" s="1"/>
  <c r="B378" i="20"/>
  <c r="Q378" i="20" s="1"/>
  <c r="B377" i="20"/>
  <c r="Q377" i="20" s="1"/>
  <c r="B376" i="20"/>
  <c r="Q376" i="20" s="1"/>
  <c r="B375" i="20"/>
  <c r="B374" i="20"/>
  <c r="Q374" i="20" s="1"/>
  <c r="B373" i="20"/>
  <c r="Q373" i="20" s="1"/>
  <c r="B372" i="20"/>
  <c r="Q372" i="20" s="1"/>
  <c r="B371" i="20"/>
  <c r="B370" i="20"/>
  <c r="Q370" i="20" s="1"/>
  <c r="B369" i="20"/>
  <c r="Q369" i="20" s="1"/>
  <c r="B368" i="20"/>
  <c r="Q368" i="20" s="1"/>
  <c r="B367" i="20"/>
  <c r="B366" i="20"/>
  <c r="Q366" i="20" s="1"/>
  <c r="B365" i="20"/>
  <c r="B364" i="20"/>
  <c r="B363" i="20"/>
  <c r="B362" i="20"/>
  <c r="Q362" i="20" s="1"/>
  <c r="B361" i="20"/>
  <c r="B360" i="20"/>
  <c r="Q360" i="20" s="1"/>
  <c r="B359" i="20"/>
  <c r="B358" i="20"/>
  <c r="Q358" i="20" s="1"/>
  <c r="B357" i="20"/>
  <c r="Q357" i="20" s="1"/>
  <c r="R356" i="20"/>
  <c r="B356" i="20"/>
  <c r="Q356" i="20" s="1"/>
  <c r="B355" i="20"/>
  <c r="B354" i="20"/>
  <c r="Q354" i="20" s="1"/>
  <c r="R353" i="20"/>
  <c r="B353" i="20"/>
  <c r="Q353" i="20" s="1"/>
  <c r="B352" i="20"/>
  <c r="Q352" i="20" s="1"/>
  <c r="B351" i="20"/>
  <c r="B350" i="20"/>
  <c r="Q350" i="20" s="1"/>
  <c r="B349" i="20"/>
  <c r="B348" i="20"/>
  <c r="B347" i="20"/>
  <c r="B346" i="20"/>
  <c r="Q346" i="20" s="1"/>
  <c r="B345" i="20"/>
  <c r="B344" i="20"/>
  <c r="Q344" i="20" s="1"/>
  <c r="B343" i="20"/>
  <c r="B342" i="20"/>
  <c r="Q342" i="20" s="1"/>
  <c r="B341" i="20"/>
  <c r="Q341" i="20" s="1"/>
  <c r="B340" i="20"/>
  <c r="Q340" i="20" s="1"/>
  <c r="B339" i="20"/>
  <c r="B338" i="20"/>
  <c r="Q338" i="20" s="1"/>
  <c r="B337" i="20"/>
  <c r="Q337" i="20" s="1"/>
  <c r="B336" i="20"/>
  <c r="Q336" i="20" s="1"/>
  <c r="B335" i="20"/>
  <c r="B334" i="20"/>
  <c r="Q334" i="20" s="1"/>
  <c r="B333" i="20"/>
  <c r="B332" i="20"/>
  <c r="B331" i="20"/>
  <c r="B330" i="20"/>
  <c r="Q330" i="20" s="1"/>
  <c r="B329" i="20"/>
  <c r="B328" i="20"/>
  <c r="Q328" i="20" s="1"/>
  <c r="B327" i="20"/>
  <c r="B326" i="20"/>
  <c r="Q326" i="20" s="1"/>
  <c r="R325" i="20"/>
  <c r="B325" i="20"/>
  <c r="Q325" i="20" s="1"/>
  <c r="B324" i="20"/>
  <c r="Q324" i="20" s="1"/>
  <c r="B323" i="20"/>
  <c r="B322" i="20"/>
  <c r="Q322" i="20" s="1"/>
  <c r="B321" i="20"/>
  <c r="Q321" i="20" s="1"/>
  <c r="B320" i="20"/>
  <c r="Q320" i="20" s="1"/>
  <c r="B319" i="20"/>
  <c r="B318" i="20"/>
  <c r="Q318" i="20" s="1"/>
  <c r="B317" i="20"/>
  <c r="B316" i="20"/>
  <c r="B315" i="20"/>
  <c r="B314" i="20"/>
  <c r="Q314" i="20" s="1"/>
  <c r="B313" i="20"/>
  <c r="B312" i="20"/>
  <c r="Q312" i="20" s="1"/>
  <c r="B311" i="20"/>
  <c r="B310" i="20"/>
  <c r="B309" i="20"/>
  <c r="Q309" i="20" s="1"/>
  <c r="B308" i="20"/>
  <c r="B307" i="20"/>
  <c r="Q307" i="20" s="1"/>
  <c r="B306" i="20"/>
  <c r="B305" i="20"/>
  <c r="Q305" i="20" s="1"/>
  <c r="B304" i="20"/>
  <c r="Q304" i="20" s="1"/>
  <c r="B303" i="20"/>
  <c r="Q303" i="20" s="1"/>
  <c r="B302" i="20"/>
  <c r="B301" i="20"/>
  <c r="Q301" i="20" s="1"/>
  <c r="B300" i="20"/>
  <c r="Q300" i="20" s="1"/>
  <c r="B299" i="20"/>
  <c r="Q299" i="20" s="1"/>
  <c r="B298" i="20"/>
  <c r="B297" i="20"/>
  <c r="Q297" i="20" s="1"/>
  <c r="B296" i="20"/>
  <c r="B295" i="20"/>
  <c r="B294" i="20"/>
  <c r="B293" i="20"/>
  <c r="Q293" i="20" s="1"/>
  <c r="B292" i="20"/>
  <c r="B291" i="20"/>
  <c r="Q291" i="20" s="1"/>
  <c r="B290" i="20"/>
  <c r="B289" i="20"/>
  <c r="Q289" i="20" s="1"/>
  <c r="B288" i="20"/>
  <c r="Q288" i="20" s="1"/>
  <c r="B287" i="20"/>
  <c r="Q287" i="20" s="1"/>
  <c r="B286" i="20"/>
  <c r="B285" i="20"/>
  <c r="Q285" i="20" s="1"/>
  <c r="B284" i="20"/>
  <c r="Q284" i="20" s="1"/>
  <c r="B283" i="20"/>
  <c r="Q283" i="20" s="1"/>
  <c r="B282" i="20"/>
  <c r="B281" i="20"/>
  <c r="Q281" i="20" s="1"/>
  <c r="B280" i="20"/>
  <c r="B279" i="20"/>
  <c r="B278" i="20"/>
  <c r="B277" i="20"/>
  <c r="Q277" i="20" s="1"/>
  <c r="B276" i="20"/>
  <c r="B275" i="20"/>
  <c r="Q275" i="20" s="1"/>
  <c r="B274" i="20"/>
  <c r="B273" i="20"/>
  <c r="Q273" i="20" s="1"/>
  <c r="B272" i="20"/>
  <c r="Q272" i="20" s="1"/>
  <c r="R271" i="20"/>
  <c r="B271" i="20"/>
  <c r="Q271" i="20" s="1"/>
  <c r="B270" i="20"/>
  <c r="B269" i="20"/>
  <c r="Q269" i="20" s="1"/>
  <c r="R268" i="20"/>
  <c r="B268" i="20"/>
  <c r="Q268" i="20" s="1"/>
  <c r="B267" i="20"/>
  <c r="Q267" i="20" s="1"/>
  <c r="B266" i="20"/>
  <c r="B265" i="20"/>
  <c r="Q265" i="20" s="1"/>
  <c r="B264" i="20"/>
  <c r="B263" i="20"/>
  <c r="B262" i="20"/>
  <c r="B261" i="20"/>
  <c r="Q261" i="20" s="1"/>
  <c r="B260" i="20"/>
  <c r="B259" i="20"/>
  <c r="Q259" i="20" s="1"/>
  <c r="B258" i="20"/>
  <c r="B257" i="20"/>
  <c r="Q257" i="20" s="1"/>
  <c r="B256" i="20"/>
  <c r="Q256" i="20" s="1"/>
  <c r="B255" i="20"/>
  <c r="Q255" i="20" s="1"/>
  <c r="B254" i="20"/>
  <c r="B253" i="20"/>
  <c r="Q253" i="20" s="1"/>
  <c r="B252" i="20"/>
  <c r="Q252" i="20" s="1"/>
  <c r="B251" i="20"/>
  <c r="Q251" i="20" s="1"/>
  <c r="B250" i="20"/>
  <c r="B249" i="20"/>
  <c r="Q249" i="20" s="1"/>
  <c r="B248" i="20"/>
  <c r="B247" i="20"/>
  <c r="B246" i="20"/>
  <c r="B245" i="20"/>
  <c r="Q245" i="20" s="1"/>
  <c r="B244" i="20"/>
  <c r="B243" i="20"/>
  <c r="Q243" i="20" s="1"/>
  <c r="B242" i="20"/>
  <c r="B241" i="20"/>
  <c r="Q241" i="20" s="1"/>
  <c r="B240" i="20"/>
  <c r="Q240" i="20" s="1"/>
  <c r="B239" i="20"/>
  <c r="Q239" i="20" s="1"/>
  <c r="B238" i="20"/>
  <c r="B237" i="20"/>
  <c r="Q237" i="20" s="1"/>
  <c r="B236" i="20"/>
  <c r="Q236" i="20" s="1"/>
  <c r="B235" i="20"/>
  <c r="Q235" i="20" s="1"/>
  <c r="B234" i="20"/>
  <c r="B233" i="20"/>
  <c r="Q233" i="20" s="1"/>
  <c r="B232" i="20"/>
  <c r="B231" i="20"/>
  <c r="B230" i="20"/>
  <c r="B229" i="20"/>
  <c r="Q229" i="20" s="1"/>
  <c r="B228" i="20"/>
  <c r="B227" i="20"/>
  <c r="Q227" i="20" s="1"/>
  <c r="B226" i="20"/>
  <c r="B225" i="20"/>
  <c r="Q225" i="20" s="1"/>
  <c r="B224" i="20"/>
  <c r="Q224" i="20" s="1"/>
  <c r="B223" i="20"/>
  <c r="Q223" i="20" s="1"/>
  <c r="B222" i="20"/>
  <c r="B221" i="20"/>
  <c r="B220" i="20"/>
  <c r="Q220" i="20" s="1"/>
  <c r="B219" i="20"/>
  <c r="B218" i="20"/>
  <c r="B217" i="20"/>
  <c r="B216" i="20"/>
  <c r="Q216" i="20" s="1"/>
  <c r="B215" i="20"/>
  <c r="B214" i="20"/>
  <c r="Q214" i="20" s="1"/>
  <c r="B213" i="20"/>
  <c r="B212" i="20"/>
  <c r="Q212" i="20" s="1"/>
  <c r="B211" i="20"/>
  <c r="Q211" i="20" s="1"/>
  <c r="R210" i="20"/>
  <c r="B210" i="20"/>
  <c r="Q210" i="20" s="1"/>
  <c r="B209" i="20"/>
  <c r="B208" i="20"/>
  <c r="Q208" i="20" s="1"/>
  <c r="R207" i="20"/>
  <c r="B207" i="20"/>
  <c r="Q207" i="20" s="1"/>
  <c r="B206" i="20"/>
  <c r="Q206" i="20" s="1"/>
  <c r="B205" i="20"/>
  <c r="B204" i="20"/>
  <c r="Q204" i="20" s="1"/>
  <c r="B203" i="20"/>
  <c r="B202" i="20"/>
  <c r="B201" i="20"/>
  <c r="B200" i="20"/>
  <c r="Q200" i="20" s="1"/>
  <c r="B199" i="20"/>
  <c r="B198" i="20"/>
  <c r="Q198" i="20" s="1"/>
  <c r="B197" i="20"/>
  <c r="B196" i="20"/>
  <c r="Q196" i="20" s="1"/>
  <c r="B195" i="20"/>
  <c r="Q195" i="20" s="1"/>
  <c r="B194" i="20"/>
  <c r="Q194" i="20" s="1"/>
  <c r="B193" i="20"/>
  <c r="B192" i="20"/>
  <c r="Q192" i="20" s="1"/>
  <c r="B191" i="20"/>
  <c r="Q191" i="20" s="1"/>
  <c r="B190" i="20"/>
  <c r="Q190" i="20" s="1"/>
  <c r="B189" i="20"/>
  <c r="B188" i="20"/>
  <c r="Q188" i="20" s="1"/>
  <c r="B187" i="20"/>
  <c r="B186" i="20"/>
  <c r="B185" i="20"/>
  <c r="B184" i="20"/>
  <c r="Q184" i="20" s="1"/>
  <c r="B183" i="20"/>
  <c r="B182" i="20"/>
  <c r="Q182" i="20" s="1"/>
  <c r="B181" i="20"/>
  <c r="B180" i="20"/>
  <c r="Q180" i="20" s="1"/>
  <c r="B179" i="20"/>
  <c r="Q179" i="20" s="1"/>
  <c r="B178" i="20"/>
  <c r="Q178" i="20" s="1"/>
  <c r="B177" i="20"/>
  <c r="B176" i="20"/>
  <c r="Q176" i="20" s="1"/>
  <c r="B175" i="20"/>
  <c r="Q175" i="20" s="1"/>
  <c r="B174" i="20"/>
  <c r="Q174" i="20" s="1"/>
  <c r="B173" i="20"/>
  <c r="B172" i="20"/>
  <c r="Q172" i="20" s="1"/>
  <c r="B171" i="20"/>
  <c r="B170" i="20"/>
  <c r="B169" i="20"/>
  <c r="B168" i="20"/>
  <c r="Q168" i="20" s="1"/>
  <c r="B167" i="20"/>
  <c r="B166" i="20"/>
  <c r="B165" i="20"/>
  <c r="B164" i="20"/>
  <c r="B163" i="20"/>
  <c r="B162" i="20"/>
  <c r="B161" i="20"/>
  <c r="B160" i="20"/>
  <c r="B159" i="20"/>
  <c r="B158" i="20"/>
  <c r="B157" i="20"/>
  <c r="B156" i="20"/>
  <c r="B155" i="20"/>
  <c r="B154" i="20"/>
  <c r="B153" i="20"/>
  <c r="B152" i="20"/>
  <c r="B151" i="20"/>
  <c r="B150" i="20"/>
  <c r="B149" i="20"/>
  <c r="B148" i="20"/>
  <c r="B147" i="20"/>
  <c r="B146" i="20"/>
  <c r="B145" i="20"/>
  <c r="B144" i="20"/>
  <c r="B143" i="20"/>
  <c r="B142" i="20"/>
  <c r="B141" i="20"/>
  <c r="B140" i="20"/>
  <c r="B139" i="20"/>
  <c r="B138" i="20"/>
  <c r="B137" i="20"/>
  <c r="B136" i="20"/>
  <c r="B135" i="20"/>
  <c r="B134" i="20"/>
  <c r="B133" i="20"/>
  <c r="B132" i="20"/>
  <c r="B131" i="20"/>
  <c r="B130" i="20"/>
  <c r="B129" i="20"/>
  <c r="B128" i="20"/>
  <c r="B127" i="20"/>
  <c r="B126" i="20"/>
  <c r="B125" i="20"/>
  <c r="B124" i="20"/>
  <c r="B123" i="20"/>
  <c r="B122" i="20"/>
  <c r="B121" i="20"/>
  <c r="B120" i="20"/>
  <c r="B119" i="20"/>
  <c r="B118" i="20"/>
  <c r="B117" i="20"/>
  <c r="B116" i="20"/>
  <c r="B115" i="20"/>
  <c r="B114" i="20"/>
  <c r="B113" i="20"/>
  <c r="B112" i="20"/>
  <c r="B111" i="20"/>
  <c r="B110" i="20"/>
  <c r="B109" i="20"/>
  <c r="B108" i="20"/>
  <c r="B107" i="20"/>
  <c r="B106" i="20"/>
  <c r="B105" i="20"/>
  <c r="B104" i="20"/>
  <c r="B103" i="20"/>
  <c r="B102" i="20"/>
  <c r="B101" i="20"/>
  <c r="B100" i="20"/>
  <c r="B99" i="20"/>
  <c r="B98" i="20"/>
  <c r="B97" i="20"/>
  <c r="B96" i="20"/>
  <c r="B95" i="20"/>
  <c r="B94" i="20"/>
  <c r="B93" i="20"/>
  <c r="B92" i="20"/>
  <c r="B91" i="20"/>
  <c r="B90" i="20"/>
  <c r="B89" i="20"/>
  <c r="B88" i="20"/>
  <c r="B87" i="20"/>
  <c r="B86" i="20"/>
  <c r="B85" i="20"/>
  <c r="B84" i="20"/>
  <c r="B83" i="20"/>
  <c r="B82" i="20"/>
  <c r="B81" i="20"/>
  <c r="B80" i="20"/>
  <c r="B79" i="20"/>
  <c r="B78" i="20"/>
  <c r="B77" i="20"/>
  <c r="B76" i="20"/>
  <c r="B75" i="20"/>
  <c r="B74" i="20"/>
  <c r="B73" i="20"/>
  <c r="B72" i="20"/>
  <c r="B71" i="20"/>
  <c r="B70" i="20"/>
  <c r="B69" i="20"/>
  <c r="B68" i="20"/>
  <c r="B67" i="20"/>
  <c r="B66" i="20"/>
  <c r="B65" i="20"/>
  <c r="B64" i="20"/>
  <c r="B63" i="20"/>
  <c r="B62" i="20"/>
  <c r="B61" i="20"/>
  <c r="B60" i="20"/>
  <c r="B59" i="20"/>
  <c r="Q59" i="20" s="1"/>
  <c r="B58" i="20"/>
  <c r="Q58" i="20" s="1"/>
  <c r="B57" i="20"/>
  <c r="Q57" i="20" s="1"/>
  <c r="B56" i="20"/>
  <c r="Q56" i="20" s="1"/>
  <c r="B55" i="20"/>
  <c r="Q55" i="20" s="1"/>
  <c r="B54" i="20"/>
  <c r="Q54" i="20" s="1"/>
  <c r="B53" i="20"/>
  <c r="Q53" i="20" s="1"/>
  <c r="B52" i="20"/>
  <c r="Q52" i="20" s="1"/>
  <c r="B51" i="20"/>
  <c r="Q51" i="20" s="1"/>
  <c r="B50" i="20"/>
  <c r="Q50" i="20" s="1"/>
  <c r="B49" i="20"/>
  <c r="Q49" i="20" s="1"/>
  <c r="B48" i="20"/>
  <c r="Q48" i="20" s="1"/>
  <c r="B47" i="20"/>
  <c r="Q47" i="20" s="1"/>
  <c r="B46" i="20"/>
  <c r="Q46" i="20" s="1"/>
  <c r="B45" i="20"/>
  <c r="Q45" i="20" s="1"/>
  <c r="B44" i="20"/>
  <c r="Q44" i="20" s="1"/>
  <c r="B43" i="20"/>
  <c r="Q43" i="20" s="1"/>
  <c r="B42" i="20"/>
  <c r="Q42" i="20" s="1"/>
  <c r="B41" i="20"/>
  <c r="Q41" i="20" s="1"/>
  <c r="B40" i="20"/>
  <c r="Q40" i="20" s="1"/>
  <c r="B39" i="20"/>
  <c r="Q39" i="20" s="1"/>
  <c r="B38" i="20"/>
  <c r="Q38" i="20" s="1"/>
  <c r="B37" i="20"/>
  <c r="Q37" i="20" s="1"/>
  <c r="B36" i="20"/>
  <c r="Q36" i="20" s="1"/>
  <c r="B35" i="20"/>
  <c r="Q35" i="20" s="1"/>
  <c r="B34" i="20"/>
  <c r="Q34" i="20" s="1"/>
  <c r="B33" i="20"/>
  <c r="Q33" i="20" s="1"/>
  <c r="B32" i="20"/>
  <c r="Q32" i="20" s="1"/>
  <c r="B31" i="20"/>
  <c r="Q31" i="20" s="1"/>
  <c r="B30" i="20"/>
  <c r="Q30" i="20" s="1"/>
  <c r="B29" i="20"/>
  <c r="Q29" i="20" s="1"/>
  <c r="B28" i="20"/>
  <c r="Q28" i="20" s="1"/>
  <c r="B27" i="20"/>
  <c r="Q27" i="20" s="1"/>
  <c r="B26" i="20"/>
  <c r="Q26" i="20" s="1"/>
  <c r="B25" i="20"/>
  <c r="Q25" i="20" s="1"/>
  <c r="B24" i="20"/>
  <c r="Q24" i="20" s="1"/>
  <c r="B23" i="20"/>
  <c r="Q23" i="20" s="1"/>
  <c r="C22" i="20"/>
  <c r="C4" i="20"/>
  <c r="R304" i="20" l="1"/>
  <c r="R179" i="20"/>
  <c r="R240" i="20"/>
  <c r="N240" i="20" s="1"/>
  <c r="R385" i="20"/>
  <c r="N385" i="20" s="1"/>
  <c r="R191" i="20"/>
  <c r="R194" i="20"/>
  <c r="R224" i="20"/>
  <c r="N224" i="20" s="1"/>
  <c r="R252" i="20"/>
  <c r="N252" i="20" s="1"/>
  <c r="R255" i="20"/>
  <c r="R288" i="20"/>
  <c r="R337" i="20"/>
  <c r="R340" i="20"/>
  <c r="N340" i="20" s="1"/>
  <c r="R373" i="20"/>
  <c r="R376" i="20"/>
  <c r="R393" i="20"/>
  <c r="R175" i="20"/>
  <c r="N175" i="20" s="1"/>
  <c r="R178" i="20"/>
  <c r="R211" i="20"/>
  <c r="R236" i="20"/>
  <c r="N236" i="20" s="1"/>
  <c r="R239" i="20"/>
  <c r="N239" i="20" s="1"/>
  <c r="R272" i="20"/>
  <c r="R300" i="20"/>
  <c r="R303" i="20"/>
  <c r="R321" i="20"/>
  <c r="N321" i="20" s="1"/>
  <c r="R324" i="20"/>
  <c r="R357" i="20"/>
  <c r="R401" i="20"/>
  <c r="N401" i="20" s="1"/>
  <c r="R195" i="20"/>
  <c r="N195" i="20" s="1"/>
  <c r="R223" i="20"/>
  <c r="R256" i="20"/>
  <c r="R284" i="20"/>
  <c r="N284" i="20" s="1"/>
  <c r="R287" i="20"/>
  <c r="N287" i="20" s="1"/>
  <c r="R341" i="20"/>
  <c r="R369" i="20"/>
  <c r="R372" i="20"/>
  <c r="R377" i="20"/>
  <c r="N377" i="20" s="1"/>
  <c r="Q183" i="20"/>
  <c r="R183" i="20"/>
  <c r="Q187" i="20"/>
  <c r="R187" i="20"/>
  <c r="Q202" i="20"/>
  <c r="R202" i="20"/>
  <c r="Q60" i="20"/>
  <c r="R60" i="20"/>
  <c r="Q62" i="20"/>
  <c r="R62" i="20"/>
  <c r="Q64" i="20"/>
  <c r="R64" i="20"/>
  <c r="Q66" i="20"/>
  <c r="R66" i="20"/>
  <c r="Q68" i="20"/>
  <c r="R68" i="20"/>
  <c r="Q70" i="20"/>
  <c r="R70" i="20"/>
  <c r="Q72" i="20"/>
  <c r="R72" i="20"/>
  <c r="Q74" i="20"/>
  <c r="R74" i="20"/>
  <c r="Q76" i="20"/>
  <c r="R76" i="20"/>
  <c r="Q78" i="20"/>
  <c r="R78" i="20"/>
  <c r="Q80" i="20"/>
  <c r="R80" i="20"/>
  <c r="Q82" i="20"/>
  <c r="R82" i="20"/>
  <c r="Q84" i="20"/>
  <c r="R84" i="20"/>
  <c r="Q86" i="20"/>
  <c r="R86" i="20"/>
  <c r="Q88" i="20"/>
  <c r="R88" i="20"/>
  <c r="Q90" i="20"/>
  <c r="R90" i="20"/>
  <c r="Q92" i="20"/>
  <c r="R92" i="20"/>
  <c r="Q94" i="20"/>
  <c r="R94" i="20"/>
  <c r="Q96" i="20"/>
  <c r="R96" i="20"/>
  <c r="Q98" i="20"/>
  <c r="R98" i="20"/>
  <c r="Q100" i="20"/>
  <c r="R100" i="20"/>
  <c r="Q102" i="20"/>
  <c r="R102" i="20"/>
  <c r="Q104" i="20"/>
  <c r="R104" i="20"/>
  <c r="Q106" i="20"/>
  <c r="R106" i="20"/>
  <c r="Q108" i="20"/>
  <c r="R108" i="20"/>
  <c r="Q110" i="20"/>
  <c r="R110" i="20"/>
  <c r="Q112" i="20"/>
  <c r="R112" i="20"/>
  <c r="Q114" i="20"/>
  <c r="R114" i="20"/>
  <c r="Q116" i="20"/>
  <c r="R116" i="20"/>
  <c r="Q118" i="20"/>
  <c r="R118" i="20"/>
  <c r="Q120" i="20"/>
  <c r="R120" i="20"/>
  <c r="Q122" i="20"/>
  <c r="R122" i="20"/>
  <c r="Q124" i="20"/>
  <c r="R124" i="20"/>
  <c r="Q126" i="20"/>
  <c r="R126" i="20"/>
  <c r="Q128" i="20"/>
  <c r="R128" i="20"/>
  <c r="Q130" i="20"/>
  <c r="R130" i="20"/>
  <c r="Q132" i="20"/>
  <c r="R132" i="20"/>
  <c r="Q134" i="20"/>
  <c r="R134" i="20"/>
  <c r="Q136" i="20"/>
  <c r="R136" i="20"/>
  <c r="Q138" i="20"/>
  <c r="R138" i="20"/>
  <c r="Q140" i="20"/>
  <c r="R140" i="20"/>
  <c r="Q142" i="20"/>
  <c r="R142" i="20"/>
  <c r="Q144" i="20"/>
  <c r="R144" i="20"/>
  <c r="Q146" i="20"/>
  <c r="R146" i="20"/>
  <c r="Q148" i="20"/>
  <c r="R148" i="20"/>
  <c r="Q150" i="20"/>
  <c r="R150" i="20"/>
  <c r="Q152" i="20"/>
  <c r="R152" i="20"/>
  <c r="Q154" i="20"/>
  <c r="R154" i="20"/>
  <c r="Q156" i="20"/>
  <c r="R156" i="20"/>
  <c r="Q158" i="20"/>
  <c r="R158" i="20"/>
  <c r="Q160" i="20"/>
  <c r="R160" i="20"/>
  <c r="Q162" i="20"/>
  <c r="R162" i="20"/>
  <c r="Q164" i="20"/>
  <c r="R164" i="20"/>
  <c r="Q166" i="20"/>
  <c r="R166" i="20"/>
  <c r="Q170" i="20"/>
  <c r="R170" i="20"/>
  <c r="R23" i="20"/>
  <c r="R24" i="20"/>
  <c r="R25" i="20"/>
  <c r="R26" i="20"/>
  <c r="N26" i="20" s="1"/>
  <c r="R27" i="20"/>
  <c r="R28" i="20"/>
  <c r="N28" i="20" s="1"/>
  <c r="R29" i="20"/>
  <c r="N29" i="20" s="1"/>
  <c r="R30" i="20"/>
  <c r="N30" i="20" s="1"/>
  <c r="R31" i="20"/>
  <c r="R32" i="20"/>
  <c r="R33" i="20"/>
  <c r="R34" i="20"/>
  <c r="N34" i="20" s="1"/>
  <c r="R35" i="20"/>
  <c r="R36" i="20"/>
  <c r="N36" i="20" s="1"/>
  <c r="R37" i="20"/>
  <c r="N37" i="20" s="1"/>
  <c r="R38" i="20"/>
  <c r="N38" i="20" s="1"/>
  <c r="R39" i="20"/>
  <c r="R40" i="20"/>
  <c r="N40" i="20" s="1"/>
  <c r="R41" i="20"/>
  <c r="N41" i="20" s="1"/>
  <c r="R42" i="20"/>
  <c r="N42" i="20" s="1"/>
  <c r="R43" i="20"/>
  <c r="R44" i="20"/>
  <c r="N44" i="20" s="1"/>
  <c r="R45" i="20"/>
  <c r="N45" i="20" s="1"/>
  <c r="R46" i="20"/>
  <c r="N46" i="20" s="1"/>
  <c r="R47" i="20"/>
  <c r="R48" i="20"/>
  <c r="R49" i="20"/>
  <c r="N49" i="20" s="1"/>
  <c r="R50" i="20"/>
  <c r="N50" i="20" s="1"/>
  <c r="R51" i="20"/>
  <c r="R52" i="20"/>
  <c r="N52" i="20" s="1"/>
  <c r="R53" i="20"/>
  <c r="N53" i="20" s="1"/>
  <c r="R54" i="20"/>
  <c r="N54" i="20" s="1"/>
  <c r="R55" i="20"/>
  <c r="R56" i="20"/>
  <c r="N56" i="20" s="1"/>
  <c r="R57" i="20"/>
  <c r="N57" i="20" s="1"/>
  <c r="R58" i="20"/>
  <c r="N58" i="20" s="1"/>
  <c r="R59" i="20"/>
  <c r="Q61" i="20"/>
  <c r="R61" i="20"/>
  <c r="Q63" i="20"/>
  <c r="N63" i="20" s="1"/>
  <c r="R63" i="20"/>
  <c r="Q65" i="20"/>
  <c r="R65" i="20"/>
  <c r="Q67" i="20"/>
  <c r="N67" i="20" s="1"/>
  <c r="R67" i="20"/>
  <c r="Q69" i="20"/>
  <c r="R69" i="20"/>
  <c r="Q71" i="20"/>
  <c r="N71" i="20" s="1"/>
  <c r="R71" i="20"/>
  <c r="Q73" i="20"/>
  <c r="R73" i="20"/>
  <c r="Q75" i="20"/>
  <c r="N75" i="20" s="1"/>
  <c r="R75" i="20"/>
  <c r="Q77" i="20"/>
  <c r="R77" i="20"/>
  <c r="Q79" i="20"/>
  <c r="N79" i="20" s="1"/>
  <c r="R79" i="20"/>
  <c r="Q81" i="20"/>
  <c r="R81" i="20"/>
  <c r="Q83" i="20"/>
  <c r="N83" i="20" s="1"/>
  <c r="R83" i="20"/>
  <c r="Q85" i="20"/>
  <c r="R85" i="20"/>
  <c r="Q87" i="20"/>
  <c r="N87" i="20" s="1"/>
  <c r="R87" i="20"/>
  <c r="Q89" i="20"/>
  <c r="R89" i="20"/>
  <c r="Q91" i="20"/>
  <c r="N91" i="20" s="1"/>
  <c r="R91" i="20"/>
  <c r="Q93" i="20"/>
  <c r="R93" i="20"/>
  <c r="Q95" i="20"/>
  <c r="N95" i="20" s="1"/>
  <c r="R95" i="20"/>
  <c r="Q97" i="20"/>
  <c r="R97" i="20"/>
  <c r="Q99" i="20"/>
  <c r="N99" i="20" s="1"/>
  <c r="R99" i="20"/>
  <c r="Q101" i="20"/>
  <c r="R101" i="20"/>
  <c r="Q103" i="20"/>
  <c r="N103" i="20" s="1"/>
  <c r="R103" i="20"/>
  <c r="Q105" i="20"/>
  <c r="R105" i="20"/>
  <c r="Q107" i="20"/>
  <c r="N107" i="20" s="1"/>
  <c r="R107" i="20"/>
  <c r="Q109" i="20"/>
  <c r="R109" i="20"/>
  <c r="Q111" i="20"/>
  <c r="N111" i="20" s="1"/>
  <c r="R111" i="20"/>
  <c r="Q113" i="20"/>
  <c r="R113" i="20"/>
  <c r="Q115" i="20"/>
  <c r="N115" i="20" s="1"/>
  <c r="R115" i="20"/>
  <c r="Q117" i="20"/>
  <c r="R117" i="20"/>
  <c r="Q119" i="20"/>
  <c r="N119" i="20" s="1"/>
  <c r="R119" i="20"/>
  <c r="Q121" i="20"/>
  <c r="R121" i="20"/>
  <c r="Q123" i="20"/>
  <c r="N123" i="20" s="1"/>
  <c r="R123" i="20"/>
  <c r="Q125" i="20"/>
  <c r="R125" i="20"/>
  <c r="Q127" i="20"/>
  <c r="N127" i="20" s="1"/>
  <c r="R127" i="20"/>
  <c r="Q129" i="20"/>
  <c r="R129" i="20"/>
  <c r="Q131" i="20"/>
  <c r="N131" i="20" s="1"/>
  <c r="R131" i="20"/>
  <c r="Q133" i="20"/>
  <c r="R133" i="20"/>
  <c r="Q135" i="20"/>
  <c r="N135" i="20" s="1"/>
  <c r="R135" i="20"/>
  <c r="Q137" i="20"/>
  <c r="R137" i="20"/>
  <c r="Q139" i="20"/>
  <c r="N139" i="20" s="1"/>
  <c r="R139" i="20"/>
  <c r="Q141" i="20"/>
  <c r="R141" i="20"/>
  <c r="Q143" i="20"/>
  <c r="N143" i="20" s="1"/>
  <c r="R143" i="20"/>
  <c r="Q145" i="20"/>
  <c r="R145" i="20"/>
  <c r="Q147" i="20"/>
  <c r="N147" i="20" s="1"/>
  <c r="R147" i="20"/>
  <c r="Q149" i="20"/>
  <c r="R149" i="20"/>
  <c r="Q151" i="20"/>
  <c r="N151" i="20" s="1"/>
  <c r="R151" i="20"/>
  <c r="Q153" i="20"/>
  <c r="R153" i="20"/>
  <c r="Q155" i="20"/>
  <c r="N155" i="20" s="1"/>
  <c r="R155" i="20"/>
  <c r="Q157" i="20"/>
  <c r="R157" i="20"/>
  <c r="Q159" i="20"/>
  <c r="N159" i="20" s="1"/>
  <c r="R159" i="20"/>
  <c r="Q161" i="20"/>
  <c r="R161" i="20"/>
  <c r="Q163" i="20"/>
  <c r="N163" i="20" s="1"/>
  <c r="R163" i="20"/>
  <c r="Q165" i="20"/>
  <c r="R165" i="20"/>
  <c r="Q167" i="20"/>
  <c r="N167" i="20" s="1"/>
  <c r="R167" i="20"/>
  <c r="Q171" i="20"/>
  <c r="R171" i="20"/>
  <c r="Q186" i="20"/>
  <c r="N186" i="20" s="1"/>
  <c r="R186" i="20"/>
  <c r="Q199" i="20"/>
  <c r="R199" i="20"/>
  <c r="Q203" i="20"/>
  <c r="N203" i="20" s="1"/>
  <c r="R203" i="20"/>
  <c r="Q218" i="20"/>
  <c r="R218" i="20"/>
  <c r="Q228" i="20"/>
  <c r="N228" i="20" s="1"/>
  <c r="R228" i="20"/>
  <c r="Q232" i="20"/>
  <c r="R232" i="20"/>
  <c r="Q247" i="20"/>
  <c r="N247" i="20" s="1"/>
  <c r="R247" i="20"/>
  <c r="Q260" i="20"/>
  <c r="R260" i="20"/>
  <c r="Q264" i="20"/>
  <c r="N264" i="20" s="1"/>
  <c r="R264" i="20"/>
  <c r="Q279" i="20"/>
  <c r="R279" i="20"/>
  <c r="Q292" i="20"/>
  <c r="R292" i="20"/>
  <c r="Q296" i="20"/>
  <c r="R296" i="20"/>
  <c r="Q313" i="20"/>
  <c r="R313" i="20"/>
  <c r="Q317" i="20"/>
  <c r="R317" i="20"/>
  <c r="Q332" i="20"/>
  <c r="R332" i="20"/>
  <c r="Q345" i="20"/>
  <c r="R345" i="20"/>
  <c r="Q349" i="20"/>
  <c r="R349" i="20"/>
  <c r="Q364" i="20"/>
  <c r="R364" i="20"/>
  <c r="Q381" i="20"/>
  <c r="R381" i="20"/>
  <c r="Q397" i="20"/>
  <c r="R397" i="20"/>
  <c r="Q215" i="20"/>
  <c r="R215" i="20"/>
  <c r="Q219" i="20"/>
  <c r="R219" i="20"/>
  <c r="Q231" i="20"/>
  <c r="R231" i="20"/>
  <c r="Q244" i="20"/>
  <c r="R244" i="20"/>
  <c r="Q248" i="20"/>
  <c r="R248" i="20"/>
  <c r="Q263" i="20"/>
  <c r="R263" i="20"/>
  <c r="Q276" i="20"/>
  <c r="R276" i="20"/>
  <c r="Q280" i="20"/>
  <c r="R280" i="20"/>
  <c r="Q295" i="20"/>
  <c r="R295" i="20"/>
  <c r="Q308" i="20"/>
  <c r="R308" i="20"/>
  <c r="Q316" i="20"/>
  <c r="R316" i="20"/>
  <c r="Q329" i="20"/>
  <c r="R329" i="20"/>
  <c r="Q333" i="20"/>
  <c r="R333" i="20"/>
  <c r="Q348" i="20"/>
  <c r="R348" i="20"/>
  <c r="Q361" i="20"/>
  <c r="R361" i="20"/>
  <c r="Q365" i="20"/>
  <c r="R365" i="20"/>
  <c r="Q389" i="20"/>
  <c r="R389" i="20"/>
  <c r="Q185" i="20"/>
  <c r="R185" i="20"/>
  <c r="Q173" i="20"/>
  <c r="R173" i="20"/>
  <c r="Q181" i="20"/>
  <c r="R181" i="20"/>
  <c r="Q189" i="20"/>
  <c r="R189" i="20"/>
  <c r="Q197" i="20"/>
  <c r="R197" i="20"/>
  <c r="Q205" i="20"/>
  <c r="R205" i="20"/>
  <c r="Q213" i="20"/>
  <c r="R213" i="20"/>
  <c r="Q221" i="20"/>
  <c r="R221" i="20"/>
  <c r="Q226" i="20"/>
  <c r="R226" i="20"/>
  <c r="Q234" i="20"/>
  <c r="R234" i="20"/>
  <c r="Q242" i="20"/>
  <c r="R242" i="20"/>
  <c r="Q250" i="20"/>
  <c r="R250" i="20"/>
  <c r="Q258" i="20"/>
  <c r="R258" i="20"/>
  <c r="Q266" i="20"/>
  <c r="R266" i="20"/>
  <c r="Q274" i="20"/>
  <c r="R274" i="20"/>
  <c r="Q282" i="20"/>
  <c r="R282" i="20"/>
  <c r="Q290" i="20"/>
  <c r="R290" i="20"/>
  <c r="Q298" i="20"/>
  <c r="R298" i="20"/>
  <c r="Q306" i="20"/>
  <c r="R306" i="20"/>
  <c r="Q311" i="20"/>
  <c r="R311" i="20"/>
  <c r="Q319" i="20"/>
  <c r="R319" i="20"/>
  <c r="Q327" i="20"/>
  <c r="R327" i="20"/>
  <c r="Q335" i="20"/>
  <c r="R335" i="20"/>
  <c r="Q343" i="20"/>
  <c r="R343" i="20"/>
  <c r="Q351" i="20"/>
  <c r="R351" i="20"/>
  <c r="Q359" i="20"/>
  <c r="R359" i="20"/>
  <c r="Q367" i="20"/>
  <c r="R367" i="20"/>
  <c r="Q375" i="20"/>
  <c r="R375" i="20"/>
  <c r="N24" i="20"/>
  <c r="N25" i="20"/>
  <c r="N27" i="20"/>
  <c r="N31" i="20"/>
  <c r="N32" i="20"/>
  <c r="N33" i="20"/>
  <c r="N35" i="20"/>
  <c r="N39" i="20"/>
  <c r="N43" i="20"/>
  <c r="N47" i="20"/>
  <c r="N48" i="20"/>
  <c r="N51" i="20"/>
  <c r="N55" i="20"/>
  <c r="N59" i="20"/>
  <c r="N62" i="20"/>
  <c r="N66" i="20"/>
  <c r="N70" i="20"/>
  <c r="N74" i="20"/>
  <c r="N78" i="20"/>
  <c r="N82" i="20"/>
  <c r="N94" i="20"/>
  <c r="N110" i="20"/>
  <c r="R174" i="20"/>
  <c r="N174" i="20" s="1"/>
  <c r="N178" i="20"/>
  <c r="R182" i="20"/>
  <c r="N182" i="20" s="1"/>
  <c r="R190" i="20"/>
  <c r="N190" i="20" s="1"/>
  <c r="N194" i="20"/>
  <c r="R198" i="20"/>
  <c r="N198" i="20" s="1"/>
  <c r="N202" i="20"/>
  <c r="R206" i="20"/>
  <c r="N206" i="20" s="1"/>
  <c r="N210" i="20"/>
  <c r="R214" i="20"/>
  <c r="N214" i="20" s="1"/>
  <c r="N223" i="20"/>
  <c r="R227" i="20"/>
  <c r="N227" i="20" s="1"/>
  <c r="R235" i="20"/>
  <c r="R243" i="20"/>
  <c r="N243" i="20" s="1"/>
  <c r="R251" i="20"/>
  <c r="N251" i="20" s="1"/>
  <c r="N255" i="20"/>
  <c r="R259" i="20"/>
  <c r="N259" i="20" s="1"/>
  <c r="R267" i="20"/>
  <c r="N271" i="20"/>
  <c r="R275" i="20"/>
  <c r="N275" i="20" s="1"/>
  <c r="R283" i="20"/>
  <c r="N283" i="20" s="1"/>
  <c r="R291" i="20"/>
  <c r="N291" i="20" s="1"/>
  <c r="R299" i="20"/>
  <c r="N299" i="20" s="1"/>
  <c r="N303" i="20"/>
  <c r="R307" i="20"/>
  <c r="N307" i="20" s="1"/>
  <c r="R312" i="20"/>
  <c r="N312" i="20" s="1"/>
  <c r="R320" i="20"/>
  <c r="N320" i="20" s="1"/>
  <c r="N324" i="20"/>
  <c r="R328" i="20"/>
  <c r="N328" i="20" s="1"/>
  <c r="R336" i="20"/>
  <c r="N336" i="20" s="1"/>
  <c r="R344" i="20"/>
  <c r="N344" i="20" s="1"/>
  <c r="R352" i="20"/>
  <c r="N352" i="20" s="1"/>
  <c r="N356" i="20"/>
  <c r="R360" i="20"/>
  <c r="N360" i="20" s="1"/>
  <c r="R368" i="20"/>
  <c r="N368" i="20" s="1"/>
  <c r="N372" i="20"/>
  <c r="Q169" i="20"/>
  <c r="R169" i="20"/>
  <c r="Q177" i="20"/>
  <c r="R177" i="20"/>
  <c r="Q193" i="20"/>
  <c r="R193" i="20"/>
  <c r="Q201" i="20"/>
  <c r="R201" i="20"/>
  <c r="Q209" i="20"/>
  <c r="R209" i="20"/>
  <c r="Q217" i="20"/>
  <c r="R217" i="20"/>
  <c r="Q222" i="20"/>
  <c r="R222" i="20"/>
  <c r="Q230" i="20"/>
  <c r="R230" i="20"/>
  <c r="Q238" i="20"/>
  <c r="R238" i="20"/>
  <c r="Q246" i="20"/>
  <c r="R246" i="20"/>
  <c r="Q254" i="20"/>
  <c r="R254" i="20"/>
  <c r="Q262" i="20"/>
  <c r="R262" i="20"/>
  <c r="Q270" i="20"/>
  <c r="R270" i="20"/>
  <c r="Q278" i="20"/>
  <c r="R278" i="20"/>
  <c r="Q286" i="20"/>
  <c r="R286" i="20"/>
  <c r="Q294" i="20"/>
  <c r="R294" i="20"/>
  <c r="Q302" i="20"/>
  <c r="R302" i="20"/>
  <c r="Q310" i="20"/>
  <c r="R310" i="20"/>
  <c r="Q315" i="20"/>
  <c r="R315" i="20"/>
  <c r="Q323" i="20"/>
  <c r="R323" i="20"/>
  <c r="Q331" i="20"/>
  <c r="R331" i="20"/>
  <c r="Q339" i="20"/>
  <c r="R339" i="20"/>
  <c r="Q347" i="20"/>
  <c r="R347" i="20"/>
  <c r="Q355" i="20"/>
  <c r="R355" i="20"/>
  <c r="Q363" i="20"/>
  <c r="R363" i="20"/>
  <c r="Q371" i="20"/>
  <c r="R371" i="20"/>
  <c r="N235" i="20"/>
  <c r="N267" i="20"/>
  <c r="N376" i="20"/>
  <c r="R380" i="20"/>
  <c r="N380" i="20" s="1"/>
  <c r="R384" i="20"/>
  <c r="N384" i="20" s="1"/>
  <c r="R388" i="20"/>
  <c r="N388" i="20" s="1"/>
  <c r="R392" i="20"/>
  <c r="N392" i="20" s="1"/>
  <c r="R396" i="20"/>
  <c r="N396" i="20" s="1"/>
  <c r="R400" i="20"/>
  <c r="N400" i="20" s="1"/>
  <c r="R172" i="20"/>
  <c r="N172" i="20" s="1"/>
  <c r="R176" i="20"/>
  <c r="N176" i="20" s="1"/>
  <c r="N179" i="20"/>
  <c r="R180" i="20"/>
  <c r="N180" i="20" s="1"/>
  <c r="N183" i="20"/>
  <c r="R184" i="20"/>
  <c r="N184" i="20" s="1"/>
  <c r="R188" i="20"/>
  <c r="N188" i="20" s="1"/>
  <c r="N191" i="20"/>
  <c r="R192" i="20"/>
  <c r="N192" i="20" s="1"/>
  <c r="R196" i="20"/>
  <c r="N196" i="20" s="1"/>
  <c r="R200" i="20"/>
  <c r="N200" i="20" s="1"/>
  <c r="R204" i="20"/>
  <c r="N204" i="20" s="1"/>
  <c r="N207" i="20"/>
  <c r="R208" i="20"/>
  <c r="N208" i="20" s="1"/>
  <c r="N211" i="20"/>
  <c r="R212" i="20"/>
  <c r="N212" i="20" s="1"/>
  <c r="R216" i="20"/>
  <c r="N216" i="20" s="1"/>
  <c r="R220" i="20"/>
  <c r="N220" i="20" s="1"/>
  <c r="R225" i="20"/>
  <c r="N225" i="20" s="1"/>
  <c r="R229" i="20"/>
  <c r="N229" i="20" s="1"/>
  <c r="R233" i="20"/>
  <c r="N233" i="20" s="1"/>
  <c r="R237" i="20"/>
  <c r="N237" i="20" s="1"/>
  <c r="R241" i="20"/>
  <c r="N241" i="20" s="1"/>
  <c r="R245" i="20"/>
  <c r="N245" i="20" s="1"/>
  <c r="R249" i="20"/>
  <c r="N249" i="20" s="1"/>
  <c r="R253" i="20"/>
  <c r="N253" i="20" s="1"/>
  <c r="N256" i="20"/>
  <c r="R257" i="20"/>
  <c r="N257" i="20" s="1"/>
  <c r="R261" i="20"/>
  <c r="N261" i="20" s="1"/>
  <c r="R265" i="20"/>
  <c r="N265" i="20" s="1"/>
  <c r="N268" i="20"/>
  <c r="R269" i="20"/>
  <c r="N269" i="20" s="1"/>
  <c r="N272" i="20"/>
  <c r="R273" i="20"/>
  <c r="N273" i="20" s="1"/>
  <c r="R277" i="20"/>
  <c r="N277" i="20" s="1"/>
  <c r="R281" i="20"/>
  <c r="N281" i="20" s="1"/>
  <c r="R285" i="20"/>
  <c r="N285" i="20" s="1"/>
  <c r="N288" i="20"/>
  <c r="R289" i="20"/>
  <c r="N289" i="20" s="1"/>
  <c r="R293" i="20"/>
  <c r="N293" i="20" s="1"/>
  <c r="R297" i="20"/>
  <c r="N297" i="20" s="1"/>
  <c r="N300" i="20"/>
  <c r="R301" i="20"/>
  <c r="N301" i="20" s="1"/>
  <c r="N304" i="20"/>
  <c r="R305" i="20"/>
  <c r="N305" i="20" s="1"/>
  <c r="R309" i="20"/>
  <c r="N309" i="20" s="1"/>
  <c r="R314" i="20"/>
  <c r="N314" i="20" s="1"/>
  <c r="R318" i="20"/>
  <c r="N318" i="20" s="1"/>
  <c r="R322" i="20"/>
  <c r="N322" i="20" s="1"/>
  <c r="N325" i="20"/>
  <c r="R326" i="20"/>
  <c r="N326" i="20" s="1"/>
  <c r="R330" i="20"/>
  <c r="N330" i="20" s="1"/>
  <c r="R334" i="20"/>
  <c r="N334" i="20" s="1"/>
  <c r="N337" i="20"/>
  <c r="R338" i="20"/>
  <c r="N338" i="20" s="1"/>
  <c r="N341" i="20"/>
  <c r="R342" i="20"/>
  <c r="N342" i="20" s="1"/>
  <c r="R346" i="20"/>
  <c r="N346" i="20" s="1"/>
  <c r="R350" i="20"/>
  <c r="N350" i="20" s="1"/>
  <c r="N353" i="20"/>
  <c r="R354" i="20"/>
  <c r="N354" i="20" s="1"/>
  <c r="N357" i="20"/>
  <c r="R358" i="20"/>
  <c r="N358" i="20" s="1"/>
  <c r="R362" i="20"/>
  <c r="N362" i="20" s="1"/>
  <c r="R366" i="20"/>
  <c r="N366" i="20" s="1"/>
  <c r="N369" i="20"/>
  <c r="R370" i="20"/>
  <c r="N370" i="20" s="1"/>
  <c r="N373" i="20"/>
  <c r="R374" i="20"/>
  <c r="N374" i="20" s="1"/>
  <c r="R378" i="20"/>
  <c r="N378" i="20" s="1"/>
  <c r="R379" i="20"/>
  <c r="N379" i="20" s="1"/>
  <c r="R382" i="20"/>
  <c r="N382" i="20" s="1"/>
  <c r="R383" i="20"/>
  <c r="N383" i="20" s="1"/>
  <c r="R386" i="20"/>
  <c r="N386" i="20" s="1"/>
  <c r="R387" i="20"/>
  <c r="N387" i="20" s="1"/>
  <c r="R390" i="20"/>
  <c r="N390" i="20" s="1"/>
  <c r="R391" i="20"/>
  <c r="N391" i="20" s="1"/>
  <c r="N393" i="20"/>
  <c r="R394" i="20"/>
  <c r="N394" i="20" s="1"/>
  <c r="R395" i="20"/>
  <c r="N395" i="20" s="1"/>
  <c r="R398" i="20"/>
  <c r="N398" i="20" s="1"/>
  <c r="R399" i="20"/>
  <c r="N399" i="20" s="1"/>
  <c r="R402" i="20"/>
  <c r="N402" i="20" s="1"/>
  <c r="R403" i="20"/>
  <c r="N403" i="20" s="1"/>
  <c r="R404" i="20"/>
  <c r="N404" i="20" s="1"/>
  <c r="R405" i="20"/>
  <c r="N405" i="20" s="1"/>
  <c r="R406" i="20"/>
  <c r="N406" i="20" s="1"/>
  <c r="R407" i="20"/>
  <c r="N407" i="20" s="1"/>
  <c r="R408" i="20"/>
  <c r="N408" i="20" s="1"/>
  <c r="R409" i="20"/>
  <c r="N409" i="20" s="1"/>
  <c r="R410" i="20"/>
  <c r="N410" i="20" s="1"/>
  <c r="R411" i="20"/>
  <c r="N411" i="20" s="1"/>
  <c r="R412" i="20"/>
  <c r="N412" i="20" s="1"/>
  <c r="R413" i="20"/>
  <c r="N413" i="20" s="1"/>
  <c r="R414" i="20"/>
  <c r="N414" i="20" s="1"/>
  <c r="R415" i="20"/>
  <c r="N415" i="20" s="1"/>
  <c r="R416" i="20"/>
  <c r="N416" i="20" s="1"/>
  <c r="R417" i="20"/>
  <c r="N417" i="20" s="1"/>
  <c r="R418" i="20"/>
  <c r="N418" i="20" s="1"/>
  <c r="R419" i="20"/>
  <c r="N419" i="20" s="1"/>
  <c r="R420" i="20"/>
  <c r="N420" i="20" s="1"/>
  <c r="R421" i="20"/>
  <c r="N421" i="20" s="1"/>
  <c r="R422" i="20"/>
  <c r="N422" i="20" s="1"/>
  <c r="N23" i="20"/>
  <c r="R168" i="20"/>
  <c r="N168" i="20" s="1"/>
  <c r="N106" i="20" l="1"/>
  <c r="N158" i="20"/>
  <c r="N146" i="20"/>
  <c r="N130" i="20"/>
  <c r="N114" i="20"/>
  <c r="N102" i="20"/>
  <c r="N98" i="20"/>
  <c r="N90" i="20"/>
  <c r="N86" i="20"/>
  <c r="N171" i="20"/>
  <c r="N126" i="20"/>
  <c r="N138" i="20"/>
  <c r="N296" i="20"/>
  <c r="N232" i="20"/>
  <c r="N199" i="20"/>
  <c r="N64" i="20"/>
  <c r="N154" i="20"/>
  <c r="N80" i="20"/>
  <c r="N72" i="20"/>
  <c r="N260" i="20"/>
  <c r="N166" i="20"/>
  <c r="N162" i="20"/>
  <c r="N150" i="20"/>
  <c r="N142" i="20"/>
  <c r="N134" i="20"/>
  <c r="N122" i="20"/>
  <c r="N118" i="20"/>
  <c r="N76" i="20"/>
  <c r="N68" i="20"/>
  <c r="N60" i="20"/>
  <c r="N187" i="20"/>
  <c r="N355" i="20"/>
  <c r="N339" i="20"/>
  <c r="N323" i="20"/>
  <c r="N310" i="20"/>
  <c r="N294" i="20"/>
  <c r="N278" i="20"/>
  <c r="N262" i="20"/>
  <c r="N246" i="20"/>
  <c r="N230" i="20"/>
  <c r="N217" i="20"/>
  <c r="N201" i="20"/>
  <c r="N177" i="20"/>
  <c r="N292" i="20"/>
  <c r="N347" i="20"/>
  <c r="N315" i="20"/>
  <c r="N302" i="20"/>
  <c r="N286" i="20"/>
  <c r="N270" i="20"/>
  <c r="N254" i="20"/>
  <c r="N238" i="20"/>
  <c r="N222" i="20"/>
  <c r="N209" i="20"/>
  <c r="N193" i="20"/>
  <c r="N169" i="20"/>
  <c r="N331" i="20"/>
  <c r="N165" i="20"/>
  <c r="N161" i="20"/>
  <c r="N157" i="20"/>
  <c r="N153" i="20"/>
  <c r="N149" i="20"/>
  <c r="N145" i="20"/>
  <c r="N141" i="20"/>
  <c r="N137" i="20"/>
  <c r="N133" i="20"/>
  <c r="N129" i="20"/>
  <c r="N125" i="20"/>
  <c r="N121" i="20"/>
  <c r="N117" i="20"/>
  <c r="N113" i="20"/>
  <c r="N109" i="20"/>
  <c r="N105" i="20"/>
  <c r="N101" i="20"/>
  <c r="N97" i="20"/>
  <c r="N93" i="20"/>
  <c r="N89" i="20"/>
  <c r="N85" i="20"/>
  <c r="N81" i="20"/>
  <c r="N77" i="20"/>
  <c r="N73" i="20"/>
  <c r="N69" i="20"/>
  <c r="N65" i="20"/>
  <c r="N61" i="20"/>
  <c r="N389" i="20"/>
  <c r="N365" i="20"/>
  <c r="N361" i="20"/>
  <c r="N333" i="20"/>
  <c r="N329" i="20"/>
  <c r="N308" i="20"/>
  <c r="N295" i="20"/>
  <c r="N280" i="20"/>
  <c r="N276" i="20"/>
  <c r="N263" i="20"/>
  <c r="N248" i="20"/>
  <c r="N244" i="20"/>
  <c r="N231" i="20"/>
  <c r="N219" i="20"/>
  <c r="N215" i="20"/>
  <c r="N397" i="20"/>
  <c r="N381" i="20"/>
  <c r="N349" i="20"/>
  <c r="N345" i="20"/>
  <c r="N332" i="20"/>
  <c r="N317" i="20"/>
  <c r="N313" i="20"/>
  <c r="N279" i="20"/>
  <c r="N170" i="20"/>
  <c r="N164" i="20"/>
  <c r="N160" i="20"/>
  <c r="N156" i="20"/>
  <c r="N152" i="20"/>
  <c r="N148" i="20"/>
  <c r="N144" i="20"/>
  <c r="N140" i="20"/>
  <c r="N136" i="20"/>
  <c r="N132" i="20"/>
  <c r="N128" i="20"/>
  <c r="N124" i="20"/>
  <c r="N120" i="20"/>
  <c r="N116" i="20"/>
  <c r="N112" i="20"/>
  <c r="N108" i="20"/>
  <c r="N104" i="20"/>
  <c r="N100" i="20"/>
  <c r="N96" i="20"/>
  <c r="N92" i="20"/>
  <c r="N88" i="20"/>
  <c r="N84" i="20"/>
  <c r="Q20" i="20"/>
  <c r="N348" i="20"/>
  <c r="N316" i="20"/>
  <c r="N364" i="20"/>
  <c r="N218" i="20"/>
  <c r="N375" i="20"/>
  <c r="N367" i="20"/>
  <c r="N359" i="20"/>
  <c r="N351" i="20"/>
  <c r="N343" i="20"/>
  <c r="N335" i="20"/>
  <c r="N327" i="20"/>
  <c r="N319" i="20"/>
  <c r="N311" i="20"/>
  <c r="N306" i="20"/>
  <c r="N298" i="20"/>
  <c r="N290" i="20"/>
  <c r="N282" i="20"/>
  <c r="N274" i="20"/>
  <c r="N266" i="20"/>
  <c r="N258" i="20"/>
  <c r="N250" i="20"/>
  <c r="N242" i="20"/>
  <c r="N234" i="20"/>
  <c r="N226" i="20"/>
  <c r="N221" i="20"/>
  <c r="N213" i="20"/>
  <c r="N205" i="20"/>
  <c r="N197" i="20"/>
  <c r="N189" i="20"/>
  <c r="N181" i="20"/>
  <c r="N173" i="20"/>
  <c r="N185" i="20"/>
  <c r="N371" i="20"/>
  <c r="N363" i="20"/>
  <c r="R20" i="20"/>
  <c r="S20" i="20" l="1"/>
  <c r="N20" i="20" s="1"/>
  <c r="N21" i="20"/>
  <c r="F19" i="20"/>
  <c r="N22" i="20"/>
  <c r="N19" i="20" l="1"/>
  <c r="N423" i="20"/>
  <c r="O962" i="7" l="1"/>
  <c r="N962" i="7"/>
  <c r="V962" i="7" s="1"/>
  <c r="M962" i="7"/>
  <c r="O961" i="7"/>
  <c r="N961" i="7"/>
  <c r="V961" i="7" s="1"/>
  <c r="M961" i="7"/>
  <c r="O960" i="7"/>
  <c r="N960" i="7"/>
  <c r="V960" i="7" s="1"/>
  <c r="M960" i="7"/>
  <c r="O959" i="7"/>
  <c r="N959" i="7"/>
  <c r="V959" i="7" s="1"/>
  <c r="M959" i="7"/>
  <c r="O958" i="7"/>
  <c r="N958" i="7"/>
  <c r="V958" i="7" s="1"/>
  <c r="M958" i="7"/>
  <c r="O957" i="7"/>
  <c r="N957" i="7"/>
  <c r="V957" i="7" s="1"/>
  <c r="M957" i="7"/>
  <c r="O956" i="7"/>
  <c r="N956" i="7"/>
  <c r="V956" i="7" s="1"/>
  <c r="M956" i="7"/>
  <c r="O955" i="7"/>
  <c r="N955" i="7"/>
  <c r="V955" i="7" s="1"/>
  <c r="M955" i="7"/>
  <c r="O954" i="7"/>
  <c r="N954" i="7"/>
  <c r="V954" i="7" s="1"/>
  <c r="M954" i="7"/>
  <c r="O953" i="7"/>
  <c r="N953" i="7"/>
  <c r="V953" i="7" s="1"/>
  <c r="M953" i="7"/>
  <c r="O952" i="7"/>
  <c r="N952" i="7"/>
  <c r="V952" i="7" s="1"/>
  <c r="M952" i="7"/>
  <c r="O951" i="7"/>
  <c r="N951" i="7"/>
  <c r="V951" i="7" s="1"/>
  <c r="M951" i="7"/>
  <c r="O950" i="7"/>
  <c r="N950" i="7"/>
  <c r="V950" i="7" s="1"/>
  <c r="M950" i="7"/>
  <c r="O949" i="7"/>
  <c r="N949" i="7"/>
  <c r="V949" i="7" s="1"/>
  <c r="M949" i="7"/>
  <c r="O948" i="7"/>
  <c r="N948" i="7"/>
  <c r="V948" i="7" s="1"/>
  <c r="M948" i="7"/>
  <c r="O947" i="7"/>
  <c r="N947" i="7"/>
  <c r="V947" i="7" s="1"/>
  <c r="M947" i="7"/>
  <c r="O946" i="7"/>
  <c r="N946" i="7"/>
  <c r="V946" i="7" s="1"/>
  <c r="M946" i="7"/>
  <c r="O945" i="7"/>
  <c r="N945" i="7"/>
  <c r="V945" i="7" s="1"/>
  <c r="M945" i="7"/>
  <c r="O944" i="7"/>
  <c r="N944" i="7"/>
  <c r="V944" i="7" s="1"/>
  <c r="M944" i="7"/>
  <c r="O943" i="7"/>
  <c r="N943" i="7"/>
  <c r="V943" i="7" s="1"/>
  <c r="M943" i="7"/>
  <c r="O942" i="7"/>
  <c r="N942" i="7"/>
  <c r="V942" i="7" s="1"/>
  <c r="M942" i="7"/>
  <c r="O941" i="7"/>
  <c r="N941" i="7"/>
  <c r="V941" i="7" s="1"/>
  <c r="M941" i="7"/>
  <c r="O940" i="7"/>
  <c r="N940" i="7"/>
  <c r="V940" i="7" s="1"/>
  <c r="M940" i="7"/>
  <c r="O939" i="7"/>
  <c r="N939" i="7"/>
  <c r="V939" i="7" s="1"/>
  <c r="M939" i="7"/>
  <c r="O938" i="7"/>
  <c r="N938" i="7"/>
  <c r="V938" i="7" s="1"/>
  <c r="M938" i="7"/>
  <c r="O937" i="7"/>
  <c r="N937" i="7"/>
  <c r="V937" i="7" s="1"/>
  <c r="M937" i="7"/>
  <c r="O936" i="7"/>
  <c r="N936" i="7"/>
  <c r="V936" i="7" s="1"/>
  <c r="M936" i="7"/>
  <c r="O935" i="7"/>
  <c r="N935" i="7"/>
  <c r="V935" i="7" s="1"/>
  <c r="M935" i="7"/>
  <c r="O934" i="7"/>
  <c r="N934" i="7"/>
  <c r="V934" i="7" s="1"/>
  <c r="M934" i="7"/>
  <c r="O933" i="7"/>
  <c r="N933" i="7"/>
  <c r="V933" i="7" s="1"/>
  <c r="M933" i="7"/>
  <c r="O932" i="7"/>
  <c r="N932" i="7"/>
  <c r="V932" i="7" s="1"/>
  <c r="M932" i="7"/>
  <c r="O931" i="7"/>
  <c r="N931" i="7"/>
  <c r="V931" i="7" s="1"/>
  <c r="M931" i="7"/>
  <c r="O930" i="7"/>
  <c r="N930" i="7"/>
  <c r="V930" i="7" s="1"/>
  <c r="M930" i="7"/>
  <c r="O929" i="7"/>
  <c r="N929" i="7"/>
  <c r="V929" i="7" s="1"/>
  <c r="M929" i="7"/>
  <c r="O928" i="7"/>
  <c r="N928" i="7"/>
  <c r="V928" i="7" s="1"/>
  <c r="M928" i="7"/>
  <c r="O927" i="7"/>
  <c r="N927" i="7"/>
  <c r="V927" i="7" s="1"/>
  <c r="M927" i="7"/>
  <c r="O926" i="7"/>
  <c r="N926" i="7"/>
  <c r="V926" i="7" s="1"/>
  <c r="M926" i="7"/>
  <c r="O925" i="7"/>
  <c r="N925" i="7"/>
  <c r="V925" i="7" s="1"/>
  <c r="M925" i="7"/>
  <c r="O924" i="7"/>
  <c r="N924" i="7"/>
  <c r="V924" i="7" s="1"/>
  <c r="M924" i="7"/>
  <c r="O923" i="7"/>
  <c r="N923" i="7"/>
  <c r="V923" i="7" s="1"/>
  <c r="M923" i="7"/>
  <c r="O922" i="7"/>
  <c r="N922" i="7"/>
  <c r="V922" i="7" s="1"/>
  <c r="M922" i="7"/>
  <c r="O921" i="7"/>
  <c r="N921" i="7"/>
  <c r="V921" i="7" s="1"/>
  <c r="M921" i="7"/>
  <c r="O920" i="7"/>
  <c r="N920" i="7"/>
  <c r="V920" i="7" s="1"/>
  <c r="M920" i="7"/>
  <c r="O919" i="7"/>
  <c r="N919" i="7"/>
  <c r="V919" i="7" s="1"/>
  <c r="M919" i="7"/>
  <c r="O918" i="7"/>
  <c r="N918" i="7"/>
  <c r="V918" i="7" s="1"/>
  <c r="M918" i="7"/>
  <c r="O917" i="7"/>
  <c r="N917" i="7"/>
  <c r="V917" i="7" s="1"/>
  <c r="M917" i="7"/>
  <c r="O916" i="7"/>
  <c r="N916" i="7"/>
  <c r="V916" i="7" s="1"/>
  <c r="M916" i="7"/>
  <c r="O915" i="7"/>
  <c r="N915" i="7"/>
  <c r="V915" i="7" s="1"/>
  <c r="M915" i="7"/>
  <c r="O914" i="7"/>
  <c r="N914" i="7"/>
  <c r="V914" i="7" s="1"/>
  <c r="M914" i="7"/>
  <c r="O913" i="7"/>
  <c r="N913" i="7"/>
  <c r="V913" i="7" s="1"/>
  <c r="M913" i="7"/>
  <c r="O912" i="7"/>
  <c r="N912" i="7"/>
  <c r="V912" i="7" s="1"/>
  <c r="M912" i="7"/>
  <c r="O911" i="7"/>
  <c r="N911" i="7"/>
  <c r="V911" i="7" s="1"/>
  <c r="M911" i="7"/>
  <c r="O910" i="7"/>
  <c r="N910" i="7"/>
  <c r="V910" i="7" s="1"/>
  <c r="M910" i="7"/>
  <c r="O909" i="7"/>
  <c r="N909" i="7"/>
  <c r="V909" i="7" s="1"/>
  <c r="M909" i="7"/>
  <c r="O908" i="7"/>
  <c r="N908" i="7"/>
  <c r="V908" i="7" s="1"/>
  <c r="M908" i="7"/>
  <c r="O907" i="7"/>
  <c r="N907" i="7"/>
  <c r="V907" i="7" s="1"/>
  <c r="M907" i="7"/>
  <c r="O906" i="7"/>
  <c r="N906" i="7"/>
  <c r="V906" i="7" s="1"/>
  <c r="M906" i="7"/>
  <c r="O905" i="7"/>
  <c r="N905" i="7"/>
  <c r="V905" i="7" s="1"/>
  <c r="M905" i="7"/>
  <c r="O904" i="7"/>
  <c r="N904" i="7"/>
  <c r="V904" i="7" s="1"/>
  <c r="M904" i="7"/>
  <c r="O903" i="7"/>
  <c r="N903" i="7"/>
  <c r="V903" i="7" s="1"/>
  <c r="M903" i="7"/>
  <c r="O902" i="7"/>
  <c r="N902" i="7"/>
  <c r="V902" i="7" s="1"/>
  <c r="M902" i="7"/>
  <c r="O901" i="7"/>
  <c r="N901" i="7"/>
  <c r="V901" i="7" s="1"/>
  <c r="M901" i="7"/>
  <c r="O900" i="7"/>
  <c r="N900" i="7"/>
  <c r="V900" i="7" s="1"/>
  <c r="M900" i="7"/>
  <c r="O899" i="7"/>
  <c r="N899" i="7"/>
  <c r="V899" i="7" s="1"/>
  <c r="M899" i="7"/>
  <c r="O898" i="7"/>
  <c r="N898" i="7"/>
  <c r="V898" i="7" s="1"/>
  <c r="M898" i="7"/>
  <c r="O897" i="7"/>
  <c r="N897" i="7"/>
  <c r="V897" i="7" s="1"/>
  <c r="M897" i="7"/>
  <c r="O896" i="7"/>
  <c r="N896" i="7"/>
  <c r="V896" i="7" s="1"/>
  <c r="M896" i="7"/>
  <c r="O895" i="7"/>
  <c r="N895" i="7"/>
  <c r="V895" i="7" s="1"/>
  <c r="M895" i="7"/>
  <c r="O894" i="7"/>
  <c r="N894" i="7"/>
  <c r="V894" i="7" s="1"/>
  <c r="M894" i="7"/>
  <c r="O893" i="7"/>
  <c r="N893" i="7"/>
  <c r="V893" i="7" s="1"/>
  <c r="M893" i="7"/>
  <c r="O892" i="7"/>
  <c r="N892" i="7"/>
  <c r="V892" i="7" s="1"/>
  <c r="M892" i="7"/>
  <c r="O891" i="7"/>
  <c r="N891" i="7"/>
  <c r="V891" i="7" s="1"/>
  <c r="M891" i="7"/>
  <c r="O890" i="7"/>
  <c r="N890" i="7"/>
  <c r="V890" i="7" s="1"/>
  <c r="M890" i="7"/>
  <c r="O889" i="7"/>
  <c r="N889" i="7"/>
  <c r="V889" i="7" s="1"/>
  <c r="M889" i="7"/>
  <c r="O888" i="7"/>
  <c r="N888" i="7"/>
  <c r="V888" i="7" s="1"/>
  <c r="M888" i="7"/>
  <c r="O887" i="7"/>
  <c r="N887" i="7"/>
  <c r="V887" i="7" s="1"/>
  <c r="M887" i="7"/>
  <c r="O886" i="7"/>
  <c r="N886" i="7"/>
  <c r="V886" i="7" s="1"/>
  <c r="M886" i="7"/>
  <c r="O885" i="7"/>
  <c r="N885" i="7"/>
  <c r="V885" i="7" s="1"/>
  <c r="M885" i="7"/>
  <c r="O884" i="7"/>
  <c r="N884" i="7"/>
  <c r="V884" i="7" s="1"/>
  <c r="M884" i="7"/>
  <c r="O883" i="7"/>
  <c r="N883" i="7"/>
  <c r="V883" i="7" s="1"/>
  <c r="M883" i="7"/>
  <c r="O882" i="7"/>
  <c r="N882" i="7"/>
  <c r="V882" i="7" s="1"/>
  <c r="M882" i="7"/>
  <c r="O881" i="7"/>
  <c r="N881" i="7"/>
  <c r="V881" i="7" s="1"/>
  <c r="M881" i="7"/>
  <c r="O880" i="7"/>
  <c r="N880" i="7"/>
  <c r="V880" i="7" s="1"/>
  <c r="M880" i="7"/>
  <c r="O879" i="7"/>
  <c r="N879" i="7"/>
  <c r="V879" i="7" s="1"/>
  <c r="M879" i="7"/>
  <c r="O878" i="7"/>
  <c r="N878" i="7"/>
  <c r="V878" i="7" s="1"/>
  <c r="M878" i="7"/>
  <c r="O877" i="7"/>
  <c r="N877" i="7"/>
  <c r="V877" i="7" s="1"/>
  <c r="M877" i="7"/>
  <c r="O876" i="7"/>
  <c r="N876" i="7"/>
  <c r="V876" i="7" s="1"/>
  <c r="M876" i="7"/>
  <c r="O875" i="7"/>
  <c r="N875" i="7"/>
  <c r="V875" i="7" s="1"/>
  <c r="M875" i="7"/>
  <c r="O874" i="7"/>
  <c r="N874" i="7"/>
  <c r="V874" i="7" s="1"/>
  <c r="M874" i="7"/>
  <c r="O873" i="7"/>
  <c r="N873" i="7"/>
  <c r="V873" i="7" s="1"/>
  <c r="M873" i="7"/>
  <c r="O872" i="7"/>
  <c r="N872" i="7"/>
  <c r="V872" i="7" s="1"/>
  <c r="M872" i="7"/>
  <c r="O871" i="7"/>
  <c r="N871" i="7"/>
  <c r="V871" i="7" s="1"/>
  <c r="M871" i="7"/>
  <c r="O870" i="7"/>
  <c r="N870" i="7"/>
  <c r="V870" i="7" s="1"/>
  <c r="M870" i="7"/>
  <c r="O869" i="7"/>
  <c r="N869" i="7"/>
  <c r="V869" i="7" s="1"/>
  <c r="M869" i="7"/>
  <c r="O868" i="7"/>
  <c r="N868" i="7"/>
  <c r="V868" i="7" s="1"/>
  <c r="M868" i="7"/>
  <c r="O867" i="7"/>
  <c r="N867" i="7"/>
  <c r="V867" i="7" s="1"/>
  <c r="M867" i="7"/>
  <c r="O866" i="7"/>
  <c r="N866" i="7"/>
  <c r="V866" i="7" s="1"/>
  <c r="M866" i="7"/>
  <c r="O865" i="7"/>
  <c r="N865" i="7"/>
  <c r="V865" i="7" s="1"/>
  <c r="M865" i="7"/>
  <c r="O864" i="7"/>
  <c r="N864" i="7"/>
  <c r="V864" i="7" s="1"/>
  <c r="M864" i="7"/>
  <c r="O863" i="7"/>
  <c r="N863" i="7"/>
  <c r="V863" i="7" s="1"/>
  <c r="M863" i="7"/>
  <c r="O862" i="7"/>
  <c r="N862" i="7"/>
  <c r="V862" i="7" s="1"/>
  <c r="M862" i="7"/>
  <c r="O861" i="7"/>
  <c r="N861" i="7"/>
  <c r="V861" i="7" s="1"/>
  <c r="M861" i="7"/>
  <c r="O860" i="7"/>
  <c r="N860" i="7"/>
  <c r="V860" i="7" s="1"/>
  <c r="M860" i="7"/>
  <c r="O859" i="7"/>
  <c r="N859" i="7"/>
  <c r="V859" i="7" s="1"/>
  <c r="M859" i="7"/>
  <c r="O858" i="7"/>
  <c r="N858" i="7"/>
  <c r="V858" i="7" s="1"/>
  <c r="M858" i="7"/>
  <c r="O857" i="7"/>
  <c r="N857" i="7"/>
  <c r="V857" i="7" s="1"/>
  <c r="M857" i="7"/>
  <c r="O856" i="7"/>
  <c r="N856" i="7"/>
  <c r="V856" i="7" s="1"/>
  <c r="M856" i="7"/>
  <c r="O855" i="7"/>
  <c r="N855" i="7"/>
  <c r="V855" i="7" s="1"/>
  <c r="M855" i="7"/>
  <c r="O854" i="7"/>
  <c r="N854" i="7"/>
  <c r="V854" i="7" s="1"/>
  <c r="M854" i="7"/>
  <c r="O853" i="7"/>
  <c r="N853" i="7"/>
  <c r="V853" i="7" s="1"/>
  <c r="M853" i="7"/>
  <c r="O852" i="7"/>
  <c r="N852" i="7"/>
  <c r="V852" i="7" s="1"/>
  <c r="M852" i="7"/>
  <c r="O851" i="7"/>
  <c r="N851" i="7"/>
  <c r="V851" i="7" s="1"/>
  <c r="M851" i="7"/>
  <c r="O850" i="7"/>
  <c r="N850" i="7"/>
  <c r="V850" i="7" s="1"/>
  <c r="M850" i="7"/>
  <c r="O849" i="7"/>
  <c r="N849" i="7"/>
  <c r="V849" i="7" s="1"/>
  <c r="M849" i="7"/>
  <c r="O848" i="7"/>
  <c r="N848" i="7"/>
  <c r="V848" i="7" s="1"/>
  <c r="M848" i="7"/>
  <c r="O847" i="7"/>
  <c r="N847" i="7"/>
  <c r="V847" i="7" s="1"/>
  <c r="M847" i="7"/>
  <c r="O846" i="7"/>
  <c r="N846" i="7"/>
  <c r="V846" i="7" s="1"/>
  <c r="M846" i="7"/>
  <c r="O845" i="7"/>
  <c r="N845" i="7"/>
  <c r="V845" i="7" s="1"/>
  <c r="M845" i="7"/>
  <c r="O844" i="7"/>
  <c r="N844" i="7"/>
  <c r="V844" i="7" s="1"/>
  <c r="M844" i="7"/>
  <c r="O843" i="7"/>
  <c r="N843" i="7"/>
  <c r="V843" i="7" s="1"/>
  <c r="M843" i="7"/>
  <c r="O842" i="7"/>
  <c r="N842" i="7"/>
  <c r="V842" i="7" s="1"/>
  <c r="M842" i="7"/>
  <c r="O841" i="7"/>
  <c r="N841" i="7"/>
  <c r="V841" i="7" s="1"/>
  <c r="M841" i="7"/>
  <c r="O840" i="7"/>
  <c r="N840" i="7"/>
  <c r="V840" i="7" s="1"/>
  <c r="M840" i="7"/>
  <c r="O839" i="7"/>
  <c r="N839" i="7"/>
  <c r="V839" i="7" s="1"/>
  <c r="M839" i="7"/>
  <c r="O838" i="7"/>
  <c r="N838" i="7"/>
  <c r="V838" i="7" s="1"/>
  <c r="M838" i="7"/>
  <c r="O837" i="7"/>
  <c r="N837" i="7"/>
  <c r="V837" i="7" s="1"/>
  <c r="M837" i="7"/>
  <c r="O836" i="7"/>
  <c r="N836" i="7"/>
  <c r="V836" i="7" s="1"/>
  <c r="M836" i="7"/>
  <c r="O835" i="7"/>
  <c r="N835" i="7"/>
  <c r="V835" i="7" s="1"/>
  <c r="M835" i="7"/>
  <c r="O834" i="7"/>
  <c r="N834" i="7"/>
  <c r="V834" i="7" s="1"/>
  <c r="M834" i="7"/>
  <c r="O833" i="7"/>
  <c r="N833" i="7"/>
  <c r="V833" i="7" s="1"/>
  <c r="M833" i="7"/>
  <c r="O832" i="7"/>
  <c r="N832" i="7"/>
  <c r="V832" i="7" s="1"/>
  <c r="M832" i="7"/>
  <c r="O831" i="7"/>
  <c r="N831" i="7"/>
  <c r="V831" i="7" s="1"/>
  <c r="M831" i="7"/>
  <c r="O830" i="7"/>
  <c r="N830" i="7"/>
  <c r="V830" i="7" s="1"/>
  <c r="M830" i="7"/>
  <c r="O829" i="7"/>
  <c r="N829" i="7"/>
  <c r="V829" i="7" s="1"/>
  <c r="M829" i="7"/>
  <c r="O828" i="7"/>
  <c r="N828" i="7"/>
  <c r="V828" i="7" s="1"/>
  <c r="M828" i="7"/>
  <c r="O827" i="7"/>
  <c r="N827" i="7"/>
  <c r="V827" i="7" s="1"/>
  <c r="M827" i="7"/>
  <c r="O826" i="7"/>
  <c r="N826" i="7"/>
  <c r="V826" i="7" s="1"/>
  <c r="M826" i="7"/>
  <c r="O825" i="7"/>
  <c r="N825" i="7"/>
  <c r="V825" i="7" s="1"/>
  <c r="M825" i="7"/>
  <c r="O824" i="7"/>
  <c r="N824" i="7"/>
  <c r="V824" i="7" s="1"/>
  <c r="M824" i="7"/>
  <c r="O823" i="7"/>
  <c r="N823" i="7"/>
  <c r="V823" i="7" s="1"/>
  <c r="M823" i="7"/>
  <c r="O822" i="7"/>
  <c r="N822" i="7"/>
  <c r="V822" i="7" s="1"/>
  <c r="M822" i="7"/>
  <c r="O821" i="7"/>
  <c r="N821" i="7"/>
  <c r="V821" i="7" s="1"/>
  <c r="M821" i="7"/>
  <c r="O820" i="7"/>
  <c r="N820" i="7"/>
  <c r="V820" i="7" s="1"/>
  <c r="M820" i="7"/>
  <c r="O819" i="7"/>
  <c r="N819" i="7"/>
  <c r="V819" i="7" s="1"/>
  <c r="M819" i="7"/>
  <c r="O818" i="7"/>
  <c r="N818" i="7"/>
  <c r="V818" i="7" s="1"/>
  <c r="M818" i="7"/>
  <c r="O817" i="7"/>
  <c r="N817" i="7"/>
  <c r="V817" i="7" s="1"/>
  <c r="M817" i="7"/>
  <c r="O816" i="7"/>
  <c r="N816" i="7"/>
  <c r="V816" i="7" s="1"/>
  <c r="M816" i="7"/>
  <c r="O815" i="7"/>
  <c r="N815" i="7"/>
  <c r="V815" i="7" s="1"/>
  <c r="M815" i="7"/>
  <c r="O814" i="7"/>
  <c r="N814" i="7"/>
  <c r="V814" i="7" s="1"/>
  <c r="M814" i="7"/>
  <c r="O813" i="7"/>
  <c r="N813" i="7"/>
  <c r="V813" i="7" s="1"/>
  <c r="M813" i="7"/>
  <c r="O812" i="7"/>
  <c r="N812" i="7"/>
  <c r="V812" i="7" s="1"/>
  <c r="M812" i="7"/>
  <c r="O811" i="7"/>
  <c r="N811" i="7"/>
  <c r="V811" i="7" s="1"/>
  <c r="M811" i="7"/>
  <c r="O810" i="7"/>
  <c r="N810" i="7"/>
  <c r="V810" i="7" s="1"/>
  <c r="M810" i="7"/>
  <c r="O809" i="7"/>
  <c r="N809" i="7"/>
  <c r="V809" i="7" s="1"/>
  <c r="M809" i="7"/>
  <c r="O808" i="7"/>
  <c r="N808" i="7"/>
  <c r="V808" i="7" s="1"/>
  <c r="M808" i="7"/>
  <c r="O807" i="7"/>
  <c r="N807" i="7"/>
  <c r="V807" i="7" s="1"/>
  <c r="M807" i="7"/>
  <c r="O806" i="7"/>
  <c r="N806" i="7"/>
  <c r="V806" i="7" s="1"/>
  <c r="M806" i="7"/>
  <c r="O805" i="7"/>
  <c r="N805" i="7"/>
  <c r="V805" i="7" s="1"/>
  <c r="M805" i="7"/>
  <c r="O804" i="7"/>
  <c r="N804" i="7"/>
  <c r="V804" i="7" s="1"/>
  <c r="M804" i="7"/>
  <c r="O803" i="7"/>
  <c r="N803" i="7"/>
  <c r="V803" i="7" s="1"/>
  <c r="M803" i="7"/>
  <c r="O802" i="7"/>
  <c r="N802" i="7"/>
  <c r="V802" i="7" s="1"/>
  <c r="M802" i="7"/>
  <c r="O801" i="7"/>
  <c r="N801" i="7"/>
  <c r="V801" i="7" s="1"/>
  <c r="M801" i="7"/>
  <c r="O800" i="7"/>
  <c r="N800" i="7"/>
  <c r="V800" i="7" s="1"/>
  <c r="M800" i="7"/>
  <c r="O799" i="7"/>
  <c r="N799" i="7"/>
  <c r="V799" i="7" s="1"/>
  <c r="M799" i="7"/>
  <c r="O798" i="7"/>
  <c r="N798" i="7"/>
  <c r="V798" i="7" s="1"/>
  <c r="M798" i="7"/>
  <c r="O797" i="7"/>
  <c r="N797" i="7"/>
  <c r="V797" i="7" s="1"/>
  <c r="M797" i="7"/>
  <c r="O796" i="7"/>
  <c r="N796" i="7"/>
  <c r="V796" i="7" s="1"/>
  <c r="M796" i="7"/>
  <c r="O795" i="7"/>
  <c r="N795" i="7"/>
  <c r="V795" i="7" s="1"/>
  <c r="M795" i="7"/>
  <c r="O794" i="7"/>
  <c r="N794" i="7"/>
  <c r="V794" i="7" s="1"/>
  <c r="M794" i="7"/>
  <c r="O793" i="7"/>
  <c r="N793" i="7"/>
  <c r="V793" i="7" s="1"/>
  <c r="M793" i="7"/>
  <c r="O792" i="7"/>
  <c r="N792" i="7"/>
  <c r="V792" i="7" s="1"/>
  <c r="M792" i="7"/>
  <c r="O791" i="7"/>
  <c r="N791" i="7"/>
  <c r="V791" i="7" s="1"/>
  <c r="M791" i="7"/>
  <c r="O790" i="7"/>
  <c r="N790" i="7"/>
  <c r="V790" i="7" s="1"/>
  <c r="M790" i="7"/>
  <c r="O789" i="7"/>
  <c r="N789" i="7"/>
  <c r="V789" i="7" s="1"/>
  <c r="M789" i="7"/>
  <c r="O788" i="7"/>
  <c r="N788" i="7"/>
  <c r="V788" i="7" s="1"/>
  <c r="M788" i="7"/>
  <c r="O787" i="7"/>
  <c r="N787" i="7"/>
  <c r="V787" i="7" s="1"/>
  <c r="M787" i="7"/>
  <c r="O786" i="7"/>
  <c r="N786" i="7"/>
  <c r="V786" i="7" s="1"/>
  <c r="M786" i="7"/>
  <c r="O785" i="7"/>
  <c r="N785" i="7"/>
  <c r="V785" i="7" s="1"/>
  <c r="M785" i="7"/>
  <c r="O784" i="7"/>
  <c r="N784" i="7"/>
  <c r="V784" i="7" s="1"/>
  <c r="M784" i="7"/>
  <c r="O783" i="7"/>
  <c r="N783" i="7"/>
  <c r="V783" i="7" s="1"/>
  <c r="M783" i="7"/>
  <c r="O782" i="7"/>
  <c r="N782" i="7"/>
  <c r="V782" i="7" s="1"/>
  <c r="M782" i="7"/>
  <c r="O781" i="7"/>
  <c r="N781" i="7"/>
  <c r="V781" i="7" s="1"/>
  <c r="M781" i="7"/>
  <c r="O780" i="7"/>
  <c r="N780" i="7"/>
  <c r="V780" i="7" s="1"/>
  <c r="M780" i="7"/>
  <c r="O779" i="7"/>
  <c r="N779" i="7"/>
  <c r="V779" i="7" s="1"/>
  <c r="M779" i="7"/>
  <c r="O778" i="7"/>
  <c r="N778" i="7"/>
  <c r="V778" i="7" s="1"/>
  <c r="M778" i="7"/>
  <c r="O777" i="7"/>
  <c r="N777" i="7"/>
  <c r="V777" i="7" s="1"/>
  <c r="M777" i="7"/>
  <c r="O776" i="7"/>
  <c r="N776" i="7"/>
  <c r="V776" i="7" s="1"/>
  <c r="M776" i="7"/>
  <c r="O775" i="7"/>
  <c r="N775" i="7"/>
  <c r="V775" i="7" s="1"/>
  <c r="M775" i="7"/>
  <c r="O774" i="7"/>
  <c r="N774" i="7"/>
  <c r="V774" i="7" s="1"/>
  <c r="M774" i="7"/>
  <c r="O773" i="7"/>
  <c r="N773" i="7"/>
  <c r="V773" i="7" s="1"/>
  <c r="M773" i="7"/>
  <c r="O772" i="7"/>
  <c r="N772" i="7"/>
  <c r="V772" i="7" s="1"/>
  <c r="M772" i="7"/>
  <c r="O771" i="7"/>
  <c r="N771" i="7"/>
  <c r="V771" i="7" s="1"/>
  <c r="M771" i="7"/>
  <c r="O770" i="7"/>
  <c r="N770" i="7"/>
  <c r="V770" i="7" s="1"/>
  <c r="M770" i="7"/>
  <c r="O769" i="7"/>
  <c r="N769" i="7"/>
  <c r="V769" i="7" s="1"/>
  <c r="M769" i="7"/>
  <c r="O768" i="7"/>
  <c r="N768" i="7"/>
  <c r="V768" i="7" s="1"/>
  <c r="M768" i="7"/>
  <c r="O767" i="7"/>
  <c r="N767" i="7"/>
  <c r="V767" i="7" s="1"/>
  <c r="M767" i="7"/>
  <c r="O766" i="7"/>
  <c r="N766" i="7"/>
  <c r="V766" i="7" s="1"/>
  <c r="M766" i="7"/>
  <c r="O765" i="7"/>
  <c r="N765" i="7"/>
  <c r="V765" i="7" s="1"/>
  <c r="M765" i="7"/>
  <c r="O764" i="7"/>
  <c r="N764" i="7"/>
  <c r="V764" i="7" s="1"/>
  <c r="M764" i="7"/>
  <c r="O763" i="7"/>
  <c r="N763" i="7"/>
  <c r="V763" i="7" s="1"/>
  <c r="M763" i="7"/>
  <c r="O762" i="7"/>
  <c r="N762" i="7"/>
  <c r="V762" i="7" s="1"/>
  <c r="M762" i="7"/>
  <c r="O761" i="7"/>
  <c r="N761" i="7"/>
  <c r="V761" i="7" s="1"/>
  <c r="M761" i="7"/>
  <c r="O760" i="7"/>
  <c r="N760" i="7"/>
  <c r="V760" i="7" s="1"/>
  <c r="M760" i="7"/>
  <c r="O759" i="7"/>
  <c r="N759" i="7"/>
  <c r="V759" i="7" s="1"/>
  <c r="M759" i="7"/>
  <c r="O758" i="7"/>
  <c r="N758" i="7"/>
  <c r="V758" i="7" s="1"/>
  <c r="M758" i="7"/>
  <c r="O757" i="7"/>
  <c r="N757" i="7"/>
  <c r="V757" i="7" s="1"/>
  <c r="M757" i="7"/>
  <c r="O756" i="7"/>
  <c r="N756" i="7"/>
  <c r="V756" i="7" s="1"/>
  <c r="M756" i="7"/>
  <c r="O755" i="7"/>
  <c r="N755" i="7"/>
  <c r="V755" i="7" s="1"/>
  <c r="M755" i="7"/>
  <c r="O754" i="7"/>
  <c r="N754" i="7"/>
  <c r="V754" i="7" s="1"/>
  <c r="M754" i="7"/>
  <c r="O753" i="7"/>
  <c r="N753" i="7"/>
  <c r="V753" i="7" s="1"/>
  <c r="M753" i="7"/>
  <c r="O752" i="7"/>
  <c r="N752" i="7"/>
  <c r="V752" i="7" s="1"/>
  <c r="M752" i="7"/>
  <c r="O751" i="7"/>
  <c r="N751" i="7"/>
  <c r="V751" i="7" s="1"/>
  <c r="M751" i="7"/>
  <c r="O750" i="7"/>
  <c r="N750" i="7"/>
  <c r="V750" i="7" s="1"/>
  <c r="M750" i="7"/>
  <c r="O749" i="7"/>
  <c r="N749" i="7"/>
  <c r="V749" i="7" s="1"/>
  <c r="M749" i="7"/>
  <c r="O748" i="7"/>
  <c r="N748" i="7"/>
  <c r="V748" i="7" s="1"/>
  <c r="M748" i="7"/>
  <c r="O747" i="7"/>
  <c r="N747" i="7"/>
  <c r="V747" i="7" s="1"/>
  <c r="M747" i="7"/>
  <c r="O746" i="7"/>
  <c r="N746" i="7"/>
  <c r="V746" i="7" s="1"/>
  <c r="M746" i="7"/>
  <c r="O745" i="7"/>
  <c r="N745" i="7"/>
  <c r="V745" i="7" s="1"/>
  <c r="M745" i="7"/>
  <c r="O744" i="7"/>
  <c r="N744" i="7"/>
  <c r="V744" i="7" s="1"/>
  <c r="M744" i="7"/>
  <c r="O743" i="7"/>
  <c r="N743" i="7"/>
  <c r="V743" i="7" s="1"/>
  <c r="M743" i="7"/>
  <c r="O742" i="7"/>
  <c r="N742" i="7"/>
  <c r="V742" i="7" s="1"/>
  <c r="M742" i="7"/>
  <c r="O741" i="7"/>
  <c r="N741" i="7"/>
  <c r="V741" i="7" s="1"/>
  <c r="M741" i="7"/>
  <c r="O740" i="7"/>
  <c r="N740" i="7"/>
  <c r="V740" i="7" s="1"/>
  <c r="M740" i="7"/>
  <c r="O739" i="7"/>
  <c r="N739" i="7"/>
  <c r="V739" i="7" s="1"/>
  <c r="M739" i="7"/>
  <c r="O738" i="7"/>
  <c r="N738" i="7"/>
  <c r="V738" i="7" s="1"/>
  <c r="M738" i="7"/>
  <c r="O737" i="7"/>
  <c r="N737" i="7"/>
  <c r="V737" i="7" s="1"/>
  <c r="M737" i="7"/>
  <c r="O736" i="7"/>
  <c r="N736" i="7"/>
  <c r="V736" i="7" s="1"/>
  <c r="M736" i="7"/>
  <c r="O735" i="7"/>
  <c r="N735" i="7"/>
  <c r="V735" i="7" s="1"/>
  <c r="M735" i="7"/>
  <c r="O734" i="7"/>
  <c r="N734" i="7"/>
  <c r="V734" i="7" s="1"/>
  <c r="M734" i="7"/>
  <c r="O733" i="7"/>
  <c r="N733" i="7"/>
  <c r="V733" i="7" s="1"/>
  <c r="M733" i="7"/>
  <c r="O732" i="7"/>
  <c r="N732" i="7"/>
  <c r="V732" i="7" s="1"/>
  <c r="M732" i="7"/>
  <c r="O731" i="7"/>
  <c r="N731" i="7"/>
  <c r="V731" i="7" s="1"/>
  <c r="M731" i="7"/>
  <c r="O730" i="7"/>
  <c r="N730" i="7"/>
  <c r="V730" i="7" s="1"/>
  <c r="M730" i="7"/>
  <c r="O729" i="7"/>
  <c r="N729" i="7"/>
  <c r="V729" i="7" s="1"/>
  <c r="M729" i="7"/>
  <c r="O728" i="7"/>
  <c r="N728" i="7"/>
  <c r="V728" i="7" s="1"/>
  <c r="M728" i="7"/>
  <c r="O727" i="7"/>
  <c r="N727" i="7"/>
  <c r="V727" i="7" s="1"/>
  <c r="M727" i="7"/>
  <c r="O726" i="7"/>
  <c r="N726" i="7"/>
  <c r="V726" i="7" s="1"/>
  <c r="M726" i="7"/>
  <c r="O725" i="7"/>
  <c r="N725" i="7"/>
  <c r="V725" i="7" s="1"/>
  <c r="M725" i="7"/>
  <c r="O724" i="7"/>
  <c r="N724" i="7"/>
  <c r="V724" i="7" s="1"/>
  <c r="M724" i="7"/>
  <c r="O723" i="7"/>
  <c r="N723" i="7"/>
  <c r="V723" i="7" s="1"/>
  <c r="M723" i="7"/>
  <c r="O722" i="7"/>
  <c r="N722" i="7"/>
  <c r="V722" i="7" s="1"/>
  <c r="M722" i="7"/>
  <c r="O721" i="7"/>
  <c r="N721" i="7"/>
  <c r="V721" i="7" s="1"/>
  <c r="M721" i="7"/>
  <c r="O720" i="7"/>
  <c r="N720" i="7"/>
  <c r="V720" i="7" s="1"/>
  <c r="M720" i="7"/>
  <c r="O719" i="7"/>
  <c r="N719" i="7"/>
  <c r="V719" i="7" s="1"/>
  <c r="M719" i="7"/>
  <c r="O718" i="7"/>
  <c r="N718" i="7"/>
  <c r="V718" i="7" s="1"/>
  <c r="M718" i="7"/>
  <c r="O717" i="7"/>
  <c r="N717" i="7"/>
  <c r="V717" i="7" s="1"/>
  <c r="M717" i="7"/>
  <c r="O716" i="7"/>
  <c r="N716" i="7"/>
  <c r="V716" i="7" s="1"/>
  <c r="M716" i="7"/>
  <c r="O715" i="7"/>
  <c r="N715" i="7"/>
  <c r="V715" i="7" s="1"/>
  <c r="M715" i="7"/>
  <c r="O714" i="7"/>
  <c r="N714" i="7"/>
  <c r="V714" i="7" s="1"/>
  <c r="M714" i="7"/>
  <c r="O713" i="7"/>
  <c r="N713" i="7"/>
  <c r="V713" i="7" s="1"/>
  <c r="M713" i="7"/>
  <c r="B962" i="7"/>
  <c r="L962" i="7" s="1"/>
  <c r="A962" i="7"/>
  <c r="B961" i="7"/>
  <c r="K961" i="7" s="1"/>
  <c r="A961" i="7"/>
  <c r="B960" i="7"/>
  <c r="L960" i="7" s="1"/>
  <c r="A960" i="7"/>
  <c r="B959" i="7"/>
  <c r="K959" i="7" s="1"/>
  <c r="A959" i="7"/>
  <c r="B958" i="7"/>
  <c r="L958" i="7" s="1"/>
  <c r="A958" i="7"/>
  <c r="B957" i="7"/>
  <c r="K957" i="7" s="1"/>
  <c r="A957" i="7"/>
  <c r="B956" i="7"/>
  <c r="L956" i="7" s="1"/>
  <c r="A956" i="7"/>
  <c r="B955" i="7"/>
  <c r="K955" i="7" s="1"/>
  <c r="A955" i="7"/>
  <c r="B954" i="7"/>
  <c r="L954" i="7" s="1"/>
  <c r="A954" i="7"/>
  <c r="B953" i="7"/>
  <c r="K953" i="7" s="1"/>
  <c r="A953" i="7"/>
  <c r="B952" i="7"/>
  <c r="L952" i="7" s="1"/>
  <c r="A952" i="7"/>
  <c r="B951" i="7"/>
  <c r="K951" i="7" s="1"/>
  <c r="A951" i="7"/>
  <c r="B950" i="7"/>
  <c r="L950" i="7" s="1"/>
  <c r="A950" i="7"/>
  <c r="B949" i="7"/>
  <c r="K949" i="7" s="1"/>
  <c r="A949" i="7"/>
  <c r="B948" i="7"/>
  <c r="L948" i="7" s="1"/>
  <c r="A948" i="7"/>
  <c r="B947" i="7"/>
  <c r="K947" i="7" s="1"/>
  <c r="A947" i="7"/>
  <c r="B946" i="7"/>
  <c r="L946" i="7" s="1"/>
  <c r="A946" i="7"/>
  <c r="B945" i="7"/>
  <c r="K945" i="7" s="1"/>
  <c r="A945" i="7"/>
  <c r="B944" i="7"/>
  <c r="L944" i="7" s="1"/>
  <c r="A944" i="7"/>
  <c r="B943" i="7"/>
  <c r="K943" i="7" s="1"/>
  <c r="A943" i="7"/>
  <c r="B942" i="7"/>
  <c r="L942" i="7" s="1"/>
  <c r="A942" i="7"/>
  <c r="B941" i="7"/>
  <c r="K941" i="7" s="1"/>
  <c r="A941" i="7"/>
  <c r="B940" i="7"/>
  <c r="L940" i="7" s="1"/>
  <c r="A940" i="7"/>
  <c r="B939" i="7"/>
  <c r="K939" i="7" s="1"/>
  <c r="A939" i="7"/>
  <c r="B938" i="7"/>
  <c r="L938" i="7" s="1"/>
  <c r="A938" i="7"/>
  <c r="B937" i="7"/>
  <c r="K937" i="7" s="1"/>
  <c r="A937" i="7"/>
  <c r="B936" i="7"/>
  <c r="L936" i="7" s="1"/>
  <c r="A936" i="7"/>
  <c r="B935" i="7"/>
  <c r="K935" i="7" s="1"/>
  <c r="A935" i="7"/>
  <c r="B934" i="7"/>
  <c r="L934" i="7" s="1"/>
  <c r="A934" i="7"/>
  <c r="B933" i="7"/>
  <c r="K933" i="7" s="1"/>
  <c r="A933" i="7"/>
  <c r="B932" i="7"/>
  <c r="L932" i="7" s="1"/>
  <c r="A932" i="7"/>
  <c r="B931" i="7"/>
  <c r="K931" i="7" s="1"/>
  <c r="A931" i="7"/>
  <c r="B930" i="7"/>
  <c r="L930" i="7" s="1"/>
  <c r="A930" i="7"/>
  <c r="B929" i="7"/>
  <c r="K929" i="7" s="1"/>
  <c r="A929" i="7"/>
  <c r="B928" i="7"/>
  <c r="L928" i="7" s="1"/>
  <c r="A928" i="7"/>
  <c r="B927" i="7"/>
  <c r="K927" i="7" s="1"/>
  <c r="A927" i="7"/>
  <c r="B926" i="7"/>
  <c r="L926" i="7" s="1"/>
  <c r="A926" i="7"/>
  <c r="B925" i="7"/>
  <c r="K925" i="7" s="1"/>
  <c r="A925" i="7"/>
  <c r="B924" i="7"/>
  <c r="L924" i="7" s="1"/>
  <c r="A924" i="7"/>
  <c r="B923" i="7"/>
  <c r="K923" i="7" s="1"/>
  <c r="A923" i="7"/>
  <c r="B922" i="7"/>
  <c r="L922" i="7" s="1"/>
  <c r="A922" i="7"/>
  <c r="B921" i="7"/>
  <c r="K921" i="7" s="1"/>
  <c r="A921" i="7"/>
  <c r="B920" i="7"/>
  <c r="L920" i="7" s="1"/>
  <c r="A920" i="7"/>
  <c r="B919" i="7"/>
  <c r="K919" i="7" s="1"/>
  <c r="A919" i="7"/>
  <c r="B918" i="7"/>
  <c r="L918" i="7" s="1"/>
  <c r="A918" i="7"/>
  <c r="B917" i="7"/>
  <c r="K917" i="7" s="1"/>
  <c r="A917" i="7"/>
  <c r="B916" i="7"/>
  <c r="L916" i="7" s="1"/>
  <c r="A916" i="7"/>
  <c r="B915" i="7"/>
  <c r="K915" i="7" s="1"/>
  <c r="A915" i="7"/>
  <c r="B914" i="7"/>
  <c r="L914" i="7" s="1"/>
  <c r="A914" i="7"/>
  <c r="B913" i="7"/>
  <c r="K913" i="7" s="1"/>
  <c r="A913" i="7"/>
  <c r="B912" i="7"/>
  <c r="L912" i="7" s="1"/>
  <c r="A912" i="7"/>
  <c r="B911" i="7"/>
  <c r="K911" i="7" s="1"/>
  <c r="A911" i="7"/>
  <c r="B910" i="7"/>
  <c r="L910" i="7" s="1"/>
  <c r="A910" i="7"/>
  <c r="B909" i="7"/>
  <c r="K909" i="7" s="1"/>
  <c r="A909" i="7"/>
  <c r="B908" i="7"/>
  <c r="L908" i="7" s="1"/>
  <c r="A908" i="7"/>
  <c r="B907" i="7"/>
  <c r="K907" i="7" s="1"/>
  <c r="A907" i="7"/>
  <c r="B906" i="7"/>
  <c r="L906" i="7" s="1"/>
  <c r="A906" i="7"/>
  <c r="B905" i="7"/>
  <c r="K905" i="7" s="1"/>
  <c r="A905" i="7"/>
  <c r="B904" i="7"/>
  <c r="L904" i="7" s="1"/>
  <c r="A904" i="7"/>
  <c r="B903" i="7"/>
  <c r="K903" i="7" s="1"/>
  <c r="A903" i="7"/>
  <c r="B902" i="7"/>
  <c r="L902" i="7" s="1"/>
  <c r="A902" i="7"/>
  <c r="B901" i="7"/>
  <c r="K901" i="7" s="1"/>
  <c r="A901" i="7"/>
  <c r="B900" i="7"/>
  <c r="L900" i="7" s="1"/>
  <c r="A900" i="7"/>
  <c r="B899" i="7"/>
  <c r="K899" i="7" s="1"/>
  <c r="A899" i="7"/>
  <c r="B898" i="7"/>
  <c r="L898" i="7" s="1"/>
  <c r="A898" i="7"/>
  <c r="B897" i="7"/>
  <c r="K897" i="7" s="1"/>
  <c r="A897" i="7"/>
  <c r="B896" i="7"/>
  <c r="L896" i="7" s="1"/>
  <c r="A896" i="7"/>
  <c r="B895" i="7"/>
  <c r="K895" i="7" s="1"/>
  <c r="A895" i="7"/>
  <c r="B894" i="7"/>
  <c r="L894" i="7" s="1"/>
  <c r="A894" i="7"/>
  <c r="B893" i="7"/>
  <c r="K893" i="7" s="1"/>
  <c r="A893" i="7"/>
  <c r="B892" i="7"/>
  <c r="L892" i="7" s="1"/>
  <c r="A892" i="7"/>
  <c r="B891" i="7"/>
  <c r="K891" i="7" s="1"/>
  <c r="A891" i="7"/>
  <c r="B890" i="7"/>
  <c r="L890" i="7" s="1"/>
  <c r="A890" i="7"/>
  <c r="B889" i="7"/>
  <c r="K889" i="7" s="1"/>
  <c r="A889" i="7"/>
  <c r="B888" i="7"/>
  <c r="L888" i="7" s="1"/>
  <c r="A888" i="7"/>
  <c r="B887" i="7"/>
  <c r="K887" i="7" s="1"/>
  <c r="A887" i="7"/>
  <c r="B886" i="7"/>
  <c r="L886" i="7" s="1"/>
  <c r="A886" i="7"/>
  <c r="B885" i="7"/>
  <c r="K885" i="7" s="1"/>
  <c r="A885" i="7"/>
  <c r="B884" i="7"/>
  <c r="L884" i="7" s="1"/>
  <c r="A884" i="7"/>
  <c r="B883" i="7"/>
  <c r="K883" i="7" s="1"/>
  <c r="A883" i="7"/>
  <c r="B882" i="7"/>
  <c r="L882" i="7" s="1"/>
  <c r="A882" i="7"/>
  <c r="B881" i="7"/>
  <c r="K881" i="7" s="1"/>
  <c r="A881" i="7"/>
  <c r="B880" i="7"/>
  <c r="L880" i="7" s="1"/>
  <c r="A880" i="7"/>
  <c r="B879" i="7"/>
  <c r="K879" i="7" s="1"/>
  <c r="A879" i="7"/>
  <c r="B878" i="7"/>
  <c r="L878" i="7" s="1"/>
  <c r="A878" i="7"/>
  <c r="B877" i="7"/>
  <c r="K877" i="7" s="1"/>
  <c r="A877" i="7"/>
  <c r="B876" i="7"/>
  <c r="L876" i="7" s="1"/>
  <c r="A876" i="7"/>
  <c r="B875" i="7"/>
  <c r="K875" i="7" s="1"/>
  <c r="A875" i="7"/>
  <c r="B874" i="7"/>
  <c r="L874" i="7" s="1"/>
  <c r="A874" i="7"/>
  <c r="B873" i="7"/>
  <c r="K873" i="7" s="1"/>
  <c r="A873" i="7"/>
  <c r="B872" i="7"/>
  <c r="L872" i="7" s="1"/>
  <c r="A872" i="7"/>
  <c r="B871" i="7"/>
  <c r="K871" i="7" s="1"/>
  <c r="A871" i="7"/>
  <c r="B870" i="7"/>
  <c r="L870" i="7" s="1"/>
  <c r="A870" i="7"/>
  <c r="B869" i="7"/>
  <c r="K869" i="7" s="1"/>
  <c r="A869" i="7"/>
  <c r="B868" i="7"/>
  <c r="L868" i="7" s="1"/>
  <c r="A868" i="7"/>
  <c r="B867" i="7"/>
  <c r="K867" i="7" s="1"/>
  <c r="A867" i="7"/>
  <c r="B866" i="7"/>
  <c r="L866" i="7" s="1"/>
  <c r="A866" i="7"/>
  <c r="B865" i="7"/>
  <c r="K865" i="7" s="1"/>
  <c r="A865" i="7"/>
  <c r="B864" i="7"/>
  <c r="L864" i="7" s="1"/>
  <c r="A864" i="7"/>
  <c r="B863" i="7"/>
  <c r="K863" i="7" s="1"/>
  <c r="A863" i="7"/>
  <c r="B862" i="7"/>
  <c r="L862" i="7" s="1"/>
  <c r="A862" i="7"/>
  <c r="B861" i="7"/>
  <c r="K861" i="7" s="1"/>
  <c r="A861" i="7"/>
  <c r="B860" i="7"/>
  <c r="L860" i="7" s="1"/>
  <c r="A860" i="7"/>
  <c r="B859" i="7"/>
  <c r="K859" i="7" s="1"/>
  <c r="A859" i="7"/>
  <c r="B858" i="7"/>
  <c r="L858" i="7" s="1"/>
  <c r="A858" i="7"/>
  <c r="B857" i="7"/>
  <c r="K857" i="7" s="1"/>
  <c r="A857" i="7"/>
  <c r="B856" i="7"/>
  <c r="L856" i="7" s="1"/>
  <c r="A856" i="7"/>
  <c r="B855" i="7"/>
  <c r="K855" i="7" s="1"/>
  <c r="A855" i="7"/>
  <c r="B854" i="7"/>
  <c r="L854" i="7" s="1"/>
  <c r="A854" i="7"/>
  <c r="B853" i="7"/>
  <c r="K853" i="7" s="1"/>
  <c r="A853" i="7"/>
  <c r="B852" i="7"/>
  <c r="L852" i="7" s="1"/>
  <c r="A852" i="7"/>
  <c r="B851" i="7"/>
  <c r="K851" i="7" s="1"/>
  <c r="A851" i="7"/>
  <c r="B850" i="7"/>
  <c r="L850" i="7" s="1"/>
  <c r="A850" i="7"/>
  <c r="B849" i="7"/>
  <c r="K849" i="7" s="1"/>
  <c r="A849" i="7"/>
  <c r="B848" i="7"/>
  <c r="L848" i="7" s="1"/>
  <c r="A848" i="7"/>
  <c r="B847" i="7"/>
  <c r="K847" i="7" s="1"/>
  <c r="A847" i="7"/>
  <c r="B846" i="7"/>
  <c r="L846" i="7" s="1"/>
  <c r="A846" i="7"/>
  <c r="B845" i="7"/>
  <c r="K845" i="7" s="1"/>
  <c r="A845" i="7"/>
  <c r="B844" i="7"/>
  <c r="L844" i="7" s="1"/>
  <c r="A844" i="7"/>
  <c r="B843" i="7"/>
  <c r="K843" i="7" s="1"/>
  <c r="A843" i="7"/>
  <c r="B842" i="7"/>
  <c r="L842" i="7" s="1"/>
  <c r="A842" i="7"/>
  <c r="B841" i="7"/>
  <c r="K841" i="7" s="1"/>
  <c r="A841" i="7"/>
  <c r="B840" i="7"/>
  <c r="L840" i="7" s="1"/>
  <c r="A840" i="7"/>
  <c r="B839" i="7"/>
  <c r="K839" i="7" s="1"/>
  <c r="A839" i="7"/>
  <c r="B838" i="7"/>
  <c r="L838" i="7" s="1"/>
  <c r="A838" i="7"/>
  <c r="B837" i="7"/>
  <c r="K837" i="7" s="1"/>
  <c r="A837" i="7"/>
  <c r="B836" i="7"/>
  <c r="L836" i="7" s="1"/>
  <c r="A836" i="7"/>
  <c r="B835" i="7"/>
  <c r="K835" i="7" s="1"/>
  <c r="A835" i="7"/>
  <c r="B834" i="7"/>
  <c r="L834" i="7" s="1"/>
  <c r="A834" i="7"/>
  <c r="B833" i="7"/>
  <c r="K833" i="7" s="1"/>
  <c r="A833" i="7"/>
  <c r="B832" i="7"/>
  <c r="L832" i="7" s="1"/>
  <c r="A832" i="7"/>
  <c r="B831" i="7"/>
  <c r="K831" i="7" s="1"/>
  <c r="A831" i="7"/>
  <c r="B830" i="7"/>
  <c r="L830" i="7" s="1"/>
  <c r="A830" i="7"/>
  <c r="B829" i="7"/>
  <c r="K829" i="7" s="1"/>
  <c r="A829" i="7"/>
  <c r="B828" i="7"/>
  <c r="L828" i="7" s="1"/>
  <c r="A828" i="7"/>
  <c r="B827" i="7"/>
  <c r="K827" i="7" s="1"/>
  <c r="A827" i="7"/>
  <c r="B826" i="7"/>
  <c r="L826" i="7" s="1"/>
  <c r="A826" i="7"/>
  <c r="B825" i="7"/>
  <c r="K825" i="7" s="1"/>
  <c r="A825" i="7"/>
  <c r="B824" i="7"/>
  <c r="L824" i="7" s="1"/>
  <c r="A824" i="7"/>
  <c r="B823" i="7"/>
  <c r="K823" i="7" s="1"/>
  <c r="A823" i="7"/>
  <c r="B822" i="7"/>
  <c r="L822" i="7" s="1"/>
  <c r="A822" i="7"/>
  <c r="B821" i="7"/>
  <c r="K821" i="7" s="1"/>
  <c r="A821" i="7"/>
  <c r="B820" i="7"/>
  <c r="L820" i="7" s="1"/>
  <c r="A820" i="7"/>
  <c r="B819" i="7"/>
  <c r="K819" i="7" s="1"/>
  <c r="A819" i="7"/>
  <c r="B818" i="7"/>
  <c r="L818" i="7" s="1"/>
  <c r="A818" i="7"/>
  <c r="B817" i="7"/>
  <c r="K817" i="7" s="1"/>
  <c r="A817" i="7"/>
  <c r="B816" i="7"/>
  <c r="L816" i="7" s="1"/>
  <c r="A816" i="7"/>
  <c r="B815" i="7"/>
  <c r="K815" i="7" s="1"/>
  <c r="A815" i="7"/>
  <c r="B814" i="7"/>
  <c r="L814" i="7" s="1"/>
  <c r="A814" i="7"/>
  <c r="B813" i="7"/>
  <c r="K813" i="7" s="1"/>
  <c r="A813" i="7"/>
  <c r="B812" i="7"/>
  <c r="L812" i="7" s="1"/>
  <c r="A812" i="7"/>
  <c r="B811" i="7"/>
  <c r="K811" i="7" s="1"/>
  <c r="A811" i="7"/>
  <c r="B810" i="7"/>
  <c r="L810" i="7" s="1"/>
  <c r="A810" i="7"/>
  <c r="B809" i="7"/>
  <c r="K809" i="7" s="1"/>
  <c r="A809" i="7"/>
  <c r="B808" i="7"/>
  <c r="L808" i="7" s="1"/>
  <c r="A808" i="7"/>
  <c r="B807" i="7"/>
  <c r="K807" i="7" s="1"/>
  <c r="A807" i="7"/>
  <c r="B806" i="7"/>
  <c r="L806" i="7" s="1"/>
  <c r="A806" i="7"/>
  <c r="B805" i="7"/>
  <c r="K805" i="7" s="1"/>
  <c r="A805" i="7"/>
  <c r="B804" i="7"/>
  <c r="L804" i="7" s="1"/>
  <c r="A804" i="7"/>
  <c r="B803" i="7"/>
  <c r="K803" i="7" s="1"/>
  <c r="A803" i="7"/>
  <c r="B802" i="7"/>
  <c r="L802" i="7" s="1"/>
  <c r="A802" i="7"/>
  <c r="B801" i="7"/>
  <c r="K801" i="7" s="1"/>
  <c r="A801" i="7"/>
  <c r="B800" i="7"/>
  <c r="L800" i="7" s="1"/>
  <c r="A800" i="7"/>
  <c r="B799" i="7"/>
  <c r="K799" i="7" s="1"/>
  <c r="A799" i="7"/>
  <c r="B798" i="7"/>
  <c r="L798" i="7" s="1"/>
  <c r="A798" i="7"/>
  <c r="B797" i="7"/>
  <c r="K797" i="7" s="1"/>
  <c r="A797" i="7"/>
  <c r="B796" i="7"/>
  <c r="L796" i="7" s="1"/>
  <c r="A796" i="7"/>
  <c r="B795" i="7"/>
  <c r="K795" i="7" s="1"/>
  <c r="A795" i="7"/>
  <c r="B794" i="7"/>
  <c r="L794" i="7" s="1"/>
  <c r="A794" i="7"/>
  <c r="B793" i="7"/>
  <c r="K793" i="7" s="1"/>
  <c r="A793" i="7"/>
  <c r="B792" i="7"/>
  <c r="L792" i="7" s="1"/>
  <c r="A792" i="7"/>
  <c r="B791" i="7"/>
  <c r="K791" i="7" s="1"/>
  <c r="A791" i="7"/>
  <c r="B790" i="7"/>
  <c r="L790" i="7" s="1"/>
  <c r="A790" i="7"/>
  <c r="B789" i="7"/>
  <c r="K789" i="7" s="1"/>
  <c r="A789" i="7"/>
  <c r="B788" i="7"/>
  <c r="L788" i="7" s="1"/>
  <c r="A788" i="7"/>
  <c r="B787" i="7"/>
  <c r="K787" i="7" s="1"/>
  <c r="A787" i="7"/>
  <c r="B786" i="7"/>
  <c r="L786" i="7" s="1"/>
  <c r="A786" i="7"/>
  <c r="B785" i="7"/>
  <c r="K785" i="7" s="1"/>
  <c r="A785" i="7"/>
  <c r="B784" i="7"/>
  <c r="L784" i="7" s="1"/>
  <c r="A784" i="7"/>
  <c r="B783" i="7"/>
  <c r="K783" i="7" s="1"/>
  <c r="A783" i="7"/>
  <c r="B782" i="7"/>
  <c r="L782" i="7" s="1"/>
  <c r="A782" i="7"/>
  <c r="B781" i="7"/>
  <c r="K781" i="7" s="1"/>
  <c r="A781" i="7"/>
  <c r="B780" i="7"/>
  <c r="L780" i="7" s="1"/>
  <c r="A780" i="7"/>
  <c r="B779" i="7"/>
  <c r="K779" i="7" s="1"/>
  <c r="A779" i="7"/>
  <c r="B778" i="7"/>
  <c r="L778" i="7" s="1"/>
  <c r="A778" i="7"/>
  <c r="B777" i="7"/>
  <c r="K777" i="7" s="1"/>
  <c r="A777" i="7"/>
  <c r="B776" i="7"/>
  <c r="L776" i="7" s="1"/>
  <c r="A776" i="7"/>
  <c r="B775" i="7"/>
  <c r="K775" i="7" s="1"/>
  <c r="A775" i="7"/>
  <c r="B774" i="7"/>
  <c r="L774" i="7" s="1"/>
  <c r="A774" i="7"/>
  <c r="B773" i="7"/>
  <c r="K773" i="7" s="1"/>
  <c r="A773" i="7"/>
  <c r="B772" i="7"/>
  <c r="L772" i="7" s="1"/>
  <c r="A772" i="7"/>
  <c r="B771" i="7"/>
  <c r="K771" i="7" s="1"/>
  <c r="A771" i="7"/>
  <c r="B770" i="7"/>
  <c r="L770" i="7" s="1"/>
  <c r="A770" i="7"/>
  <c r="B769" i="7"/>
  <c r="K769" i="7" s="1"/>
  <c r="A769" i="7"/>
  <c r="B768" i="7"/>
  <c r="L768" i="7" s="1"/>
  <c r="A768" i="7"/>
  <c r="B767" i="7"/>
  <c r="K767" i="7" s="1"/>
  <c r="A767" i="7"/>
  <c r="B766" i="7"/>
  <c r="L766" i="7" s="1"/>
  <c r="A766" i="7"/>
  <c r="B765" i="7"/>
  <c r="K765" i="7" s="1"/>
  <c r="A765" i="7"/>
  <c r="B764" i="7"/>
  <c r="L764" i="7" s="1"/>
  <c r="A764" i="7"/>
  <c r="B763" i="7"/>
  <c r="K763" i="7" s="1"/>
  <c r="A763" i="7"/>
  <c r="B762" i="7"/>
  <c r="L762" i="7" s="1"/>
  <c r="A762" i="7"/>
  <c r="B761" i="7"/>
  <c r="K761" i="7" s="1"/>
  <c r="A761" i="7"/>
  <c r="B760" i="7"/>
  <c r="L760" i="7" s="1"/>
  <c r="A760" i="7"/>
  <c r="B759" i="7"/>
  <c r="K759" i="7" s="1"/>
  <c r="A759" i="7"/>
  <c r="B758" i="7"/>
  <c r="L758" i="7" s="1"/>
  <c r="A758" i="7"/>
  <c r="B757" i="7"/>
  <c r="K757" i="7" s="1"/>
  <c r="A757" i="7"/>
  <c r="B756" i="7"/>
  <c r="L756" i="7" s="1"/>
  <c r="A756" i="7"/>
  <c r="B755" i="7"/>
  <c r="K755" i="7" s="1"/>
  <c r="A755" i="7"/>
  <c r="B754" i="7"/>
  <c r="L754" i="7" s="1"/>
  <c r="A754" i="7"/>
  <c r="B753" i="7"/>
  <c r="K753" i="7" s="1"/>
  <c r="A753" i="7"/>
  <c r="B752" i="7"/>
  <c r="L752" i="7" s="1"/>
  <c r="A752" i="7"/>
  <c r="B751" i="7"/>
  <c r="K751" i="7" s="1"/>
  <c r="A751" i="7"/>
  <c r="B750" i="7"/>
  <c r="L750" i="7" s="1"/>
  <c r="A750" i="7"/>
  <c r="B749" i="7"/>
  <c r="K749" i="7" s="1"/>
  <c r="A749" i="7"/>
  <c r="B748" i="7"/>
  <c r="L748" i="7" s="1"/>
  <c r="A748" i="7"/>
  <c r="B747" i="7"/>
  <c r="K747" i="7" s="1"/>
  <c r="A747" i="7"/>
  <c r="B746" i="7"/>
  <c r="L746" i="7" s="1"/>
  <c r="A746" i="7"/>
  <c r="B745" i="7"/>
  <c r="K745" i="7" s="1"/>
  <c r="A745" i="7"/>
  <c r="B744" i="7"/>
  <c r="L744" i="7" s="1"/>
  <c r="A744" i="7"/>
  <c r="B743" i="7"/>
  <c r="K743" i="7" s="1"/>
  <c r="A743" i="7"/>
  <c r="B742" i="7"/>
  <c r="L742" i="7" s="1"/>
  <c r="A742" i="7"/>
  <c r="B741" i="7"/>
  <c r="K741" i="7" s="1"/>
  <c r="A741" i="7"/>
  <c r="B740" i="7"/>
  <c r="L740" i="7" s="1"/>
  <c r="A740" i="7"/>
  <c r="B739" i="7"/>
  <c r="K739" i="7" s="1"/>
  <c r="A739" i="7"/>
  <c r="B738" i="7"/>
  <c r="L738" i="7" s="1"/>
  <c r="A738" i="7"/>
  <c r="B737" i="7"/>
  <c r="K737" i="7" s="1"/>
  <c r="A737" i="7"/>
  <c r="B736" i="7"/>
  <c r="L736" i="7" s="1"/>
  <c r="A736" i="7"/>
  <c r="B735" i="7"/>
  <c r="K735" i="7" s="1"/>
  <c r="A735" i="7"/>
  <c r="B734" i="7"/>
  <c r="L734" i="7" s="1"/>
  <c r="A734" i="7"/>
  <c r="B733" i="7"/>
  <c r="K733" i="7" s="1"/>
  <c r="A733" i="7"/>
  <c r="B732" i="7"/>
  <c r="L732" i="7" s="1"/>
  <c r="A732" i="7"/>
  <c r="B731" i="7"/>
  <c r="K731" i="7" s="1"/>
  <c r="A731" i="7"/>
  <c r="B730" i="7"/>
  <c r="L730" i="7" s="1"/>
  <c r="A730" i="7"/>
  <c r="B729" i="7"/>
  <c r="K729" i="7" s="1"/>
  <c r="A729" i="7"/>
  <c r="B728" i="7"/>
  <c r="L728" i="7" s="1"/>
  <c r="A728" i="7"/>
  <c r="B727" i="7"/>
  <c r="K727" i="7" s="1"/>
  <c r="A727" i="7"/>
  <c r="B726" i="7"/>
  <c r="L726" i="7" s="1"/>
  <c r="A726" i="7"/>
  <c r="B725" i="7"/>
  <c r="K725" i="7" s="1"/>
  <c r="A725" i="7"/>
  <c r="B724" i="7"/>
  <c r="L724" i="7" s="1"/>
  <c r="A724" i="7"/>
  <c r="B723" i="7"/>
  <c r="K723" i="7" s="1"/>
  <c r="A723" i="7"/>
  <c r="B722" i="7"/>
  <c r="L722" i="7" s="1"/>
  <c r="A722" i="7"/>
  <c r="B721" i="7"/>
  <c r="K721" i="7" s="1"/>
  <c r="A721" i="7"/>
  <c r="B720" i="7"/>
  <c r="L720" i="7" s="1"/>
  <c r="A720" i="7"/>
  <c r="B719" i="7"/>
  <c r="K719" i="7" s="1"/>
  <c r="A719" i="7"/>
  <c r="B718" i="7"/>
  <c r="L718" i="7" s="1"/>
  <c r="A718" i="7"/>
  <c r="B717" i="7"/>
  <c r="K717" i="7" s="1"/>
  <c r="A717" i="7"/>
  <c r="B716" i="7"/>
  <c r="L716" i="7" s="1"/>
  <c r="A716" i="7"/>
  <c r="B715" i="7"/>
  <c r="K715" i="7" s="1"/>
  <c r="A715" i="7"/>
  <c r="B714" i="7"/>
  <c r="L714" i="7" s="1"/>
  <c r="A714" i="7"/>
  <c r="B713" i="7"/>
  <c r="K713" i="7" s="1"/>
  <c r="A713" i="7"/>
  <c r="O999" i="7"/>
  <c r="N999" i="7"/>
  <c r="V999" i="7" s="1"/>
  <c r="M999" i="7"/>
  <c r="O998" i="7"/>
  <c r="N998" i="7"/>
  <c r="M998" i="7"/>
  <c r="O997" i="7"/>
  <c r="N997" i="7"/>
  <c r="V997" i="7" s="1"/>
  <c r="M997" i="7"/>
  <c r="O996" i="7"/>
  <c r="N996" i="7"/>
  <c r="M996" i="7"/>
  <c r="O995" i="7"/>
  <c r="N995" i="7"/>
  <c r="V995" i="7" s="1"/>
  <c r="M995" i="7"/>
  <c r="O994" i="7"/>
  <c r="N994" i="7"/>
  <c r="M994" i="7"/>
  <c r="O993" i="7"/>
  <c r="N993" i="7"/>
  <c r="V993" i="7" s="1"/>
  <c r="M993" i="7"/>
  <c r="O992" i="7"/>
  <c r="N992" i="7"/>
  <c r="M992" i="7"/>
  <c r="O991" i="7"/>
  <c r="N991" i="7"/>
  <c r="V991" i="7" s="1"/>
  <c r="M991" i="7"/>
  <c r="O990" i="7"/>
  <c r="N990" i="7"/>
  <c r="M990" i="7"/>
  <c r="O989" i="7"/>
  <c r="N989" i="7"/>
  <c r="V989" i="7" s="1"/>
  <c r="M989" i="7"/>
  <c r="O988" i="7"/>
  <c r="N988" i="7"/>
  <c r="M988" i="7"/>
  <c r="O987" i="7"/>
  <c r="N987" i="7"/>
  <c r="V987" i="7" s="1"/>
  <c r="M987" i="7"/>
  <c r="O986" i="7"/>
  <c r="N986" i="7"/>
  <c r="M986" i="7"/>
  <c r="O985" i="7"/>
  <c r="N985" i="7"/>
  <c r="V985" i="7" s="1"/>
  <c r="M985" i="7"/>
  <c r="O984" i="7"/>
  <c r="N984" i="7"/>
  <c r="M984" i="7"/>
  <c r="O983" i="7"/>
  <c r="N983" i="7"/>
  <c r="V983" i="7" s="1"/>
  <c r="M983" i="7"/>
  <c r="O982" i="7"/>
  <c r="N982" i="7"/>
  <c r="M982" i="7"/>
  <c r="O981" i="7"/>
  <c r="N981" i="7"/>
  <c r="V981" i="7" s="1"/>
  <c r="M981" i="7"/>
  <c r="O980" i="7"/>
  <c r="N980" i="7"/>
  <c r="M980" i="7"/>
  <c r="O979" i="7"/>
  <c r="N979" i="7"/>
  <c r="V979" i="7" s="1"/>
  <c r="M979" i="7"/>
  <c r="O978" i="7"/>
  <c r="N978" i="7"/>
  <c r="M978" i="7"/>
  <c r="O977" i="7"/>
  <c r="N977" i="7"/>
  <c r="V977" i="7" s="1"/>
  <c r="M977" i="7"/>
  <c r="O976" i="7"/>
  <c r="N976" i="7"/>
  <c r="M976" i="7"/>
  <c r="O975" i="7"/>
  <c r="N975" i="7"/>
  <c r="V975" i="7" s="1"/>
  <c r="M975" i="7"/>
  <c r="O974" i="7"/>
  <c r="N974" i="7"/>
  <c r="M974" i="7"/>
  <c r="O973" i="7"/>
  <c r="N973" i="7"/>
  <c r="V973" i="7" s="1"/>
  <c r="M973" i="7"/>
  <c r="O972" i="7"/>
  <c r="N972" i="7"/>
  <c r="M972" i="7"/>
  <c r="O971" i="7"/>
  <c r="N971" i="7"/>
  <c r="V971" i="7" s="1"/>
  <c r="M971" i="7"/>
  <c r="O970" i="7"/>
  <c r="N970" i="7"/>
  <c r="M970" i="7"/>
  <c r="O969" i="7"/>
  <c r="N969" i="7"/>
  <c r="V969" i="7" s="1"/>
  <c r="M969" i="7"/>
  <c r="O968" i="7"/>
  <c r="N968" i="7"/>
  <c r="M968" i="7"/>
  <c r="O967" i="7"/>
  <c r="N967" i="7"/>
  <c r="V967" i="7" s="1"/>
  <c r="M967" i="7"/>
  <c r="O966" i="7"/>
  <c r="N966" i="7"/>
  <c r="M966" i="7"/>
  <c r="O965" i="7"/>
  <c r="N965" i="7"/>
  <c r="V965" i="7" s="1"/>
  <c r="M965" i="7"/>
  <c r="O964" i="7"/>
  <c r="N964" i="7"/>
  <c r="M964" i="7"/>
  <c r="O963" i="7"/>
  <c r="N963" i="7"/>
  <c r="V963" i="7" s="1"/>
  <c r="M963" i="7"/>
  <c r="O712" i="7"/>
  <c r="N712" i="7"/>
  <c r="M712" i="7"/>
  <c r="O711" i="7"/>
  <c r="N711" i="7"/>
  <c r="V711" i="7" s="1"/>
  <c r="M711" i="7"/>
  <c r="O710" i="7"/>
  <c r="N710" i="7"/>
  <c r="M710" i="7"/>
  <c r="O709" i="7"/>
  <c r="N709" i="7"/>
  <c r="V709" i="7" s="1"/>
  <c r="M709" i="7"/>
  <c r="O708" i="7"/>
  <c r="N708" i="7"/>
  <c r="M708" i="7"/>
  <c r="O707" i="7"/>
  <c r="N707" i="7"/>
  <c r="V707" i="7" s="1"/>
  <c r="M707" i="7"/>
  <c r="O706" i="7"/>
  <c r="N706" i="7"/>
  <c r="M706" i="7"/>
  <c r="O705" i="7"/>
  <c r="N705" i="7"/>
  <c r="V705" i="7" s="1"/>
  <c r="M705" i="7"/>
  <c r="O704" i="7"/>
  <c r="N704" i="7"/>
  <c r="M704" i="7"/>
  <c r="O703" i="7"/>
  <c r="N703" i="7"/>
  <c r="V703" i="7" s="1"/>
  <c r="M703" i="7"/>
  <c r="O702" i="7"/>
  <c r="N702" i="7"/>
  <c r="M702" i="7"/>
  <c r="O701" i="7"/>
  <c r="N701" i="7"/>
  <c r="V701" i="7" s="1"/>
  <c r="M701" i="7"/>
  <c r="O700" i="7"/>
  <c r="N700" i="7"/>
  <c r="M700" i="7"/>
  <c r="O699" i="7"/>
  <c r="N699" i="7"/>
  <c r="V699" i="7" s="1"/>
  <c r="M699" i="7"/>
  <c r="O698" i="7"/>
  <c r="N698" i="7"/>
  <c r="M698" i="7"/>
  <c r="O697" i="7"/>
  <c r="N697" i="7"/>
  <c r="V697" i="7" s="1"/>
  <c r="M697" i="7"/>
  <c r="O696" i="7"/>
  <c r="N696" i="7"/>
  <c r="M696" i="7"/>
  <c r="O695" i="7"/>
  <c r="N695" i="7"/>
  <c r="V695" i="7" s="1"/>
  <c r="M695" i="7"/>
  <c r="O694" i="7"/>
  <c r="N694" i="7"/>
  <c r="M694" i="7"/>
  <c r="O693" i="7"/>
  <c r="N693" i="7"/>
  <c r="V693" i="7" s="1"/>
  <c r="M693" i="7"/>
  <c r="O692" i="7"/>
  <c r="N692" i="7"/>
  <c r="M692" i="7"/>
  <c r="O691" i="7"/>
  <c r="N691" i="7"/>
  <c r="V691" i="7" s="1"/>
  <c r="M691" i="7"/>
  <c r="O690" i="7"/>
  <c r="N690" i="7"/>
  <c r="M690" i="7"/>
  <c r="O689" i="7"/>
  <c r="N689" i="7"/>
  <c r="V689" i="7" s="1"/>
  <c r="M689" i="7"/>
  <c r="O688" i="7"/>
  <c r="N688" i="7"/>
  <c r="M688" i="7"/>
  <c r="O687" i="7"/>
  <c r="N687" i="7"/>
  <c r="V687" i="7" s="1"/>
  <c r="M687" i="7"/>
  <c r="O686" i="7"/>
  <c r="N686" i="7"/>
  <c r="M686" i="7"/>
  <c r="O685" i="7"/>
  <c r="N685" i="7"/>
  <c r="V685" i="7" s="1"/>
  <c r="M685" i="7"/>
  <c r="O684" i="7"/>
  <c r="N684" i="7"/>
  <c r="M684" i="7"/>
  <c r="O683" i="7"/>
  <c r="N683" i="7"/>
  <c r="V683" i="7" s="1"/>
  <c r="M683" i="7"/>
  <c r="O682" i="7"/>
  <c r="N682" i="7"/>
  <c r="M682" i="7"/>
  <c r="O681" i="7"/>
  <c r="N681" i="7"/>
  <c r="V681" i="7" s="1"/>
  <c r="M681" i="7"/>
  <c r="O680" i="7"/>
  <c r="N680" i="7"/>
  <c r="M680" i="7"/>
  <c r="O679" i="7"/>
  <c r="N679" i="7"/>
  <c r="V679" i="7" s="1"/>
  <c r="M679" i="7"/>
  <c r="O678" i="7"/>
  <c r="N678" i="7"/>
  <c r="M678" i="7"/>
  <c r="O677" i="7"/>
  <c r="N677" i="7"/>
  <c r="V677" i="7" s="1"/>
  <c r="M677" i="7"/>
  <c r="O676" i="7"/>
  <c r="N676" i="7"/>
  <c r="M676" i="7"/>
  <c r="O675" i="7"/>
  <c r="N675" i="7"/>
  <c r="V675" i="7" s="1"/>
  <c r="M675" i="7"/>
  <c r="O674" i="7"/>
  <c r="N674" i="7"/>
  <c r="M674" i="7"/>
  <c r="O673" i="7"/>
  <c r="N673" i="7"/>
  <c r="V673" i="7" s="1"/>
  <c r="M673" i="7"/>
  <c r="O672" i="7"/>
  <c r="N672" i="7"/>
  <c r="M672" i="7"/>
  <c r="O671" i="7"/>
  <c r="N671" i="7"/>
  <c r="V671" i="7" s="1"/>
  <c r="M671" i="7"/>
  <c r="O670" i="7"/>
  <c r="N670" i="7"/>
  <c r="M670" i="7"/>
  <c r="O669" i="7"/>
  <c r="N669" i="7"/>
  <c r="V669" i="7" s="1"/>
  <c r="M669" i="7"/>
  <c r="O668" i="7"/>
  <c r="N668" i="7"/>
  <c r="M668" i="7"/>
  <c r="O667" i="7"/>
  <c r="N667" i="7"/>
  <c r="V667" i="7" s="1"/>
  <c r="M667" i="7"/>
  <c r="O666" i="7"/>
  <c r="N666" i="7"/>
  <c r="M666" i="7"/>
  <c r="O665" i="7"/>
  <c r="N665" i="7"/>
  <c r="V665" i="7" s="1"/>
  <c r="M665" i="7"/>
  <c r="O664" i="7"/>
  <c r="N664" i="7"/>
  <c r="M664" i="7"/>
  <c r="O663" i="7"/>
  <c r="N663" i="7"/>
  <c r="V663" i="7" s="1"/>
  <c r="M663" i="7"/>
  <c r="O662" i="7"/>
  <c r="N662" i="7"/>
  <c r="M662" i="7"/>
  <c r="O661" i="7"/>
  <c r="N661" i="7"/>
  <c r="V661" i="7" s="1"/>
  <c r="M661" i="7"/>
  <c r="O660" i="7"/>
  <c r="N660" i="7"/>
  <c r="M660" i="7"/>
  <c r="O659" i="7"/>
  <c r="N659" i="7"/>
  <c r="V659" i="7" s="1"/>
  <c r="M659" i="7"/>
  <c r="O658" i="7"/>
  <c r="N658" i="7"/>
  <c r="M658" i="7"/>
  <c r="O657" i="7"/>
  <c r="N657" i="7"/>
  <c r="V657" i="7" s="1"/>
  <c r="M657" i="7"/>
  <c r="O656" i="7"/>
  <c r="N656" i="7"/>
  <c r="M656" i="7"/>
  <c r="O655" i="7"/>
  <c r="N655" i="7"/>
  <c r="V655" i="7" s="1"/>
  <c r="M655" i="7"/>
  <c r="O654" i="7"/>
  <c r="N654" i="7"/>
  <c r="M654" i="7"/>
  <c r="O653" i="7"/>
  <c r="N653" i="7"/>
  <c r="V653" i="7" s="1"/>
  <c r="M653" i="7"/>
  <c r="O652" i="7"/>
  <c r="N652" i="7"/>
  <c r="M652" i="7"/>
  <c r="O651" i="7"/>
  <c r="N651" i="7"/>
  <c r="V651" i="7" s="1"/>
  <c r="M651" i="7"/>
  <c r="O650" i="7"/>
  <c r="N650" i="7"/>
  <c r="M650" i="7"/>
  <c r="O649" i="7"/>
  <c r="N649" i="7"/>
  <c r="V649" i="7" s="1"/>
  <c r="M649" i="7"/>
  <c r="O648" i="7"/>
  <c r="N648" i="7"/>
  <c r="M648" i="7"/>
  <c r="O647" i="7"/>
  <c r="N647" i="7"/>
  <c r="V647" i="7" s="1"/>
  <c r="M647" i="7"/>
  <c r="O646" i="7"/>
  <c r="N646" i="7"/>
  <c r="M646" i="7"/>
  <c r="O645" i="7"/>
  <c r="N645" i="7"/>
  <c r="V645" i="7" s="1"/>
  <c r="M645" i="7"/>
  <c r="O644" i="7"/>
  <c r="N644" i="7"/>
  <c r="M644" i="7"/>
  <c r="O643" i="7"/>
  <c r="N643" i="7"/>
  <c r="V643" i="7" s="1"/>
  <c r="M643" i="7"/>
  <c r="O642" i="7"/>
  <c r="N642" i="7"/>
  <c r="M642" i="7"/>
  <c r="O641" i="7"/>
  <c r="N641" i="7"/>
  <c r="V641" i="7" s="1"/>
  <c r="M641" i="7"/>
  <c r="O640" i="7"/>
  <c r="N640" i="7"/>
  <c r="M640" i="7"/>
  <c r="O639" i="7"/>
  <c r="N639" i="7"/>
  <c r="V639" i="7" s="1"/>
  <c r="M639" i="7"/>
  <c r="O638" i="7"/>
  <c r="N638" i="7"/>
  <c r="M638" i="7"/>
  <c r="O637" i="7"/>
  <c r="N637" i="7"/>
  <c r="V637" i="7" s="1"/>
  <c r="M637" i="7"/>
  <c r="O636" i="7"/>
  <c r="N636" i="7"/>
  <c r="M636" i="7"/>
  <c r="O635" i="7"/>
  <c r="N635" i="7"/>
  <c r="V635" i="7" s="1"/>
  <c r="M635" i="7"/>
  <c r="O634" i="7"/>
  <c r="N634" i="7"/>
  <c r="M634" i="7"/>
  <c r="O633" i="7"/>
  <c r="N633" i="7"/>
  <c r="V633" i="7" s="1"/>
  <c r="M633" i="7"/>
  <c r="O632" i="7"/>
  <c r="N632" i="7"/>
  <c r="M632" i="7"/>
  <c r="O631" i="7"/>
  <c r="N631" i="7"/>
  <c r="V631" i="7" s="1"/>
  <c r="M631" i="7"/>
  <c r="O630" i="7"/>
  <c r="N630" i="7"/>
  <c r="M630" i="7"/>
  <c r="O629" i="7"/>
  <c r="N629" i="7"/>
  <c r="V629" i="7" s="1"/>
  <c r="M629" i="7"/>
  <c r="O628" i="7"/>
  <c r="N628" i="7"/>
  <c r="M628" i="7"/>
  <c r="O627" i="7"/>
  <c r="N627" i="7"/>
  <c r="V627" i="7" s="1"/>
  <c r="M627" i="7"/>
  <c r="O626" i="7"/>
  <c r="N626" i="7"/>
  <c r="M626" i="7"/>
  <c r="O625" i="7"/>
  <c r="N625" i="7"/>
  <c r="V625" i="7" s="1"/>
  <c r="M625" i="7"/>
  <c r="O624" i="7"/>
  <c r="N624" i="7"/>
  <c r="M624" i="7"/>
  <c r="O623" i="7"/>
  <c r="N623" i="7"/>
  <c r="V623" i="7" s="1"/>
  <c r="M623" i="7"/>
  <c r="O622" i="7"/>
  <c r="N622" i="7"/>
  <c r="M622" i="7"/>
  <c r="O621" i="7"/>
  <c r="N621" i="7"/>
  <c r="V621" i="7" s="1"/>
  <c r="M621" i="7"/>
  <c r="O620" i="7"/>
  <c r="N620" i="7"/>
  <c r="M620" i="7"/>
  <c r="O619" i="7"/>
  <c r="N619" i="7"/>
  <c r="V619" i="7" s="1"/>
  <c r="M619" i="7"/>
  <c r="O618" i="7"/>
  <c r="N618" i="7"/>
  <c r="M618" i="7"/>
  <c r="O617" i="7"/>
  <c r="N617" i="7"/>
  <c r="V617" i="7" s="1"/>
  <c r="M617" i="7"/>
  <c r="O616" i="7"/>
  <c r="N616" i="7"/>
  <c r="M616" i="7"/>
  <c r="O615" i="7"/>
  <c r="N615" i="7"/>
  <c r="V615" i="7" s="1"/>
  <c r="M615" i="7"/>
  <c r="O614" i="7"/>
  <c r="N614" i="7"/>
  <c r="M614" i="7"/>
  <c r="O613" i="7"/>
  <c r="N613" i="7"/>
  <c r="V613" i="7" s="1"/>
  <c r="M613" i="7"/>
  <c r="O612" i="7"/>
  <c r="N612" i="7"/>
  <c r="M612" i="7"/>
  <c r="O611" i="7"/>
  <c r="N611" i="7"/>
  <c r="V611" i="7" s="1"/>
  <c r="M611" i="7"/>
  <c r="O610" i="7"/>
  <c r="N610" i="7"/>
  <c r="M610" i="7"/>
  <c r="O609" i="7"/>
  <c r="N609" i="7"/>
  <c r="V609" i="7" s="1"/>
  <c r="M609" i="7"/>
  <c r="O608" i="7"/>
  <c r="N608" i="7"/>
  <c r="M608" i="7"/>
  <c r="O607" i="7"/>
  <c r="N607" i="7"/>
  <c r="V607" i="7" s="1"/>
  <c r="M607" i="7"/>
  <c r="O606" i="7"/>
  <c r="N606" i="7"/>
  <c r="M606" i="7"/>
  <c r="O605" i="7"/>
  <c r="N605" i="7"/>
  <c r="V605" i="7" s="1"/>
  <c r="M605" i="7"/>
  <c r="O604" i="7"/>
  <c r="N604" i="7"/>
  <c r="M604" i="7"/>
  <c r="O603" i="7"/>
  <c r="N603" i="7"/>
  <c r="V603" i="7" s="1"/>
  <c r="M603" i="7"/>
  <c r="O602" i="7"/>
  <c r="N602" i="7"/>
  <c r="M602" i="7"/>
  <c r="O601" i="7"/>
  <c r="N601" i="7"/>
  <c r="V601" i="7" s="1"/>
  <c r="M601" i="7"/>
  <c r="O600" i="7"/>
  <c r="N600" i="7"/>
  <c r="M600" i="7"/>
  <c r="O599" i="7"/>
  <c r="N599" i="7"/>
  <c r="V599" i="7" s="1"/>
  <c r="M599" i="7"/>
  <c r="O598" i="7"/>
  <c r="N598" i="7"/>
  <c r="M598" i="7"/>
  <c r="O597" i="7"/>
  <c r="N597" i="7"/>
  <c r="V597" i="7" s="1"/>
  <c r="M597" i="7"/>
  <c r="O596" i="7"/>
  <c r="N596" i="7"/>
  <c r="M596" i="7"/>
  <c r="O595" i="7"/>
  <c r="N595" i="7"/>
  <c r="V595" i="7" s="1"/>
  <c r="M595" i="7"/>
  <c r="O594" i="7"/>
  <c r="N594" i="7"/>
  <c r="M594" i="7"/>
  <c r="O593" i="7"/>
  <c r="N593" i="7"/>
  <c r="V593" i="7" s="1"/>
  <c r="M593" i="7"/>
  <c r="O592" i="7"/>
  <c r="N592" i="7"/>
  <c r="M592" i="7"/>
  <c r="O591" i="7"/>
  <c r="N591" i="7"/>
  <c r="V591" i="7" s="1"/>
  <c r="M591" i="7"/>
  <c r="O590" i="7"/>
  <c r="N590" i="7"/>
  <c r="M590" i="7"/>
  <c r="O589" i="7"/>
  <c r="N589" i="7"/>
  <c r="V589" i="7" s="1"/>
  <c r="M589" i="7"/>
  <c r="O588" i="7"/>
  <c r="N588" i="7"/>
  <c r="M588" i="7"/>
  <c r="O587" i="7"/>
  <c r="N587" i="7"/>
  <c r="V587" i="7" s="1"/>
  <c r="M587" i="7"/>
  <c r="O586" i="7"/>
  <c r="N586" i="7"/>
  <c r="M586" i="7"/>
  <c r="O585" i="7"/>
  <c r="N585" i="7"/>
  <c r="V585" i="7" s="1"/>
  <c r="M585" i="7"/>
  <c r="O584" i="7"/>
  <c r="N584" i="7"/>
  <c r="M584" i="7"/>
  <c r="O583" i="7"/>
  <c r="N583" i="7"/>
  <c r="V583" i="7" s="1"/>
  <c r="M583" i="7"/>
  <c r="O582" i="7"/>
  <c r="N582" i="7"/>
  <c r="M582" i="7"/>
  <c r="O581" i="7"/>
  <c r="N581" i="7"/>
  <c r="V581" i="7" s="1"/>
  <c r="M581" i="7"/>
  <c r="O580" i="7"/>
  <c r="N580" i="7"/>
  <c r="M580" i="7"/>
  <c r="O579" i="7"/>
  <c r="N579" i="7"/>
  <c r="V579" i="7" s="1"/>
  <c r="M579" i="7"/>
  <c r="O578" i="7"/>
  <c r="N578" i="7"/>
  <c r="M578" i="7"/>
  <c r="O577" i="7"/>
  <c r="N577" i="7"/>
  <c r="V577" i="7" s="1"/>
  <c r="M577" i="7"/>
  <c r="O576" i="7"/>
  <c r="N576" i="7"/>
  <c r="M576" i="7"/>
  <c r="O575" i="7"/>
  <c r="N575" i="7"/>
  <c r="V575" i="7" s="1"/>
  <c r="M575" i="7"/>
  <c r="O574" i="7"/>
  <c r="N574" i="7"/>
  <c r="M574" i="7"/>
  <c r="O573" i="7"/>
  <c r="N573" i="7"/>
  <c r="V573" i="7" s="1"/>
  <c r="M573" i="7"/>
  <c r="O572" i="7"/>
  <c r="N572" i="7"/>
  <c r="M572" i="7"/>
  <c r="O571" i="7"/>
  <c r="N571" i="7"/>
  <c r="V571" i="7" s="1"/>
  <c r="M571" i="7"/>
  <c r="O570" i="7"/>
  <c r="N570" i="7"/>
  <c r="M570" i="7"/>
  <c r="O569" i="7"/>
  <c r="N569" i="7"/>
  <c r="V569" i="7" s="1"/>
  <c r="M569" i="7"/>
  <c r="O568" i="7"/>
  <c r="N568" i="7"/>
  <c r="M568" i="7"/>
  <c r="O567" i="7"/>
  <c r="N567" i="7"/>
  <c r="V567" i="7" s="1"/>
  <c r="M567" i="7"/>
  <c r="O566" i="7"/>
  <c r="N566" i="7"/>
  <c r="M566" i="7"/>
  <c r="O565" i="7"/>
  <c r="N565" i="7"/>
  <c r="V565" i="7" s="1"/>
  <c r="M565" i="7"/>
  <c r="O564" i="7"/>
  <c r="N564" i="7"/>
  <c r="M564" i="7"/>
  <c r="O563" i="7"/>
  <c r="N563" i="7"/>
  <c r="V563" i="7" s="1"/>
  <c r="M563" i="7"/>
  <c r="O562" i="7"/>
  <c r="N562" i="7"/>
  <c r="M562" i="7"/>
  <c r="O561" i="7"/>
  <c r="N561" i="7"/>
  <c r="V561" i="7" s="1"/>
  <c r="M561" i="7"/>
  <c r="O560" i="7"/>
  <c r="N560" i="7"/>
  <c r="M560" i="7"/>
  <c r="O559" i="7"/>
  <c r="N559" i="7"/>
  <c r="V559" i="7" s="1"/>
  <c r="M559" i="7"/>
  <c r="O558" i="7"/>
  <c r="N558" i="7"/>
  <c r="M558" i="7"/>
  <c r="O557" i="7"/>
  <c r="N557" i="7"/>
  <c r="V557" i="7" s="1"/>
  <c r="M557" i="7"/>
  <c r="O556" i="7"/>
  <c r="N556" i="7"/>
  <c r="M556" i="7"/>
  <c r="O555" i="7"/>
  <c r="N555" i="7"/>
  <c r="V555" i="7" s="1"/>
  <c r="M555" i="7"/>
  <c r="O554" i="7"/>
  <c r="N554" i="7"/>
  <c r="M554" i="7"/>
  <c r="O553" i="7"/>
  <c r="N553" i="7"/>
  <c r="V553" i="7" s="1"/>
  <c r="M553" i="7"/>
  <c r="O552" i="7"/>
  <c r="N552" i="7"/>
  <c r="M552" i="7"/>
  <c r="O551" i="7"/>
  <c r="N551" i="7"/>
  <c r="V551" i="7" s="1"/>
  <c r="M551" i="7"/>
  <c r="O550" i="7"/>
  <c r="N550" i="7"/>
  <c r="M550" i="7"/>
  <c r="O549" i="7"/>
  <c r="N549" i="7"/>
  <c r="V549" i="7" s="1"/>
  <c r="M549" i="7"/>
  <c r="O548" i="7"/>
  <c r="N548" i="7"/>
  <c r="M548" i="7"/>
  <c r="O547" i="7"/>
  <c r="N547" i="7"/>
  <c r="V547" i="7" s="1"/>
  <c r="M547" i="7"/>
  <c r="O546" i="7"/>
  <c r="N546" i="7"/>
  <c r="M546" i="7"/>
  <c r="O545" i="7"/>
  <c r="N545" i="7"/>
  <c r="V545" i="7" s="1"/>
  <c r="M545" i="7"/>
  <c r="O544" i="7"/>
  <c r="N544" i="7"/>
  <c r="M544" i="7"/>
  <c r="O543" i="7"/>
  <c r="N543" i="7"/>
  <c r="V543" i="7" s="1"/>
  <c r="M543" i="7"/>
  <c r="O542" i="7"/>
  <c r="N542" i="7"/>
  <c r="M542" i="7"/>
  <c r="O541" i="7"/>
  <c r="N541" i="7"/>
  <c r="V541" i="7" s="1"/>
  <c r="M541" i="7"/>
  <c r="O540" i="7"/>
  <c r="N540" i="7"/>
  <c r="M540" i="7"/>
  <c r="O539" i="7"/>
  <c r="N539" i="7"/>
  <c r="V539" i="7" s="1"/>
  <c r="M539" i="7"/>
  <c r="O538" i="7"/>
  <c r="N538" i="7"/>
  <c r="M538" i="7"/>
  <c r="O537" i="7"/>
  <c r="N537" i="7"/>
  <c r="V537" i="7" s="1"/>
  <c r="M537" i="7"/>
  <c r="O536" i="7"/>
  <c r="N536" i="7"/>
  <c r="M536" i="7"/>
  <c r="O535" i="7"/>
  <c r="N535" i="7"/>
  <c r="V535" i="7" s="1"/>
  <c r="M535" i="7"/>
  <c r="O534" i="7"/>
  <c r="N534" i="7"/>
  <c r="M534" i="7"/>
  <c r="O533" i="7"/>
  <c r="N533" i="7"/>
  <c r="V533" i="7" s="1"/>
  <c r="M533" i="7"/>
  <c r="O532" i="7"/>
  <c r="N532" i="7"/>
  <c r="M532" i="7"/>
  <c r="O531" i="7"/>
  <c r="N531" i="7"/>
  <c r="V531" i="7" s="1"/>
  <c r="M531" i="7"/>
  <c r="O530" i="7"/>
  <c r="N530" i="7"/>
  <c r="M530" i="7"/>
  <c r="O529" i="7"/>
  <c r="N529" i="7"/>
  <c r="V529" i="7" s="1"/>
  <c r="M529" i="7"/>
  <c r="O528" i="7"/>
  <c r="N528" i="7"/>
  <c r="M528" i="7"/>
  <c r="O527" i="7"/>
  <c r="N527" i="7"/>
  <c r="V527" i="7" s="1"/>
  <c r="M527" i="7"/>
  <c r="O526" i="7"/>
  <c r="N526" i="7"/>
  <c r="M526" i="7"/>
  <c r="O525" i="7"/>
  <c r="N525" i="7"/>
  <c r="V525" i="7" s="1"/>
  <c r="M525" i="7"/>
  <c r="O524" i="7"/>
  <c r="N524" i="7"/>
  <c r="M524" i="7"/>
  <c r="O523" i="7"/>
  <c r="N523" i="7"/>
  <c r="V523" i="7" s="1"/>
  <c r="M523" i="7"/>
  <c r="O522" i="7"/>
  <c r="N522" i="7"/>
  <c r="M522" i="7"/>
  <c r="O521" i="7"/>
  <c r="N521" i="7"/>
  <c r="V521" i="7" s="1"/>
  <c r="M521" i="7"/>
  <c r="O520" i="7"/>
  <c r="N520" i="7"/>
  <c r="M520" i="7"/>
  <c r="O519" i="7"/>
  <c r="N519" i="7"/>
  <c r="V519" i="7" s="1"/>
  <c r="M519" i="7"/>
  <c r="O518" i="7"/>
  <c r="N518" i="7"/>
  <c r="M518" i="7"/>
  <c r="O517" i="7"/>
  <c r="N517" i="7"/>
  <c r="V517" i="7" s="1"/>
  <c r="M517" i="7"/>
  <c r="O516" i="7"/>
  <c r="N516" i="7"/>
  <c r="M516" i="7"/>
  <c r="O515" i="7"/>
  <c r="N515" i="7"/>
  <c r="V515" i="7" s="1"/>
  <c r="M515" i="7"/>
  <c r="O514" i="7"/>
  <c r="N514" i="7"/>
  <c r="M514" i="7"/>
  <c r="O513" i="7"/>
  <c r="N513" i="7"/>
  <c r="V513" i="7" s="1"/>
  <c r="M513" i="7"/>
  <c r="O512" i="7"/>
  <c r="N512" i="7"/>
  <c r="M512" i="7"/>
  <c r="O511" i="7"/>
  <c r="N511" i="7"/>
  <c r="V511" i="7" s="1"/>
  <c r="M511" i="7"/>
  <c r="O510" i="7"/>
  <c r="N510" i="7"/>
  <c r="M510" i="7"/>
  <c r="O509" i="7"/>
  <c r="N509" i="7"/>
  <c r="V509" i="7" s="1"/>
  <c r="M509" i="7"/>
  <c r="O508" i="7"/>
  <c r="N508" i="7"/>
  <c r="M508" i="7"/>
  <c r="O507" i="7"/>
  <c r="N507" i="7"/>
  <c r="V507" i="7" s="1"/>
  <c r="M507" i="7"/>
  <c r="O506" i="7"/>
  <c r="N506" i="7"/>
  <c r="M506" i="7"/>
  <c r="O505" i="7"/>
  <c r="N505" i="7"/>
  <c r="V505" i="7" s="1"/>
  <c r="M505" i="7"/>
  <c r="O504" i="7"/>
  <c r="N504" i="7"/>
  <c r="M504" i="7"/>
  <c r="O503" i="7"/>
  <c r="N503" i="7"/>
  <c r="V503" i="7" s="1"/>
  <c r="M503" i="7"/>
  <c r="O502" i="7"/>
  <c r="N502" i="7"/>
  <c r="M502" i="7"/>
  <c r="O501" i="7"/>
  <c r="N501" i="7"/>
  <c r="V501" i="7" s="1"/>
  <c r="M501" i="7"/>
  <c r="O500" i="7"/>
  <c r="N500" i="7"/>
  <c r="M500" i="7"/>
  <c r="B999" i="7"/>
  <c r="L999" i="7" s="1"/>
  <c r="A999" i="7"/>
  <c r="B998" i="7"/>
  <c r="K998" i="7" s="1"/>
  <c r="A998" i="7"/>
  <c r="B997" i="7"/>
  <c r="L997" i="7" s="1"/>
  <c r="A997" i="7"/>
  <c r="B996" i="7"/>
  <c r="K996" i="7" s="1"/>
  <c r="A996" i="7"/>
  <c r="B995" i="7"/>
  <c r="L995" i="7" s="1"/>
  <c r="A995" i="7"/>
  <c r="B994" i="7"/>
  <c r="K994" i="7" s="1"/>
  <c r="A994" i="7"/>
  <c r="B993" i="7"/>
  <c r="L993" i="7" s="1"/>
  <c r="A993" i="7"/>
  <c r="B992" i="7"/>
  <c r="K992" i="7" s="1"/>
  <c r="A992" i="7"/>
  <c r="B991" i="7"/>
  <c r="L991" i="7" s="1"/>
  <c r="A991" i="7"/>
  <c r="B990" i="7"/>
  <c r="K990" i="7" s="1"/>
  <c r="A990" i="7"/>
  <c r="B989" i="7"/>
  <c r="L989" i="7" s="1"/>
  <c r="A989" i="7"/>
  <c r="B988" i="7"/>
  <c r="K988" i="7" s="1"/>
  <c r="A988" i="7"/>
  <c r="B987" i="7"/>
  <c r="L987" i="7" s="1"/>
  <c r="A987" i="7"/>
  <c r="B986" i="7"/>
  <c r="K986" i="7" s="1"/>
  <c r="A986" i="7"/>
  <c r="B985" i="7"/>
  <c r="L985" i="7" s="1"/>
  <c r="A985" i="7"/>
  <c r="B984" i="7"/>
  <c r="K984" i="7" s="1"/>
  <c r="A984" i="7"/>
  <c r="B983" i="7"/>
  <c r="L983" i="7" s="1"/>
  <c r="A983" i="7"/>
  <c r="B982" i="7"/>
  <c r="K982" i="7" s="1"/>
  <c r="A982" i="7"/>
  <c r="B981" i="7"/>
  <c r="L981" i="7" s="1"/>
  <c r="A981" i="7"/>
  <c r="B980" i="7"/>
  <c r="K980" i="7" s="1"/>
  <c r="A980" i="7"/>
  <c r="B979" i="7"/>
  <c r="L979" i="7" s="1"/>
  <c r="A979" i="7"/>
  <c r="B978" i="7"/>
  <c r="K978" i="7" s="1"/>
  <c r="A978" i="7"/>
  <c r="B977" i="7"/>
  <c r="L977" i="7" s="1"/>
  <c r="A977" i="7"/>
  <c r="B976" i="7"/>
  <c r="K976" i="7" s="1"/>
  <c r="A976" i="7"/>
  <c r="B975" i="7"/>
  <c r="L975" i="7" s="1"/>
  <c r="A975" i="7"/>
  <c r="B974" i="7"/>
  <c r="K974" i="7" s="1"/>
  <c r="A974" i="7"/>
  <c r="B973" i="7"/>
  <c r="L973" i="7" s="1"/>
  <c r="A973" i="7"/>
  <c r="B972" i="7"/>
  <c r="K972" i="7" s="1"/>
  <c r="A972" i="7"/>
  <c r="B971" i="7"/>
  <c r="L971" i="7" s="1"/>
  <c r="A971" i="7"/>
  <c r="B970" i="7"/>
  <c r="K970" i="7" s="1"/>
  <c r="A970" i="7"/>
  <c r="B969" i="7"/>
  <c r="L969" i="7" s="1"/>
  <c r="A969" i="7"/>
  <c r="B968" i="7"/>
  <c r="K968" i="7" s="1"/>
  <c r="A968" i="7"/>
  <c r="B967" i="7"/>
  <c r="L967" i="7" s="1"/>
  <c r="A967" i="7"/>
  <c r="B966" i="7"/>
  <c r="K966" i="7" s="1"/>
  <c r="A966" i="7"/>
  <c r="B965" i="7"/>
  <c r="L965" i="7" s="1"/>
  <c r="A965" i="7"/>
  <c r="B964" i="7"/>
  <c r="K964" i="7" s="1"/>
  <c r="A964" i="7"/>
  <c r="B963" i="7"/>
  <c r="L963" i="7" s="1"/>
  <c r="A963" i="7"/>
  <c r="B712" i="7"/>
  <c r="K712" i="7" s="1"/>
  <c r="A712" i="7"/>
  <c r="B711" i="7"/>
  <c r="L711" i="7" s="1"/>
  <c r="A711" i="7"/>
  <c r="B710" i="7"/>
  <c r="K710" i="7" s="1"/>
  <c r="A710" i="7"/>
  <c r="B709" i="7"/>
  <c r="L709" i="7" s="1"/>
  <c r="A709" i="7"/>
  <c r="B708" i="7"/>
  <c r="K708" i="7" s="1"/>
  <c r="A708" i="7"/>
  <c r="B707" i="7"/>
  <c r="L707" i="7" s="1"/>
  <c r="A707" i="7"/>
  <c r="B706" i="7"/>
  <c r="K706" i="7" s="1"/>
  <c r="A706" i="7"/>
  <c r="B705" i="7"/>
  <c r="L705" i="7" s="1"/>
  <c r="A705" i="7"/>
  <c r="B704" i="7"/>
  <c r="K704" i="7" s="1"/>
  <c r="A704" i="7"/>
  <c r="B703" i="7"/>
  <c r="L703" i="7" s="1"/>
  <c r="A703" i="7"/>
  <c r="B702" i="7"/>
  <c r="K702" i="7" s="1"/>
  <c r="A702" i="7"/>
  <c r="B701" i="7"/>
  <c r="L701" i="7" s="1"/>
  <c r="A701" i="7"/>
  <c r="B700" i="7"/>
  <c r="K700" i="7" s="1"/>
  <c r="A700" i="7"/>
  <c r="B699" i="7"/>
  <c r="L699" i="7" s="1"/>
  <c r="A699" i="7"/>
  <c r="B698" i="7"/>
  <c r="K698" i="7" s="1"/>
  <c r="A698" i="7"/>
  <c r="B697" i="7"/>
  <c r="L697" i="7" s="1"/>
  <c r="A697" i="7"/>
  <c r="B696" i="7"/>
  <c r="K696" i="7" s="1"/>
  <c r="A696" i="7"/>
  <c r="B695" i="7"/>
  <c r="L695" i="7" s="1"/>
  <c r="A695" i="7"/>
  <c r="B694" i="7"/>
  <c r="K694" i="7" s="1"/>
  <c r="A694" i="7"/>
  <c r="B693" i="7"/>
  <c r="L693" i="7" s="1"/>
  <c r="A693" i="7"/>
  <c r="B692" i="7"/>
  <c r="K692" i="7" s="1"/>
  <c r="A692" i="7"/>
  <c r="B691" i="7"/>
  <c r="L691" i="7" s="1"/>
  <c r="A691" i="7"/>
  <c r="B690" i="7"/>
  <c r="K690" i="7" s="1"/>
  <c r="A690" i="7"/>
  <c r="B689" i="7"/>
  <c r="L689" i="7" s="1"/>
  <c r="A689" i="7"/>
  <c r="B688" i="7"/>
  <c r="K688" i="7" s="1"/>
  <c r="A688" i="7"/>
  <c r="B687" i="7"/>
  <c r="L687" i="7" s="1"/>
  <c r="A687" i="7"/>
  <c r="B686" i="7"/>
  <c r="K686" i="7" s="1"/>
  <c r="A686" i="7"/>
  <c r="B685" i="7"/>
  <c r="L685" i="7" s="1"/>
  <c r="A685" i="7"/>
  <c r="B684" i="7"/>
  <c r="K684" i="7" s="1"/>
  <c r="A684" i="7"/>
  <c r="B683" i="7"/>
  <c r="L683" i="7" s="1"/>
  <c r="A683" i="7"/>
  <c r="B682" i="7"/>
  <c r="K682" i="7" s="1"/>
  <c r="A682" i="7"/>
  <c r="B681" i="7"/>
  <c r="L681" i="7" s="1"/>
  <c r="A681" i="7"/>
  <c r="B680" i="7"/>
  <c r="K680" i="7" s="1"/>
  <c r="A680" i="7"/>
  <c r="B679" i="7"/>
  <c r="L679" i="7" s="1"/>
  <c r="A679" i="7"/>
  <c r="B678" i="7"/>
  <c r="K678" i="7" s="1"/>
  <c r="A678" i="7"/>
  <c r="B677" i="7"/>
  <c r="L677" i="7" s="1"/>
  <c r="A677" i="7"/>
  <c r="B676" i="7"/>
  <c r="K676" i="7" s="1"/>
  <c r="A676" i="7"/>
  <c r="B675" i="7"/>
  <c r="L675" i="7" s="1"/>
  <c r="A675" i="7"/>
  <c r="B674" i="7"/>
  <c r="K674" i="7" s="1"/>
  <c r="A674" i="7"/>
  <c r="B673" i="7"/>
  <c r="L673" i="7" s="1"/>
  <c r="A673" i="7"/>
  <c r="B672" i="7"/>
  <c r="K672" i="7" s="1"/>
  <c r="A672" i="7"/>
  <c r="B671" i="7"/>
  <c r="L671" i="7" s="1"/>
  <c r="A671" i="7"/>
  <c r="B670" i="7"/>
  <c r="K670" i="7" s="1"/>
  <c r="A670" i="7"/>
  <c r="B669" i="7"/>
  <c r="L669" i="7" s="1"/>
  <c r="A669" i="7"/>
  <c r="B668" i="7"/>
  <c r="K668" i="7" s="1"/>
  <c r="A668" i="7"/>
  <c r="B667" i="7"/>
  <c r="L667" i="7" s="1"/>
  <c r="A667" i="7"/>
  <c r="B666" i="7"/>
  <c r="K666" i="7" s="1"/>
  <c r="A666" i="7"/>
  <c r="B665" i="7"/>
  <c r="L665" i="7" s="1"/>
  <c r="A665" i="7"/>
  <c r="B664" i="7"/>
  <c r="K664" i="7" s="1"/>
  <c r="A664" i="7"/>
  <c r="B663" i="7"/>
  <c r="L663" i="7" s="1"/>
  <c r="A663" i="7"/>
  <c r="B662" i="7"/>
  <c r="K662" i="7" s="1"/>
  <c r="A662" i="7"/>
  <c r="B661" i="7"/>
  <c r="L661" i="7" s="1"/>
  <c r="A661" i="7"/>
  <c r="B660" i="7"/>
  <c r="K660" i="7" s="1"/>
  <c r="A660" i="7"/>
  <c r="B659" i="7"/>
  <c r="L659" i="7" s="1"/>
  <c r="A659" i="7"/>
  <c r="B658" i="7"/>
  <c r="K658" i="7" s="1"/>
  <c r="A658" i="7"/>
  <c r="B657" i="7"/>
  <c r="L657" i="7" s="1"/>
  <c r="A657" i="7"/>
  <c r="B656" i="7"/>
  <c r="K656" i="7" s="1"/>
  <c r="A656" i="7"/>
  <c r="B655" i="7"/>
  <c r="L655" i="7" s="1"/>
  <c r="A655" i="7"/>
  <c r="B654" i="7"/>
  <c r="K654" i="7" s="1"/>
  <c r="A654" i="7"/>
  <c r="B653" i="7"/>
  <c r="L653" i="7" s="1"/>
  <c r="A653" i="7"/>
  <c r="B652" i="7"/>
  <c r="K652" i="7" s="1"/>
  <c r="A652" i="7"/>
  <c r="B651" i="7"/>
  <c r="L651" i="7" s="1"/>
  <c r="A651" i="7"/>
  <c r="B650" i="7"/>
  <c r="K650" i="7" s="1"/>
  <c r="A650" i="7"/>
  <c r="B649" i="7"/>
  <c r="L649" i="7" s="1"/>
  <c r="A649" i="7"/>
  <c r="B648" i="7"/>
  <c r="K648" i="7" s="1"/>
  <c r="A648" i="7"/>
  <c r="B647" i="7"/>
  <c r="L647" i="7" s="1"/>
  <c r="A647" i="7"/>
  <c r="B646" i="7"/>
  <c r="K646" i="7" s="1"/>
  <c r="A646" i="7"/>
  <c r="B645" i="7"/>
  <c r="L645" i="7" s="1"/>
  <c r="A645" i="7"/>
  <c r="B644" i="7"/>
  <c r="K644" i="7" s="1"/>
  <c r="A644" i="7"/>
  <c r="B643" i="7"/>
  <c r="L643" i="7" s="1"/>
  <c r="A643" i="7"/>
  <c r="B642" i="7"/>
  <c r="K642" i="7" s="1"/>
  <c r="A642" i="7"/>
  <c r="B641" i="7"/>
  <c r="L641" i="7" s="1"/>
  <c r="A641" i="7"/>
  <c r="B640" i="7"/>
  <c r="K640" i="7" s="1"/>
  <c r="A640" i="7"/>
  <c r="B639" i="7"/>
  <c r="L639" i="7" s="1"/>
  <c r="A639" i="7"/>
  <c r="B638" i="7"/>
  <c r="K638" i="7" s="1"/>
  <c r="A638" i="7"/>
  <c r="B637" i="7"/>
  <c r="L637" i="7" s="1"/>
  <c r="A637" i="7"/>
  <c r="B636" i="7"/>
  <c r="K636" i="7" s="1"/>
  <c r="A636" i="7"/>
  <c r="B635" i="7"/>
  <c r="L635" i="7" s="1"/>
  <c r="A635" i="7"/>
  <c r="B634" i="7"/>
  <c r="K634" i="7" s="1"/>
  <c r="A634" i="7"/>
  <c r="B633" i="7"/>
  <c r="L633" i="7" s="1"/>
  <c r="A633" i="7"/>
  <c r="B632" i="7"/>
  <c r="K632" i="7" s="1"/>
  <c r="A632" i="7"/>
  <c r="B631" i="7"/>
  <c r="L631" i="7" s="1"/>
  <c r="A631" i="7"/>
  <c r="B630" i="7"/>
  <c r="K630" i="7" s="1"/>
  <c r="A630" i="7"/>
  <c r="B629" i="7"/>
  <c r="L629" i="7" s="1"/>
  <c r="A629" i="7"/>
  <c r="B628" i="7"/>
  <c r="K628" i="7" s="1"/>
  <c r="A628" i="7"/>
  <c r="B627" i="7"/>
  <c r="L627" i="7" s="1"/>
  <c r="A627" i="7"/>
  <c r="B626" i="7"/>
  <c r="K626" i="7" s="1"/>
  <c r="A626" i="7"/>
  <c r="B625" i="7"/>
  <c r="L625" i="7" s="1"/>
  <c r="A625" i="7"/>
  <c r="B624" i="7"/>
  <c r="K624" i="7" s="1"/>
  <c r="A624" i="7"/>
  <c r="B623" i="7"/>
  <c r="L623" i="7" s="1"/>
  <c r="A623" i="7"/>
  <c r="B622" i="7"/>
  <c r="K622" i="7" s="1"/>
  <c r="A622" i="7"/>
  <c r="B621" i="7"/>
  <c r="L621" i="7" s="1"/>
  <c r="A621" i="7"/>
  <c r="B620" i="7"/>
  <c r="K620" i="7" s="1"/>
  <c r="A620" i="7"/>
  <c r="B619" i="7"/>
  <c r="L619" i="7" s="1"/>
  <c r="A619" i="7"/>
  <c r="B618" i="7"/>
  <c r="K618" i="7" s="1"/>
  <c r="A618" i="7"/>
  <c r="B617" i="7"/>
  <c r="L617" i="7" s="1"/>
  <c r="A617" i="7"/>
  <c r="B616" i="7"/>
  <c r="K616" i="7" s="1"/>
  <c r="A616" i="7"/>
  <c r="B615" i="7"/>
  <c r="L615" i="7" s="1"/>
  <c r="A615" i="7"/>
  <c r="B614" i="7"/>
  <c r="K614" i="7" s="1"/>
  <c r="A614" i="7"/>
  <c r="B613" i="7"/>
  <c r="L613" i="7" s="1"/>
  <c r="A613" i="7"/>
  <c r="B612" i="7"/>
  <c r="K612" i="7" s="1"/>
  <c r="A612" i="7"/>
  <c r="B611" i="7"/>
  <c r="L611" i="7" s="1"/>
  <c r="A611" i="7"/>
  <c r="B610" i="7"/>
  <c r="K610" i="7" s="1"/>
  <c r="A610" i="7"/>
  <c r="B609" i="7"/>
  <c r="L609" i="7" s="1"/>
  <c r="A609" i="7"/>
  <c r="B608" i="7"/>
  <c r="K608" i="7" s="1"/>
  <c r="A608" i="7"/>
  <c r="B607" i="7"/>
  <c r="L607" i="7" s="1"/>
  <c r="A607" i="7"/>
  <c r="B606" i="7"/>
  <c r="K606" i="7" s="1"/>
  <c r="A606" i="7"/>
  <c r="B605" i="7"/>
  <c r="L605" i="7" s="1"/>
  <c r="A605" i="7"/>
  <c r="B604" i="7"/>
  <c r="K604" i="7" s="1"/>
  <c r="A604" i="7"/>
  <c r="B603" i="7"/>
  <c r="L603" i="7" s="1"/>
  <c r="A603" i="7"/>
  <c r="B602" i="7"/>
  <c r="K602" i="7" s="1"/>
  <c r="A602" i="7"/>
  <c r="B601" i="7"/>
  <c r="L601" i="7" s="1"/>
  <c r="A601" i="7"/>
  <c r="B600" i="7"/>
  <c r="L600" i="7" s="1"/>
  <c r="A600" i="7"/>
  <c r="B599" i="7"/>
  <c r="K599" i="7" s="1"/>
  <c r="A599" i="7"/>
  <c r="B598" i="7"/>
  <c r="L598" i="7" s="1"/>
  <c r="A598" i="7"/>
  <c r="B597" i="7"/>
  <c r="K597" i="7" s="1"/>
  <c r="A597" i="7"/>
  <c r="B596" i="7"/>
  <c r="L596" i="7" s="1"/>
  <c r="A596" i="7"/>
  <c r="B595" i="7"/>
  <c r="K595" i="7" s="1"/>
  <c r="A595" i="7"/>
  <c r="B594" i="7"/>
  <c r="L594" i="7" s="1"/>
  <c r="A594" i="7"/>
  <c r="B593" i="7"/>
  <c r="K593" i="7" s="1"/>
  <c r="A593" i="7"/>
  <c r="B592" i="7"/>
  <c r="L592" i="7" s="1"/>
  <c r="A592" i="7"/>
  <c r="B591" i="7"/>
  <c r="K591" i="7" s="1"/>
  <c r="A591" i="7"/>
  <c r="B590" i="7"/>
  <c r="L590" i="7" s="1"/>
  <c r="A590" i="7"/>
  <c r="B589" i="7"/>
  <c r="K589" i="7" s="1"/>
  <c r="A589" i="7"/>
  <c r="B588" i="7"/>
  <c r="L588" i="7" s="1"/>
  <c r="A588" i="7"/>
  <c r="B587" i="7"/>
  <c r="K587" i="7" s="1"/>
  <c r="A587" i="7"/>
  <c r="B586" i="7"/>
  <c r="L586" i="7" s="1"/>
  <c r="A586" i="7"/>
  <c r="B585" i="7"/>
  <c r="K585" i="7" s="1"/>
  <c r="A585" i="7"/>
  <c r="B584" i="7"/>
  <c r="L584" i="7" s="1"/>
  <c r="A584" i="7"/>
  <c r="B583" i="7"/>
  <c r="K583" i="7" s="1"/>
  <c r="A583" i="7"/>
  <c r="B582" i="7"/>
  <c r="L582" i="7" s="1"/>
  <c r="A582" i="7"/>
  <c r="B581" i="7"/>
  <c r="K581" i="7" s="1"/>
  <c r="A581" i="7"/>
  <c r="B580" i="7"/>
  <c r="L580" i="7" s="1"/>
  <c r="A580" i="7"/>
  <c r="B579" i="7"/>
  <c r="K579" i="7" s="1"/>
  <c r="A579" i="7"/>
  <c r="B578" i="7"/>
  <c r="L578" i="7" s="1"/>
  <c r="A578" i="7"/>
  <c r="B577" i="7"/>
  <c r="K577" i="7" s="1"/>
  <c r="A577" i="7"/>
  <c r="B576" i="7"/>
  <c r="L576" i="7" s="1"/>
  <c r="A576" i="7"/>
  <c r="B575" i="7"/>
  <c r="K575" i="7" s="1"/>
  <c r="A575" i="7"/>
  <c r="B574" i="7"/>
  <c r="L574" i="7" s="1"/>
  <c r="A574" i="7"/>
  <c r="B573" i="7"/>
  <c r="K573" i="7" s="1"/>
  <c r="A573" i="7"/>
  <c r="B572" i="7"/>
  <c r="L572" i="7" s="1"/>
  <c r="A572" i="7"/>
  <c r="B571" i="7"/>
  <c r="K571" i="7" s="1"/>
  <c r="A571" i="7"/>
  <c r="B570" i="7"/>
  <c r="L570" i="7" s="1"/>
  <c r="A570" i="7"/>
  <c r="B569" i="7"/>
  <c r="K569" i="7" s="1"/>
  <c r="A569" i="7"/>
  <c r="B568" i="7"/>
  <c r="L568" i="7" s="1"/>
  <c r="A568" i="7"/>
  <c r="B567" i="7"/>
  <c r="K567" i="7" s="1"/>
  <c r="A567" i="7"/>
  <c r="B566" i="7"/>
  <c r="L566" i="7" s="1"/>
  <c r="A566" i="7"/>
  <c r="B565" i="7"/>
  <c r="K565" i="7" s="1"/>
  <c r="A565" i="7"/>
  <c r="B564" i="7"/>
  <c r="L564" i="7" s="1"/>
  <c r="A564" i="7"/>
  <c r="B563" i="7"/>
  <c r="K563" i="7" s="1"/>
  <c r="A563" i="7"/>
  <c r="B562" i="7"/>
  <c r="L562" i="7" s="1"/>
  <c r="A562" i="7"/>
  <c r="B561" i="7"/>
  <c r="K561" i="7" s="1"/>
  <c r="A561" i="7"/>
  <c r="B560" i="7"/>
  <c r="L560" i="7" s="1"/>
  <c r="A560" i="7"/>
  <c r="B559" i="7"/>
  <c r="K559" i="7" s="1"/>
  <c r="A559" i="7"/>
  <c r="B558" i="7"/>
  <c r="L558" i="7" s="1"/>
  <c r="A558" i="7"/>
  <c r="B557" i="7"/>
  <c r="K557" i="7" s="1"/>
  <c r="A557" i="7"/>
  <c r="B556" i="7"/>
  <c r="L556" i="7" s="1"/>
  <c r="A556" i="7"/>
  <c r="B555" i="7"/>
  <c r="K555" i="7" s="1"/>
  <c r="A555" i="7"/>
  <c r="B554" i="7"/>
  <c r="L554" i="7" s="1"/>
  <c r="A554" i="7"/>
  <c r="B553" i="7"/>
  <c r="K553" i="7" s="1"/>
  <c r="A553" i="7"/>
  <c r="B552" i="7"/>
  <c r="L552" i="7" s="1"/>
  <c r="A552" i="7"/>
  <c r="B551" i="7"/>
  <c r="K551" i="7" s="1"/>
  <c r="A551" i="7"/>
  <c r="B550" i="7"/>
  <c r="L550" i="7" s="1"/>
  <c r="A550" i="7"/>
  <c r="B549" i="7"/>
  <c r="K549" i="7" s="1"/>
  <c r="A549" i="7"/>
  <c r="B548" i="7"/>
  <c r="L548" i="7" s="1"/>
  <c r="A548" i="7"/>
  <c r="B547" i="7"/>
  <c r="K547" i="7" s="1"/>
  <c r="A547" i="7"/>
  <c r="B546" i="7"/>
  <c r="L546" i="7" s="1"/>
  <c r="A546" i="7"/>
  <c r="B545" i="7"/>
  <c r="K545" i="7" s="1"/>
  <c r="A545" i="7"/>
  <c r="B544" i="7"/>
  <c r="L544" i="7" s="1"/>
  <c r="A544" i="7"/>
  <c r="B543" i="7"/>
  <c r="K543" i="7" s="1"/>
  <c r="A543" i="7"/>
  <c r="B542" i="7"/>
  <c r="L542" i="7" s="1"/>
  <c r="A542" i="7"/>
  <c r="B541" i="7"/>
  <c r="K541" i="7" s="1"/>
  <c r="A541" i="7"/>
  <c r="B540" i="7"/>
  <c r="L540" i="7" s="1"/>
  <c r="A540" i="7"/>
  <c r="B539" i="7"/>
  <c r="K539" i="7" s="1"/>
  <c r="A539" i="7"/>
  <c r="B538" i="7"/>
  <c r="L538" i="7" s="1"/>
  <c r="A538" i="7"/>
  <c r="B537" i="7"/>
  <c r="K537" i="7" s="1"/>
  <c r="A537" i="7"/>
  <c r="B536" i="7"/>
  <c r="L536" i="7" s="1"/>
  <c r="A536" i="7"/>
  <c r="B535" i="7"/>
  <c r="K535" i="7" s="1"/>
  <c r="A535" i="7"/>
  <c r="B534" i="7"/>
  <c r="L534" i="7" s="1"/>
  <c r="A534" i="7"/>
  <c r="B533" i="7"/>
  <c r="K533" i="7" s="1"/>
  <c r="A533" i="7"/>
  <c r="B532" i="7"/>
  <c r="L532" i="7" s="1"/>
  <c r="A532" i="7"/>
  <c r="B531" i="7"/>
  <c r="K531" i="7" s="1"/>
  <c r="A531" i="7"/>
  <c r="B530" i="7"/>
  <c r="L530" i="7" s="1"/>
  <c r="A530" i="7"/>
  <c r="B529" i="7"/>
  <c r="K529" i="7" s="1"/>
  <c r="A529" i="7"/>
  <c r="B528" i="7"/>
  <c r="L528" i="7" s="1"/>
  <c r="A528" i="7"/>
  <c r="B527" i="7"/>
  <c r="K527" i="7" s="1"/>
  <c r="A527" i="7"/>
  <c r="B526" i="7"/>
  <c r="L526" i="7" s="1"/>
  <c r="A526" i="7"/>
  <c r="B525" i="7"/>
  <c r="K525" i="7" s="1"/>
  <c r="A525" i="7"/>
  <c r="B524" i="7"/>
  <c r="L524" i="7" s="1"/>
  <c r="A524" i="7"/>
  <c r="B523" i="7"/>
  <c r="K523" i="7" s="1"/>
  <c r="A523" i="7"/>
  <c r="B522" i="7"/>
  <c r="L522" i="7" s="1"/>
  <c r="A522" i="7"/>
  <c r="B521" i="7"/>
  <c r="K521" i="7" s="1"/>
  <c r="A521" i="7"/>
  <c r="B520" i="7"/>
  <c r="L520" i="7" s="1"/>
  <c r="A520" i="7"/>
  <c r="B519" i="7"/>
  <c r="K519" i="7" s="1"/>
  <c r="A519" i="7"/>
  <c r="B518" i="7"/>
  <c r="L518" i="7" s="1"/>
  <c r="A518" i="7"/>
  <c r="B517" i="7"/>
  <c r="K517" i="7" s="1"/>
  <c r="A517" i="7"/>
  <c r="B516" i="7"/>
  <c r="L516" i="7" s="1"/>
  <c r="A516" i="7"/>
  <c r="B515" i="7"/>
  <c r="K515" i="7" s="1"/>
  <c r="A515" i="7"/>
  <c r="B514" i="7"/>
  <c r="L514" i="7" s="1"/>
  <c r="A514" i="7"/>
  <c r="B513" i="7"/>
  <c r="K513" i="7" s="1"/>
  <c r="A513" i="7"/>
  <c r="B512" i="7"/>
  <c r="L512" i="7" s="1"/>
  <c r="A512" i="7"/>
  <c r="B511" i="7"/>
  <c r="K511" i="7" s="1"/>
  <c r="A511" i="7"/>
  <c r="B510" i="7"/>
  <c r="L510" i="7" s="1"/>
  <c r="A510" i="7"/>
  <c r="B509" i="7"/>
  <c r="K509" i="7" s="1"/>
  <c r="A509" i="7"/>
  <c r="B508" i="7"/>
  <c r="L508" i="7" s="1"/>
  <c r="A508" i="7"/>
  <c r="B507" i="7"/>
  <c r="K507" i="7" s="1"/>
  <c r="A507" i="7"/>
  <c r="B506" i="7"/>
  <c r="L506" i="7" s="1"/>
  <c r="A506" i="7"/>
  <c r="B505" i="7"/>
  <c r="K505" i="7" s="1"/>
  <c r="A505" i="7"/>
  <c r="B504" i="7"/>
  <c r="L504" i="7" s="1"/>
  <c r="A504" i="7"/>
  <c r="B503" i="7"/>
  <c r="K503" i="7" s="1"/>
  <c r="A503" i="7"/>
  <c r="B502" i="7"/>
  <c r="L502" i="7" s="1"/>
  <c r="A502" i="7"/>
  <c r="B501" i="7"/>
  <c r="K501" i="7" s="1"/>
  <c r="A501" i="7"/>
  <c r="B500" i="7"/>
  <c r="L500" i="7" s="1"/>
  <c r="A500" i="7"/>
  <c r="F1012" i="3"/>
  <c r="F1011" i="3"/>
  <c r="AR1011" i="3" s="1"/>
  <c r="F1010" i="3"/>
  <c r="F1009" i="3"/>
  <c r="AR1009" i="3" s="1"/>
  <c r="F1008" i="3"/>
  <c r="F1007" i="3"/>
  <c r="AR1007" i="3" s="1"/>
  <c r="F1006" i="3"/>
  <c r="F1005" i="3"/>
  <c r="AR1005" i="3" s="1"/>
  <c r="F1004" i="3"/>
  <c r="AS1004" i="3" s="1"/>
  <c r="F1003" i="3"/>
  <c r="AR1003" i="3" s="1"/>
  <c r="F1002" i="3"/>
  <c r="F1001" i="3"/>
  <c r="AR1001" i="3" s="1"/>
  <c r="F1000" i="3"/>
  <c r="AS1000" i="3" s="1"/>
  <c r="F999" i="3"/>
  <c r="AR999" i="3" s="1"/>
  <c r="F998" i="3"/>
  <c r="F997" i="3"/>
  <c r="AR997" i="3" s="1"/>
  <c r="F996" i="3"/>
  <c r="F995" i="3"/>
  <c r="AR995" i="3" s="1"/>
  <c r="F994" i="3"/>
  <c r="F993" i="3"/>
  <c r="F992" i="3"/>
  <c r="F991" i="3"/>
  <c r="AR991" i="3" s="1"/>
  <c r="F990" i="3"/>
  <c r="F989" i="3"/>
  <c r="F988" i="3"/>
  <c r="AS988" i="3" s="1"/>
  <c r="F987" i="3"/>
  <c r="AR987" i="3" s="1"/>
  <c r="F986" i="3"/>
  <c r="F985" i="3"/>
  <c r="F984" i="3"/>
  <c r="AS984" i="3" s="1"/>
  <c r="F983" i="3"/>
  <c r="AR983" i="3" s="1"/>
  <c r="F982" i="3"/>
  <c r="F981" i="3"/>
  <c r="F980" i="3"/>
  <c r="F979" i="3"/>
  <c r="AR979" i="3" s="1"/>
  <c r="F978" i="3"/>
  <c r="F977" i="3"/>
  <c r="F976" i="3"/>
  <c r="F975" i="3"/>
  <c r="AR975" i="3" s="1"/>
  <c r="F974" i="3"/>
  <c r="F973" i="3"/>
  <c r="F972" i="3"/>
  <c r="AS972" i="3" s="1"/>
  <c r="F971" i="3"/>
  <c r="AR971" i="3" s="1"/>
  <c r="F970" i="3"/>
  <c r="F969" i="3"/>
  <c r="F968" i="3"/>
  <c r="AS968" i="3" s="1"/>
  <c r="F967" i="3"/>
  <c r="AR967" i="3" s="1"/>
  <c r="F966" i="3"/>
  <c r="F965" i="3"/>
  <c r="F964" i="3"/>
  <c r="F963" i="3"/>
  <c r="AR963" i="3" s="1"/>
  <c r="F962" i="3"/>
  <c r="F961" i="3"/>
  <c r="F960" i="3"/>
  <c r="F959" i="3"/>
  <c r="AR959" i="3" s="1"/>
  <c r="F958" i="3"/>
  <c r="F957" i="3"/>
  <c r="F956" i="3"/>
  <c r="AS956" i="3" s="1"/>
  <c r="F955" i="3"/>
  <c r="AR955" i="3" s="1"/>
  <c r="F954" i="3"/>
  <c r="F953" i="3"/>
  <c r="F952" i="3"/>
  <c r="AS952" i="3" s="1"/>
  <c r="F951" i="3"/>
  <c r="AR951" i="3" s="1"/>
  <c r="F950" i="3"/>
  <c r="F949" i="3"/>
  <c r="F948" i="3"/>
  <c r="F947" i="3"/>
  <c r="AR947" i="3" s="1"/>
  <c r="F946" i="3"/>
  <c r="F945" i="3"/>
  <c r="F944" i="3"/>
  <c r="F943" i="3"/>
  <c r="AR943" i="3" s="1"/>
  <c r="F942" i="3"/>
  <c r="F941" i="3"/>
  <c r="F940" i="3"/>
  <c r="AS940" i="3" s="1"/>
  <c r="F939" i="3"/>
  <c r="AR939" i="3" s="1"/>
  <c r="F938" i="3"/>
  <c r="F937" i="3"/>
  <c r="F936" i="3"/>
  <c r="AS936" i="3" s="1"/>
  <c r="F935" i="3"/>
  <c r="AR935" i="3" s="1"/>
  <c r="F934" i="3"/>
  <c r="F933" i="3"/>
  <c r="F932" i="3"/>
  <c r="F931" i="3"/>
  <c r="AR931" i="3" s="1"/>
  <c r="F930" i="3"/>
  <c r="F929" i="3"/>
  <c r="F928" i="3"/>
  <c r="F927" i="3"/>
  <c r="AR927" i="3" s="1"/>
  <c r="F926" i="3"/>
  <c r="F925" i="3"/>
  <c r="F924" i="3"/>
  <c r="AS924" i="3" s="1"/>
  <c r="F923" i="3"/>
  <c r="AR923" i="3" s="1"/>
  <c r="F922" i="3"/>
  <c r="F921" i="3"/>
  <c r="F920" i="3"/>
  <c r="AS920" i="3" s="1"/>
  <c r="F919" i="3"/>
  <c r="AR919" i="3" s="1"/>
  <c r="F918" i="3"/>
  <c r="F917" i="3"/>
  <c r="F916" i="3"/>
  <c r="F915" i="3"/>
  <c r="AR915" i="3" s="1"/>
  <c r="F914" i="3"/>
  <c r="F913" i="3"/>
  <c r="F912" i="3"/>
  <c r="F911" i="3"/>
  <c r="AR911" i="3" s="1"/>
  <c r="F910" i="3"/>
  <c r="F909" i="3"/>
  <c r="F908" i="3"/>
  <c r="AS908" i="3" s="1"/>
  <c r="F907" i="3"/>
  <c r="AR907" i="3" s="1"/>
  <c r="F906" i="3"/>
  <c r="F905" i="3"/>
  <c r="F904" i="3"/>
  <c r="AS904" i="3" s="1"/>
  <c r="F903" i="3"/>
  <c r="AR903" i="3" s="1"/>
  <c r="F902" i="3"/>
  <c r="F901" i="3"/>
  <c r="F900" i="3"/>
  <c r="F899" i="3"/>
  <c r="AR899" i="3" s="1"/>
  <c r="F898" i="3"/>
  <c r="F897" i="3"/>
  <c r="F896" i="3"/>
  <c r="F895" i="3"/>
  <c r="AR895" i="3" s="1"/>
  <c r="F894" i="3"/>
  <c r="F893" i="3"/>
  <c r="F892" i="3"/>
  <c r="AS892" i="3" s="1"/>
  <c r="F891" i="3"/>
  <c r="AR891" i="3" s="1"/>
  <c r="F890" i="3"/>
  <c r="F889" i="3"/>
  <c r="F888" i="3"/>
  <c r="AS888" i="3" s="1"/>
  <c r="F887" i="3"/>
  <c r="AR887" i="3" s="1"/>
  <c r="F886" i="3"/>
  <c r="F885" i="3"/>
  <c r="F884" i="3"/>
  <c r="F883" i="3"/>
  <c r="AR883" i="3" s="1"/>
  <c r="F882" i="3"/>
  <c r="F881" i="3"/>
  <c r="F880" i="3"/>
  <c r="F879" i="3"/>
  <c r="AR879" i="3" s="1"/>
  <c r="F878" i="3"/>
  <c r="F877" i="3"/>
  <c r="F876" i="3"/>
  <c r="AS876" i="3" s="1"/>
  <c r="F875" i="3"/>
  <c r="AR875" i="3" s="1"/>
  <c r="F874" i="3"/>
  <c r="F873" i="3"/>
  <c r="F872" i="3"/>
  <c r="AS872" i="3" s="1"/>
  <c r="F871" i="3"/>
  <c r="AR871" i="3" s="1"/>
  <c r="F870" i="3"/>
  <c r="F869" i="3"/>
  <c r="F868" i="3"/>
  <c r="F867" i="3"/>
  <c r="AR867" i="3" s="1"/>
  <c r="F866" i="3"/>
  <c r="F865" i="3"/>
  <c r="F864" i="3"/>
  <c r="F863" i="3"/>
  <c r="AR863" i="3" s="1"/>
  <c r="F862" i="3"/>
  <c r="F861" i="3"/>
  <c r="F860" i="3"/>
  <c r="AS860" i="3" s="1"/>
  <c r="F859" i="3"/>
  <c r="AR859" i="3" s="1"/>
  <c r="F858" i="3"/>
  <c r="F857" i="3"/>
  <c r="F856" i="3"/>
  <c r="AS856" i="3" s="1"/>
  <c r="F855" i="3"/>
  <c r="AR855" i="3" s="1"/>
  <c r="F854" i="3"/>
  <c r="F853" i="3"/>
  <c r="F852" i="3"/>
  <c r="F851" i="3"/>
  <c r="AR851" i="3" s="1"/>
  <c r="F850" i="3"/>
  <c r="F849" i="3"/>
  <c r="F848" i="3"/>
  <c r="F847" i="3"/>
  <c r="AR847" i="3" s="1"/>
  <c r="F846" i="3"/>
  <c r="F845" i="3"/>
  <c r="F844" i="3"/>
  <c r="AS844" i="3" s="1"/>
  <c r="F843" i="3"/>
  <c r="AR843" i="3" s="1"/>
  <c r="F842" i="3"/>
  <c r="F841" i="3"/>
  <c r="F840" i="3"/>
  <c r="AS840" i="3" s="1"/>
  <c r="F839" i="3"/>
  <c r="AR839" i="3" s="1"/>
  <c r="F838" i="3"/>
  <c r="F837" i="3"/>
  <c r="F836" i="3"/>
  <c r="F835" i="3"/>
  <c r="AR835" i="3" s="1"/>
  <c r="F834" i="3"/>
  <c r="F833" i="3"/>
  <c r="F832" i="3"/>
  <c r="F831" i="3"/>
  <c r="AR831" i="3" s="1"/>
  <c r="F830" i="3"/>
  <c r="F829" i="3"/>
  <c r="F828" i="3"/>
  <c r="AS828" i="3" s="1"/>
  <c r="F827" i="3"/>
  <c r="AR827" i="3" s="1"/>
  <c r="F826" i="3"/>
  <c r="F825" i="3"/>
  <c r="F824" i="3"/>
  <c r="AS824" i="3" s="1"/>
  <c r="F823" i="3"/>
  <c r="AR823" i="3" s="1"/>
  <c r="F822" i="3"/>
  <c r="F821" i="3"/>
  <c r="F820" i="3"/>
  <c r="F819" i="3"/>
  <c r="AR819" i="3" s="1"/>
  <c r="F818" i="3"/>
  <c r="F817" i="3"/>
  <c r="F816" i="3"/>
  <c r="F815" i="3"/>
  <c r="AR815" i="3" s="1"/>
  <c r="F814" i="3"/>
  <c r="F813" i="3"/>
  <c r="F812" i="3"/>
  <c r="AS812" i="3" s="1"/>
  <c r="F811" i="3"/>
  <c r="AR811" i="3" s="1"/>
  <c r="F810" i="3"/>
  <c r="F809" i="3"/>
  <c r="F808" i="3"/>
  <c r="AS808" i="3" s="1"/>
  <c r="F807" i="3"/>
  <c r="AR807" i="3" s="1"/>
  <c r="F806" i="3"/>
  <c r="F805" i="3"/>
  <c r="F804" i="3"/>
  <c r="F803" i="3"/>
  <c r="AR803" i="3" s="1"/>
  <c r="F802" i="3"/>
  <c r="F801" i="3"/>
  <c r="F800" i="3"/>
  <c r="F799" i="3"/>
  <c r="AR799" i="3" s="1"/>
  <c r="F798" i="3"/>
  <c r="F797" i="3"/>
  <c r="F796" i="3"/>
  <c r="AS796" i="3" s="1"/>
  <c r="F795" i="3"/>
  <c r="AR795" i="3" s="1"/>
  <c r="F794" i="3"/>
  <c r="F793" i="3"/>
  <c r="F792" i="3"/>
  <c r="AS792" i="3" s="1"/>
  <c r="F791" i="3"/>
  <c r="AR791" i="3" s="1"/>
  <c r="F790" i="3"/>
  <c r="F789" i="3"/>
  <c r="F788" i="3"/>
  <c r="F787" i="3"/>
  <c r="AR787" i="3" s="1"/>
  <c r="F786" i="3"/>
  <c r="F785" i="3"/>
  <c r="F784" i="3"/>
  <c r="F783" i="3"/>
  <c r="AR783" i="3" s="1"/>
  <c r="F782" i="3"/>
  <c r="F781" i="3"/>
  <c r="F780" i="3"/>
  <c r="AS780" i="3" s="1"/>
  <c r="F779" i="3"/>
  <c r="AR779" i="3" s="1"/>
  <c r="F778" i="3"/>
  <c r="F777" i="3"/>
  <c r="F776" i="3"/>
  <c r="AS776" i="3" s="1"/>
  <c r="F775" i="3"/>
  <c r="AR775" i="3" s="1"/>
  <c r="F774" i="3"/>
  <c r="F773" i="3"/>
  <c r="F772" i="3"/>
  <c r="F771" i="3"/>
  <c r="AR771" i="3" s="1"/>
  <c r="F770" i="3"/>
  <c r="F769" i="3"/>
  <c r="F768" i="3"/>
  <c r="F767" i="3"/>
  <c r="AR767" i="3" s="1"/>
  <c r="F766" i="3"/>
  <c r="F765" i="3"/>
  <c r="F764" i="3"/>
  <c r="AS764" i="3" s="1"/>
  <c r="F763" i="3"/>
  <c r="AR763" i="3" s="1"/>
  <c r="F762" i="3"/>
  <c r="F761" i="3"/>
  <c r="F760" i="3"/>
  <c r="AS760" i="3" s="1"/>
  <c r="F759" i="3"/>
  <c r="AR759" i="3" s="1"/>
  <c r="F758" i="3"/>
  <c r="F757" i="3"/>
  <c r="F756" i="3"/>
  <c r="F755" i="3"/>
  <c r="AR755" i="3" s="1"/>
  <c r="F754" i="3"/>
  <c r="F753" i="3"/>
  <c r="F752" i="3"/>
  <c r="F751" i="3"/>
  <c r="AR751" i="3" s="1"/>
  <c r="F750" i="3"/>
  <c r="F749" i="3"/>
  <c r="F748" i="3"/>
  <c r="AS748" i="3" s="1"/>
  <c r="F747" i="3"/>
  <c r="AR747" i="3" s="1"/>
  <c r="F746" i="3"/>
  <c r="F745" i="3"/>
  <c r="F744" i="3"/>
  <c r="AS744" i="3" s="1"/>
  <c r="F743" i="3"/>
  <c r="AR743" i="3" s="1"/>
  <c r="F742" i="3"/>
  <c r="F741" i="3"/>
  <c r="F740" i="3"/>
  <c r="F739" i="3"/>
  <c r="AR739" i="3" s="1"/>
  <c r="F738" i="3"/>
  <c r="F737" i="3"/>
  <c r="F736" i="3"/>
  <c r="F735" i="3"/>
  <c r="AR735" i="3" s="1"/>
  <c r="F734" i="3"/>
  <c r="F733" i="3"/>
  <c r="F732" i="3"/>
  <c r="AS732" i="3" s="1"/>
  <c r="F731" i="3"/>
  <c r="AR731" i="3" s="1"/>
  <c r="F730" i="3"/>
  <c r="F729" i="3"/>
  <c r="F728" i="3"/>
  <c r="AS728" i="3" s="1"/>
  <c r="F727" i="3"/>
  <c r="AR727" i="3" s="1"/>
  <c r="F726" i="3"/>
  <c r="F725" i="3"/>
  <c r="F724" i="3"/>
  <c r="F723" i="3"/>
  <c r="AR723" i="3" s="1"/>
  <c r="F722" i="3"/>
  <c r="F721" i="3"/>
  <c r="F720" i="3"/>
  <c r="F719" i="3"/>
  <c r="AR719" i="3" s="1"/>
  <c r="F718" i="3"/>
  <c r="F717" i="3"/>
  <c r="F716" i="3"/>
  <c r="AS716" i="3" s="1"/>
  <c r="F715" i="3"/>
  <c r="AR715" i="3" s="1"/>
  <c r="F714" i="3"/>
  <c r="F713" i="3"/>
  <c r="F712" i="3"/>
  <c r="AS712" i="3" s="1"/>
  <c r="F711" i="3"/>
  <c r="AR711" i="3" s="1"/>
  <c r="F710" i="3"/>
  <c r="F709" i="3"/>
  <c r="F708" i="3"/>
  <c r="F707" i="3"/>
  <c r="AR707" i="3" s="1"/>
  <c r="F706" i="3"/>
  <c r="F705" i="3"/>
  <c r="F704" i="3"/>
  <c r="F703" i="3"/>
  <c r="AR703" i="3" s="1"/>
  <c r="F702" i="3"/>
  <c r="F701" i="3"/>
  <c r="F700" i="3"/>
  <c r="AS700" i="3" s="1"/>
  <c r="F699" i="3"/>
  <c r="AR699" i="3" s="1"/>
  <c r="F698" i="3"/>
  <c r="F697" i="3"/>
  <c r="F696" i="3"/>
  <c r="AS696" i="3" s="1"/>
  <c r="F695" i="3"/>
  <c r="AR695" i="3" s="1"/>
  <c r="F694" i="3"/>
  <c r="F693" i="3"/>
  <c r="F692" i="3"/>
  <c r="F691" i="3"/>
  <c r="AR691" i="3" s="1"/>
  <c r="F690" i="3"/>
  <c r="F689" i="3"/>
  <c r="F688" i="3"/>
  <c r="F687" i="3"/>
  <c r="AR687" i="3" s="1"/>
  <c r="F686" i="3"/>
  <c r="F685" i="3"/>
  <c r="F684" i="3"/>
  <c r="AS684" i="3" s="1"/>
  <c r="F683" i="3"/>
  <c r="AR683" i="3" s="1"/>
  <c r="F682" i="3"/>
  <c r="F681" i="3"/>
  <c r="F680" i="3"/>
  <c r="AS680" i="3" s="1"/>
  <c r="F679" i="3"/>
  <c r="AR679" i="3" s="1"/>
  <c r="F678" i="3"/>
  <c r="F677" i="3"/>
  <c r="F676" i="3"/>
  <c r="F675" i="3"/>
  <c r="AR675" i="3" s="1"/>
  <c r="F674" i="3"/>
  <c r="F673" i="3"/>
  <c r="F672" i="3"/>
  <c r="F671" i="3"/>
  <c r="AR671" i="3" s="1"/>
  <c r="F670" i="3"/>
  <c r="F669" i="3"/>
  <c r="F668" i="3"/>
  <c r="AS668" i="3" s="1"/>
  <c r="F667" i="3"/>
  <c r="AR667" i="3" s="1"/>
  <c r="F666" i="3"/>
  <c r="F665" i="3"/>
  <c r="F664" i="3"/>
  <c r="AS664" i="3" s="1"/>
  <c r="F663" i="3"/>
  <c r="AR663" i="3" s="1"/>
  <c r="F662" i="3"/>
  <c r="F661" i="3"/>
  <c r="F660" i="3"/>
  <c r="F659" i="3"/>
  <c r="AR659" i="3" s="1"/>
  <c r="F658" i="3"/>
  <c r="F657" i="3"/>
  <c r="F656" i="3"/>
  <c r="F655" i="3"/>
  <c r="AR655" i="3" s="1"/>
  <c r="F654" i="3"/>
  <c r="F653" i="3"/>
  <c r="F652" i="3"/>
  <c r="AS652" i="3" s="1"/>
  <c r="F651" i="3"/>
  <c r="AR651" i="3" s="1"/>
  <c r="F650" i="3"/>
  <c r="F649" i="3"/>
  <c r="F648" i="3"/>
  <c r="AS648" i="3" s="1"/>
  <c r="F647" i="3"/>
  <c r="AR647" i="3" s="1"/>
  <c r="F646" i="3"/>
  <c r="F645" i="3"/>
  <c r="F644" i="3"/>
  <c r="F643" i="3"/>
  <c r="AR643" i="3" s="1"/>
  <c r="F642" i="3"/>
  <c r="F641" i="3"/>
  <c r="F640" i="3"/>
  <c r="F639" i="3"/>
  <c r="AR639" i="3" s="1"/>
  <c r="F638" i="3"/>
  <c r="F637" i="3"/>
  <c r="F636" i="3"/>
  <c r="AS636" i="3" s="1"/>
  <c r="F635" i="3"/>
  <c r="AR635" i="3" s="1"/>
  <c r="F634" i="3"/>
  <c r="F633" i="3"/>
  <c r="F632" i="3"/>
  <c r="AS632" i="3" s="1"/>
  <c r="F631" i="3"/>
  <c r="AR631" i="3" s="1"/>
  <c r="F630" i="3"/>
  <c r="F629" i="3"/>
  <c r="F628" i="3"/>
  <c r="F627" i="3"/>
  <c r="AR627" i="3" s="1"/>
  <c r="F626" i="3"/>
  <c r="F625" i="3"/>
  <c r="F624" i="3"/>
  <c r="F623" i="3"/>
  <c r="AR623" i="3" s="1"/>
  <c r="F622" i="3"/>
  <c r="F621" i="3"/>
  <c r="F620" i="3"/>
  <c r="AS620" i="3" s="1"/>
  <c r="F619" i="3"/>
  <c r="AR619" i="3" s="1"/>
  <c r="F618" i="3"/>
  <c r="F617" i="3"/>
  <c r="F616" i="3"/>
  <c r="AS616" i="3" s="1"/>
  <c r="F615" i="3"/>
  <c r="AR615" i="3" s="1"/>
  <c r="F614" i="3"/>
  <c r="F613" i="3"/>
  <c r="F612" i="3"/>
  <c r="F611" i="3"/>
  <c r="AR611" i="3" s="1"/>
  <c r="F610" i="3"/>
  <c r="F609" i="3"/>
  <c r="F608" i="3"/>
  <c r="F607" i="3"/>
  <c r="AR607" i="3" s="1"/>
  <c r="F606" i="3"/>
  <c r="F605" i="3"/>
  <c r="F604" i="3"/>
  <c r="AS604" i="3" s="1"/>
  <c r="F603" i="3"/>
  <c r="AR603" i="3" s="1"/>
  <c r="F602" i="3"/>
  <c r="F601" i="3"/>
  <c r="F600" i="3"/>
  <c r="AS600" i="3" s="1"/>
  <c r="F599" i="3"/>
  <c r="AR599" i="3" s="1"/>
  <c r="F598" i="3"/>
  <c r="F597" i="3"/>
  <c r="F596" i="3"/>
  <c r="F595" i="3"/>
  <c r="AR595" i="3" s="1"/>
  <c r="F594" i="3"/>
  <c r="F593" i="3"/>
  <c r="F592" i="3"/>
  <c r="F591" i="3"/>
  <c r="AR591" i="3" s="1"/>
  <c r="F590" i="3"/>
  <c r="F589" i="3"/>
  <c r="F588" i="3"/>
  <c r="AS588" i="3" s="1"/>
  <c r="F587" i="3"/>
  <c r="AR587" i="3" s="1"/>
  <c r="F586" i="3"/>
  <c r="F585" i="3"/>
  <c r="F584" i="3"/>
  <c r="AS584" i="3" s="1"/>
  <c r="F583" i="3"/>
  <c r="AR583" i="3" s="1"/>
  <c r="F582" i="3"/>
  <c r="F581" i="3"/>
  <c r="F580" i="3"/>
  <c r="F579" i="3"/>
  <c r="AR579" i="3" s="1"/>
  <c r="F578" i="3"/>
  <c r="F577" i="3"/>
  <c r="F576" i="3"/>
  <c r="F575" i="3"/>
  <c r="AR575" i="3" s="1"/>
  <c r="F574" i="3"/>
  <c r="F573" i="3"/>
  <c r="F572" i="3"/>
  <c r="AS572" i="3" s="1"/>
  <c r="F571" i="3"/>
  <c r="AR571" i="3" s="1"/>
  <c r="F570" i="3"/>
  <c r="F569" i="3"/>
  <c r="F568" i="3"/>
  <c r="AS568" i="3" s="1"/>
  <c r="F567" i="3"/>
  <c r="AR567" i="3" s="1"/>
  <c r="F566" i="3"/>
  <c r="F565" i="3"/>
  <c r="F564" i="3"/>
  <c r="F563" i="3"/>
  <c r="AR563" i="3" s="1"/>
  <c r="F562" i="3"/>
  <c r="F561" i="3"/>
  <c r="F560" i="3"/>
  <c r="F559" i="3"/>
  <c r="AR559" i="3" s="1"/>
  <c r="F558" i="3"/>
  <c r="F557" i="3"/>
  <c r="F556" i="3"/>
  <c r="AS556" i="3" s="1"/>
  <c r="F555" i="3"/>
  <c r="AR555" i="3" s="1"/>
  <c r="F554" i="3"/>
  <c r="F553" i="3"/>
  <c r="F552" i="3"/>
  <c r="AS552" i="3" s="1"/>
  <c r="F551" i="3"/>
  <c r="AR551" i="3" s="1"/>
  <c r="F550" i="3"/>
  <c r="F549" i="3"/>
  <c r="F548" i="3"/>
  <c r="F547" i="3"/>
  <c r="AR547" i="3" s="1"/>
  <c r="F546" i="3"/>
  <c r="F545" i="3"/>
  <c r="F544" i="3"/>
  <c r="F543" i="3"/>
  <c r="AR543" i="3" s="1"/>
  <c r="F542" i="3"/>
  <c r="F541" i="3"/>
  <c r="F540" i="3"/>
  <c r="AS540" i="3" s="1"/>
  <c r="F539" i="3"/>
  <c r="AR539" i="3" s="1"/>
  <c r="F538" i="3"/>
  <c r="F537" i="3"/>
  <c r="F536" i="3"/>
  <c r="AS536" i="3" s="1"/>
  <c r="F535" i="3"/>
  <c r="AR535" i="3" s="1"/>
  <c r="F534" i="3"/>
  <c r="F533" i="3"/>
  <c r="F532" i="3"/>
  <c r="F531" i="3"/>
  <c r="AR531" i="3" s="1"/>
  <c r="F530" i="3"/>
  <c r="F529" i="3"/>
  <c r="F528" i="3"/>
  <c r="F527" i="3"/>
  <c r="AR527" i="3" s="1"/>
  <c r="F526" i="3"/>
  <c r="F525" i="3"/>
  <c r="F524" i="3"/>
  <c r="AS524" i="3" s="1"/>
  <c r="F523" i="3"/>
  <c r="AR523" i="3" s="1"/>
  <c r="F522" i="3"/>
  <c r="F521" i="3"/>
  <c r="F520" i="3"/>
  <c r="AS520" i="3" s="1"/>
  <c r="F519" i="3"/>
  <c r="AR519" i="3" s="1"/>
  <c r="F518" i="3"/>
  <c r="F517" i="3"/>
  <c r="F516" i="3"/>
  <c r="F515" i="3"/>
  <c r="AR515" i="3" s="1"/>
  <c r="F514" i="3"/>
  <c r="F513" i="3"/>
  <c r="F512" i="3"/>
  <c r="F511" i="3"/>
  <c r="AR511" i="3" s="1"/>
  <c r="F510" i="3"/>
  <c r="F509" i="3"/>
  <c r="F508" i="3"/>
  <c r="AS508" i="3" s="1"/>
  <c r="F507" i="3"/>
  <c r="AR507" i="3" s="1"/>
  <c r="F506" i="3"/>
  <c r="F505" i="3"/>
  <c r="F504" i="3"/>
  <c r="AS504" i="3" s="1"/>
  <c r="F503" i="3"/>
  <c r="AR503" i="3" s="1"/>
  <c r="F502" i="3"/>
  <c r="F501" i="3"/>
  <c r="F500" i="3"/>
  <c r="F499" i="3"/>
  <c r="AR499" i="3" s="1"/>
  <c r="F498" i="3"/>
  <c r="F497" i="3"/>
  <c r="F496" i="3"/>
  <c r="F495" i="3"/>
  <c r="AR495" i="3" s="1"/>
  <c r="F494" i="3"/>
  <c r="F493" i="3"/>
  <c r="F492" i="3"/>
  <c r="AS492" i="3" s="1"/>
  <c r="F491" i="3"/>
  <c r="AR491" i="3" s="1"/>
  <c r="F490" i="3"/>
  <c r="F489" i="3"/>
  <c r="F488" i="3"/>
  <c r="AS488" i="3" s="1"/>
  <c r="F487" i="3"/>
  <c r="AR487" i="3" s="1"/>
  <c r="F486" i="3"/>
  <c r="F485" i="3"/>
  <c r="F484" i="3"/>
  <c r="F483" i="3"/>
  <c r="AR483" i="3" s="1"/>
  <c r="F482" i="3"/>
  <c r="F481" i="3"/>
  <c r="F480" i="3"/>
  <c r="F479" i="3"/>
  <c r="AR479" i="3" s="1"/>
  <c r="F478" i="3"/>
  <c r="F477" i="3"/>
  <c r="F476" i="3"/>
  <c r="AS476" i="3" s="1"/>
  <c r="F475" i="3"/>
  <c r="AR475" i="3" s="1"/>
  <c r="F474" i="3"/>
  <c r="F473" i="3"/>
  <c r="F472" i="3"/>
  <c r="AS472" i="3" s="1"/>
  <c r="F471" i="3"/>
  <c r="AR471" i="3" s="1"/>
  <c r="F470" i="3"/>
  <c r="F469" i="3"/>
  <c r="F468" i="3"/>
  <c r="F467" i="3"/>
  <c r="AR467" i="3" s="1"/>
  <c r="F466" i="3"/>
  <c r="F465" i="3"/>
  <c r="F464" i="3"/>
  <c r="F463" i="3"/>
  <c r="AR463" i="3" s="1"/>
  <c r="F462" i="3"/>
  <c r="F461" i="3"/>
  <c r="F460" i="3"/>
  <c r="AS460" i="3" s="1"/>
  <c r="F459" i="3"/>
  <c r="AR459" i="3" s="1"/>
  <c r="F458" i="3"/>
  <c r="F457" i="3"/>
  <c r="F456" i="3"/>
  <c r="AS456" i="3" s="1"/>
  <c r="F455" i="3"/>
  <c r="AR455" i="3" s="1"/>
  <c r="F454" i="3"/>
  <c r="F453" i="3"/>
  <c r="F452" i="3"/>
  <c r="F451" i="3"/>
  <c r="AR451" i="3" s="1"/>
  <c r="F450" i="3"/>
  <c r="F449" i="3"/>
  <c r="F448" i="3"/>
  <c r="F447" i="3"/>
  <c r="AR447" i="3" s="1"/>
  <c r="F446" i="3"/>
  <c r="F445" i="3"/>
  <c r="F444" i="3"/>
  <c r="AS444" i="3" s="1"/>
  <c r="F443" i="3"/>
  <c r="AR443" i="3" s="1"/>
  <c r="F442" i="3"/>
  <c r="F441" i="3"/>
  <c r="F440" i="3"/>
  <c r="AS440" i="3" s="1"/>
  <c r="F439" i="3"/>
  <c r="AR439" i="3" s="1"/>
  <c r="F438" i="3"/>
  <c r="F437" i="3"/>
  <c r="F436" i="3"/>
  <c r="F435" i="3"/>
  <c r="AR435" i="3" s="1"/>
  <c r="F434" i="3"/>
  <c r="F433" i="3"/>
  <c r="F432" i="3"/>
  <c r="F431" i="3"/>
  <c r="AR431" i="3" s="1"/>
  <c r="F430" i="3"/>
  <c r="F429" i="3"/>
  <c r="F428" i="3"/>
  <c r="AS428" i="3" s="1"/>
  <c r="F427" i="3"/>
  <c r="AR427" i="3" s="1"/>
  <c r="F426" i="3"/>
  <c r="F425" i="3"/>
  <c r="F424" i="3"/>
  <c r="AS424" i="3" s="1"/>
  <c r="F423" i="3"/>
  <c r="AR423" i="3" s="1"/>
  <c r="F422" i="3"/>
  <c r="F421" i="3"/>
  <c r="F420" i="3"/>
  <c r="F419" i="3"/>
  <c r="AR419" i="3" s="1"/>
  <c r="F418" i="3"/>
  <c r="F417" i="3"/>
  <c r="F416" i="3"/>
  <c r="F415" i="3"/>
  <c r="AR415" i="3" s="1"/>
  <c r="F414" i="3"/>
  <c r="AS414" i="3" s="1"/>
  <c r="F413" i="3"/>
  <c r="F412" i="3"/>
  <c r="AS412" i="3" s="1"/>
  <c r="F411" i="3"/>
  <c r="AR411" i="3" s="1"/>
  <c r="F410" i="3"/>
  <c r="F409" i="3"/>
  <c r="F408" i="3"/>
  <c r="F407" i="3"/>
  <c r="AR407" i="3" s="1"/>
  <c r="F406" i="3"/>
  <c r="AS406" i="3" s="1"/>
  <c r="F405" i="3"/>
  <c r="F404" i="3"/>
  <c r="AS404" i="3" s="1"/>
  <c r="F403" i="3"/>
  <c r="AR403" i="3" s="1"/>
  <c r="F402" i="3"/>
  <c r="F401" i="3"/>
  <c r="F400" i="3"/>
  <c r="AS400" i="3" s="1"/>
  <c r="F399" i="3"/>
  <c r="AR399" i="3" s="1"/>
  <c r="F398" i="3"/>
  <c r="AS398" i="3" s="1"/>
  <c r="F397" i="3"/>
  <c r="F396" i="3"/>
  <c r="F395" i="3"/>
  <c r="AR395" i="3" s="1"/>
  <c r="F394" i="3"/>
  <c r="AS394" i="3" s="1"/>
  <c r="F393" i="3"/>
  <c r="F392" i="3"/>
  <c r="AS392" i="3" s="1"/>
  <c r="F391" i="3"/>
  <c r="AR391" i="3" s="1"/>
  <c r="F390" i="3"/>
  <c r="F389" i="3"/>
  <c r="F388" i="3"/>
  <c r="F387" i="3"/>
  <c r="AR387" i="3" s="1"/>
  <c r="F386" i="3"/>
  <c r="F385" i="3"/>
  <c r="F384" i="3"/>
  <c r="F383" i="3"/>
  <c r="AR383" i="3" s="1"/>
  <c r="F382" i="3"/>
  <c r="AS382" i="3" s="1"/>
  <c r="F381" i="3"/>
  <c r="F380" i="3"/>
  <c r="AS380" i="3" s="1"/>
  <c r="F379" i="3"/>
  <c r="AR379" i="3" s="1"/>
  <c r="F378" i="3"/>
  <c r="F377" i="3"/>
  <c r="F376" i="3"/>
  <c r="F375" i="3"/>
  <c r="AR375" i="3" s="1"/>
  <c r="F374" i="3"/>
  <c r="F373" i="3"/>
  <c r="F372" i="3"/>
  <c r="F371" i="3"/>
  <c r="AR371" i="3" s="1"/>
  <c r="F370" i="3"/>
  <c r="F369" i="3"/>
  <c r="F368" i="3"/>
  <c r="AS368" i="3" s="1"/>
  <c r="F367" i="3"/>
  <c r="AR367" i="3" s="1"/>
  <c r="F366" i="3"/>
  <c r="AS366" i="3" s="1"/>
  <c r="F365" i="3"/>
  <c r="F364" i="3"/>
  <c r="F363" i="3"/>
  <c r="AR363" i="3" s="1"/>
  <c r="F362" i="3"/>
  <c r="F361" i="3"/>
  <c r="F360" i="3"/>
  <c r="F359" i="3"/>
  <c r="AR359" i="3" s="1"/>
  <c r="F358" i="3"/>
  <c r="F357" i="3"/>
  <c r="F356" i="3"/>
  <c r="AS356" i="3" s="1"/>
  <c r="F355" i="3"/>
  <c r="AR355" i="3" s="1"/>
  <c r="F354" i="3"/>
  <c r="AS354" i="3" s="1"/>
  <c r="F353" i="3"/>
  <c r="F352" i="3"/>
  <c r="F351" i="3"/>
  <c r="AR351" i="3" s="1"/>
  <c r="F350" i="3"/>
  <c r="AS350" i="3" s="1"/>
  <c r="F349" i="3"/>
  <c r="AS349" i="3" s="1"/>
  <c r="F348" i="3"/>
  <c r="AS348" i="3" s="1"/>
  <c r="F347" i="3"/>
  <c r="AS347" i="3" s="1"/>
  <c r="F346" i="3"/>
  <c r="AS346" i="3" s="1"/>
  <c r="F345" i="3"/>
  <c r="AS345" i="3" s="1"/>
  <c r="F344" i="3"/>
  <c r="F343" i="3"/>
  <c r="AS343" i="3" s="1"/>
  <c r="F342" i="3"/>
  <c r="AS342" i="3" s="1"/>
  <c r="F341" i="3"/>
  <c r="AS341" i="3" s="1"/>
  <c r="F340" i="3"/>
  <c r="F339" i="3"/>
  <c r="AS339" i="3" s="1"/>
  <c r="F338" i="3"/>
  <c r="F337" i="3"/>
  <c r="AS337" i="3" s="1"/>
  <c r="F336" i="3"/>
  <c r="AS336" i="3" s="1"/>
  <c r="F335" i="3"/>
  <c r="AS335" i="3" s="1"/>
  <c r="F334" i="3"/>
  <c r="AS334" i="3" s="1"/>
  <c r="F333" i="3"/>
  <c r="AS333" i="3" s="1"/>
  <c r="F332" i="3"/>
  <c r="F331" i="3"/>
  <c r="AS331" i="3" s="1"/>
  <c r="F330" i="3"/>
  <c r="F329" i="3"/>
  <c r="AS329" i="3" s="1"/>
  <c r="F328" i="3"/>
  <c r="AS328" i="3" s="1"/>
  <c r="F327" i="3"/>
  <c r="AS327" i="3" s="1"/>
  <c r="F326" i="3"/>
  <c r="AS326" i="3" s="1"/>
  <c r="F325" i="3"/>
  <c r="AS325" i="3" s="1"/>
  <c r="F324" i="3"/>
  <c r="AS324" i="3" s="1"/>
  <c r="F323" i="3"/>
  <c r="AS323" i="3" s="1"/>
  <c r="F322" i="3"/>
  <c r="F321" i="3"/>
  <c r="AS321" i="3" s="1"/>
  <c r="F320" i="3"/>
  <c r="F319" i="3"/>
  <c r="AS319" i="3" s="1"/>
  <c r="F318" i="3"/>
  <c r="AS318" i="3" s="1"/>
  <c r="F317" i="3"/>
  <c r="AS317" i="3" s="1"/>
  <c r="F316" i="3"/>
  <c r="AS316" i="3" s="1"/>
  <c r="F315" i="3"/>
  <c r="AS315" i="3" s="1"/>
  <c r="F314" i="3"/>
  <c r="AS314" i="3" s="1"/>
  <c r="F313" i="3"/>
  <c r="AS313" i="3" s="1"/>
  <c r="F312" i="3"/>
  <c r="AS312" i="3" s="1"/>
  <c r="F311" i="3"/>
  <c r="AS311" i="3" s="1"/>
  <c r="F310" i="3"/>
  <c r="AS310" i="3" s="1"/>
  <c r="F309" i="3"/>
  <c r="AS309" i="3" s="1"/>
  <c r="F308" i="3"/>
  <c r="F307" i="3"/>
  <c r="AS307" i="3" s="1"/>
  <c r="F306" i="3"/>
  <c r="F305" i="3"/>
  <c r="AS305" i="3" s="1"/>
  <c r="F304" i="3"/>
  <c r="AS304" i="3" s="1"/>
  <c r="F303" i="3"/>
  <c r="AS303" i="3" s="1"/>
  <c r="F302" i="3"/>
  <c r="AS302" i="3" s="1"/>
  <c r="F301" i="3"/>
  <c r="AS301" i="3" s="1"/>
  <c r="F300" i="3"/>
  <c r="AS300" i="3" s="1"/>
  <c r="F299" i="3"/>
  <c r="AS299" i="3" s="1"/>
  <c r="F298" i="3"/>
  <c r="F297" i="3"/>
  <c r="AS297" i="3" s="1"/>
  <c r="F296" i="3"/>
  <c r="F295" i="3"/>
  <c r="AS295" i="3" s="1"/>
  <c r="F294" i="3"/>
  <c r="AS294" i="3" s="1"/>
  <c r="F293" i="3"/>
  <c r="AS293" i="3" s="1"/>
  <c r="F292" i="3"/>
  <c r="AS292" i="3" s="1"/>
  <c r="F291" i="3"/>
  <c r="AS291" i="3" s="1"/>
  <c r="F290" i="3"/>
  <c r="F289" i="3"/>
  <c r="AS289" i="3" s="1"/>
  <c r="F288" i="3"/>
  <c r="F287" i="3"/>
  <c r="AS287" i="3" s="1"/>
  <c r="F286" i="3"/>
  <c r="AS286" i="3" s="1"/>
  <c r="F285" i="3"/>
  <c r="AS285" i="3" s="1"/>
  <c r="F284" i="3"/>
  <c r="F283" i="3"/>
  <c r="AS283" i="3" s="1"/>
  <c r="F282" i="3"/>
  <c r="AS282" i="3" s="1"/>
  <c r="F281" i="3"/>
  <c r="AS281" i="3" s="1"/>
  <c r="F280" i="3"/>
  <c r="AS280" i="3" s="1"/>
  <c r="F279" i="3"/>
  <c r="AS279" i="3" s="1"/>
  <c r="F278" i="3"/>
  <c r="AS278" i="3" s="1"/>
  <c r="F277" i="3"/>
  <c r="AS277" i="3" s="1"/>
  <c r="F276" i="3"/>
  <c r="AS276" i="3" s="1"/>
  <c r="F275" i="3"/>
  <c r="AS275" i="3" s="1"/>
  <c r="F274" i="3"/>
  <c r="F273" i="3"/>
  <c r="AS273" i="3" s="1"/>
  <c r="F272" i="3"/>
  <c r="F271" i="3"/>
  <c r="AS271" i="3" s="1"/>
  <c r="F270" i="3"/>
  <c r="AS270" i="3" s="1"/>
  <c r="F269" i="3"/>
  <c r="AS269" i="3" s="1"/>
  <c r="F268" i="3"/>
  <c r="AS268" i="3" s="1"/>
  <c r="F267" i="3"/>
  <c r="AS267" i="3" s="1"/>
  <c r="F266" i="3"/>
  <c r="F265" i="3"/>
  <c r="AS265" i="3" s="1"/>
  <c r="F264" i="3"/>
  <c r="F263" i="3"/>
  <c r="AS263" i="3" s="1"/>
  <c r="F262" i="3"/>
  <c r="AS262" i="3" s="1"/>
  <c r="F261" i="3"/>
  <c r="AS261" i="3" s="1"/>
  <c r="F260" i="3"/>
  <c r="F259" i="3"/>
  <c r="AS259" i="3" s="1"/>
  <c r="F258" i="3"/>
  <c r="F257" i="3"/>
  <c r="AS257" i="3" s="1"/>
  <c r="F256" i="3"/>
  <c r="AS256" i="3" s="1"/>
  <c r="F255" i="3"/>
  <c r="AS255" i="3" s="1"/>
  <c r="F254" i="3"/>
  <c r="AS254" i="3" s="1"/>
  <c r="F253" i="3"/>
  <c r="AS253" i="3" s="1"/>
  <c r="F252" i="3"/>
  <c r="F251" i="3"/>
  <c r="AS251" i="3" s="1"/>
  <c r="F250" i="3"/>
  <c r="AS250" i="3" s="1"/>
  <c r="F249" i="3"/>
  <c r="AS249" i="3" s="1"/>
  <c r="F248" i="3"/>
  <c r="F247" i="3"/>
  <c r="AS247" i="3" s="1"/>
  <c r="F246" i="3"/>
  <c r="AS246" i="3" s="1"/>
  <c r="F245" i="3"/>
  <c r="AS245" i="3" s="1"/>
  <c r="F244" i="3"/>
  <c r="AS244" i="3" s="1"/>
  <c r="F243" i="3"/>
  <c r="AS243" i="3" s="1"/>
  <c r="F242" i="3"/>
  <c r="F241" i="3"/>
  <c r="AS241" i="3" s="1"/>
  <c r="F240" i="3"/>
  <c r="F239" i="3"/>
  <c r="AS239" i="3" s="1"/>
  <c r="F238" i="3"/>
  <c r="AS238" i="3" s="1"/>
  <c r="F237" i="3"/>
  <c r="AS237" i="3" s="1"/>
  <c r="F236" i="3"/>
  <c r="F235" i="3"/>
  <c r="AS235" i="3" s="1"/>
  <c r="F234" i="3"/>
  <c r="F233" i="3"/>
  <c r="AS233" i="3" s="1"/>
  <c r="F232" i="3"/>
  <c r="AS232" i="3" s="1"/>
  <c r="F231" i="3"/>
  <c r="AS231" i="3" s="1"/>
  <c r="F230" i="3"/>
  <c r="AS230" i="3" s="1"/>
  <c r="F229" i="3"/>
  <c r="AS229" i="3" s="1"/>
  <c r="F228" i="3"/>
  <c r="F227" i="3"/>
  <c r="AS227" i="3" s="1"/>
  <c r="F226" i="3"/>
  <c r="F225" i="3"/>
  <c r="AS225" i="3" s="1"/>
  <c r="F224" i="3"/>
  <c r="AS224" i="3" s="1"/>
  <c r="F223" i="3"/>
  <c r="AS223" i="3" s="1"/>
  <c r="F222" i="3"/>
  <c r="AS222" i="3" s="1"/>
  <c r="F221" i="3"/>
  <c r="AS221" i="3" s="1"/>
  <c r="F220" i="3"/>
  <c r="AS220" i="3" s="1"/>
  <c r="F219" i="3"/>
  <c r="AS219" i="3" s="1"/>
  <c r="F218" i="3"/>
  <c r="AS218" i="3" s="1"/>
  <c r="F217" i="3"/>
  <c r="AS217" i="3" s="1"/>
  <c r="F216" i="3"/>
  <c r="F215" i="3"/>
  <c r="AS215" i="3" s="1"/>
  <c r="F214" i="3"/>
  <c r="AS214" i="3" s="1"/>
  <c r="F213" i="3"/>
  <c r="AS213" i="3" s="1"/>
  <c r="F212" i="3"/>
  <c r="F211" i="3"/>
  <c r="AS211" i="3" s="1"/>
  <c r="F210" i="3"/>
  <c r="F209" i="3"/>
  <c r="AS209" i="3" s="1"/>
  <c r="F208" i="3"/>
  <c r="AS208" i="3" s="1"/>
  <c r="F207" i="3"/>
  <c r="AS207" i="3" s="1"/>
  <c r="F206" i="3"/>
  <c r="AS206" i="3" s="1"/>
  <c r="F205" i="3"/>
  <c r="AS205" i="3" s="1"/>
  <c r="F204" i="3"/>
  <c r="F203" i="3"/>
  <c r="AS203" i="3" s="1"/>
  <c r="F202" i="3"/>
  <c r="F201" i="3"/>
  <c r="AS201" i="3" s="1"/>
  <c r="F200" i="3"/>
  <c r="AS200" i="3" s="1"/>
  <c r="F199" i="3"/>
  <c r="AS199" i="3" s="1"/>
  <c r="F198" i="3"/>
  <c r="AS198" i="3" s="1"/>
  <c r="F197" i="3"/>
  <c r="AS197" i="3" s="1"/>
  <c r="F196" i="3"/>
  <c r="AS196" i="3" s="1"/>
  <c r="F195" i="3"/>
  <c r="AS195" i="3" s="1"/>
  <c r="F194" i="3"/>
  <c r="F193" i="3"/>
  <c r="AS193" i="3" s="1"/>
  <c r="F192" i="3"/>
  <c r="F191" i="3"/>
  <c r="AS191" i="3" s="1"/>
  <c r="F190" i="3"/>
  <c r="AS190" i="3" s="1"/>
  <c r="F189" i="3"/>
  <c r="AS189" i="3" s="1"/>
  <c r="F188" i="3"/>
  <c r="AS188" i="3" s="1"/>
  <c r="F187" i="3"/>
  <c r="AS187" i="3" s="1"/>
  <c r="F186" i="3"/>
  <c r="AS186" i="3" s="1"/>
  <c r="F185" i="3"/>
  <c r="AS185" i="3" s="1"/>
  <c r="F184" i="3"/>
  <c r="AS184" i="3" s="1"/>
  <c r="F183" i="3"/>
  <c r="AS183" i="3" s="1"/>
  <c r="F182" i="3"/>
  <c r="AS182" i="3" s="1"/>
  <c r="F181" i="3"/>
  <c r="AS181" i="3" s="1"/>
  <c r="F180" i="3"/>
  <c r="F179" i="3"/>
  <c r="AS179" i="3" s="1"/>
  <c r="F178" i="3"/>
  <c r="F177" i="3"/>
  <c r="AS177" i="3" s="1"/>
  <c r="F176" i="3"/>
  <c r="AS176" i="3" s="1"/>
  <c r="F175" i="3"/>
  <c r="AS175" i="3" s="1"/>
  <c r="F174" i="3"/>
  <c r="AS174" i="3" s="1"/>
  <c r="F173" i="3"/>
  <c r="AS173" i="3" s="1"/>
  <c r="F172" i="3"/>
  <c r="AS172" i="3" s="1"/>
  <c r="F171" i="3"/>
  <c r="AS171" i="3" s="1"/>
  <c r="F170" i="3"/>
  <c r="F169" i="3"/>
  <c r="AS169" i="3" s="1"/>
  <c r="F168" i="3"/>
  <c r="F167" i="3"/>
  <c r="AS167" i="3" s="1"/>
  <c r="F166" i="3"/>
  <c r="AS166" i="3" s="1"/>
  <c r="F165" i="3"/>
  <c r="AS165" i="3" s="1"/>
  <c r="F164" i="3"/>
  <c r="AS164" i="3" s="1"/>
  <c r="F163" i="3"/>
  <c r="AS163" i="3" s="1"/>
  <c r="F162" i="3"/>
  <c r="F161" i="3"/>
  <c r="AS161" i="3" s="1"/>
  <c r="F160" i="3"/>
  <c r="F159" i="3"/>
  <c r="AS159" i="3" s="1"/>
  <c r="F158" i="3"/>
  <c r="AS158" i="3" s="1"/>
  <c r="F157" i="3"/>
  <c r="AS157" i="3" s="1"/>
  <c r="F156" i="3"/>
  <c r="F155" i="3"/>
  <c r="AS155" i="3" s="1"/>
  <c r="F154" i="3"/>
  <c r="AS154" i="3" s="1"/>
  <c r="F153" i="3"/>
  <c r="AS153" i="3" s="1"/>
  <c r="F152" i="3"/>
  <c r="AS152" i="3" s="1"/>
  <c r="F151" i="3"/>
  <c r="AS151" i="3" s="1"/>
  <c r="F150" i="3"/>
  <c r="AS150" i="3" s="1"/>
  <c r="F149" i="3"/>
  <c r="AS149" i="3" s="1"/>
  <c r="F148" i="3"/>
  <c r="AS148" i="3" s="1"/>
  <c r="F147" i="3"/>
  <c r="AS147" i="3" s="1"/>
  <c r="F146" i="3"/>
  <c r="F145" i="3"/>
  <c r="AS145" i="3" s="1"/>
  <c r="F144" i="3"/>
  <c r="F143" i="3"/>
  <c r="AS143" i="3" s="1"/>
  <c r="F142" i="3"/>
  <c r="AS142" i="3" s="1"/>
  <c r="F141" i="3"/>
  <c r="AS141" i="3" s="1"/>
  <c r="F140" i="3"/>
  <c r="AS140" i="3" s="1"/>
  <c r="F139" i="3"/>
  <c r="AS139" i="3" s="1"/>
  <c r="F138" i="3"/>
  <c r="F137" i="3"/>
  <c r="AS137" i="3" s="1"/>
  <c r="F136" i="3"/>
  <c r="F135" i="3"/>
  <c r="AS135" i="3" s="1"/>
  <c r="F134" i="3"/>
  <c r="AS134" i="3" s="1"/>
  <c r="F133" i="3"/>
  <c r="AS133" i="3" s="1"/>
  <c r="F132" i="3"/>
  <c r="F131" i="3"/>
  <c r="AS131" i="3" s="1"/>
  <c r="F130" i="3"/>
  <c r="F129" i="3"/>
  <c r="AS129" i="3" s="1"/>
  <c r="F128" i="3"/>
  <c r="AS128" i="3" s="1"/>
  <c r="F127" i="3"/>
  <c r="AS127" i="3" s="1"/>
  <c r="F126" i="3"/>
  <c r="AS126" i="3" s="1"/>
  <c r="F125" i="3"/>
  <c r="AS125" i="3" s="1"/>
  <c r="F124" i="3"/>
  <c r="F123" i="3"/>
  <c r="AS123" i="3" s="1"/>
  <c r="F122" i="3"/>
  <c r="AS122" i="3" s="1"/>
  <c r="F121" i="3"/>
  <c r="AS121" i="3" s="1"/>
  <c r="F120" i="3"/>
  <c r="AS120" i="3" s="1"/>
  <c r="F119" i="3"/>
  <c r="AS119" i="3" s="1"/>
  <c r="F118" i="3"/>
  <c r="AS118" i="3" s="1"/>
  <c r="F117" i="3"/>
  <c r="AS117" i="3" s="1"/>
  <c r="F116" i="3"/>
  <c r="AS116" i="3" s="1"/>
  <c r="F115" i="3"/>
  <c r="AS115" i="3" s="1"/>
  <c r="F114" i="3"/>
  <c r="F113" i="3"/>
  <c r="AS113" i="3" s="1"/>
  <c r="F112" i="3"/>
  <c r="F111" i="3"/>
  <c r="AS111" i="3" s="1"/>
  <c r="F110" i="3"/>
  <c r="AS110" i="3" s="1"/>
  <c r="F109" i="3"/>
  <c r="AS109" i="3" s="1"/>
  <c r="F108" i="3"/>
  <c r="F107" i="3"/>
  <c r="AS107" i="3" s="1"/>
  <c r="F106" i="3"/>
  <c r="F105" i="3"/>
  <c r="AS105" i="3" s="1"/>
  <c r="F104" i="3"/>
  <c r="AS104" i="3" s="1"/>
  <c r="F103" i="3"/>
  <c r="AS103" i="3" s="1"/>
  <c r="F102" i="3"/>
  <c r="AS102" i="3" s="1"/>
  <c r="F101" i="3"/>
  <c r="AS101" i="3" s="1"/>
  <c r="F100" i="3"/>
  <c r="F99" i="3"/>
  <c r="AS99" i="3" s="1"/>
  <c r="F98" i="3"/>
  <c r="F97" i="3"/>
  <c r="AS97" i="3" s="1"/>
  <c r="F96" i="3"/>
  <c r="AS96" i="3" s="1"/>
  <c r="F95" i="3"/>
  <c r="AS95" i="3" s="1"/>
  <c r="F94" i="3"/>
  <c r="AS94" i="3" s="1"/>
  <c r="F93" i="3"/>
  <c r="AS93" i="3" s="1"/>
  <c r="F92" i="3"/>
  <c r="AS92" i="3" s="1"/>
  <c r="F91" i="3"/>
  <c r="AS91" i="3" s="1"/>
  <c r="F90" i="3"/>
  <c r="AS90" i="3" s="1"/>
  <c r="F89" i="3"/>
  <c r="AS89" i="3" s="1"/>
  <c r="F88" i="3"/>
  <c r="F87" i="3"/>
  <c r="AS87" i="3" s="1"/>
  <c r="F86" i="3"/>
  <c r="AS86" i="3" s="1"/>
  <c r="F85" i="3"/>
  <c r="AS85" i="3" s="1"/>
  <c r="F84" i="3"/>
  <c r="AS84" i="3" s="1"/>
  <c r="F83" i="3"/>
  <c r="AS83" i="3" s="1"/>
  <c r="F82" i="3"/>
  <c r="F81" i="3"/>
  <c r="AS81" i="3" s="1"/>
  <c r="F80" i="3"/>
  <c r="AS80" i="3" s="1"/>
  <c r="F79" i="3"/>
  <c r="AS79" i="3" s="1"/>
  <c r="F78" i="3"/>
  <c r="AS78" i="3" s="1"/>
  <c r="F77" i="3"/>
  <c r="AS77" i="3" s="1"/>
  <c r="F76" i="3"/>
  <c r="AR76" i="3" s="1"/>
  <c r="F75" i="3"/>
  <c r="AS75" i="3" s="1"/>
  <c r="F74" i="3"/>
  <c r="F73" i="3"/>
  <c r="AS73" i="3" s="1"/>
  <c r="F72" i="3"/>
  <c r="AS72" i="3" s="1"/>
  <c r="F71" i="3"/>
  <c r="AS71" i="3" s="1"/>
  <c r="F70" i="3"/>
  <c r="AS70" i="3" s="1"/>
  <c r="F69" i="3"/>
  <c r="AS69" i="3" s="1"/>
  <c r="F68" i="3"/>
  <c r="F67" i="3"/>
  <c r="AS67" i="3" s="1"/>
  <c r="F66" i="3"/>
  <c r="F65" i="3"/>
  <c r="AS65" i="3" s="1"/>
  <c r="F64" i="3"/>
  <c r="F63" i="3"/>
  <c r="AS63" i="3" s="1"/>
  <c r="F62" i="3"/>
  <c r="AS62" i="3" s="1"/>
  <c r="F61" i="3"/>
  <c r="AS61" i="3" s="1"/>
  <c r="F60" i="3"/>
  <c r="F59" i="3"/>
  <c r="AS59" i="3" s="1"/>
  <c r="F58" i="3"/>
  <c r="AS58" i="3" s="1"/>
  <c r="F57" i="3"/>
  <c r="AS57" i="3" s="1"/>
  <c r="F56" i="3"/>
  <c r="AS56" i="3" s="1"/>
  <c r="F55" i="3"/>
  <c r="AS55" i="3" s="1"/>
  <c r="F54" i="3"/>
  <c r="AS54" i="3" s="1"/>
  <c r="F53" i="3"/>
  <c r="AS53" i="3" s="1"/>
  <c r="F52" i="3"/>
  <c r="AR52" i="3" s="1"/>
  <c r="F51" i="3"/>
  <c r="AS51" i="3" s="1"/>
  <c r="F50" i="3"/>
  <c r="F49" i="3"/>
  <c r="AS49" i="3" s="1"/>
  <c r="F48" i="3"/>
  <c r="AS48" i="3" s="1"/>
  <c r="F47" i="3"/>
  <c r="AS47" i="3" s="1"/>
  <c r="F46" i="3"/>
  <c r="AS46" i="3" s="1"/>
  <c r="F45" i="3"/>
  <c r="AS45" i="3" s="1"/>
  <c r="F44" i="3"/>
  <c r="F43" i="3"/>
  <c r="AS43" i="3" s="1"/>
  <c r="F42" i="3"/>
  <c r="F41" i="3"/>
  <c r="AS41" i="3" s="1"/>
  <c r="F40" i="3"/>
  <c r="F39" i="3"/>
  <c r="AS39" i="3" s="1"/>
  <c r="F38" i="3"/>
  <c r="AS38" i="3" s="1"/>
  <c r="F37" i="3"/>
  <c r="AS37" i="3" s="1"/>
  <c r="F36" i="3"/>
  <c r="F35" i="3"/>
  <c r="AS35" i="3" s="1"/>
  <c r="F34" i="3"/>
  <c r="F33" i="3"/>
  <c r="AS33" i="3" s="1"/>
  <c r="F32" i="3"/>
  <c r="F31" i="3"/>
  <c r="AS31" i="3" s="1"/>
  <c r="F30" i="3"/>
  <c r="AS30" i="3" s="1"/>
  <c r="F29" i="3"/>
  <c r="AS29" i="3" s="1"/>
  <c r="F28" i="3"/>
  <c r="AR28" i="3" s="1"/>
  <c r="F27" i="3"/>
  <c r="AS27" i="3" s="1"/>
  <c r="F26" i="3"/>
  <c r="AS26" i="3" s="1"/>
  <c r="F25" i="3"/>
  <c r="AS25" i="3" s="1"/>
  <c r="F24" i="3"/>
  <c r="AS24" i="3" s="1"/>
  <c r="F23" i="3"/>
  <c r="AS23" i="3" s="1"/>
  <c r="F22" i="3"/>
  <c r="AS22" i="3" s="1"/>
  <c r="F21" i="3"/>
  <c r="AS21" i="3" s="1"/>
  <c r="F20" i="3"/>
  <c r="F19" i="3"/>
  <c r="AS19" i="3" s="1"/>
  <c r="F18" i="3"/>
  <c r="F17" i="3"/>
  <c r="BD17" i="3" s="1"/>
  <c r="AR16" i="3"/>
  <c r="B262" i="6"/>
  <c r="U262" i="6" s="1"/>
  <c r="B261" i="6"/>
  <c r="B260" i="6"/>
  <c r="U260" i="6" s="1"/>
  <c r="B259" i="6"/>
  <c r="B258" i="6"/>
  <c r="U258" i="6" s="1"/>
  <c r="B257" i="6"/>
  <c r="B256" i="6"/>
  <c r="U256" i="6" s="1"/>
  <c r="B255" i="6"/>
  <c r="B254" i="6"/>
  <c r="U254" i="6" s="1"/>
  <c r="B253" i="6"/>
  <c r="B252" i="6"/>
  <c r="U252" i="6" s="1"/>
  <c r="B251" i="6"/>
  <c r="B250" i="6"/>
  <c r="U250" i="6" s="1"/>
  <c r="B249" i="6"/>
  <c r="B248" i="6"/>
  <c r="U248" i="6" s="1"/>
  <c r="B247" i="6"/>
  <c r="B246" i="6"/>
  <c r="U246" i="6" s="1"/>
  <c r="B245" i="6"/>
  <c r="B244" i="6"/>
  <c r="U244" i="6" s="1"/>
  <c r="B243" i="6"/>
  <c r="B242" i="6"/>
  <c r="U242" i="6" s="1"/>
  <c r="B241" i="6"/>
  <c r="B240" i="6"/>
  <c r="U240" i="6" s="1"/>
  <c r="B239" i="6"/>
  <c r="B238" i="6"/>
  <c r="U238" i="6" s="1"/>
  <c r="B237" i="6"/>
  <c r="B236" i="6"/>
  <c r="U236" i="6" s="1"/>
  <c r="B235" i="6"/>
  <c r="B234" i="6"/>
  <c r="U234" i="6" s="1"/>
  <c r="B233" i="6"/>
  <c r="B232" i="6"/>
  <c r="B231" i="6"/>
  <c r="B230" i="6"/>
  <c r="U230" i="6" s="1"/>
  <c r="B229" i="6"/>
  <c r="B228" i="6"/>
  <c r="B227" i="6"/>
  <c r="B226" i="6"/>
  <c r="U226" i="6" s="1"/>
  <c r="B225" i="6"/>
  <c r="B224" i="6"/>
  <c r="B223" i="6"/>
  <c r="B222" i="6"/>
  <c r="U222" i="6" s="1"/>
  <c r="B221" i="6"/>
  <c r="B220" i="6"/>
  <c r="B219" i="6"/>
  <c r="B218" i="6"/>
  <c r="U218" i="6" s="1"/>
  <c r="B217" i="6"/>
  <c r="B216" i="6"/>
  <c r="B215" i="6"/>
  <c r="B214" i="6"/>
  <c r="U214" i="6" s="1"/>
  <c r="B213" i="6"/>
  <c r="B212" i="6"/>
  <c r="B211" i="6"/>
  <c r="B210" i="6"/>
  <c r="U210" i="6" s="1"/>
  <c r="B209" i="6"/>
  <c r="B208" i="6"/>
  <c r="B207" i="6"/>
  <c r="B206" i="6"/>
  <c r="U206" i="6" s="1"/>
  <c r="B205" i="6"/>
  <c r="B204" i="6"/>
  <c r="B203" i="6"/>
  <c r="B202" i="6"/>
  <c r="U202" i="6" s="1"/>
  <c r="B201" i="6"/>
  <c r="B200" i="6"/>
  <c r="B199" i="6"/>
  <c r="B198" i="6"/>
  <c r="U198" i="6" s="1"/>
  <c r="B197" i="6"/>
  <c r="B196" i="6"/>
  <c r="B195" i="6"/>
  <c r="B194" i="6"/>
  <c r="U194" i="6" s="1"/>
  <c r="B193" i="6"/>
  <c r="B192" i="6"/>
  <c r="B191" i="6"/>
  <c r="B190" i="6"/>
  <c r="U190" i="6" s="1"/>
  <c r="B189" i="6"/>
  <c r="B188" i="6"/>
  <c r="B187" i="6"/>
  <c r="B186" i="6"/>
  <c r="U186" i="6" s="1"/>
  <c r="B185" i="6"/>
  <c r="B184" i="6"/>
  <c r="B183" i="6"/>
  <c r="B182" i="6"/>
  <c r="U182" i="6" s="1"/>
  <c r="B181" i="6"/>
  <c r="B180" i="6"/>
  <c r="B179" i="6"/>
  <c r="B178" i="6"/>
  <c r="U178" i="6" s="1"/>
  <c r="B177" i="6"/>
  <c r="B176" i="6"/>
  <c r="B175" i="6"/>
  <c r="B174" i="6"/>
  <c r="U174" i="6" s="1"/>
  <c r="B173" i="6"/>
  <c r="B172" i="6"/>
  <c r="B171" i="6"/>
  <c r="B170" i="6"/>
  <c r="U170" i="6" s="1"/>
  <c r="B169" i="6"/>
  <c r="B168" i="6"/>
  <c r="B167" i="6"/>
  <c r="B166" i="6"/>
  <c r="U166" i="6" s="1"/>
  <c r="B165" i="6"/>
  <c r="B164" i="6"/>
  <c r="B163" i="6"/>
  <c r="B162" i="6"/>
  <c r="U162" i="6" s="1"/>
  <c r="B161" i="6"/>
  <c r="B160" i="6"/>
  <c r="B159" i="6"/>
  <c r="B158" i="6"/>
  <c r="U158" i="6" s="1"/>
  <c r="B157" i="6"/>
  <c r="B156" i="6"/>
  <c r="B155" i="6"/>
  <c r="B154" i="6"/>
  <c r="U154" i="6" s="1"/>
  <c r="B153" i="6"/>
  <c r="B152" i="6"/>
  <c r="B151" i="6"/>
  <c r="B150" i="6"/>
  <c r="U150" i="6" s="1"/>
  <c r="B149" i="6"/>
  <c r="B148" i="6"/>
  <c r="B147" i="6"/>
  <c r="B146" i="6"/>
  <c r="U146" i="6" s="1"/>
  <c r="B145" i="6"/>
  <c r="B144" i="6"/>
  <c r="B143" i="6"/>
  <c r="B142" i="6"/>
  <c r="U142" i="6" s="1"/>
  <c r="B141" i="6"/>
  <c r="B140" i="6"/>
  <c r="B139" i="6"/>
  <c r="B138" i="6"/>
  <c r="U138" i="6" s="1"/>
  <c r="B137" i="6"/>
  <c r="B136" i="6"/>
  <c r="B135" i="6"/>
  <c r="B134" i="6"/>
  <c r="U134" i="6" s="1"/>
  <c r="B133" i="6"/>
  <c r="B132" i="6"/>
  <c r="B131" i="6"/>
  <c r="B130" i="6"/>
  <c r="U130" i="6" s="1"/>
  <c r="B129" i="6"/>
  <c r="B128" i="6"/>
  <c r="B127" i="6"/>
  <c r="B126" i="6"/>
  <c r="U126" i="6" s="1"/>
  <c r="B125" i="6"/>
  <c r="B124" i="6"/>
  <c r="B123" i="6"/>
  <c r="B122" i="6"/>
  <c r="U122" i="6" s="1"/>
  <c r="B121" i="6"/>
  <c r="B120" i="6"/>
  <c r="B119" i="6"/>
  <c r="B118" i="6"/>
  <c r="U118" i="6" s="1"/>
  <c r="B117" i="6"/>
  <c r="B116" i="6"/>
  <c r="B115" i="6"/>
  <c r="B114" i="6"/>
  <c r="U114" i="6" s="1"/>
  <c r="B113" i="6"/>
  <c r="B112" i="6"/>
  <c r="B111" i="6"/>
  <c r="B110" i="6"/>
  <c r="U110" i="6" s="1"/>
  <c r="B109" i="6"/>
  <c r="B108" i="6"/>
  <c r="B107" i="6"/>
  <c r="B106" i="6"/>
  <c r="U106" i="6" s="1"/>
  <c r="B105" i="6"/>
  <c r="B104" i="6"/>
  <c r="B103" i="6"/>
  <c r="B102" i="6"/>
  <c r="U102" i="6" s="1"/>
  <c r="B101" i="6"/>
  <c r="B100" i="6"/>
  <c r="B99" i="6"/>
  <c r="B98" i="6"/>
  <c r="U98" i="6" s="1"/>
  <c r="B97" i="6"/>
  <c r="B96" i="6"/>
  <c r="B95" i="6"/>
  <c r="B94" i="6"/>
  <c r="U94" i="6" s="1"/>
  <c r="B93" i="6"/>
  <c r="B92" i="6"/>
  <c r="B91" i="6"/>
  <c r="B90" i="6"/>
  <c r="U90" i="6" s="1"/>
  <c r="B89" i="6"/>
  <c r="B88" i="6"/>
  <c r="B87" i="6"/>
  <c r="B86" i="6"/>
  <c r="U86" i="6" s="1"/>
  <c r="B85" i="6"/>
  <c r="B84" i="6"/>
  <c r="B83" i="6"/>
  <c r="B82" i="6"/>
  <c r="U82" i="6" s="1"/>
  <c r="B81" i="6"/>
  <c r="B80" i="6"/>
  <c r="B79" i="6"/>
  <c r="B78" i="6"/>
  <c r="U78" i="6" s="1"/>
  <c r="B77" i="6"/>
  <c r="B76" i="6"/>
  <c r="B75" i="6"/>
  <c r="B74" i="6"/>
  <c r="U74" i="6" s="1"/>
  <c r="B73" i="6"/>
  <c r="B72" i="6"/>
  <c r="B71" i="6"/>
  <c r="B70" i="6"/>
  <c r="U70" i="6" s="1"/>
  <c r="B69" i="6"/>
  <c r="B68" i="6"/>
  <c r="B67" i="6"/>
  <c r="B66" i="6"/>
  <c r="U66" i="6" s="1"/>
  <c r="B65" i="6"/>
  <c r="B64" i="6"/>
  <c r="B63" i="6"/>
  <c r="B62" i="6"/>
  <c r="U62" i="6" s="1"/>
  <c r="B61" i="6"/>
  <c r="B60" i="6"/>
  <c r="B59" i="6"/>
  <c r="B58" i="6"/>
  <c r="U58" i="6" s="1"/>
  <c r="B57" i="6"/>
  <c r="B56" i="6"/>
  <c r="B55" i="6"/>
  <c r="B54" i="6"/>
  <c r="U54" i="6" s="1"/>
  <c r="B53" i="6"/>
  <c r="B52" i="6"/>
  <c r="B51" i="6"/>
  <c r="B50" i="6"/>
  <c r="U50" i="6" s="1"/>
  <c r="B49" i="6"/>
  <c r="B48" i="6"/>
  <c r="B47" i="6"/>
  <c r="B46" i="6"/>
  <c r="U46" i="6" s="1"/>
  <c r="B45" i="6"/>
  <c r="B44" i="6"/>
  <c r="B43" i="6"/>
  <c r="B42" i="6"/>
  <c r="U42" i="6" s="1"/>
  <c r="B41" i="6"/>
  <c r="B40" i="6"/>
  <c r="B39" i="6"/>
  <c r="B38" i="6"/>
  <c r="U38" i="6" s="1"/>
  <c r="B37" i="6"/>
  <c r="B36" i="6"/>
  <c r="B35" i="6"/>
  <c r="B34" i="6"/>
  <c r="U34" i="6" s="1"/>
  <c r="B33" i="6"/>
  <c r="B32" i="6"/>
  <c r="B31" i="6"/>
  <c r="B30" i="6"/>
  <c r="U30" i="6" s="1"/>
  <c r="B29" i="6"/>
  <c r="B28" i="6"/>
  <c r="B27" i="6"/>
  <c r="B26" i="6"/>
  <c r="U26" i="6" s="1"/>
  <c r="B25" i="6"/>
  <c r="B24" i="6"/>
  <c r="B23" i="6"/>
  <c r="B22" i="6"/>
  <c r="U22" i="6" s="1"/>
  <c r="B21" i="6"/>
  <c r="B20" i="6"/>
  <c r="T20" i="6" s="1"/>
  <c r="B19" i="6"/>
  <c r="B18" i="6"/>
  <c r="B17" i="6"/>
  <c r="B519" i="4"/>
  <c r="M519" i="4" s="1"/>
  <c r="B318" i="4"/>
  <c r="B317" i="4"/>
  <c r="L317" i="4" s="1"/>
  <c r="B316" i="4"/>
  <c r="B315" i="4"/>
  <c r="L315" i="4" s="1"/>
  <c r="B314" i="4"/>
  <c r="B313" i="4"/>
  <c r="L313" i="4" s="1"/>
  <c r="B312" i="4"/>
  <c r="B311" i="4"/>
  <c r="L311" i="4" s="1"/>
  <c r="B310" i="4"/>
  <c r="B309" i="4"/>
  <c r="L309" i="4" s="1"/>
  <c r="B308" i="4"/>
  <c r="B307" i="4"/>
  <c r="L307" i="4" s="1"/>
  <c r="B306" i="4"/>
  <c r="B305" i="4"/>
  <c r="L305" i="4" s="1"/>
  <c r="B304" i="4"/>
  <c r="B303" i="4"/>
  <c r="L303" i="4" s="1"/>
  <c r="B302" i="4"/>
  <c r="B301" i="4"/>
  <c r="L301" i="4" s="1"/>
  <c r="B300" i="4"/>
  <c r="B299" i="4"/>
  <c r="L299" i="4" s="1"/>
  <c r="B298" i="4"/>
  <c r="B297" i="4"/>
  <c r="L297" i="4" s="1"/>
  <c r="B296" i="4"/>
  <c r="B295" i="4"/>
  <c r="L295" i="4" s="1"/>
  <c r="B294" i="4"/>
  <c r="B293" i="4"/>
  <c r="L293" i="4" s="1"/>
  <c r="B292" i="4"/>
  <c r="B291" i="4"/>
  <c r="L291" i="4" s="1"/>
  <c r="B290" i="4"/>
  <c r="B289" i="4"/>
  <c r="L289" i="4" s="1"/>
  <c r="B288" i="4"/>
  <c r="B287" i="4"/>
  <c r="L287" i="4" s="1"/>
  <c r="B286" i="4"/>
  <c r="B285" i="4"/>
  <c r="L285" i="4" s="1"/>
  <c r="B284" i="4"/>
  <c r="B283" i="4"/>
  <c r="L283" i="4" s="1"/>
  <c r="B282" i="4"/>
  <c r="B281" i="4"/>
  <c r="L281" i="4" s="1"/>
  <c r="B280" i="4"/>
  <c r="B279" i="4"/>
  <c r="L279" i="4" s="1"/>
  <c r="B278" i="4"/>
  <c r="B277" i="4"/>
  <c r="L277" i="4" s="1"/>
  <c r="B276" i="4"/>
  <c r="B275" i="4"/>
  <c r="L275" i="4" s="1"/>
  <c r="B274" i="4"/>
  <c r="B273" i="4"/>
  <c r="L273" i="4" s="1"/>
  <c r="B272" i="4"/>
  <c r="B271" i="4"/>
  <c r="L271" i="4" s="1"/>
  <c r="B270" i="4"/>
  <c r="B269" i="4"/>
  <c r="L269" i="4" s="1"/>
  <c r="B268" i="4"/>
  <c r="B267" i="4"/>
  <c r="L267" i="4" s="1"/>
  <c r="B266" i="4"/>
  <c r="B265" i="4"/>
  <c r="L265" i="4" s="1"/>
  <c r="B264" i="4"/>
  <c r="B263" i="4"/>
  <c r="L263" i="4" s="1"/>
  <c r="B262" i="4"/>
  <c r="B211" i="4"/>
  <c r="L211" i="4" s="1"/>
  <c r="B210" i="4"/>
  <c r="B209" i="4"/>
  <c r="L209" i="4" s="1"/>
  <c r="B208" i="4"/>
  <c r="B207" i="4"/>
  <c r="L207" i="4" s="1"/>
  <c r="B206" i="4"/>
  <c r="B205" i="4"/>
  <c r="L205" i="4" s="1"/>
  <c r="B204" i="4"/>
  <c r="B203" i="4"/>
  <c r="L203" i="4" s="1"/>
  <c r="B202" i="4"/>
  <c r="B201" i="4"/>
  <c r="L201" i="4" s="1"/>
  <c r="B200" i="4"/>
  <c r="B199" i="4"/>
  <c r="L199" i="4" s="1"/>
  <c r="B198" i="4"/>
  <c r="B197" i="4"/>
  <c r="L197" i="4" s="1"/>
  <c r="B196" i="4"/>
  <c r="B195" i="4"/>
  <c r="L195" i="4" s="1"/>
  <c r="B194" i="4"/>
  <c r="B193" i="4"/>
  <c r="L193" i="4" s="1"/>
  <c r="B192" i="4"/>
  <c r="B191" i="4"/>
  <c r="L191" i="4" s="1"/>
  <c r="B190" i="4"/>
  <c r="B189" i="4"/>
  <c r="L189" i="4" s="1"/>
  <c r="B188" i="4"/>
  <c r="B187" i="4"/>
  <c r="L187" i="4" s="1"/>
  <c r="B186" i="4"/>
  <c r="B185" i="4"/>
  <c r="L185" i="4" s="1"/>
  <c r="B184" i="4"/>
  <c r="B183" i="4"/>
  <c r="L183" i="4" s="1"/>
  <c r="B182" i="4"/>
  <c r="B181" i="4"/>
  <c r="L181" i="4" s="1"/>
  <c r="B180" i="4"/>
  <c r="B179" i="4"/>
  <c r="L179" i="4" s="1"/>
  <c r="B178" i="4"/>
  <c r="B177" i="4"/>
  <c r="L177" i="4" s="1"/>
  <c r="B176" i="4"/>
  <c r="B175" i="4"/>
  <c r="L175" i="4" s="1"/>
  <c r="B174" i="4"/>
  <c r="B173" i="4"/>
  <c r="L173" i="4" s="1"/>
  <c r="B172" i="4"/>
  <c r="B171" i="4"/>
  <c r="L171" i="4" s="1"/>
  <c r="B170" i="4"/>
  <c r="B169" i="4"/>
  <c r="L169" i="4" s="1"/>
  <c r="B168" i="4"/>
  <c r="B167" i="4"/>
  <c r="L167" i="4" s="1"/>
  <c r="B166" i="4"/>
  <c r="B165" i="4"/>
  <c r="L165" i="4" s="1"/>
  <c r="B164" i="4"/>
  <c r="B163" i="4"/>
  <c r="L163" i="4" s="1"/>
  <c r="B162" i="4"/>
  <c r="B161" i="4"/>
  <c r="L161" i="4" s="1"/>
  <c r="B160" i="4"/>
  <c r="B159" i="4"/>
  <c r="L159" i="4" s="1"/>
  <c r="B158" i="4"/>
  <c r="B157" i="4"/>
  <c r="L157" i="4" s="1"/>
  <c r="B156" i="4"/>
  <c r="B155" i="4"/>
  <c r="L155" i="4" s="1"/>
  <c r="B154" i="4"/>
  <c r="B153" i="4"/>
  <c r="L153" i="4" s="1"/>
  <c r="B152" i="4"/>
  <c r="B151" i="4"/>
  <c r="L151" i="4" s="1"/>
  <c r="B150" i="4"/>
  <c r="B149" i="4"/>
  <c r="L149" i="4" s="1"/>
  <c r="B148" i="4"/>
  <c r="B147" i="4"/>
  <c r="L147" i="4" s="1"/>
  <c r="B146" i="4"/>
  <c r="B145" i="4"/>
  <c r="L145" i="4" s="1"/>
  <c r="B144" i="4"/>
  <c r="B143" i="4"/>
  <c r="L143" i="4" s="1"/>
  <c r="B142" i="4"/>
  <c r="B141" i="4"/>
  <c r="L141" i="4" s="1"/>
  <c r="B140" i="4"/>
  <c r="B139" i="4"/>
  <c r="L139" i="4" s="1"/>
  <c r="B138" i="4"/>
  <c r="B137" i="4"/>
  <c r="L137" i="4" s="1"/>
  <c r="B136" i="4"/>
  <c r="B135" i="4"/>
  <c r="L135" i="4" s="1"/>
  <c r="B134" i="4"/>
  <c r="B133" i="4"/>
  <c r="L133" i="4" s="1"/>
  <c r="B132" i="4"/>
  <c r="B131" i="4"/>
  <c r="L131" i="4" s="1"/>
  <c r="B130" i="4"/>
  <c r="B129" i="4"/>
  <c r="L129" i="4" s="1"/>
  <c r="B128" i="4"/>
  <c r="B127" i="4"/>
  <c r="L127" i="4" s="1"/>
  <c r="B126" i="4"/>
  <c r="B125" i="4"/>
  <c r="L125" i="4" s="1"/>
  <c r="B124" i="4"/>
  <c r="B123" i="4"/>
  <c r="L123" i="4" s="1"/>
  <c r="B122" i="4"/>
  <c r="B121" i="4"/>
  <c r="L121" i="4" s="1"/>
  <c r="B120" i="4"/>
  <c r="B119" i="4"/>
  <c r="L119" i="4" s="1"/>
  <c r="B118" i="4"/>
  <c r="B117" i="4"/>
  <c r="L117" i="4" s="1"/>
  <c r="B116" i="4"/>
  <c r="B115" i="4"/>
  <c r="L115" i="4" s="1"/>
  <c r="B114" i="4"/>
  <c r="B113" i="4"/>
  <c r="L113" i="4" s="1"/>
  <c r="B112" i="4"/>
  <c r="B111" i="4"/>
  <c r="L111" i="4" s="1"/>
  <c r="B110" i="4"/>
  <c r="B109" i="4"/>
  <c r="L109" i="4" s="1"/>
  <c r="B108" i="4"/>
  <c r="B107" i="4"/>
  <c r="L107" i="4" s="1"/>
  <c r="B106" i="4"/>
  <c r="B105" i="4"/>
  <c r="L105" i="4" s="1"/>
  <c r="B104" i="4"/>
  <c r="B103" i="4"/>
  <c r="L103" i="4" s="1"/>
  <c r="B102" i="4"/>
  <c r="B101" i="4"/>
  <c r="L101" i="4" s="1"/>
  <c r="B100" i="4"/>
  <c r="B99" i="4"/>
  <c r="L99" i="4" s="1"/>
  <c r="B98" i="4"/>
  <c r="B97" i="4"/>
  <c r="L97" i="4" s="1"/>
  <c r="B96" i="4"/>
  <c r="B95" i="4"/>
  <c r="L95" i="4" s="1"/>
  <c r="B94" i="4"/>
  <c r="B93" i="4"/>
  <c r="L93" i="4" s="1"/>
  <c r="B92" i="4"/>
  <c r="B91" i="4"/>
  <c r="L91" i="4" s="1"/>
  <c r="B90" i="4"/>
  <c r="B89" i="4"/>
  <c r="L89" i="4" s="1"/>
  <c r="B88" i="4"/>
  <c r="B87" i="4"/>
  <c r="L87" i="4" s="1"/>
  <c r="B86" i="4"/>
  <c r="B85" i="4"/>
  <c r="L85" i="4" s="1"/>
  <c r="B84" i="4"/>
  <c r="B83" i="4"/>
  <c r="L83" i="4" s="1"/>
  <c r="B82" i="4"/>
  <c r="B81" i="4"/>
  <c r="L81" i="4" s="1"/>
  <c r="B80" i="4"/>
  <c r="B79" i="4"/>
  <c r="L79" i="4" s="1"/>
  <c r="B78" i="4"/>
  <c r="B77" i="4"/>
  <c r="L77" i="4" s="1"/>
  <c r="B76" i="4"/>
  <c r="B75" i="4"/>
  <c r="L75" i="4" s="1"/>
  <c r="B74" i="4"/>
  <c r="B73" i="4"/>
  <c r="L73" i="4" s="1"/>
  <c r="B72" i="4"/>
  <c r="B71" i="4"/>
  <c r="L71" i="4" s="1"/>
  <c r="B70" i="4"/>
  <c r="B69" i="4"/>
  <c r="L69" i="4" s="1"/>
  <c r="B68" i="4"/>
  <c r="B67" i="4"/>
  <c r="L67" i="4" s="1"/>
  <c r="B66" i="4"/>
  <c r="B65" i="4"/>
  <c r="L65" i="4" s="1"/>
  <c r="B64" i="4"/>
  <c r="B63" i="4"/>
  <c r="L63" i="4" s="1"/>
  <c r="B62" i="4"/>
  <c r="B61" i="4"/>
  <c r="L61" i="4" s="1"/>
  <c r="B60" i="4"/>
  <c r="B59" i="4"/>
  <c r="L59" i="4" s="1"/>
  <c r="B58" i="4"/>
  <c r="B57" i="4"/>
  <c r="L57" i="4" s="1"/>
  <c r="B56" i="4"/>
  <c r="B55" i="4"/>
  <c r="L55" i="4" s="1"/>
  <c r="B54" i="4"/>
  <c r="B53" i="4"/>
  <c r="L53" i="4" s="1"/>
  <c r="B52" i="4"/>
  <c r="B51" i="4"/>
  <c r="L51" i="4" s="1"/>
  <c r="B50" i="4"/>
  <c r="B49" i="4"/>
  <c r="L49" i="4" s="1"/>
  <c r="B48" i="4"/>
  <c r="B47" i="4"/>
  <c r="L47" i="4" s="1"/>
  <c r="B46" i="4"/>
  <c r="B45" i="4"/>
  <c r="L45" i="4" s="1"/>
  <c r="B44" i="4"/>
  <c r="B43" i="4"/>
  <c r="L43" i="4" s="1"/>
  <c r="B42" i="4"/>
  <c r="B41" i="4"/>
  <c r="L41" i="4" s="1"/>
  <c r="B40" i="4"/>
  <c r="B39" i="4"/>
  <c r="L39" i="4" s="1"/>
  <c r="B38" i="4"/>
  <c r="B37" i="4"/>
  <c r="L37" i="4" s="1"/>
  <c r="B36" i="4"/>
  <c r="B35" i="4"/>
  <c r="L35" i="4" s="1"/>
  <c r="B34" i="4"/>
  <c r="B33" i="4"/>
  <c r="L33" i="4" s="1"/>
  <c r="B32" i="4"/>
  <c r="B31" i="4"/>
  <c r="L31" i="4" s="1"/>
  <c r="B30" i="4"/>
  <c r="B29" i="4"/>
  <c r="L29" i="4" s="1"/>
  <c r="B28" i="4"/>
  <c r="B27" i="4"/>
  <c r="L27" i="4" s="1"/>
  <c r="B26" i="4"/>
  <c r="B25" i="4"/>
  <c r="L25" i="4" s="1"/>
  <c r="B24" i="4"/>
  <c r="B23" i="4"/>
  <c r="L23" i="4" s="1"/>
  <c r="B22" i="4"/>
  <c r="B21" i="4"/>
  <c r="B20" i="4"/>
  <c r="B515" i="5"/>
  <c r="B514" i="5"/>
  <c r="B513" i="5"/>
  <c r="N513" i="5" s="1"/>
  <c r="B512" i="5"/>
  <c r="B461" i="5"/>
  <c r="B460" i="5"/>
  <c r="B359" i="5"/>
  <c r="N359" i="5" s="1"/>
  <c r="B358" i="5"/>
  <c r="B357" i="5"/>
  <c r="B256" i="5"/>
  <c r="B255" i="5"/>
  <c r="N255" i="5" s="1"/>
  <c r="B254" i="5"/>
  <c r="B253" i="5"/>
  <c r="B252" i="5"/>
  <c r="B251" i="5"/>
  <c r="N251" i="5" s="1"/>
  <c r="B250" i="5"/>
  <c r="B249" i="5"/>
  <c r="B248" i="5"/>
  <c r="B247" i="5"/>
  <c r="N247" i="5" s="1"/>
  <c r="B246" i="5"/>
  <c r="B245" i="5"/>
  <c r="B244" i="5"/>
  <c r="B243" i="5"/>
  <c r="N243" i="5" s="1"/>
  <c r="B242" i="5"/>
  <c r="B241" i="5"/>
  <c r="B240" i="5"/>
  <c r="B239" i="5"/>
  <c r="N239" i="5" s="1"/>
  <c r="B238" i="5"/>
  <c r="B237" i="5"/>
  <c r="B236" i="5"/>
  <c r="B235" i="5"/>
  <c r="N235" i="5" s="1"/>
  <c r="B234" i="5"/>
  <c r="B233" i="5"/>
  <c r="B232" i="5"/>
  <c r="B231" i="5"/>
  <c r="N231" i="5" s="1"/>
  <c r="B230" i="5"/>
  <c r="B229" i="5"/>
  <c r="B228" i="5"/>
  <c r="B227" i="5"/>
  <c r="N227" i="5" s="1"/>
  <c r="B226" i="5"/>
  <c r="B225" i="5"/>
  <c r="B224" i="5"/>
  <c r="B223" i="5"/>
  <c r="N223" i="5" s="1"/>
  <c r="B222" i="5"/>
  <c r="B221" i="5"/>
  <c r="B220" i="5"/>
  <c r="B219" i="5"/>
  <c r="N219" i="5" s="1"/>
  <c r="B218" i="5"/>
  <c r="B217" i="5"/>
  <c r="B216" i="5"/>
  <c r="B215" i="5"/>
  <c r="N215" i="5" s="1"/>
  <c r="B214" i="5"/>
  <c r="B213" i="5"/>
  <c r="B212" i="5"/>
  <c r="B211" i="5"/>
  <c r="N211" i="5" s="1"/>
  <c r="B210" i="5"/>
  <c r="B209" i="5"/>
  <c r="B208" i="5"/>
  <c r="B207" i="5"/>
  <c r="N207" i="5" s="1"/>
  <c r="B206" i="5"/>
  <c r="B205" i="5"/>
  <c r="B204" i="5"/>
  <c r="B203" i="5"/>
  <c r="N203" i="5" s="1"/>
  <c r="B202" i="5"/>
  <c r="B201" i="5"/>
  <c r="B200" i="5"/>
  <c r="B199" i="5"/>
  <c r="N199" i="5" s="1"/>
  <c r="B198" i="5"/>
  <c r="B197" i="5"/>
  <c r="B196" i="5"/>
  <c r="B195" i="5"/>
  <c r="N195" i="5" s="1"/>
  <c r="B194" i="5"/>
  <c r="B193" i="5"/>
  <c r="B192" i="5"/>
  <c r="B191" i="5"/>
  <c r="N191" i="5" s="1"/>
  <c r="B190" i="5"/>
  <c r="B189" i="5"/>
  <c r="B188" i="5"/>
  <c r="B187" i="5"/>
  <c r="N187" i="5" s="1"/>
  <c r="B186" i="5"/>
  <c r="B185" i="5"/>
  <c r="B184" i="5"/>
  <c r="B183" i="5"/>
  <c r="N183" i="5" s="1"/>
  <c r="B182" i="5"/>
  <c r="B181" i="5"/>
  <c r="B180" i="5"/>
  <c r="B179" i="5"/>
  <c r="N179" i="5" s="1"/>
  <c r="B178" i="5"/>
  <c r="B177" i="5"/>
  <c r="B176" i="5"/>
  <c r="B175" i="5"/>
  <c r="N175" i="5" s="1"/>
  <c r="B174" i="5"/>
  <c r="B173" i="5"/>
  <c r="B172" i="5"/>
  <c r="B171" i="5"/>
  <c r="N171" i="5" s="1"/>
  <c r="B170" i="5"/>
  <c r="B169" i="5"/>
  <c r="B168" i="5"/>
  <c r="B167" i="5"/>
  <c r="N167" i="5" s="1"/>
  <c r="B166" i="5"/>
  <c r="B165" i="5"/>
  <c r="B164" i="5"/>
  <c r="B163" i="5"/>
  <c r="N163" i="5" s="1"/>
  <c r="B162" i="5"/>
  <c r="B161" i="5"/>
  <c r="B160" i="5"/>
  <c r="B159" i="5"/>
  <c r="N159" i="5" s="1"/>
  <c r="B158" i="5"/>
  <c r="B157" i="5"/>
  <c r="B156" i="5"/>
  <c r="B155" i="5"/>
  <c r="N155" i="5" s="1"/>
  <c r="B154" i="5"/>
  <c r="B153" i="5"/>
  <c r="B152" i="5"/>
  <c r="B151" i="5"/>
  <c r="N151" i="5" s="1"/>
  <c r="B150" i="5"/>
  <c r="B149" i="5"/>
  <c r="B148" i="5"/>
  <c r="B147" i="5"/>
  <c r="N147" i="5" s="1"/>
  <c r="B146" i="5"/>
  <c r="B145" i="5"/>
  <c r="B144" i="5"/>
  <c r="B143" i="5"/>
  <c r="N143" i="5" s="1"/>
  <c r="B142" i="5"/>
  <c r="B141" i="5"/>
  <c r="B140" i="5"/>
  <c r="B139" i="5"/>
  <c r="N139" i="5" s="1"/>
  <c r="B138" i="5"/>
  <c r="B137" i="5"/>
  <c r="B136" i="5"/>
  <c r="B135" i="5"/>
  <c r="N135" i="5" s="1"/>
  <c r="B134" i="5"/>
  <c r="B133" i="5"/>
  <c r="B132" i="5"/>
  <c r="B131" i="5"/>
  <c r="N131" i="5" s="1"/>
  <c r="B130" i="5"/>
  <c r="B129" i="5"/>
  <c r="B128" i="5"/>
  <c r="B127" i="5"/>
  <c r="N127" i="5" s="1"/>
  <c r="B126" i="5"/>
  <c r="B125" i="5"/>
  <c r="B124" i="5"/>
  <c r="B123" i="5"/>
  <c r="N123" i="5" s="1"/>
  <c r="B122" i="5"/>
  <c r="B121" i="5"/>
  <c r="B120" i="5"/>
  <c r="B119" i="5"/>
  <c r="N119" i="5" s="1"/>
  <c r="B118" i="5"/>
  <c r="B117" i="5"/>
  <c r="B116" i="5"/>
  <c r="B115" i="5"/>
  <c r="N115" i="5" s="1"/>
  <c r="B114" i="5"/>
  <c r="B113" i="5"/>
  <c r="B112" i="5"/>
  <c r="B111" i="5"/>
  <c r="N111" i="5" s="1"/>
  <c r="B110" i="5"/>
  <c r="B109" i="5"/>
  <c r="B108" i="5"/>
  <c r="B107" i="5"/>
  <c r="N107" i="5" s="1"/>
  <c r="B106" i="5"/>
  <c r="B105" i="5"/>
  <c r="B104" i="5"/>
  <c r="B103" i="5"/>
  <c r="N103" i="5" s="1"/>
  <c r="B102" i="5"/>
  <c r="B101" i="5"/>
  <c r="B100" i="5"/>
  <c r="B99" i="5"/>
  <c r="N99" i="5" s="1"/>
  <c r="B98" i="5"/>
  <c r="B97" i="5"/>
  <c r="B96" i="5"/>
  <c r="B95" i="5"/>
  <c r="N95" i="5" s="1"/>
  <c r="B94" i="5"/>
  <c r="B93" i="5"/>
  <c r="B92" i="5"/>
  <c r="B91" i="5"/>
  <c r="N91" i="5" s="1"/>
  <c r="B90" i="5"/>
  <c r="B89" i="5"/>
  <c r="B88" i="5"/>
  <c r="B87" i="5"/>
  <c r="N87" i="5" s="1"/>
  <c r="B86" i="5"/>
  <c r="B85" i="5"/>
  <c r="B84" i="5"/>
  <c r="B83" i="5"/>
  <c r="N83" i="5" s="1"/>
  <c r="B82" i="5"/>
  <c r="B81" i="5"/>
  <c r="B80" i="5"/>
  <c r="B79" i="5"/>
  <c r="N79" i="5" s="1"/>
  <c r="B78" i="5"/>
  <c r="B77" i="5"/>
  <c r="B76" i="5"/>
  <c r="B75" i="5"/>
  <c r="N75" i="5" s="1"/>
  <c r="B74" i="5"/>
  <c r="B73" i="5"/>
  <c r="B72" i="5"/>
  <c r="B71" i="5"/>
  <c r="N71" i="5" s="1"/>
  <c r="B70" i="5"/>
  <c r="B69" i="5"/>
  <c r="B68" i="5"/>
  <c r="B67" i="5"/>
  <c r="N67" i="5" s="1"/>
  <c r="B66" i="5"/>
  <c r="B65" i="5"/>
  <c r="B64" i="5"/>
  <c r="B63" i="5"/>
  <c r="N63" i="5" s="1"/>
  <c r="B62" i="5"/>
  <c r="B61" i="5"/>
  <c r="B60" i="5"/>
  <c r="B59" i="5"/>
  <c r="N59" i="5" s="1"/>
  <c r="B58" i="5"/>
  <c r="B57" i="5"/>
  <c r="B56" i="5"/>
  <c r="B55" i="5"/>
  <c r="N55" i="5" s="1"/>
  <c r="B54" i="5"/>
  <c r="B53" i="5"/>
  <c r="B52" i="5"/>
  <c r="B51" i="5"/>
  <c r="N51" i="5" s="1"/>
  <c r="B50" i="5"/>
  <c r="B49" i="5"/>
  <c r="B48" i="5"/>
  <c r="B47" i="5"/>
  <c r="N47" i="5" s="1"/>
  <c r="B46" i="5"/>
  <c r="B45" i="5"/>
  <c r="B44" i="5"/>
  <c r="B43" i="5"/>
  <c r="N43" i="5" s="1"/>
  <c r="B42" i="5"/>
  <c r="B41" i="5"/>
  <c r="B40" i="5"/>
  <c r="B39" i="5"/>
  <c r="N39" i="5" s="1"/>
  <c r="B38" i="5"/>
  <c r="B37" i="5"/>
  <c r="B36" i="5"/>
  <c r="B35" i="5"/>
  <c r="N35" i="5" s="1"/>
  <c r="B34" i="5"/>
  <c r="B33" i="5"/>
  <c r="B32" i="5"/>
  <c r="B31" i="5"/>
  <c r="N31" i="5" s="1"/>
  <c r="B30" i="5"/>
  <c r="B29" i="5"/>
  <c r="B28" i="5"/>
  <c r="B27" i="5"/>
  <c r="N27" i="5" s="1"/>
  <c r="B26" i="5"/>
  <c r="B25" i="5"/>
  <c r="B24" i="5"/>
  <c r="B23" i="5"/>
  <c r="N23" i="5" s="1"/>
  <c r="B22" i="5"/>
  <c r="B21" i="5"/>
  <c r="B20" i="5"/>
  <c r="B19" i="5"/>
  <c r="B18" i="5"/>
  <c r="B17" i="5"/>
  <c r="N17" i="5" s="1"/>
  <c r="B16" i="5"/>
  <c r="B1013" i="7"/>
  <c r="B1012" i="7"/>
  <c r="B1011" i="7"/>
  <c r="K1011" i="7" s="1"/>
  <c r="B1010" i="7"/>
  <c r="K1010" i="7" s="1"/>
  <c r="B1009" i="7"/>
  <c r="B1008" i="7"/>
  <c r="K1008" i="7" s="1"/>
  <c r="B1007" i="7"/>
  <c r="K1007" i="7" s="1"/>
  <c r="B1006" i="7"/>
  <c r="K1006" i="7" s="1"/>
  <c r="B1005" i="7"/>
  <c r="B1004" i="7"/>
  <c r="K1004" i="7" s="1"/>
  <c r="B1003" i="7"/>
  <c r="K1003" i="7" s="1"/>
  <c r="B1002" i="7"/>
  <c r="K1002" i="7" s="1"/>
  <c r="B1001" i="7"/>
  <c r="B1000" i="7"/>
  <c r="K1000" i="7" s="1"/>
  <c r="B499" i="7"/>
  <c r="K499" i="7" s="1"/>
  <c r="B498" i="7"/>
  <c r="B497" i="7"/>
  <c r="B496" i="7"/>
  <c r="B495" i="7"/>
  <c r="K495" i="7" s="1"/>
  <c r="B494" i="7"/>
  <c r="K494" i="7" s="1"/>
  <c r="B493" i="7"/>
  <c r="B492" i="7"/>
  <c r="K492" i="7" s="1"/>
  <c r="B491" i="7"/>
  <c r="K491" i="7" s="1"/>
  <c r="B490" i="7"/>
  <c r="K490" i="7" s="1"/>
  <c r="B489" i="7"/>
  <c r="B488" i="7"/>
  <c r="B487" i="7"/>
  <c r="K487" i="7" s="1"/>
  <c r="B486" i="7"/>
  <c r="K486" i="7" s="1"/>
  <c r="B485" i="7"/>
  <c r="B484" i="7"/>
  <c r="K484" i="7" s="1"/>
  <c r="B483" i="7"/>
  <c r="K483" i="7" s="1"/>
  <c r="B482" i="7"/>
  <c r="K482" i="7" s="1"/>
  <c r="B481" i="7"/>
  <c r="B480" i="7"/>
  <c r="K480" i="7" s="1"/>
  <c r="B479" i="7"/>
  <c r="K479" i="7" s="1"/>
  <c r="B478" i="7"/>
  <c r="B477" i="7"/>
  <c r="B476" i="7"/>
  <c r="K476" i="7" s="1"/>
  <c r="B475" i="7"/>
  <c r="K475" i="7" s="1"/>
  <c r="B474" i="7"/>
  <c r="K474" i="7" s="1"/>
  <c r="B473" i="7"/>
  <c r="B472" i="7"/>
  <c r="K472" i="7" s="1"/>
  <c r="B471" i="7"/>
  <c r="K471" i="7" s="1"/>
  <c r="B470" i="7"/>
  <c r="K470" i="7" s="1"/>
  <c r="B469" i="7"/>
  <c r="B468" i="7"/>
  <c r="K468" i="7" s="1"/>
  <c r="B467" i="7"/>
  <c r="K467" i="7" s="1"/>
  <c r="B466" i="7"/>
  <c r="K466" i="7" s="1"/>
  <c r="B465" i="7"/>
  <c r="B464" i="7"/>
  <c r="B463" i="7"/>
  <c r="K463" i="7" s="1"/>
  <c r="B462" i="7"/>
  <c r="K462" i="7" s="1"/>
  <c r="B461" i="7"/>
  <c r="B460" i="7"/>
  <c r="K460" i="7" s="1"/>
  <c r="B459" i="7"/>
  <c r="K459" i="7" s="1"/>
  <c r="B458" i="7"/>
  <c r="K458" i="7" s="1"/>
  <c r="B457" i="7"/>
  <c r="B456" i="7"/>
  <c r="K456" i="7" s="1"/>
  <c r="B455" i="7"/>
  <c r="K455" i="7" s="1"/>
  <c r="B454" i="7"/>
  <c r="K454" i="7" s="1"/>
  <c r="B453" i="7"/>
  <c r="B452" i="7"/>
  <c r="K452" i="7" s="1"/>
  <c r="B451" i="7"/>
  <c r="K451" i="7" s="1"/>
  <c r="B450" i="7"/>
  <c r="K450" i="7" s="1"/>
  <c r="B449" i="7"/>
  <c r="B448" i="7"/>
  <c r="K448" i="7" s="1"/>
  <c r="B447" i="7"/>
  <c r="K447" i="7" s="1"/>
  <c r="B446" i="7"/>
  <c r="K446" i="7" s="1"/>
  <c r="B445" i="7"/>
  <c r="B444" i="7"/>
  <c r="K444" i="7" s="1"/>
  <c r="B443" i="7"/>
  <c r="K443" i="7" s="1"/>
  <c r="B442" i="7"/>
  <c r="K442" i="7" s="1"/>
  <c r="B441" i="7"/>
  <c r="B440" i="7"/>
  <c r="B439" i="7"/>
  <c r="K439" i="7" s="1"/>
  <c r="B438" i="7"/>
  <c r="K438" i="7" s="1"/>
  <c r="B437" i="7"/>
  <c r="B436" i="7"/>
  <c r="K436" i="7" s="1"/>
  <c r="B435" i="7"/>
  <c r="K435" i="7" s="1"/>
  <c r="B434" i="7"/>
  <c r="B433" i="7"/>
  <c r="B432" i="7"/>
  <c r="K432" i="7" s="1"/>
  <c r="B431" i="7"/>
  <c r="K431" i="7" s="1"/>
  <c r="B430" i="7"/>
  <c r="K430" i="7" s="1"/>
  <c r="B429" i="7"/>
  <c r="B428" i="7"/>
  <c r="K428" i="7" s="1"/>
  <c r="B427" i="7"/>
  <c r="K427" i="7" s="1"/>
  <c r="B426" i="7"/>
  <c r="K426" i="7" s="1"/>
  <c r="B425" i="7"/>
  <c r="B424" i="7"/>
  <c r="K424" i="7" s="1"/>
  <c r="B423" i="7"/>
  <c r="K423" i="7" s="1"/>
  <c r="B422" i="7"/>
  <c r="K422" i="7" s="1"/>
  <c r="B421" i="7"/>
  <c r="B420" i="7"/>
  <c r="K420" i="7" s="1"/>
  <c r="B419" i="7"/>
  <c r="K419" i="7" s="1"/>
  <c r="B418" i="7"/>
  <c r="K418" i="7" s="1"/>
  <c r="B417" i="7"/>
  <c r="B416" i="7"/>
  <c r="K416" i="7" s="1"/>
  <c r="B415" i="7"/>
  <c r="K415" i="7" s="1"/>
  <c r="B414" i="7"/>
  <c r="K414" i="7" s="1"/>
  <c r="B413" i="7"/>
  <c r="B412" i="7"/>
  <c r="K412" i="7" s="1"/>
  <c r="B411" i="7"/>
  <c r="K411" i="7" s="1"/>
  <c r="B410" i="7"/>
  <c r="K410" i="7" s="1"/>
  <c r="B409" i="7"/>
  <c r="B408" i="7"/>
  <c r="K408" i="7" s="1"/>
  <c r="B407" i="7"/>
  <c r="K407" i="7" s="1"/>
  <c r="B406" i="7"/>
  <c r="K406" i="7" s="1"/>
  <c r="B405" i="7"/>
  <c r="B404" i="7"/>
  <c r="K404" i="7" s="1"/>
  <c r="B403" i="7"/>
  <c r="K403" i="7" s="1"/>
  <c r="B402" i="7"/>
  <c r="K402" i="7" s="1"/>
  <c r="B401" i="7"/>
  <c r="B400" i="7"/>
  <c r="K400" i="7" s="1"/>
  <c r="B399" i="7"/>
  <c r="K399" i="7" s="1"/>
  <c r="B398" i="7"/>
  <c r="K398" i="7" s="1"/>
  <c r="B397" i="7"/>
  <c r="B396" i="7"/>
  <c r="K396" i="7" s="1"/>
  <c r="B395" i="7"/>
  <c r="K395" i="7" s="1"/>
  <c r="B394" i="7"/>
  <c r="K394" i="7" s="1"/>
  <c r="B393" i="7"/>
  <c r="B392" i="7"/>
  <c r="K392" i="7" s="1"/>
  <c r="B391" i="7"/>
  <c r="K391" i="7" s="1"/>
  <c r="B390" i="7"/>
  <c r="K390" i="7" s="1"/>
  <c r="B389" i="7"/>
  <c r="B388" i="7"/>
  <c r="B387" i="7"/>
  <c r="K387" i="7" s="1"/>
  <c r="B386" i="7"/>
  <c r="B385" i="7"/>
  <c r="B384" i="7"/>
  <c r="K384" i="7" s="1"/>
  <c r="B383" i="7"/>
  <c r="K383" i="7" s="1"/>
  <c r="B382" i="7"/>
  <c r="K382" i="7" s="1"/>
  <c r="B381" i="7"/>
  <c r="B380" i="7"/>
  <c r="K380" i="7" s="1"/>
  <c r="B379" i="7"/>
  <c r="K379" i="7" s="1"/>
  <c r="B378" i="7"/>
  <c r="K378" i="7" s="1"/>
  <c r="B377" i="7"/>
  <c r="B376" i="7"/>
  <c r="K376" i="7" s="1"/>
  <c r="B375" i="7"/>
  <c r="K375" i="7" s="1"/>
  <c r="B374" i="7"/>
  <c r="K374" i="7" s="1"/>
  <c r="B373" i="7"/>
  <c r="B372" i="7"/>
  <c r="K372" i="7" s="1"/>
  <c r="B371" i="7"/>
  <c r="K371" i="7" s="1"/>
  <c r="B370" i="7"/>
  <c r="K370" i="7" s="1"/>
  <c r="B369" i="7"/>
  <c r="B368" i="7"/>
  <c r="K368" i="7" s="1"/>
  <c r="B367" i="7"/>
  <c r="K367" i="7" s="1"/>
  <c r="B366" i="7"/>
  <c r="K366" i="7" s="1"/>
  <c r="B365" i="7"/>
  <c r="B364" i="7"/>
  <c r="K364" i="7" s="1"/>
  <c r="B363" i="7"/>
  <c r="K363" i="7" s="1"/>
  <c r="B362" i="7"/>
  <c r="K362" i="7" s="1"/>
  <c r="B361" i="7"/>
  <c r="B360" i="7"/>
  <c r="K360" i="7" s="1"/>
  <c r="B359" i="7"/>
  <c r="K359" i="7" s="1"/>
  <c r="B358" i="7"/>
  <c r="K358" i="7" s="1"/>
  <c r="B357" i="7"/>
  <c r="B356" i="7"/>
  <c r="B355" i="7"/>
  <c r="K355" i="7" s="1"/>
  <c r="B354" i="7"/>
  <c r="K354" i="7" s="1"/>
  <c r="B353" i="7"/>
  <c r="B352" i="7"/>
  <c r="K352" i="7" s="1"/>
  <c r="B351" i="7"/>
  <c r="K351" i="7" s="1"/>
  <c r="B350" i="7"/>
  <c r="K350" i="7" s="1"/>
  <c r="B349" i="7"/>
  <c r="B348" i="7"/>
  <c r="K348" i="7" s="1"/>
  <c r="B347" i="7"/>
  <c r="K347" i="7" s="1"/>
  <c r="B346" i="7"/>
  <c r="K346" i="7" s="1"/>
  <c r="B345" i="7"/>
  <c r="B344" i="7"/>
  <c r="K344" i="7" s="1"/>
  <c r="B343" i="7"/>
  <c r="K343" i="7" s="1"/>
  <c r="B342" i="7"/>
  <c r="K342" i="7" s="1"/>
  <c r="B341" i="7"/>
  <c r="B340" i="7"/>
  <c r="K340" i="7" s="1"/>
  <c r="B339" i="7"/>
  <c r="K339" i="7" s="1"/>
  <c r="B338" i="7"/>
  <c r="K338" i="7" s="1"/>
  <c r="B337" i="7"/>
  <c r="B336" i="7"/>
  <c r="K336" i="7" s="1"/>
  <c r="B335" i="7"/>
  <c r="K335" i="7" s="1"/>
  <c r="B334" i="7"/>
  <c r="K334" i="7" s="1"/>
  <c r="B333" i="7"/>
  <c r="B332" i="7"/>
  <c r="K332" i="7" s="1"/>
  <c r="B331" i="7"/>
  <c r="K331" i="7" s="1"/>
  <c r="B330" i="7"/>
  <c r="K330" i="7" s="1"/>
  <c r="B329" i="7"/>
  <c r="B328" i="7"/>
  <c r="K328" i="7" s="1"/>
  <c r="B327" i="7"/>
  <c r="K327" i="7" s="1"/>
  <c r="B326" i="7"/>
  <c r="K326" i="7" s="1"/>
  <c r="B325" i="7"/>
  <c r="B324" i="7"/>
  <c r="K324" i="7" s="1"/>
  <c r="B323" i="7"/>
  <c r="K323" i="7" s="1"/>
  <c r="B322" i="7"/>
  <c r="B321" i="7"/>
  <c r="B320" i="7"/>
  <c r="K320" i="7" s="1"/>
  <c r="B319" i="7"/>
  <c r="K319" i="7" s="1"/>
  <c r="B318" i="7"/>
  <c r="K318" i="7" s="1"/>
  <c r="B317" i="7"/>
  <c r="B316" i="7"/>
  <c r="B315" i="7"/>
  <c r="K315" i="7" s="1"/>
  <c r="B314" i="7"/>
  <c r="K314" i="7" s="1"/>
  <c r="B313" i="7"/>
  <c r="B312" i="7"/>
  <c r="K312" i="7" s="1"/>
  <c r="B311" i="7"/>
  <c r="K311" i="7" s="1"/>
  <c r="B310" i="7"/>
  <c r="K310" i="7" s="1"/>
  <c r="B309" i="7"/>
  <c r="B308" i="7"/>
  <c r="K308" i="7" s="1"/>
  <c r="B307" i="7"/>
  <c r="K307" i="7" s="1"/>
  <c r="B306" i="7"/>
  <c r="K306" i="7" s="1"/>
  <c r="B305" i="7"/>
  <c r="B304" i="7"/>
  <c r="K304" i="7" s="1"/>
  <c r="B303" i="7"/>
  <c r="K303" i="7" s="1"/>
  <c r="B302" i="7"/>
  <c r="K302" i="7" s="1"/>
  <c r="B301" i="7"/>
  <c r="B300" i="7"/>
  <c r="K300" i="7" s="1"/>
  <c r="B299" i="7"/>
  <c r="K299" i="7" s="1"/>
  <c r="B298" i="7"/>
  <c r="K298" i="7" s="1"/>
  <c r="B297" i="7"/>
  <c r="B296" i="7"/>
  <c r="K296" i="7" s="1"/>
  <c r="B295" i="7"/>
  <c r="K295" i="7" s="1"/>
  <c r="B294" i="7"/>
  <c r="K294" i="7" s="1"/>
  <c r="B293" i="7"/>
  <c r="B292" i="7"/>
  <c r="B291" i="7"/>
  <c r="K291" i="7" s="1"/>
  <c r="B290" i="7"/>
  <c r="K290" i="7" s="1"/>
  <c r="B289" i="7"/>
  <c r="B288" i="7"/>
  <c r="K288" i="7" s="1"/>
  <c r="B287" i="7"/>
  <c r="K287" i="7" s="1"/>
  <c r="B286" i="7"/>
  <c r="K286" i="7" s="1"/>
  <c r="B285" i="7"/>
  <c r="B284" i="7"/>
  <c r="K284" i="7" s="1"/>
  <c r="B283" i="7"/>
  <c r="K283" i="7" s="1"/>
  <c r="B282" i="7"/>
  <c r="K282" i="7" s="1"/>
  <c r="B281" i="7"/>
  <c r="B280" i="7"/>
  <c r="K280" i="7" s="1"/>
  <c r="B279" i="7"/>
  <c r="K279" i="7" s="1"/>
  <c r="B278" i="7"/>
  <c r="K278" i="7" s="1"/>
  <c r="B277" i="7"/>
  <c r="B276" i="7"/>
  <c r="K276" i="7" s="1"/>
  <c r="B275" i="7"/>
  <c r="K275" i="7" s="1"/>
  <c r="B274" i="7"/>
  <c r="K274" i="7" s="1"/>
  <c r="B273" i="7"/>
  <c r="B272" i="7"/>
  <c r="K272" i="7" s="1"/>
  <c r="B271" i="7"/>
  <c r="K271" i="7" s="1"/>
  <c r="B270" i="7"/>
  <c r="K270" i="7" s="1"/>
  <c r="B269" i="7"/>
  <c r="B268" i="7"/>
  <c r="K268" i="7" s="1"/>
  <c r="B267" i="7"/>
  <c r="K267" i="7" s="1"/>
  <c r="B266" i="7"/>
  <c r="K266" i="7" s="1"/>
  <c r="B265" i="7"/>
  <c r="B264" i="7"/>
  <c r="K264" i="7" s="1"/>
  <c r="B263" i="7"/>
  <c r="K263" i="7" s="1"/>
  <c r="B262" i="7"/>
  <c r="K262" i="7" s="1"/>
  <c r="B261" i="7"/>
  <c r="B260" i="7"/>
  <c r="B259" i="7"/>
  <c r="K259" i="7" s="1"/>
  <c r="B258" i="7"/>
  <c r="L258" i="7" s="1"/>
  <c r="B257" i="7"/>
  <c r="B256" i="7"/>
  <c r="K256" i="7" s="1"/>
  <c r="B255" i="7"/>
  <c r="K255" i="7" s="1"/>
  <c r="B254" i="7"/>
  <c r="B253" i="7"/>
  <c r="B252" i="7"/>
  <c r="B251" i="7"/>
  <c r="K251" i="7" s="1"/>
  <c r="B250" i="7"/>
  <c r="B249" i="7"/>
  <c r="B248" i="7"/>
  <c r="B247" i="7"/>
  <c r="K247" i="7" s="1"/>
  <c r="B246" i="7"/>
  <c r="L246" i="7" s="1"/>
  <c r="B245" i="7"/>
  <c r="B244" i="7"/>
  <c r="K244" i="7" s="1"/>
  <c r="B243" i="7"/>
  <c r="K243" i="7" s="1"/>
  <c r="B242" i="7"/>
  <c r="K242" i="7" s="1"/>
  <c r="B241" i="7"/>
  <c r="B240" i="7"/>
  <c r="K240" i="7" s="1"/>
  <c r="B239" i="7"/>
  <c r="K239" i="7" s="1"/>
  <c r="B238" i="7"/>
  <c r="B237" i="7"/>
  <c r="B236" i="7"/>
  <c r="B235" i="7"/>
  <c r="K235" i="7" s="1"/>
  <c r="B234" i="7"/>
  <c r="B233" i="7"/>
  <c r="B232" i="7"/>
  <c r="K232" i="7" s="1"/>
  <c r="B231" i="7"/>
  <c r="K231" i="7" s="1"/>
  <c r="B230" i="7"/>
  <c r="L230" i="7" s="1"/>
  <c r="B229" i="7"/>
  <c r="B228" i="7"/>
  <c r="B227" i="7"/>
  <c r="K227" i="7" s="1"/>
  <c r="B226" i="7"/>
  <c r="B225" i="7"/>
  <c r="B224" i="7"/>
  <c r="K224" i="7" s="1"/>
  <c r="B223" i="7"/>
  <c r="K223" i="7" s="1"/>
  <c r="B222" i="7"/>
  <c r="B221" i="7"/>
  <c r="B220" i="7"/>
  <c r="K220" i="7" s="1"/>
  <c r="B219" i="7"/>
  <c r="K219" i="7" s="1"/>
  <c r="B218" i="7"/>
  <c r="B217" i="7"/>
  <c r="B216" i="7"/>
  <c r="B215" i="7"/>
  <c r="K215" i="7" s="1"/>
  <c r="B214" i="7"/>
  <c r="B213" i="7"/>
  <c r="B212" i="7"/>
  <c r="K212" i="7" s="1"/>
  <c r="B211" i="7"/>
  <c r="K211" i="7" s="1"/>
  <c r="B210" i="7"/>
  <c r="K210" i="7" s="1"/>
  <c r="B209" i="7"/>
  <c r="B208" i="7"/>
  <c r="K208" i="7" s="1"/>
  <c r="B207" i="7"/>
  <c r="K207" i="7" s="1"/>
  <c r="B206" i="7"/>
  <c r="L206" i="7" s="1"/>
  <c r="B205" i="7"/>
  <c r="B204" i="7"/>
  <c r="B203" i="7"/>
  <c r="K203" i="7" s="1"/>
  <c r="B202" i="7"/>
  <c r="B201" i="7"/>
  <c r="B200" i="7"/>
  <c r="K200" i="7" s="1"/>
  <c r="B199" i="7"/>
  <c r="K199" i="7" s="1"/>
  <c r="B198" i="7"/>
  <c r="B197" i="7"/>
  <c r="B196" i="7"/>
  <c r="L196" i="7" s="1"/>
  <c r="B195" i="7"/>
  <c r="K195" i="7" s="1"/>
  <c r="B194" i="7"/>
  <c r="L194" i="7" s="1"/>
  <c r="B193" i="7"/>
  <c r="B192" i="7"/>
  <c r="K192" i="7" s="1"/>
  <c r="B191" i="7"/>
  <c r="K191" i="7" s="1"/>
  <c r="B190" i="7"/>
  <c r="B189" i="7"/>
  <c r="B188" i="7"/>
  <c r="K188" i="7" s="1"/>
  <c r="B187" i="7"/>
  <c r="K187" i="7" s="1"/>
  <c r="B186" i="7"/>
  <c r="B185" i="7"/>
  <c r="B184" i="7"/>
  <c r="B183" i="7"/>
  <c r="K183" i="7" s="1"/>
  <c r="B182" i="7"/>
  <c r="L182" i="7" s="1"/>
  <c r="B181" i="7"/>
  <c r="B180" i="7"/>
  <c r="K180" i="7" s="1"/>
  <c r="B179" i="7"/>
  <c r="K179" i="7" s="1"/>
  <c r="B178" i="7"/>
  <c r="K178" i="7" s="1"/>
  <c r="B177" i="7"/>
  <c r="B176" i="7"/>
  <c r="K176" i="7" s="1"/>
  <c r="B175" i="7"/>
  <c r="K175" i="7" s="1"/>
  <c r="B174" i="7"/>
  <c r="B173" i="7"/>
  <c r="B172" i="7"/>
  <c r="K172" i="7" s="1"/>
  <c r="B171" i="7"/>
  <c r="K171" i="7" s="1"/>
  <c r="B170" i="7"/>
  <c r="B169" i="7"/>
  <c r="B168" i="7"/>
  <c r="K168" i="7" s="1"/>
  <c r="B167" i="7"/>
  <c r="K167" i="7" s="1"/>
  <c r="B166" i="7"/>
  <c r="L166" i="7" s="1"/>
  <c r="B165" i="7"/>
  <c r="B164" i="7"/>
  <c r="B163" i="7"/>
  <c r="K163" i="7" s="1"/>
  <c r="B162" i="7"/>
  <c r="B161" i="7"/>
  <c r="B160" i="7"/>
  <c r="K160" i="7" s="1"/>
  <c r="B159" i="7"/>
  <c r="K159" i="7" s="1"/>
  <c r="B158" i="7"/>
  <c r="B157" i="7"/>
  <c r="B156" i="7"/>
  <c r="L156" i="7" s="1"/>
  <c r="B155" i="7"/>
  <c r="K155" i="7" s="1"/>
  <c r="B154" i="7"/>
  <c r="B153" i="7"/>
  <c r="B152" i="7"/>
  <c r="B151" i="7"/>
  <c r="K151" i="7" s="1"/>
  <c r="B150" i="7"/>
  <c r="B149" i="7"/>
  <c r="B148" i="7"/>
  <c r="K148" i="7" s="1"/>
  <c r="B147" i="7"/>
  <c r="K147" i="7" s="1"/>
  <c r="B146" i="7"/>
  <c r="K146" i="7" s="1"/>
  <c r="B145" i="7"/>
  <c r="B144" i="7"/>
  <c r="K144" i="7" s="1"/>
  <c r="B143" i="7"/>
  <c r="K143" i="7" s="1"/>
  <c r="B142" i="7"/>
  <c r="L142" i="7" s="1"/>
  <c r="B141" i="7"/>
  <c r="B140" i="7"/>
  <c r="K140" i="7" s="1"/>
  <c r="B139" i="7"/>
  <c r="K139" i="7" s="1"/>
  <c r="B138" i="7"/>
  <c r="B137" i="7"/>
  <c r="B136" i="7"/>
  <c r="B135" i="7"/>
  <c r="K135" i="7" s="1"/>
  <c r="B134" i="7"/>
  <c r="B133" i="7"/>
  <c r="B132" i="7"/>
  <c r="L132" i="7" s="1"/>
  <c r="B131" i="7"/>
  <c r="K131" i="7" s="1"/>
  <c r="B130" i="7"/>
  <c r="L130" i="7" s="1"/>
  <c r="B129" i="7"/>
  <c r="B128" i="7"/>
  <c r="K128" i="7" s="1"/>
  <c r="B127" i="7"/>
  <c r="K127" i="7" s="1"/>
  <c r="B126" i="7"/>
  <c r="B125" i="7"/>
  <c r="B124" i="7"/>
  <c r="B123" i="7"/>
  <c r="K123" i="7" s="1"/>
  <c r="B122" i="7"/>
  <c r="B121" i="7"/>
  <c r="B120" i="7"/>
  <c r="K120" i="7" s="1"/>
  <c r="B119" i="7"/>
  <c r="K119" i="7" s="1"/>
  <c r="B118" i="7"/>
  <c r="L118" i="7" s="1"/>
  <c r="B117" i="7"/>
  <c r="B116" i="7"/>
  <c r="K116" i="7" s="1"/>
  <c r="B115" i="7"/>
  <c r="K115" i="7" s="1"/>
  <c r="B114" i="7"/>
  <c r="K114" i="7" s="1"/>
  <c r="B113" i="7"/>
  <c r="B112" i="7"/>
  <c r="K112" i="7" s="1"/>
  <c r="B111" i="7"/>
  <c r="K111" i="7" s="1"/>
  <c r="B110" i="7"/>
  <c r="B109" i="7"/>
  <c r="B108" i="7"/>
  <c r="K108" i="7" s="1"/>
  <c r="B107" i="7"/>
  <c r="K107" i="7" s="1"/>
  <c r="B106" i="7"/>
  <c r="B105" i="7"/>
  <c r="B104" i="7"/>
  <c r="B103" i="7"/>
  <c r="K103" i="7" s="1"/>
  <c r="B102" i="7"/>
  <c r="L102" i="7" s="1"/>
  <c r="B101" i="7"/>
  <c r="B100" i="7"/>
  <c r="L100" i="7" s="1"/>
  <c r="B99" i="7"/>
  <c r="K99" i="7" s="1"/>
  <c r="B98" i="7"/>
  <c r="B97" i="7"/>
  <c r="B96" i="7"/>
  <c r="K96" i="7" s="1"/>
  <c r="B95" i="7"/>
  <c r="K95" i="7" s="1"/>
  <c r="B94" i="7"/>
  <c r="B93" i="7"/>
  <c r="B92" i="7"/>
  <c r="L92" i="7" s="1"/>
  <c r="B91" i="7"/>
  <c r="K91" i="7" s="1"/>
  <c r="B90" i="7"/>
  <c r="B89" i="7"/>
  <c r="B88" i="7"/>
  <c r="K88" i="7" s="1"/>
  <c r="B87" i="7"/>
  <c r="K87" i="7" s="1"/>
  <c r="B86" i="7"/>
  <c r="B85" i="7"/>
  <c r="B84" i="7"/>
  <c r="K84" i="7" s="1"/>
  <c r="B83" i="7"/>
  <c r="K83" i="7" s="1"/>
  <c r="B82" i="7"/>
  <c r="K82" i="7" s="1"/>
  <c r="B81" i="7"/>
  <c r="B80" i="7"/>
  <c r="K80" i="7" s="1"/>
  <c r="B79" i="7"/>
  <c r="K79" i="7" s="1"/>
  <c r="B78" i="7"/>
  <c r="L78" i="7" s="1"/>
  <c r="B77" i="7"/>
  <c r="B76" i="7"/>
  <c r="K76" i="7" s="1"/>
  <c r="B75" i="7"/>
  <c r="K75" i="7" s="1"/>
  <c r="B74" i="7"/>
  <c r="B73" i="7"/>
  <c r="B72" i="7"/>
  <c r="B71" i="7"/>
  <c r="K71" i="7" s="1"/>
  <c r="B70" i="7"/>
  <c r="B69" i="7"/>
  <c r="B68" i="7"/>
  <c r="B67" i="7"/>
  <c r="K67" i="7" s="1"/>
  <c r="B66" i="7"/>
  <c r="L66" i="7" s="1"/>
  <c r="B65" i="7"/>
  <c r="B64" i="7"/>
  <c r="K64" i="7" s="1"/>
  <c r="B63" i="7"/>
  <c r="K63" i="7" s="1"/>
  <c r="B62" i="7"/>
  <c r="B61" i="7"/>
  <c r="B60" i="7"/>
  <c r="L60" i="7" s="1"/>
  <c r="B59" i="7"/>
  <c r="K59" i="7" s="1"/>
  <c r="B58" i="7"/>
  <c r="B57" i="7"/>
  <c r="B56" i="7"/>
  <c r="K56" i="7" s="1"/>
  <c r="B55" i="7"/>
  <c r="K55" i="7" s="1"/>
  <c r="B54" i="7"/>
  <c r="L54" i="7" s="1"/>
  <c r="B53" i="7"/>
  <c r="B52" i="7"/>
  <c r="K52" i="7" s="1"/>
  <c r="B51" i="7"/>
  <c r="K51" i="7" s="1"/>
  <c r="B50" i="7"/>
  <c r="K50" i="7" s="1"/>
  <c r="B49" i="7"/>
  <c r="B48" i="7"/>
  <c r="K48" i="7" s="1"/>
  <c r="B47" i="7"/>
  <c r="K47" i="7" s="1"/>
  <c r="B46" i="7"/>
  <c r="B45" i="7"/>
  <c r="B44" i="7"/>
  <c r="B43" i="7"/>
  <c r="K43" i="7" s="1"/>
  <c r="B42" i="7"/>
  <c r="B41" i="7"/>
  <c r="B40" i="7"/>
  <c r="B39" i="7"/>
  <c r="K39" i="7" s="1"/>
  <c r="B38" i="7"/>
  <c r="L38" i="7" s="1"/>
  <c r="B37" i="7"/>
  <c r="B36" i="7"/>
  <c r="L36" i="7" s="1"/>
  <c r="B35" i="7"/>
  <c r="K35" i="7" s="1"/>
  <c r="B34" i="7"/>
  <c r="B33" i="7"/>
  <c r="B32" i="7"/>
  <c r="K32" i="7" s="1"/>
  <c r="B31" i="7"/>
  <c r="K31" i="7" s="1"/>
  <c r="B30" i="7"/>
  <c r="B29" i="7"/>
  <c r="B28" i="7"/>
  <c r="K28" i="7" s="1"/>
  <c r="B27" i="7"/>
  <c r="K27" i="7" s="1"/>
  <c r="B26" i="7"/>
  <c r="B25" i="7"/>
  <c r="B24" i="7"/>
  <c r="K24" i="7" s="1"/>
  <c r="B23" i="7"/>
  <c r="K23" i="7" s="1"/>
  <c r="B22" i="7"/>
  <c r="B21" i="7"/>
  <c r="B20" i="7"/>
  <c r="K20" i="7" s="1"/>
  <c r="B19" i="7"/>
  <c r="K19" i="7" s="1"/>
  <c r="B18" i="7"/>
  <c r="K18" i="7" s="1"/>
  <c r="B17" i="7"/>
  <c r="B16" i="7"/>
  <c r="B15" i="7"/>
  <c r="B14" i="7"/>
  <c r="L14" i="7" s="1"/>
  <c r="B514" i="8"/>
  <c r="B513" i="8"/>
  <c r="B512" i="8"/>
  <c r="B511" i="8"/>
  <c r="B510" i="8"/>
  <c r="B509" i="8"/>
  <c r="P509" i="8" s="1"/>
  <c r="B508" i="8"/>
  <c r="B507" i="8"/>
  <c r="P507" i="8" s="1"/>
  <c r="B506" i="8"/>
  <c r="B505" i="8"/>
  <c r="B454" i="8"/>
  <c r="B453" i="8"/>
  <c r="B452" i="8"/>
  <c r="B451" i="8"/>
  <c r="B450" i="8"/>
  <c r="B449" i="8"/>
  <c r="B448" i="8"/>
  <c r="B447" i="8"/>
  <c r="P447" i="8" s="1"/>
  <c r="B446" i="8"/>
  <c r="B445" i="8"/>
  <c r="B444" i="8"/>
  <c r="B443" i="8"/>
  <c r="Q443" i="8" s="1"/>
  <c r="B442" i="8"/>
  <c r="B441" i="8"/>
  <c r="P441" i="8" s="1"/>
  <c r="B440" i="8"/>
  <c r="B439" i="8"/>
  <c r="B238" i="8"/>
  <c r="B237" i="8"/>
  <c r="B236" i="8"/>
  <c r="B235" i="8"/>
  <c r="P235" i="8" s="1"/>
  <c r="B234" i="8"/>
  <c r="B233" i="8"/>
  <c r="B232" i="8"/>
  <c r="B231" i="8"/>
  <c r="B230" i="8"/>
  <c r="B229" i="8"/>
  <c r="B228" i="8"/>
  <c r="B227" i="8"/>
  <c r="Q227" i="8" s="1"/>
  <c r="B226" i="8"/>
  <c r="B225" i="8"/>
  <c r="P225" i="8" s="1"/>
  <c r="B224" i="8"/>
  <c r="B223" i="8"/>
  <c r="P223" i="8" s="1"/>
  <c r="B222" i="8"/>
  <c r="B221" i="8"/>
  <c r="B220" i="8"/>
  <c r="B219" i="8"/>
  <c r="B218" i="8"/>
  <c r="B217" i="8"/>
  <c r="B216" i="8"/>
  <c r="B215" i="8"/>
  <c r="B214" i="8"/>
  <c r="B213" i="8"/>
  <c r="B212" i="8"/>
  <c r="B211" i="8"/>
  <c r="Q211" i="8" s="1"/>
  <c r="B210" i="8"/>
  <c r="B209" i="8"/>
  <c r="P209" i="8" s="1"/>
  <c r="B208" i="8"/>
  <c r="B207" i="8"/>
  <c r="B206" i="8"/>
  <c r="B205" i="8"/>
  <c r="B204" i="8"/>
  <c r="B203" i="8"/>
  <c r="B202" i="8"/>
  <c r="B201" i="8"/>
  <c r="B200" i="8"/>
  <c r="B199" i="8"/>
  <c r="B198" i="8"/>
  <c r="B197" i="8"/>
  <c r="B196" i="8"/>
  <c r="B195" i="8"/>
  <c r="P195" i="8" s="1"/>
  <c r="B194" i="8"/>
  <c r="B193" i="8"/>
  <c r="P193" i="8" s="1"/>
  <c r="B192" i="8"/>
  <c r="B191" i="8"/>
  <c r="B190" i="8"/>
  <c r="B189" i="8"/>
  <c r="B188" i="8"/>
  <c r="B187" i="8"/>
  <c r="B186" i="8"/>
  <c r="B185" i="8"/>
  <c r="B184" i="8"/>
  <c r="B183" i="8"/>
  <c r="P183" i="8" s="1"/>
  <c r="B182" i="8"/>
  <c r="B181" i="8"/>
  <c r="B180" i="8"/>
  <c r="B179" i="8"/>
  <c r="Q179" i="8" s="1"/>
  <c r="B178" i="8"/>
  <c r="B177" i="8"/>
  <c r="P177" i="8" s="1"/>
  <c r="B176" i="8"/>
  <c r="B175" i="8"/>
  <c r="B174" i="8"/>
  <c r="B173" i="8"/>
  <c r="B172" i="8"/>
  <c r="B171" i="8"/>
  <c r="P171" i="8" s="1"/>
  <c r="B170" i="8"/>
  <c r="B169" i="8"/>
  <c r="B168" i="8"/>
  <c r="B167" i="8"/>
  <c r="B166" i="8"/>
  <c r="B165" i="8"/>
  <c r="B164" i="8"/>
  <c r="B163" i="8"/>
  <c r="Q163" i="8" s="1"/>
  <c r="B162" i="8"/>
  <c r="B161" i="8"/>
  <c r="P161" i="8" s="1"/>
  <c r="B160" i="8"/>
  <c r="B159" i="8"/>
  <c r="P159" i="8" s="1"/>
  <c r="B158" i="8"/>
  <c r="B157" i="8"/>
  <c r="B156" i="8"/>
  <c r="B155" i="8"/>
  <c r="B154" i="8"/>
  <c r="B153" i="8"/>
  <c r="B152" i="8"/>
  <c r="B151" i="8"/>
  <c r="B150" i="8"/>
  <c r="B149" i="8"/>
  <c r="B148" i="8"/>
  <c r="B147" i="8"/>
  <c r="Q147" i="8" s="1"/>
  <c r="B146" i="8"/>
  <c r="B145" i="8"/>
  <c r="P145" i="8" s="1"/>
  <c r="B144" i="8"/>
  <c r="B143" i="8"/>
  <c r="B142" i="8"/>
  <c r="B141" i="8"/>
  <c r="B140" i="8"/>
  <c r="B139" i="8"/>
  <c r="B138" i="8"/>
  <c r="B137" i="8"/>
  <c r="B136" i="8"/>
  <c r="B135" i="8"/>
  <c r="B134" i="8"/>
  <c r="B133" i="8"/>
  <c r="B132" i="8"/>
  <c r="B131" i="8"/>
  <c r="P131" i="8" s="1"/>
  <c r="B130" i="8"/>
  <c r="B129" i="8"/>
  <c r="P129" i="8" s="1"/>
  <c r="B128" i="8"/>
  <c r="B127" i="8"/>
  <c r="B126" i="8"/>
  <c r="B125" i="8"/>
  <c r="B124" i="8"/>
  <c r="B123" i="8"/>
  <c r="B122" i="8"/>
  <c r="B121" i="8"/>
  <c r="B120" i="8"/>
  <c r="B119" i="8"/>
  <c r="P119" i="8" s="1"/>
  <c r="B118" i="8"/>
  <c r="B117" i="8"/>
  <c r="B116" i="8"/>
  <c r="B115" i="8"/>
  <c r="Q115" i="8" s="1"/>
  <c r="B114" i="8"/>
  <c r="B113" i="8"/>
  <c r="P113" i="8" s="1"/>
  <c r="B112" i="8"/>
  <c r="B111" i="8"/>
  <c r="B110" i="8"/>
  <c r="B109" i="8"/>
  <c r="B108" i="8"/>
  <c r="B107" i="8"/>
  <c r="P107" i="8" s="1"/>
  <c r="B106" i="8"/>
  <c r="B105" i="8"/>
  <c r="B104" i="8"/>
  <c r="B103" i="8"/>
  <c r="B102" i="8"/>
  <c r="B101" i="8"/>
  <c r="B100" i="8"/>
  <c r="B99" i="8"/>
  <c r="Q99" i="8" s="1"/>
  <c r="B98" i="8"/>
  <c r="B97" i="8"/>
  <c r="P97" i="8" s="1"/>
  <c r="B96" i="8"/>
  <c r="B95" i="8"/>
  <c r="P95" i="8" s="1"/>
  <c r="B94" i="8"/>
  <c r="B93" i="8"/>
  <c r="B92" i="8"/>
  <c r="B91" i="8"/>
  <c r="B90" i="8"/>
  <c r="B89" i="8"/>
  <c r="B88" i="8"/>
  <c r="B87" i="8"/>
  <c r="B86" i="8"/>
  <c r="B85" i="8"/>
  <c r="B84" i="8"/>
  <c r="B83" i="8"/>
  <c r="Q83" i="8" s="1"/>
  <c r="B82" i="8"/>
  <c r="B81" i="8"/>
  <c r="P81" i="8" s="1"/>
  <c r="B80" i="8"/>
  <c r="B79" i="8"/>
  <c r="B78" i="8"/>
  <c r="B77" i="8"/>
  <c r="B76" i="8"/>
  <c r="B75" i="8"/>
  <c r="B74" i="8"/>
  <c r="B73" i="8"/>
  <c r="B72" i="8"/>
  <c r="B71" i="8"/>
  <c r="B70" i="8"/>
  <c r="B69" i="8"/>
  <c r="B68" i="8"/>
  <c r="B67" i="8"/>
  <c r="P67" i="8" s="1"/>
  <c r="B66" i="8"/>
  <c r="B65" i="8"/>
  <c r="P65" i="8" s="1"/>
  <c r="B64" i="8"/>
  <c r="B63" i="8"/>
  <c r="B62" i="8"/>
  <c r="B61" i="8"/>
  <c r="B60" i="8"/>
  <c r="B59" i="8"/>
  <c r="B58" i="8"/>
  <c r="B57" i="8"/>
  <c r="B56" i="8"/>
  <c r="B55" i="8"/>
  <c r="P55" i="8" s="1"/>
  <c r="B54" i="8"/>
  <c r="B53" i="8"/>
  <c r="B52" i="8"/>
  <c r="B51" i="8"/>
  <c r="Q51" i="8" s="1"/>
  <c r="B50" i="8"/>
  <c r="B49" i="8"/>
  <c r="P49" i="8" s="1"/>
  <c r="B48" i="8"/>
  <c r="B47" i="8"/>
  <c r="B46" i="8"/>
  <c r="B45" i="8"/>
  <c r="B44" i="8"/>
  <c r="B43" i="8"/>
  <c r="P43" i="8" s="1"/>
  <c r="B42" i="8"/>
  <c r="B41" i="8"/>
  <c r="Q41" i="8" s="1"/>
  <c r="B40" i="8"/>
  <c r="B39" i="8"/>
  <c r="Q39" i="8" s="1"/>
  <c r="B38" i="8"/>
  <c r="B37" i="8"/>
  <c r="B36" i="8"/>
  <c r="B35" i="8"/>
  <c r="B34" i="8"/>
  <c r="B33" i="8"/>
  <c r="P33" i="8" s="1"/>
  <c r="B32" i="8"/>
  <c r="B31" i="8"/>
  <c r="P31" i="8" s="1"/>
  <c r="B30" i="8"/>
  <c r="B29" i="8"/>
  <c r="B28" i="8"/>
  <c r="B27" i="8"/>
  <c r="B26" i="8"/>
  <c r="B25" i="8"/>
  <c r="Q25" i="8" s="1"/>
  <c r="B24" i="8"/>
  <c r="B23" i="8"/>
  <c r="B22" i="8"/>
  <c r="B21" i="8"/>
  <c r="B20" i="8"/>
  <c r="B19" i="8"/>
  <c r="B18" i="8"/>
  <c r="B17" i="8"/>
  <c r="P17" i="8" s="1"/>
  <c r="B16" i="8"/>
  <c r="B15" i="8"/>
  <c r="D3" i="3"/>
  <c r="I9" i="6"/>
  <c r="E10" i="9" s="1"/>
  <c r="E11" i="9" s="1"/>
  <c r="N17" i="6"/>
  <c r="N18" i="6"/>
  <c r="N19" i="6"/>
  <c r="N20" i="6"/>
  <c r="N21" i="6"/>
  <c r="N22" i="6"/>
  <c r="N23" i="6"/>
  <c r="N24" i="6"/>
  <c r="N25" i="6"/>
  <c r="N26" i="6"/>
  <c r="N27" i="6"/>
  <c r="N28" i="6"/>
  <c r="N29" i="6"/>
  <c r="N30" i="6"/>
  <c r="N31" i="6"/>
  <c r="N32" i="6"/>
  <c r="N33" i="6"/>
  <c r="N34" i="6"/>
  <c r="N35" i="6"/>
  <c r="N36" i="6"/>
  <c r="N37" i="6"/>
  <c r="N38" i="6"/>
  <c r="N39" i="6"/>
  <c r="N40" i="6"/>
  <c r="N41" i="6"/>
  <c r="N42" i="6"/>
  <c r="N43" i="6"/>
  <c r="N44" i="6"/>
  <c r="N45" i="6"/>
  <c r="N46" i="6"/>
  <c r="N47" i="6"/>
  <c r="N48" i="6"/>
  <c r="N49" i="6"/>
  <c r="N50" i="6"/>
  <c r="N51" i="6"/>
  <c r="N52" i="6"/>
  <c r="N53" i="6"/>
  <c r="N54" i="6"/>
  <c r="N55" i="6"/>
  <c r="N56" i="6"/>
  <c r="N57" i="6"/>
  <c r="N58" i="6"/>
  <c r="N59" i="6"/>
  <c r="N60" i="6"/>
  <c r="N61" i="6"/>
  <c r="N62" i="6"/>
  <c r="N63" i="6"/>
  <c r="N64" i="6"/>
  <c r="N65" i="6"/>
  <c r="N66" i="6"/>
  <c r="N67" i="6"/>
  <c r="N68" i="6"/>
  <c r="N69" i="6"/>
  <c r="N70"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6"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89"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K15" i="8"/>
  <c r="L15" i="8" s="1"/>
  <c r="M15" i="8" s="1"/>
  <c r="K16" i="8"/>
  <c r="L16" i="8" s="1"/>
  <c r="M16" i="8" s="1"/>
  <c r="K17" i="8"/>
  <c r="L17" i="8" s="1"/>
  <c r="M17" i="8" s="1"/>
  <c r="K18" i="8"/>
  <c r="L18" i="8" s="1"/>
  <c r="M18" i="8" s="1"/>
  <c r="K19" i="8"/>
  <c r="L19" i="8" s="1"/>
  <c r="M19" i="8" s="1"/>
  <c r="K20" i="8"/>
  <c r="L20" i="8" s="1"/>
  <c r="M20" i="8" s="1"/>
  <c r="K21" i="8"/>
  <c r="L21" i="8" s="1"/>
  <c r="M21" i="8" s="1"/>
  <c r="K22" i="8"/>
  <c r="L22" i="8" s="1"/>
  <c r="M22" i="8" s="1"/>
  <c r="K23" i="8"/>
  <c r="L23" i="8" s="1"/>
  <c r="M23" i="8" s="1"/>
  <c r="K24" i="8"/>
  <c r="L24" i="8" s="1"/>
  <c r="M24" i="8" s="1"/>
  <c r="K25" i="8"/>
  <c r="L25" i="8" s="1"/>
  <c r="M25" i="8" s="1"/>
  <c r="K26" i="8"/>
  <c r="L26" i="8" s="1"/>
  <c r="M26" i="8" s="1"/>
  <c r="K27" i="8"/>
  <c r="L27" i="8" s="1"/>
  <c r="M27" i="8" s="1"/>
  <c r="K28" i="8"/>
  <c r="L28" i="8" s="1"/>
  <c r="M28" i="8" s="1"/>
  <c r="K29" i="8"/>
  <c r="L29" i="8" s="1"/>
  <c r="M29" i="8" s="1"/>
  <c r="K30" i="8"/>
  <c r="L30" i="8" s="1"/>
  <c r="M30" i="8" s="1"/>
  <c r="K31" i="8"/>
  <c r="L31" i="8" s="1"/>
  <c r="M31" i="8" s="1"/>
  <c r="K32" i="8"/>
  <c r="L32" i="8" s="1"/>
  <c r="M32" i="8" s="1"/>
  <c r="K33" i="8"/>
  <c r="L33" i="8" s="1"/>
  <c r="M33" i="8" s="1"/>
  <c r="K34" i="8"/>
  <c r="L34" i="8" s="1"/>
  <c r="M34" i="8" s="1"/>
  <c r="K35" i="8"/>
  <c r="L35" i="8" s="1"/>
  <c r="M35" i="8" s="1"/>
  <c r="K36" i="8"/>
  <c r="L36" i="8" s="1"/>
  <c r="M36" i="8" s="1"/>
  <c r="K37" i="8"/>
  <c r="L37" i="8" s="1"/>
  <c r="M37" i="8" s="1"/>
  <c r="K38" i="8"/>
  <c r="L38" i="8" s="1"/>
  <c r="M38" i="8" s="1"/>
  <c r="K39" i="8"/>
  <c r="L39" i="8" s="1"/>
  <c r="M39" i="8" s="1"/>
  <c r="K40" i="8"/>
  <c r="L40" i="8" s="1"/>
  <c r="M40" i="8" s="1"/>
  <c r="K41" i="8"/>
  <c r="L41" i="8" s="1"/>
  <c r="M41" i="8" s="1"/>
  <c r="K42" i="8"/>
  <c r="L42" i="8" s="1"/>
  <c r="M42" i="8" s="1"/>
  <c r="K43" i="8"/>
  <c r="L43" i="8" s="1"/>
  <c r="M43" i="8" s="1"/>
  <c r="K44" i="8"/>
  <c r="L44" i="8" s="1"/>
  <c r="M44" i="8" s="1"/>
  <c r="K45" i="8"/>
  <c r="L45" i="8" s="1"/>
  <c r="M45" i="8" s="1"/>
  <c r="K46" i="8"/>
  <c r="L46" i="8" s="1"/>
  <c r="M46" i="8" s="1"/>
  <c r="K47" i="8"/>
  <c r="L47" i="8" s="1"/>
  <c r="M47" i="8" s="1"/>
  <c r="K48" i="8"/>
  <c r="L48" i="8" s="1"/>
  <c r="M48" i="8" s="1"/>
  <c r="K49" i="8"/>
  <c r="L49" i="8" s="1"/>
  <c r="M49" i="8" s="1"/>
  <c r="K50" i="8"/>
  <c r="L50" i="8" s="1"/>
  <c r="M50" i="8" s="1"/>
  <c r="K51" i="8"/>
  <c r="L51" i="8" s="1"/>
  <c r="M51" i="8" s="1"/>
  <c r="K52" i="8"/>
  <c r="L52" i="8" s="1"/>
  <c r="M52" i="8" s="1"/>
  <c r="K53" i="8"/>
  <c r="L53" i="8" s="1"/>
  <c r="M53" i="8" s="1"/>
  <c r="K54" i="8"/>
  <c r="L54" i="8" s="1"/>
  <c r="M54" i="8" s="1"/>
  <c r="K55" i="8"/>
  <c r="L55" i="8" s="1"/>
  <c r="M55" i="8" s="1"/>
  <c r="K56" i="8"/>
  <c r="L56" i="8" s="1"/>
  <c r="M56" i="8" s="1"/>
  <c r="K57" i="8"/>
  <c r="L57" i="8" s="1"/>
  <c r="M57" i="8" s="1"/>
  <c r="K58" i="8"/>
  <c r="L58" i="8" s="1"/>
  <c r="M58" i="8" s="1"/>
  <c r="K59" i="8"/>
  <c r="L59" i="8" s="1"/>
  <c r="M59" i="8" s="1"/>
  <c r="K60" i="8"/>
  <c r="L60" i="8" s="1"/>
  <c r="M60" i="8" s="1"/>
  <c r="K61" i="8"/>
  <c r="L61" i="8" s="1"/>
  <c r="M61" i="8" s="1"/>
  <c r="K62" i="8"/>
  <c r="L62" i="8" s="1"/>
  <c r="M62" i="8" s="1"/>
  <c r="K63" i="8"/>
  <c r="L63" i="8" s="1"/>
  <c r="M63" i="8" s="1"/>
  <c r="K64" i="8"/>
  <c r="L64" i="8" s="1"/>
  <c r="M64" i="8" s="1"/>
  <c r="K65" i="8"/>
  <c r="L65" i="8" s="1"/>
  <c r="M65" i="8" s="1"/>
  <c r="K66" i="8"/>
  <c r="L66" i="8" s="1"/>
  <c r="M66" i="8" s="1"/>
  <c r="K67" i="8"/>
  <c r="L67" i="8" s="1"/>
  <c r="M67" i="8" s="1"/>
  <c r="K68" i="8"/>
  <c r="L68" i="8" s="1"/>
  <c r="M68" i="8" s="1"/>
  <c r="K69" i="8"/>
  <c r="L69" i="8" s="1"/>
  <c r="M69" i="8" s="1"/>
  <c r="K70" i="8"/>
  <c r="L70" i="8" s="1"/>
  <c r="M70" i="8" s="1"/>
  <c r="K71" i="8"/>
  <c r="L71" i="8" s="1"/>
  <c r="M71" i="8" s="1"/>
  <c r="K72" i="8"/>
  <c r="L72" i="8" s="1"/>
  <c r="M72" i="8" s="1"/>
  <c r="K73" i="8"/>
  <c r="L73" i="8" s="1"/>
  <c r="M73" i="8" s="1"/>
  <c r="K74" i="8"/>
  <c r="L74" i="8" s="1"/>
  <c r="M74" i="8" s="1"/>
  <c r="K75" i="8"/>
  <c r="L75" i="8" s="1"/>
  <c r="M75" i="8" s="1"/>
  <c r="K76" i="8"/>
  <c r="L76" i="8" s="1"/>
  <c r="M76" i="8" s="1"/>
  <c r="K77" i="8"/>
  <c r="L77" i="8" s="1"/>
  <c r="M77" i="8" s="1"/>
  <c r="K78" i="8"/>
  <c r="L78" i="8" s="1"/>
  <c r="M78" i="8" s="1"/>
  <c r="K79" i="8"/>
  <c r="L79" i="8" s="1"/>
  <c r="M79" i="8" s="1"/>
  <c r="K80" i="8"/>
  <c r="L80" i="8" s="1"/>
  <c r="M80" i="8" s="1"/>
  <c r="K81" i="8"/>
  <c r="L81" i="8" s="1"/>
  <c r="M81" i="8" s="1"/>
  <c r="K82" i="8"/>
  <c r="L82" i="8" s="1"/>
  <c r="M82" i="8" s="1"/>
  <c r="K83" i="8"/>
  <c r="L83" i="8" s="1"/>
  <c r="M83" i="8" s="1"/>
  <c r="K84" i="8"/>
  <c r="L84" i="8" s="1"/>
  <c r="M84" i="8" s="1"/>
  <c r="K85" i="8"/>
  <c r="L85" i="8" s="1"/>
  <c r="M85" i="8" s="1"/>
  <c r="K86" i="8"/>
  <c r="L86" i="8" s="1"/>
  <c r="M86" i="8" s="1"/>
  <c r="K87" i="8"/>
  <c r="L87" i="8" s="1"/>
  <c r="M87" i="8" s="1"/>
  <c r="K88" i="8"/>
  <c r="L88" i="8" s="1"/>
  <c r="M88" i="8" s="1"/>
  <c r="K89" i="8"/>
  <c r="L89" i="8" s="1"/>
  <c r="M89" i="8" s="1"/>
  <c r="K90" i="8"/>
  <c r="L90" i="8" s="1"/>
  <c r="M90" i="8" s="1"/>
  <c r="K91" i="8"/>
  <c r="L91" i="8" s="1"/>
  <c r="M91" i="8" s="1"/>
  <c r="K92" i="8"/>
  <c r="L92" i="8" s="1"/>
  <c r="M92" i="8" s="1"/>
  <c r="K93" i="8"/>
  <c r="L93" i="8" s="1"/>
  <c r="M93" i="8" s="1"/>
  <c r="K94" i="8"/>
  <c r="L94" i="8" s="1"/>
  <c r="M94" i="8" s="1"/>
  <c r="K95" i="8"/>
  <c r="L95" i="8" s="1"/>
  <c r="M95" i="8" s="1"/>
  <c r="K96" i="8"/>
  <c r="L96" i="8" s="1"/>
  <c r="M96" i="8" s="1"/>
  <c r="K97" i="8"/>
  <c r="L97" i="8" s="1"/>
  <c r="M97" i="8" s="1"/>
  <c r="K98" i="8"/>
  <c r="L98" i="8" s="1"/>
  <c r="M98" i="8" s="1"/>
  <c r="K99" i="8"/>
  <c r="L99" i="8" s="1"/>
  <c r="M99" i="8" s="1"/>
  <c r="K100" i="8"/>
  <c r="L100" i="8" s="1"/>
  <c r="M100" i="8" s="1"/>
  <c r="K101" i="8"/>
  <c r="L101" i="8" s="1"/>
  <c r="M101" i="8" s="1"/>
  <c r="K102" i="8"/>
  <c r="L102" i="8" s="1"/>
  <c r="M102" i="8" s="1"/>
  <c r="K103" i="8"/>
  <c r="L103" i="8" s="1"/>
  <c r="M103" i="8" s="1"/>
  <c r="K104" i="8"/>
  <c r="L104" i="8" s="1"/>
  <c r="M104" i="8" s="1"/>
  <c r="K105" i="8"/>
  <c r="L105" i="8" s="1"/>
  <c r="M105" i="8" s="1"/>
  <c r="K106" i="8"/>
  <c r="L106" i="8" s="1"/>
  <c r="M106" i="8" s="1"/>
  <c r="K107" i="8"/>
  <c r="L107" i="8" s="1"/>
  <c r="M107" i="8" s="1"/>
  <c r="K108" i="8"/>
  <c r="L108" i="8" s="1"/>
  <c r="M108" i="8" s="1"/>
  <c r="K109" i="8"/>
  <c r="L109" i="8" s="1"/>
  <c r="M109" i="8" s="1"/>
  <c r="K110" i="8"/>
  <c r="L110" i="8" s="1"/>
  <c r="M110" i="8" s="1"/>
  <c r="K111" i="8"/>
  <c r="L111" i="8" s="1"/>
  <c r="M111" i="8" s="1"/>
  <c r="K112" i="8"/>
  <c r="L112" i="8" s="1"/>
  <c r="M112" i="8" s="1"/>
  <c r="K113" i="8"/>
  <c r="L113" i="8" s="1"/>
  <c r="M113" i="8" s="1"/>
  <c r="K114" i="8"/>
  <c r="L114" i="8" s="1"/>
  <c r="M114" i="8" s="1"/>
  <c r="K115" i="8"/>
  <c r="L115" i="8" s="1"/>
  <c r="M115" i="8" s="1"/>
  <c r="K116" i="8"/>
  <c r="L116" i="8" s="1"/>
  <c r="M116" i="8" s="1"/>
  <c r="K117" i="8"/>
  <c r="L117" i="8" s="1"/>
  <c r="M117" i="8" s="1"/>
  <c r="K118" i="8"/>
  <c r="L118" i="8" s="1"/>
  <c r="M118" i="8" s="1"/>
  <c r="K119" i="8"/>
  <c r="L119" i="8" s="1"/>
  <c r="M119" i="8" s="1"/>
  <c r="K120" i="8"/>
  <c r="L120" i="8" s="1"/>
  <c r="M120" i="8" s="1"/>
  <c r="K121" i="8"/>
  <c r="L121" i="8" s="1"/>
  <c r="M121" i="8" s="1"/>
  <c r="K122" i="8"/>
  <c r="L122" i="8" s="1"/>
  <c r="M122" i="8" s="1"/>
  <c r="K123" i="8"/>
  <c r="L123" i="8" s="1"/>
  <c r="M123" i="8" s="1"/>
  <c r="K124" i="8"/>
  <c r="L124" i="8" s="1"/>
  <c r="M124" i="8" s="1"/>
  <c r="K125" i="8"/>
  <c r="L125" i="8" s="1"/>
  <c r="M125" i="8" s="1"/>
  <c r="K126" i="8"/>
  <c r="L126" i="8" s="1"/>
  <c r="M126" i="8" s="1"/>
  <c r="K127" i="8"/>
  <c r="L127" i="8" s="1"/>
  <c r="M127" i="8" s="1"/>
  <c r="K128" i="8"/>
  <c r="L128" i="8" s="1"/>
  <c r="M128" i="8" s="1"/>
  <c r="K129" i="8"/>
  <c r="L129" i="8" s="1"/>
  <c r="M129" i="8" s="1"/>
  <c r="K130" i="8"/>
  <c r="L130" i="8" s="1"/>
  <c r="M130" i="8" s="1"/>
  <c r="K131" i="8"/>
  <c r="L131" i="8" s="1"/>
  <c r="M131" i="8" s="1"/>
  <c r="K132" i="8"/>
  <c r="L132" i="8" s="1"/>
  <c r="M132" i="8" s="1"/>
  <c r="K133" i="8"/>
  <c r="L133" i="8" s="1"/>
  <c r="M133" i="8" s="1"/>
  <c r="K134" i="8"/>
  <c r="L134" i="8" s="1"/>
  <c r="M134" i="8" s="1"/>
  <c r="K135" i="8"/>
  <c r="L135" i="8" s="1"/>
  <c r="M135" i="8" s="1"/>
  <c r="K136" i="8"/>
  <c r="L136" i="8" s="1"/>
  <c r="M136" i="8" s="1"/>
  <c r="K137" i="8"/>
  <c r="L137" i="8" s="1"/>
  <c r="M137" i="8" s="1"/>
  <c r="K138" i="8"/>
  <c r="L138" i="8" s="1"/>
  <c r="M138" i="8" s="1"/>
  <c r="K139" i="8"/>
  <c r="L139" i="8" s="1"/>
  <c r="M139" i="8" s="1"/>
  <c r="K140" i="8"/>
  <c r="L140" i="8" s="1"/>
  <c r="M140" i="8" s="1"/>
  <c r="K141" i="8"/>
  <c r="L141" i="8" s="1"/>
  <c r="M141" i="8" s="1"/>
  <c r="K142" i="8"/>
  <c r="L142" i="8" s="1"/>
  <c r="M142" i="8" s="1"/>
  <c r="K143" i="8"/>
  <c r="L143" i="8" s="1"/>
  <c r="M143" i="8" s="1"/>
  <c r="K144" i="8"/>
  <c r="L144" i="8" s="1"/>
  <c r="M144" i="8" s="1"/>
  <c r="K145" i="8"/>
  <c r="L145" i="8" s="1"/>
  <c r="M145" i="8" s="1"/>
  <c r="K146" i="8"/>
  <c r="L146" i="8" s="1"/>
  <c r="M146" i="8" s="1"/>
  <c r="K147" i="8"/>
  <c r="L147" i="8" s="1"/>
  <c r="M147" i="8" s="1"/>
  <c r="K148" i="8"/>
  <c r="L148" i="8" s="1"/>
  <c r="M148" i="8" s="1"/>
  <c r="K149" i="8"/>
  <c r="L149" i="8" s="1"/>
  <c r="M149" i="8" s="1"/>
  <c r="K150" i="8"/>
  <c r="L150" i="8" s="1"/>
  <c r="M150" i="8" s="1"/>
  <c r="K151" i="8"/>
  <c r="L151" i="8" s="1"/>
  <c r="M151" i="8" s="1"/>
  <c r="K152" i="8"/>
  <c r="L152" i="8" s="1"/>
  <c r="M152" i="8" s="1"/>
  <c r="K153" i="8"/>
  <c r="L153" i="8" s="1"/>
  <c r="M153" i="8" s="1"/>
  <c r="K154" i="8"/>
  <c r="L154" i="8" s="1"/>
  <c r="M154" i="8" s="1"/>
  <c r="K155" i="8"/>
  <c r="L155" i="8" s="1"/>
  <c r="M155" i="8" s="1"/>
  <c r="K156" i="8"/>
  <c r="L156" i="8" s="1"/>
  <c r="M156" i="8" s="1"/>
  <c r="K157" i="8"/>
  <c r="L157" i="8" s="1"/>
  <c r="M157" i="8" s="1"/>
  <c r="K158" i="8"/>
  <c r="L158" i="8" s="1"/>
  <c r="M158" i="8" s="1"/>
  <c r="K159" i="8"/>
  <c r="L159" i="8" s="1"/>
  <c r="M159" i="8" s="1"/>
  <c r="K160" i="8"/>
  <c r="L160" i="8" s="1"/>
  <c r="M160" i="8" s="1"/>
  <c r="K161" i="8"/>
  <c r="L161" i="8" s="1"/>
  <c r="M161" i="8" s="1"/>
  <c r="K162" i="8"/>
  <c r="L162" i="8" s="1"/>
  <c r="M162" i="8" s="1"/>
  <c r="K163" i="8"/>
  <c r="L163" i="8" s="1"/>
  <c r="M163" i="8" s="1"/>
  <c r="K164" i="8"/>
  <c r="L164" i="8" s="1"/>
  <c r="M164" i="8" s="1"/>
  <c r="K165" i="8"/>
  <c r="L165" i="8" s="1"/>
  <c r="M165" i="8" s="1"/>
  <c r="K166" i="8"/>
  <c r="L166" i="8" s="1"/>
  <c r="M166" i="8" s="1"/>
  <c r="K167" i="8"/>
  <c r="L167" i="8" s="1"/>
  <c r="M167" i="8" s="1"/>
  <c r="K168" i="8"/>
  <c r="L168" i="8" s="1"/>
  <c r="M168" i="8" s="1"/>
  <c r="K169" i="8"/>
  <c r="L169" i="8" s="1"/>
  <c r="M169" i="8" s="1"/>
  <c r="K170" i="8"/>
  <c r="L170" i="8" s="1"/>
  <c r="M170" i="8" s="1"/>
  <c r="K171" i="8"/>
  <c r="L171" i="8" s="1"/>
  <c r="M171" i="8" s="1"/>
  <c r="K172" i="8"/>
  <c r="L172" i="8" s="1"/>
  <c r="M172" i="8" s="1"/>
  <c r="K173" i="8"/>
  <c r="L173" i="8" s="1"/>
  <c r="M173" i="8" s="1"/>
  <c r="K174" i="8"/>
  <c r="L174" i="8" s="1"/>
  <c r="M174" i="8" s="1"/>
  <c r="K175" i="8"/>
  <c r="L175" i="8" s="1"/>
  <c r="M175" i="8" s="1"/>
  <c r="K176" i="8"/>
  <c r="L176" i="8" s="1"/>
  <c r="M176" i="8" s="1"/>
  <c r="K177" i="8"/>
  <c r="L177" i="8" s="1"/>
  <c r="M177" i="8" s="1"/>
  <c r="K178" i="8"/>
  <c r="L178" i="8" s="1"/>
  <c r="M178" i="8" s="1"/>
  <c r="K179" i="8"/>
  <c r="L179" i="8" s="1"/>
  <c r="M179" i="8" s="1"/>
  <c r="K180" i="8"/>
  <c r="L180" i="8" s="1"/>
  <c r="M180" i="8" s="1"/>
  <c r="K181" i="8"/>
  <c r="L181" i="8" s="1"/>
  <c r="M181" i="8" s="1"/>
  <c r="K182" i="8"/>
  <c r="L182" i="8" s="1"/>
  <c r="M182" i="8" s="1"/>
  <c r="K183" i="8"/>
  <c r="L183" i="8" s="1"/>
  <c r="M183" i="8" s="1"/>
  <c r="K184" i="8"/>
  <c r="L184" i="8" s="1"/>
  <c r="M184" i="8" s="1"/>
  <c r="K185" i="8"/>
  <c r="L185" i="8" s="1"/>
  <c r="M185" i="8" s="1"/>
  <c r="K186" i="8"/>
  <c r="L186" i="8" s="1"/>
  <c r="M186" i="8" s="1"/>
  <c r="K187" i="8"/>
  <c r="L187" i="8" s="1"/>
  <c r="M187" i="8" s="1"/>
  <c r="K188" i="8"/>
  <c r="L188" i="8" s="1"/>
  <c r="M188" i="8" s="1"/>
  <c r="K189" i="8"/>
  <c r="L189" i="8" s="1"/>
  <c r="M189" i="8" s="1"/>
  <c r="K190" i="8"/>
  <c r="L190" i="8" s="1"/>
  <c r="M190" i="8" s="1"/>
  <c r="K191" i="8"/>
  <c r="L191" i="8" s="1"/>
  <c r="M191" i="8" s="1"/>
  <c r="K192" i="8"/>
  <c r="L192" i="8" s="1"/>
  <c r="M192" i="8" s="1"/>
  <c r="K193" i="8"/>
  <c r="L193" i="8" s="1"/>
  <c r="M193" i="8" s="1"/>
  <c r="K194" i="8"/>
  <c r="L194" i="8" s="1"/>
  <c r="M194" i="8" s="1"/>
  <c r="K195" i="8"/>
  <c r="L195" i="8" s="1"/>
  <c r="M195" i="8" s="1"/>
  <c r="K196" i="8"/>
  <c r="L196" i="8" s="1"/>
  <c r="M196" i="8" s="1"/>
  <c r="K197" i="8"/>
  <c r="L197" i="8" s="1"/>
  <c r="M197" i="8" s="1"/>
  <c r="K198" i="8"/>
  <c r="L198" i="8" s="1"/>
  <c r="M198" i="8" s="1"/>
  <c r="K199" i="8"/>
  <c r="L199" i="8" s="1"/>
  <c r="M199" i="8" s="1"/>
  <c r="K200" i="8"/>
  <c r="L200" i="8" s="1"/>
  <c r="M200" i="8" s="1"/>
  <c r="K201" i="8"/>
  <c r="L201" i="8" s="1"/>
  <c r="M201" i="8" s="1"/>
  <c r="K202" i="8"/>
  <c r="L202" i="8" s="1"/>
  <c r="M202" i="8" s="1"/>
  <c r="K203" i="8"/>
  <c r="L203" i="8" s="1"/>
  <c r="M203" i="8" s="1"/>
  <c r="K204" i="8"/>
  <c r="L204" i="8" s="1"/>
  <c r="M204" i="8" s="1"/>
  <c r="K205" i="8"/>
  <c r="L205" i="8" s="1"/>
  <c r="M205" i="8" s="1"/>
  <c r="K206" i="8"/>
  <c r="L206" i="8" s="1"/>
  <c r="M206" i="8" s="1"/>
  <c r="K207" i="8"/>
  <c r="L207" i="8" s="1"/>
  <c r="M207" i="8" s="1"/>
  <c r="K208" i="8"/>
  <c r="L208" i="8" s="1"/>
  <c r="M208" i="8" s="1"/>
  <c r="K209" i="8"/>
  <c r="L209" i="8" s="1"/>
  <c r="M209" i="8" s="1"/>
  <c r="K210" i="8"/>
  <c r="L210" i="8" s="1"/>
  <c r="M210" i="8" s="1"/>
  <c r="K211" i="8"/>
  <c r="L211" i="8" s="1"/>
  <c r="M211" i="8" s="1"/>
  <c r="K212" i="8"/>
  <c r="L212" i="8" s="1"/>
  <c r="M212" i="8" s="1"/>
  <c r="K213" i="8"/>
  <c r="L213" i="8" s="1"/>
  <c r="M213" i="8" s="1"/>
  <c r="K214" i="8"/>
  <c r="L214" i="8" s="1"/>
  <c r="M214" i="8" s="1"/>
  <c r="K215" i="8"/>
  <c r="L215" i="8" s="1"/>
  <c r="M215" i="8" s="1"/>
  <c r="K216" i="8"/>
  <c r="L216" i="8" s="1"/>
  <c r="M216" i="8" s="1"/>
  <c r="K217" i="8"/>
  <c r="L217" i="8" s="1"/>
  <c r="M217" i="8" s="1"/>
  <c r="K218" i="8"/>
  <c r="L218" i="8" s="1"/>
  <c r="M218" i="8" s="1"/>
  <c r="K219" i="8"/>
  <c r="L219" i="8" s="1"/>
  <c r="M219" i="8" s="1"/>
  <c r="K220" i="8"/>
  <c r="L220" i="8" s="1"/>
  <c r="M220" i="8" s="1"/>
  <c r="K221" i="8"/>
  <c r="L221" i="8" s="1"/>
  <c r="M221" i="8" s="1"/>
  <c r="K222" i="8"/>
  <c r="L222" i="8" s="1"/>
  <c r="M222" i="8" s="1"/>
  <c r="K223" i="8"/>
  <c r="L223" i="8" s="1"/>
  <c r="M223" i="8" s="1"/>
  <c r="K224" i="8"/>
  <c r="L224" i="8" s="1"/>
  <c r="M224" i="8" s="1"/>
  <c r="K225" i="8"/>
  <c r="L225" i="8" s="1"/>
  <c r="M225" i="8" s="1"/>
  <c r="K226" i="8"/>
  <c r="L226" i="8" s="1"/>
  <c r="M226" i="8" s="1"/>
  <c r="K227" i="8"/>
  <c r="L227" i="8" s="1"/>
  <c r="M227" i="8" s="1"/>
  <c r="K228" i="8"/>
  <c r="L228" i="8" s="1"/>
  <c r="M228" i="8" s="1"/>
  <c r="K229" i="8"/>
  <c r="L229" i="8" s="1"/>
  <c r="M229" i="8" s="1"/>
  <c r="K230" i="8"/>
  <c r="L230" i="8" s="1"/>
  <c r="M230" i="8" s="1"/>
  <c r="K231" i="8"/>
  <c r="L231" i="8" s="1"/>
  <c r="M231" i="8" s="1"/>
  <c r="K232" i="8"/>
  <c r="L232" i="8" s="1"/>
  <c r="M232" i="8" s="1"/>
  <c r="K233" i="8"/>
  <c r="L233" i="8" s="1"/>
  <c r="M233" i="8" s="1"/>
  <c r="K234" i="8"/>
  <c r="L234" i="8" s="1"/>
  <c r="M234" i="8" s="1"/>
  <c r="K235" i="8"/>
  <c r="L235" i="8" s="1"/>
  <c r="M235" i="8" s="1"/>
  <c r="K236" i="8"/>
  <c r="L236" i="8" s="1"/>
  <c r="M236" i="8" s="1"/>
  <c r="K237" i="8"/>
  <c r="L237" i="8" s="1"/>
  <c r="M237" i="8" s="1"/>
  <c r="K238" i="8"/>
  <c r="L238" i="8" s="1"/>
  <c r="M238" i="8" s="1"/>
  <c r="K439" i="8"/>
  <c r="L439" i="8" s="1"/>
  <c r="M439" i="8" s="1"/>
  <c r="K440" i="8"/>
  <c r="L440" i="8" s="1"/>
  <c r="M440" i="8" s="1"/>
  <c r="K441" i="8"/>
  <c r="L441" i="8" s="1"/>
  <c r="M441" i="8" s="1"/>
  <c r="K442" i="8"/>
  <c r="L442" i="8" s="1"/>
  <c r="M442" i="8" s="1"/>
  <c r="K443" i="8"/>
  <c r="L443" i="8" s="1"/>
  <c r="M443" i="8" s="1"/>
  <c r="K444" i="8"/>
  <c r="L444" i="8" s="1"/>
  <c r="M444" i="8" s="1"/>
  <c r="K445" i="8"/>
  <c r="L445" i="8" s="1"/>
  <c r="M445" i="8" s="1"/>
  <c r="K446" i="8"/>
  <c r="L446" i="8" s="1"/>
  <c r="M446" i="8" s="1"/>
  <c r="K447" i="8"/>
  <c r="L447" i="8" s="1"/>
  <c r="M447" i="8" s="1"/>
  <c r="K448" i="8"/>
  <c r="L448" i="8" s="1"/>
  <c r="M448" i="8" s="1"/>
  <c r="K449" i="8"/>
  <c r="L449" i="8" s="1"/>
  <c r="M449" i="8" s="1"/>
  <c r="K450" i="8"/>
  <c r="L450" i="8" s="1"/>
  <c r="M450" i="8" s="1"/>
  <c r="K451" i="8"/>
  <c r="L451" i="8" s="1"/>
  <c r="M451" i="8" s="1"/>
  <c r="K452" i="8"/>
  <c r="L452" i="8" s="1"/>
  <c r="M452" i="8" s="1"/>
  <c r="K453" i="8"/>
  <c r="L453" i="8" s="1"/>
  <c r="M453" i="8" s="1"/>
  <c r="K454" i="8"/>
  <c r="L454" i="8" s="1"/>
  <c r="M454" i="8" s="1"/>
  <c r="K505" i="8"/>
  <c r="L505" i="8" s="1"/>
  <c r="M505" i="8" s="1"/>
  <c r="K506" i="8"/>
  <c r="L506" i="8" s="1"/>
  <c r="M506" i="8" s="1"/>
  <c r="K507" i="8"/>
  <c r="L507" i="8" s="1"/>
  <c r="M507" i="8" s="1"/>
  <c r="K508" i="8"/>
  <c r="L508" i="8" s="1"/>
  <c r="M508" i="8" s="1"/>
  <c r="K509" i="8"/>
  <c r="L509" i="8" s="1"/>
  <c r="M509" i="8" s="1"/>
  <c r="K510" i="8"/>
  <c r="L510" i="8" s="1"/>
  <c r="M510" i="8" s="1"/>
  <c r="K511" i="8"/>
  <c r="L511" i="8" s="1"/>
  <c r="M511" i="8" s="1"/>
  <c r="K512" i="8"/>
  <c r="L512" i="8" s="1"/>
  <c r="M512" i="8" s="1"/>
  <c r="K513" i="8"/>
  <c r="L513" i="8" s="1"/>
  <c r="M513" i="8" s="1"/>
  <c r="K514" i="8"/>
  <c r="L514" i="8" s="1"/>
  <c r="M514" i="8" s="1"/>
  <c r="BD16"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88" i="3"/>
  <c r="BD589" i="3"/>
  <c r="BD590" i="3"/>
  <c r="BD591" i="3"/>
  <c r="BD592" i="3"/>
  <c r="BD593" i="3"/>
  <c r="BD594" i="3"/>
  <c r="BD595" i="3"/>
  <c r="BD596" i="3"/>
  <c r="BD597" i="3"/>
  <c r="BD598" i="3"/>
  <c r="BD599" i="3"/>
  <c r="BD600" i="3"/>
  <c r="BD601" i="3"/>
  <c r="BD602" i="3"/>
  <c r="BD603" i="3"/>
  <c r="BD604" i="3"/>
  <c r="BD605" i="3"/>
  <c r="BD606" i="3"/>
  <c r="BD607" i="3"/>
  <c r="BD608" i="3"/>
  <c r="BD609" i="3"/>
  <c r="BD610" i="3"/>
  <c r="BD611" i="3"/>
  <c r="BD612" i="3"/>
  <c r="BD613" i="3"/>
  <c r="BD614" i="3"/>
  <c r="BD615" i="3"/>
  <c r="BD616" i="3"/>
  <c r="BD617" i="3"/>
  <c r="BD618" i="3"/>
  <c r="BD619" i="3"/>
  <c r="BD620" i="3"/>
  <c r="BD621" i="3"/>
  <c r="BD622" i="3"/>
  <c r="BD623" i="3"/>
  <c r="BD624" i="3"/>
  <c r="BD625" i="3"/>
  <c r="BD626" i="3"/>
  <c r="BD627" i="3"/>
  <c r="BD628" i="3"/>
  <c r="BD629" i="3"/>
  <c r="BD630" i="3"/>
  <c r="BD631" i="3"/>
  <c r="BD632" i="3"/>
  <c r="BD633" i="3"/>
  <c r="BD634" i="3"/>
  <c r="BD635" i="3"/>
  <c r="BD636" i="3"/>
  <c r="BD637" i="3"/>
  <c r="BD638" i="3"/>
  <c r="BD639" i="3"/>
  <c r="BD640" i="3"/>
  <c r="BD641" i="3"/>
  <c r="BD642" i="3"/>
  <c r="BD643" i="3"/>
  <c r="BD644" i="3"/>
  <c r="BD645" i="3"/>
  <c r="BD646" i="3"/>
  <c r="BD647" i="3"/>
  <c r="BD648" i="3"/>
  <c r="BD649" i="3"/>
  <c r="BD650" i="3"/>
  <c r="BD651" i="3"/>
  <c r="BD652" i="3"/>
  <c r="BD653" i="3"/>
  <c r="BD654" i="3"/>
  <c r="BD655" i="3"/>
  <c r="BD656" i="3"/>
  <c r="BD657" i="3"/>
  <c r="BD658" i="3"/>
  <c r="BD659" i="3"/>
  <c r="BD660" i="3"/>
  <c r="BD661" i="3"/>
  <c r="BD662" i="3"/>
  <c r="BD663" i="3"/>
  <c r="BD664" i="3"/>
  <c r="BD665" i="3"/>
  <c r="BD666" i="3"/>
  <c r="BD667" i="3"/>
  <c r="BD668" i="3"/>
  <c r="BD669" i="3"/>
  <c r="BD670" i="3"/>
  <c r="BD671" i="3"/>
  <c r="BD672" i="3"/>
  <c r="BD673" i="3"/>
  <c r="BD674" i="3"/>
  <c r="BD675" i="3"/>
  <c r="BD676" i="3"/>
  <c r="BD677" i="3"/>
  <c r="BD678" i="3"/>
  <c r="BD679" i="3"/>
  <c r="BD680" i="3"/>
  <c r="BD681" i="3"/>
  <c r="BD682" i="3"/>
  <c r="BD683" i="3"/>
  <c r="BD684" i="3"/>
  <c r="BD685" i="3"/>
  <c r="BD686" i="3"/>
  <c r="BD687" i="3"/>
  <c r="BD688" i="3"/>
  <c r="BD689" i="3"/>
  <c r="BD690" i="3"/>
  <c r="BD691" i="3"/>
  <c r="BD692" i="3"/>
  <c r="BD693" i="3"/>
  <c r="BD694" i="3"/>
  <c r="BD695" i="3"/>
  <c r="BD696" i="3"/>
  <c r="BD697" i="3"/>
  <c r="BD698" i="3"/>
  <c r="BD699" i="3"/>
  <c r="BD700" i="3"/>
  <c r="BD701" i="3"/>
  <c r="BD702" i="3"/>
  <c r="BD703" i="3"/>
  <c r="BD704" i="3"/>
  <c r="BD705" i="3"/>
  <c r="BD706" i="3"/>
  <c r="BD707" i="3"/>
  <c r="BD708" i="3"/>
  <c r="BD709" i="3"/>
  <c r="BD710" i="3"/>
  <c r="BD711" i="3"/>
  <c r="BD712" i="3"/>
  <c r="BD713" i="3"/>
  <c r="BD714" i="3"/>
  <c r="BD715" i="3"/>
  <c r="BD716" i="3"/>
  <c r="BD717" i="3"/>
  <c r="BD718" i="3"/>
  <c r="BD719" i="3"/>
  <c r="BD720" i="3"/>
  <c r="BD721" i="3"/>
  <c r="BD722" i="3"/>
  <c r="BD723" i="3"/>
  <c r="BD724" i="3"/>
  <c r="BD725" i="3"/>
  <c r="BD726" i="3"/>
  <c r="BD727" i="3"/>
  <c r="BD728" i="3"/>
  <c r="BD729" i="3"/>
  <c r="BD730" i="3"/>
  <c r="BD731" i="3"/>
  <c r="BD732" i="3"/>
  <c r="BD733" i="3"/>
  <c r="BD734" i="3"/>
  <c r="BD735" i="3"/>
  <c r="BD736" i="3"/>
  <c r="BD737" i="3"/>
  <c r="BD738" i="3"/>
  <c r="BD739" i="3"/>
  <c r="BD740" i="3"/>
  <c r="BD741" i="3"/>
  <c r="BD742" i="3"/>
  <c r="BD743" i="3"/>
  <c r="BD744" i="3"/>
  <c r="BD745" i="3"/>
  <c r="BD746" i="3"/>
  <c r="BD747" i="3"/>
  <c r="BD748" i="3"/>
  <c r="BD749" i="3"/>
  <c r="BD750" i="3"/>
  <c r="BD751" i="3"/>
  <c r="BD752" i="3"/>
  <c r="BD753" i="3"/>
  <c r="BD754" i="3"/>
  <c r="BD755" i="3"/>
  <c r="BD756" i="3"/>
  <c r="BD757" i="3"/>
  <c r="BD758" i="3"/>
  <c r="BD759" i="3"/>
  <c r="BD760" i="3"/>
  <c r="BD761" i="3"/>
  <c r="BD762" i="3"/>
  <c r="BD763" i="3"/>
  <c r="BD764" i="3"/>
  <c r="BD765" i="3"/>
  <c r="BD766" i="3"/>
  <c r="BD767" i="3"/>
  <c r="BD768" i="3"/>
  <c r="BD769" i="3"/>
  <c r="BD770" i="3"/>
  <c r="BD771" i="3"/>
  <c r="BD772" i="3"/>
  <c r="BD773" i="3"/>
  <c r="BD774" i="3"/>
  <c r="BD775" i="3"/>
  <c r="BD776" i="3"/>
  <c r="BD777" i="3"/>
  <c r="BD778" i="3"/>
  <c r="BD779" i="3"/>
  <c r="BD780" i="3"/>
  <c r="BD781" i="3"/>
  <c r="BD782" i="3"/>
  <c r="BD783" i="3"/>
  <c r="BD784" i="3"/>
  <c r="BD785" i="3"/>
  <c r="BD786" i="3"/>
  <c r="BD787" i="3"/>
  <c r="BD788" i="3"/>
  <c r="BD789" i="3"/>
  <c r="BD790" i="3"/>
  <c r="BD791" i="3"/>
  <c r="BD792" i="3"/>
  <c r="BD793" i="3"/>
  <c r="BD794" i="3"/>
  <c r="BD795" i="3"/>
  <c r="BD796" i="3"/>
  <c r="BD797" i="3"/>
  <c r="BD798" i="3"/>
  <c r="BD799" i="3"/>
  <c r="BD800" i="3"/>
  <c r="BD801" i="3"/>
  <c r="BD802" i="3"/>
  <c r="BD803" i="3"/>
  <c r="BD804" i="3"/>
  <c r="BD805" i="3"/>
  <c r="BD806" i="3"/>
  <c r="BD807" i="3"/>
  <c r="BD808" i="3"/>
  <c r="BD809" i="3"/>
  <c r="BD810" i="3"/>
  <c r="BD811" i="3"/>
  <c r="BD812" i="3"/>
  <c r="BD813" i="3"/>
  <c r="BD814" i="3"/>
  <c r="BD815" i="3"/>
  <c r="BD816" i="3"/>
  <c r="BD817" i="3"/>
  <c r="BD818" i="3"/>
  <c r="BD819" i="3"/>
  <c r="BD820" i="3"/>
  <c r="BD821" i="3"/>
  <c r="BD822" i="3"/>
  <c r="BD823" i="3"/>
  <c r="BD824" i="3"/>
  <c r="BD825" i="3"/>
  <c r="BD826" i="3"/>
  <c r="BD827" i="3"/>
  <c r="BD828" i="3"/>
  <c r="BD829" i="3"/>
  <c r="BD830" i="3"/>
  <c r="BD831" i="3"/>
  <c r="BD832" i="3"/>
  <c r="BD833" i="3"/>
  <c r="BD834" i="3"/>
  <c r="BD835" i="3"/>
  <c r="BD836" i="3"/>
  <c r="BD837" i="3"/>
  <c r="BD838" i="3"/>
  <c r="BD839" i="3"/>
  <c r="BD840" i="3"/>
  <c r="BD841" i="3"/>
  <c r="BD842" i="3"/>
  <c r="BD843" i="3"/>
  <c r="BD844" i="3"/>
  <c r="BD845" i="3"/>
  <c r="BD846" i="3"/>
  <c r="BD847" i="3"/>
  <c r="BD848" i="3"/>
  <c r="BD849" i="3"/>
  <c r="BD850" i="3"/>
  <c r="BD851" i="3"/>
  <c r="BD852" i="3"/>
  <c r="BD853" i="3"/>
  <c r="BD854" i="3"/>
  <c r="BD855" i="3"/>
  <c r="BD856" i="3"/>
  <c r="BD857" i="3"/>
  <c r="BD858" i="3"/>
  <c r="BD859" i="3"/>
  <c r="BD860" i="3"/>
  <c r="BD861" i="3"/>
  <c r="BD862" i="3"/>
  <c r="BD863" i="3"/>
  <c r="BD864" i="3"/>
  <c r="BD865" i="3"/>
  <c r="BD866" i="3"/>
  <c r="BD867" i="3"/>
  <c r="BD868" i="3"/>
  <c r="BD869" i="3"/>
  <c r="BD870" i="3"/>
  <c r="BD871" i="3"/>
  <c r="BD872" i="3"/>
  <c r="BD873" i="3"/>
  <c r="BD874" i="3"/>
  <c r="BD875" i="3"/>
  <c r="BD876" i="3"/>
  <c r="BD877" i="3"/>
  <c r="BD878" i="3"/>
  <c r="BD879" i="3"/>
  <c r="BD880" i="3"/>
  <c r="BD881" i="3"/>
  <c r="BD882" i="3"/>
  <c r="BD883" i="3"/>
  <c r="BD884" i="3"/>
  <c r="BD885" i="3"/>
  <c r="BD886" i="3"/>
  <c r="BD887" i="3"/>
  <c r="BD888" i="3"/>
  <c r="BD889" i="3"/>
  <c r="BD890" i="3"/>
  <c r="BD891" i="3"/>
  <c r="BD892" i="3"/>
  <c r="BD893" i="3"/>
  <c r="BD894" i="3"/>
  <c r="BD895" i="3"/>
  <c r="BD896" i="3"/>
  <c r="BD897" i="3"/>
  <c r="BD898" i="3"/>
  <c r="BD899" i="3"/>
  <c r="BD900" i="3"/>
  <c r="BD901" i="3"/>
  <c r="BD902" i="3"/>
  <c r="BD903" i="3"/>
  <c r="BD904" i="3"/>
  <c r="BD905" i="3"/>
  <c r="BD906" i="3"/>
  <c r="BD907" i="3"/>
  <c r="BD908" i="3"/>
  <c r="BD909" i="3"/>
  <c r="BD910" i="3"/>
  <c r="BD911" i="3"/>
  <c r="BD912" i="3"/>
  <c r="BD913" i="3"/>
  <c r="BD914" i="3"/>
  <c r="BD915" i="3"/>
  <c r="BD916" i="3"/>
  <c r="BD917" i="3"/>
  <c r="BD918" i="3"/>
  <c r="BD919" i="3"/>
  <c r="BD920" i="3"/>
  <c r="BD921" i="3"/>
  <c r="BD922" i="3"/>
  <c r="BD923" i="3"/>
  <c r="BD924" i="3"/>
  <c r="BD925" i="3"/>
  <c r="BD926" i="3"/>
  <c r="BD927" i="3"/>
  <c r="BD928" i="3"/>
  <c r="BD929" i="3"/>
  <c r="BD930" i="3"/>
  <c r="BD931" i="3"/>
  <c r="BD932" i="3"/>
  <c r="BD933" i="3"/>
  <c r="BD934" i="3"/>
  <c r="BD935" i="3"/>
  <c r="BD936" i="3"/>
  <c r="BD937" i="3"/>
  <c r="BD938" i="3"/>
  <c r="BD939" i="3"/>
  <c r="BD940" i="3"/>
  <c r="BD941" i="3"/>
  <c r="BD942" i="3"/>
  <c r="BD943" i="3"/>
  <c r="BD944" i="3"/>
  <c r="BD945" i="3"/>
  <c r="BD946" i="3"/>
  <c r="BD947" i="3"/>
  <c r="BD948" i="3"/>
  <c r="BD949" i="3"/>
  <c r="BD950" i="3"/>
  <c r="BD951" i="3"/>
  <c r="BD952" i="3"/>
  <c r="BD953" i="3"/>
  <c r="BD954" i="3"/>
  <c r="BD955" i="3"/>
  <c r="BD956" i="3"/>
  <c r="BD957" i="3"/>
  <c r="BD958" i="3"/>
  <c r="BD959" i="3"/>
  <c r="BD960" i="3"/>
  <c r="BD961" i="3"/>
  <c r="BD962" i="3"/>
  <c r="BD963" i="3"/>
  <c r="BD964" i="3"/>
  <c r="BD965" i="3"/>
  <c r="BD966" i="3"/>
  <c r="BD967" i="3"/>
  <c r="BD968" i="3"/>
  <c r="BD969" i="3"/>
  <c r="BD970" i="3"/>
  <c r="BD971" i="3"/>
  <c r="BD972" i="3"/>
  <c r="BD973" i="3"/>
  <c r="BD974" i="3"/>
  <c r="BD975" i="3"/>
  <c r="BD976" i="3"/>
  <c r="BD977" i="3"/>
  <c r="BD978" i="3"/>
  <c r="BD979" i="3"/>
  <c r="BD980" i="3"/>
  <c r="BD981" i="3"/>
  <c r="BD982" i="3"/>
  <c r="BD983" i="3"/>
  <c r="BD984" i="3"/>
  <c r="BD985" i="3"/>
  <c r="BD986" i="3"/>
  <c r="BD987" i="3"/>
  <c r="BD988" i="3"/>
  <c r="BD989" i="3"/>
  <c r="BD990" i="3"/>
  <c r="BD991" i="3"/>
  <c r="BD992" i="3"/>
  <c r="BD993" i="3"/>
  <c r="BD994" i="3"/>
  <c r="BD995" i="3"/>
  <c r="BD996" i="3"/>
  <c r="BD997" i="3"/>
  <c r="BD998" i="3"/>
  <c r="BD999" i="3"/>
  <c r="BD1000" i="3"/>
  <c r="BD1001" i="3"/>
  <c r="BD1002" i="3"/>
  <c r="BD1003" i="3"/>
  <c r="BD1004" i="3"/>
  <c r="BD1005" i="3"/>
  <c r="BD1006" i="3"/>
  <c r="BD1007" i="3"/>
  <c r="BD1008" i="3"/>
  <c r="BD1009" i="3"/>
  <c r="BD1010" i="3"/>
  <c r="BD1011" i="3"/>
  <c r="BD1012" i="3"/>
  <c r="O14" i="7"/>
  <c r="O15" i="7"/>
  <c r="O16" i="7"/>
  <c r="O17" i="7"/>
  <c r="O18" i="7"/>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O80" i="7"/>
  <c r="O81" i="7"/>
  <c r="O82" i="7"/>
  <c r="O83" i="7"/>
  <c r="O84" i="7"/>
  <c r="O85" i="7"/>
  <c r="O86" i="7"/>
  <c r="O87" i="7"/>
  <c r="O88" i="7"/>
  <c r="O89" i="7"/>
  <c r="O90" i="7"/>
  <c r="O91" i="7"/>
  <c r="O92" i="7"/>
  <c r="O93" i="7"/>
  <c r="O94" i="7"/>
  <c r="O95" i="7"/>
  <c r="O96" i="7"/>
  <c r="O97" i="7"/>
  <c r="O98" i="7"/>
  <c r="O99" i="7"/>
  <c r="O100" i="7"/>
  <c r="O101" i="7"/>
  <c r="O102" i="7"/>
  <c r="O103" i="7"/>
  <c r="O104" i="7"/>
  <c r="O105" i="7"/>
  <c r="O106" i="7"/>
  <c r="O107" i="7"/>
  <c r="O108" i="7"/>
  <c r="O109" i="7"/>
  <c r="O110" i="7"/>
  <c r="O111" i="7"/>
  <c r="O112" i="7"/>
  <c r="O113" i="7"/>
  <c r="O114" i="7"/>
  <c r="O115" i="7"/>
  <c r="O116" i="7"/>
  <c r="O117" i="7"/>
  <c r="O118" i="7"/>
  <c r="O119" i="7"/>
  <c r="O120" i="7"/>
  <c r="O121" i="7"/>
  <c r="O122" i="7"/>
  <c r="O123" i="7"/>
  <c r="O124" i="7"/>
  <c r="O125" i="7"/>
  <c r="O126" i="7"/>
  <c r="O127" i="7"/>
  <c r="O128" i="7"/>
  <c r="O129" i="7"/>
  <c r="O130" i="7"/>
  <c r="O131" i="7"/>
  <c r="O132" i="7"/>
  <c r="O133" i="7"/>
  <c r="O134" i="7"/>
  <c r="O135" i="7"/>
  <c r="O136" i="7"/>
  <c r="O137" i="7"/>
  <c r="O138" i="7"/>
  <c r="O139" i="7"/>
  <c r="O140" i="7"/>
  <c r="O141" i="7"/>
  <c r="O142" i="7"/>
  <c r="O143" i="7"/>
  <c r="O144" i="7"/>
  <c r="O145" i="7"/>
  <c r="O146" i="7"/>
  <c r="O147" i="7"/>
  <c r="O148" i="7"/>
  <c r="O149" i="7"/>
  <c r="O150" i="7"/>
  <c r="O151" i="7"/>
  <c r="O152" i="7"/>
  <c r="O153" i="7"/>
  <c r="O154" i="7"/>
  <c r="O155" i="7"/>
  <c r="O156" i="7"/>
  <c r="O157" i="7"/>
  <c r="O158" i="7"/>
  <c r="O159" i="7"/>
  <c r="O160" i="7"/>
  <c r="O161" i="7"/>
  <c r="O162" i="7"/>
  <c r="O163" i="7"/>
  <c r="O164" i="7"/>
  <c r="O165" i="7"/>
  <c r="O166" i="7"/>
  <c r="O167" i="7"/>
  <c r="O168" i="7"/>
  <c r="O169" i="7"/>
  <c r="O170" i="7"/>
  <c r="O171" i="7"/>
  <c r="O172" i="7"/>
  <c r="O173" i="7"/>
  <c r="O174" i="7"/>
  <c r="O175" i="7"/>
  <c r="O176" i="7"/>
  <c r="O177" i="7"/>
  <c r="O178" i="7"/>
  <c r="O179" i="7"/>
  <c r="O180" i="7"/>
  <c r="O181" i="7"/>
  <c r="O182" i="7"/>
  <c r="O183" i="7"/>
  <c r="O184" i="7"/>
  <c r="O185" i="7"/>
  <c r="O186" i="7"/>
  <c r="O187" i="7"/>
  <c r="O188" i="7"/>
  <c r="O189" i="7"/>
  <c r="O190" i="7"/>
  <c r="O191" i="7"/>
  <c r="O192" i="7"/>
  <c r="O193" i="7"/>
  <c r="O194" i="7"/>
  <c r="O195" i="7"/>
  <c r="O196" i="7"/>
  <c r="O197" i="7"/>
  <c r="O198" i="7"/>
  <c r="O199" i="7"/>
  <c r="O200" i="7"/>
  <c r="O201" i="7"/>
  <c r="O202" i="7"/>
  <c r="O203" i="7"/>
  <c r="O204" i="7"/>
  <c r="O205" i="7"/>
  <c r="O206" i="7"/>
  <c r="O207" i="7"/>
  <c r="O208" i="7"/>
  <c r="O209" i="7"/>
  <c r="O210" i="7"/>
  <c r="O211" i="7"/>
  <c r="O212" i="7"/>
  <c r="O213" i="7"/>
  <c r="O214" i="7"/>
  <c r="O215" i="7"/>
  <c r="O216" i="7"/>
  <c r="O217" i="7"/>
  <c r="O218" i="7"/>
  <c r="O219" i="7"/>
  <c r="O220" i="7"/>
  <c r="O221" i="7"/>
  <c r="O222" i="7"/>
  <c r="O223" i="7"/>
  <c r="O224" i="7"/>
  <c r="O225" i="7"/>
  <c r="O226" i="7"/>
  <c r="O227" i="7"/>
  <c r="O228" i="7"/>
  <c r="O229" i="7"/>
  <c r="O230" i="7"/>
  <c r="O231" i="7"/>
  <c r="O232" i="7"/>
  <c r="O233" i="7"/>
  <c r="O234" i="7"/>
  <c r="O235" i="7"/>
  <c r="O236" i="7"/>
  <c r="O237" i="7"/>
  <c r="O238" i="7"/>
  <c r="O239" i="7"/>
  <c r="O240" i="7"/>
  <c r="O241" i="7"/>
  <c r="O242" i="7"/>
  <c r="O243" i="7"/>
  <c r="O244" i="7"/>
  <c r="O245" i="7"/>
  <c r="O246" i="7"/>
  <c r="O247" i="7"/>
  <c r="O248" i="7"/>
  <c r="O249" i="7"/>
  <c r="O250" i="7"/>
  <c r="O251" i="7"/>
  <c r="O252" i="7"/>
  <c r="O253" i="7"/>
  <c r="O254" i="7"/>
  <c r="O255" i="7"/>
  <c r="O256" i="7"/>
  <c r="O257" i="7"/>
  <c r="O258" i="7"/>
  <c r="O259" i="7"/>
  <c r="O260" i="7"/>
  <c r="O261" i="7"/>
  <c r="O262" i="7"/>
  <c r="O263" i="7"/>
  <c r="O264" i="7"/>
  <c r="O265" i="7"/>
  <c r="O266" i="7"/>
  <c r="O267" i="7"/>
  <c r="O268" i="7"/>
  <c r="O269" i="7"/>
  <c r="O270" i="7"/>
  <c r="O271" i="7"/>
  <c r="O272" i="7"/>
  <c r="O273" i="7"/>
  <c r="O274" i="7"/>
  <c r="O275" i="7"/>
  <c r="O276" i="7"/>
  <c r="O277" i="7"/>
  <c r="O278" i="7"/>
  <c r="O279" i="7"/>
  <c r="O280" i="7"/>
  <c r="O281" i="7"/>
  <c r="O282" i="7"/>
  <c r="O283" i="7"/>
  <c r="O284" i="7"/>
  <c r="O285" i="7"/>
  <c r="O286" i="7"/>
  <c r="O287" i="7"/>
  <c r="O288" i="7"/>
  <c r="O289" i="7"/>
  <c r="O290" i="7"/>
  <c r="O291" i="7"/>
  <c r="O292" i="7"/>
  <c r="O293" i="7"/>
  <c r="O294" i="7"/>
  <c r="O295" i="7"/>
  <c r="O296" i="7"/>
  <c r="O297" i="7"/>
  <c r="O298" i="7"/>
  <c r="O299" i="7"/>
  <c r="O300" i="7"/>
  <c r="O301" i="7"/>
  <c r="O302" i="7"/>
  <c r="O303" i="7"/>
  <c r="O304" i="7"/>
  <c r="O305" i="7"/>
  <c r="O306" i="7"/>
  <c r="O307" i="7"/>
  <c r="O308" i="7"/>
  <c r="O309" i="7"/>
  <c r="O310" i="7"/>
  <c r="O311" i="7"/>
  <c r="O312" i="7"/>
  <c r="O313" i="7"/>
  <c r="O314" i="7"/>
  <c r="O315" i="7"/>
  <c r="O316" i="7"/>
  <c r="O317" i="7"/>
  <c r="O318" i="7"/>
  <c r="O319" i="7"/>
  <c r="O320" i="7"/>
  <c r="O321" i="7"/>
  <c r="O322" i="7"/>
  <c r="O323" i="7"/>
  <c r="O324" i="7"/>
  <c r="O325" i="7"/>
  <c r="O326" i="7"/>
  <c r="O327" i="7"/>
  <c r="O328" i="7"/>
  <c r="O329" i="7"/>
  <c r="O330" i="7"/>
  <c r="O331" i="7"/>
  <c r="O332" i="7"/>
  <c r="O333" i="7"/>
  <c r="O334" i="7"/>
  <c r="O335" i="7"/>
  <c r="O336" i="7"/>
  <c r="O337" i="7"/>
  <c r="O338" i="7"/>
  <c r="O339" i="7"/>
  <c r="O340" i="7"/>
  <c r="O341" i="7"/>
  <c r="O342" i="7"/>
  <c r="O343" i="7"/>
  <c r="O344" i="7"/>
  <c r="O345" i="7"/>
  <c r="O346" i="7"/>
  <c r="O347" i="7"/>
  <c r="O348" i="7"/>
  <c r="O349" i="7"/>
  <c r="O350" i="7"/>
  <c r="O351" i="7"/>
  <c r="O352" i="7"/>
  <c r="O353" i="7"/>
  <c r="O354" i="7"/>
  <c r="O355" i="7"/>
  <c r="O356" i="7"/>
  <c r="O357" i="7"/>
  <c r="O358" i="7"/>
  <c r="O359" i="7"/>
  <c r="O360" i="7"/>
  <c r="O361" i="7"/>
  <c r="O362" i="7"/>
  <c r="O363" i="7"/>
  <c r="O364" i="7"/>
  <c r="O365" i="7"/>
  <c r="O366" i="7"/>
  <c r="O367" i="7"/>
  <c r="O368" i="7"/>
  <c r="O369" i="7"/>
  <c r="O370" i="7"/>
  <c r="O371" i="7"/>
  <c r="O372" i="7"/>
  <c r="O373" i="7"/>
  <c r="O374" i="7"/>
  <c r="O375" i="7"/>
  <c r="O376" i="7"/>
  <c r="O377" i="7"/>
  <c r="O378" i="7"/>
  <c r="O379" i="7"/>
  <c r="O380" i="7"/>
  <c r="O381" i="7"/>
  <c r="O382" i="7"/>
  <c r="O383" i="7"/>
  <c r="O384" i="7"/>
  <c r="O385" i="7"/>
  <c r="O386" i="7"/>
  <c r="O387" i="7"/>
  <c r="O388" i="7"/>
  <c r="O389" i="7"/>
  <c r="O390" i="7"/>
  <c r="O391" i="7"/>
  <c r="O392" i="7"/>
  <c r="O393" i="7"/>
  <c r="O394" i="7"/>
  <c r="O395" i="7"/>
  <c r="O396" i="7"/>
  <c r="O397" i="7"/>
  <c r="O398" i="7"/>
  <c r="O399" i="7"/>
  <c r="O400" i="7"/>
  <c r="O401" i="7"/>
  <c r="O402" i="7"/>
  <c r="O403" i="7"/>
  <c r="O404" i="7"/>
  <c r="O405" i="7"/>
  <c r="O406" i="7"/>
  <c r="O407" i="7"/>
  <c r="O408" i="7"/>
  <c r="O409" i="7"/>
  <c r="O410" i="7"/>
  <c r="O411" i="7"/>
  <c r="O412" i="7"/>
  <c r="O413" i="7"/>
  <c r="O414" i="7"/>
  <c r="O415" i="7"/>
  <c r="O416" i="7"/>
  <c r="O417" i="7"/>
  <c r="O418" i="7"/>
  <c r="O419" i="7"/>
  <c r="O420" i="7"/>
  <c r="O421" i="7"/>
  <c r="O422" i="7"/>
  <c r="O423" i="7"/>
  <c r="O424" i="7"/>
  <c r="O425" i="7"/>
  <c r="O426" i="7"/>
  <c r="O427" i="7"/>
  <c r="O428" i="7"/>
  <c r="O429" i="7"/>
  <c r="O430" i="7"/>
  <c r="O431" i="7"/>
  <c r="O432" i="7"/>
  <c r="O433" i="7"/>
  <c r="O434" i="7"/>
  <c r="O435" i="7"/>
  <c r="O436" i="7"/>
  <c r="O437" i="7"/>
  <c r="O438" i="7"/>
  <c r="O439" i="7"/>
  <c r="O440" i="7"/>
  <c r="O441" i="7"/>
  <c r="O442" i="7"/>
  <c r="O443" i="7"/>
  <c r="O444" i="7"/>
  <c r="O445" i="7"/>
  <c r="O446" i="7"/>
  <c r="O447" i="7"/>
  <c r="O448" i="7"/>
  <c r="O449" i="7"/>
  <c r="O450" i="7"/>
  <c r="O451" i="7"/>
  <c r="O452" i="7"/>
  <c r="O453" i="7"/>
  <c r="O454" i="7"/>
  <c r="O455" i="7"/>
  <c r="O456" i="7"/>
  <c r="O457" i="7"/>
  <c r="O458" i="7"/>
  <c r="O459" i="7"/>
  <c r="O460" i="7"/>
  <c r="O461" i="7"/>
  <c r="O462" i="7"/>
  <c r="O463" i="7"/>
  <c r="O464" i="7"/>
  <c r="O465" i="7"/>
  <c r="O466" i="7"/>
  <c r="O467" i="7"/>
  <c r="O468" i="7"/>
  <c r="O469" i="7"/>
  <c r="O470" i="7"/>
  <c r="O471" i="7"/>
  <c r="O472" i="7"/>
  <c r="O473" i="7"/>
  <c r="O474" i="7"/>
  <c r="O475" i="7"/>
  <c r="O476" i="7"/>
  <c r="O477" i="7"/>
  <c r="O478" i="7"/>
  <c r="O479" i="7"/>
  <c r="O480" i="7"/>
  <c r="O481" i="7"/>
  <c r="O482" i="7"/>
  <c r="O483" i="7"/>
  <c r="O484" i="7"/>
  <c r="O485" i="7"/>
  <c r="O486" i="7"/>
  <c r="O487" i="7"/>
  <c r="O488" i="7"/>
  <c r="O489" i="7"/>
  <c r="O490" i="7"/>
  <c r="O491" i="7"/>
  <c r="O492" i="7"/>
  <c r="O493" i="7"/>
  <c r="O494" i="7"/>
  <c r="O495" i="7"/>
  <c r="O496" i="7"/>
  <c r="O497" i="7"/>
  <c r="O498" i="7"/>
  <c r="O499" i="7"/>
  <c r="O1000" i="7"/>
  <c r="O1001" i="7"/>
  <c r="O1002" i="7"/>
  <c r="O1003" i="7"/>
  <c r="O1004" i="7"/>
  <c r="O1005" i="7"/>
  <c r="O1006" i="7"/>
  <c r="O1007" i="7"/>
  <c r="O1008" i="7"/>
  <c r="O1009" i="7"/>
  <c r="O1010" i="7"/>
  <c r="O1011" i="7"/>
  <c r="O1012" i="7"/>
  <c r="O1013" i="7"/>
  <c r="BC16" i="3"/>
  <c r="G14" i="18" s="1"/>
  <c r="BC17" i="3"/>
  <c r="BC18" i="3"/>
  <c r="BC19" i="3"/>
  <c r="G10" i="18" s="1"/>
  <c r="BC20" i="3"/>
  <c r="BB20" i="3" s="1"/>
  <c r="BC21" i="3"/>
  <c r="BC22" i="3"/>
  <c r="BC23" i="3"/>
  <c r="BB23" i="3" s="1"/>
  <c r="BC24" i="3"/>
  <c r="BB24" i="3" s="1"/>
  <c r="BC25" i="3"/>
  <c r="BC26" i="3"/>
  <c r="BC27" i="3"/>
  <c r="BB27" i="3" s="1"/>
  <c r="BC28" i="3"/>
  <c r="BB28" i="3" s="1"/>
  <c r="BC29" i="3"/>
  <c r="BC30" i="3"/>
  <c r="BC31" i="3"/>
  <c r="BB31" i="3" s="1"/>
  <c r="BC32" i="3"/>
  <c r="BB32" i="3" s="1"/>
  <c r="BC33" i="3"/>
  <c r="BC34" i="3"/>
  <c r="BC35" i="3"/>
  <c r="BB35" i="3" s="1"/>
  <c r="BC36" i="3"/>
  <c r="BB36" i="3" s="1"/>
  <c r="BC37" i="3"/>
  <c r="BC38" i="3"/>
  <c r="BC39" i="3"/>
  <c r="BB39" i="3" s="1"/>
  <c r="BC40" i="3"/>
  <c r="BB40" i="3" s="1"/>
  <c r="BC41" i="3"/>
  <c r="BC42" i="3"/>
  <c r="BC43" i="3"/>
  <c r="BB43" i="3" s="1"/>
  <c r="BC44" i="3"/>
  <c r="BB44" i="3" s="1"/>
  <c r="BC45" i="3"/>
  <c r="BC46" i="3"/>
  <c r="BC47" i="3"/>
  <c r="BB47" i="3" s="1"/>
  <c r="BC48" i="3"/>
  <c r="BB48" i="3" s="1"/>
  <c r="BC49" i="3"/>
  <c r="BC50" i="3"/>
  <c r="BC51" i="3"/>
  <c r="BB51" i="3" s="1"/>
  <c r="BC52" i="3"/>
  <c r="BB52" i="3" s="1"/>
  <c r="BC53" i="3"/>
  <c r="BC54" i="3"/>
  <c r="BC55" i="3"/>
  <c r="BB55" i="3" s="1"/>
  <c r="BC56" i="3"/>
  <c r="BB56" i="3" s="1"/>
  <c r="BC57" i="3"/>
  <c r="BC58" i="3"/>
  <c r="BC59" i="3"/>
  <c r="BB59" i="3" s="1"/>
  <c r="BC60" i="3"/>
  <c r="BB60" i="3" s="1"/>
  <c r="BC61" i="3"/>
  <c r="BC62" i="3"/>
  <c r="BC63" i="3"/>
  <c r="BB63" i="3" s="1"/>
  <c r="BC64" i="3"/>
  <c r="BB64" i="3" s="1"/>
  <c r="BC65" i="3"/>
  <c r="BC66" i="3"/>
  <c r="BC67" i="3"/>
  <c r="BB67" i="3" s="1"/>
  <c r="BC68" i="3"/>
  <c r="BB68" i="3" s="1"/>
  <c r="BC69" i="3"/>
  <c r="BC70" i="3"/>
  <c r="BC71" i="3"/>
  <c r="BB71" i="3" s="1"/>
  <c r="BC72" i="3"/>
  <c r="BB72" i="3" s="1"/>
  <c r="BC73" i="3"/>
  <c r="BC74" i="3"/>
  <c r="BC75" i="3"/>
  <c r="BB75" i="3" s="1"/>
  <c r="BC76" i="3"/>
  <c r="BB76" i="3" s="1"/>
  <c r="BC77" i="3"/>
  <c r="BC78" i="3"/>
  <c r="BC79" i="3"/>
  <c r="BB79" i="3" s="1"/>
  <c r="BC80" i="3"/>
  <c r="BB80" i="3" s="1"/>
  <c r="BC81" i="3"/>
  <c r="BC82" i="3"/>
  <c r="BC83" i="3"/>
  <c r="BB83" i="3" s="1"/>
  <c r="BC84" i="3"/>
  <c r="BB84" i="3" s="1"/>
  <c r="BC85" i="3"/>
  <c r="BC86" i="3"/>
  <c r="BC87" i="3"/>
  <c r="BB87" i="3" s="1"/>
  <c r="BC88" i="3"/>
  <c r="BB88" i="3" s="1"/>
  <c r="BC89" i="3"/>
  <c r="BC90" i="3"/>
  <c r="BC91" i="3"/>
  <c r="BB91" i="3" s="1"/>
  <c r="BC92" i="3"/>
  <c r="BB92" i="3" s="1"/>
  <c r="BC93" i="3"/>
  <c r="BC94" i="3"/>
  <c r="BC95" i="3"/>
  <c r="BB95" i="3" s="1"/>
  <c r="BC96" i="3"/>
  <c r="BB96" i="3" s="1"/>
  <c r="BC97" i="3"/>
  <c r="BC98" i="3"/>
  <c r="BC99" i="3"/>
  <c r="BB99" i="3" s="1"/>
  <c r="BC100" i="3"/>
  <c r="BB100" i="3" s="1"/>
  <c r="BC101" i="3"/>
  <c r="BC102" i="3"/>
  <c r="BC103" i="3"/>
  <c r="BB103" i="3" s="1"/>
  <c r="BC104" i="3"/>
  <c r="BC105" i="3"/>
  <c r="BC106" i="3"/>
  <c r="BC107" i="3"/>
  <c r="BB107" i="3" s="1"/>
  <c r="BC108" i="3"/>
  <c r="BB108" i="3" s="1"/>
  <c r="BC109" i="3"/>
  <c r="BC110" i="3"/>
  <c r="BC111" i="3"/>
  <c r="BB111" i="3" s="1"/>
  <c r="BC112" i="3"/>
  <c r="BB112" i="3" s="1"/>
  <c r="BC113" i="3"/>
  <c r="BC114" i="3"/>
  <c r="BC115" i="3"/>
  <c r="BB115" i="3" s="1"/>
  <c r="BC116" i="3"/>
  <c r="BB116" i="3" s="1"/>
  <c r="BC117" i="3"/>
  <c r="BC118" i="3"/>
  <c r="BC119" i="3"/>
  <c r="BB119" i="3" s="1"/>
  <c r="BC120" i="3"/>
  <c r="BB120" i="3" s="1"/>
  <c r="BC121" i="3"/>
  <c r="BC122" i="3"/>
  <c r="BC123" i="3"/>
  <c r="BB123" i="3" s="1"/>
  <c r="BC124" i="3"/>
  <c r="BB124" i="3" s="1"/>
  <c r="BC125" i="3"/>
  <c r="BC126" i="3"/>
  <c r="BC127" i="3"/>
  <c r="BB127" i="3" s="1"/>
  <c r="BC128" i="3"/>
  <c r="BB128" i="3" s="1"/>
  <c r="BC129" i="3"/>
  <c r="BC130" i="3"/>
  <c r="BC131" i="3"/>
  <c r="BB131" i="3" s="1"/>
  <c r="BC132" i="3"/>
  <c r="BB132" i="3" s="1"/>
  <c r="BC133" i="3"/>
  <c r="BC134" i="3"/>
  <c r="BC135" i="3"/>
  <c r="BB135" i="3" s="1"/>
  <c r="BC136" i="3"/>
  <c r="BB136" i="3" s="1"/>
  <c r="BC137" i="3"/>
  <c r="BC138" i="3"/>
  <c r="BC139" i="3"/>
  <c r="BB139" i="3" s="1"/>
  <c r="BC140" i="3"/>
  <c r="BB140" i="3" s="1"/>
  <c r="BC141" i="3"/>
  <c r="BC142" i="3"/>
  <c r="BC143" i="3"/>
  <c r="BB143" i="3" s="1"/>
  <c r="BC144" i="3"/>
  <c r="BB144" i="3" s="1"/>
  <c r="BC145" i="3"/>
  <c r="BC146" i="3"/>
  <c r="BC147" i="3"/>
  <c r="BB147" i="3" s="1"/>
  <c r="BC148" i="3"/>
  <c r="BB148" i="3" s="1"/>
  <c r="BC149" i="3"/>
  <c r="BC150" i="3"/>
  <c r="BC151" i="3"/>
  <c r="BB151" i="3" s="1"/>
  <c r="BC152" i="3"/>
  <c r="BB152" i="3" s="1"/>
  <c r="BC153" i="3"/>
  <c r="BC154" i="3"/>
  <c r="BC155" i="3"/>
  <c r="BB155" i="3" s="1"/>
  <c r="BC156" i="3"/>
  <c r="BB156" i="3" s="1"/>
  <c r="BC157" i="3"/>
  <c r="BC158" i="3"/>
  <c r="BC159" i="3"/>
  <c r="BB159" i="3" s="1"/>
  <c r="BC160" i="3"/>
  <c r="BB160" i="3" s="1"/>
  <c r="BC161" i="3"/>
  <c r="BC162" i="3"/>
  <c r="BC163" i="3"/>
  <c r="BB163" i="3" s="1"/>
  <c r="BC164" i="3"/>
  <c r="BB164" i="3" s="1"/>
  <c r="BC165" i="3"/>
  <c r="BC166" i="3"/>
  <c r="BC167" i="3"/>
  <c r="BB167" i="3" s="1"/>
  <c r="BC168" i="3"/>
  <c r="BB168" i="3" s="1"/>
  <c r="BC169" i="3"/>
  <c r="BC170" i="3"/>
  <c r="BC171" i="3"/>
  <c r="BB171" i="3" s="1"/>
  <c r="BC172" i="3"/>
  <c r="BB172" i="3" s="1"/>
  <c r="BC173" i="3"/>
  <c r="BC174" i="3"/>
  <c r="BC175" i="3"/>
  <c r="BB175" i="3" s="1"/>
  <c r="BC176" i="3"/>
  <c r="BB176" i="3" s="1"/>
  <c r="BC177" i="3"/>
  <c r="BC178" i="3"/>
  <c r="BC179" i="3"/>
  <c r="BB179" i="3" s="1"/>
  <c r="BC180" i="3"/>
  <c r="BB180" i="3" s="1"/>
  <c r="BC181" i="3"/>
  <c r="BC182" i="3"/>
  <c r="BC183" i="3"/>
  <c r="BB183" i="3" s="1"/>
  <c r="BC184" i="3"/>
  <c r="BB184" i="3" s="1"/>
  <c r="BC185" i="3"/>
  <c r="BC186" i="3"/>
  <c r="BC187" i="3"/>
  <c r="BB187" i="3" s="1"/>
  <c r="BC188" i="3"/>
  <c r="BB188" i="3" s="1"/>
  <c r="BC189" i="3"/>
  <c r="BC190" i="3"/>
  <c r="BC191" i="3"/>
  <c r="BB191" i="3" s="1"/>
  <c r="BC192" i="3"/>
  <c r="BB192" i="3" s="1"/>
  <c r="BC193" i="3"/>
  <c r="BC194" i="3"/>
  <c r="BC195" i="3"/>
  <c r="BB195" i="3" s="1"/>
  <c r="BC196" i="3"/>
  <c r="BB196" i="3" s="1"/>
  <c r="BC197" i="3"/>
  <c r="BC198" i="3"/>
  <c r="BC199" i="3"/>
  <c r="BB199" i="3" s="1"/>
  <c r="BC200" i="3"/>
  <c r="BB200" i="3" s="1"/>
  <c r="BC201" i="3"/>
  <c r="BC202" i="3"/>
  <c r="BC203" i="3"/>
  <c r="BB203" i="3" s="1"/>
  <c r="BC204" i="3"/>
  <c r="BB204" i="3" s="1"/>
  <c r="BC205" i="3"/>
  <c r="BC206" i="3"/>
  <c r="BC207" i="3"/>
  <c r="BB207" i="3" s="1"/>
  <c r="BC208" i="3"/>
  <c r="BB208" i="3" s="1"/>
  <c r="BC209" i="3"/>
  <c r="BC210" i="3"/>
  <c r="BC211" i="3"/>
  <c r="BB211" i="3" s="1"/>
  <c r="BC212" i="3"/>
  <c r="BB212" i="3" s="1"/>
  <c r="BC213" i="3"/>
  <c r="BC214" i="3"/>
  <c r="BC215" i="3"/>
  <c r="BB215" i="3" s="1"/>
  <c r="BC216" i="3"/>
  <c r="BB216" i="3" s="1"/>
  <c r="BC217" i="3"/>
  <c r="BC218" i="3"/>
  <c r="BC219" i="3"/>
  <c r="BB219" i="3" s="1"/>
  <c r="BC220" i="3"/>
  <c r="BB220" i="3" s="1"/>
  <c r="BC221" i="3"/>
  <c r="BC222" i="3"/>
  <c r="BC223" i="3"/>
  <c r="BB223" i="3" s="1"/>
  <c r="BC224" i="3"/>
  <c r="BB224" i="3" s="1"/>
  <c r="BC225" i="3"/>
  <c r="BC226" i="3"/>
  <c r="BC227" i="3"/>
  <c r="BB227" i="3" s="1"/>
  <c r="BC228" i="3"/>
  <c r="BB228" i="3" s="1"/>
  <c r="BC229" i="3"/>
  <c r="BC230" i="3"/>
  <c r="BC231" i="3"/>
  <c r="BB231" i="3" s="1"/>
  <c r="BC232" i="3"/>
  <c r="BB232" i="3" s="1"/>
  <c r="BC233" i="3"/>
  <c r="BC234" i="3"/>
  <c r="BC235" i="3"/>
  <c r="BB235" i="3" s="1"/>
  <c r="BC236" i="3"/>
  <c r="BB236" i="3" s="1"/>
  <c r="BC237" i="3"/>
  <c r="BC238" i="3"/>
  <c r="BC239" i="3"/>
  <c r="BB239" i="3" s="1"/>
  <c r="BC240" i="3"/>
  <c r="BB240" i="3" s="1"/>
  <c r="BC241" i="3"/>
  <c r="BC242" i="3"/>
  <c r="BC243" i="3"/>
  <c r="BB243" i="3" s="1"/>
  <c r="BC244" i="3"/>
  <c r="BB244" i="3" s="1"/>
  <c r="BC245" i="3"/>
  <c r="BC246" i="3"/>
  <c r="BC247" i="3"/>
  <c r="BB247" i="3" s="1"/>
  <c r="BC248" i="3"/>
  <c r="BC249" i="3"/>
  <c r="BC250" i="3"/>
  <c r="BC251" i="3"/>
  <c r="BB251" i="3" s="1"/>
  <c r="BC252" i="3"/>
  <c r="BB252" i="3" s="1"/>
  <c r="BC253" i="3"/>
  <c r="BC254" i="3"/>
  <c r="BC255" i="3"/>
  <c r="BB255" i="3" s="1"/>
  <c r="BC256" i="3"/>
  <c r="BB256" i="3" s="1"/>
  <c r="BC257" i="3"/>
  <c r="BC258" i="3"/>
  <c r="BC259" i="3"/>
  <c r="BB259" i="3" s="1"/>
  <c r="BC260" i="3"/>
  <c r="BB260" i="3" s="1"/>
  <c r="BC261" i="3"/>
  <c r="BC262" i="3"/>
  <c r="BC263" i="3"/>
  <c r="BB263" i="3" s="1"/>
  <c r="BC264" i="3"/>
  <c r="BB264" i="3" s="1"/>
  <c r="BC265" i="3"/>
  <c r="BC266" i="3"/>
  <c r="BC267" i="3"/>
  <c r="BB267" i="3" s="1"/>
  <c r="BC268" i="3"/>
  <c r="BB268" i="3" s="1"/>
  <c r="BC269" i="3"/>
  <c r="BC270" i="3"/>
  <c r="BC271" i="3"/>
  <c r="BB271" i="3" s="1"/>
  <c r="BC272" i="3"/>
  <c r="BB272" i="3" s="1"/>
  <c r="BC273" i="3"/>
  <c r="BC274" i="3"/>
  <c r="BC275" i="3"/>
  <c r="BB275" i="3" s="1"/>
  <c r="BC276" i="3"/>
  <c r="BB276" i="3" s="1"/>
  <c r="BC277" i="3"/>
  <c r="BC278" i="3"/>
  <c r="BC279" i="3"/>
  <c r="BB279" i="3" s="1"/>
  <c r="BC280" i="3"/>
  <c r="BB280" i="3" s="1"/>
  <c r="BC281" i="3"/>
  <c r="BC282" i="3"/>
  <c r="BC283" i="3"/>
  <c r="BB283" i="3" s="1"/>
  <c r="BC284" i="3"/>
  <c r="BB284" i="3" s="1"/>
  <c r="BC285" i="3"/>
  <c r="BC286" i="3"/>
  <c r="BC287" i="3"/>
  <c r="BB287" i="3" s="1"/>
  <c r="BC288" i="3"/>
  <c r="BB288" i="3" s="1"/>
  <c r="BC289" i="3"/>
  <c r="BC290" i="3"/>
  <c r="BC291" i="3"/>
  <c r="BB291" i="3" s="1"/>
  <c r="BC292" i="3"/>
  <c r="BB292" i="3" s="1"/>
  <c r="BC293" i="3"/>
  <c r="BC294" i="3"/>
  <c r="BC295" i="3"/>
  <c r="BB295" i="3" s="1"/>
  <c r="BC296" i="3"/>
  <c r="BB296" i="3" s="1"/>
  <c r="BC297" i="3"/>
  <c r="BC298" i="3"/>
  <c r="BC299" i="3"/>
  <c r="BB299" i="3" s="1"/>
  <c r="BC300" i="3"/>
  <c r="BB300" i="3" s="1"/>
  <c r="BC301" i="3"/>
  <c r="BC302" i="3"/>
  <c r="BC303" i="3"/>
  <c r="BB303" i="3" s="1"/>
  <c r="BC304" i="3"/>
  <c r="BB304" i="3" s="1"/>
  <c r="BC305" i="3"/>
  <c r="BC306" i="3"/>
  <c r="BC307" i="3"/>
  <c r="BB307" i="3" s="1"/>
  <c r="BC308" i="3"/>
  <c r="BB308" i="3" s="1"/>
  <c r="BC309" i="3"/>
  <c r="BC310" i="3"/>
  <c r="BC311" i="3"/>
  <c r="BB311" i="3" s="1"/>
  <c r="BC312" i="3"/>
  <c r="BB312" i="3" s="1"/>
  <c r="BC313" i="3"/>
  <c r="BC314" i="3"/>
  <c r="BC315" i="3"/>
  <c r="BB315" i="3" s="1"/>
  <c r="BC316" i="3"/>
  <c r="BB316" i="3" s="1"/>
  <c r="BC317" i="3"/>
  <c r="BC318" i="3"/>
  <c r="BC319" i="3"/>
  <c r="BB319" i="3" s="1"/>
  <c r="BC320" i="3"/>
  <c r="BB320" i="3" s="1"/>
  <c r="BC321" i="3"/>
  <c r="BC322" i="3"/>
  <c r="BC323" i="3"/>
  <c r="BB323" i="3" s="1"/>
  <c r="BC324" i="3"/>
  <c r="BB324" i="3" s="1"/>
  <c r="BC325" i="3"/>
  <c r="BC326" i="3"/>
  <c r="BC327" i="3"/>
  <c r="BB327" i="3" s="1"/>
  <c r="BC328" i="3"/>
  <c r="BB328" i="3" s="1"/>
  <c r="BC329" i="3"/>
  <c r="BC330" i="3"/>
  <c r="BC331" i="3"/>
  <c r="BB331" i="3" s="1"/>
  <c r="BC332" i="3"/>
  <c r="BB332" i="3" s="1"/>
  <c r="BC333" i="3"/>
  <c r="BC334" i="3"/>
  <c r="BC335" i="3"/>
  <c r="BB335" i="3" s="1"/>
  <c r="BC336" i="3"/>
  <c r="BB336" i="3" s="1"/>
  <c r="BC337" i="3"/>
  <c r="BC338" i="3"/>
  <c r="BC339" i="3"/>
  <c r="BB339" i="3" s="1"/>
  <c r="BC340" i="3"/>
  <c r="BB340" i="3" s="1"/>
  <c r="BC341" i="3"/>
  <c r="BC342" i="3"/>
  <c r="BC343" i="3"/>
  <c r="BB343" i="3" s="1"/>
  <c r="BC344" i="3"/>
  <c r="BB344" i="3" s="1"/>
  <c r="BC345" i="3"/>
  <c r="BC346" i="3"/>
  <c r="BC347" i="3"/>
  <c r="BB347" i="3" s="1"/>
  <c r="BC348" i="3"/>
  <c r="BB348" i="3" s="1"/>
  <c r="BC349" i="3"/>
  <c r="BC350" i="3"/>
  <c r="BC351" i="3"/>
  <c r="BB351" i="3" s="1"/>
  <c r="BC352" i="3"/>
  <c r="BB352" i="3" s="1"/>
  <c r="BC353" i="3"/>
  <c r="BC354" i="3"/>
  <c r="BC355" i="3"/>
  <c r="BC356" i="3"/>
  <c r="BB356" i="3" s="1"/>
  <c r="BC357" i="3"/>
  <c r="BC358" i="3"/>
  <c r="BC359" i="3"/>
  <c r="BC360" i="3"/>
  <c r="BB360" i="3" s="1"/>
  <c r="BC361" i="3"/>
  <c r="BC362" i="3"/>
  <c r="BC363" i="3"/>
  <c r="BC364" i="3"/>
  <c r="BB364" i="3" s="1"/>
  <c r="BC365" i="3"/>
  <c r="BC366" i="3"/>
  <c r="BC367" i="3"/>
  <c r="BC368" i="3"/>
  <c r="BB368" i="3" s="1"/>
  <c r="BC369" i="3"/>
  <c r="BC370" i="3"/>
  <c r="BC371" i="3"/>
  <c r="BC372" i="3"/>
  <c r="BB372" i="3" s="1"/>
  <c r="BC373" i="3"/>
  <c r="BC374" i="3"/>
  <c r="BC375" i="3"/>
  <c r="BC376" i="3"/>
  <c r="BB376" i="3" s="1"/>
  <c r="BC377" i="3"/>
  <c r="BC378" i="3"/>
  <c r="BC379" i="3"/>
  <c r="BC380" i="3"/>
  <c r="BB380" i="3" s="1"/>
  <c r="BC381" i="3"/>
  <c r="BC382" i="3"/>
  <c r="BC383" i="3"/>
  <c r="BC384" i="3"/>
  <c r="BB384" i="3" s="1"/>
  <c r="BC385" i="3"/>
  <c r="BC386" i="3"/>
  <c r="BC387" i="3"/>
  <c r="BC388" i="3"/>
  <c r="BB388" i="3" s="1"/>
  <c r="BC389" i="3"/>
  <c r="BC390" i="3"/>
  <c r="BC391" i="3"/>
  <c r="BC392" i="3"/>
  <c r="BB392" i="3" s="1"/>
  <c r="BC393" i="3"/>
  <c r="BC394" i="3"/>
  <c r="BC395" i="3"/>
  <c r="BC396" i="3"/>
  <c r="BB396" i="3" s="1"/>
  <c r="BC397" i="3"/>
  <c r="BC398" i="3"/>
  <c r="BC399" i="3"/>
  <c r="BC400" i="3"/>
  <c r="BB400" i="3" s="1"/>
  <c r="BC401" i="3"/>
  <c r="BC402" i="3"/>
  <c r="BC403" i="3"/>
  <c r="BC404" i="3"/>
  <c r="BB404" i="3" s="1"/>
  <c r="BC405" i="3"/>
  <c r="BC406" i="3"/>
  <c r="BC407" i="3"/>
  <c r="BC408" i="3"/>
  <c r="BB408" i="3" s="1"/>
  <c r="BC409" i="3"/>
  <c r="BC410" i="3"/>
  <c r="BC411" i="3"/>
  <c r="BC412" i="3"/>
  <c r="BB412" i="3" s="1"/>
  <c r="BC413" i="3"/>
  <c r="BC414" i="3"/>
  <c r="BC415" i="3"/>
  <c r="BC416" i="3"/>
  <c r="BB416" i="3" s="1"/>
  <c r="BC417" i="3"/>
  <c r="BC418" i="3"/>
  <c r="BC419" i="3"/>
  <c r="BC420" i="3"/>
  <c r="BB420" i="3" s="1"/>
  <c r="BC421" i="3"/>
  <c r="BC422" i="3"/>
  <c r="BC423" i="3"/>
  <c r="BC424" i="3"/>
  <c r="BB424" i="3" s="1"/>
  <c r="BC425" i="3"/>
  <c r="BC426" i="3"/>
  <c r="BC427" i="3"/>
  <c r="BC428" i="3"/>
  <c r="BB428" i="3" s="1"/>
  <c r="BC429" i="3"/>
  <c r="BC430" i="3"/>
  <c r="BC431" i="3"/>
  <c r="BC432" i="3"/>
  <c r="BB432" i="3" s="1"/>
  <c r="BC433" i="3"/>
  <c r="BC434" i="3"/>
  <c r="BC435" i="3"/>
  <c r="BC436" i="3"/>
  <c r="BB436" i="3" s="1"/>
  <c r="BC437" i="3"/>
  <c r="BC438" i="3"/>
  <c r="BC439" i="3"/>
  <c r="BC440" i="3"/>
  <c r="BB440" i="3" s="1"/>
  <c r="BC441" i="3"/>
  <c r="BC442" i="3"/>
  <c r="BC443" i="3"/>
  <c r="BC444" i="3"/>
  <c r="BB444" i="3" s="1"/>
  <c r="BC445" i="3"/>
  <c r="BC446" i="3"/>
  <c r="BC447" i="3"/>
  <c r="BC448" i="3"/>
  <c r="BB448" i="3" s="1"/>
  <c r="BC449" i="3"/>
  <c r="BC450" i="3"/>
  <c r="BC451" i="3"/>
  <c r="BC452" i="3"/>
  <c r="BB452" i="3" s="1"/>
  <c r="BC453" i="3"/>
  <c r="BC454" i="3"/>
  <c r="BC455" i="3"/>
  <c r="BC456" i="3"/>
  <c r="BB456" i="3" s="1"/>
  <c r="BC457" i="3"/>
  <c r="BC458" i="3"/>
  <c r="BC459" i="3"/>
  <c r="BC460" i="3"/>
  <c r="BB460" i="3" s="1"/>
  <c r="BC461" i="3"/>
  <c r="BC462" i="3"/>
  <c r="BC463" i="3"/>
  <c r="BC464" i="3"/>
  <c r="BB464" i="3" s="1"/>
  <c r="BC465" i="3"/>
  <c r="BC466" i="3"/>
  <c r="BC467" i="3"/>
  <c r="BC468" i="3"/>
  <c r="BB468" i="3" s="1"/>
  <c r="BC469" i="3"/>
  <c r="BC470" i="3"/>
  <c r="BC471" i="3"/>
  <c r="BC472" i="3"/>
  <c r="BB472" i="3" s="1"/>
  <c r="BC473" i="3"/>
  <c r="BC474" i="3"/>
  <c r="BC475" i="3"/>
  <c r="BC476" i="3"/>
  <c r="BB476" i="3" s="1"/>
  <c r="BC477" i="3"/>
  <c r="BC478" i="3"/>
  <c r="BC479" i="3"/>
  <c r="BC480" i="3"/>
  <c r="BB480" i="3" s="1"/>
  <c r="BC481" i="3"/>
  <c r="BC482" i="3"/>
  <c r="BC483" i="3"/>
  <c r="BC484" i="3"/>
  <c r="BB484" i="3" s="1"/>
  <c r="BC485" i="3"/>
  <c r="BC486" i="3"/>
  <c r="BC487" i="3"/>
  <c r="BC488" i="3"/>
  <c r="BB488" i="3" s="1"/>
  <c r="BC489" i="3"/>
  <c r="BC490" i="3"/>
  <c r="BC491" i="3"/>
  <c r="BC492" i="3"/>
  <c r="BB492" i="3" s="1"/>
  <c r="BC493" i="3"/>
  <c r="BC494" i="3"/>
  <c r="BC495" i="3"/>
  <c r="BC496" i="3"/>
  <c r="BB496" i="3" s="1"/>
  <c r="BC497" i="3"/>
  <c r="BC498" i="3"/>
  <c r="BC499" i="3"/>
  <c r="BC500" i="3"/>
  <c r="BB500" i="3" s="1"/>
  <c r="BC501" i="3"/>
  <c r="BC502" i="3"/>
  <c r="BC503" i="3"/>
  <c r="BC504" i="3"/>
  <c r="BB504" i="3" s="1"/>
  <c r="BC505" i="3"/>
  <c r="BC506" i="3"/>
  <c r="BC507" i="3"/>
  <c r="BC508" i="3"/>
  <c r="BB508" i="3" s="1"/>
  <c r="BC509" i="3"/>
  <c r="BC510" i="3"/>
  <c r="BC511" i="3"/>
  <c r="BC512" i="3"/>
  <c r="BB512" i="3" s="1"/>
  <c r="BC513" i="3"/>
  <c r="BC514" i="3"/>
  <c r="BC515" i="3"/>
  <c r="BC516" i="3"/>
  <c r="BB516" i="3" s="1"/>
  <c r="BC517" i="3"/>
  <c r="BC518" i="3"/>
  <c r="BC519" i="3"/>
  <c r="BC520" i="3"/>
  <c r="BB520" i="3" s="1"/>
  <c r="BC521" i="3"/>
  <c r="BC522" i="3"/>
  <c r="BC523" i="3"/>
  <c r="BC524" i="3"/>
  <c r="BB524" i="3" s="1"/>
  <c r="BC525" i="3"/>
  <c r="BC526" i="3"/>
  <c r="BC527" i="3"/>
  <c r="BC528" i="3"/>
  <c r="BB528" i="3" s="1"/>
  <c r="BC529" i="3"/>
  <c r="BC530" i="3"/>
  <c r="BC531" i="3"/>
  <c r="BC532" i="3"/>
  <c r="BB532" i="3" s="1"/>
  <c r="BC533" i="3"/>
  <c r="BC534" i="3"/>
  <c r="BC535" i="3"/>
  <c r="BC536" i="3"/>
  <c r="BB536" i="3" s="1"/>
  <c r="BC537" i="3"/>
  <c r="BC538" i="3"/>
  <c r="BC539" i="3"/>
  <c r="BC540" i="3"/>
  <c r="BB540" i="3" s="1"/>
  <c r="BC541" i="3"/>
  <c r="BC542" i="3"/>
  <c r="BC543" i="3"/>
  <c r="BC544" i="3"/>
  <c r="BB544" i="3" s="1"/>
  <c r="BC545" i="3"/>
  <c r="BC546" i="3"/>
  <c r="BC547" i="3"/>
  <c r="BC548" i="3"/>
  <c r="BB548" i="3" s="1"/>
  <c r="BC549" i="3"/>
  <c r="BC550" i="3"/>
  <c r="BC551" i="3"/>
  <c r="BC552" i="3"/>
  <c r="BB552" i="3" s="1"/>
  <c r="BC553" i="3"/>
  <c r="BC554" i="3"/>
  <c r="BC555" i="3"/>
  <c r="BC556" i="3"/>
  <c r="BB556" i="3" s="1"/>
  <c r="BC557" i="3"/>
  <c r="BC558" i="3"/>
  <c r="BC559" i="3"/>
  <c r="BC560" i="3"/>
  <c r="BB560" i="3" s="1"/>
  <c r="BC561" i="3"/>
  <c r="BC562" i="3"/>
  <c r="BC563" i="3"/>
  <c r="BC564" i="3"/>
  <c r="BB564" i="3" s="1"/>
  <c r="BC565" i="3"/>
  <c r="BC566" i="3"/>
  <c r="BC567" i="3"/>
  <c r="BC568" i="3"/>
  <c r="BB568" i="3" s="1"/>
  <c r="BC569" i="3"/>
  <c r="BC570" i="3"/>
  <c r="BC571" i="3"/>
  <c r="BC572" i="3"/>
  <c r="BB572" i="3" s="1"/>
  <c r="BC573" i="3"/>
  <c r="BC574" i="3"/>
  <c r="BC575" i="3"/>
  <c r="BC576" i="3"/>
  <c r="BB576" i="3" s="1"/>
  <c r="BC577" i="3"/>
  <c r="BC578" i="3"/>
  <c r="BC579" i="3"/>
  <c r="BC580" i="3"/>
  <c r="BB580" i="3" s="1"/>
  <c r="BC581" i="3"/>
  <c r="BC582" i="3"/>
  <c r="BC583" i="3"/>
  <c r="BC584" i="3"/>
  <c r="BB584" i="3" s="1"/>
  <c r="BC585" i="3"/>
  <c r="BC586" i="3"/>
  <c r="BC587" i="3"/>
  <c r="BC588" i="3"/>
  <c r="BB588" i="3" s="1"/>
  <c r="BC589" i="3"/>
  <c r="BC590" i="3"/>
  <c r="BC591" i="3"/>
  <c r="BC592" i="3"/>
  <c r="BB592" i="3" s="1"/>
  <c r="BC593" i="3"/>
  <c r="BC594" i="3"/>
  <c r="BC595" i="3"/>
  <c r="BC596" i="3"/>
  <c r="BB596" i="3" s="1"/>
  <c r="BC597" i="3"/>
  <c r="BC598" i="3"/>
  <c r="BC599" i="3"/>
  <c r="BC600" i="3"/>
  <c r="BB600" i="3" s="1"/>
  <c r="BC601" i="3"/>
  <c r="BC602" i="3"/>
  <c r="BC603" i="3"/>
  <c r="BC604" i="3"/>
  <c r="BB604" i="3" s="1"/>
  <c r="BC605" i="3"/>
  <c r="BC606" i="3"/>
  <c r="BC607" i="3"/>
  <c r="BC608" i="3"/>
  <c r="BB608" i="3" s="1"/>
  <c r="BC609" i="3"/>
  <c r="BC610" i="3"/>
  <c r="BC611" i="3"/>
  <c r="BC612" i="3"/>
  <c r="BB612" i="3" s="1"/>
  <c r="BC613" i="3"/>
  <c r="BC614" i="3"/>
  <c r="BC615" i="3"/>
  <c r="BC616" i="3"/>
  <c r="BB616" i="3" s="1"/>
  <c r="BC617" i="3"/>
  <c r="BC618" i="3"/>
  <c r="BC619" i="3"/>
  <c r="BC620" i="3"/>
  <c r="BB620" i="3" s="1"/>
  <c r="BC621" i="3"/>
  <c r="BC622" i="3"/>
  <c r="BC623" i="3"/>
  <c r="BC624" i="3"/>
  <c r="BB624" i="3" s="1"/>
  <c r="BC625" i="3"/>
  <c r="BC626" i="3"/>
  <c r="BC627" i="3"/>
  <c r="BC628" i="3"/>
  <c r="BB628" i="3" s="1"/>
  <c r="BC629" i="3"/>
  <c r="BC630" i="3"/>
  <c r="BC631" i="3"/>
  <c r="BC632" i="3"/>
  <c r="BB632" i="3" s="1"/>
  <c r="BC633" i="3"/>
  <c r="BC634" i="3"/>
  <c r="BC635" i="3"/>
  <c r="BC636" i="3"/>
  <c r="BB636" i="3" s="1"/>
  <c r="BC637" i="3"/>
  <c r="BC638" i="3"/>
  <c r="BC639" i="3"/>
  <c r="BC640" i="3"/>
  <c r="BB640" i="3" s="1"/>
  <c r="BC641" i="3"/>
  <c r="BC642" i="3"/>
  <c r="BC643" i="3"/>
  <c r="BC644" i="3"/>
  <c r="BB644" i="3" s="1"/>
  <c r="BC645" i="3"/>
  <c r="BC646" i="3"/>
  <c r="BC647" i="3"/>
  <c r="BC648" i="3"/>
  <c r="BB648" i="3" s="1"/>
  <c r="BC649" i="3"/>
  <c r="BC650" i="3"/>
  <c r="BC651" i="3"/>
  <c r="BC652" i="3"/>
  <c r="BB652" i="3" s="1"/>
  <c r="BC653" i="3"/>
  <c r="BC654" i="3"/>
  <c r="BC655" i="3"/>
  <c r="BC656" i="3"/>
  <c r="BB656" i="3" s="1"/>
  <c r="BC657" i="3"/>
  <c r="BC658" i="3"/>
  <c r="BC659" i="3"/>
  <c r="BC660" i="3"/>
  <c r="BB660" i="3" s="1"/>
  <c r="BC661" i="3"/>
  <c r="BC662" i="3"/>
  <c r="BC663" i="3"/>
  <c r="BC664" i="3"/>
  <c r="BB664" i="3" s="1"/>
  <c r="BC665" i="3"/>
  <c r="BC666" i="3"/>
  <c r="BC667" i="3"/>
  <c r="BC668" i="3"/>
  <c r="BB668" i="3" s="1"/>
  <c r="BC669" i="3"/>
  <c r="BC670" i="3"/>
  <c r="BC671" i="3"/>
  <c r="BC672" i="3"/>
  <c r="BB672" i="3" s="1"/>
  <c r="BC673" i="3"/>
  <c r="BC674" i="3"/>
  <c r="BC675" i="3"/>
  <c r="BC676" i="3"/>
  <c r="BB676" i="3" s="1"/>
  <c r="BC677" i="3"/>
  <c r="BC678" i="3"/>
  <c r="BC679" i="3"/>
  <c r="BC680" i="3"/>
  <c r="BB680" i="3" s="1"/>
  <c r="BC681" i="3"/>
  <c r="BC682" i="3"/>
  <c r="BC683" i="3"/>
  <c r="BC684" i="3"/>
  <c r="BB684" i="3" s="1"/>
  <c r="BC685" i="3"/>
  <c r="BC686" i="3"/>
  <c r="BC687" i="3"/>
  <c r="BC688" i="3"/>
  <c r="BB688" i="3" s="1"/>
  <c r="BC689" i="3"/>
  <c r="BC690" i="3"/>
  <c r="BC691" i="3"/>
  <c r="BC692" i="3"/>
  <c r="BB692" i="3" s="1"/>
  <c r="BC693" i="3"/>
  <c r="BC694" i="3"/>
  <c r="BC695" i="3"/>
  <c r="BC696" i="3"/>
  <c r="BB696" i="3" s="1"/>
  <c r="BC697" i="3"/>
  <c r="BC698" i="3"/>
  <c r="BC699" i="3"/>
  <c r="BC700" i="3"/>
  <c r="BB700" i="3" s="1"/>
  <c r="BC701" i="3"/>
  <c r="BC702" i="3"/>
  <c r="BC703" i="3"/>
  <c r="BC704" i="3"/>
  <c r="BB704" i="3" s="1"/>
  <c r="BC705" i="3"/>
  <c r="BC706" i="3"/>
  <c r="BC707" i="3"/>
  <c r="BC708" i="3"/>
  <c r="BB708" i="3" s="1"/>
  <c r="BC709" i="3"/>
  <c r="BC710" i="3"/>
  <c r="BC711" i="3"/>
  <c r="BC712" i="3"/>
  <c r="BB712" i="3" s="1"/>
  <c r="BC713" i="3"/>
  <c r="BC714" i="3"/>
  <c r="BC715" i="3"/>
  <c r="BC716" i="3"/>
  <c r="BB716" i="3" s="1"/>
  <c r="BC717" i="3"/>
  <c r="BC718" i="3"/>
  <c r="BC719" i="3"/>
  <c r="BC720" i="3"/>
  <c r="BB720" i="3" s="1"/>
  <c r="BC721" i="3"/>
  <c r="BC722" i="3"/>
  <c r="BC723" i="3"/>
  <c r="BC724" i="3"/>
  <c r="BB724" i="3" s="1"/>
  <c r="BC725" i="3"/>
  <c r="BC726" i="3"/>
  <c r="BC727" i="3"/>
  <c r="BC728" i="3"/>
  <c r="BB728" i="3" s="1"/>
  <c r="BC729" i="3"/>
  <c r="BC730" i="3"/>
  <c r="BC731" i="3"/>
  <c r="BC732" i="3"/>
  <c r="BB732" i="3" s="1"/>
  <c r="BC733" i="3"/>
  <c r="BC734" i="3"/>
  <c r="BC735" i="3"/>
  <c r="BC736" i="3"/>
  <c r="BB736" i="3" s="1"/>
  <c r="BC737" i="3"/>
  <c r="BC738" i="3"/>
  <c r="BC739" i="3"/>
  <c r="BC740" i="3"/>
  <c r="BB740" i="3" s="1"/>
  <c r="BC741" i="3"/>
  <c r="BC742" i="3"/>
  <c r="BC743" i="3"/>
  <c r="BC744" i="3"/>
  <c r="BB744" i="3" s="1"/>
  <c r="BC745" i="3"/>
  <c r="BC746" i="3"/>
  <c r="BC747" i="3"/>
  <c r="BC748" i="3"/>
  <c r="BB748" i="3" s="1"/>
  <c r="BC749" i="3"/>
  <c r="BC750" i="3"/>
  <c r="BC751" i="3"/>
  <c r="BC752" i="3"/>
  <c r="BB752" i="3" s="1"/>
  <c r="BC753" i="3"/>
  <c r="BC754" i="3"/>
  <c r="BC755" i="3"/>
  <c r="BC756" i="3"/>
  <c r="BB756" i="3" s="1"/>
  <c r="BC757" i="3"/>
  <c r="BC758" i="3"/>
  <c r="BC759" i="3"/>
  <c r="BC760" i="3"/>
  <c r="BB760" i="3" s="1"/>
  <c r="BC761" i="3"/>
  <c r="BC762" i="3"/>
  <c r="BC763" i="3"/>
  <c r="BC764" i="3"/>
  <c r="BB764" i="3" s="1"/>
  <c r="BC765" i="3"/>
  <c r="BC766" i="3"/>
  <c r="BC767" i="3"/>
  <c r="BC768" i="3"/>
  <c r="BB768" i="3" s="1"/>
  <c r="BC769" i="3"/>
  <c r="BC770" i="3"/>
  <c r="BC771" i="3"/>
  <c r="BC772" i="3"/>
  <c r="BB772" i="3" s="1"/>
  <c r="BC773" i="3"/>
  <c r="BC774" i="3"/>
  <c r="BC775" i="3"/>
  <c r="BC776" i="3"/>
  <c r="BB776" i="3" s="1"/>
  <c r="BC777" i="3"/>
  <c r="BC778" i="3"/>
  <c r="BC779" i="3"/>
  <c r="BC780" i="3"/>
  <c r="BB780" i="3" s="1"/>
  <c r="BC781" i="3"/>
  <c r="BC782" i="3"/>
  <c r="BC783" i="3"/>
  <c r="BC784" i="3"/>
  <c r="BB784" i="3" s="1"/>
  <c r="BC785" i="3"/>
  <c r="BC786" i="3"/>
  <c r="BC787" i="3"/>
  <c r="BC788" i="3"/>
  <c r="BB788" i="3" s="1"/>
  <c r="BC789" i="3"/>
  <c r="BC790" i="3"/>
  <c r="BC791" i="3"/>
  <c r="BC792" i="3"/>
  <c r="BB792" i="3" s="1"/>
  <c r="BC793" i="3"/>
  <c r="BC794" i="3"/>
  <c r="BC795" i="3"/>
  <c r="BC796" i="3"/>
  <c r="BB796" i="3" s="1"/>
  <c r="BC797" i="3"/>
  <c r="BC798" i="3"/>
  <c r="BC799" i="3"/>
  <c r="BC800" i="3"/>
  <c r="BB800" i="3" s="1"/>
  <c r="BC801" i="3"/>
  <c r="BC802" i="3"/>
  <c r="BC803" i="3"/>
  <c r="BC804" i="3"/>
  <c r="BB804" i="3" s="1"/>
  <c r="BC805" i="3"/>
  <c r="BC806" i="3"/>
  <c r="BC807" i="3"/>
  <c r="BC808" i="3"/>
  <c r="BB808" i="3" s="1"/>
  <c r="BC809" i="3"/>
  <c r="BC810" i="3"/>
  <c r="BC811" i="3"/>
  <c r="BC812" i="3"/>
  <c r="BB812" i="3" s="1"/>
  <c r="BC813" i="3"/>
  <c r="BC814" i="3"/>
  <c r="BC815" i="3"/>
  <c r="BC816" i="3"/>
  <c r="BB816" i="3" s="1"/>
  <c r="BC817" i="3"/>
  <c r="BC818" i="3"/>
  <c r="BC819" i="3"/>
  <c r="BC820" i="3"/>
  <c r="BB820" i="3" s="1"/>
  <c r="BC821" i="3"/>
  <c r="BC822" i="3"/>
  <c r="BC823" i="3"/>
  <c r="BC824" i="3"/>
  <c r="BB824" i="3" s="1"/>
  <c r="BC825" i="3"/>
  <c r="BC826" i="3"/>
  <c r="BC827" i="3"/>
  <c r="BC828" i="3"/>
  <c r="BB828" i="3" s="1"/>
  <c r="BC829" i="3"/>
  <c r="BC830" i="3"/>
  <c r="BC831" i="3"/>
  <c r="BC832" i="3"/>
  <c r="BB832" i="3" s="1"/>
  <c r="BC833" i="3"/>
  <c r="BC834" i="3"/>
  <c r="BC835" i="3"/>
  <c r="BC836" i="3"/>
  <c r="BB836" i="3" s="1"/>
  <c r="BC837" i="3"/>
  <c r="BC838" i="3"/>
  <c r="BC839" i="3"/>
  <c r="BC840" i="3"/>
  <c r="BB840" i="3" s="1"/>
  <c r="BC841" i="3"/>
  <c r="BC842" i="3"/>
  <c r="BC843" i="3"/>
  <c r="BC844" i="3"/>
  <c r="BB844" i="3" s="1"/>
  <c r="BC845" i="3"/>
  <c r="BC846" i="3"/>
  <c r="BC847" i="3"/>
  <c r="BC848" i="3"/>
  <c r="BB848" i="3" s="1"/>
  <c r="BC849" i="3"/>
  <c r="BC850" i="3"/>
  <c r="BC851" i="3"/>
  <c r="BC852" i="3"/>
  <c r="BB852" i="3" s="1"/>
  <c r="BC853" i="3"/>
  <c r="BC854" i="3"/>
  <c r="BC855" i="3"/>
  <c r="BC856" i="3"/>
  <c r="BB856" i="3" s="1"/>
  <c r="BC857" i="3"/>
  <c r="BC858" i="3"/>
  <c r="BC859" i="3"/>
  <c r="BC860" i="3"/>
  <c r="BB860" i="3" s="1"/>
  <c r="BC861" i="3"/>
  <c r="BC862" i="3"/>
  <c r="BC863" i="3"/>
  <c r="BC864" i="3"/>
  <c r="BB864" i="3" s="1"/>
  <c r="BC865" i="3"/>
  <c r="BC866" i="3"/>
  <c r="BC867" i="3"/>
  <c r="BC868" i="3"/>
  <c r="BB868" i="3" s="1"/>
  <c r="BC869" i="3"/>
  <c r="BC870" i="3"/>
  <c r="BC871" i="3"/>
  <c r="BC872" i="3"/>
  <c r="BB872" i="3" s="1"/>
  <c r="BC873" i="3"/>
  <c r="BC874" i="3"/>
  <c r="BC875" i="3"/>
  <c r="BC876" i="3"/>
  <c r="BB876" i="3" s="1"/>
  <c r="BC877" i="3"/>
  <c r="BC878" i="3"/>
  <c r="BC879" i="3"/>
  <c r="BC880" i="3"/>
  <c r="BB880" i="3" s="1"/>
  <c r="BC881" i="3"/>
  <c r="BC882" i="3"/>
  <c r="BC883" i="3"/>
  <c r="BC884" i="3"/>
  <c r="BB884" i="3" s="1"/>
  <c r="BC885" i="3"/>
  <c r="BC886" i="3"/>
  <c r="BC887" i="3"/>
  <c r="BC888" i="3"/>
  <c r="BB888" i="3" s="1"/>
  <c r="BC889" i="3"/>
  <c r="BC890" i="3"/>
  <c r="BC891" i="3"/>
  <c r="BC892" i="3"/>
  <c r="BB892" i="3" s="1"/>
  <c r="BC893" i="3"/>
  <c r="BC894" i="3"/>
  <c r="BC895" i="3"/>
  <c r="BC896" i="3"/>
  <c r="BB896" i="3" s="1"/>
  <c r="BC897" i="3"/>
  <c r="BC898" i="3"/>
  <c r="BC899" i="3"/>
  <c r="BC900" i="3"/>
  <c r="BB900" i="3" s="1"/>
  <c r="BC901" i="3"/>
  <c r="BC902" i="3"/>
  <c r="BC903" i="3"/>
  <c r="BC904" i="3"/>
  <c r="BB904" i="3" s="1"/>
  <c r="BC905" i="3"/>
  <c r="BC906" i="3"/>
  <c r="BC907" i="3"/>
  <c r="BC908" i="3"/>
  <c r="BB908" i="3" s="1"/>
  <c r="BC909" i="3"/>
  <c r="BC910" i="3"/>
  <c r="BC911" i="3"/>
  <c r="BC912" i="3"/>
  <c r="BB912" i="3" s="1"/>
  <c r="BC913" i="3"/>
  <c r="BC914" i="3"/>
  <c r="BC915" i="3"/>
  <c r="BC916" i="3"/>
  <c r="BB916" i="3" s="1"/>
  <c r="BC917" i="3"/>
  <c r="BC918" i="3"/>
  <c r="BC919" i="3"/>
  <c r="BC920" i="3"/>
  <c r="BB920" i="3" s="1"/>
  <c r="BC921" i="3"/>
  <c r="BC922" i="3"/>
  <c r="BC923" i="3"/>
  <c r="BC924" i="3"/>
  <c r="BB924" i="3" s="1"/>
  <c r="BC925" i="3"/>
  <c r="BC926" i="3"/>
  <c r="BC927" i="3"/>
  <c r="BC928" i="3"/>
  <c r="BB928" i="3" s="1"/>
  <c r="BC929" i="3"/>
  <c r="BC930" i="3"/>
  <c r="BC931" i="3"/>
  <c r="BC932" i="3"/>
  <c r="BB932" i="3" s="1"/>
  <c r="BC933" i="3"/>
  <c r="BC934" i="3"/>
  <c r="BC935" i="3"/>
  <c r="BC936" i="3"/>
  <c r="BB936" i="3" s="1"/>
  <c r="BC937" i="3"/>
  <c r="BC938" i="3"/>
  <c r="BC939" i="3"/>
  <c r="BC940" i="3"/>
  <c r="BB940" i="3" s="1"/>
  <c r="BC941" i="3"/>
  <c r="BC942" i="3"/>
  <c r="BC943" i="3"/>
  <c r="BC944" i="3"/>
  <c r="BB944" i="3" s="1"/>
  <c r="BC945" i="3"/>
  <c r="BC946" i="3"/>
  <c r="BC947" i="3"/>
  <c r="BC948" i="3"/>
  <c r="BB948" i="3" s="1"/>
  <c r="BC949" i="3"/>
  <c r="BC950" i="3"/>
  <c r="BC951" i="3"/>
  <c r="BC952" i="3"/>
  <c r="BB952" i="3" s="1"/>
  <c r="BC953" i="3"/>
  <c r="BC954" i="3"/>
  <c r="BC955" i="3"/>
  <c r="BC956" i="3"/>
  <c r="BB956" i="3" s="1"/>
  <c r="BC957" i="3"/>
  <c r="BC958" i="3"/>
  <c r="BC959" i="3"/>
  <c r="BC960" i="3"/>
  <c r="BB960" i="3" s="1"/>
  <c r="BC961" i="3"/>
  <c r="BC962" i="3"/>
  <c r="BC963" i="3"/>
  <c r="BC964" i="3"/>
  <c r="BB964" i="3" s="1"/>
  <c r="BC965" i="3"/>
  <c r="BC966" i="3"/>
  <c r="BC967" i="3"/>
  <c r="BC968" i="3"/>
  <c r="BB968" i="3" s="1"/>
  <c r="BC969" i="3"/>
  <c r="BC970" i="3"/>
  <c r="BC971" i="3"/>
  <c r="BC972" i="3"/>
  <c r="BB972" i="3" s="1"/>
  <c r="BC973" i="3"/>
  <c r="BC974" i="3"/>
  <c r="BC975" i="3"/>
  <c r="BC976" i="3"/>
  <c r="BB976" i="3" s="1"/>
  <c r="BC977" i="3"/>
  <c r="BC978" i="3"/>
  <c r="BC979" i="3"/>
  <c r="BC980" i="3"/>
  <c r="BB980" i="3" s="1"/>
  <c r="BC981" i="3"/>
  <c r="BC982" i="3"/>
  <c r="BC983" i="3"/>
  <c r="BC984" i="3"/>
  <c r="BB984" i="3" s="1"/>
  <c r="BC985" i="3"/>
  <c r="BC986" i="3"/>
  <c r="BC987" i="3"/>
  <c r="BC988" i="3"/>
  <c r="BB988" i="3" s="1"/>
  <c r="BC989" i="3"/>
  <c r="BC990" i="3"/>
  <c r="BC991" i="3"/>
  <c r="BC992" i="3"/>
  <c r="BB992" i="3" s="1"/>
  <c r="BC993" i="3"/>
  <c r="BC994" i="3"/>
  <c r="BC995" i="3"/>
  <c r="BC996" i="3"/>
  <c r="BB996" i="3" s="1"/>
  <c r="BC997" i="3"/>
  <c r="BC998" i="3"/>
  <c r="BC999" i="3"/>
  <c r="BC1000" i="3"/>
  <c r="BB1000" i="3" s="1"/>
  <c r="BC1001" i="3"/>
  <c r="BC1002" i="3"/>
  <c r="BC1003" i="3"/>
  <c r="BC1004" i="3"/>
  <c r="BB1004" i="3" s="1"/>
  <c r="BC1005" i="3"/>
  <c r="BC1006" i="3"/>
  <c r="BC1007" i="3"/>
  <c r="BC1008" i="3"/>
  <c r="BB1008" i="3" s="1"/>
  <c r="BC1009" i="3"/>
  <c r="BC1010" i="3"/>
  <c r="BC1011" i="3"/>
  <c r="BC1012" i="3"/>
  <c r="BB1012" i="3" s="1"/>
  <c r="AX16" i="3"/>
  <c r="AY16" i="3"/>
  <c r="AX17" i="3"/>
  <c r="AY17" i="3"/>
  <c r="AX18" i="3"/>
  <c r="AY18" i="3"/>
  <c r="AX19" i="3"/>
  <c r="AH19" i="3" s="1"/>
  <c r="AY19" i="3"/>
  <c r="AX20" i="3"/>
  <c r="AY20" i="3"/>
  <c r="AX21" i="3"/>
  <c r="AY21" i="3"/>
  <c r="AX22" i="3"/>
  <c r="AY22" i="3"/>
  <c r="AX23" i="3"/>
  <c r="AY23" i="3"/>
  <c r="AX24" i="3"/>
  <c r="AY24" i="3"/>
  <c r="AX25" i="3"/>
  <c r="AY25" i="3"/>
  <c r="AX26" i="3"/>
  <c r="AY26" i="3"/>
  <c r="AX27" i="3"/>
  <c r="AY27" i="3"/>
  <c r="AX28" i="3"/>
  <c r="AY28" i="3"/>
  <c r="AX29" i="3"/>
  <c r="AY29" i="3"/>
  <c r="AX30" i="3"/>
  <c r="AY30" i="3"/>
  <c r="AX31" i="3"/>
  <c r="AY31" i="3"/>
  <c r="AX32" i="3"/>
  <c r="AY32" i="3"/>
  <c r="AX33" i="3"/>
  <c r="AY33" i="3"/>
  <c r="AX34" i="3"/>
  <c r="AY34" i="3"/>
  <c r="AC34" i="3" s="1"/>
  <c r="AX35" i="3"/>
  <c r="AY35" i="3"/>
  <c r="AX36" i="3"/>
  <c r="AY36" i="3"/>
  <c r="AX37" i="3"/>
  <c r="AY37" i="3"/>
  <c r="AX38" i="3"/>
  <c r="AY38" i="3"/>
  <c r="AX39" i="3"/>
  <c r="AY39" i="3"/>
  <c r="AX40" i="3"/>
  <c r="AY40" i="3"/>
  <c r="AX41" i="3"/>
  <c r="AY41" i="3"/>
  <c r="AX42" i="3"/>
  <c r="AY42" i="3"/>
  <c r="AX43" i="3"/>
  <c r="AY43" i="3"/>
  <c r="AX44" i="3"/>
  <c r="AY44" i="3"/>
  <c r="AX45" i="3"/>
  <c r="AY45" i="3"/>
  <c r="AX46" i="3"/>
  <c r="AY46" i="3"/>
  <c r="AX47" i="3"/>
  <c r="AY47" i="3"/>
  <c r="AX48" i="3"/>
  <c r="AY48" i="3"/>
  <c r="AX49" i="3"/>
  <c r="AY49" i="3"/>
  <c r="AX50" i="3"/>
  <c r="AY50" i="3"/>
  <c r="AX51" i="3"/>
  <c r="AY51" i="3"/>
  <c r="AX52" i="3"/>
  <c r="AY52" i="3"/>
  <c r="AX53" i="3"/>
  <c r="AY53" i="3"/>
  <c r="AX54" i="3"/>
  <c r="AY54" i="3"/>
  <c r="AX55" i="3"/>
  <c r="AY55" i="3"/>
  <c r="AX56" i="3"/>
  <c r="AY56" i="3"/>
  <c r="AX57" i="3"/>
  <c r="AY57" i="3"/>
  <c r="AX58" i="3"/>
  <c r="AY58" i="3"/>
  <c r="AX59" i="3"/>
  <c r="AY59" i="3"/>
  <c r="AX60" i="3"/>
  <c r="AY60" i="3"/>
  <c r="AX61" i="3"/>
  <c r="AY61" i="3"/>
  <c r="AX62" i="3"/>
  <c r="AY62" i="3"/>
  <c r="AX63" i="3"/>
  <c r="AY63" i="3"/>
  <c r="AX64" i="3"/>
  <c r="AY64" i="3"/>
  <c r="AX65" i="3"/>
  <c r="AY65" i="3"/>
  <c r="AX66" i="3"/>
  <c r="AY66" i="3"/>
  <c r="AX67" i="3"/>
  <c r="AY67" i="3"/>
  <c r="AX68" i="3"/>
  <c r="AY68" i="3"/>
  <c r="AX69" i="3"/>
  <c r="AY69" i="3"/>
  <c r="AX70" i="3"/>
  <c r="AY70" i="3"/>
  <c r="AX71" i="3"/>
  <c r="AY71" i="3"/>
  <c r="AX72" i="3"/>
  <c r="AY72" i="3"/>
  <c r="AX73" i="3"/>
  <c r="AY73" i="3"/>
  <c r="AX74" i="3"/>
  <c r="AY74" i="3"/>
  <c r="AX75" i="3"/>
  <c r="AY75" i="3"/>
  <c r="AX76" i="3"/>
  <c r="AY76" i="3"/>
  <c r="AX77" i="3"/>
  <c r="AY77" i="3"/>
  <c r="AX78" i="3"/>
  <c r="AY78" i="3"/>
  <c r="AX79" i="3"/>
  <c r="AY79" i="3"/>
  <c r="AX80" i="3"/>
  <c r="AY80" i="3"/>
  <c r="AX81" i="3"/>
  <c r="AY81" i="3"/>
  <c r="AX82" i="3"/>
  <c r="AY82" i="3"/>
  <c r="AX83" i="3"/>
  <c r="AY83" i="3"/>
  <c r="AX84" i="3"/>
  <c r="AY84" i="3"/>
  <c r="AX85" i="3"/>
  <c r="AY85" i="3"/>
  <c r="AX86" i="3"/>
  <c r="AY86" i="3"/>
  <c r="AX87" i="3"/>
  <c r="AY87" i="3"/>
  <c r="AX88" i="3"/>
  <c r="AY88" i="3"/>
  <c r="AX89" i="3"/>
  <c r="AY89" i="3"/>
  <c r="AX90" i="3"/>
  <c r="AY90" i="3"/>
  <c r="AX91" i="3"/>
  <c r="AY91" i="3"/>
  <c r="AX92" i="3"/>
  <c r="AY92" i="3"/>
  <c r="AX93" i="3"/>
  <c r="AY93" i="3"/>
  <c r="AX94" i="3"/>
  <c r="AY94" i="3"/>
  <c r="AX95" i="3"/>
  <c r="AY95" i="3"/>
  <c r="AX96" i="3"/>
  <c r="AY96" i="3"/>
  <c r="AX97" i="3"/>
  <c r="AY97" i="3"/>
  <c r="AX98" i="3"/>
  <c r="AY98" i="3"/>
  <c r="AX99" i="3"/>
  <c r="AY99" i="3"/>
  <c r="AX100" i="3"/>
  <c r="AY100" i="3"/>
  <c r="AX101" i="3"/>
  <c r="AY101" i="3"/>
  <c r="AX102" i="3"/>
  <c r="AY102" i="3"/>
  <c r="AX103" i="3"/>
  <c r="AY103" i="3"/>
  <c r="AX104" i="3"/>
  <c r="AY104" i="3"/>
  <c r="AX105" i="3"/>
  <c r="AY105" i="3"/>
  <c r="AX106" i="3"/>
  <c r="AY106" i="3"/>
  <c r="AX107" i="3"/>
  <c r="AY107" i="3"/>
  <c r="AX108" i="3"/>
  <c r="AY108" i="3"/>
  <c r="AX109" i="3"/>
  <c r="AY109" i="3"/>
  <c r="AX110" i="3"/>
  <c r="AY110" i="3"/>
  <c r="AX111" i="3"/>
  <c r="AY111" i="3"/>
  <c r="AX112" i="3"/>
  <c r="AY112" i="3"/>
  <c r="AX113" i="3"/>
  <c r="AY113" i="3"/>
  <c r="AX114" i="3"/>
  <c r="AY114" i="3"/>
  <c r="AX115" i="3"/>
  <c r="AY115" i="3"/>
  <c r="AX116" i="3"/>
  <c r="AY116" i="3"/>
  <c r="AX117" i="3"/>
  <c r="AY117" i="3"/>
  <c r="AX118" i="3"/>
  <c r="AY118" i="3"/>
  <c r="AX119" i="3"/>
  <c r="AY119" i="3"/>
  <c r="AX120" i="3"/>
  <c r="AY120" i="3"/>
  <c r="AX121" i="3"/>
  <c r="AY121" i="3"/>
  <c r="AX122" i="3"/>
  <c r="AY122" i="3"/>
  <c r="AX123" i="3"/>
  <c r="AY123" i="3"/>
  <c r="AX124" i="3"/>
  <c r="AY124" i="3"/>
  <c r="AX125" i="3"/>
  <c r="AY125" i="3"/>
  <c r="AX126" i="3"/>
  <c r="AY126" i="3"/>
  <c r="AX127" i="3"/>
  <c r="AY127" i="3"/>
  <c r="AX128" i="3"/>
  <c r="AY128" i="3"/>
  <c r="AX129" i="3"/>
  <c r="AY129" i="3"/>
  <c r="AX130" i="3"/>
  <c r="AY130" i="3"/>
  <c r="AX131" i="3"/>
  <c r="AY131" i="3"/>
  <c r="AX132" i="3"/>
  <c r="AY132" i="3"/>
  <c r="AX133" i="3"/>
  <c r="AY133" i="3"/>
  <c r="AX134" i="3"/>
  <c r="AY134" i="3"/>
  <c r="AC134" i="3" s="1"/>
  <c r="AX135" i="3"/>
  <c r="AY135" i="3"/>
  <c r="AX136" i="3"/>
  <c r="AY136" i="3"/>
  <c r="AX137" i="3"/>
  <c r="AY137" i="3"/>
  <c r="AX138" i="3"/>
  <c r="AY138" i="3"/>
  <c r="AC138" i="3" s="1"/>
  <c r="AX139" i="3"/>
  <c r="AY139" i="3"/>
  <c r="AX140" i="3"/>
  <c r="AY140" i="3"/>
  <c r="AX141" i="3"/>
  <c r="AY141" i="3"/>
  <c r="AX142" i="3"/>
  <c r="AY142" i="3"/>
  <c r="AX143" i="3"/>
  <c r="AY143" i="3"/>
  <c r="AX144" i="3"/>
  <c r="AY144" i="3"/>
  <c r="AX145" i="3"/>
  <c r="AY145" i="3"/>
  <c r="AX146" i="3"/>
  <c r="AY146" i="3"/>
  <c r="AC146" i="3" s="1"/>
  <c r="AX147" i="3"/>
  <c r="AY147" i="3"/>
  <c r="AX148" i="3"/>
  <c r="AY148" i="3"/>
  <c r="AX149" i="3"/>
  <c r="AY149" i="3"/>
  <c r="AX150" i="3"/>
  <c r="AY150" i="3"/>
  <c r="AX151" i="3"/>
  <c r="AY151" i="3"/>
  <c r="AX152" i="3"/>
  <c r="AY152" i="3"/>
  <c r="AX153" i="3"/>
  <c r="AY153" i="3"/>
  <c r="AX154" i="3"/>
  <c r="AY154" i="3"/>
  <c r="AX155" i="3"/>
  <c r="AY155" i="3"/>
  <c r="AX156" i="3"/>
  <c r="AY156" i="3"/>
  <c r="AX157" i="3"/>
  <c r="AY157" i="3"/>
  <c r="AX158" i="3"/>
  <c r="AY158" i="3"/>
  <c r="AX159" i="3"/>
  <c r="AY159" i="3"/>
  <c r="AX160" i="3"/>
  <c r="AY160" i="3"/>
  <c r="AX161" i="3"/>
  <c r="AY161" i="3"/>
  <c r="AX162" i="3"/>
  <c r="AY162" i="3"/>
  <c r="AC162" i="3" s="1"/>
  <c r="AX163" i="3"/>
  <c r="AY163" i="3"/>
  <c r="AX164" i="3"/>
  <c r="AY164" i="3"/>
  <c r="AX165" i="3"/>
  <c r="AY165" i="3"/>
  <c r="AX166" i="3"/>
  <c r="AY166" i="3"/>
  <c r="AX167" i="3"/>
  <c r="AY167" i="3"/>
  <c r="AX168" i="3"/>
  <c r="AY168" i="3"/>
  <c r="AX169" i="3"/>
  <c r="AY169" i="3"/>
  <c r="AX170" i="3"/>
  <c r="AY170" i="3"/>
  <c r="AX171" i="3"/>
  <c r="AY171" i="3"/>
  <c r="AX172" i="3"/>
  <c r="AY172" i="3"/>
  <c r="AX173" i="3"/>
  <c r="AY173" i="3"/>
  <c r="AX174" i="3"/>
  <c r="AY174" i="3"/>
  <c r="AX175" i="3"/>
  <c r="AY175" i="3"/>
  <c r="AX176" i="3"/>
  <c r="AY176" i="3"/>
  <c r="AX177" i="3"/>
  <c r="AY177" i="3"/>
  <c r="AX178" i="3"/>
  <c r="AY178" i="3"/>
  <c r="AX179" i="3"/>
  <c r="AY179" i="3"/>
  <c r="AX180" i="3"/>
  <c r="AY180" i="3"/>
  <c r="AX181" i="3"/>
  <c r="AY181" i="3"/>
  <c r="AX182" i="3"/>
  <c r="AY182" i="3"/>
  <c r="AX183" i="3"/>
  <c r="AY183" i="3"/>
  <c r="AX184" i="3"/>
  <c r="AY184" i="3"/>
  <c r="AX185" i="3"/>
  <c r="AY185" i="3"/>
  <c r="AX186" i="3"/>
  <c r="AY186" i="3"/>
  <c r="AX187" i="3"/>
  <c r="AY187" i="3"/>
  <c r="AX188" i="3"/>
  <c r="AY188" i="3"/>
  <c r="AX189" i="3"/>
  <c r="AY189" i="3"/>
  <c r="AX190" i="3"/>
  <c r="AY190" i="3"/>
  <c r="AX191" i="3"/>
  <c r="AY191" i="3"/>
  <c r="AX192" i="3"/>
  <c r="AY192" i="3"/>
  <c r="AX193" i="3"/>
  <c r="AY193" i="3"/>
  <c r="AX194" i="3"/>
  <c r="AY194" i="3"/>
  <c r="AX195" i="3"/>
  <c r="AY195" i="3"/>
  <c r="AX196" i="3"/>
  <c r="AY196" i="3"/>
  <c r="AX197" i="3"/>
  <c r="AY197" i="3"/>
  <c r="AX198" i="3"/>
  <c r="AY198" i="3"/>
  <c r="AX199" i="3"/>
  <c r="AY199" i="3"/>
  <c r="AX200" i="3"/>
  <c r="AY200" i="3"/>
  <c r="AX201" i="3"/>
  <c r="AY201" i="3"/>
  <c r="AX202" i="3"/>
  <c r="AY202" i="3"/>
  <c r="AX203" i="3"/>
  <c r="AY203" i="3"/>
  <c r="AX204" i="3"/>
  <c r="AY204" i="3"/>
  <c r="AX205" i="3"/>
  <c r="AY205" i="3"/>
  <c r="AX206" i="3"/>
  <c r="AY206" i="3"/>
  <c r="AX207" i="3"/>
  <c r="AY207" i="3"/>
  <c r="AX208" i="3"/>
  <c r="AY208" i="3"/>
  <c r="AX209" i="3"/>
  <c r="AY209" i="3"/>
  <c r="AX210" i="3"/>
  <c r="AY210" i="3"/>
  <c r="AX211" i="3"/>
  <c r="AY211" i="3"/>
  <c r="AX212" i="3"/>
  <c r="AY212" i="3"/>
  <c r="AX213" i="3"/>
  <c r="AY213" i="3"/>
  <c r="AX214" i="3"/>
  <c r="AY214" i="3"/>
  <c r="AX215" i="3"/>
  <c r="AY215" i="3"/>
  <c r="AX216" i="3"/>
  <c r="AY216" i="3"/>
  <c r="AX217" i="3"/>
  <c r="AY217" i="3"/>
  <c r="AX218" i="3"/>
  <c r="AY218" i="3"/>
  <c r="AX219" i="3"/>
  <c r="AY219" i="3"/>
  <c r="AX220" i="3"/>
  <c r="AY220" i="3"/>
  <c r="AX221" i="3"/>
  <c r="AY221" i="3"/>
  <c r="AX222" i="3"/>
  <c r="AY222" i="3"/>
  <c r="AX223" i="3"/>
  <c r="AY223" i="3"/>
  <c r="AX224" i="3"/>
  <c r="AY224" i="3"/>
  <c r="AX225" i="3"/>
  <c r="AY225" i="3"/>
  <c r="AX226" i="3"/>
  <c r="AY226" i="3"/>
  <c r="AX227" i="3"/>
  <c r="AY227" i="3"/>
  <c r="AX228" i="3"/>
  <c r="AY228" i="3"/>
  <c r="AX229" i="3"/>
  <c r="AY229" i="3"/>
  <c r="AX230" i="3"/>
  <c r="AY230" i="3"/>
  <c r="AX231" i="3"/>
  <c r="AY231" i="3"/>
  <c r="AX232" i="3"/>
  <c r="AY232" i="3"/>
  <c r="AX233" i="3"/>
  <c r="AY233" i="3"/>
  <c r="AX234" i="3"/>
  <c r="AY234" i="3"/>
  <c r="AX235" i="3"/>
  <c r="AY235" i="3"/>
  <c r="AX236" i="3"/>
  <c r="AY236" i="3"/>
  <c r="AX237" i="3"/>
  <c r="AY237" i="3"/>
  <c r="AX238" i="3"/>
  <c r="AY238" i="3"/>
  <c r="AX239" i="3"/>
  <c r="AY239" i="3"/>
  <c r="AX240" i="3"/>
  <c r="AY240" i="3"/>
  <c r="AX241" i="3"/>
  <c r="AY241" i="3"/>
  <c r="AX242" i="3"/>
  <c r="AY242" i="3"/>
  <c r="AX243" i="3"/>
  <c r="AY243" i="3"/>
  <c r="AX244" i="3"/>
  <c r="AY244" i="3"/>
  <c r="AX245" i="3"/>
  <c r="AY245" i="3"/>
  <c r="AX246" i="3"/>
  <c r="AY246" i="3"/>
  <c r="AX247" i="3"/>
  <c r="AY247" i="3"/>
  <c r="AX248" i="3"/>
  <c r="AY248" i="3"/>
  <c r="AX249" i="3"/>
  <c r="AY249" i="3"/>
  <c r="AX250" i="3"/>
  <c r="AY250" i="3"/>
  <c r="AX251" i="3"/>
  <c r="AY251" i="3"/>
  <c r="AX252" i="3"/>
  <c r="AY252" i="3"/>
  <c r="AX253" i="3"/>
  <c r="AY253" i="3"/>
  <c r="AX254" i="3"/>
  <c r="AY254" i="3"/>
  <c r="AX255" i="3"/>
  <c r="AY255" i="3"/>
  <c r="AX256" i="3"/>
  <c r="AY256" i="3"/>
  <c r="AX257" i="3"/>
  <c r="AY257" i="3"/>
  <c r="AX258" i="3"/>
  <c r="AY258" i="3"/>
  <c r="AX259" i="3"/>
  <c r="AY259" i="3"/>
  <c r="AX260" i="3"/>
  <c r="AY260" i="3"/>
  <c r="AX261" i="3"/>
  <c r="AY261" i="3"/>
  <c r="AX262" i="3"/>
  <c r="AY262" i="3"/>
  <c r="AC262" i="3" s="1"/>
  <c r="AX263" i="3"/>
  <c r="AY263" i="3"/>
  <c r="AX264" i="3"/>
  <c r="AY264" i="3"/>
  <c r="AX265" i="3"/>
  <c r="AY265" i="3"/>
  <c r="AX266" i="3"/>
  <c r="AY266" i="3"/>
  <c r="AX267" i="3"/>
  <c r="AY267" i="3"/>
  <c r="AX268" i="3"/>
  <c r="AY268" i="3"/>
  <c r="AX269" i="3"/>
  <c r="AY269" i="3"/>
  <c r="AX270" i="3"/>
  <c r="AY270" i="3"/>
  <c r="AX271" i="3"/>
  <c r="AY271" i="3"/>
  <c r="AX272" i="3"/>
  <c r="AY272" i="3"/>
  <c r="AX273" i="3"/>
  <c r="AY273" i="3"/>
  <c r="AX274" i="3"/>
  <c r="AY274" i="3"/>
  <c r="AX275" i="3"/>
  <c r="AY275" i="3"/>
  <c r="AX276" i="3"/>
  <c r="AY276" i="3"/>
  <c r="AX277" i="3"/>
  <c r="AY277" i="3"/>
  <c r="AX278" i="3"/>
  <c r="AY278" i="3"/>
  <c r="AX279" i="3"/>
  <c r="AY279" i="3"/>
  <c r="AX280" i="3"/>
  <c r="AY280" i="3"/>
  <c r="AX281" i="3"/>
  <c r="AY281" i="3"/>
  <c r="AX282" i="3"/>
  <c r="AY282" i="3"/>
  <c r="AX283" i="3"/>
  <c r="AY283" i="3"/>
  <c r="AX284" i="3"/>
  <c r="AY284" i="3"/>
  <c r="AX285" i="3"/>
  <c r="AY285" i="3"/>
  <c r="AX286" i="3"/>
  <c r="AY286" i="3"/>
  <c r="AX287" i="3"/>
  <c r="AY287" i="3"/>
  <c r="AX288" i="3"/>
  <c r="AY288" i="3"/>
  <c r="AX289" i="3"/>
  <c r="AY289" i="3"/>
  <c r="AX290" i="3"/>
  <c r="AY290" i="3"/>
  <c r="AX291" i="3"/>
  <c r="AY291" i="3"/>
  <c r="AX292" i="3"/>
  <c r="AY292" i="3"/>
  <c r="AX293" i="3"/>
  <c r="AY293" i="3"/>
  <c r="AX294" i="3"/>
  <c r="AY294" i="3"/>
  <c r="AX295" i="3"/>
  <c r="AY295" i="3"/>
  <c r="AX296" i="3"/>
  <c r="AY296" i="3"/>
  <c r="AX297" i="3"/>
  <c r="AY297" i="3"/>
  <c r="AX298" i="3"/>
  <c r="AY298" i="3"/>
  <c r="AX299" i="3"/>
  <c r="AY299" i="3"/>
  <c r="AX300" i="3"/>
  <c r="AY300" i="3"/>
  <c r="AX301" i="3"/>
  <c r="AY301" i="3"/>
  <c r="AX302" i="3"/>
  <c r="AY302" i="3"/>
  <c r="AX303" i="3"/>
  <c r="AY303" i="3"/>
  <c r="AX304" i="3"/>
  <c r="AY304" i="3"/>
  <c r="AX305" i="3"/>
  <c r="AY305" i="3"/>
  <c r="AX306" i="3"/>
  <c r="AY306" i="3"/>
  <c r="AX307" i="3"/>
  <c r="AY307" i="3"/>
  <c r="AX308" i="3"/>
  <c r="AY308" i="3"/>
  <c r="AX309" i="3"/>
  <c r="AY309" i="3"/>
  <c r="AX310" i="3"/>
  <c r="AY310" i="3"/>
  <c r="AX311" i="3"/>
  <c r="AY311" i="3"/>
  <c r="AX312" i="3"/>
  <c r="AY312" i="3"/>
  <c r="AX313" i="3"/>
  <c r="AY313" i="3"/>
  <c r="AX314" i="3"/>
  <c r="AY314" i="3"/>
  <c r="AX315" i="3"/>
  <c r="AY315" i="3"/>
  <c r="AX316" i="3"/>
  <c r="AY316" i="3"/>
  <c r="AX317" i="3"/>
  <c r="AY317" i="3"/>
  <c r="AX318" i="3"/>
  <c r="AY318" i="3"/>
  <c r="AX319" i="3"/>
  <c r="AY319" i="3"/>
  <c r="AX320" i="3"/>
  <c r="AY320" i="3"/>
  <c r="AX321" i="3"/>
  <c r="AY321" i="3"/>
  <c r="AX322" i="3"/>
  <c r="AY322" i="3"/>
  <c r="AX323" i="3"/>
  <c r="AY323" i="3"/>
  <c r="AX324" i="3"/>
  <c r="AY324" i="3"/>
  <c r="AX325" i="3"/>
  <c r="AY325" i="3"/>
  <c r="AX326" i="3"/>
  <c r="AY326" i="3"/>
  <c r="AX327" i="3"/>
  <c r="AY327" i="3"/>
  <c r="AX328" i="3"/>
  <c r="AY328" i="3"/>
  <c r="AX329" i="3"/>
  <c r="AY329" i="3"/>
  <c r="AX330" i="3"/>
  <c r="AY330" i="3"/>
  <c r="AX331" i="3"/>
  <c r="AY331" i="3"/>
  <c r="AX332" i="3"/>
  <c r="AY332" i="3"/>
  <c r="AX333" i="3"/>
  <c r="AY333" i="3"/>
  <c r="AX334" i="3"/>
  <c r="AY334" i="3"/>
  <c r="AX335" i="3"/>
  <c r="AY335" i="3"/>
  <c r="AX336" i="3"/>
  <c r="AY336" i="3"/>
  <c r="AX337" i="3"/>
  <c r="AY337" i="3"/>
  <c r="AX338" i="3"/>
  <c r="AY338" i="3"/>
  <c r="AX339" i="3"/>
  <c r="AY339" i="3"/>
  <c r="AX340" i="3"/>
  <c r="AY340" i="3"/>
  <c r="AX341" i="3"/>
  <c r="AY341" i="3"/>
  <c r="AX342" i="3"/>
  <c r="AY342" i="3"/>
  <c r="AX343" i="3"/>
  <c r="AY343" i="3"/>
  <c r="AX344" i="3"/>
  <c r="AY344" i="3"/>
  <c r="AX345" i="3"/>
  <c r="AY345" i="3"/>
  <c r="AX346" i="3"/>
  <c r="AY346" i="3"/>
  <c r="AX347" i="3"/>
  <c r="AY347" i="3"/>
  <c r="AX348" i="3"/>
  <c r="AY348" i="3"/>
  <c r="AX349" i="3"/>
  <c r="AY349" i="3"/>
  <c r="AX350" i="3"/>
  <c r="AY350" i="3"/>
  <c r="AX351" i="3"/>
  <c r="AY351" i="3"/>
  <c r="AX352" i="3"/>
  <c r="AY352" i="3"/>
  <c r="AX353" i="3"/>
  <c r="AY353" i="3"/>
  <c r="AX354" i="3"/>
  <c r="AY354" i="3"/>
  <c r="AX355" i="3"/>
  <c r="AY355" i="3"/>
  <c r="AX356" i="3"/>
  <c r="AY356" i="3"/>
  <c r="AX357" i="3"/>
  <c r="AY357" i="3"/>
  <c r="AX358" i="3"/>
  <c r="AY358" i="3"/>
  <c r="AX359" i="3"/>
  <c r="AY359" i="3"/>
  <c r="AX360" i="3"/>
  <c r="AY360" i="3"/>
  <c r="AX361" i="3"/>
  <c r="AY361" i="3"/>
  <c r="AX362" i="3"/>
  <c r="AY362" i="3"/>
  <c r="AX363" i="3"/>
  <c r="AY363" i="3"/>
  <c r="AX364" i="3"/>
  <c r="AY364" i="3"/>
  <c r="AX365" i="3"/>
  <c r="AY365" i="3"/>
  <c r="AX366" i="3"/>
  <c r="AY366" i="3"/>
  <c r="AX367" i="3"/>
  <c r="AY367" i="3"/>
  <c r="AX368" i="3"/>
  <c r="AY368" i="3"/>
  <c r="AX369" i="3"/>
  <c r="AY369" i="3"/>
  <c r="AX370" i="3"/>
  <c r="AY370" i="3"/>
  <c r="AX371" i="3"/>
  <c r="AY371" i="3"/>
  <c r="AX372" i="3"/>
  <c r="AY372" i="3"/>
  <c r="AX373" i="3"/>
  <c r="AY373" i="3"/>
  <c r="AX374" i="3"/>
  <c r="AY374" i="3"/>
  <c r="AX375" i="3"/>
  <c r="AY375" i="3"/>
  <c r="AX376" i="3"/>
  <c r="AY376" i="3"/>
  <c r="AX377" i="3"/>
  <c r="AY377" i="3"/>
  <c r="AX378" i="3"/>
  <c r="AY378" i="3"/>
  <c r="AX379" i="3"/>
  <c r="AY379" i="3"/>
  <c r="AX380" i="3"/>
  <c r="AY380" i="3"/>
  <c r="AX381" i="3"/>
  <c r="AY381" i="3"/>
  <c r="AX382" i="3"/>
  <c r="AY382" i="3"/>
  <c r="AX383" i="3"/>
  <c r="AY383" i="3"/>
  <c r="AX384" i="3"/>
  <c r="AY384" i="3"/>
  <c r="AX385" i="3"/>
  <c r="AY385" i="3"/>
  <c r="AX386" i="3"/>
  <c r="AY386" i="3"/>
  <c r="AX387" i="3"/>
  <c r="AY387" i="3"/>
  <c r="AX388" i="3"/>
  <c r="AY388" i="3"/>
  <c r="AX389" i="3"/>
  <c r="AY389" i="3"/>
  <c r="AX390" i="3"/>
  <c r="AY390" i="3"/>
  <c r="AX391" i="3"/>
  <c r="AY391" i="3"/>
  <c r="AX392" i="3"/>
  <c r="AY392" i="3"/>
  <c r="AX393" i="3"/>
  <c r="AY393" i="3"/>
  <c r="AX394" i="3"/>
  <c r="AY394" i="3"/>
  <c r="AX395" i="3"/>
  <c r="AY395" i="3"/>
  <c r="AX396" i="3"/>
  <c r="AY396" i="3"/>
  <c r="AX397" i="3"/>
  <c r="AY397" i="3"/>
  <c r="AX398" i="3"/>
  <c r="AY398" i="3"/>
  <c r="AX399" i="3"/>
  <c r="AY399" i="3"/>
  <c r="AX400" i="3"/>
  <c r="AY400" i="3"/>
  <c r="AX401" i="3"/>
  <c r="AY401" i="3"/>
  <c r="AX402" i="3"/>
  <c r="AY402" i="3"/>
  <c r="AX403" i="3"/>
  <c r="AY403" i="3"/>
  <c r="AX404" i="3"/>
  <c r="AY404" i="3"/>
  <c r="AX405" i="3"/>
  <c r="AY405" i="3"/>
  <c r="AX406" i="3"/>
  <c r="AY406" i="3"/>
  <c r="AX407" i="3"/>
  <c r="AY407" i="3"/>
  <c r="AX408" i="3"/>
  <c r="AY408" i="3"/>
  <c r="AX409" i="3"/>
  <c r="AY409" i="3"/>
  <c r="AX410" i="3"/>
  <c r="AY410" i="3"/>
  <c r="AX411" i="3"/>
  <c r="AY411" i="3"/>
  <c r="AX412" i="3"/>
  <c r="AY412" i="3"/>
  <c r="AX413" i="3"/>
  <c r="AY413" i="3"/>
  <c r="AX414" i="3"/>
  <c r="AY414" i="3"/>
  <c r="AX415" i="3"/>
  <c r="AY415" i="3"/>
  <c r="AX416" i="3"/>
  <c r="AY416" i="3"/>
  <c r="AX417" i="3"/>
  <c r="AY417" i="3"/>
  <c r="AX418" i="3"/>
  <c r="AY418" i="3"/>
  <c r="AX419" i="3"/>
  <c r="AY419" i="3"/>
  <c r="AX420" i="3"/>
  <c r="AY420" i="3"/>
  <c r="AX421" i="3"/>
  <c r="AY421" i="3"/>
  <c r="AX422" i="3"/>
  <c r="AY422" i="3"/>
  <c r="AX423" i="3"/>
  <c r="AY423" i="3"/>
  <c r="AX424" i="3"/>
  <c r="AY424" i="3"/>
  <c r="AX425" i="3"/>
  <c r="AY425" i="3"/>
  <c r="AX426" i="3"/>
  <c r="AY426" i="3"/>
  <c r="AX427" i="3"/>
  <c r="AY427" i="3"/>
  <c r="AX428" i="3"/>
  <c r="AY428" i="3"/>
  <c r="AX429" i="3"/>
  <c r="AY429" i="3"/>
  <c r="AX430" i="3"/>
  <c r="AY430" i="3"/>
  <c r="AX431" i="3"/>
  <c r="AY431" i="3"/>
  <c r="AX432" i="3"/>
  <c r="AY432" i="3"/>
  <c r="AX433" i="3"/>
  <c r="AY433" i="3"/>
  <c r="AX434" i="3"/>
  <c r="AY434" i="3"/>
  <c r="AX435" i="3"/>
  <c r="AY435" i="3"/>
  <c r="AX436" i="3"/>
  <c r="AY436" i="3"/>
  <c r="AX437" i="3"/>
  <c r="AY437" i="3"/>
  <c r="AX438" i="3"/>
  <c r="AY438" i="3"/>
  <c r="AX439" i="3"/>
  <c r="AY439" i="3"/>
  <c r="AX440" i="3"/>
  <c r="AY440" i="3"/>
  <c r="AX441" i="3"/>
  <c r="AY441" i="3"/>
  <c r="AX442" i="3"/>
  <c r="AY442" i="3"/>
  <c r="AX443" i="3"/>
  <c r="AY443" i="3"/>
  <c r="AX444" i="3"/>
  <c r="AY444" i="3"/>
  <c r="AX445" i="3"/>
  <c r="AY445" i="3"/>
  <c r="AX446" i="3"/>
  <c r="AY446" i="3"/>
  <c r="AX447" i="3"/>
  <c r="AY447" i="3"/>
  <c r="AX448" i="3"/>
  <c r="AY448" i="3"/>
  <c r="AX449" i="3"/>
  <c r="AY449" i="3"/>
  <c r="AX450" i="3"/>
  <c r="AY450" i="3"/>
  <c r="AX451" i="3"/>
  <c r="AY451" i="3"/>
  <c r="AX452" i="3"/>
  <c r="AY452" i="3"/>
  <c r="AX453" i="3"/>
  <c r="AY453" i="3"/>
  <c r="AX454" i="3"/>
  <c r="AY454" i="3"/>
  <c r="AX455" i="3"/>
  <c r="AY455" i="3"/>
  <c r="AX456" i="3"/>
  <c r="AY456" i="3"/>
  <c r="AX457" i="3"/>
  <c r="AY457" i="3"/>
  <c r="AX458" i="3"/>
  <c r="AY458" i="3"/>
  <c r="AX459" i="3"/>
  <c r="AY459" i="3"/>
  <c r="AX460" i="3"/>
  <c r="AY460" i="3"/>
  <c r="AX461" i="3"/>
  <c r="AY461" i="3"/>
  <c r="AX462" i="3"/>
  <c r="AY462" i="3"/>
  <c r="AX463" i="3"/>
  <c r="AY463" i="3"/>
  <c r="AX464" i="3"/>
  <c r="AY464" i="3"/>
  <c r="AX465" i="3"/>
  <c r="AY465" i="3"/>
  <c r="AX466" i="3"/>
  <c r="AY466" i="3"/>
  <c r="AX467" i="3"/>
  <c r="AY467" i="3"/>
  <c r="AX468" i="3"/>
  <c r="AY468" i="3"/>
  <c r="AX469" i="3"/>
  <c r="AY469" i="3"/>
  <c r="AX470" i="3"/>
  <c r="AY470" i="3"/>
  <c r="AX471" i="3"/>
  <c r="AY471" i="3"/>
  <c r="AX472" i="3"/>
  <c r="AY472" i="3"/>
  <c r="AX473" i="3"/>
  <c r="AY473" i="3"/>
  <c r="AX474" i="3"/>
  <c r="AY474" i="3"/>
  <c r="AX475" i="3"/>
  <c r="AY475" i="3"/>
  <c r="AX476" i="3"/>
  <c r="AY476" i="3"/>
  <c r="AX477" i="3"/>
  <c r="AY477" i="3"/>
  <c r="AX478" i="3"/>
  <c r="AY478" i="3"/>
  <c r="AX479" i="3"/>
  <c r="AY479" i="3"/>
  <c r="AX480" i="3"/>
  <c r="AY480" i="3"/>
  <c r="AX481" i="3"/>
  <c r="AY481" i="3"/>
  <c r="AX482" i="3"/>
  <c r="AY482" i="3"/>
  <c r="AX483" i="3"/>
  <c r="AY483" i="3"/>
  <c r="AX484" i="3"/>
  <c r="AY484" i="3"/>
  <c r="AX485" i="3"/>
  <c r="AY485" i="3"/>
  <c r="AX486" i="3"/>
  <c r="AY486" i="3"/>
  <c r="AX487" i="3"/>
  <c r="AY487" i="3"/>
  <c r="AX488" i="3"/>
  <c r="AY488" i="3"/>
  <c r="AX489" i="3"/>
  <c r="AY489" i="3"/>
  <c r="AX490" i="3"/>
  <c r="AY490" i="3"/>
  <c r="AX491" i="3"/>
  <c r="AY491" i="3"/>
  <c r="AX492" i="3"/>
  <c r="AY492" i="3"/>
  <c r="AX493" i="3"/>
  <c r="AY493" i="3"/>
  <c r="AX494" i="3"/>
  <c r="AY494" i="3"/>
  <c r="AX495" i="3"/>
  <c r="AY495" i="3"/>
  <c r="AX496" i="3"/>
  <c r="AY496" i="3"/>
  <c r="AX497" i="3"/>
  <c r="AY497" i="3"/>
  <c r="AX498" i="3"/>
  <c r="AY498" i="3"/>
  <c r="AX499" i="3"/>
  <c r="AY499" i="3"/>
  <c r="AX500" i="3"/>
  <c r="AY500" i="3"/>
  <c r="AX501" i="3"/>
  <c r="AY501" i="3"/>
  <c r="AX502" i="3"/>
  <c r="AY502" i="3"/>
  <c r="AX503" i="3"/>
  <c r="AY503" i="3"/>
  <c r="AX504" i="3"/>
  <c r="AY504" i="3"/>
  <c r="AX505" i="3"/>
  <c r="AY505" i="3"/>
  <c r="AX506" i="3"/>
  <c r="AY506" i="3"/>
  <c r="AX507" i="3"/>
  <c r="AY507" i="3"/>
  <c r="AX508" i="3"/>
  <c r="AY508" i="3"/>
  <c r="AX509" i="3"/>
  <c r="AY509" i="3"/>
  <c r="AX510" i="3"/>
  <c r="AY510" i="3"/>
  <c r="AX511" i="3"/>
  <c r="AY511" i="3"/>
  <c r="AX512" i="3"/>
  <c r="AY512" i="3"/>
  <c r="AX513" i="3"/>
  <c r="AY513" i="3"/>
  <c r="AX514" i="3"/>
  <c r="AY514" i="3"/>
  <c r="AX515" i="3"/>
  <c r="AY515" i="3"/>
  <c r="AX516" i="3"/>
  <c r="AY516" i="3"/>
  <c r="AX517" i="3"/>
  <c r="AY517" i="3"/>
  <c r="AX518" i="3"/>
  <c r="AY518" i="3"/>
  <c r="AX519" i="3"/>
  <c r="AY519" i="3"/>
  <c r="AX520" i="3"/>
  <c r="AY520" i="3"/>
  <c r="AX521" i="3"/>
  <c r="AY521" i="3"/>
  <c r="AX522" i="3"/>
  <c r="AY522" i="3"/>
  <c r="AX523" i="3"/>
  <c r="AY523" i="3"/>
  <c r="AX524" i="3"/>
  <c r="AY524" i="3"/>
  <c r="AX525" i="3"/>
  <c r="AY525" i="3"/>
  <c r="AX526" i="3"/>
  <c r="AY526" i="3"/>
  <c r="AX527" i="3"/>
  <c r="AY527" i="3"/>
  <c r="AX528" i="3"/>
  <c r="AC528" i="3" s="1"/>
  <c r="AD528" i="3" s="1"/>
  <c r="AU528" i="3" s="1"/>
  <c r="AY528" i="3"/>
  <c r="AX529" i="3"/>
  <c r="AY529" i="3"/>
  <c r="AX530" i="3"/>
  <c r="AY530" i="3"/>
  <c r="AX531" i="3"/>
  <c r="AY531" i="3"/>
  <c r="AX532" i="3"/>
  <c r="AY532" i="3"/>
  <c r="AX533" i="3"/>
  <c r="AY533" i="3"/>
  <c r="AX534" i="3"/>
  <c r="AY534" i="3"/>
  <c r="AX535" i="3"/>
  <c r="AY535" i="3"/>
  <c r="AX536" i="3"/>
  <c r="AY536" i="3"/>
  <c r="AX537" i="3"/>
  <c r="AY537" i="3"/>
  <c r="AX538" i="3"/>
  <c r="AY538" i="3"/>
  <c r="AX539" i="3"/>
  <c r="AY539" i="3"/>
  <c r="AX540" i="3"/>
  <c r="AY540" i="3"/>
  <c r="AX541" i="3"/>
  <c r="AY541" i="3"/>
  <c r="AX542" i="3"/>
  <c r="AY542" i="3"/>
  <c r="AX543" i="3"/>
  <c r="AY543" i="3"/>
  <c r="AX544" i="3"/>
  <c r="AY544" i="3"/>
  <c r="AX545" i="3"/>
  <c r="AY545" i="3"/>
  <c r="AX546" i="3"/>
  <c r="AY546" i="3"/>
  <c r="AX547" i="3"/>
  <c r="AY547" i="3"/>
  <c r="AX548" i="3"/>
  <c r="AY548" i="3"/>
  <c r="AX549" i="3"/>
  <c r="AY549" i="3"/>
  <c r="AX550" i="3"/>
  <c r="AY550" i="3"/>
  <c r="AX551" i="3"/>
  <c r="AY551" i="3"/>
  <c r="AX552" i="3"/>
  <c r="AY552" i="3"/>
  <c r="AX553" i="3"/>
  <c r="AY553" i="3"/>
  <c r="AX554" i="3"/>
  <c r="AY554" i="3"/>
  <c r="AX555" i="3"/>
  <c r="AY555" i="3"/>
  <c r="AX556" i="3"/>
  <c r="AY556" i="3"/>
  <c r="AX557" i="3"/>
  <c r="AY557" i="3"/>
  <c r="AX558" i="3"/>
  <c r="AY558" i="3"/>
  <c r="AX559" i="3"/>
  <c r="AY559" i="3"/>
  <c r="AX560" i="3"/>
  <c r="AY560" i="3"/>
  <c r="AX561" i="3"/>
  <c r="AY561" i="3"/>
  <c r="AX562" i="3"/>
  <c r="AY562" i="3"/>
  <c r="AX563" i="3"/>
  <c r="AY563" i="3"/>
  <c r="AX564" i="3"/>
  <c r="AY564" i="3"/>
  <c r="AX565" i="3"/>
  <c r="AY565" i="3"/>
  <c r="AX566" i="3"/>
  <c r="AY566" i="3"/>
  <c r="AX567" i="3"/>
  <c r="AY567" i="3"/>
  <c r="AX568" i="3"/>
  <c r="AY568" i="3"/>
  <c r="AX569" i="3"/>
  <c r="AY569" i="3"/>
  <c r="AX570" i="3"/>
  <c r="AY570" i="3"/>
  <c r="AX571" i="3"/>
  <c r="AY571" i="3"/>
  <c r="AX572" i="3"/>
  <c r="AY572" i="3"/>
  <c r="AX573" i="3"/>
  <c r="AY573" i="3"/>
  <c r="AX574" i="3"/>
  <c r="AY574" i="3"/>
  <c r="AX575" i="3"/>
  <c r="AY575" i="3"/>
  <c r="AX576" i="3"/>
  <c r="AY576" i="3"/>
  <c r="AX577" i="3"/>
  <c r="AY577" i="3"/>
  <c r="AX578" i="3"/>
  <c r="AY578" i="3"/>
  <c r="AX579" i="3"/>
  <c r="AY579" i="3"/>
  <c r="AX580" i="3"/>
  <c r="AY580" i="3"/>
  <c r="AX581" i="3"/>
  <c r="AY581" i="3"/>
  <c r="AX582" i="3"/>
  <c r="AY582" i="3"/>
  <c r="AX583" i="3"/>
  <c r="AY583" i="3"/>
  <c r="AX584" i="3"/>
  <c r="AY584" i="3"/>
  <c r="AX585" i="3"/>
  <c r="AY585" i="3"/>
  <c r="AX586" i="3"/>
  <c r="AY586" i="3"/>
  <c r="AX587" i="3"/>
  <c r="AY587" i="3"/>
  <c r="AX588" i="3"/>
  <c r="AY588" i="3"/>
  <c r="AX589" i="3"/>
  <c r="AY589" i="3"/>
  <c r="AX590" i="3"/>
  <c r="AY590" i="3"/>
  <c r="AX591" i="3"/>
  <c r="AY591" i="3"/>
  <c r="AX592" i="3"/>
  <c r="AY592" i="3"/>
  <c r="AX593" i="3"/>
  <c r="AY593" i="3"/>
  <c r="AX594" i="3"/>
  <c r="AY594" i="3"/>
  <c r="AX595" i="3"/>
  <c r="AY595" i="3"/>
  <c r="AX596" i="3"/>
  <c r="AY596" i="3"/>
  <c r="AX597" i="3"/>
  <c r="AY597" i="3"/>
  <c r="AX598" i="3"/>
  <c r="AY598" i="3"/>
  <c r="AX599" i="3"/>
  <c r="AY599" i="3"/>
  <c r="AX600" i="3"/>
  <c r="AY600" i="3"/>
  <c r="AX601" i="3"/>
  <c r="AY601" i="3"/>
  <c r="AX602" i="3"/>
  <c r="AY602" i="3"/>
  <c r="AX603" i="3"/>
  <c r="AY603" i="3"/>
  <c r="AX604" i="3"/>
  <c r="AY604" i="3"/>
  <c r="AX605" i="3"/>
  <c r="AY605" i="3"/>
  <c r="AX606" i="3"/>
  <c r="AY606" i="3"/>
  <c r="AX607" i="3"/>
  <c r="AY607" i="3"/>
  <c r="AX608" i="3"/>
  <c r="AY608" i="3"/>
  <c r="AX609" i="3"/>
  <c r="AY609" i="3"/>
  <c r="AX610" i="3"/>
  <c r="AY610" i="3"/>
  <c r="AX611" i="3"/>
  <c r="AY611" i="3"/>
  <c r="AX612" i="3"/>
  <c r="AY612" i="3"/>
  <c r="AX613" i="3"/>
  <c r="AY613" i="3"/>
  <c r="AX614" i="3"/>
  <c r="AY614" i="3"/>
  <c r="AX615" i="3"/>
  <c r="AY615" i="3"/>
  <c r="AX616" i="3"/>
  <c r="AY616" i="3"/>
  <c r="AX617" i="3"/>
  <c r="AY617" i="3"/>
  <c r="AX618" i="3"/>
  <c r="AY618" i="3"/>
  <c r="AX619" i="3"/>
  <c r="AY619" i="3"/>
  <c r="AX620" i="3"/>
  <c r="AY620" i="3"/>
  <c r="AX621" i="3"/>
  <c r="AY621" i="3"/>
  <c r="AX622" i="3"/>
  <c r="AY622" i="3"/>
  <c r="AX623" i="3"/>
  <c r="AY623" i="3"/>
  <c r="AX624" i="3"/>
  <c r="AY624" i="3"/>
  <c r="AX625" i="3"/>
  <c r="AY625" i="3"/>
  <c r="AX626" i="3"/>
  <c r="AY626" i="3"/>
  <c r="AX627" i="3"/>
  <c r="AY627" i="3"/>
  <c r="AX628" i="3"/>
  <c r="AY628" i="3"/>
  <c r="AX629" i="3"/>
  <c r="AY629" i="3"/>
  <c r="AX630" i="3"/>
  <c r="AY630" i="3"/>
  <c r="AX631" i="3"/>
  <c r="AY631" i="3"/>
  <c r="AX632" i="3"/>
  <c r="AY632" i="3"/>
  <c r="AX633" i="3"/>
  <c r="AY633" i="3"/>
  <c r="AX634" i="3"/>
  <c r="AY634" i="3"/>
  <c r="AX635" i="3"/>
  <c r="AY635" i="3"/>
  <c r="AX636" i="3"/>
  <c r="AY636" i="3"/>
  <c r="AX637" i="3"/>
  <c r="AY637" i="3"/>
  <c r="AX638" i="3"/>
  <c r="AY638" i="3"/>
  <c r="AX639" i="3"/>
  <c r="AY639" i="3"/>
  <c r="AX640" i="3"/>
  <c r="AC640" i="3" s="1"/>
  <c r="AY640" i="3"/>
  <c r="AX641" i="3"/>
  <c r="AY641" i="3"/>
  <c r="AX642" i="3"/>
  <c r="AY642" i="3"/>
  <c r="AX643" i="3"/>
  <c r="AY643" i="3"/>
  <c r="AX644" i="3"/>
  <c r="AY644" i="3"/>
  <c r="AX645" i="3"/>
  <c r="AY645" i="3"/>
  <c r="AX646" i="3"/>
  <c r="AY646" i="3"/>
  <c r="AX647" i="3"/>
  <c r="AY647" i="3"/>
  <c r="AX648" i="3"/>
  <c r="AY648" i="3"/>
  <c r="AX649" i="3"/>
  <c r="AY649" i="3"/>
  <c r="AX650" i="3"/>
  <c r="AY650" i="3"/>
  <c r="AX651" i="3"/>
  <c r="AY651" i="3"/>
  <c r="AX652" i="3"/>
  <c r="AY652" i="3"/>
  <c r="AX653" i="3"/>
  <c r="AY653" i="3"/>
  <c r="AX654" i="3"/>
  <c r="AY654" i="3"/>
  <c r="AX655" i="3"/>
  <c r="AY655" i="3"/>
  <c r="AX656" i="3"/>
  <c r="AY656" i="3"/>
  <c r="AX657" i="3"/>
  <c r="AY657" i="3"/>
  <c r="AX658" i="3"/>
  <c r="AY658" i="3"/>
  <c r="AX659" i="3"/>
  <c r="AY659" i="3"/>
  <c r="AX660" i="3"/>
  <c r="AY660" i="3"/>
  <c r="AX661" i="3"/>
  <c r="AY661" i="3"/>
  <c r="AX662" i="3"/>
  <c r="AY662" i="3"/>
  <c r="AX663" i="3"/>
  <c r="AY663" i="3"/>
  <c r="AX664" i="3"/>
  <c r="AY664" i="3"/>
  <c r="AX665" i="3"/>
  <c r="AY665" i="3"/>
  <c r="AX666" i="3"/>
  <c r="AY666" i="3"/>
  <c r="AX667" i="3"/>
  <c r="AY667" i="3"/>
  <c r="AX668" i="3"/>
  <c r="AY668" i="3"/>
  <c r="AX669" i="3"/>
  <c r="AY669" i="3"/>
  <c r="AX670" i="3"/>
  <c r="AY670" i="3"/>
  <c r="AX671" i="3"/>
  <c r="AY671" i="3"/>
  <c r="AX672" i="3"/>
  <c r="AC672" i="3" s="1"/>
  <c r="AY672" i="3"/>
  <c r="AX673" i="3"/>
  <c r="AY673" i="3"/>
  <c r="AX674" i="3"/>
  <c r="AY674" i="3"/>
  <c r="AX675" i="3"/>
  <c r="AY675" i="3"/>
  <c r="AX676" i="3"/>
  <c r="AY676" i="3"/>
  <c r="AX677" i="3"/>
  <c r="AY677" i="3"/>
  <c r="AX678" i="3"/>
  <c r="AY678" i="3"/>
  <c r="AX679" i="3"/>
  <c r="AY679" i="3"/>
  <c r="AX680" i="3"/>
  <c r="AY680" i="3"/>
  <c r="AX681" i="3"/>
  <c r="AY681" i="3"/>
  <c r="AX682" i="3"/>
  <c r="AY682" i="3"/>
  <c r="AX683" i="3"/>
  <c r="AY683" i="3"/>
  <c r="AX684" i="3"/>
  <c r="AY684" i="3"/>
  <c r="AX685" i="3"/>
  <c r="AY685" i="3"/>
  <c r="AX686" i="3"/>
  <c r="AY686" i="3"/>
  <c r="AX687" i="3"/>
  <c r="AY687" i="3"/>
  <c r="AX688" i="3"/>
  <c r="AY688" i="3"/>
  <c r="AX689" i="3"/>
  <c r="AY689" i="3"/>
  <c r="AX690" i="3"/>
  <c r="AY690" i="3"/>
  <c r="AX691" i="3"/>
  <c r="AY691" i="3"/>
  <c r="AX692" i="3"/>
  <c r="AY692" i="3"/>
  <c r="AX693" i="3"/>
  <c r="AY693" i="3"/>
  <c r="AX694" i="3"/>
  <c r="AY694" i="3"/>
  <c r="AX695" i="3"/>
  <c r="AY695" i="3"/>
  <c r="AX696" i="3"/>
  <c r="AY696" i="3"/>
  <c r="AX697" i="3"/>
  <c r="AY697" i="3"/>
  <c r="AX698" i="3"/>
  <c r="AY698" i="3"/>
  <c r="AX699" i="3"/>
  <c r="AY699" i="3"/>
  <c r="AX700" i="3"/>
  <c r="AY700" i="3"/>
  <c r="AX701" i="3"/>
  <c r="AY701" i="3"/>
  <c r="AX702" i="3"/>
  <c r="AY702" i="3"/>
  <c r="AX703" i="3"/>
  <c r="AY703" i="3"/>
  <c r="AX704" i="3"/>
  <c r="AY704" i="3"/>
  <c r="AX705" i="3"/>
  <c r="AY705" i="3"/>
  <c r="AX706" i="3"/>
  <c r="AY706" i="3"/>
  <c r="AX707" i="3"/>
  <c r="AY707" i="3"/>
  <c r="AX708" i="3"/>
  <c r="AC708" i="3" s="1"/>
  <c r="AY708" i="3"/>
  <c r="AX709" i="3"/>
  <c r="AY709" i="3"/>
  <c r="AX710" i="3"/>
  <c r="AY710" i="3"/>
  <c r="AX711" i="3"/>
  <c r="AY711" i="3"/>
  <c r="AX712" i="3"/>
  <c r="AY712" i="3"/>
  <c r="AX713" i="3"/>
  <c r="AY713" i="3"/>
  <c r="AX714" i="3"/>
  <c r="AY714" i="3"/>
  <c r="AX715" i="3"/>
  <c r="AY715" i="3"/>
  <c r="AX716" i="3"/>
  <c r="AY716" i="3"/>
  <c r="AX717" i="3"/>
  <c r="AY717" i="3"/>
  <c r="AX718" i="3"/>
  <c r="AY718" i="3"/>
  <c r="AX719" i="3"/>
  <c r="AY719" i="3"/>
  <c r="AX720" i="3"/>
  <c r="AY720" i="3"/>
  <c r="AX721" i="3"/>
  <c r="AY721" i="3"/>
  <c r="AX722" i="3"/>
  <c r="AY722" i="3"/>
  <c r="AX723" i="3"/>
  <c r="AY723" i="3"/>
  <c r="AX724" i="3"/>
  <c r="AY724" i="3"/>
  <c r="AX725" i="3"/>
  <c r="AY725" i="3"/>
  <c r="AX726" i="3"/>
  <c r="AY726" i="3"/>
  <c r="AX727" i="3"/>
  <c r="AY727" i="3"/>
  <c r="AX728" i="3"/>
  <c r="AY728" i="3"/>
  <c r="AX729" i="3"/>
  <c r="AY729" i="3"/>
  <c r="AX730" i="3"/>
  <c r="AY730" i="3"/>
  <c r="AX731" i="3"/>
  <c r="AY731" i="3"/>
  <c r="AX732" i="3"/>
  <c r="AY732" i="3"/>
  <c r="AX733" i="3"/>
  <c r="AY733" i="3"/>
  <c r="AX734" i="3"/>
  <c r="AY734" i="3"/>
  <c r="AX735" i="3"/>
  <c r="AY735" i="3"/>
  <c r="AX736" i="3"/>
  <c r="AY736" i="3"/>
  <c r="AX737" i="3"/>
  <c r="AY737" i="3"/>
  <c r="AX738" i="3"/>
  <c r="AY738" i="3"/>
  <c r="AX739" i="3"/>
  <c r="AY739" i="3"/>
  <c r="AX740" i="3"/>
  <c r="AY740" i="3"/>
  <c r="AX741" i="3"/>
  <c r="AY741" i="3"/>
  <c r="AX742" i="3"/>
  <c r="AY742" i="3"/>
  <c r="AX743" i="3"/>
  <c r="AY743" i="3"/>
  <c r="AX744" i="3"/>
  <c r="AY744" i="3"/>
  <c r="AX745" i="3"/>
  <c r="AY745" i="3"/>
  <c r="AX746" i="3"/>
  <c r="AY746" i="3"/>
  <c r="AX747" i="3"/>
  <c r="AY747" i="3"/>
  <c r="AX748" i="3"/>
  <c r="AY748" i="3"/>
  <c r="AX749" i="3"/>
  <c r="AY749" i="3"/>
  <c r="AX750" i="3"/>
  <c r="AY750" i="3"/>
  <c r="AX751" i="3"/>
  <c r="AY751" i="3"/>
  <c r="AX752" i="3"/>
  <c r="AY752" i="3"/>
  <c r="AX753" i="3"/>
  <c r="AY753" i="3"/>
  <c r="AX754" i="3"/>
  <c r="AY754" i="3"/>
  <c r="AX755" i="3"/>
  <c r="AY755" i="3"/>
  <c r="AX756" i="3"/>
  <c r="AY756" i="3"/>
  <c r="AX757" i="3"/>
  <c r="AY757" i="3"/>
  <c r="AX758" i="3"/>
  <c r="AY758" i="3"/>
  <c r="AX759" i="3"/>
  <c r="AY759" i="3"/>
  <c r="AX760" i="3"/>
  <c r="AY760" i="3"/>
  <c r="AX761" i="3"/>
  <c r="AY761" i="3"/>
  <c r="AX762" i="3"/>
  <c r="AY762" i="3"/>
  <c r="AX763" i="3"/>
  <c r="AY763" i="3"/>
  <c r="AX764" i="3"/>
  <c r="AY764" i="3"/>
  <c r="AX765" i="3"/>
  <c r="AY765" i="3"/>
  <c r="AX766" i="3"/>
  <c r="AY766" i="3"/>
  <c r="AX767" i="3"/>
  <c r="AY767" i="3"/>
  <c r="AX768" i="3"/>
  <c r="AY768" i="3"/>
  <c r="AX769" i="3"/>
  <c r="AY769" i="3"/>
  <c r="AX770" i="3"/>
  <c r="AY770" i="3"/>
  <c r="AX771" i="3"/>
  <c r="AY771" i="3"/>
  <c r="AX772" i="3"/>
  <c r="AC772" i="3" s="1"/>
  <c r="AY772" i="3"/>
  <c r="AX773" i="3"/>
  <c r="AY773" i="3"/>
  <c r="AX774" i="3"/>
  <c r="AY774" i="3"/>
  <c r="AX775" i="3"/>
  <c r="AY775" i="3"/>
  <c r="AX776" i="3"/>
  <c r="AY776" i="3"/>
  <c r="AX777" i="3"/>
  <c r="AY777" i="3"/>
  <c r="AX778" i="3"/>
  <c r="AY778" i="3"/>
  <c r="AX779" i="3"/>
  <c r="AY779" i="3"/>
  <c r="AX780" i="3"/>
  <c r="AY780" i="3"/>
  <c r="AX781" i="3"/>
  <c r="AY781" i="3"/>
  <c r="AX782" i="3"/>
  <c r="AY782" i="3"/>
  <c r="AX783" i="3"/>
  <c r="AY783" i="3"/>
  <c r="AX784" i="3"/>
  <c r="AY784" i="3"/>
  <c r="AX785" i="3"/>
  <c r="AY785" i="3"/>
  <c r="AX786" i="3"/>
  <c r="AY786" i="3"/>
  <c r="AX787" i="3"/>
  <c r="AY787" i="3"/>
  <c r="AX788" i="3"/>
  <c r="AY788" i="3"/>
  <c r="AX789" i="3"/>
  <c r="AY789" i="3"/>
  <c r="AX790" i="3"/>
  <c r="AY790" i="3"/>
  <c r="AX791" i="3"/>
  <c r="AY791" i="3"/>
  <c r="AX792" i="3"/>
  <c r="AY792" i="3"/>
  <c r="AX793" i="3"/>
  <c r="AY793" i="3"/>
  <c r="AX794" i="3"/>
  <c r="AY794" i="3"/>
  <c r="AX795" i="3"/>
  <c r="AY795" i="3"/>
  <c r="AX796" i="3"/>
  <c r="AY796" i="3"/>
  <c r="AX797" i="3"/>
  <c r="AY797" i="3"/>
  <c r="AX798" i="3"/>
  <c r="AY798" i="3"/>
  <c r="AX799" i="3"/>
  <c r="AY799" i="3"/>
  <c r="AX800" i="3"/>
  <c r="AY800" i="3"/>
  <c r="AX801" i="3"/>
  <c r="AY801" i="3"/>
  <c r="AX802" i="3"/>
  <c r="AY802" i="3"/>
  <c r="AX803" i="3"/>
  <c r="AY803" i="3"/>
  <c r="AX804" i="3"/>
  <c r="AC804" i="3" s="1"/>
  <c r="AD804" i="3" s="1"/>
  <c r="AU804" i="3" s="1"/>
  <c r="AY804" i="3"/>
  <c r="AX805" i="3"/>
  <c r="AY805" i="3"/>
  <c r="AX806" i="3"/>
  <c r="AY806" i="3"/>
  <c r="AX807" i="3"/>
  <c r="AY807" i="3"/>
  <c r="AX808" i="3"/>
  <c r="AY808" i="3"/>
  <c r="AX809" i="3"/>
  <c r="AY809" i="3"/>
  <c r="AX810" i="3"/>
  <c r="AY810" i="3"/>
  <c r="AX811" i="3"/>
  <c r="AY811" i="3"/>
  <c r="AX812" i="3"/>
  <c r="AY812" i="3"/>
  <c r="AX813" i="3"/>
  <c r="AY813" i="3"/>
  <c r="AX814" i="3"/>
  <c r="AY814" i="3"/>
  <c r="AX815" i="3"/>
  <c r="AY815" i="3"/>
  <c r="AX816" i="3"/>
  <c r="AY816" i="3"/>
  <c r="AX817" i="3"/>
  <c r="AY817" i="3"/>
  <c r="AX818" i="3"/>
  <c r="AY818" i="3"/>
  <c r="AX819" i="3"/>
  <c r="AY819" i="3"/>
  <c r="AX820" i="3"/>
  <c r="AY820" i="3"/>
  <c r="AX821" i="3"/>
  <c r="AY821" i="3"/>
  <c r="AX822" i="3"/>
  <c r="AY822" i="3"/>
  <c r="AX823" i="3"/>
  <c r="AY823" i="3"/>
  <c r="AX824" i="3"/>
  <c r="AY824" i="3"/>
  <c r="AX825" i="3"/>
  <c r="AY825" i="3"/>
  <c r="AX826" i="3"/>
  <c r="AY826" i="3"/>
  <c r="AX827" i="3"/>
  <c r="AY827" i="3"/>
  <c r="AX828" i="3"/>
  <c r="AY828" i="3"/>
  <c r="AX829" i="3"/>
  <c r="AY829" i="3"/>
  <c r="AX830" i="3"/>
  <c r="AY830" i="3"/>
  <c r="AX831" i="3"/>
  <c r="AY831" i="3"/>
  <c r="AX832" i="3"/>
  <c r="AY832" i="3"/>
  <c r="AX833" i="3"/>
  <c r="AY833" i="3"/>
  <c r="AX834" i="3"/>
  <c r="AY834" i="3"/>
  <c r="AX835" i="3"/>
  <c r="AY835" i="3"/>
  <c r="AX836" i="3"/>
  <c r="AY836" i="3"/>
  <c r="AX837" i="3"/>
  <c r="AY837" i="3"/>
  <c r="AX838" i="3"/>
  <c r="AY838" i="3"/>
  <c r="AX839" i="3"/>
  <c r="AY839" i="3"/>
  <c r="AX840" i="3"/>
  <c r="AY840" i="3"/>
  <c r="AX841" i="3"/>
  <c r="AY841" i="3"/>
  <c r="AX842" i="3"/>
  <c r="AY842" i="3"/>
  <c r="AX843" i="3"/>
  <c r="AY843" i="3"/>
  <c r="AX844" i="3"/>
  <c r="AY844" i="3"/>
  <c r="AX845" i="3"/>
  <c r="AY845" i="3"/>
  <c r="AX846" i="3"/>
  <c r="AY846" i="3"/>
  <c r="AX847" i="3"/>
  <c r="AY847" i="3"/>
  <c r="AX848" i="3"/>
  <c r="AY848" i="3"/>
  <c r="AX849" i="3"/>
  <c r="AY849" i="3"/>
  <c r="AX850" i="3"/>
  <c r="AY850" i="3"/>
  <c r="AX851" i="3"/>
  <c r="AY851" i="3"/>
  <c r="AX852" i="3"/>
  <c r="AY852" i="3"/>
  <c r="AX853" i="3"/>
  <c r="AY853" i="3"/>
  <c r="AX854" i="3"/>
  <c r="AY854" i="3"/>
  <c r="AX855" i="3"/>
  <c r="AY855" i="3"/>
  <c r="AX856" i="3"/>
  <c r="AY856" i="3"/>
  <c r="AX857" i="3"/>
  <c r="AY857" i="3"/>
  <c r="AX858" i="3"/>
  <c r="AY858" i="3"/>
  <c r="AX859" i="3"/>
  <c r="AY859" i="3"/>
  <c r="AX860" i="3"/>
  <c r="AY860" i="3"/>
  <c r="AX861" i="3"/>
  <c r="AY861" i="3"/>
  <c r="AX862" i="3"/>
  <c r="AY862" i="3"/>
  <c r="AX863" i="3"/>
  <c r="AY863" i="3"/>
  <c r="AX864" i="3"/>
  <c r="AY864" i="3"/>
  <c r="AX865" i="3"/>
  <c r="AY865" i="3"/>
  <c r="AX866" i="3"/>
  <c r="AY866" i="3"/>
  <c r="AX867" i="3"/>
  <c r="AY867" i="3"/>
  <c r="AX868" i="3"/>
  <c r="AY868" i="3"/>
  <c r="AX869" i="3"/>
  <c r="AY869" i="3"/>
  <c r="AX870" i="3"/>
  <c r="AY870" i="3"/>
  <c r="AX871" i="3"/>
  <c r="AY871" i="3"/>
  <c r="AX872" i="3"/>
  <c r="AY872" i="3"/>
  <c r="AX873" i="3"/>
  <c r="AY873" i="3"/>
  <c r="AX874" i="3"/>
  <c r="AY874" i="3"/>
  <c r="AX875" i="3"/>
  <c r="AY875" i="3"/>
  <c r="AX876" i="3"/>
  <c r="AY876" i="3"/>
  <c r="AX877" i="3"/>
  <c r="AY877" i="3"/>
  <c r="AX878" i="3"/>
  <c r="AY878" i="3"/>
  <c r="AX879" i="3"/>
  <c r="AY879" i="3"/>
  <c r="AX880" i="3"/>
  <c r="AY880" i="3"/>
  <c r="AX881" i="3"/>
  <c r="AY881" i="3"/>
  <c r="AX882" i="3"/>
  <c r="AY882" i="3"/>
  <c r="AX883" i="3"/>
  <c r="AY883" i="3"/>
  <c r="AX884" i="3"/>
  <c r="AY884" i="3"/>
  <c r="AX885" i="3"/>
  <c r="AY885" i="3"/>
  <c r="AX886" i="3"/>
  <c r="AY886" i="3"/>
  <c r="AX887" i="3"/>
  <c r="AY887" i="3"/>
  <c r="AX888" i="3"/>
  <c r="AY888" i="3"/>
  <c r="AX889" i="3"/>
  <c r="AY889" i="3"/>
  <c r="AX890" i="3"/>
  <c r="AY890" i="3"/>
  <c r="AX891" i="3"/>
  <c r="AY891" i="3"/>
  <c r="AX892" i="3"/>
  <c r="AY892" i="3"/>
  <c r="AX893" i="3"/>
  <c r="AY893" i="3"/>
  <c r="AX894" i="3"/>
  <c r="AY894" i="3"/>
  <c r="AX895" i="3"/>
  <c r="AY895" i="3"/>
  <c r="AX896" i="3"/>
  <c r="AY896" i="3"/>
  <c r="AX897" i="3"/>
  <c r="AY897" i="3"/>
  <c r="AX898" i="3"/>
  <c r="AY898" i="3"/>
  <c r="AX899" i="3"/>
  <c r="AY899" i="3"/>
  <c r="AX900" i="3"/>
  <c r="AY900" i="3"/>
  <c r="AX901" i="3"/>
  <c r="AY901" i="3"/>
  <c r="AX902" i="3"/>
  <c r="AY902" i="3"/>
  <c r="AX903" i="3"/>
  <c r="AY903" i="3"/>
  <c r="AX904" i="3"/>
  <c r="AY904" i="3"/>
  <c r="AX905" i="3"/>
  <c r="AY905" i="3"/>
  <c r="AX906" i="3"/>
  <c r="AY906" i="3"/>
  <c r="AX907" i="3"/>
  <c r="AY907" i="3"/>
  <c r="AX908" i="3"/>
  <c r="AY908" i="3"/>
  <c r="AX909" i="3"/>
  <c r="AY909" i="3"/>
  <c r="AX910" i="3"/>
  <c r="AY910" i="3"/>
  <c r="AX911" i="3"/>
  <c r="AY911" i="3"/>
  <c r="AX912" i="3"/>
  <c r="AY912" i="3"/>
  <c r="AX913" i="3"/>
  <c r="AY913" i="3"/>
  <c r="AX914" i="3"/>
  <c r="AY914" i="3"/>
  <c r="AX915" i="3"/>
  <c r="AY915" i="3"/>
  <c r="AX916" i="3"/>
  <c r="AY916" i="3"/>
  <c r="AX917" i="3"/>
  <c r="AY917" i="3"/>
  <c r="AX918" i="3"/>
  <c r="AY918" i="3"/>
  <c r="AX919" i="3"/>
  <c r="AY919" i="3"/>
  <c r="AX920" i="3"/>
  <c r="AY920" i="3"/>
  <c r="AX921" i="3"/>
  <c r="AY921" i="3"/>
  <c r="AX922" i="3"/>
  <c r="AY922" i="3"/>
  <c r="AX923" i="3"/>
  <c r="AY923" i="3"/>
  <c r="AX924" i="3"/>
  <c r="AY924" i="3"/>
  <c r="AX925" i="3"/>
  <c r="AY925" i="3"/>
  <c r="AX926" i="3"/>
  <c r="AY926" i="3"/>
  <c r="AX927" i="3"/>
  <c r="AY927" i="3"/>
  <c r="AX928" i="3"/>
  <c r="AY928" i="3"/>
  <c r="AX929" i="3"/>
  <c r="AY929" i="3"/>
  <c r="AX930" i="3"/>
  <c r="AY930" i="3"/>
  <c r="AX931" i="3"/>
  <c r="AY931" i="3"/>
  <c r="AX932" i="3"/>
  <c r="AY932" i="3"/>
  <c r="AX933" i="3"/>
  <c r="AY933" i="3"/>
  <c r="AX934" i="3"/>
  <c r="AY934" i="3"/>
  <c r="AX935" i="3"/>
  <c r="AY935" i="3"/>
  <c r="AX936" i="3"/>
  <c r="AY936" i="3"/>
  <c r="AX937" i="3"/>
  <c r="AY937" i="3"/>
  <c r="AX938" i="3"/>
  <c r="AY938" i="3"/>
  <c r="AX939" i="3"/>
  <c r="AY939" i="3"/>
  <c r="AX940" i="3"/>
  <c r="AY940" i="3"/>
  <c r="AX941" i="3"/>
  <c r="AY941" i="3"/>
  <c r="AX942" i="3"/>
  <c r="AY942" i="3"/>
  <c r="AX943" i="3"/>
  <c r="AY943" i="3"/>
  <c r="AX944" i="3"/>
  <c r="AY944" i="3"/>
  <c r="AX945" i="3"/>
  <c r="AY945" i="3"/>
  <c r="AX946" i="3"/>
  <c r="AY946" i="3"/>
  <c r="AX947" i="3"/>
  <c r="AY947" i="3"/>
  <c r="AX948" i="3"/>
  <c r="AY948" i="3"/>
  <c r="AX949" i="3"/>
  <c r="AY949" i="3"/>
  <c r="AX950" i="3"/>
  <c r="AY950" i="3"/>
  <c r="AX951" i="3"/>
  <c r="AY951" i="3"/>
  <c r="AX952" i="3"/>
  <c r="AY952" i="3"/>
  <c r="AX953" i="3"/>
  <c r="AY953" i="3"/>
  <c r="AX954" i="3"/>
  <c r="AY954" i="3"/>
  <c r="AX955" i="3"/>
  <c r="AY955" i="3"/>
  <c r="AX956" i="3"/>
  <c r="AY956" i="3"/>
  <c r="AX957" i="3"/>
  <c r="AY957" i="3"/>
  <c r="AX958" i="3"/>
  <c r="AY958" i="3"/>
  <c r="AX959" i="3"/>
  <c r="AY959" i="3"/>
  <c r="AX960" i="3"/>
  <c r="AY960" i="3"/>
  <c r="AX961" i="3"/>
  <c r="AY961" i="3"/>
  <c r="AX962" i="3"/>
  <c r="AY962" i="3"/>
  <c r="AX963" i="3"/>
  <c r="AY963" i="3"/>
  <c r="AX964" i="3"/>
  <c r="AY964" i="3"/>
  <c r="AX965" i="3"/>
  <c r="AY965" i="3"/>
  <c r="AX966" i="3"/>
  <c r="AY966" i="3"/>
  <c r="AX967" i="3"/>
  <c r="AY967" i="3"/>
  <c r="AX968" i="3"/>
  <c r="AY968" i="3"/>
  <c r="AX969" i="3"/>
  <c r="AY969" i="3"/>
  <c r="AX970" i="3"/>
  <c r="AY970" i="3"/>
  <c r="AX971" i="3"/>
  <c r="AY971" i="3"/>
  <c r="AX972" i="3"/>
  <c r="AY972" i="3"/>
  <c r="AX973" i="3"/>
  <c r="AY973" i="3"/>
  <c r="AX974" i="3"/>
  <c r="AY974" i="3"/>
  <c r="AX975" i="3"/>
  <c r="AY975" i="3"/>
  <c r="AX976" i="3"/>
  <c r="AY976" i="3"/>
  <c r="AX977" i="3"/>
  <c r="AY977" i="3"/>
  <c r="AX978" i="3"/>
  <c r="AY978" i="3"/>
  <c r="AX979" i="3"/>
  <c r="AY979" i="3"/>
  <c r="AX980" i="3"/>
  <c r="AY980" i="3"/>
  <c r="AX981" i="3"/>
  <c r="AY981" i="3"/>
  <c r="AX982" i="3"/>
  <c r="AY982" i="3"/>
  <c r="AX983" i="3"/>
  <c r="AY983" i="3"/>
  <c r="AX984" i="3"/>
  <c r="AY984" i="3"/>
  <c r="AX985" i="3"/>
  <c r="AY985" i="3"/>
  <c r="AX986" i="3"/>
  <c r="AY986" i="3"/>
  <c r="AX987" i="3"/>
  <c r="AY987" i="3"/>
  <c r="AX988" i="3"/>
  <c r="AY988" i="3"/>
  <c r="AX989" i="3"/>
  <c r="AY989" i="3"/>
  <c r="AX990" i="3"/>
  <c r="AY990" i="3"/>
  <c r="AX991" i="3"/>
  <c r="AY991" i="3"/>
  <c r="AX992" i="3"/>
  <c r="AY992" i="3"/>
  <c r="AX993" i="3"/>
  <c r="AY993" i="3"/>
  <c r="AX994" i="3"/>
  <c r="AY994" i="3"/>
  <c r="AX995" i="3"/>
  <c r="AY995" i="3"/>
  <c r="AX996" i="3"/>
  <c r="AY996" i="3"/>
  <c r="AX997" i="3"/>
  <c r="AY997" i="3"/>
  <c r="AX998" i="3"/>
  <c r="AY998" i="3"/>
  <c r="AX999" i="3"/>
  <c r="AY999" i="3"/>
  <c r="AX1000" i="3"/>
  <c r="AY1000" i="3"/>
  <c r="AX1001" i="3"/>
  <c r="AY1001" i="3"/>
  <c r="AX1002" i="3"/>
  <c r="AY1002" i="3"/>
  <c r="AX1003" i="3"/>
  <c r="AY1003" i="3"/>
  <c r="AX1004" i="3"/>
  <c r="AY1004" i="3"/>
  <c r="AX1005" i="3"/>
  <c r="AY1005" i="3"/>
  <c r="AX1006" i="3"/>
  <c r="AY1006" i="3"/>
  <c r="AX1007" i="3"/>
  <c r="AY1007" i="3"/>
  <c r="AX1008" i="3"/>
  <c r="AY1008" i="3"/>
  <c r="AX1009" i="3"/>
  <c r="AY1009" i="3"/>
  <c r="AX1010" i="3"/>
  <c r="AY1010" i="3"/>
  <c r="AX1011" i="3"/>
  <c r="AY1011" i="3"/>
  <c r="AX1012" i="3"/>
  <c r="AY1012" i="3"/>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2" i="8"/>
  <c r="O103" i="8"/>
  <c r="O104" i="8"/>
  <c r="O105" i="8"/>
  <c r="O106" i="8"/>
  <c r="O107" i="8"/>
  <c r="O108" i="8"/>
  <c r="O109" i="8"/>
  <c r="O110" i="8"/>
  <c r="O111" i="8"/>
  <c r="O112" i="8"/>
  <c r="O113" i="8"/>
  <c r="O114" i="8"/>
  <c r="O115" i="8"/>
  <c r="O116" i="8"/>
  <c r="O117" i="8"/>
  <c r="O118" i="8"/>
  <c r="O119" i="8"/>
  <c r="O120" i="8"/>
  <c r="O121" i="8"/>
  <c r="O122" i="8"/>
  <c r="O123" i="8"/>
  <c r="O124" i="8"/>
  <c r="O125" i="8"/>
  <c r="O126" i="8"/>
  <c r="O127" i="8"/>
  <c r="O128" i="8"/>
  <c r="O129" i="8"/>
  <c r="O130" i="8"/>
  <c r="O131" i="8"/>
  <c r="O132" i="8"/>
  <c r="O133" i="8"/>
  <c r="O134" i="8"/>
  <c r="O135" i="8"/>
  <c r="O136" i="8"/>
  <c r="O137" i="8"/>
  <c r="O138" i="8"/>
  <c r="O139" i="8"/>
  <c r="O140" i="8"/>
  <c r="O141" i="8"/>
  <c r="O142" i="8"/>
  <c r="O143" i="8"/>
  <c r="O144" i="8"/>
  <c r="O145" i="8"/>
  <c r="O146" i="8"/>
  <c r="O147" i="8"/>
  <c r="O148" i="8"/>
  <c r="O149" i="8"/>
  <c r="O150" i="8"/>
  <c r="O151" i="8"/>
  <c r="O152" i="8"/>
  <c r="O153" i="8"/>
  <c r="O154" i="8"/>
  <c r="O155" i="8"/>
  <c r="O156" i="8"/>
  <c r="O157" i="8"/>
  <c r="O158" i="8"/>
  <c r="O159" i="8"/>
  <c r="O160" i="8"/>
  <c r="O161" i="8"/>
  <c r="O162" i="8"/>
  <c r="O163" i="8"/>
  <c r="O164" i="8"/>
  <c r="O165" i="8"/>
  <c r="O166" i="8"/>
  <c r="O167" i="8"/>
  <c r="O168" i="8"/>
  <c r="O169" i="8"/>
  <c r="O170" i="8"/>
  <c r="O171" i="8"/>
  <c r="O172" i="8"/>
  <c r="O173" i="8"/>
  <c r="O174" i="8"/>
  <c r="O175" i="8"/>
  <c r="O176" i="8"/>
  <c r="O177" i="8"/>
  <c r="O178" i="8"/>
  <c r="O179" i="8"/>
  <c r="O180" i="8"/>
  <c r="O181" i="8"/>
  <c r="O182" i="8"/>
  <c r="O183" i="8"/>
  <c r="O184" i="8"/>
  <c r="O185" i="8"/>
  <c r="O186" i="8"/>
  <c r="O187" i="8"/>
  <c r="O188" i="8"/>
  <c r="O189" i="8"/>
  <c r="O190" i="8"/>
  <c r="O191" i="8"/>
  <c r="O192" i="8"/>
  <c r="O193" i="8"/>
  <c r="O194" i="8"/>
  <c r="O195" i="8"/>
  <c r="O196" i="8"/>
  <c r="O197" i="8"/>
  <c r="O198" i="8"/>
  <c r="O199" i="8"/>
  <c r="O200" i="8"/>
  <c r="O201" i="8"/>
  <c r="O202" i="8"/>
  <c r="O203" i="8"/>
  <c r="O204" i="8"/>
  <c r="O205" i="8"/>
  <c r="O206" i="8"/>
  <c r="O207" i="8"/>
  <c r="O208" i="8"/>
  <c r="O209" i="8"/>
  <c r="O210" i="8"/>
  <c r="O211" i="8"/>
  <c r="O212" i="8"/>
  <c r="O213" i="8"/>
  <c r="O214" i="8"/>
  <c r="O215" i="8"/>
  <c r="O216" i="8"/>
  <c r="O217" i="8"/>
  <c r="O218" i="8"/>
  <c r="O219" i="8"/>
  <c r="O220" i="8"/>
  <c r="O221" i="8"/>
  <c r="O222" i="8"/>
  <c r="O223" i="8"/>
  <c r="O224" i="8"/>
  <c r="O225" i="8"/>
  <c r="O226" i="8"/>
  <c r="O227" i="8"/>
  <c r="O228" i="8"/>
  <c r="O229" i="8"/>
  <c r="O230" i="8"/>
  <c r="O231" i="8"/>
  <c r="O232" i="8"/>
  <c r="O233" i="8"/>
  <c r="O234" i="8"/>
  <c r="O235" i="8"/>
  <c r="O236" i="8"/>
  <c r="O237" i="8"/>
  <c r="O238" i="8"/>
  <c r="O439" i="8"/>
  <c r="O440" i="8"/>
  <c r="O441" i="8"/>
  <c r="O442" i="8"/>
  <c r="O443" i="8"/>
  <c r="O444" i="8"/>
  <c r="O445" i="8"/>
  <c r="O446" i="8"/>
  <c r="O447" i="8"/>
  <c r="O448" i="8"/>
  <c r="O449" i="8"/>
  <c r="O450" i="8"/>
  <c r="O451" i="8"/>
  <c r="O452" i="8"/>
  <c r="O453" i="8"/>
  <c r="O454" i="8"/>
  <c r="O505" i="8"/>
  <c r="O506" i="8"/>
  <c r="O507" i="8"/>
  <c r="O508" i="8"/>
  <c r="O509" i="8"/>
  <c r="O510" i="8"/>
  <c r="O511" i="8"/>
  <c r="O512" i="8"/>
  <c r="O513" i="8"/>
  <c r="O514" i="8"/>
  <c r="BB21" i="3"/>
  <c r="BB22" i="3"/>
  <c r="BB25" i="3"/>
  <c r="BB26" i="3"/>
  <c r="BB29" i="3"/>
  <c r="BB30" i="3"/>
  <c r="BB33" i="3"/>
  <c r="BB34" i="3"/>
  <c r="BB37" i="3"/>
  <c r="BB38" i="3"/>
  <c r="BB41" i="3"/>
  <c r="BB42" i="3"/>
  <c r="BB45" i="3"/>
  <c r="BB46" i="3"/>
  <c r="BB49" i="3"/>
  <c r="BB50" i="3"/>
  <c r="BB53" i="3"/>
  <c r="BB54" i="3"/>
  <c r="BB57" i="3"/>
  <c r="BB58" i="3"/>
  <c r="BB61" i="3"/>
  <c r="BB62" i="3"/>
  <c r="BB65" i="3"/>
  <c r="BB66" i="3"/>
  <c r="BB69" i="3"/>
  <c r="BB70" i="3"/>
  <c r="BB73" i="3"/>
  <c r="BB74" i="3"/>
  <c r="BB77" i="3"/>
  <c r="BB78" i="3"/>
  <c r="BB81" i="3"/>
  <c r="BB82" i="3"/>
  <c r="BB85" i="3"/>
  <c r="BB86" i="3"/>
  <c r="BB89" i="3"/>
  <c r="BB90" i="3"/>
  <c r="BB93" i="3"/>
  <c r="BB94" i="3"/>
  <c r="BB97" i="3"/>
  <c r="BB98" i="3"/>
  <c r="BB101" i="3"/>
  <c r="BB102" i="3"/>
  <c r="BB104" i="3"/>
  <c r="BB105" i="3"/>
  <c r="BB106" i="3"/>
  <c r="BB109" i="3"/>
  <c r="BB110" i="3"/>
  <c r="BB113" i="3"/>
  <c r="BB114" i="3"/>
  <c r="BB117" i="3"/>
  <c r="BB118" i="3"/>
  <c r="BB121" i="3"/>
  <c r="BB122" i="3"/>
  <c r="BB125" i="3"/>
  <c r="BB126" i="3"/>
  <c r="BB129" i="3"/>
  <c r="BB130" i="3"/>
  <c r="BB133" i="3"/>
  <c r="BB134" i="3"/>
  <c r="BB137" i="3"/>
  <c r="BB138" i="3"/>
  <c r="BB141" i="3"/>
  <c r="BB142" i="3"/>
  <c r="BB145" i="3"/>
  <c r="BB146" i="3"/>
  <c r="BB149" i="3"/>
  <c r="BB150" i="3"/>
  <c r="BB153" i="3"/>
  <c r="BB154" i="3"/>
  <c r="BB157" i="3"/>
  <c r="BB158" i="3"/>
  <c r="BB161" i="3"/>
  <c r="BB162" i="3"/>
  <c r="BB165" i="3"/>
  <c r="BB166" i="3"/>
  <c r="BB169" i="3"/>
  <c r="BB170" i="3"/>
  <c r="BB173" i="3"/>
  <c r="BB174" i="3"/>
  <c r="BB177" i="3"/>
  <c r="BB178" i="3"/>
  <c r="BB181" i="3"/>
  <c r="BB182" i="3"/>
  <c r="BB185" i="3"/>
  <c r="BB186" i="3"/>
  <c r="BB189" i="3"/>
  <c r="BB190" i="3"/>
  <c r="BB193" i="3"/>
  <c r="BB194" i="3"/>
  <c r="BB197" i="3"/>
  <c r="BB198" i="3"/>
  <c r="BB201" i="3"/>
  <c r="BB202" i="3"/>
  <c r="BB205" i="3"/>
  <c r="BB206" i="3"/>
  <c r="BB209" i="3"/>
  <c r="BB210" i="3"/>
  <c r="BB213" i="3"/>
  <c r="BB214" i="3"/>
  <c r="BB217" i="3"/>
  <c r="BB218" i="3"/>
  <c r="BB221" i="3"/>
  <c r="BB222" i="3"/>
  <c r="BB225" i="3"/>
  <c r="BB226" i="3"/>
  <c r="BB229" i="3"/>
  <c r="BB230" i="3"/>
  <c r="BB233" i="3"/>
  <c r="BB234" i="3"/>
  <c r="BB237" i="3"/>
  <c r="BB238" i="3"/>
  <c r="BB241" i="3"/>
  <c r="BB242" i="3"/>
  <c r="BB245" i="3"/>
  <c r="BB246" i="3"/>
  <c r="BB248" i="3"/>
  <c r="BB249" i="3"/>
  <c r="BB250" i="3"/>
  <c r="BB253" i="3"/>
  <c r="BB254" i="3"/>
  <c r="BB257" i="3"/>
  <c r="BB258" i="3"/>
  <c r="BB261" i="3"/>
  <c r="BB262" i="3"/>
  <c r="BB265" i="3"/>
  <c r="BB266" i="3"/>
  <c r="BB269" i="3"/>
  <c r="BB270" i="3"/>
  <c r="BB273" i="3"/>
  <c r="BB274" i="3"/>
  <c r="BB277" i="3"/>
  <c r="BB278" i="3"/>
  <c r="BB281" i="3"/>
  <c r="BB282" i="3"/>
  <c r="BB285" i="3"/>
  <c r="BB286" i="3"/>
  <c r="BB289" i="3"/>
  <c r="BB290" i="3"/>
  <c r="BB293" i="3"/>
  <c r="BB294" i="3"/>
  <c r="BB297" i="3"/>
  <c r="BB298" i="3"/>
  <c r="BB301" i="3"/>
  <c r="BB302" i="3"/>
  <c r="BB305" i="3"/>
  <c r="BB306" i="3"/>
  <c r="BB309" i="3"/>
  <c r="BB310" i="3"/>
  <c r="BB313" i="3"/>
  <c r="BB314" i="3"/>
  <c r="BB317" i="3"/>
  <c r="BB318" i="3"/>
  <c r="BB321" i="3"/>
  <c r="BB322" i="3"/>
  <c r="BB325" i="3"/>
  <c r="BB326" i="3"/>
  <c r="BB329" i="3"/>
  <c r="BB330" i="3"/>
  <c r="BB333" i="3"/>
  <c r="BB334" i="3"/>
  <c r="BB337" i="3"/>
  <c r="BB338" i="3"/>
  <c r="BB341" i="3"/>
  <c r="BB342" i="3"/>
  <c r="BB345" i="3"/>
  <c r="BB346" i="3"/>
  <c r="BB349" i="3"/>
  <c r="BB350" i="3"/>
  <c r="BB353" i="3"/>
  <c r="BB354" i="3"/>
  <c r="BB355" i="3"/>
  <c r="BB357" i="3"/>
  <c r="BB358" i="3"/>
  <c r="BB359" i="3"/>
  <c r="BB361" i="3"/>
  <c r="BB362" i="3"/>
  <c r="BB363" i="3"/>
  <c r="BB365" i="3"/>
  <c r="BB366" i="3"/>
  <c r="BB367" i="3"/>
  <c r="BB369" i="3"/>
  <c r="BB370" i="3"/>
  <c r="BB371" i="3"/>
  <c r="BB373" i="3"/>
  <c r="BB374" i="3"/>
  <c r="BB375" i="3"/>
  <c r="BB377" i="3"/>
  <c r="BB378" i="3"/>
  <c r="BB379" i="3"/>
  <c r="BB381" i="3"/>
  <c r="BB382" i="3"/>
  <c r="BB383" i="3"/>
  <c r="BB385" i="3"/>
  <c r="BB386" i="3"/>
  <c r="BB387" i="3"/>
  <c r="BB389" i="3"/>
  <c r="BB390" i="3"/>
  <c r="BB391" i="3"/>
  <c r="BB393" i="3"/>
  <c r="BB394" i="3"/>
  <c r="BB395" i="3"/>
  <c r="BB397" i="3"/>
  <c r="BB398" i="3"/>
  <c r="BB399" i="3"/>
  <c r="BB401" i="3"/>
  <c r="BB402" i="3"/>
  <c r="BB403" i="3"/>
  <c r="BB405" i="3"/>
  <c r="BB406" i="3"/>
  <c r="BB407" i="3"/>
  <c r="BB409" i="3"/>
  <c r="BB410" i="3"/>
  <c r="BB411" i="3"/>
  <c r="BB413" i="3"/>
  <c r="BB414" i="3"/>
  <c r="BB415" i="3"/>
  <c r="BB417" i="3"/>
  <c r="BB418" i="3"/>
  <c r="BB419" i="3"/>
  <c r="BB421" i="3"/>
  <c r="BB422" i="3"/>
  <c r="BB423" i="3"/>
  <c r="BB425" i="3"/>
  <c r="BB426" i="3"/>
  <c r="BB427" i="3"/>
  <c r="BB429" i="3"/>
  <c r="BB430" i="3"/>
  <c r="BB431" i="3"/>
  <c r="BB433" i="3"/>
  <c r="BB434" i="3"/>
  <c r="BB435" i="3"/>
  <c r="BB437" i="3"/>
  <c r="BB438" i="3"/>
  <c r="BB439" i="3"/>
  <c r="BB441" i="3"/>
  <c r="BB442" i="3"/>
  <c r="BB443" i="3"/>
  <c r="BB445" i="3"/>
  <c r="BB446" i="3"/>
  <c r="BB447" i="3"/>
  <c r="BB449" i="3"/>
  <c r="BB450" i="3"/>
  <c r="BB451" i="3"/>
  <c r="BB453" i="3"/>
  <c r="BB454" i="3"/>
  <c r="BB455" i="3"/>
  <c r="BB457" i="3"/>
  <c r="BB458" i="3"/>
  <c r="BB459" i="3"/>
  <c r="BB461" i="3"/>
  <c r="BB462" i="3"/>
  <c r="BB463" i="3"/>
  <c r="BB465" i="3"/>
  <c r="BB466" i="3"/>
  <c r="BB467" i="3"/>
  <c r="BB469" i="3"/>
  <c r="BB470" i="3"/>
  <c r="BB471" i="3"/>
  <c r="BB473" i="3"/>
  <c r="BB474" i="3"/>
  <c r="BB475" i="3"/>
  <c r="BB477" i="3"/>
  <c r="BB478" i="3"/>
  <c r="BB479" i="3"/>
  <c r="BB481" i="3"/>
  <c r="BB482" i="3"/>
  <c r="BB483" i="3"/>
  <c r="BB485" i="3"/>
  <c r="BB486" i="3"/>
  <c r="BB487" i="3"/>
  <c r="BB489" i="3"/>
  <c r="BB490" i="3"/>
  <c r="BB491" i="3"/>
  <c r="BB493" i="3"/>
  <c r="BB494" i="3"/>
  <c r="BB495" i="3"/>
  <c r="BB497" i="3"/>
  <c r="BB498" i="3"/>
  <c r="BB499" i="3"/>
  <c r="BB501" i="3"/>
  <c r="BB502" i="3"/>
  <c r="BB503" i="3"/>
  <c r="BB505" i="3"/>
  <c r="BB506" i="3"/>
  <c r="BB507" i="3"/>
  <c r="BB509" i="3"/>
  <c r="BB510" i="3"/>
  <c r="BB511" i="3"/>
  <c r="BB513" i="3"/>
  <c r="BB514" i="3"/>
  <c r="BB515" i="3"/>
  <c r="BB517" i="3"/>
  <c r="BB518" i="3"/>
  <c r="BB519" i="3"/>
  <c r="BB521" i="3"/>
  <c r="BB522" i="3"/>
  <c r="BB523" i="3"/>
  <c r="BB525" i="3"/>
  <c r="BB526" i="3"/>
  <c r="BB527" i="3"/>
  <c r="BB529" i="3"/>
  <c r="BB530" i="3"/>
  <c r="BB531" i="3"/>
  <c r="BB533" i="3"/>
  <c r="BB534" i="3"/>
  <c r="BB535" i="3"/>
  <c r="BB537" i="3"/>
  <c r="BB538" i="3"/>
  <c r="BB539" i="3"/>
  <c r="BB541" i="3"/>
  <c r="BB542" i="3"/>
  <c r="BB543" i="3"/>
  <c r="BB545" i="3"/>
  <c r="BB546" i="3"/>
  <c r="BB547" i="3"/>
  <c r="BB549" i="3"/>
  <c r="BB550" i="3"/>
  <c r="BB551" i="3"/>
  <c r="BB553" i="3"/>
  <c r="BB554" i="3"/>
  <c r="BB555" i="3"/>
  <c r="BB557" i="3"/>
  <c r="BB558" i="3"/>
  <c r="BB559" i="3"/>
  <c r="BB561" i="3"/>
  <c r="BB562" i="3"/>
  <c r="BB563" i="3"/>
  <c r="BB565" i="3"/>
  <c r="BB566" i="3"/>
  <c r="BB567" i="3"/>
  <c r="BB569" i="3"/>
  <c r="BB570" i="3"/>
  <c r="BB571" i="3"/>
  <c r="BB573" i="3"/>
  <c r="BB574" i="3"/>
  <c r="BB575" i="3"/>
  <c r="BB577" i="3"/>
  <c r="BB578" i="3"/>
  <c r="BB579" i="3"/>
  <c r="BB581" i="3"/>
  <c r="BB582" i="3"/>
  <c r="BB583" i="3"/>
  <c r="BB585" i="3"/>
  <c r="BB586" i="3"/>
  <c r="BB587" i="3"/>
  <c r="BB589" i="3"/>
  <c r="BB590" i="3"/>
  <c r="BB591" i="3"/>
  <c r="BB593" i="3"/>
  <c r="BB594" i="3"/>
  <c r="BB595" i="3"/>
  <c r="BB597" i="3"/>
  <c r="BB598" i="3"/>
  <c r="BB599" i="3"/>
  <c r="BB601" i="3"/>
  <c r="BB602" i="3"/>
  <c r="BB603" i="3"/>
  <c r="BB605" i="3"/>
  <c r="BB606" i="3"/>
  <c r="BB607" i="3"/>
  <c r="BB609" i="3"/>
  <c r="BB610" i="3"/>
  <c r="BB611" i="3"/>
  <c r="BB613" i="3"/>
  <c r="BB614" i="3"/>
  <c r="BB615" i="3"/>
  <c r="BB617" i="3"/>
  <c r="BB618" i="3"/>
  <c r="BB619" i="3"/>
  <c r="BB621" i="3"/>
  <c r="BB622" i="3"/>
  <c r="BB623" i="3"/>
  <c r="BB625" i="3"/>
  <c r="BB626" i="3"/>
  <c r="BB627" i="3"/>
  <c r="BB629" i="3"/>
  <c r="BB630" i="3"/>
  <c r="BB631" i="3"/>
  <c r="BB633" i="3"/>
  <c r="BB634" i="3"/>
  <c r="BB635" i="3"/>
  <c r="BB637" i="3"/>
  <c r="BB638" i="3"/>
  <c r="BB639" i="3"/>
  <c r="BB641" i="3"/>
  <c r="BB642" i="3"/>
  <c r="BB643" i="3"/>
  <c r="BB645" i="3"/>
  <c r="BB646" i="3"/>
  <c r="BB647" i="3"/>
  <c r="BB649" i="3"/>
  <c r="BB650" i="3"/>
  <c r="BB651" i="3"/>
  <c r="BB653" i="3"/>
  <c r="BB654" i="3"/>
  <c r="BB655" i="3"/>
  <c r="BB657" i="3"/>
  <c r="BB658" i="3"/>
  <c r="BB659" i="3"/>
  <c r="BB661" i="3"/>
  <c r="BB662" i="3"/>
  <c r="BB663" i="3"/>
  <c r="BB665" i="3"/>
  <c r="BB666" i="3"/>
  <c r="BB667" i="3"/>
  <c r="BB669" i="3"/>
  <c r="BB670" i="3"/>
  <c r="BB671" i="3"/>
  <c r="BB673" i="3"/>
  <c r="BB674" i="3"/>
  <c r="BB675" i="3"/>
  <c r="BB677" i="3"/>
  <c r="BB678" i="3"/>
  <c r="BB679" i="3"/>
  <c r="BB681" i="3"/>
  <c r="BB682" i="3"/>
  <c r="BB683" i="3"/>
  <c r="BB685" i="3"/>
  <c r="BB686" i="3"/>
  <c r="BB687" i="3"/>
  <c r="BB689" i="3"/>
  <c r="BB690" i="3"/>
  <c r="BB691" i="3"/>
  <c r="BB693" i="3"/>
  <c r="BB694" i="3"/>
  <c r="BB695" i="3"/>
  <c r="BB697" i="3"/>
  <c r="BB698" i="3"/>
  <c r="BB699" i="3"/>
  <c r="BB701" i="3"/>
  <c r="BB702" i="3"/>
  <c r="BB703" i="3"/>
  <c r="BB705" i="3"/>
  <c r="BB706" i="3"/>
  <c r="BB707" i="3"/>
  <c r="BB709" i="3"/>
  <c r="BB710" i="3"/>
  <c r="BB711" i="3"/>
  <c r="BB713" i="3"/>
  <c r="BB714" i="3"/>
  <c r="BB715" i="3"/>
  <c r="BB717" i="3"/>
  <c r="BB718" i="3"/>
  <c r="BB719" i="3"/>
  <c r="BB721" i="3"/>
  <c r="BB722" i="3"/>
  <c r="BB723" i="3"/>
  <c r="BB725" i="3"/>
  <c r="BB726" i="3"/>
  <c r="BB727" i="3"/>
  <c r="BB729" i="3"/>
  <c r="BB730" i="3"/>
  <c r="BB731" i="3"/>
  <c r="BB733" i="3"/>
  <c r="BB734" i="3"/>
  <c r="BB735" i="3"/>
  <c r="BB737" i="3"/>
  <c r="BB738" i="3"/>
  <c r="BB739" i="3"/>
  <c r="BB741" i="3"/>
  <c r="BB742" i="3"/>
  <c r="BB743" i="3"/>
  <c r="BB745" i="3"/>
  <c r="BB746" i="3"/>
  <c r="BB747" i="3"/>
  <c r="BB749" i="3"/>
  <c r="BB750" i="3"/>
  <c r="BB751" i="3"/>
  <c r="BB753" i="3"/>
  <c r="BB754" i="3"/>
  <c r="BB755" i="3"/>
  <c r="BB757" i="3"/>
  <c r="BB758" i="3"/>
  <c r="BB759" i="3"/>
  <c r="BB761" i="3"/>
  <c r="BB762" i="3"/>
  <c r="BB763" i="3"/>
  <c r="BB765" i="3"/>
  <c r="BB766" i="3"/>
  <c r="BB767" i="3"/>
  <c r="BB769" i="3"/>
  <c r="BB770" i="3"/>
  <c r="BB771" i="3"/>
  <c r="BB773" i="3"/>
  <c r="BB774" i="3"/>
  <c r="BB775" i="3"/>
  <c r="BB777" i="3"/>
  <c r="BB778" i="3"/>
  <c r="BB779" i="3"/>
  <c r="BB781" i="3"/>
  <c r="BB782" i="3"/>
  <c r="BB783" i="3"/>
  <c r="BB785" i="3"/>
  <c r="BB786" i="3"/>
  <c r="BB787" i="3"/>
  <c r="BB789" i="3"/>
  <c r="BB790" i="3"/>
  <c r="BB791" i="3"/>
  <c r="BB793" i="3"/>
  <c r="BB794" i="3"/>
  <c r="BB795" i="3"/>
  <c r="BB797" i="3"/>
  <c r="BB798" i="3"/>
  <c r="BB799" i="3"/>
  <c r="BB801" i="3"/>
  <c r="BB802" i="3"/>
  <c r="BB803" i="3"/>
  <c r="BB805" i="3"/>
  <c r="BB806" i="3"/>
  <c r="BB807" i="3"/>
  <c r="BB809" i="3"/>
  <c r="BB810" i="3"/>
  <c r="BB811" i="3"/>
  <c r="BB813" i="3"/>
  <c r="BB814" i="3"/>
  <c r="BB815" i="3"/>
  <c r="BB817" i="3"/>
  <c r="BB818" i="3"/>
  <c r="BB819" i="3"/>
  <c r="BB821" i="3"/>
  <c r="BB822" i="3"/>
  <c r="BB823" i="3"/>
  <c r="BB825" i="3"/>
  <c r="BB826" i="3"/>
  <c r="BB827" i="3"/>
  <c r="BB829" i="3"/>
  <c r="BB830" i="3"/>
  <c r="BB831" i="3"/>
  <c r="BB833" i="3"/>
  <c r="BB834" i="3"/>
  <c r="BB835" i="3"/>
  <c r="BB837" i="3"/>
  <c r="BB838" i="3"/>
  <c r="BB839" i="3"/>
  <c r="BB841" i="3"/>
  <c r="BB842" i="3"/>
  <c r="BB843" i="3"/>
  <c r="BB845" i="3"/>
  <c r="BB846" i="3"/>
  <c r="BB847" i="3"/>
  <c r="BB849" i="3"/>
  <c r="BB850" i="3"/>
  <c r="BB851" i="3"/>
  <c r="BB853" i="3"/>
  <c r="BB854" i="3"/>
  <c r="BB855" i="3"/>
  <c r="BB857" i="3"/>
  <c r="BB858" i="3"/>
  <c r="BB859" i="3"/>
  <c r="BB861" i="3"/>
  <c r="BB862" i="3"/>
  <c r="BB863" i="3"/>
  <c r="BB865" i="3"/>
  <c r="BB866" i="3"/>
  <c r="BB867" i="3"/>
  <c r="BB869" i="3"/>
  <c r="BB870" i="3"/>
  <c r="BB871" i="3"/>
  <c r="BB873" i="3"/>
  <c r="BB874" i="3"/>
  <c r="BB875" i="3"/>
  <c r="BB877" i="3"/>
  <c r="BB878" i="3"/>
  <c r="BB879" i="3"/>
  <c r="BB881" i="3"/>
  <c r="BB882" i="3"/>
  <c r="BB883" i="3"/>
  <c r="BB885" i="3"/>
  <c r="BB886" i="3"/>
  <c r="BB887" i="3"/>
  <c r="BB889" i="3"/>
  <c r="BB890" i="3"/>
  <c r="BB891" i="3"/>
  <c r="BB893" i="3"/>
  <c r="BB894" i="3"/>
  <c r="BB895" i="3"/>
  <c r="BB897" i="3"/>
  <c r="BB898" i="3"/>
  <c r="BB899" i="3"/>
  <c r="BB901" i="3"/>
  <c r="BB902" i="3"/>
  <c r="BB903" i="3"/>
  <c r="BB905" i="3"/>
  <c r="BB906" i="3"/>
  <c r="BB907" i="3"/>
  <c r="BB909" i="3"/>
  <c r="BB910" i="3"/>
  <c r="BB911" i="3"/>
  <c r="BB913" i="3"/>
  <c r="BB914" i="3"/>
  <c r="BB915" i="3"/>
  <c r="BB917" i="3"/>
  <c r="BB918" i="3"/>
  <c r="BB919" i="3"/>
  <c r="BB921" i="3"/>
  <c r="BB922" i="3"/>
  <c r="BB923" i="3"/>
  <c r="BB925" i="3"/>
  <c r="BB926" i="3"/>
  <c r="BB927" i="3"/>
  <c r="BB929" i="3"/>
  <c r="BB930" i="3"/>
  <c r="BB931" i="3"/>
  <c r="BB933" i="3"/>
  <c r="BB934" i="3"/>
  <c r="BB935" i="3"/>
  <c r="BB937" i="3"/>
  <c r="BB938" i="3"/>
  <c r="BB939" i="3"/>
  <c r="BB941" i="3"/>
  <c r="BB942" i="3"/>
  <c r="BB943" i="3"/>
  <c r="BB945" i="3"/>
  <c r="BB946" i="3"/>
  <c r="BB947" i="3"/>
  <c r="BB949" i="3"/>
  <c r="BB950" i="3"/>
  <c r="BB951" i="3"/>
  <c r="BB953" i="3"/>
  <c r="BB954" i="3"/>
  <c r="BB955" i="3"/>
  <c r="BB957" i="3"/>
  <c r="BB958" i="3"/>
  <c r="BB959" i="3"/>
  <c r="BB961" i="3"/>
  <c r="BB962" i="3"/>
  <c r="BB963" i="3"/>
  <c r="BB965" i="3"/>
  <c r="BB966" i="3"/>
  <c r="BB967" i="3"/>
  <c r="BB969" i="3"/>
  <c r="BB970" i="3"/>
  <c r="BB971" i="3"/>
  <c r="BB973" i="3"/>
  <c r="BB974" i="3"/>
  <c r="BB975" i="3"/>
  <c r="BB977" i="3"/>
  <c r="BB978" i="3"/>
  <c r="BB979" i="3"/>
  <c r="BB981" i="3"/>
  <c r="BB982" i="3"/>
  <c r="BB983" i="3"/>
  <c r="BB985" i="3"/>
  <c r="BB986" i="3"/>
  <c r="BB987" i="3"/>
  <c r="BB989" i="3"/>
  <c r="BB990" i="3"/>
  <c r="BB991" i="3"/>
  <c r="BB993" i="3"/>
  <c r="BB994" i="3"/>
  <c r="BB995" i="3"/>
  <c r="BB997" i="3"/>
  <c r="BB998" i="3"/>
  <c r="BB999" i="3"/>
  <c r="BB1001" i="3"/>
  <c r="BB1002" i="3"/>
  <c r="BB1003" i="3"/>
  <c r="BB1005" i="3"/>
  <c r="BB1006" i="3"/>
  <c r="BB1007" i="3"/>
  <c r="BB1009" i="3"/>
  <c r="BB1010" i="3"/>
  <c r="BB1011" i="3"/>
  <c r="X3" i="3"/>
  <c r="C16" i="9" s="1"/>
  <c r="E16" i="9" s="1"/>
  <c r="H10" i="8"/>
  <c r="J15" i="3" s="1"/>
  <c r="BJ16" i="3"/>
  <c r="AB16" i="3" s="1"/>
  <c r="F18" i="18" s="1"/>
  <c r="BJ17" i="3"/>
  <c r="AB17" i="3" s="1"/>
  <c r="F20" i="18" s="1"/>
  <c r="BJ18" i="3"/>
  <c r="AB18" i="3" s="1"/>
  <c r="BJ19" i="3"/>
  <c r="AB19" i="3" s="1"/>
  <c r="F12" i="18" s="1"/>
  <c r="BJ20" i="3"/>
  <c r="AB20" i="3" s="1"/>
  <c r="BJ21" i="3"/>
  <c r="AB21" i="3" s="1"/>
  <c r="BJ22" i="3"/>
  <c r="AB22" i="3" s="1"/>
  <c r="BJ23" i="3"/>
  <c r="AB23" i="3" s="1"/>
  <c r="BJ24" i="3"/>
  <c r="AB24" i="3" s="1"/>
  <c r="BJ25" i="3"/>
  <c r="AB25" i="3" s="1"/>
  <c r="BJ26" i="3"/>
  <c r="AB26" i="3" s="1"/>
  <c r="BJ27" i="3"/>
  <c r="AB27" i="3" s="1"/>
  <c r="BJ28" i="3"/>
  <c r="AB28" i="3" s="1"/>
  <c r="BJ29" i="3"/>
  <c r="AB29" i="3" s="1"/>
  <c r="BJ30" i="3"/>
  <c r="AB30" i="3" s="1"/>
  <c r="BJ31" i="3"/>
  <c r="AB31" i="3" s="1"/>
  <c r="BJ32" i="3"/>
  <c r="AB32" i="3" s="1"/>
  <c r="BJ33" i="3"/>
  <c r="AB33" i="3" s="1"/>
  <c r="BJ34" i="3"/>
  <c r="AB34" i="3" s="1"/>
  <c r="BJ35" i="3"/>
  <c r="AB35" i="3" s="1"/>
  <c r="BJ36" i="3"/>
  <c r="AB36" i="3" s="1"/>
  <c r="BJ37" i="3"/>
  <c r="AB37" i="3" s="1"/>
  <c r="BJ38" i="3"/>
  <c r="AB38" i="3" s="1"/>
  <c r="BJ39" i="3"/>
  <c r="AB39" i="3" s="1"/>
  <c r="BJ40" i="3"/>
  <c r="AB40" i="3" s="1"/>
  <c r="BJ41" i="3"/>
  <c r="AB41" i="3" s="1"/>
  <c r="BJ42" i="3"/>
  <c r="AB42" i="3" s="1"/>
  <c r="BJ43" i="3"/>
  <c r="AB43" i="3" s="1"/>
  <c r="BJ44" i="3"/>
  <c r="AB44" i="3" s="1"/>
  <c r="BJ45" i="3"/>
  <c r="AB45" i="3" s="1"/>
  <c r="BJ46" i="3"/>
  <c r="AB46" i="3" s="1"/>
  <c r="BJ47" i="3"/>
  <c r="AB47" i="3" s="1"/>
  <c r="BJ48" i="3"/>
  <c r="AB48" i="3" s="1"/>
  <c r="BJ49" i="3"/>
  <c r="AB49" i="3" s="1"/>
  <c r="BJ50" i="3"/>
  <c r="AB50" i="3" s="1"/>
  <c r="BJ51" i="3"/>
  <c r="AB51" i="3" s="1"/>
  <c r="BJ52" i="3"/>
  <c r="AB52" i="3" s="1"/>
  <c r="BJ53" i="3"/>
  <c r="AB53" i="3" s="1"/>
  <c r="BJ54" i="3"/>
  <c r="AB54" i="3" s="1"/>
  <c r="BJ55" i="3"/>
  <c r="AB55" i="3" s="1"/>
  <c r="BJ56" i="3"/>
  <c r="AB56" i="3" s="1"/>
  <c r="BJ57" i="3"/>
  <c r="AB57" i="3" s="1"/>
  <c r="BJ58" i="3"/>
  <c r="AB58" i="3" s="1"/>
  <c r="BJ59" i="3"/>
  <c r="AB59" i="3" s="1"/>
  <c r="BJ60" i="3"/>
  <c r="AB60" i="3" s="1"/>
  <c r="BJ61" i="3"/>
  <c r="AB61" i="3" s="1"/>
  <c r="BJ62" i="3"/>
  <c r="AB62" i="3" s="1"/>
  <c r="BJ63" i="3"/>
  <c r="AB63" i="3" s="1"/>
  <c r="BJ64" i="3"/>
  <c r="AB64" i="3" s="1"/>
  <c r="BJ65" i="3"/>
  <c r="AB65" i="3" s="1"/>
  <c r="BJ66" i="3"/>
  <c r="AB66" i="3" s="1"/>
  <c r="BJ67" i="3"/>
  <c r="AB67" i="3" s="1"/>
  <c r="BJ68" i="3"/>
  <c r="AB68" i="3" s="1"/>
  <c r="BJ69" i="3"/>
  <c r="AB69" i="3" s="1"/>
  <c r="BJ70" i="3"/>
  <c r="AB70" i="3" s="1"/>
  <c r="BJ71" i="3"/>
  <c r="AB71" i="3" s="1"/>
  <c r="BJ72" i="3"/>
  <c r="AB72" i="3" s="1"/>
  <c r="BJ73" i="3"/>
  <c r="AB73" i="3" s="1"/>
  <c r="BJ74" i="3"/>
  <c r="AB74" i="3" s="1"/>
  <c r="BJ75" i="3"/>
  <c r="AB75" i="3" s="1"/>
  <c r="BJ76" i="3"/>
  <c r="AB76" i="3" s="1"/>
  <c r="BJ77" i="3"/>
  <c r="AB77" i="3" s="1"/>
  <c r="BJ78" i="3"/>
  <c r="AB78" i="3" s="1"/>
  <c r="BJ79" i="3"/>
  <c r="AB79" i="3" s="1"/>
  <c r="BJ80" i="3"/>
  <c r="AB80" i="3" s="1"/>
  <c r="BJ81" i="3"/>
  <c r="AB81" i="3" s="1"/>
  <c r="BJ82" i="3"/>
  <c r="AB82" i="3" s="1"/>
  <c r="BJ83" i="3"/>
  <c r="AB83" i="3" s="1"/>
  <c r="BJ84" i="3"/>
  <c r="AB84" i="3" s="1"/>
  <c r="BJ85" i="3"/>
  <c r="AB85" i="3" s="1"/>
  <c r="BJ86" i="3"/>
  <c r="AB86" i="3" s="1"/>
  <c r="BJ87" i="3"/>
  <c r="AB87" i="3" s="1"/>
  <c r="BJ88" i="3"/>
  <c r="AB88" i="3" s="1"/>
  <c r="BJ89" i="3"/>
  <c r="AB89" i="3" s="1"/>
  <c r="BJ90" i="3"/>
  <c r="AB90" i="3" s="1"/>
  <c r="BJ91" i="3"/>
  <c r="AB91" i="3" s="1"/>
  <c r="BJ92" i="3"/>
  <c r="AB92" i="3" s="1"/>
  <c r="BJ93" i="3"/>
  <c r="AB93" i="3" s="1"/>
  <c r="BJ94" i="3"/>
  <c r="AB94" i="3" s="1"/>
  <c r="BJ95" i="3"/>
  <c r="AB95" i="3" s="1"/>
  <c r="BJ96" i="3"/>
  <c r="AB96" i="3" s="1"/>
  <c r="BJ97" i="3"/>
  <c r="AB97" i="3" s="1"/>
  <c r="BJ98" i="3"/>
  <c r="AB98" i="3" s="1"/>
  <c r="BJ99" i="3"/>
  <c r="AB99" i="3" s="1"/>
  <c r="BJ100" i="3"/>
  <c r="AB100" i="3" s="1"/>
  <c r="BJ101" i="3"/>
  <c r="AB101" i="3" s="1"/>
  <c r="BJ102" i="3"/>
  <c r="AB102" i="3" s="1"/>
  <c r="BJ103" i="3"/>
  <c r="AB103" i="3" s="1"/>
  <c r="BJ104" i="3"/>
  <c r="AB104" i="3" s="1"/>
  <c r="BJ105" i="3"/>
  <c r="AB105" i="3" s="1"/>
  <c r="BJ106" i="3"/>
  <c r="AB106" i="3" s="1"/>
  <c r="BJ107" i="3"/>
  <c r="AB107" i="3" s="1"/>
  <c r="BJ108" i="3"/>
  <c r="AB108" i="3" s="1"/>
  <c r="BJ109" i="3"/>
  <c r="AB109" i="3" s="1"/>
  <c r="BJ110" i="3"/>
  <c r="AB110" i="3" s="1"/>
  <c r="BJ111" i="3"/>
  <c r="AB111" i="3" s="1"/>
  <c r="BJ112" i="3"/>
  <c r="AB112" i="3" s="1"/>
  <c r="BJ113" i="3"/>
  <c r="AB113" i="3" s="1"/>
  <c r="BJ114" i="3"/>
  <c r="AB114" i="3" s="1"/>
  <c r="BJ115" i="3"/>
  <c r="AB115" i="3" s="1"/>
  <c r="BJ116" i="3"/>
  <c r="AB116" i="3" s="1"/>
  <c r="BJ117" i="3"/>
  <c r="AB117" i="3" s="1"/>
  <c r="BJ118" i="3"/>
  <c r="AB118" i="3" s="1"/>
  <c r="BJ119" i="3"/>
  <c r="AB119" i="3" s="1"/>
  <c r="BJ120" i="3"/>
  <c r="AB120" i="3" s="1"/>
  <c r="BJ121" i="3"/>
  <c r="AB121" i="3" s="1"/>
  <c r="BJ122" i="3"/>
  <c r="AB122" i="3" s="1"/>
  <c r="BJ123" i="3"/>
  <c r="AB123" i="3" s="1"/>
  <c r="BJ124" i="3"/>
  <c r="AB124" i="3" s="1"/>
  <c r="BJ125" i="3"/>
  <c r="AB125" i="3" s="1"/>
  <c r="BJ126" i="3"/>
  <c r="AB126" i="3" s="1"/>
  <c r="BJ127" i="3"/>
  <c r="AB127" i="3" s="1"/>
  <c r="BJ128" i="3"/>
  <c r="AB128" i="3" s="1"/>
  <c r="BJ129" i="3"/>
  <c r="AB129" i="3" s="1"/>
  <c r="BJ130" i="3"/>
  <c r="AB130" i="3" s="1"/>
  <c r="BJ131" i="3"/>
  <c r="AB131" i="3" s="1"/>
  <c r="BJ132" i="3"/>
  <c r="AB132" i="3" s="1"/>
  <c r="BJ133" i="3"/>
  <c r="AB133" i="3" s="1"/>
  <c r="BJ134" i="3"/>
  <c r="AB134" i="3" s="1"/>
  <c r="BJ135" i="3"/>
  <c r="AB135" i="3" s="1"/>
  <c r="BJ136" i="3"/>
  <c r="AB136" i="3" s="1"/>
  <c r="BJ137" i="3"/>
  <c r="AB137" i="3" s="1"/>
  <c r="BJ138" i="3"/>
  <c r="AB138" i="3" s="1"/>
  <c r="BJ139" i="3"/>
  <c r="AB139" i="3" s="1"/>
  <c r="BJ140" i="3"/>
  <c r="AB140" i="3" s="1"/>
  <c r="BJ141" i="3"/>
  <c r="AB141" i="3" s="1"/>
  <c r="BJ142" i="3"/>
  <c r="AB142" i="3" s="1"/>
  <c r="BJ143" i="3"/>
  <c r="AB143" i="3" s="1"/>
  <c r="BJ144" i="3"/>
  <c r="AB144" i="3" s="1"/>
  <c r="BJ145" i="3"/>
  <c r="AB145" i="3" s="1"/>
  <c r="BJ146" i="3"/>
  <c r="AB146" i="3" s="1"/>
  <c r="BJ147" i="3"/>
  <c r="AB147" i="3" s="1"/>
  <c r="BJ148" i="3"/>
  <c r="AB148" i="3" s="1"/>
  <c r="BJ149" i="3"/>
  <c r="AB149" i="3" s="1"/>
  <c r="BJ150" i="3"/>
  <c r="AB150" i="3" s="1"/>
  <c r="BJ151" i="3"/>
  <c r="AB151" i="3" s="1"/>
  <c r="BJ152" i="3"/>
  <c r="AB152" i="3" s="1"/>
  <c r="BJ153" i="3"/>
  <c r="AB153" i="3" s="1"/>
  <c r="BJ154" i="3"/>
  <c r="AB154" i="3" s="1"/>
  <c r="BJ155" i="3"/>
  <c r="AB155" i="3" s="1"/>
  <c r="BJ156" i="3"/>
  <c r="AB156" i="3" s="1"/>
  <c r="BJ157" i="3"/>
  <c r="AB157" i="3" s="1"/>
  <c r="BJ158" i="3"/>
  <c r="AB158" i="3" s="1"/>
  <c r="BJ159" i="3"/>
  <c r="AB159" i="3" s="1"/>
  <c r="BJ160" i="3"/>
  <c r="AB160" i="3" s="1"/>
  <c r="BJ161" i="3"/>
  <c r="AB161" i="3" s="1"/>
  <c r="BJ162" i="3"/>
  <c r="AB162" i="3" s="1"/>
  <c r="BJ163" i="3"/>
  <c r="AB163" i="3" s="1"/>
  <c r="BJ164" i="3"/>
  <c r="AB164" i="3" s="1"/>
  <c r="BJ165" i="3"/>
  <c r="AB165" i="3" s="1"/>
  <c r="BJ166" i="3"/>
  <c r="AB166" i="3" s="1"/>
  <c r="BJ167" i="3"/>
  <c r="AB167" i="3" s="1"/>
  <c r="BJ168" i="3"/>
  <c r="AB168" i="3" s="1"/>
  <c r="BJ169" i="3"/>
  <c r="AB169" i="3" s="1"/>
  <c r="BJ170" i="3"/>
  <c r="AB170" i="3" s="1"/>
  <c r="BJ171" i="3"/>
  <c r="AB171" i="3" s="1"/>
  <c r="BJ172" i="3"/>
  <c r="AB172" i="3" s="1"/>
  <c r="BJ173" i="3"/>
  <c r="AB173" i="3" s="1"/>
  <c r="BJ174" i="3"/>
  <c r="AB174" i="3" s="1"/>
  <c r="BJ175" i="3"/>
  <c r="AB175" i="3" s="1"/>
  <c r="BJ176" i="3"/>
  <c r="AB176" i="3" s="1"/>
  <c r="BJ177" i="3"/>
  <c r="AB177" i="3" s="1"/>
  <c r="BJ178" i="3"/>
  <c r="AB178" i="3" s="1"/>
  <c r="BJ179" i="3"/>
  <c r="AB179" i="3" s="1"/>
  <c r="BJ180" i="3"/>
  <c r="AB180" i="3" s="1"/>
  <c r="BJ181" i="3"/>
  <c r="AB181" i="3" s="1"/>
  <c r="BJ182" i="3"/>
  <c r="AB182" i="3" s="1"/>
  <c r="BJ183" i="3"/>
  <c r="AB183" i="3" s="1"/>
  <c r="BJ184" i="3"/>
  <c r="AB184" i="3" s="1"/>
  <c r="BJ185" i="3"/>
  <c r="AB185" i="3" s="1"/>
  <c r="BJ186" i="3"/>
  <c r="AB186" i="3" s="1"/>
  <c r="BJ187" i="3"/>
  <c r="AB187" i="3" s="1"/>
  <c r="BJ188" i="3"/>
  <c r="AB188" i="3" s="1"/>
  <c r="BJ189" i="3"/>
  <c r="AB189" i="3" s="1"/>
  <c r="BJ190" i="3"/>
  <c r="AB190" i="3" s="1"/>
  <c r="BJ191" i="3"/>
  <c r="AB191" i="3" s="1"/>
  <c r="BJ192" i="3"/>
  <c r="AB192" i="3" s="1"/>
  <c r="BJ193" i="3"/>
  <c r="AB193" i="3" s="1"/>
  <c r="BJ194" i="3"/>
  <c r="AB194" i="3" s="1"/>
  <c r="BJ195" i="3"/>
  <c r="AB195" i="3" s="1"/>
  <c r="BJ196" i="3"/>
  <c r="AB196" i="3" s="1"/>
  <c r="BJ197" i="3"/>
  <c r="AB197" i="3" s="1"/>
  <c r="BJ198" i="3"/>
  <c r="AB198" i="3" s="1"/>
  <c r="BJ199" i="3"/>
  <c r="AB199" i="3" s="1"/>
  <c r="BJ200" i="3"/>
  <c r="AB200" i="3" s="1"/>
  <c r="BJ201" i="3"/>
  <c r="AB201" i="3" s="1"/>
  <c r="BJ202" i="3"/>
  <c r="AB202" i="3" s="1"/>
  <c r="BJ203" i="3"/>
  <c r="AB203" i="3" s="1"/>
  <c r="BJ204" i="3"/>
  <c r="AB204" i="3" s="1"/>
  <c r="BJ205" i="3"/>
  <c r="AB205" i="3" s="1"/>
  <c r="BJ206" i="3"/>
  <c r="AB206" i="3" s="1"/>
  <c r="BJ207" i="3"/>
  <c r="AB207" i="3" s="1"/>
  <c r="BJ208" i="3"/>
  <c r="AB208" i="3" s="1"/>
  <c r="BJ209" i="3"/>
  <c r="AB209" i="3" s="1"/>
  <c r="BJ210" i="3"/>
  <c r="AB210" i="3" s="1"/>
  <c r="BJ211" i="3"/>
  <c r="AB211" i="3" s="1"/>
  <c r="BJ212" i="3"/>
  <c r="AB212" i="3" s="1"/>
  <c r="BJ213" i="3"/>
  <c r="AB213" i="3" s="1"/>
  <c r="BJ214" i="3"/>
  <c r="AB214" i="3" s="1"/>
  <c r="BJ215" i="3"/>
  <c r="AB215" i="3" s="1"/>
  <c r="BJ216" i="3"/>
  <c r="AB216" i="3" s="1"/>
  <c r="BJ217" i="3"/>
  <c r="AB217" i="3" s="1"/>
  <c r="BJ218" i="3"/>
  <c r="AB218" i="3" s="1"/>
  <c r="BJ219" i="3"/>
  <c r="AB219" i="3" s="1"/>
  <c r="BJ220" i="3"/>
  <c r="AB220" i="3" s="1"/>
  <c r="BJ221" i="3"/>
  <c r="AB221" i="3" s="1"/>
  <c r="BJ222" i="3"/>
  <c r="AB222" i="3" s="1"/>
  <c r="BJ223" i="3"/>
  <c r="AB223" i="3" s="1"/>
  <c r="BJ224" i="3"/>
  <c r="AB224" i="3" s="1"/>
  <c r="BJ225" i="3"/>
  <c r="AB225" i="3" s="1"/>
  <c r="BJ226" i="3"/>
  <c r="AB226" i="3" s="1"/>
  <c r="BJ227" i="3"/>
  <c r="AB227" i="3" s="1"/>
  <c r="BJ228" i="3"/>
  <c r="AB228" i="3" s="1"/>
  <c r="BJ229" i="3"/>
  <c r="AB229" i="3" s="1"/>
  <c r="BJ230" i="3"/>
  <c r="AB230" i="3" s="1"/>
  <c r="BJ231" i="3"/>
  <c r="AB231" i="3" s="1"/>
  <c r="BJ232" i="3"/>
  <c r="AB232" i="3" s="1"/>
  <c r="BJ233" i="3"/>
  <c r="AB233" i="3" s="1"/>
  <c r="BJ234" i="3"/>
  <c r="AB234" i="3" s="1"/>
  <c r="BJ235" i="3"/>
  <c r="AB235" i="3" s="1"/>
  <c r="BJ236" i="3"/>
  <c r="AB236" i="3" s="1"/>
  <c r="BJ237" i="3"/>
  <c r="AB237" i="3" s="1"/>
  <c r="BJ238" i="3"/>
  <c r="AB238" i="3" s="1"/>
  <c r="BJ239" i="3"/>
  <c r="AB239" i="3" s="1"/>
  <c r="BJ240" i="3"/>
  <c r="AB240" i="3" s="1"/>
  <c r="BJ241" i="3"/>
  <c r="AB241" i="3" s="1"/>
  <c r="BJ242" i="3"/>
  <c r="AB242" i="3" s="1"/>
  <c r="BJ243" i="3"/>
  <c r="AB243" i="3" s="1"/>
  <c r="BJ244" i="3"/>
  <c r="AB244" i="3" s="1"/>
  <c r="BJ245" i="3"/>
  <c r="AB245" i="3" s="1"/>
  <c r="BJ246" i="3"/>
  <c r="AB246" i="3" s="1"/>
  <c r="BJ247" i="3"/>
  <c r="AB247" i="3" s="1"/>
  <c r="BJ248" i="3"/>
  <c r="AB248" i="3" s="1"/>
  <c r="BJ249" i="3"/>
  <c r="AB249" i="3" s="1"/>
  <c r="BJ250" i="3"/>
  <c r="AB250" i="3" s="1"/>
  <c r="BJ251" i="3"/>
  <c r="AB251" i="3" s="1"/>
  <c r="BJ252" i="3"/>
  <c r="AB252" i="3" s="1"/>
  <c r="BJ253" i="3"/>
  <c r="AB253" i="3" s="1"/>
  <c r="BJ254" i="3"/>
  <c r="AB254" i="3" s="1"/>
  <c r="BJ255" i="3"/>
  <c r="AB255" i="3" s="1"/>
  <c r="BJ256" i="3"/>
  <c r="AB256" i="3" s="1"/>
  <c r="BJ257" i="3"/>
  <c r="AB257" i="3" s="1"/>
  <c r="BJ258" i="3"/>
  <c r="AB258" i="3" s="1"/>
  <c r="BJ259" i="3"/>
  <c r="AB259" i="3" s="1"/>
  <c r="BJ260" i="3"/>
  <c r="AB260" i="3" s="1"/>
  <c r="BJ261" i="3"/>
  <c r="AB261" i="3" s="1"/>
  <c r="BJ262" i="3"/>
  <c r="AB262" i="3" s="1"/>
  <c r="BJ263" i="3"/>
  <c r="AB263" i="3" s="1"/>
  <c r="BJ264" i="3"/>
  <c r="AB264" i="3" s="1"/>
  <c r="BJ265" i="3"/>
  <c r="AB265" i="3" s="1"/>
  <c r="BJ266" i="3"/>
  <c r="AB266" i="3" s="1"/>
  <c r="BJ267" i="3"/>
  <c r="AB267" i="3" s="1"/>
  <c r="BJ268" i="3"/>
  <c r="AB268" i="3" s="1"/>
  <c r="BJ269" i="3"/>
  <c r="AB269" i="3" s="1"/>
  <c r="BJ270" i="3"/>
  <c r="AB270" i="3" s="1"/>
  <c r="BJ271" i="3"/>
  <c r="AB271" i="3" s="1"/>
  <c r="BJ272" i="3"/>
  <c r="AB272" i="3" s="1"/>
  <c r="BJ273" i="3"/>
  <c r="AB273" i="3" s="1"/>
  <c r="BJ274" i="3"/>
  <c r="AB274" i="3" s="1"/>
  <c r="BJ275" i="3"/>
  <c r="AB275" i="3" s="1"/>
  <c r="BJ276" i="3"/>
  <c r="AB276" i="3" s="1"/>
  <c r="BJ277" i="3"/>
  <c r="AB277" i="3" s="1"/>
  <c r="BJ278" i="3"/>
  <c r="AB278" i="3" s="1"/>
  <c r="BJ279" i="3"/>
  <c r="AB279" i="3" s="1"/>
  <c r="BJ280" i="3"/>
  <c r="AB280" i="3" s="1"/>
  <c r="BJ281" i="3"/>
  <c r="AB281" i="3" s="1"/>
  <c r="BJ282" i="3"/>
  <c r="AB282" i="3" s="1"/>
  <c r="BJ283" i="3"/>
  <c r="AB283" i="3" s="1"/>
  <c r="BJ284" i="3"/>
  <c r="AB284" i="3" s="1"/>
  <c r="BJ285" i="3"/>
  <c r="AB285" i="3" s="1"/>
  <c r="BJ286" i="3"/>
  <c r="AB286" i="3" s="1"/>
  <c r="BJ287" i="3"/>
  <c r="AB287" i="3" s="1"/>
  <c r="BJ288" i="3"/>
  <c r="AB288" i="3" s="1"/>
  <c r="BJ289" i="3"/>
  <c r="AB289" i="3" s="1"/>
  <c r="BJ290" i="3"/>
  <c r="AB290" i="3" s="1"/>
  <c r="BJ291" i="3"/>
  <c r="AB291" i="3" s="1"/>
  <c r="BJ292" i="3"/>
  <c r="AB292" i="3" s="1"/>
  <c r="BJ293" i="3"/>
  <c r="AB293" i="3" s="1"/>
  <c r="BJ294" i="3"/>
  <c r="AB294" i="3" s="1"/>
  <c r="BJ295" i="3"/>
  <c r="AB295" i="3" s="1"/>
  <c r="BJ296" i="3"/>
  <c r="AB296" i="3" s="1"/>
  <c r="BJ297" i="3"/>
  <c r="AB297" i="3" s="1"/>
  <c r="BJ298" i="3"/>
  <c r="AB298" i="3" s="1"/>
  <c r="BJ299" i="3"/>
  <c r="AB299" i="3" s="1"/>
  <c r="BJ300" i="3"/>
  <c r="AB300" i="3" s="1"/>
  <c r="BJ301" i="3"/>
  <c r="AB301" i="3" s="1"/>
  <c r="BJ302" i="3"/>
  <c r="AB302" i="3" s="1"/>
  <c r="BJ303" i="3"/>
  <c r="AB303" i="3" s="1"/>
  <c r="BJ304" i="3"/>
  <c r="AB304" i="3" s="1"/>
  <c r="BJ305" i="3"/>
  <c r="AB305" i="3" s="1"/>
  <c r="BJ306" i="3"/>
  <c r="AB306" i="3" s="1"/>
  <c r="BJ307" i="3"/>
  <c r="AB307" i="3" s="1"/>
  <c r="BJ308" i="3"/>
  <c r="AB308" i="3" s="1"/>
  <c r="BJ309" i="3"/>
  <c r="AB309" i="3" s="1"/>
  <c r="BJ310" i="3"/>
  <c r="AB310" i="3" s="1"/>
  <c r="BJ311" i="3"/>
  <c r="AB311" i="3" s="1"/>
  <c r="BJ312" i="3"/>
  <c r="AB312" i="3" s="1"/>
  <c r="BJ313" i="3"/>
  <c r="AB313" i="3" s="1"/>
  <c r="BJ314" i="3"/>
  <c r="AB314" i="3" s="1"/>
  <c r="BJ315" i="3"/>
  <c r="AB315" i="3" s="1"/>
  <c r="BJ316" i="3"/>
  <c r="AB316" i="3" s="1"/>
  <c r="BJ317" i="3"/>
  <c r="AB317" i="3" s="1"/>
  <c r="BJ318" i="3"/>
  <c r="AB318" i="3" s="1"/>
  <c r="BJ319" i="3"/>
  <c r="AB319" i="3" s="1"/>
  <c r="BJ320" i="3"/>
  <c r="AB320" i="3" s="1"/>
  <c r="BJ321" i="3"/>
  <c r="AB321" i="3" s="1"/>
  <c r="BJ322" i="3"/>
  <c r="AB322" i="3" s="1"/>
  <c r="BJ323" i="3"/>
  <c r="AB323" i="3" s="1"/>
  <c r="BJ324" i="3"/>
  <c r="AB324" i="3" s="1"/>
  <c r="BJ325" i="3"/>
  <c r="AB325" i="3" s="1"/>
  <c r="BJ326" i="3"/>
  <c r="AB326" i="3" s="1"/>
  <c r="BJ327" i="3"/>
  <c r="AB327" i="3" s="1"/>
  <c r="BJ328" i="3"/>
  <c r="AB328" i="3" s="1"/>
  <c r="BJ329" i="3"/>
  <c r="AB329" i="3" s="1"/>
  <c r="BJ330" i="3"/>
  <c r="AB330" i="3" s="1"/>
  <c r="BJ331" i="3"/>
  <c r="AB331" i="3" s="1"/>
  <c r="BJ332" i="3"/>
  <c r="AB332" i="3" s="1"/>
  <c r="BJ333" i="3"/>
  <c r="AB333" i="3" s="1"/>
  <c r="BJ334" i="3"/>
  <c r="AB334" i="3" s="1"/>
  <c r="BJ335" i="3"/>
  <c r="AB335" i="3" s="1"/>
  <c r="BJ336" i="3"/>
  <c r="AB336" i="3" s="1"/>
  <c r="BJ337" i="3"/>
  <c r="AB337" i="3" s="1"/>
  <c r="BJ338" i="3"/>
  <c r="AB338" i="3" s="1"/>
  <c r="BJ339" i="3"/>
  <c r="AB339" i="3" s="1"/>
  <c r="BJ340" i="3"/>
  <c r="AB340" i="3" s="1"/>
  <c r="BJ341" i="3"/>
  <c r="AB341" i="3" s="1"/>
  <c r="BJ342" i="3"/>
  <c r="AB342" i="3" s="1"/>
  <c r="BJ343" i="3"/>
  <c r="AB343" i="3" s="1"/>
  <c r="BJ344" i="3"/>
  <c r="AB344" i="3" s="1"/>
  <c r="BJ345" i="3"/>
  <c r="AB345" i="3" s="1"/>
  <c r="BJ346" i="3"/>
  <c r="AB346" i="3" s="1"/>
  <c r="BJ347" i="3"/>
  <c r="AB347" i="3" s="1"/>
  <c r="BJ348" i="3"/>
  <c r="AB348" i="3" s="1"/>
  <c r="BJ349" i="3"/>
  <c r="AB349" i="3" s="1"/>
  <c r="BJ350" i="3"/>
  <c r="AB350" i="3" s="1"/>
  <c r="BJ351" i="3"/>
  <c r="AB351" i="3" s="1"/>
  <c r="BJ352" i="3"/>
  <c r="AB352" i="3" s="1"/>
  <c r="BJ353" i="3"/>
  <c r="AB353" i="3" s="1"/>
  <c r="BJ354" i="3"/>
  <c r="AB354" i="3" s="1"/>
  <c r="BJ355" i="3"/>
  <c r="AB355" i="3" s="1"/>
  <c r="BJ356" i="3"/>
  <c r="AB356" i="3" s="1"/>
  <c r="BJ357" i="3"/>
  <c r="AB357" i="3" s="1"/>
  <c r="BJ358" i="3"/>
  <c r="AB358" i="3" s="1"/>
  <c r="BJ359" i="3"/>
  <c r="AB359" i="3" s="1"/>
  <c r="BJ360" i="3"/>
  <c r="AB360" i="3" s="1"/>
  <c r="BJ361" i="3"/>
  <c r="AB361" i="3" s="1"/>
  <c r="BJ362" i="3"/>
  <c r="AB362" i="3" s="1"/>
  <c r="BJ363" i="3"/>
  <c r="AB363" i="3" s="1"/>
  <c r="BJ364" i="3"/>
  <c r="AB364" i="3" s="1"/>
  <c r="BJ365" i="3"/>
  <c r="AB365" i="3" s="1"/>
  <c r="BJ366" i="3"/>
  <c r="AB366" i="3" s="1"/>
  <c r="BJ367" i="3"/>
  <c r="AB367" i="3" s="1"/>
  <c r="BJ368" i="3"/>
  <c r="AB368" i="3" s="1"/>
  <c r="BJ369" i="3"/>
  <c r="AB369" i="3" s="1"/>
  <c r="BJ370" i="3"/>
  <c r="AB370" i="3" s="1"/>
  <c r="BJ371" i="3"/>
  <c r="AB371" i="3" s="1"/>
  <c r="BJ372" i="3"/>
  <c r="AB372" i="3" s="1"/>
  <c r="BJ373" i="3"/>
  <c r="AB373" i="3" s="1"/>
  <c r="BJ374" i="3"/>
  <c r="AB374" i="3" s="1"/>
  <c r="BJ375" i="3"/>
  <c r="AB375" i="3" s="1"/>
  <c r="BJ376" i="3"/>
  <c r="AB376" i="3" s="1"/>
  <c r="BJ377" i="3"/>
  <c r="AB377" i="3" s="1"/>
  <c r="BJ378" i="3"/>
  <c r="AB378" i="3" s="1"/>
  <c r="BJ379" i="3"/>
  <c r="AB379" i="3" s="1"/>
  <c r="BJ380" i="3"/>
  <c r="AB380" i="3" s="1"/>
  <c r="BJ381" i="3"/>
  <c r="AB381" i="3" s="1"/>
  <c r="BJ382" i="3"/>
  <c r="AB382" i="3" s="1"/>
  <c r="BJ383" i="3"/>
  <c r="AB383" i="3" s="1"/>
  <c r="BJ384" i="3"/>
  <c r="AB384" i="3" s="1"/>
  <c r="BJ385" i="3"/>
  <c r="AB385" i="3" s="1"/>
  <c r="BJ386" i="3"/>
  <c r="AB386" i="3" s="1"/>
  <c r="BJ387" i="3"/>
  <c r="AB387" i="3" s="1"/>
  <c r="BJ388" i="3"/>
  <c r="AB388" i="3" s="1"/>
  <c r="BJ389" i="3"/>
  <c r="AB389" i="3" s="1"/>
  <c r="BJ390" i="3"/>
  <c r="AB390" i="3" s="1"/>
  <c r="BJ391" i="3"/>
  <c r="AB391" i="3" s="1"/>
  <c r="BJ392" i="3"/>
  <c r="BJ393" i="3"/>
  <c r="AB393" i="3" s="1"/>
  <c r="BJ394" i="3"/>
  <c r="AB394" i="3" s="1"/>
  <c r="BJ395" i="3"/>
  <c r="AB395" i="3" s="1"/>
  <c r="BJ396" i="3"/>
  <c r="BJ397" i="3"/>
  <c r="AB397" i="3" s="1"/>
  <c r="BJ398" i="3"/>
  <c r="AB398" i="3" s="1"/>
  <c r="BJ399" i="3"/>
  <c r="AB399" i="3" s="1"/>
  <c r="BJ400" i="3"/>
  <c r="BJ401" i="3"/>
  <c r="AB401" i="3" s="1"/>
  <c r="BJ402" i="3"/>
  <c r="AB402" i="3" s="1"/>
  <c r="BJ403" i="3"/>
  <c r="AB403" i="3" s="1"/>
  <c r="BJ404" i="3"/>
  <c r="BJ405" i="3"/>
  <c r="AB405" i="3" s="1"/>
  <c r="BJ406" i="3"/>
  <c r="AB406" i="3" s="1"/>
  <c r="BJ407" i="3"/>
  <c r="AB407" i="3" s="1"/>
  <c r="BJ408" i="3"/>
  <c r="BJ409" i="3"/>
  <c r="AB409" i="3" s="1"/>
  <c r="BJ410" i="3"/>
  <c r="AB410" i="3" s="1"/>
  <c r="BJ411" i="3"/>
  <c r="AB411" i="3" s="1"/>
  <c r="BJ412" i="3"/>
  <c r="BJ413" i="3"/>
  <c r="AB413" i="3" s="1"/>
  <c r="BJ414" i="3"/>
  <c r="AB414" i="3" s="1"/>
  <c r="BJ415" i="3"/>
  <c r="AB415" i="3" s="1"/>
  <c r="BJ416" i="3"/>
  <c r="BJ417" i="3"/>
  <c r="AB417" i="3" s="1"/>
  <c r="BJ418" i="3"/>
  <c r="AB418" i="3" s="1"/>
  <c r="BJ419" i="3"/>
  <c r="AB419" i="3" s="1"/>
  <c r="BJ420" i="3"/>
  <c r="BJ421" i="3"/>
  <c r="AB421" i="3" s="1"/>
  <c r="BJ422" i="3"/>
  <c r="AB422" i="3" s="1"/>
  <c r="BJ423" i="3"/>
  <c r="AB423" i="3" s="1"/>
  <c r="BJ424" i="3"/>
  <c r="BJ425" i="3"/>
  <c r="AB425" i="3" s="1"/>
  <c r="BJ426" i="3"/>
  <c r="AB426" i="3" s="1"/>
  <c r="BJ427" i="3"/>
  <c r="AB427" i="3" s="1"/>
  <c r="BJ428" i="3"/>
  <c r="BJ429" i="3"/>
  <c r="AB429" i="3" s="1"/>
  <c r="BJ430" i="3"/>
  <c r="AB430" i="3" s="1"/>
  <c r="BJ431" i="3"/>
  <c r="AB431" i="3" s="1"/>
  <c r="BJ432" i="3"/>
  <c r="BJ433" i="3"/>
  <c r="AB433" i="3" s="1"/>
  <c r="BJ434" i="3"/>
  <c r="AB434" i="3" s="1"/>
  <c r="BJ435" i="3"/>
  <c r="AB435" i="3" s="1"/>
  <c r="BJ436" i="3"/>
  <c r="BJ437" i="3"/>
  <c r="AB437" i="3" s="1"/>
  <c r="BJ438" i="3"/>
  <c r="AB438" i="3" s="1"/>
  <c r="BJ439" i="3"/>
  <c r="AB439" i="3" s="1"/>
  <c r="BJ440" i="3"/>
  <c r="BJ441" i="3"/>
  <c r="AB441" i="3" s="1"/>
  <c r="BJ442" i="3"/>
  <c r="AB442" i="3" s="1"/>
  <c r="BJ443" i="3"/>
  <c r="AB443" i="3" s="1"/>
  <c r="BJ444" i="3"/>
  <c r="BJ445" i="3"/>
  <c r="AB445" i="3" s="1"/>
  <c r="BJ446" i="3"/>
  <c r="AB446" i="3" s="1"/>
  <c r="BJ447" i="3"/>
  <c r="AB447" i="3" s="1"/>
  <c r="BJ448" i="3"/>
  <c r="BJ449" i="3"/>
  <c r="AB449" i="3" s="1"/>
  <c r="BJ450" i="3"/>
  <c r="AB450" i="3" s="1"/>
  <c r="BJ451" i="3"/>
  <c r="AB451" i="3" s="1"/>
  <c r="BJ452" i="3"/>
  <c r="BJ453" i="3"/>
  <c r="AB453" i="3" s="1"/>
  <c r="BJ454" i="3"/>
  <c r="AB454" i="3" s="1"/>
  <c r="BJ455" i="3"/>
  <c r="AB455" i="3" s="1"/>
  <c r="BJ456" i="3"/>
  <c r="BJ457" i="3"/>
  <c r="AB457" i="3" s="1"/>
  <c r="BJ458" i="3"/>
  <c r="AB458" i="3" s="1"/>
  <c r="BJ459" i="3"/>
  <c r="AB459" i="3" s="1"/>
  <c r="BJ460" i="3"/>
  <c r="BJ461" i="3"/>
  <c r="AB461" i="3" s="1"/>
  <c r="BJ462" i="3"/>
  <c r="AB462" i="3" s="1"/>
  <c r="BJ463" i="3"/>
  <c r="AB463" i="3" s="1"/>
  <c r="BJ464" i="3"/>
  <c r="BJ465" i="3"/>
  <c r="AB465" i="3" s="1"/>
  <c r="BJ466" i="3"/>
  <c r="AB466" i="3" s="1"/>
  <c r="BJ467" i="3"/>
  <c r="AB467" i="3" s="1"/>
  <c r="BJ468" i="3"/>
  <c r="BJ469" i="3"/>
  <c r="AB469" i="3" s="1"/>
  <c r="BJ470" i="3"/>
  <c r="AB470" i="3" s="1"/>
  <c r="BJ471" i="3"/>
  <c r="AB471" i="3" s="1"/>
  <c r="BJ472" i="3"/>
  <c r="BJ473" i="3"/>
  <c r="AB473" i="3" s="1"/>
  <c r="BJ474" i="3"/>
  <c r="AB474" i="3" s="1"/>
  <c r="BJ475" i="3"/>
  <c r="AB475" i="3" s="1"/>
  <c r="BJ476" i="3"/>
  <c r="BJ477" i="3"/>
  <c r="AB477" i="3" s="1"/>
  <c r="BJ478" i="3"/>
  <c r="AB478" i="3" s="1"/>
  <c r="BJ479" i="3"/>
  <c r="AB479" i="3" s="1"/>
  <c r="BJ480" i="3"/>
  <c r="BJ481" i="3"/>
  <c r="AB481" i="3" s="1"/>
  <c r="BJ482" i="3"/>
  <c r="AB482" i="3" s="1"/>
  <c r="BJ483" i="3"/>
  <c r="AB483" i="3" s="1"/>
  <c r="BJ484" i="3"/>
  <c r="BJ485" i="3"/>
  <c r="AB485" i="3" s="1"/>
  <c r="BJ486" i="3"/>
  <c r="AB486" i="3" s="1"/>
  <c r="BJ487" i="3"/>
  <c r="AB487" i="3" s="1"/>
  <c r="BJ488" i="3"/>
  <c r="BJ489" i="3"/>
  <c r="AB489" i="3" s="1"/>
  <c r="BJ490" i="3"/>
  <c r="AB490" i="3" s="1"/>
  <c r="BJ491" i="3"/>
  <c r="AB491" i="3" s="1"/>
  <c r="BJ492" i="3"/>
  <c r="BJ493" i="3"/>
  <c r="AB493" i="3" s="1"/>
  <c r="BJ494" i="3"/>
  <c r="AB494" i="3" s="1"/>
  <c r="BJ495" i="3"/>
  <c r="AB495" i="3" s="1"/>
  <c r="BJ496" i="3"/>
  <c r="BJ497" i="3"/>
  <c r="AB497" i="3" s="1"/>
  <c r="BJ498" i="3"/>
  <c r="AB498" i="3" s="1"/>
  <c r="BJ499" i="3"/>
  <c r="AB499" i="3" s="1"/>
  <c r="BJ500" i="3"/>
  <c r="BJ501" i="3"/>
  <c r="AB501" i="3" s="1"/>
  <c r="BJ502" i="3"/>
  <c r="AB502" i="3" s="1"/>
  <c r="BJ503" i="3"/>
  <c r="AB503" i="3" s="1"/>
  <c r="BJ504" i="3"/>
  <c r="BJ505" i="3"/>
  <c r="AB505" i="3" s="1"/>
  <c r="BJ506" i="3"/>
  <c r="AB506" i="3" s="1"/>
  <c r="BJ507" i="3"/>
  <c r="AB507" i="3" s="1"/>
  <c r="BJ508" i="3"/>
  <c r="BJ509" i="3"/>
  <c r="AB509" i="3" s="1"/>
  <c r="BJ510" i="3"/>
  <c r="AB510" i="3" s="1"/>
  <c r="BJ511" i="3"/>
  <c r="AB511" i="3" s="1"/>
  <c r="BJ512" i="3"/>
  <c r="BJ513" i="3"/>
  <c r="AB513" i="3" s="1"/>
  <c r="BJ514" i="3"/>
  <c r="AB514" i="3" s="1"/>
  <c r="BJ515" i="3"/>
  <c r="AB515" i="3" s="1"/>
  <c r="BJ516" i="3"/>
  <c r="BJ517" i="3"/>
  <c r="AB517" i="3" s="1"/>
  <c r="BJ518" i="3"/>
  <c r="AB518" i="3" s="1"/>
  <c r="BJ519" i="3"/>
  <c r="AB519" i="3" s="1"/>
  <c r="BJ520" i="3"/>
  <c r="BJ521" i="3"/>
  <c r="AB521" i="3" s="1"/>
  <c r="BJ522" i="3"/>
  <c r="AB522" i="3" s="1"/>
  <c r="BJ523" i="3"/>
  <c r="AB523" i="3" s="1"/>
  <c r="BJ524" i="3"/>
  <c r="BJ525" i="3"/>
  <c r="AB525" i="3" s="1"/>
  <c r="BJ526" i="3"/>
  <c r="AB526" i="3" s="1"/>
  <c r="BJ527" i="3"/>
  <c r="AB527" i="3" s="1"/>
  <c r="BJ528" i="3"/>
  <c r="BJ529" i="3"/>
  <c r="AB529" i="3" s="1"/>
  <c r="BJ530" i="3"/>
  <c r="AB530" i="3" s="1"/>
  <c r="BJ531" i="3"/>
  <c r="AB531" i="3" s="1"/>
  <c r="BJ532" i="3"/>
  <c r="BJ533" i="3"/>
  <c r="AB533" i="3" s="1"/>
  <c r="BJ534" i="3"/>
  <c r="AB534" i="3" s="1"/>
  <c r="BJ535" i="3"/>
  <c r="AB535" i="3" s="1"/>
  <c r="BJ536" i="3"/>
  <c r="BJ537" i="3"/>
  <c r="AB537" i="3" s="1"/>
  <c r="BJ538" i="3"/>
  <c r="AB538" i="3" s="1"/>
  <c r="BJ539" i="3"/>
  <c r="AB539" i="3" s="1"/>
  <c r="BJ540" i="3"/>
  <c r="BJ541" i="3"/>
  <c r="AB541" i="3" s="1"/>
  <c r="BJ542" i="3"/>
  <c r="AB542" i="3" s="1"/>
  <c r="BJ543" i="3"/>
  <c r="AB543" i="3" s="1"/>
  <c r="BJ544" i="3"/>
  <c r="BJ545" i="3"/>
  <c r="AB545" i="3" s="1"/>
  <c r="BJ546" i="3"/>
  <c r="AB546" i="3" s="1"/>
  <c r="BJ547" i="3"/>
  <c r="AB547" i="3" s="1"/>
  <c r="BJ548" i="3"/>
  <c r="BJ549" i="3"/>
  <c r="AB549" i="3" s="1"/>
  <c r="BJ550" i="3"/>
  <c r="AB550" i="3" s="1"/>
  <c r="BJ551" i="3"/>
  <c r="AB551" i="3" s="1"/>
  <c r="BJ552" i="3"/>
  <c r="BJ553" i="3"/>
  <c r="AB553" i="3" s="1"/>
  <c r="BJ554" i="3"/>
  <c r="AB554" i="3" s="1"/>
  <c r="BJ555" i="3"/>
  <c r="AB555" i="3" s="1"/>
  <c r="BJ556" i="3"/>
  <c r="BJ557" i="3"/>
  <c r="AB557" i="3" s="1"/>
  <c r="BJ558" i="3"/>
  <c r="AB558" i="3" s="1"/>
  <c r="BJ559" i="3"/>
  <c r="AB559" i="3" s="1"/>
  <c r="BJ560" i="3"/>
  <c r="BJ561" i="3"/>
  <c r="AB561" i="3" s="1"/>
  <c r="BJ562" i="3"/>
  <c r="AB562" i="3" s="1"/>
  <c r="BJ563" i="3"/>
  <c r="AB563" i="3" s="1"/>
  <c r="BJ564" i="3"/>
  <c r="BJ565" i="3"/>
  <c r="AB565" i="3" s="1"/>
  <c r="BJ566" i="3"/>
  <c r="AB566" i="3" s="1"/>
  <c r="BJ567" i="3"/>
  <c r="AB567" i="3" s="1"/>
  <c r="BJ568" i="3"/>
  <c r="BJ569" i="3"/>
  <c r="AB569" i="3" s="1"/>
  <c r="BJ570" i="3"/>
  <c r="AB570" i="3" s="1"/>
  <c r="BJ571" i="3"/>
  <c r="AB571" i="3" s="1"/>
  <c r="BJ572" i="3"/>
  <c r="BJ573" i="3"/>
  <c r="AB573" i="3" s="1"/>
  <c r="BJ574" i="3"/>
  <c r="AB574" i="3" s="1"/>
  <c r="BJ575" i="3"/>
  <c r="AB575" i="3" s="1"/>
  <c r="BJ576" i="3"/>
  <c r="BJ577" i="3"/>
  <c r="AB577" i="3" s="1"/>
  <c r="BJ578" i="3"/>
  <c r="AB578" i="3" s="1"/>
  <c r="BJ579" i="3"/>
  <c r="AB579" i="3" s="1"/>
  <c r="BJ580" i="3"/>
  <c r="BJ581" i="3"/>
  <c r="AB581" i="3" s="1"/>
  <c r="BJ582" i="3"/>
  <c r="AB582" i="3" s="1"/>
  <c r="BJ583" i="3"/>
  <c r="AB583" i="3" s="1"/>
  <c r="BJ584" i="3"/>
  <c r="BJ585" i="3"/>
  <c r="AB585" i="3" s="1"/>
  <c r="BJ586" i="3"/>
  <c r="AB586" i="3" s="1"/>
  <c r="BJ587" i="3"/>
  <c r="AB587" i="3" s="1"/>
  <c r="BJ588" i="3"/>
  <c r="BJ589" i="3"/>
  <c r="AB589" i="3" s="1"/>
  <c r="BJ590" i="3"/>
  <c r="AB590" i="3" s="1"/>
  <c r="BJ591" i="3"/>
  <c r="AB591" i="3" s="1"/>
  <c r="BJ592" i="3"/>
  <c r="BJ593" i="3"/>
  <c r="AB593" i="3" s="1"/>
  <c r="BJ594" i="3"/>
  <c r="AB594" i="3" s="1"/>
  <c r="BJ595" i="3"/>
  <c r="AB595" i="3" s="1"/>
  <c r="BJ596" i="3"/>
  <c r="BJ597" i="3"/>
  <c r="AB597" i="3" s="1"/>
  <c r="BJ598" i="3"/>
  <c r="AB598" i="3" s="1"/>
  <c r="BJ599" i="3"/>
  <c r="AB599" i="3" s="1"/>
  <c r="BJ600" i="3"/>
  <c r="BJ601" i="3"/>
  <c r="AB601" i="3" s="1"/>
  <c r="BJ602" i="3"/>
  <c r="AB602" i="3" s="1"/>
  <c r="BJ603" i="3"/>
  <c r="AB603" i="3" s="1"/>
  <c r="BJ604" i="3"/>
  <c r="BJ605" i="3"/>
  <c r="AB605" i="3" s="1"/>
  <c r="BJ606" i="3"/>
  <c r="AB606" i="3" s="1"/>
  <c r="BJ607" i="3"/>
  <c r="AB607" i="3" s="1"/>
  <c r="BJ608" i="3"/>
  <c r="BJ609" i="3"/>
  <c r="AB609" i="3" s="1"/>
  <c r="BJ610" i="3"/>
  <c r="AB610" i="3" s="1"/>
  <c r="BJ611" i="3"/>
  <c r="AB611" i="3" s="1"/>
  <c r="BJ612" i="3"/>
  <c r="BJ613" i="3"/>
  <c r="AB613" i="3" s="1"/>
  <c r="BJ614" i="3"/>
  <c r="AB614" i="3" s="1"/>
  <c r="BJ615" i="3"/>
  <c r="AB615" i="3" s="1"/>
  <c r="BJ616" i="3"/>
  <c r="BJ617" i="3"/>
  <c r="AB617" i="3" s="1"/>
  <c r="BJ618" i="3"/>
  <c r="AB618" i="3" s="1"/>
  <c r="BJ619" i="3"/>
  <c r="AB619" i="3" s="1"/>
  <c r="BJ620" i="3"/>
  <c r="BJ621" i="3"/>
  <c r="AB621" i="3" s="1"/>
  <c r="BJ622" i="3"/>
  <c r="AB622" i="3" s="1"/>
  <c r="BJ623" i="3"/>
  <c r="AB623" i="3" s="1"/>
  <c r="BJ624" i="3"/>
  <c r="BJ625" i="3"/>
  <c r="AB625" i="3" s="1"/>
  <c r="BJ626" i="3"/>
  <c r="AB626" i="3" s="1"/>
  <c r="BJ627" i="3"/>
  <c r="AB627" i="3" s="1"/>
  <c r="BJ628" i="3"/>
  <c r="BJ629" i="3"/>
  <c r="AB629" i="3" s="1"/>
  <c r="BJ630" i="3"/>
  <c r="AB630" i="3" s="1"/>
  <c r="BJ631" i="3"/>
  <c r="AB631" i="3" s="1"/>
  <c r="BJ632" i="3"/>
  <c r="BJ633" i="3"/>
  <c r="AB633" i="3" s="1"/>
  <c r="BJ634" i="3"/>
  <c r="AB634" i="3" s="1"/>
  <c r="BJ635" i="3"/>
  <c r="AB635" i="3" s="1"/>
  <c r="BJ636" i="3"/>
  <c r="BJ637" i="3"/>
  <c r="AB637" i="3" s="1"/>
  <c r="BJ638" i="3"/>
  <c r="AB638" i="3" s="1"/>
  <c r="BJ639" i="3"/>
  <c r="AB639" i="3" s="1"/>
  <c r="BJ640" i="3"/>
  <c r="BJ641" i="3"/>
  <c r="AB641" i="3" s="1"/>
  <c r="BJ642" i="3"/>
  <c r="AB642" i="3" s="1"/>
  <c r="BJ643" i="3"/>
  <c r="AB643" i="3" s="1"/>
  <c r="BJ644" i="3"/>
  <c r="BJ645" i="3"/>
  <c r="AB645" i="3" s="1"/>
  <c r="BJ646" i="3"/>
  <c r="AB646" i="3" s="1"/>
  <c r="BJ647" i="3"/>
  <c r="AB647" i="3" s="1"/>
  <c r="BJ648" i="3"/>
  <c r="BJ649" i="3"/>
  <c r="AB649" i="3" s="1"/>
  <c r="BJ650" i="3"/>
  <c r="AB650" i="3" s="1"/>
  <c r="BJ651" i="3"/>
  <c r="AB651" i="3" s="1"/>
  <c r="BJ652" i="3"/>
  <c r="BJ653" i="3"/>
  <c r="AB653" i="3" s="1"/>
  <c r="BJ654" i="3"/>
  <c r="AB654" i="3" s="1"/>
  <c r="BJ655" i="3"/>
  <c r="AB655" i="3" s="1"/>
  <c r="BJ656" i="3"/>
  <c r="BJ657" i="3"/>
  <c r="AB657" i="3" s="1"/>
  <c r="BJ658" i="3"/>
  <c r="AB658" i="3" s="1"/>
  <c r="BJ659" i="3"/>
  <c r="AB659" i="3" s="1"/>
  <c r="BJ660" i="3"/>
  <c r="BJ661" i="3"/>
  <c r="AB661" i="3" s="1"/>
  <c r="BJ662" i="3"/>
  <c r="AB662" i="3" s="1"/>
  <c r="BJ663" i="3"/>
  <c r="AB663" i="3" s="1"/>
  <c r="BJ664" i="3"/>
  <c r="BJ665" i="3"/>
  <c r="AB665" i="3" s="1"/>
  <c r="BJ666" i="3"/>
  <c r="AB666" i="3" s="1"/>
  <c r="BJ667" i="3"/>
  <c r="AB667" i="3" s="1"/>
  <c r="BJ668" i="3"/>
  <c r="BJ669" i="3"/>
  <c r="AB669" i="3" s="1"/>
  <c r="BJ670" i="3"/>
  <c r="AB670" i="3" s="1"/>
  <c r="BJ671" i="3"/>
  <c r="AB671" i="3" s="1"/>
  <c r="BJ672" i="3"/>
  <c r="BJ673" i="3"/>
  <c r="AB673" i="3" s="1"/>
  <c r="BJ674" i="3"/>
  <c r="AB674" i="3" s="1"/>
  <c r="BJ675" i="3"/>
  <c r="AB675" i="3" s="1"/>
  <c r="BJ676" i="3"/>
  <c r="BJ677" i="3"/>
  <c r="AB677" i="3" s="1"/>
  <c r="BJ678" i="3"/>
  <c r="AB678" i="3" s="1"/>
  <c r="BJ679" i="3"/>
  <c r="AB679" i="3" s="1"/>
  <c r="BJ680" i="3"/>
  <c r="BJ681" i="3"/>
  <c r="AB681" i="3" s="1"/>
  <c r="BJ682" i="3"/>
  <c r="AB682" i="3" s="1"/>
  <c r="BJ683" i="3"/>
  <c r="AB683" i="3" s="1"/>
  <c r="BJ684" i="3"/>
  <c r="BJ685" i="3"/>
  <c r="AB685" i="3" s="1"/>
  <c r="BJ686" i="3"/>
  <c r="AB686" i="3" s="1"/>
  <c r="BJ687" i="3"/>
  <c r="AB687" i="3" s="1"/>
  <c r="BJ688" i="3"/>
  <c r="BJ689" i="3"/>
  <c r="AB689" i="3" s="1"/>
  <c r="BJ690" i="3"/>
  <c r="AB690" i="3" s="1"/>
  <c r="BJ691" i="3"/>
  <c r="AB691" i="3" s="1"/>
  <c r="BJ692" i="3"/>
  <c r="BJ693" i="3"/>
  <c r="AB693" i="3" s="1"/>
  <c r="BJ694" i="3"/>
  <c r="AB694" i="3" s="1"/>
  <c r="BJ695" i="3"/>
  <c r="AB695" i="3" s="1"/>
  <c r="BJ696" i="3"/>
  <c r="BJ697" i="3"/>
  <c r="AB697" i="3" s="1"/>
  <c r="BJ698" i="3"/>
  <c r="AB698" i="3" s="1"/>
  <c r="BJ699" i="3"/>
  <c r="AB699" i="3" s="1"/>
  <c r="BJ700" i="3"/>
  <c r="BJ701" i="3"/>
  <c r="AB701" i="3" s="1"/>
  <c r="BJ702" i="3"/>
  <c r="AB702" i="3" s="1"/>
  <c r="BJ703" i="3"/>
  <c r="AB703" i="3" s="1"/>
  <c r="BJ704" i="3"/>
  <c r="BJ705" i="3"/>
  <c r="AB705" i="3" s="1"/>
  <c r="BJ706" i="3"/>
  <c r="AB706" i="3" s="1"/>
  <c r="BJ707" i="3"/>
  <c r="AB707" i="3" s="1"/>
  <c r="BJ708" i="3"/>
  <c r="BJ709" i="3"/>
  <c r="AB709" i="3" s="1"/>
  <c r="BJ710" i="3"/>
  <c r="AB710" i="3" s="1"/>
  <c r="BJ711" i="3"/>
  <c r="AB711" i="3" s="1"/>
  <c r="BJ712" i="3"/>
  <c r="BJ713" i="3"/>
  <c r="AB713" i="3" s="1"/>
  <c r="BJ714" i="3"/>
  <c r="AB714" i="3" s="1"/>
  <c r="BJ715" i="3"/>
  <c r="AB715" i="3" s="1"/>
  <c r="BJ716" i="3"/>
  <c r="BJ717" i="3"/>
  <c r="AB717" i="3" s="1"/>
  <c r="BJ718" i="3"/>
  <c r="AB718" i="3" s="1"/>
  <c r="BJ719" i="3"/>
  <c r="AB719" i="3" s="1"/>
  <c r="BJ720" i="3"/>
  <c r="BJ721" i="3"/>
  <c r="AB721" i="3" s="1"/>
  <c r="BJ722" i="3"/>
  <c r="AB722" i="3" s="1"/>
  <c r="BJ723" i="3"/>
  <c r="AB723" i="3" s="1"/>
  <c r="BJ724" i="3"/>
  <c r="BJ725" i="3"/>
  <c r="AB725" i="3" s="1"/>
  <c r="BJ726" i="3"/>
  <c r="AB726" i="3" s="1"/>
  <c r="BJ727" i="3"/>
  <c r="AB727" i="3" s="1"/>
  <c r="BJ728" i="3"/>
  <c r="BJ729" i="3"/>
  <c r="AB729" i="3" s="1"/>
  <c r="BJ730" i="3"/>
  <c r="AB730" i="3" s="1"/>
  <c r="BJ731" i="3"/>
  <c r="AB731" i="3" s="1"/>
  <c r="BJ732" i="3"/>
  <c r="BJ733" i="3"/>
  <c r="AB733" i="3" s="1"/>
  <c r="BJ734" i="3"/>
  <c r="AB734" i="3" s="1"/>
  <c r="BJ735" i="3"/>
  <c r="AB735" i="3" s="1"/>
  <c r="BJ736" i="3"/>
  <c r="BJ737" i="3"/>
  <c r="AB737" i="3" s="1"/>
  <c r="BJ738" i="3"/>
  <c r="AB738" i="3" s="1"/>
  <c r="BJ739" i="3"/>
  <c r="AB739" i="3" s="1"/>
  <c r="BJ740" i="3"/>
  <c r="BJ741" i="3"/>
  <c r="AB741" i="3" s="1"/>
  <c r="BJ742" i="3"/>
  <c r="AB742" i="3" s="1"/>
  <c r="BJ743" i="3"/>
  <c r="AB743" i="3" s="1"/>
  <c r="BJ744" i="3"/>
  <c r="BJ745" i="3"/>
  <c r="AB745" i="3" s="1"/>
  <c r="BJ746" i="3"/>
  <c r="AB746" i="3" s="1"/>
  <c r="BJ747" i="3"/>
  <c r="AB747" i="3" s="1"/>
  <c r="BJ748" i="3"/>
  <c r="BJ749" i="3"/>
  <c r="AB749" i="3" s="1"/>
  <c r="BJ750" i="3"/>
  <c r="AB750" i="3" s="1"/>
  <c r="BJ751" i="3"/>
  <c r="AB751" i="3" s="1"/>
  <c r="BJ752" i="3"/>
  <c r="BJ753" i="3"/>
  <c r="AB753" i="3" s="1"/>
  <c r="BJ754" i="3"/>
  <c r="AB754" i="3" s="1"/>
  <c r="BJ755" i="3"/>
  <c r="AB755" i="3" s="1"/>
  <c r="BJ756" i="3"/>
  <c r="BJ757" i="3"/>
  <c r="AB757" i="3" s="1"/>
  <c r="BJ758" i="3"/>
  <c r="AB758" i="3" s="1"/>
  <c r="BJ759" i="3"/>
  <c r="AB759" i="3" s="1"/>
  <c r="BJ760" i="3"/>
  <c r="BJ761" i="3"/>
  <c r="AB761" i="3" s="1"/>
  <c r="BJ762" i="3"/>
  <c r="AB762" i="3" s="1"/>
  <c r="BJ763" i="3"/>
  <c r="AB763" i="3" s="1"/>
  <c r="BJ764" i="3"/>
  <c r="BJ765" i="3"/>
  <c r="AB765" i="3" s="1"/>
  <c r="BJ766" i="3"/>
  <c r="AB766" i="3" s="1"/>
  <c r="BJ767" i="3"/>
  <c r="AB767" i="3" s="1"/>
  <c r="BJ768" i="3"/>
  <c r="BJ769" i="3"/>
  <c r="AB769" i="3" s="1"/>
  <c r="BJ770" i="3"/>
  <c r="AB770" i="3" s="1"/>
  <c r="BJ771" i="3"/>
  <c r="AB771" i="3" s="1"/>
  <c r="BJ772" i="3"/>
  <c r="BJ773" i="3"/>
  <c r="AB773" i="3" s="1"/>
  <c r="BJ774" i="3"/>
  <c r="AB774" i="3" s="1"/>
  <c r="BJ775" i="3"/>
  <c r="AB775" i="3" s="1"/>
  <c r="BJ776" i="3"/>
  <c r="BJ777" i="3"/>
  <c r="AB777" i="3" s="1"/>
  <c r="BJ778" i="3"/>
  <c r="AB778" i="3" s="1"/>
  <c r="BJ779" i="3"/>
  <c r="AB779" i="3" s="1"/>
  <c r="BJ780" i="3"/>
  <c r="BJ781" i="3"/>
  <c r="AB781" i="3" s="1"/>
  <c r="BJ782" i="3"/>
  <c r="AB782" i="3" s="1"/>
  <c r="BJ783" i="3"/>
  <c r="AB783" i="3" s="1"/>
  <c r="BJ784" i="3"/>
  <c r="BJ785" i="3"/>
  <c r="AB785" i="3" s="1"/>
  <c r="BJ786" i="3"/>
  <c r="AB786" i="3" s="1"/>
  <c r="BJ787" i="3"/>
  <c r="AB787" i="3" s="1"/>
  <c r="BJ788" i="3"/>
  <c r="BJ789" i="3"/>
  <c r="AB789" i="3" s="1"/>
  <c r="BJ790" i="3"/>
  <c r="AB790" i="3" s="1"/>
  <c r="BJ791" i="3"/>
  <c r="AB791" i="3" s="1"/>
  <c r="BJ792" i="3"/>
  <c r="BJ793" i="3"/>
  <c r="AB793" i="3" s="1"/>
  <c r="BJ794" i="3"/>
  <c r="AB794" i="3" s="1"/>
  <c r="BJ795" i="3"/>
  <c r="AB795" i="3" s="1"/>
  <c r="BJ796" i="3"/>
  <c r="BJ797" i="3"/>
  <c r="AB797" i="3" s="1"/>
  <c r="BJ798" i="3"/>
  <c r="AB798" i="3" s="1"/>
  <c r="BJ799" i="3"/>
  <c r="AB799" i="3" s="1"/>
  <c r="BJ800" i="3"/>
  <c r="BJ801" i="3"/>
  <c r="AB801" i="3" s="1"/>
  <c r="BJ802" i="3"/>
  <c r="AB802" i="3" s="1"/>
  <c r="BJ803" i="3"/>
  <c r="AB803" i="3" s="1"/>
  <c r="BJ804" i="3"/>
  <c r="BJ805" i="3"/>
  <c r="AB805" i="3" s="1"/>
  <c r="BJ806" i="3"/>
  <c r="AB806" i="3" s="1"/>
  <c r="BJ807" i="3"/>
  <c r="AB807" i="3" s="1"/>
  <c r="BJ808" i="3"/>
  <c r="BJ809" i="3"/>
  <c r="AB809" i="3" s="1"/>
  <c r="BJ810" i="3"/>
  <c r="AB810" i="3" s="1"/>
  <c r="BJ811" i="3"/>
  <c r="AB811" i="3" s="1"/>
  <c r="BJ812" i="3"/>
  <c r="BJ813" i="3"/>
  <c r="AB813" i="3" s="1"/>
  <c r="BJ814" i="3"/>
  <c r="AB814" i="3" s="1"/>
  <c r="BJ815" i="3"/>
  <c r="AB815" i="3" s="1"/>
  <c r="BJ816" i="3"/>
  <c r="BJ817" i="3"/>
  <c r="AB817" i="3" s="1"/>
  <c r="BJ818" i="3"/>
  <c r="AB818" i="3" s="1"/>
  <c r="BJ819" i="3"/>
  <c r="AB819" i="3" s="1"/>
  <c r="BJ820" i="3"/>
  <c r="BJ821" i="3"/>
  <c r="AB821" i="3" s="1"/>
  <c r="BJ822" i="3"/>
  <c r="AB822" i="3" s="1"/>
  <c r="BJ823" i="3"/>
  <c r="AB823" i="3" s="1"/>
  <c r="BJ824" i="3"/>
  <c r="BJ825" i="3"/>
  <c r="AB825" i="3" s="1"/>
  <c r="BJ826" i="3"/>
  <c r="AB826" i="3" s="1"/>
  <c r="BJ827" i="3"/>
  <c r="AB827" i="3" s="1"/>
  <c r="BJ828" i="3"/>
  <c r="BJ829" i="3"/>
  <c r="AB829" i="3" s="1"/>
  <c r="BJ830" i="3"/>
  <c r="AB830" i="3" s="1"/>
  <c r="BJ831" i="3"/>
  <c r="AB831" i="3" s="1"/>
  <c r="BJ832" i="3"/>
  <c r="BJ833" i="3"/>
  <c r="AB833" i="3" s="1"/>
  <c r="BJ834" i="3"/>
  <c r="AB834" i="3" s="1"/>
  <c r="BJ835" i="3"/>
  <c r="AB835" i="3" s="1"/>
  <c r="BJ836" i="3"/>
  <c r="BJ837" i="3"/>
  <c r="AB837" i="3" s="1"/>
  <c r="BJ838" i="3"/>
  <c r="AB838" i="3" s="1"/>
  <c r="BJ839" i="3"/>
  <c r="AB839" i="3" s="1"/>
  <c r="BJ840" i="3"/>
  <c r="BJ841" i="3"/>
  <c r="AB841" i="3" s="1"/>
  <c r="BJ842" i="3"/>
  <c r="AB842" i="3" s="1"/>
  <c r="BJ843" i="3"/>
  <c r="AB843" i="3" s="1"/>
  <c r="BJ844" i="3"/>
  <c r="BJ845" i="3"/>
  <c r="AB845" i="3" s="1"/>
  <c r="BJ846" i="3"/>
  <c r="AB846" i="3" s="1"/>
  <c r="BJ847" i="3"/>
  <c r="AB847" i="3" s="1"/>
  <c r="BJ848" i="3"/>
  <c r="BJ849" i="3"/>
  <c r="AB849" i="3" s="1"/>
  <c r="BJ850" i="3"/>
  <c r="AB850" i="3" s="1"/>
  <c r="BJ851" i="3"/>
  <c r="AB851" i="3" s="1"/>
  <c r="BJ852" i="3"/>
  <c r="BJ853" i="3"/>
  <c r="AB853" i="3" s="1"/>
  <c r="BJ854" i="3"/>
  <c r="AB854" i="3" s="1"/>
  <c r="BJ855" i="3"/>
  <c r="AB855" i="3" s="1"/>
  <c r="BJ856" i="3"/>
  <c r="BJ857" i="3"/>
  <c r="AB857" i="3" s="1"/>
  <c r="BJ858" i="3"/>
  <c r="AB858" i="3" s="1"/>
  <c r="BJ859" i="3"/>
  <c r="AB859" i="3" s="1"/>
  <c r="BJ860" i="3"/>
  <c r="BJ861" i="3"/>
  <c r="AB861" i="3" s="1"/>
  <c r="BJ862" i="3"/>
  <c r="AB862" i="3" s="1"/>
  <c r="BJ863" i="3"/>
  <c r="AB863" i="3" s="1"/>
  <c r="BJ864" i="3"/>
  <c r="BJ865" i="3"/>
  <c r="AB865" i="3" s="1"/>
  <c r="BJ866" i="3"/>
  <c r="AB866" i="3" s="1"/>
  <c r="BJ867" i="3"/>
  <c r="AB867" i="3" s="1"/>
  <c r="BJ868" i="3"/>
  <c r="BJ869" i="3"/>
  <c r="AB869" i="3" s="1"/>
  <c r="BJ870" i="3"/>
  <c r="AB870" i="3" s="1"/>
  <c r="BJ871" i="3"/>
  <c r="AB871" i="3" s="1"/>
  <c r="BJ872" i="3"/>
  <c r="BJ873" i="3"/>
  <c r="AB873" i="3" s="1"/>
  <c r="BJ874" i="3"/>
  <c r="AB874" i="3" s="1"/>
  <c r="BJ875" i="3"/>
  <c r="AB875" i="3" s="1"/>
  <c r="BJ876" i="3"/>
  <c r="BJ877" i="3"/>
  <c r="AB877" i="3" s="1"/>
  <c r="BJ878" i="3"/>
  <c r="AB878" i="3" s="1"/>
  <c r="BJ879" i="3"/>
  <c r="AB879" i="3" s="1"/>
  <c r="BJ880" i="3"/>
  <c r="BJ881" i="3"/>
  <c r="AB881" i="3" s="1"/>
  <c r="BJ882" i="3"/>
  <c r="AB882" i="3" s="1"/>
  <c r="BJ883" i="3"/>
  <c r="BJ884" i="3"/>
  <c r="BJ885" i="3"/>
  <c r="AB885" i="3" s="1"/>
  <c r="BJ886" i="3"/>
  <c r="AB886" i="3" s="1"/>
  <c r="BJ887" i="3"/>
  <c r="BJ888" i="3"/>
  <c r="BJ889" i="3"/>
  <c r="AB889" i="3" s="1"/>
  <c r="BJ890" i="3"/>
  <c r="AB890" i="3" s="1"/>
  <c r="BJ891" i="3"/>
  <c r="AB891" i="3" s="1"/>
  <c r="BJ892" i="3"/>
  <c r="BJ893" i="3"/>
  <c r="AB893" i="3" s="1"/>
  <c r="BJ894" i="3"/>
  <c r="AB894" i="3" s="1"/>
  <c r="BJ895" i="3"/>
  <c r="AB895" i="3" s="1"/>
  <c r="BJ896" i="3"/>
  <c r="BJ897" i="3"/>
  <c r="AB897" i="3" s="1"/>
  <c r="BJ898" i="3"/>
  <c r="AB898" i="3" s="1"/>
  <c r="BJ899" i="3"/>
  <c r="BJ900" i="3"/>
  <c r="BJ901" i="3"/>
  <c r="AB901" i="3" s="1"/>
  <c r="BJ902" i="3"/>
  <c r="AB902" i="3" s="1"/>
  <c r="BJ903" i="3"/>
  <c r="BJ904" i="3"/>
  <c r="BJ905" i="3"/>
  <c r="AB905" i="3" s="1"/>
  <c r="BJ906" i="3"/>
  <c r="AB906" i="3" s="1"/>
  <c r="BJ907" i="3"/>
  <c r="AB907" i="3" s="1"/>
  <c r="BJ908" i="3"/>
  <c r="BJ909" i="3"/>
  <c r="AB909" i="3" s="1"/>
  <c r="BJ910" i="3"/>
  <c r="AB910" i="3" s="1"/>
  <c r="BJ911" i="3"/>
  <c r="AB911" i="3" s="1"/>
  <c r="BJ912" i="3"/>
  <c r="BJ913" i="3"/>
  <c r="AB913" i="3" s="1"/>
  <c r="BJ914" i="3"/>
  <c r="AB914" i="3" s="1"/>
  <c r="BJ915" i="3"/>
  <c r="BJ916" i="3"/>
  <c r="BJ917" i="3"/>
  <c r="AB917" i="3" s="1"/>
  <c r="BJ918" i="3"/>
  <c r="AB918" i="3" s="1"/>
  <c r="BJ919" i="3"/>
  <c r="BJ920" i="3"/>
  <c r="BJ921" i="3"/>
  <c r="AB921" i="3" s="1"/>
  <c r="BJ922" i="3"/>
  <c r="AB922" i="3" s="1"/>
  <c r="BJ923" i="3"/>
  <c r="AB923" i="3" s="1"/>
  <c r="BJ924" i="3"/>
  <c r="BJ925" i="3"/>
  <c r="AB925" i="3" s="1"/>
  <c r="BJ926" i="3"/>
  <c r="AB926" i="3" s="1"/>
  <c r="BJ927" i="3"/>
  <c r="AB927" i="3" s="1"/>
  <c r="BJ928" i="3"/>
  <c r="BJ929" i="3"/>
  <c r="AB929" i="3" s="1"/>
  <c r="BJ930" i="3"/>
  <c r="AB930" i="3" s="1"/>
  <c r="BJ931" i="3"/>
  <c r="BJ932" i="3"/>
  <c r="BJ933" i="3"/>
  <c r="AB933" i="3" s="1"/>
  <c r="BJ934" i="3"/>
  <c r="AB934" i="3" s="1"/>
  <c r="BJ935" i="3"/>
  <c r="BJ936" i="3"/>
  <c r="BJ937" i="3"/>
  <c r="AB937" i="3" s="1"/>
  <c r="BJ938" i="3"/>
  <c r="AB938" i="3" s="1"/>
  <c r="BJ939" i="3"/>
  <c r="AB939" i="3" s="1"/>
  <c r="BJ940" i="3"/>
  <c r="BJ941" i="3"/>
  <c r="AB941" i="3" s="1"/>
  <c r="BJ942" i="3"/>
  <c r="AB942" i="3" s="1"/>
  <c r="BJ943" i="3"/>
  <c r="AB943" i="3" s="1"/>
  <c r="BJ944" i="3"/>
  <c r="BJ945" i="3"/>
  <c r="AB945" i="3" s="1"/>
  <c r="BJ946" i="3"/>
  <c r="AB946" i="3" s="1"/>
  <c r="BJ947" i="3"/>
  <c r="BJ948" i="3"/>
  <c r="BJ949" i="3"/>
  <c r="AB949" i="3" s="1"/>
  <c r="BJ950" i="3"/>
  <c r="AB950" i="3" s="1"/>
  <c r="BJ951" i="3"/>
  <c r="BJ952" i="3"/>
  <c r="BJ953" i="3"/>
  <c r="AB953" i="3" s="1"/>
  <c r="BJ954" i="3"/>
  <c r="AB954" i="3" s="1"/>
  <c r="BJ955" i="3"/>
  <c r="AB955" i="3" s="1"/>
  <c r="BJ956" i="3"/>
  <c r="BJ957" i="3"/>
  <c r="AB957" i="3" s="1"/>
  <c r="BJ958" i="3"/>
  <c r="AB958" i="3" s="1"/>
  <c r="BJ959" i="3"/>
  <c r="AB959" i="3" s="1"/>
  <c r="BJ960" i="3"/>
  <c r="BJ961" i="3"/>
  <c r="AB961" i="3" s="1"/>
  <c r="BJ962" i="3"/>
  <c r="AB962" i="3" s="1"/>
  <c r="BJ963" i="3"/>
  <c r="BJ964" i="3"/>
  <c r="BJ965" i="3"/>
  <c r="AB965" i="3" s="1"/>
  <c r="BJ966" i="3"/>
  <c r="AB966" i="3" s="1"/>
  <c r="BJ967" i="3"/>
  <c r="BJ968" i="3"/>
  <c r="BJ969" i="3"/>
  <c r="AB969" i="3" s="1"/>
  <c r="BJ970" i="3"/>
  <c r="AB970" i="3" s="1"/>
  <c r="BJ971" i="3"/>
  <c r="AB971" i="3" s="1"/>
  <c r="BJ972" i="3"/>
  <c r="BJ973" i="3"/>
  <c r="AB973" i="3" s="1"/>
  <c r="BJ974" i="3"/>
  <c r="AB974" i="3" s="1"/>
  <c r="BJ975" i="3"/>
  <c r="AB975" i="3" s="1"/>
  <c r="BJ976" i="3"/>
  <c r="BJ977" i="3"/>
  <c r="AB977" i="3" s="1"/>
  <c r="BJ978" i="3"/>
  <c r="AB978" i="3" s="1"/>
  <c r="BJ979" i="3"/>
  <c r="BJ980" i="3"/>
  <c r="BJ981" i="3"/>
  <c r="AB981" i="3" s="1"/>
  <c r="BJ982" i="3"/>
  <c r="AB982" i="3" s="1"/>
  <c r="BJ983" i="3"/>
  <c r="BJ984" i="3"/>
  <c r="BJ985" i="3"/>
  <c r="AB985" i="3" s="1"/>
  <c r="BJ986" i="3"/>
  <c r="AB986" i="3" s="1"/>
  <c r="BJ987" i="3"/>
  <c r="AB987" i="3" s="1"/>
  <c r="BJ988" i="3"/>
  <c r="BJ989" i="3"/>
  <c r="AB989" i="3" s="1"/>
  <c r="BJ990" i="3"/>
  <c r="AB990" i="3" s="1"/>
  <c r="BJ991" i="3"/>
  <c r="AB991" i="3" s="1"/>
  <c r="BJ992" i="3"/>
  <c r="BJ993" i="3"/>
  <c r="AB993" i="3" s="1"/>
  <c r="BJ994" i="3"/>
  <c r="AB994" i="3" s="1"/>
  <c r="BJ995" i="3"/>
  <c r="BJ996" i="3"/>
  <c r="BJ997" i="3"/>
  <c r="AB997" i="3" s="1"/>
  <c r="BJ998" i="3"/>
  <c r="AB998" i="3" s="1"/>
  <c r="BJ999" i="3"/>
  <c r="BJ1000" i="3"/>
  <c r="BJ1001" i="3"/>
  <c r="AB1001" i="3" s="1"/>
  <c r="BJ1002" i="3"/>
  <c r="AB1002" i="3" s="1"/>
  <c r="BJ1003" i="3"/>
  <c r="AB1003" i="3" s="1"/>
  <c r="BJ1004" i="3"/>
  <c r="BJ1005" i="3"/>
  <c r="AB1005" i="3" s="1"/>
  <c r="BJ1006" i="3"/>
  <c r="AB1006" i="3" s="1"/>
  <c r="BJ1007" i="3"/>
  <c r="AB1007" i="3" s="1"/>
  <c r="BJ1008" i="3"/>
  <c r="BJ1009" i="3"/>
  <c r="AB1009" i="3" s="1"/>
  <c r="BJ1010" i="3"/>
  <c r="AB1010" i="3" s="1"/>
  <c r="BJ1011" i="3"/>
  <c r="BJ1012" i="3"/>
  <c r="L10" i="18"/>
  <c r="M10" i="18"/>
  <c r="T10" i="18"/>
  <c r="O10" i="18" s="1"/>
  <c r="P10" i="18"/>
  <c r="G11" i="18"/>
  <c r="F11" i="18"/>
  <c r="L11" i="18"/>
  <c r="M11" i="18"/>
  <c r="P11" i="18"/>
  <c r="G12" i="18"/>
  <c r="L12" i="18"/>
  <c r="M12" i="18"/>
  <c r="P12" i="18"/>
  <c r="G13" i="18"/>
  <c r="F13" i="18"/>
  <c r="L13" i="18"/>
  <c r="M13" i="18"/>
  <c r="T13" i="18"/>
  <c r="O13" i="18" s="1"/>
  <c r="P13" i="18"/>
  <c r="L14" i="18"/>
  <c r="M14" i="18"/>
  <c r="P14" i="18"/>
  <c r="I14" i="18"/>
  <c r="H14" i="18"/>
  <c r="J14" i="18"/>
  <c r="G15" i="18"/>
  <c r="F15" i="18"/>
  <c r="L15" i="18"/>
  <c r="M15" i="18"/>
  <c r="T15" i="18"/>
  <c r="O15" i="18" s="1"/>
  <c r="P15" i="18"/>
  <c r="G16" i="18"/>
  <c r="F16" i="18"/>
  <c r="L16" i="18"/>
  <c r="M16" i="18"/>
  <c r="T16" i="18"/>
  <c r="O16" i="18" s="1"/>
  <c r="P16" i="18"/>
  <c r="G17" i="18"/>
  <c r="F17" i="18"/>
  <c r="L17" i="18"/>
  <c r="M17" i="18"/>
  <c r="T17" i="18"/>
  <c r="O17" i="18" s="1"/>
  <c r="P17" i="18"/>
  <c r="G18" i="18"/>
  <c r="L18" i="18"/>
  <c r="M18" i="18"/>
  <c r="T18" i="18"/>
  <c r="O18" i="18" s="1"/>
  <c r="P18" i="18"/>
  <c r="F19" i="18"/>
  <c r="L19" i="18"/>
  <c r="M19" i="18"/>
  <c r="T19" i="18"/>
  <c r="O19" i="18" s="1"/>
  <c r="P19" i="18"/>
  <c r="G20" i="18"/>
  <c r="L20" i="18"/>
  <c r="M20" i="18"/>
  <c r="T20" i="18"/>
  <c r="O20" i="18" s="1"/>
  <c r="P20" i="18"/>
  <c r="G21" i="18"/>
  <c r="F21" i="18"/>
  <c r="L21" i="18"/>
  <c r="M21" i="18"/>
  <c r="T21" i="18"/>
  <c r="O21" i="18" s="1"/>
  <c r="P21" i="18"/>
  <c r="G22" i="18"/>
  <c r="F22" i="18"/>
  <c r="L22" i="18"/>
  <c r="M22" i="18"/>
  <c r="T22" i="18"/>
  <c r="O22" i="18" s="1"/>
  <c r="P22" i="18"/>
  <c r="G23" i="18"/>
  <c r="F23" i="18"/>
  <c r="L23" i="18"/>
  <c r="M23" i="18"/>
  <c r="T23" i="18"/>
  <c r="O23" i="18" s="1"/>
  <c r="P23" i="18"/>
  <c r="G24" i="18"/>
  <c r="F24" i="18"/>
  <c r="L24" i="18"/>
  <c r="M24" i="18"/>
  <c r="T24" i="18"/>
  <c r="O24" i="18" s="1"/>
  <c r="P24" i="18"/>
  <c r="G25" i="18"/>
  <c r="F25" i="18"/>
  <c r="L25" i="18"/>
  <c r="M25" i="18"/>
  <c r="T25" i="18"/>
  <c r="O25" i="18" s="1"/>
  <c r="P25" i="18"/>
  <c r="G26" i="18"/>
  <c r="F26" i="18"/>
  <c r="L26" i="18"/>
  <c r="M26" i="18"/>
  <c r="T26" i="18"/>
  <c r="O26" i="18" s="1"/>
  <c r="P26" i="18"/>
  <c r="BN1012" i="3"/>
  <c r="BM1012" i="3"/>
  <c r="BN1011" i="3"/>
  <c r="BM1011" i="3"/>
  <c r="BN1010" i="3"/>
  <c r="BM1010" i="3"/>
  <c r="BN1009" i="3"/>
  <c r="BM1009" i="3"/>
  <c r="BN1008" i="3"/>
  <c r="BM1008" i="3"/>
  <c r="BN1007" i="3"/>
  <c r="BM1007" i="3"/>
  <c r="BN1006" i="3"/>
  <c r="BM1006" i="3"/>
  <c r="BN1005" i="3"/>
  <c r="BM1005" i="3"/>
  <c r="BN1004" i="3"/>
  <c r="BM1004" i="3"/>
  <c r="BN1003" i="3"/>
  <c r="BM1003" i="3"/>
  <c r="BN1002" i="3"/>
  <c r="BM1002" i="3"/>
  <c r="BN1001" i="3"/>
  <c r="E1001" i="3" s="1"/>
  <c r="BM1001" i="3"/>
  <c r="BN1000" i="3"/>
  <c r="BM1000" i="3"/>
  <c r="BN999" i="3"/>
  <c r="BM999" i="3"/>
  <c r="BN998" i="3"/>
  <c r="BM998" i="3"/>
  <c r="BN997" i="3"/>
  <c r="BM997" i="3"/>
  <c r="BN996" i="3"/>
  <c r="BM996" i="3"/>
  <c r="BN995" i="3"/>
  <c r="BM995" i="3"/>
  <c r="BN994" i="3"/>
  <c r="BM994" i="3"/>
  <c r="BN993" i="3"/>
  <c r="BM993" i="3"/>
  <c r="BN992" i="3"/>
  <c r="BM992" i="3"/>
  <c r="BN991" i="3"/>
  <c r="BM991" i="3"/>
  <c r="BN990" i="3"/>
  <c r="BM990" i="3"/>
  <c r="BN989" i="3"/>
  <c r="BM989" i="3"/>
  <c r="BN988" i="3"/>
  <c r="BM988" i="3"/>
  <c r="BN987" i="3"/>
  <c r="BM987" i="3"/>
  <c r="BN986" i="3"/>
  <c r="BM986" i="3"/>
  <c r="BN985" i="3"/>
  <c r="BM985" i="3"/>
  <c r="BN984" i="3"/>
  <c r="BM984" i="3"/>
  <c r="BN983" i="3"/>
  <c r="BM983" i="3"/>
  <c r="BN982" i="3"/>
  <c r="BM982" i="3"/>
  <c r="BN981" i="3"/>
  <c r="BM981" i="3"/>
  <c r="BN980" i="3"/>
  <c r="BM980" i="3"/>
  <c r="BN979" i="3"/>
  <c r="BM979" i="3"/>
  <c r="BN978" i="3"/>
  <c r="BM978" i="3"/>
  <c r="BN977" i="3"/>
  <c r="BM977" i="3"/>
  <c r="BN976" i="3"/>
  <c r="BM976" i="3"/>
  <c r="BN975" i="3"/>
  <c r="BM975" i="3"/>
  <c r="BN974" i="3"/>
  <c r="BM974" i="3"/>
  <c r="BN973" i="3"/>
  <c r="BM973" i="3"/>
  <c r="BN972" i="3"/>
  <c r="BM972" i="3"/>
  <c r="BN971" i="3"/>
  <c r="BM971" i="3"/>
  <c r="BN970" i="3"/>
  <c r="BM970" i="3"/>
  <c r="BN969" i="3"/>
  <c r="E969" i="3" s="1"/>
  <c r="BM969" i="3"/>
  <c r="BN968" i="3"/>
  <c r="BM968" i="3"/>
  <c r="BN967" i="3"/>
  <c r="BM967" i="3"/>
  <c r="BN966" i="3"/>
  <c r="BM966" i="3"/>
  <c r="BN965" i="3"/>
  <c r="BM965" i="3"/>
  <c r="BN964" i="3"/>
  <c r="BM964" i="3"/>
  <c r="BN963" i="3"/>
  <c r="BM963" i="3"/>
  <c r="BN962" i="3"/>
  <c r="BM962" i="3"/>
  <c r="BN961" i="3"/>
  <c r="BM961" i="3"/>
  <c r="BN960" i="3"/>
  <c r="BM960" i="3"/>
  <c r="BN959" i="3"/>
  <c r="BM959" i="3"/>
  <c r="BN958" i="3"/>
  <c r="BM958" i="3"/>
  <c r="BN957" i="3"/>
  <c r="BM957" i="3"/>
  <c r="BN956" i="3"/>
  <c r="BM956" i="3"/>
  <c r="BN955" i="3"/>
  <c r="BM955" i="3"/>
  <c r="BN954" i="3"/>
  <c r="BM954" i="3"/>
  <c r="BN953" i="3"/>
  <c r="BM953" i="3"/>
  <c r="BN952" i="3"/>
  <c r="BM952" i="3"/>
  <c r="BN951" i="3"/>
  <c r="BM951" i="3"/>
  <c r="BN950" i="3"/>
  <c r="BM950" i="3"/>
  <c r="BN949" i="3"/>
  <c r="BM949" i="3"/>
  <c r="BN948" i="3"/>
  <c r="BM948" i="3"/>
  <c r="BN947" i="3"/>
  <c r="BM947" i="3"/>
  <c r="BN946" i="3"/>
  <c r="BM946" i="3"/>
  <c r="BN945" i="3"/>
  <c r="BM945" i="3"/>
  <c r="BN944" i="3"/>
  <c r="BM944" i="3"/>
  <c r="BN943" i="3"/>
  <c r="BM943" i="3"/>
  <c r="BN942" i="3"/>
  <c r="BM942" i="3"/>
  <c r="BN941" i="3"/>
  <c r="BM941" i="3"/>
  <c r="BN940" i="3"/>
  <c r="BM940" i="3"/>
  <c r="BN939" i="3"/>
  <c r="BM939" i="3"/>
  <c r="BN938" i="3"/>
  <c r="BM938" i="3"/>
  <c r="BN937" i="3"/>
  <c r="BM937" i="3"/>
  <c r="BN936" i="3"/>
  <c r="BM936" i="3"/>
  <c r="BN935" i="3"/>
  <c r="BM935" i="3"/>
  <c r="BN934" i="3"/>
  <c r="BM934" i="3"/>
  <c r="BN933" i="3"/>
  <c r="BM933" i="3"/>
  <c r="BN932" i="3"/>
  <c r="BM932" i="3"/>
  <c r="BN931" i="3"/>
  <c r="BM931" i="3"/>
  <c r="BN930" i="3"/>
  <c r="BM930" i="3"/>
  <c r="BN929" i="3"/>
  <c r="BM929" i="3"/>
  <c r="BN928" i="3"/>
  <c r="BM928" i="3"/>
  <c r="BN927" i="3"/>
  <c r="BM927" i="3"/>
  <c r="BN926" i="3"/>
  <c r="BM926" i="3"/>
  <c r="BN925" i="3"/>
  <c r="BM925" i="3"/>
  <c r="BN924" i="3"/>
  <c r="BM924" i="3"/>
  <c r="BN923" i="3"/>
  <c r="BM923" i="3"/>
  <c r="BN922" i="3"/>
  <c r="BM922" i="3"/>
  <c r="BN921" i="3"/>
  <c r="BM921" i="3"/>
  <c r="BN920" i="3"/>
  <c r="BM920" i="3"/>
  <c r="BN919" i="3"/>
  <c r="BM919" i="3"/>
  <c r="BN918" i="3"/>
  <c r="BM918" i="3"/>
  <c r="BN917" i="3"/>
  <c r="BM917" i="3"/>
  <c r="BN916" i="3"/>
  <c r="BM916" i="3"/>
  <c r="BN915" i="3"/>
  <c r="BM915" i="3"/>
  <c r="BN914" i="3"/>
  <c r="BM914" i="3"/>
  <c r="BN913" i="3"/>
  <c r="BM913" i="3"/>
  <c r="BN912" i="3"/>
  <c r="BM912" i="3"/>
  <c r="BN911" i="3"/>
  <c r="BM911" i="3"/>
  <c r="BN910" i="3"/>
  <c r="BM910" i="3"/>
  <c r="BN909" i="3"/>
  <c r="BM909" i="3"/>
  <c r="BN908" i="3"/>
  <c r="BM908" i="3"/>
  <c r="BN907" i="3"/>
  <c r="BM907" i="3"/>
  <c r="BN906" i="3"/>
  <c r="BM906" i="3"/>
  <c r="BN905" i="3"/>
  <c r="BM905" i="3"/>
  <c r="BN904" i="3"/>
  <c r="BM904" i="3"/>
  <c r="BN903" i="3"/>
  <c r="BM903" i="3"/>
  <c r="BN902" i="3"/>
  <c r="BM902" i="3"/>
  <c r="BN901" i="3"/>
  <c r="BM901" i="3"/>
  <c r="BN900" i="3"/>
  <c r="BM900" i="3"/>
  <c r="BN899" i="3"/>
  <c r="BM899" i="3"/>
  <c r="BN898" i="3"/>
  <c r="BM898" i="3"/>
  <c r="BN897" i="3"/>
  <c r="BM897" i="3"/>
  <c r="BN896" i="3"/>
  <c r="BM896" i="3"/>
  <c r="BN895" i="3"/>
  <c r="BM895" i="3"/>
  <c r="BN894" i="3"/>
  <c r="BM894" i="3"/>
  <c r="BN893" i="3"/>
  <c r="BM893" i="3"/>
  <c r="BN892" i="3"/>
  <c r="BM892" i="3"/>
  <c r="BN891" i="3"/>
  <c r="BM891" i="3"/>
  <c r="BN890" i="3"/>
  <c r="BM890" i="3"/>
  <c r="BN889" i="3"/>
  <c r="BM889" i="3"/>
  <c r="BN888" i="3"/>
  <c r="BM888" i="3"/>
  <c r="BN887" i="3"/>
  <c r="BM887" i="3"/>
  <c r="BN886" i="3"/>
  <c r="BM886" i="3"/>
  <c r="BN885" i="3"/>
  <c r="BM885" i="3"/>
  <c r="BN884" i="3"/>
  <c r="BM884" i="3"/>
  <c r="BN883" i="3"/>
  <c r="BM883" i="3"/>
  <c r="BN882" i="3"/>
  <c r="BM882" i="3"/>
  <c r="BN881" i="3"/>
  <c r="BM881" i="3"/>
  <c r="BN880" i="3"/>
  <c r="BM880" i="3"/>
  <c r="BN879" i="3"/>
  <c r="BM879" i="3"/>
  <c r="BN878" i="3"/>
  <c r="BM878" i="3"/>
  <c r="BN877" i="3"/>
  <c r="BM877" i="3"/>
  <c r="BN876" i="3"/>
  <c r="BM876" i="3"/>
  <c r="BN875" i="3"/>
  <c r="BM875" i="3"/>
  <c r="BN874" i="3"/>
  <c r="BM874" i="3"/>
  <c r="BN873" i="3"/>
  <c r="BM873" i="3"/>
  <c r="BN872" i="3"/>
  <c r="BM872" i="3"/>
  <c r="BN871" i="3"/>
  <c r="BM871" i="3"/>
  <c r="BN870" i="3"/>
  <c r="BM870" i="3"/>
  <c r="BN869" i="3"/>
  <c r="BM869" i="3"/>
  <c r="BN868" i="3"/>
  <c r="BM868" i="3"/>
  <c r="BN867" i="3"/>
  <c r="BM867" i="3"/>
  <c r="BN866" i="3"/>
  <c r="BM866" i="3"/>
  <c r="BN865" i="3"/>
  <c r="BM865" i="3"/>
  <c r="BN864" i="3"/>
  <c r="BM864" i="3"/>
  <c r="BN863" i="3"/>
  <c r="BM863" i="3"/>
  <c r="BN862" i="3"/>
  <c r="BM862" i="3"/>
  <c r="BN861" i="3"/>
  <c r="BM861" i="3"/>
  <c r="BN860" i="3"/>
  <c r="BM860" i="3"/>
  <c r="BN859" i="3"/>
  <c r="BM859" i="3"/>
  <c r="BN858" i="3"/>
  <c r="BM858" i="3"/>
  <c r="BN857" i="3"/>
  <c r="BM857" i="3"/>
  <c r="BN856" i="3"/>
  <c r="BM856" i="3"/>
  <c r="BN855" i="3"/>
  <c r="BM855" i="3"/>
  <c r="BN854" i="3"/>
  <c r="BM854" i="3"/>
  <c r="BN853" i="3"/>
  <c r="BM853" i="3"/>
  <c r="BN852" i="3"/>
  <c r="BM852" i="3"/>
  <c r="BN851" i="3"/>
  <c r="BM851" i="3"/>
  <c r="BN850" i="3"/>
  <c r="BM850" i="3"/>
  <c r="BN849" i="3"/>
  <c r="BM849" i="3"/>
  <c r="BN848" i="3"/>
  <c r="BM848" i="3"/>
  <c r="BN847" i="3"/>
  <c r="BM847" i="3"/>
  <c r="BN846" i="3"/>
  <c r="BM846" i="3"/>
  <c r="BN845" i="3"/>
  <c r="BM845" i="3"/>
  <c r="BN844" i="3"/>
  <c r="BM844" i="3"/>
  <c r="BN843" i="3"/>
  <c r="BM843" i="3"/>
  <c r="BN842" i="3"/>
  <c r="BM842" i="3"/>
  <c r="BN841" i="3"/>
  <c r="BM841" i="3"/>
  <c r="BN840" i="3"/>
  <c r="BM840" i="3"/>
  <c r="BN839" i="3"/>
  <c r="BM839" i="3"/>
  <c r="BN838" i="3"/>
  <c r="BM838" i="3"/>
  <c r="BN837" i="3"/>
  <c r="BM837" i="3"/>
  <c r="BN836" i="3"/>
  <c r="BM836" i="3"/>
  <c r="BN835" i="3"/>
  <c r="BM835" i="3"/>
  <c r="BN834" i="3"/>
  <c r="BM834" i="3"/>
  <c r="BN833" i="3"/>
  <c r="BM833" i="3"/>
  <c r="BN832" i="3"/>
  <c r="BM832" i="3"/>
  <c r="BN831" i="3"/>
  <c r="BM831" i="3"/>
  <c r="BN830" i="3"/>
  <c r="BM830" i="3"/>
  <c r="BN829" i="3"/>
  <c r="BM829" i="3"/>
  <c r="BN828" i="3"/>
  <c r="BM828" i="3"/>
  <c r="BN827" i="3"/>
  <c r="BM827" i="3"/>
  <c r="BN826" i="3"/>
  <c r="BM826" i="3"/>
  <c r="BN825" i="3"/>
  <c r="BM825" i="3"/>
  <c r="BN824" i="3"/>
  <c r="BM824" i="3"/>
  <c r="BN823" i="3"/>
  <c r="BM823" i="3"/>
  <c r="BN822" i="3"/>
  <c r="BM822" i="3"/>
  <c r="BN821" i="3"/>
  <c r="BM821" i="3"/>
  <c r="BN820" i="3"/>
  <c r="BM820" i="3"/>
  <c r="BN819" i="3"/>
  <c r="BM819" i="3"/>
  <c r="BN818" i="3"/>
  <c r="BM818" i="3"/>
  <c r="BN817" i="3"/>
  <c r="BM817" i="3"/>
  <c r="BN816" i="3"/>
  <c r="BM816" i="3"/>
  <c r="BN815" i="3"/>
  <c r="BM815" i="3"/>
  <c r="BN814" i="3"/>
  <c r="BM814" i="3"/>
  <c r="BN813" i="3"/>
  <c r="BM813" i="3"/>
  <c r="BN812" i="3"/>
  <c r="BM812" i="3"/>
  <c r="BN811" i="3"/>
  <c r="BM811" i="3"/>
  <c r="BN810" i="3"/>
  <c r="BM810" i="3"/>
  <c r="BN809" i="3"/>
  <c r="BM809" i="3"/>
  <c r="BN808" i="3"/>
  <c r="BM808" i="3"/>
  <c r="BN807" i="3"/>
  <c r="BM807" i="3"/>
  <c r="BN806" i="3"/>
  <c r="BM806" i="3"/>
  <c r="BN805" i="3"/>
  <c r="BM805" i="3"/>
  <c r="BN804" i="3"/>
  <c r="BM804" i="3"/>
  <c r="BN803" i="3"/>
  <c r="BM803" i="3"/>
  <c r="BN802" i="3"/>
  <c r="BM802" i="3"/>
  <c r="BN801" i="3"/>
  <c r="BM801" i="3"/>
  <c r="BN800" i="3"/>
  <c r="BM800" i="3"/>
  <c r="BN799" i="3"/>
  <c r="BM799" i="3"/>
  <c r="BN798" i="3"/>
  <c r="BM798" i="3"/>
  <c r="BN797" i="3"/>
  <c r="BM797" i="3"/>
  <c r="BN796" i="3"/>
  <c r="BM796" i="3"/>
  <c r="BN795" i="3"/>
  <c r="BM795" i="3"/>
  <c r="BN794" i="3"/>
  <c r="BM794" i="3"/>
  <c r="BN793" i="3"/>
  <c r="BM793" i="3"/>
  <c r="BN792" i="3"/>
  <c r="BM792" i="3"/>
  <c r="BN791" i="3"/>
  <c r="BM791" i="3"/>
  <c r="BN790" i="3"/>
  <c r="BM790" i="3"/>
  <c r="BN789" i="3"/>
  <c r="BM789" i="3"/>
  <c r="BN788" i="3"/>
  <c r="BM788" i="3"/>
  <c r="BN787" i="3"/>
  <c r="BM787" i="3"/>
  <c r="BN786" i="3"/>
  <c r="BM786" i="3"/>
  <c r="BN785" i="3"/>
  <c r="BM785" i="3"/>
  <c r="BN784" i="3"/>
  <c r="BM784" i="3"/>
  <c r="BN783" i="3"/>
  <c r="BM783" i="3"/>
  <c r="BN782" i="3"/>
  <c r="BM782" i="3"/>
  <c r="BN781" i="3"/>
  <c r="BM781" i="3"/>
  <c r="BN780" i="3"/>
  <c r="BM780" i="3"/>
  <c r="BN779" i="3"/>
  <c r="BM779" i="3"/>
  <c r="BN778" i="3"/>
  <c r="BM778" i="3"/>
  <c r="BN777" i="3"/>
  <c r="BM777" i="3"/>
  <c r="BN776" i="3"/>
  <c r="BM776" i="3"/>
  <c r="BN775" i="3"/>
  <c r="BM775" i="3"/>
  <c r="BN774" i="3"/>
  <c r="BM774" i="3"/>
  <c r="BN773" i="3"/>
  <c r="BM773" i="3"/>
  <c r="BN772" i="3"/>
  <c r="BM772" i="3"/>
  <c r="BN771" i="3"/>
  <c r="BM771" i="3"/>
  <c r="BN770" i="3"/>
  <c r="BM770" i="3"/>
  <c r="BN769" i="3"/>
  <c r="BM769" i="3"/>
  <c r="BN768" i="3"/>
  <c r="BM768" i="3"/>
  <c r="BN767" i="3"/>
  <c r="BM767" i="3"/>
  <c r="BN766" i="3"/>
  <c r="BM766" i="3"/>
  <c r="BN765" i="3"/>
  <c r="BM765" i="3"/>
  <c r="BN764" i="3"/>
  <c r="BM764" i="3"/>
  <c r="BN763" i="3"/>
  <c r="BM763" i="3"/>
  <c r="BN762" i="3"/>
  <c r="BM762" i="3"/>
  <c r="BN761" i="3"/>
  <c r="BM761" i="3"/>
  <c r="BN760" i="3"/>
  <c r="BM760" i="3"/>
  <c r="BN759" i="3"/>
  <c r="BM759" i="3"/>
  <c r="BN758" i="3"/>
  <c r="BM758" i="3"/>
  <c r="BN757" i="3"/>
  <c r="BM757" i="3"/>
  <c r="BN756" i="3"/>
  <c r="BM756" i="3"/>
  <c r="BN755" i="3"/>
  <c r="BM755" i="3"/>
  <c r="BN754" i="3"/>
  <c r="BM754" i="3"/>
  <c r="BN753" i="3"/>
  <c r="BM753" i="3"/>
  <c r="BN752" i="3"/>
  <c r="BM752" i="3"/>
  <c r="BN751" i="3"/>
  <c r="BM751" i="3"/>
  <c r="BN750" i="3"/>
  <c r="BM750" i="3"/>
  <c r="BN749" i="3"/>
  <c r="BM749" i="3"/>
  <c r="BN748" i="3"/>
  <c r="BM748" i="3"/>
  <c r="BN747" i="3"/>
  <c r="BM747" i="3"/>
  <c r="BN746" i="3"/>
  <c r="BM746" i="3"/>
  <c r="BN745" i="3"/>
  <c r="BM745" i="3"/>
  <c r="BN744" i="3"/>
  <c r="BM744" i="3"/>
  <c r="BN743" i="3"/>
  <c r="BM743" i="3"/>
  <c r="BN742" i="3"/>
  <c r="BM742" i="3"/>
  <c r="BN741" i="3"/>
  <c r="BM741" i="3"/>
  <c r="BN740" i="3"/>
  <c r="BM740" i="3"/>
  <c r="BN739" i="3"/>
  <c r="BM739" i="3"/>
  <c r="BN738" i="3"/>
  <c r="BM738" i="3"/>
  <c r="BN737" i="3"/>
  <c r="BM737" i="3"/>
  <c r="BN736" i="3"/>
  <c r="BM736" i="3"/>
  <c r="BN735" i="3"/>
  <c r="BM735" i="3"/>
  <c r="BN734" i="3"/>
  <c r="BM734" i="3"/>
  <c r="BN733" i="3"/>
  <c r="BM733" i="3"/>
  <c r="BN732" i="3"/>
  <c r="BM732" i="3"/>
  <c r="BN731" i="3"/>
  <c r="BM731" i="3"/>
  <c r="BN730" i="3"/>
  <c r="BM730" i="3"/>
  <c r="BN729" i="3"/>
  <c r="BM729" i="3"/>
  <c r="BN728" i="3"/>
  <c r="BM728" i="3"/>
  <c r="BN727" i="3"/>
  <c r="BM727" i="3"/>
  <c r="BN726" i="3"/>
  <c r="BM726" i="3"/>
  <c r="BN725" i="3"/>
  <c r="BM725" i="3"/>
  <c r="BN724" i="3"/>
  <c r="BM724" i="3"/>
  <c r="BN723" i="3"/>
  <c r="BM723" i="3"/>
  <c r="BN722" i="3"/>
  <c r="BM722" i="3"/>
  <c r="BN721" i="3"/>
  <c r="BM721" i="3"/>
  <c r="BN720" i="3"/>
  <c r="BM720" i="3"/>
  <c r="BN719" i="3"/>
  <c r="BM719" i="3"/>
  <c r="BN718" i="3"/>
  <c r="BM718" i="3"/>
  <c r="BN717" i="3"/>
  <c r="BM717" i="3"/>
  <c r="BN716" i="3"/>
  <c r="BM716" i="3"/>
  <c r="BN715" i="3"/>
  <c r="BM715" i="3"/>
  <c r="BN714" i="3"/>
  <c r="BM714" i="3"/>
  <c r="BN713" i="3"/>
  <c r="BM713" i="3"/>
  <c r="BN712" i="3"/>
  <c r="BM712" i="3"/>
  <c r="BN711" i="3"/>
  <c r="BM711" i="3"/>
  <c r="BN710" i="3"/>
  <c r="BM710" i="3"/>
  <c r="BN709" i="3"/>
  <c r="BM709" i="3"/>
  <c r="BN708" i="3"/>
  <c r="BM708" i="3"/>
  <c r="BN707" i="3"/>
  <c r="BM707" i="3"/>
  <c r="BN706" i="3"/>
  <c r="BM706" i="3"/>
  <c r="BN705" i="3"/>
  <c r="BM705" i="3"/>
  <c r="BN704" i="3"/>
  <c r="BM704" i="3"/>
  <c r="BN703" i="3"/>
  <c r="BM703" i="3"/>
  <c r="BN702" i="3"/>
  <c r="BM702" i="3"/>
  <c r="BN701" i="3"/>
  <c r="BM701" i="3"/>
  <c r="BN700" i="3"/>
  <c r="BM700" i="3"/>
  <c r="BN699" i="3"/>
  <c r="BM699" i="3"/>
  <c r="BN698" i="3"/>
  <c r="BM698" i="3"/>
  <c r="BN697" i="3"/>
  <c r="BM697" i="3"/>
  <c r="BN696" i="3"/>
  <c r="BM696" i="3"/>
  <c r="BN695" i="3"/>
  <c r="BM695" i="3"/>
  <c r="BN694" i="3"/>
  <c r="BM694" i="3"/>
  <c r="BN693" i="3"/>
  <c r="BM693" i="3"/>
  <c r="BN692" i="3"/>
  <c r="BM692" i="3"/>
  <c r="BN691" i="3"/>
  <c r="BM691" i="3"/>
  <c r="BN690" i="3"/>
  <c r="BM690" i="3"/>
  <c r="BN689" i="3"/>
  <c r="BM689" i="3"/>
  <c r="BN688" i="3"/>
  <c r="BM688" i="3"/>
  <c r="BN687" i="3"/>
  <c r="BM687" i="3"/>
  <c r="BN686" i="3"/>
  <c r="BM686" i="3"/>
  <c r="BN685" i="3"/>
  <c r="BM685" i="3"/>
  <c r="BN684" i="3"/>
  <c r="BM684" i="3"/>
  <c r="BN683" i="3"/>
  <c r="BM683" i="3"/>
  <c r="BN682" i="3"/>
  <c r="BM682" i="3"/>
  <c r="BN681" i="3"/>
  <c r="BM681" i="3"/>
  <c r="BN680" i="3"/>
  <c r="BM680" i="3"/>
  <c r="BN679" i="3"/>
  <c r="BM679" i="3"/>
  <c r="BN678" i="3"/>
  <c r="BM678" i="3"/>
  <c r="BN677" i="3"/>
  <c r="BM677" i="3"/>
  <c r="BN676" i="3"/>
  <c r="BM676" i="3"/>
  <c r="BN675" i="3"/>
  <c r="BM675" i="3"/>
  <c r="BN674" i="3"/>
  <c r="BM674" i="3"/>
  <c r="BN673" i="3"/>
  <c r="BM673" i="3"/>
  <c r="BN672" i="3"/>
  <c r="BM672" i="3"/>
  <c r="BN671" i="3"/>
  <c r="BM671" i="3"/>
  <c r="BN670" i="3"/>
  <c r="BM670" i="3"/>
  <c r="BN669" i="3"/>
  <c r="BM669" i="3"/>
  <c r="BN668" i="3"/>
  <c r="BM668" i="3"/>
  <c r="BN667" i="3"/>
  <c r="BM667" i="3"/>
  <c r="BN666" i="3"/>
  <c r="BM666" i="3"/>
  <c r="BN665" i="3"/>
  <c r="BM665" i="3"/>
  <c r="BN664" i="3"/>
  <c r="BM664" i="3"/>
  <c r="BN663" i="3"/>
  <c r="BM663" i="3"/>
  <c r="BN662" i="3"/>
  <c r="BM662" i="3"/>
  <c r="BN661" i="3"/>
  <c r="BM661" i="3"/>
  <c r="BN660" i="3"/>
  <c r="BM660" i="3"/>
  <c r="BN659" i="3"/>
  <c r="BM659" i="3"/>
  <c r="BN658" i="3"/>
  <c r="BM658" i="3"/>
  <c r="BN657" i="3"/>
  <c r="BM657" i="3"/>
  <c r="BN656" i="3"/>
  <c r="BM656" i="3"/>
  <c r="BN655" i="3"/>
  <c r="BM655" i="3"/>
  <c r="BN654" i="3"/>
  <c r="BM654" i="3"/>
  <c r="BN653" i="3"/>
  <c r="BM653" i="3"/>
  <c r="BN652" i="3"/>
  <c r="BM652" i="3"/>
  <c r="BN651" i="3"/>
  <c r="BM651" i="3"/>
  <c r="BN650" i="3"/>
  <c r="BM650" i="3"/>
  <c r="BN649" i="3"/>
  <c r="BM649" i="3"/>
  <c r="BN648" i="3"/>
  <c r="BM648" i="3"/>
  <c r="BN647" i="3"/>
  <c r="BM647" i="3"/>
  <c r="BN646" i="3"/>
  <c r="BM646" i="3"/>
  <c r="BN645" i="3"/>
  <c r="BM645" i="3"/>
  <c r="BN644" i="3"/>
  <c r="BM644" i="3"/>
  <c r="BN643" i="3"/>
  <c r="BM643" i="3"/>
  <c r="BN642" i="3"/>
  <c r="BM642" i="3"/>
  <c r="BN641" i="3"/>
  <c r="E641" i="3" s="1"/>
  <c r="BM641" i="3"/>
  <c r="BN640" i="3"/>
  <c r="BM640" i="3"/>
  <c r="BN639" i="3"/>
  <c r="BM639" i="3"/>
  <c r="BN638" i="3"/>
  <c r="BM638" i="3"/>
  <c r="BN637" i="3"/>
  <c r="BM637" i="3"/>
  <c r="BN636" i="3"/>
  <c r="BM636" i="3"/>
  <c r="BN635" i="3"/>
  <c r="BM635" i="3"/>
  <c r="BN634" i="3"/>
  <c r="BM634" i="3"/>
  <c r="BN633" i="3"/>
  <c r="BM633" i="3"/>
  <c r="BN632" i="3"/>
  <c r="BM632" i="3"/>
  <c r="BN631" i="3"/>
  <c r="BM631" i="3"/>
  <c r="BN630" i="3"/>
  <c r="BM630" i="3"/>
  <c r="BN629" i="3"/>
  <c r="BM629" i="3"/>
  <c r="BN628" i="3"/>
  <c r="BM628" i="3"/>
  <c r="BN627" i="3"/>
  <c r="BM627" i="3"/>
  <c r="BN626" i="3"/>
  <c r="BM626" i="3"/>
  <c r="BN625" i="3"/>
  <c r="BM625" i="3"/>
  <c r="BN624" i="3"/>
  <c r="BM624" i="3"/>
  <c r="BN623" i="3"/>
  <c r="BM623" i="3"/>
  <c r="BN622" i="3"/>
  <c r="BM622" i="3"/>
  <c r="BN621" i="3"/>
  <c r="BM621" i="3"/>
  <c r="BN620" i="3"/>
  <c r="BM620" i="3"/>
  <c r="BN619" i="3"/>
  <c r="BM619" i="3"/>
  <c r="BN618" i="3"/>
  <c r="BM618" i="3"/>
  <c r="BN617" i="3"/>
  <c r="BM617" i="3"/>
  <c r="BN616" i="3"/>
  <c r="BM616" i="3"/>
  <c r="BN615" i="3"/>
  <c r="BM615" i="3"/>
  <c r="BN614" i="3"/>
  <c r="BM614" i="3"/>
  <c r="BN613" i="3"/>
  <c r="BM613" i="3"/>
  <c r="BN612" i="3"/>
  <c r="BM612" i="3"/>
  <c r="BN611" i="3"/>
  <c r="BM611" i="3"/>
  <c r="BN610" i="3"/>
  <c r="BM610" i="3"/>
  <c r="BN609" i="3"/>
  <c r="E609" i="3" s="1"/>
  <c r="BM609" i="3"/>
  <c r="BN608" i="3"/>
  <c r="BM608" i="3"/>
  <c r="BN607" i="3"/>
  <c r="BM607" i="3"/>
  <c r="BN606" i="3"/>
  <c r="BM606" i="3"/>
  <c r="BN605" i="3"/>
  <c r="BM605" i="3"/>
  <c r="BN604" i="3"/>
  <c r="BM604" i="3"/>
  <c r="BN603" i="3"/>
  <c r="BM603" i="3"/>
  <c r="BN602" i="3"/>
  <c r="BM602" i="3"/>
  <c r="BN601" i="3"/>
  <c r="BM601" i="3"/>
  <c r="BN600" i="3"/>
  <c r="BM600" i="3"/>
  <c r="BN599" i="3"/>
  <c r="BM599" i="3"/>
  <c r="BN598" i="3"/>
  <c r="BM598" i="3"/>
  <c r="BN597" i="3"/>
  <c r="BM597" i="3"/>
  <c r="BN596" i="3"/>
  <c r="BM596" i="3"/>
  <c r="BN595" i="3"/>
  <c r="BM595" i="3"/>
  <c r="BN594" i="3"/>
  <c r="BM594" i="3"/>
  <c r="BN593" i="3"/>
  <c r="BM593" i="3"/>
  <c r="BN592" i="3"/>
  <c r="BM592" i="3"/>
  <c r="BN591" i="3"/>
  <c r="BM591" i="3"/>
  <c r="BN590" i="3"/>
  <c r="BM590" i="3"/>
  <c r="BN589" i="3"/>
  <c r="BM589" i="3"/>
  <c r="BN588" i="3"/>
  <c r="BM588" i="3"/>
  <c r="BN587" i="3"/>
  <c r="BM587" i="3"/>
  <c r="BN586" i="3"/>
  <c r="BM586" i="3"/>
  <c r="BN585" i="3"/>
  <c r="BM585" i="3"/>
  <c r="BN584" i="3"/>
  <c r="BM584" i="3"/>
  <c r="BN583" i="3"/>
  <c r="BM583" i="3"/>
  <c r="BN582" i="3"/>
  <c r="BM582" i="3"/>
  <c r="BN581" i="3"/>
  <c r="BM581" i="3"/>
  <c r="BN580" i="3"/>
  <c r="BM580" i="3"/>
  <c r="BN579" i="3"/>
  <c r="BM579" i="3"/>
  <c r="BN578" i="3"/>
  <c r="BM578" i="3"/>
  <c r="BN577" i="3"/>
  <c r="BM577" i="3"/>
  <c r="BN576" i="3"/>
  <c r="BM576" i="3"/>
  <c r="BN575" i="3"/>
  <c r="BM575" i="3"/>
  <c r="BN574" i="3"/>
  <c r="BM574" i="3"/>
  <c r="BN573" i="3"/>
  <c r="BM573" i="3"/>
  <c r="BN572" i="3"/>
  <c r="BM572" i="3"/>
  <c r="BN571" i="3"/>
  <c r="BM571" i="3"/>
  <c r="BN570" i="3"/>
  <c r="BM570" i="3"/>
  <c r="BN569" i="3"/>
  <c r="BM569" i="3"/>
  <c r="BN568" i="3"/>
  <c r="BM568" i="3"/>
  <c r="BN567" i="3"/>
  <c r="BM567" i="3"/>
  <c r="BN566" i="3"/>
  <c r="BM566" i="3"/>
  <c r="BN565" i="3"/>
  <c r="BM565" i="3"/>
  <c r="BN564" i="3"/>
  <c r="BM564" i="3"/>
  <c r="BN563" i="3"/>
  <c r="BM563" i="3"/>
  <c r="BN562" i="3"/>
  <c r="BM562" i="3"/>
  <c r="BN561" i="3"/>
  <c r="BM561" i="3"/>
  <c r="BN560" i="3"/>
  <c r="BM560" i="3"/>
  <c r="BN559" i="3"/>
  <c r="BM559" i="3"/>
  <c r="BN558" i="3"/>
  <c r="BM558" i="3"/>
  <c r="BN557" i="3"/>
  <c r="BM557" i="3"/>
  <c r="BN556" i="3"/>
  <c r="BM556" i="3"/>
  <c r="BN555" i="3"/>
  <c r="BM555" i="3"/>
  <c r="BN554" i="3"/>
  <c r="BM554" i="3"/>
  <c r="BN553" i="3"/>
  <c r="BM553" i="3"/>
  <c r="BN552" i="3"/>
  <c r="BM552" i="3"/>
  <c r="BN551" i="3"/>
  <c r="BM551" i="3"/>
  <c r="BN550" i="3"/>
  <c r="BM550" i="3"/>
  <c r="BN549" i="3"/>
  <c r="BM549" i="3"/>
  <c r="BN548" i="3"/>
  <c r="BM548" i="3"/>
  <c r="BN547" i="3"/>
  <c r="BM547" i="3"/>
  <c r="BN546" i="3"/>
  <c r="BM546" i="3"/>
  <c r="BN545" i="3"/>
  <c r="E545" i="3" s="1"/>
  <c r="BM545" i="3"/>
  <c r="BN544" i="3"/>
  <c r="BM544" i="3"/>
  <c r="BN543" i="3"/>
  <c r="BM543" i="3"/>
  <c r="BN542" i="3"/>
  <c r="BM542" i="3"/>
  <c r="BN541" i="3"/>
  <c r="BM541" i="3"/>
  <c r="BN540" i="3"/>
  <c r="BM540" i="3"/>
  <c r="BN539" i="3"/>
  <c r="BM539" i="3"/>
  <c r="BN538" i="3"/>
  <c r="BM538" i="3"/>
  <c r="BN537" i="3"/>
  <c r="BM537" i="3"/>
  <c r="BN536" i="3"/>
  <c r="BM536" i="3"/>
  <c r="BN535" i="3"/>
  <c r="BM535" i="3"/>
  <c r="BN534" i="3"/>
  <c r="BM534" i="3"/>
  <c r="BN533" i="3"/>
  <c r="BM533" i="3"/>
  <c r="BN532" i="3"/>
  <c r="BM532" i="3"/>
  <c r="BN531" i="3"/>
  <c r="BM531" i="3"/>
  <c r="BN530" i="3"/>
  <c r="BM530" i="3"/>
  <c r="BN529" i="3"/>
  <c r="BM529" i="3"/>
  <c r="BN528" i="3"/>
  <c r="BM528" i="3"/>
  <c r="BN527" i="3"/>
  <c r="BM527" i="3"/>
  <c r="BN526" i="3"/>
  <c r="BM526" i="3"/>
  <c r="BN525" i="3"/>
  <c r="BM525" i="3"/>
  <c r="BN524" i="3"/>
  <c r="BM524" i="3"/>
  <c r="BN523" i="3"/>
  <c r="BM523" i="3"/>
  <c r="BN522" i="3"/>
  <c r="BM522" i="3"/>
  <c r="BN521" i="3"/>
  <c r="BM521" i="3"/>
  <c r="BN520" i="3"/>
  <c r="BM520" i="3"/>
  <c r="BN519" i="3"/>
  <c r="BM519" i="3"/>
  <c r="BN518" i="3"/>
  <c r="BM518" i="3"/>
  <c r="BN517" i="3"/>
  <c r="BM517" i="3"/>
  <c r="BN516" i="3"/>
  <c r="BM516" i="3"/>
  <c r="BN515" i="3"/>
  <c r="BM515" i="3"/>
  <c r="BN514" i="3"/>
  <c r="BM514" i="3"/>
  <c r="BN513" i="3"/>
  <c r="BM513" i="3"/>
  <c r="BN512" i="3"/>
  <c r="BM512" i="3"/>
  <c r="BN511" i="3"/>
  <c r="BM511" i="3"/>
  <c r="BN510" i="3"/>
  <c r="BM510" i="3"/>
  <c r="BN509" i="3"/>
  <c r="BM509" i="3"/>
  <c r="BN508" i="3"/>
  <c r="BM508" i="3"/>
  <c r="BN507" i="3"/>
  <c r="BM507" i="3"/>
  <c r="BN506" i="3"/>
  <c r="BM506" i="3"/>
  <c r="BN505" i="3"/>
  <c r="BM505" i="3"/>
  <c r="BN504" i="3"/>
  <c r="BM504" i="3"/>
  <c r="BN503" i="3"/>
  <c r="BM503" i="3"/>
  <c r="BN502" i="3"/>
  <c r="BM502" i="3"/>
  <c r="BN501" i="3"/>
  <c r="BM501" i="3"/>
  <c r="BN500" i="3"/>
  <c r="BM500" i="3"/>
  <c r="BN499" i="3"/>
  <c r="BM499" i="3"/>
  <c r="BN498" i="3"/>
  <c r="BM498" i="3"/>
  <c r="BN497" i="3"/>
  <c r="BM497" i="3"/>
  <c r="BN496" i="3"/>
  <c r="BM496" i="3"/>
  <c r="BN495" i="3"/>
  <c r="BM495" i="3"/>
  <c r="BN494" i="3"/>
  <c r="BM494" i="3"/>
  <c r="BN493" i="3"/>
  <c r="BM493" i="3"/>
  <c r="BN492" i="3"/>
  <c r="BM492" i="3"/>
  <c r="BN491" i="3"/>
  <c r="BM491" i="3"/>
  <c r="BN490" i="3"/>
  <c r="BM490" i="3"/>
  <c r="BN489" i="3"/>
  <c r="BM489" i="3"/>
  <c r="BN488" i="3"/>
  <c r="BM488" i="3"/>
  <c r="BN487" i="3"/>
  <c r="BM487" i="3"/>
  <c r="BN486" i="3"/>
  <c r="BM486" i="3"/>
  <c r="BN485" i="3"/>
  <c r="BM485" i="3"/>
  <c r="BN484" i="3"/>
  <c r="BM484" i="3"/>
  <c r="BN483" i="3"/>
  <c r="BM483" i="3"/>
  <c r="BN482" i="3"/>
  <c r="BM482" i="3"/>
  <c r="BN481" i="3"/>
  <c r="BM481" i="3"/>
  <c r="BN480" i="3"/>
  <c r="BM480" i="3"/>
  <c r="BN479" i="3"/>
  <c r="BM479" i="3"/>
  <c r="BN478" i="3"/>
  <c r="BM478" i="3"/>
  <c r="BN477" i="3"/>
  <c r="E477" i="3" s="1"/>
  <c r="BM477" i="3"/>
  <c r="BN476" i="3"/>
  <c r="BM476" i="3"/>
  <c r="BN475" i="3"/>
  <c r="BM475" i="3"/>
  <c r="BN474" i="3"/>
  <c r="BM474" i="3"/>
  <c r="BN473" i="3"/>
  <c r="BM473" i="3"/>
  <c r="BN472" i="3"/>
  <c r="BM472" i="3"/>
  <c r="BN471" i="3"/>
  <c r="BM471" i="3"/>
  <c r="BN470" i="3"/>
  <c r="BM470" i="3"/>
  <c r="BN469" i="3"/>
  <c r="BM469" i="3"/>
  <c r="BN468" i="3"/>
  <c r="BM468" i="3"/>
  <c r="BN467" i="3"/>
  <c r="BM467" i="3"/>
  <c r="BN466" i="3"/>
  <c r="BM466" i="3"/>
  <c r="BN465" i="3"/>
  <c r="BM465" i="3"/>
  <c r="BN464" i="3"/>
  <c r="BM464" i="3"/>
  <c r="BN463" i="3"/>
  <c r="BM463" i="3"/>
  <c r="BN462" i="3"/>
  <c r="BM462" i="3"/>
  <c r="BN461" i="3"/>
  <c r="BM461" i="3"/>
  <c r="BN460" i="3"/>
  <c r="BM460" i="3"/>
  <c r="BN459" i="3"/>
  <c r="BM459" i="3"/>
  <c r="BN458" i="3"/>
  <c r="BM458" i="3"/>
  <c r="BN457" i="3"/>
  <c r="BM457" i="3"/>
  <c r="BN456" i="3"/>
  <c r="BM456" i="3"/>
  <c r="BN455" i="3"/>
  <c r="BM455" i="3"/>
  <c r="BN454" i="3"/>
  <c r="BM454" i="3"/>
  <c r="BN453" i="3"/>
  <c r="BM453" i="3"/>
  <c r="BN452" i="3"/>
  <c r="BM452" i="3"/>
  <c r="BN451" i="3"/>
  <c r="BM451" i="3"/>
  <c r="BN450" i="3"/>
  <c r="BM450" i="3"/>
  <c r="BN449" i="3"/>
  <c r="BM449" i="3"/>
  <c r="BN448" i="3"/>
  <c r="BM448" i="3"/>
  <c r="BN447" i="3"/>
  <c r="BM447" i="3"/>
  <c r="BN446" i="3"/>
  <c r="BM446" i="3"/>
  <c r="BN445" i="3"/>
  <c r="E445" i="3" s="1"/>
  <c r="BM445" i="3"/>
  <c r="BN444" i="3"/>
  <c r="BM444" i="3"/>
  <c r="BN443" i="3"/>
  <c r="BM443" i="3"/>
  <c r="BN442" i="3"/>
  <c r="BM442" i="3"/>
  <c r="BN441" i="3"/>
  <c r="BM441" i="3"/>
  <c r="BN440" i="3"/>
  <c r="BM440" i="3"/>
  <c r="BN439" i="3"/>
  <c r="BM439" i="3"/>
  <c r="BN438" i="3"/>
  <c r="BM438" i="3"/>
  <c r="BN437" i="3"/>
  <c r="BM437" i="3"/>
  <c r="BN436" i="3"/>
  <c r="BM436" i="3"/>
  <c r="BN435" i="3"/>
  <c r="BM435" i="3"/>
  <c r="BN434" i="3"/>
  <c r="BM434" i="3"/>
  <c r="BN433" i="3"/>
  <c r="BM433" i="3"/>
  <c r="BN432" i="3"/>
  <c r="BM432" i="3"/>
  <c r="BN431" i="3"/>
  <c r="BM431" i="3"/>
  <c r="BN430" i="3"/>
  <c r="BM430" i="3"/>
  <c r="BN429" i="3"/>
  <c r="BM429" i="3"/>
  <c r="BN428" i="3"/>
  <c r="BM428" i="3"/>
  <c r="BN427" i="3"/>
  <c r="BM427" i="3"/>
  <c r="BN426" i="3"/>
  <c r="BM426" i="3"/>
  <c r="BN425" i="3"/>
  <c r="BM425" i="3"/>
  <c r="BN424" i="3"/>
  <c r="BM424" i="3"/>
  <c r="BN423" i="3"/>
  <c r="BM423" i="3"/>
  <c r="BN422" i="3"/>
  <c r="BM422" i="3"/>
  <c r="BN421" i="3"/>
  <c r="BM421" i="3"/>
  <c r="BN420" i="3"/>
  <c r="BM420" i="3"/>
  <c r="BN419" i="3"/>
  <c r="BM419" i="3"/>
  <c r="BN418" i="3"/>
  <c r="BM418" i="3"/>
  <c r="BN417" i="3"/>
  <c r="BM417" i="3"/>
  <c r="BN416" i="3"/>
  <c r="BM416" i="3"/>
  <c r="BN415" i="3"/>
  <c r="BM415" i="3"/>
  <c r="BN414" i="3"/>
  <c r="BM414" i="3"/>
  <c r="BN413" i="3"/>
  <c r="BM413" i="3"/>
  <c r="BN412" i="3"/>
  <c r="BM412" i="3"/>
  <c r="BN411" i="3"/>
  <c r="BM411" i="3"/>
  <c r="BN410" i="3"/>
  <c r="BM410" i="3"/>
  <c r="BN409" i="3"/>
  <c r="BM409" i="3"/>
  <c r="BN408" i="3"/>
  <c r="BM408" i="3"/>
  <c r="BN407" i="3"/>
  <c r="BM407" i="3"/>
  <c r="BN406" i="3"/>
  <c r="BM406" i="3"/>
  <c r="BN405" i="3"/>
  <c r="BM405" i="3"/>
  <c r="BN404" i="3"/>
  <c r="BM404" i="3"/>
  <c r="BN403" i="3"/>
  <c r="BM403" i="3"/>
  <c r="BN402" i="3"/>
  <c r="BM402" i="3"/>
  <c r="BN401" i="3"/>
  <c r="BM401" i="3"/>
  <c r="BN400" i="3"/>
  <c r="BM400" i="3"/>
  <c r="BN399" i="3"/>
  <c r="BM399" i="3"/>
  <c r="BN398" i="3"/>
  <c r="BM398" i="3"/>
  <c r="BN397" i="3"/>
  <c r="BM397" i="3"/>
  <c r="BN396" i="3"/>
  <c r="BM396" i="3"/>
  <c r="BN395" i="3"/>
  <c r="BM395" i="3"/>
  <c r="BN394" i="3"/>
  <c r="BM394" i="3"/>
  <c r="BN393" i="3"/>
  <c r="BM393" i="3"/>
  <c r="BN392" i="3"/>
  <c r="BM392" i="3"/>
  <c r="BN391" i="3"/>
  <c r="BM391" i="3"/>
  <c r="BN390" i="3"/>
  <c r="BM390" i="3"/>
  <c r="BN389" i="3"/>
  <c r="BM389" i="3"/>
  <c r="BN388" i="3"/>
  <c r="BM388" i="3"/>
  <c r="BN387" i="3"/>
  <c r="BM387" i="3"/>
  <c r="BN386" i="3"/>
  <c r="BM386" i="3"/>
  <c r="BN385" i="3"/>
  <c r="BM385" i="3"/>
  <c r="BN384" i="3"/>
  <c r="BM384" i="3"/>
  <c r="BN383" i="3"/>
  <c r="BM383" i="3"/>
  <c r="BN382" i="3"/>
  <c r="BM382" i="3"/>
  <c r="BN381" i="3"/>
  <c r="BM381" i="3"/>
  <c r="BN380" i="3"/>
  <c r="BM380" i="3"/>
  <c r="BN379" i="3"/>
  <c r="BM379" i="3"/>
  <c r="BN378" i="3"/>
  <c r="BM378" i="3"/>
  <c r="BN377" i="3"/>
  <c r="BM377" i="3"/>
  <c r="BN376" i="3"/>
  <c r="BM376" i="3"/>
  <c r="BN375" i="3"/>
  <c r="BM375" i="3"/>
  <c r="BN374" i="3"/>
  <c r="BM374" i="3"/>
  <c r="BN373" i="3"/>
  <c r="BM373" i="3"/>
  <c r="BN372" i="3"/>
  <c r="BM372" i="3"/>
  <c r="BN371" i="3"/>
  <c r="BM371" i="3"/>
  <c r="BN370" i="3"/>
  <c r="BM370" i="3"/>
  <c r="BN369" i="3"/>
  <c r="BM369" i="3"/>
  <c r="BN368" i="3"/>
  <c r="BM368" i="3"/>
  <c r="BN367" i="3"/>
  <c r="BM367" i="3"/>
  <c r="BN366" i="3"/>
  <c r="BM366" i="3"/>
  <c r="BN365" i="3"/>
  <c r="BM365" i="3"/>
  <c r="BN364" i="3"/>
  <c r="BM364" i="3"/>
  <c r="BN363" i="3"/>
  <c r="BM363" i="3"/>
  <c r="BN362" i="3"/>
  <c r="BM362" i="3"/>
  <c r="BN361" i="3"/>
  <c r="BM361" i="3"/>
  <c r="BN360" i="3"/>
  <c r="BM360" i="3"/>
  <c r="BN359" i="3"/>
  <c r="BM359" i="3"/>
  <c r="BN358" i="3"/>
  <c r="BM358" i="3"/>
  <c r="BN357" i="3"/>
  <c r="BM357" i="3"/>
  <c r="BN356" i="3"/>
  <c r="BM356" i="3"/>
  <c r="BN355" i="3"/>
  <c r="BM355" i="3"/>
  <c r="BN354" i="3"/>
  <c r="BM354" i="3"/>
  <c r="BN353" i="3"/>
  <c r="BM353" i="3"/>
  <c r="BN352" i="3"/>
  <c r="BM352" i="3"/>
  <c r="BN351" i="3"/>
  <c r="BM351" i="3"/>
  <c r="BN350" i="3"/>
  <c r="BM350" i="3"/>
  <c r="BN349" i="3"/>
  <c r="BM349" i="3"/>
  <c r="BN348" i="3"/>
  <c r="BM348" i="3"/>
  <c r="BN347" i="3"/>
  <c r="BM347" i="3"/>
  <c r="BN346" i="3"/>
  <c r="BM346" i="3"/>
  <c r="BN345" i="3"/>
  <c r="BM345" i="3"/>
  <c r="BN344" i="3"/>
  <c r="BM344" i="3"/>
  <c r="BN343" i="3"/>
  <c r="BM343" i="3"/>
  <c r="BN342" i="3"/>
  <c r="BM342" i="3"/>
  <c r="BN341" i="3"/>
  <c r="BM341" i="3"/>
  <c r="BN340" i="3"/>
  <c r="BM340" i="3"/>
  <c r="BN339" i="3"/>
  <c r="BM339" i="3"/>
  <c r="BN338" i="3"/>
  <c r="BM338" i="3"/>
  <c r="BN337" i="3"/>
  <c r="BM337" i="3"/>
  <c r="BN336" i="3"/>
  <c r="BM336" i="3"/>
  <c r="BN335" i="3"/>
  <c r="BM335" i="3"/>
  <c r="BN334" i="3"/>
  <c r="BM334" i="3"/>
  <c r="BN333" i="3"/>
  <c r="BM333" i="3"/>
  <c r="BN332" i="3"/>
  <c r="BM332" i="3"/>
  <c r="BN331" i="3"/>
  <c r="BM331" i="3"/>
  <c r="BN330" i="3"/>
  <c r="BM330" i="3"/>
  <c r="BN329" i="3"/>
  <c r="BM329" i="3"/>
  <c r="BN328" i="3"/>
  <c r="BM328" i="3"/>
  <c r="BN327" i="3"/>
  <c r="BM327" i="3"/>
  <c r="BN326" i="3"/>
  <c r="BM326" i="3"/>
  <c r="BN325" i="3"/>
  <c r="BM325" i="3"/>
  <c r="BN324" i="3"/>
  <c r="BM324" i="3"/>
  <c r="BN323" i="3"/>
  <c r="BM323" i="3"/>
  <c r="BN322" i="3"/>
  <c r="BM322" i="3"/>
  <c r="BN321" i="3"/>
  <c r="BM321" i="3"/>
  <c r="BN320" i="3"/>
  <c r="BM320" i="3"/>
  <c r="BN319" i="3"/>
  <c r="BM319" i="3"/>
  <c r="BN318" i="3"/>
  <c r="BM318" i="3"/>
  <c r="BN317" i="3"/>
  <c r="BM317" i="3"/>
  <c r="BN316" i="3"/>
  <c r="BM316" i="3"/>
  <c r="BN315" i="3"/>
  <c r="BM315" i="3"/>
  <c r="BN314" i="3"/>
  <c r="BM314" i="3"/>
  <c r="BN313" i="3"/>
  <c r="BM313" i="3"/>
  <c r="BN312" i="3"/>
  <c r="BM312" i="3"/>
  <c r="BN311" i="3"/>
  <c r="BM311" i="3"/>
  <c r="BN310" i="3"/>
  <c r="BM310" i="3"/>
  <c r="BN309" i="3"/>
  <c r="BM309" i="3"/>
  <c r="BN308" i="3"/>
  <c r="BM308" i="3"/>
  <c r="BN307" i="3"/>
  <c r="BM307" i="3"/>
  <c r="BN306" i="3"/>
  <c r="BM306" i="3"/>
  <c r="BN305" i="3"/>
  <c r="BM305" i="3"/>
  <c r="BN304" i="3"/>
  <c r="BM304" i="3"/>
  <c r="BN303" i="3"/>
  <c r="BM303" i="3"/>
  <c r="BN302" i="3"/>
  <c r="BM302" i="3"/>
  <c r="BN301" i="3"/>
  <c r="BM301" i="3"/>
  <c r="BN300" i="3"/>
  <c r="BM300" i="3"/>
  <c r="BN299" i="3"/>
  <c r="BM299" i="3"/>
  <c r="BN298" i="3"/>
  <c r="BM298" i="3"/>
  <c r="BN297" i="3"/>
  <c r="BM297" i="3"/>
  <c r="BN296" i="3"/>
  <c r="BM296" i="3"/>
  <c r="BN295" i="3"/>
  <c r="BM295" i="3"/>
  <c r="BN294" i="3"/>
  <c r="BM294" i="3"/>
  <c r="BN293" i="3"/>
  <c r="BM293" i="3"/>
  <c r="BN292" i="3"/>
  <c r="BM292" i="3"/>
  <c r="BN291" i="3"/>
  <c r="BM291" i="3"/>
  <c r="BN290" i="3"/>
  <c r="BM290" i="3"/>
  <c r="BN289" i="3"/>
  <c r="BM289" i="3"/>
  <c r="BN288" i="3"/>
  <c r="BM288" i="3"/>
  <c r="BN287" i="3"/>
  <c r="BM287" i="3"/>
  <c r="BN286" i="3"/>
  <c r="BM286" i="3"/>
  <c r="BN285" i="3"/>
  <c r="BM285" i="3"/>
  <c r="BN284" i="3"/>
  <c r="BM284" i="3"/>
  <c r="BN283" i="3"/>
  <c r="BM283" i="3"/>
  <c r="BN282" i="3"/>
  <c r="BM282" i="3"/>
  <c r="BN281" i="3"/>
  <c r="BM281" i="3"/>
  <c r="BN280" i="3"/>
  <c r="BM280" i="3"/>
  <c r="BN279" i="3"/>
  <c r="BM279" i="3"/>
  <c r="BN278" i="3"/>
  <c r="BM278" i="3"/>
  <c r="BN277" i="3"/>
  <c r="BM277" i="3"/>
  <c r="BN276" i="3"/>
  <c r="BM276" i="3"/>
  <c r="BN275" i="3"/>
  <c r="BM275" i="3"/>
  <c r="BN274" i="3"/>
  <c r="BM274" i="3"/>
  <c r="BN273" i="3"/>
  <c r="BM273" i="3"/>
  <c r="BN272" i="3"/>
  <c r="BM272" i="3"/>
  <c r="BN271" i="3"/>
  <c r="BM271" i="3"/>
  <c r="BN270" i="3"/>
  <c r="BM270" i="3"/>
  <c r="BN269" i="3"/>
  <c r="BM269" i="3"/>
  <c r="BN268" i="3"/>
  <c r="BM268" i="3"/>
  <c r="BN267" i="3"/>
  <c r="BM267" i="3"/>
  <c r="BN266" i="3"/>
  <c r="BM266" i="3"/>
  <c r="BN265" i="3"/>
  <c r="BM265" i="3"/>
  <c r="BN264" i="3"/>
  <c r="BM264" i="3"/>
  <c r="BN263" i="3"/>
  <c r="BM263" i="3"/>
  <c r="BN262" i="3"/>
  <c r="BM262" i="3"/>
  <c r="BN261" i="3"/>
  <c r="BM261" i="3"/>
  <c r="BN260" i="3"/>
  <c r="BM260" i="3"/>
  <c r="BN259" i="3"/>
  <c r="BM259" i="3"/>
  <c r="BN258" i="3"/>
  <c r="BM258" i="3"/>
  <c r="BN257" i="3"/>
  <c r="BM257" i="3"/>
  <c r="BN256" i="3"/>
  <c r="BM256" i="3"/>
  <c r="BN255" i="3"/>
  <c r="BM255" i="3"/>
  <c r="BN254" i="3"/>
  <c r="BM254" i="3"/>
  <c r="BN253" i="3"/>
  <c r="BM253" i="3"/>
  <c r="BN252" i="3"/>
  <c r="BM252" i="3"/>
  <c r="BN251" i="3"/>
  <c r="BM251" i="3"/>
  <c r="BN250" i="3"/>
  <c r="BM250" i="3"/>
  <c r="BN249" i="3"/>
  <c r="BM249" i="3"/>
  <c r="BN248" i="3"/>
  <c r="BM248" i="3"/>
  <c r="BN247" i="3"/>
  <c r="BM247" i="3"/>
  <c r="BN246" i="3"/>
  <c r="BM246" i="3"/>
  <c r="BN245" i="3"/>
  <c r="BM245" i="3"/>
  <c r="BN244" i="3"/>
  <c r="BM244" i="3"/>
  <c r="BN243" i="3"/>
  <c r="BM243" i="3"/>
  <c r="BN242" i="3"/>
  <c r="BM242" i="3"/>
  <c r="BN241" i="3"/>
  <c r="BM241" i="3"/>
  <c r="BN240" i="3"/>
  <c r="BM240" i="3"/>
  <c r="BN239" i="3"/>
  <c r="BM239" i="3"/>
  <c r="BN238" i="3"/>
  <c r="BM238" i="3"/>
  <c r="BN237" i="3"/>
  <c r="BM237" i="3"/>
  <c r="BN236" i="3"/>
  <c r="BM236" i="3"/>
  <c r="BN235" i="3"/>
  <c r="BM235" i="3"/>
  <c r="BN234" i="3"/>
  <c r="BM234" i="3"/>
  <c r="BN233" i="3"/>
  <c r="BM233" i="3"/>
  <c r="BN232" i="3"/>
  <c r="BM232" i="3"/>
  <c r="BN231" i="3"/>
  <c r="BM231" i="3"/>
  <c r="BN230" i="3"/>
  <c r="BM230" i="3"/>
  <c r="BN229" i="3"/>
  <c r="BM229" i="3"/>
  <c r="BN228" i="3"/>
  <c r="BM228" i="3"/>
  <c r="BN227" i="3"/>
  <c r="BM227" i="3"/>
  <c r="BN226" i="3"/>
  <c r="BM226" i="3"/>
  <c r="BN225" i="3"/>
  <c r="BM225" i="3"/>
  <c r="BN224" i="3"/>
  <c r="BM224" i="3"/>
  <c r="BN223" i="3"/>
  <c r="BM223" i="3"/>
  <c r="BN222" i="3"/>
  <c r="BM222" i="3"/>
  <c r="BN221" i="3"/>
  <c r="BM221" i="3"/>
  <c r="BN220" i="3"/>
  <c r="BM220" i="3"/>
  <c r="BN219" i="3"/>
  <c r="BM219" i="3"/>
  <c r="BN218" i="3"/>
  <c r="BM218" i="3"/>
  <c r="BN217" i="3"/>
  <c r="BM217" i="3"/>
  <c r="BN216" i="3"/>
  <c r="BM216" i="3"/>
  <c r="BN215" i="3"/>
  <c r="BM215" i="3"/>
  <c r="BN214" i="3"/>
  <c r="BM214" i="3"/>
  <c r="BN213" i="3"/>
  <c r="BM213" i="3"/>
  <c r="BN212" i="3"/>
  <c r="BM212" i="3"/>
  <c r="BN211" i="3"/>
  <c r="BM211" i="3"/>
  <c r="BN210" i="3"/>
  <c r="BM210" i="3"/>
  <c r="BN209" i="3"/>
  <c r="BM209" i="3"/>
  <c r="BN208" i="3"/>
  <c r="BM208" i="3"/>
  <c r="BN207" i="3"/>
  <c r="BM207" i="3"/>
  <c r="BN206" i="3"/>
  <c r="BM206" i="3"/>
  <c r="BN205" i="3"/>
  <c r="BM205" i="3"/>
  <c r="BN204" i="3"/>
  <c r="BM204" i="3"/>
  <c r="BN203" i="3"/>
  <c r="BM203" i="3"/>
  <c r="BN202" i="3"/>
  <c r="BM202" i="3"/>
  <c r="BN201" i="3"/>
  <c r="BM201" i="3"/>
  <c r="BN200" i="3"/>
  <c r="BM200" i="3"/>
  <c r="BN199" i="3"/>
  <c r="BM199" i="3"/>
  <c r="BN198" i="3"/>
  <c r="BM198" i="3"/>
  <c r="BN197" i="3"/>
  <c r="BM197" i="3"/>
  <c r="BN196" i="3"/>
  <c r="BM196" i="3"/>
  <c r="BN195" i="3"/>
  <c r="BM195" i="3"/>
  <c r="BN194" i="3"/>
  <c r="BM194" i="3"/>
  <c r="BN193" i="3"/>
  <c r="BM193" i="3"/>
  <c r="BN192" i="3"/>
  <c r="BM192" i="3"/>
  <c r="BN191" i="3"/>
  <c r="BM191" i="3"/>
  <c r="BN190" i="3"/>
  <c r="BM190" i="3"/>
  <c r="BN189" i="3"/>
  <c r="BM189" i="3"/>
  <c r="BN188" i="3"/>
  <c r="BM188" i="3"/>
  <c r="BN187" i="3"/>
  <c r="BM187" i="3"/>
  <c r="BN186" i="3"/>
  <c r="BM186" i="3"/>
  <c r="BN185" i="3"/>
  <c r="BM185" i="3"/>
  <c r="BN184" i="3"/>
  <c r="BM184" i="3"/>
  <c r="BN183" i="3"/>
  <c r="BM183" i="3"/>
  <c r="BN182" i="3"/>
  <c r="BM182" i="3"/>
  <c r="BN181" i="3"/>
  <c r="BM181" i="3"/>
  <c r="BN180" i="3"/>
  <c r="BM180" i="3"/>
  <c r="BN179" i="3"/>
  <c r="BM179" i="3"/>
  <c r="BN178" i="3"/>
  <c r="BM178" i="3"/>
  <c r="BN177" i="3"/>
  <c r="BM177" i="3"/>
  <c r="BN176" i="3"/>
  <c r="BM176" i="3"/>
  <c r="BN175" i="3"/>
  <c r="BM175" i="3"/>
  <c r="BN174" i="3"/>
  <c r="BM174" i="3"/>
  <c r="BN173" i="3"/>
  <c r="BM173" i="3"/>
  <c r="BN172" i="3"/>
  <c r="BM172" i="3"/>
  <c r="BN171" i="3"/>
  <c r="BM171" i="3"/>
  <c r="BN170" i="3"/>
  <c r="BM170" i="3"/>
  <c r="BN169" i="3"/>
  <c r="BM169" i="3"/>
  <c r="BN168" i="3"/>
  <c r="BM168" i="3"/>
  <c r="BN167" i="3"/>
  <c r="BM167" i="3"/>
  <c r="BN166" i="3"/>
  <c r="BM166" i="3"/>
  <c r="BN165" i="3"/>
  <c r="BM165" i="3"/>
  <c r="BN164" i="3"/>
  <c r="BM164" i="3"/>
  <c r="BN163" i="3"/>
  <c r="BM163" i="3"/>
  <c r="BN162" i="3"/>
  <c r="BM162" i="3"/>
  <c r="BN161" i="3"/>
  <c r="BM161" i="3"/>
  <c r="BN160" i="3"/>
  <c r="BM160" i="3"/>
  <c r="BN159" i="3"/>
  <c r="BM159" i="3"/>
  <c r="BN158" i="3"/>
  <c r="BM158" i="3"/>
  <c r="BN157" i="3"/>
  <c r="BM157" i="3"/>
  <c r="BN156" i="3"/>
  <c r="BM156" i="3"/>
  <c r="BN155" i="3"/>
  <c r="BM155" i="3"/>
  <c r="BN154" i="3"/>
  <c r="BM154" i="3"/>
  <c r="BN153" i="3"/>
  <c r="BM153" i="3"/>
  <c r="BN152" i="3"/>
  <c r="BM152" i="3"/>
  <c r="BN151" i="3"/>
  <c r="BM151" i="3"/>
  <c r="BN150" i="3"/>
  <c r="BM150" i="3"/>
  <c r="BN149" i="3"/>
  <c r="BM149" i="3"/>
  <c r="BN148" i="3"/>
  <c r="BM148" i="3"/>
  <c r="BN147" i="3"/>
  <c r="BM147" i="3"/>
  <c r="BN146" i="3"/>
  <c r="BM146" i="3"/>
  <c r="BN145" i="3"/>
  <c r="BM145" i="3"/>
  <c r="BN144" i="3"/>
  <c r="BM144" i="3"/>
  <c r="BN143" i="3"/>
  <c r="BM143" i="3"/>
  <c r="BN142" i="3"/>
  <c r="BM142" i="3"/>
  <c r="BN141" i="3"/>
  <c r="BM141" i="3"/>
  <c r="BN140" i="3"/>
  <c r="BM140" i="3"/>
  <c r="BN139" i="3"/>
  <c r="BM139" i="3"/>
  <c r="BN138" i="3"/>
  <c r="BM138" i="3"/>
  <c r="BN137" i="3"/>
  <c r="BM137" i="3"/>
  <c r="BN136" i="3"/>
  <c r="BM136" i="3"/>
  <c r="BN135" i="3"/>
  <c r="BM135" i="3"/>
  <c r="BN134" i="3"/>
  <c r="BM134" i="3"/>
  <c r="BN133" i="3"/>
  <c r="BM133" i="3"/>
  <c r="BN132" i="3"/>
  <c r="BM132" i="3"/>
  <c r="BN131" i="3"/>
  <c r="BM131" i="3"/>
  <c r="BN130" i="3"/>
  <c r="BM130" i="3"/>
  <c r="BN129" i="3"/>
  <c r="BM129" i="3"/>
  <c r="BN128" i="3"/>
  <c r="BM128" i="3"/>
  <c r="BN127" i="3"/>
  <c r="BM127" i="3"/>
  <c r="BN126" i="3"/>
  <c r="BM126" i="3"/>
  <c r="BN125" i="3"/>
  <c r="BM125" i="3"/>
  <c r="BN124" i="3"/>
  <c r="BM124" i="3"/>
  <c r="BN123" i="3"/>
  <c r="BM123" i="3"/>
  <c r="BN122" i="3"/>
  <c r="BM122" i="3"/>
  <c r="BN121" i="3"/>
  <c r="BM121" i="3"/>
  <c r="BN120" i="3"/>
  <c r="BM120" i="3"/>
  <c r="BN119" i="3"/>
  <c r="BM119" i="3"/>
  <c r="BN118" i="3"/>
  <c r="BM118" i="3"/>
  <c r="BN117" i="3"/>
  <c r="BM117" i="3"/>
  <c r="BN116" i="3"/>
  <c r="BM116" i="3"/>
  <c r="BN115" i="3"/>
  <c r="BM115" i="3"/>
  <c r="BN114" i="3"/>
  <c r="BM114" i="3"/>
  <c r="BN113" i="3"/>
  <c r="BM113" i="3"/>
  <c r="BN112" i="3"/>
  <c r="BM112" i="3"/>
  <c r="BN111" i="3"/>
  <c r="BM111" i="3"/>
  <c r="BN110" i="3"/>
  <c r="BM110" i="3"/>
  <c r="BN109" i="3"/>
  <c r="BM109" i="3"/>
  <c r="BN108" i="3"/>
  <c r="BM108" i="3"/>
  <c r="BN107" i="3"/>
  <c r="BM107" i="3"/>
  <c r="BN106" i="3"/>
  <c r="BM106" i="3"/>
  <c r="BN105" i="3"/>
  <c r="BM105" i="3"/>
  <c r="BN104" i="3"/>
  <c r="BM104" i="3"/>
  <c r="BN103" i="3"/>
  <c r="BM103" i="3"/>
  <c r="BN102" i="3"/>
  <c r="BM102" i="3"/>
  <c r="BN101" i="3"/>
  <c r="BM101" i="3"/>
  <c r="BN100" i="3"/>
  <c r="BM100" i="3"/>
  <c r="BN99" i="3"/>
  <c r="BM99" i="3"/>
  <c r="BN98" i="3"/>
  <c r="BM98" i="3"/>
  <c r="BN97" i="3"/>
  <c r="BM97" i="3"/>
  <c r="BN96" i="3"/>
  <c r="BM96" i="3"/>
  <c r="BN95" i="3"/>
  <c r="BM95" i="3"/>
  <c r="BN94" i="3"/>
  <c r="BM94" i="3"/>
  <c r="BN93" i="3"/>
  <c r="BM93" i="3"/>
  <c r="BN92" i="3"/>
  <c r="BM92" i="3"/>
  <c r="BN91" i="3"/>
  <c r="BM91" i="3"/>
  <c r="BN90" i="3"/>
  <c r="BM90" i="3"/>
  <c r="BN89" i="3"/>
  <c r="BM89" i="3"/>
  <c r="BN88" i="3"/>
  <c r="BM88" i="3"/>
  <c r="BN87" i="3"/>
  <c r="BM87" i="3"/>
  <c r="BN86" i="3"/>
  <c r="BM86" i="3"/>
  <c r="BN85" i="3"/>
  <c r="BM85" i="3"/>
  <c r="BN84" i="3"/>
  <c r="BM84" i="3"/>
  <c r="BN83" i="3"/>
  <c r="BM83" i="3"/>
  <c r="BN82" i="3"/>
  <c r="BM82" i="3"/>
  <c r="BN81" i="3"/>
  <c r="BM81" i="3"/>
  <c r="BN80" i="3"/>
  <c r="BM80" i="3"/>
  <c r="BN79" i="3"/>
  <c r="BM79" i="3"/>
  <c r="BN78" i="3"/>
  <c r="BM78" i="3"/>
  <c r="BN77" i="3"/>
  <c r="BM77" i="3"/>
  <c r="BN76" i="3"/>
  <c r="BM76" i="3"/>
  <c r="BN75" i="3"/>
  <c r="BM75" i="3"/>
  <c r="BN74" i="3"/>
  <c r="BM74" i="3"/>
  <c r="BN73" i="3"/>
  <c r="BM73" i="3"/>
  <c r="BN72" i="3"/>
  <c r="BM72" i="3"/>
  <c r="BN71" i="3"/>
  <c r="BM71" i="3"/>
  <c r="BN70" i="3"/>
  <c r="BM70" i="3"/>
  <c r="BN69" i="3"/>
  <c r="BM69" i="3"/>
  <c r="BN68" i="3"/>
  <c r="BM68" i="3"/>
  <c r="BN67" i="3"/>
  <c r="BM67" i="3"/>
  <c r="BN66" i="3"/>
  <c r="BM66" i="3"/>
  <c r="BN65" i="3"/>
  <c r="BM65" i="3"/>
  <c r="BN64" i="3"/>
  <c r="BM64" i="3"/>
  <c r="BN63" i="3"/>
  <c r="BM63" i="3"/>
  <c r="BN62" i="3"/>
  <c r="BM62" i="3"/>
  <c r="BN61" i="3"/>
  <c r="BM61" i="3"/>
  <c r="BN60" i="3"/>
  <c r="BM60" i="3"/>
  <c r="BN59" i="3"/>
  <c r="BM59" i="3"/>
  <c r="BN58" i="3"/>
  <c r="BM58" i="3"/>
  <c r="BN57" i="3"/>
  <c r="BM57" i="3"/>
  <c r="BN56" i="3"/>
  <c r="BM56" i="3"/>
  <c r="BN55" i="3"/>
  <c r="BM55" i="3"/>
  <c r="BN54" i="3"/>
  <c r="BM54" i="3"/>
  <c r="BN53" i="3"/>
  <c r="BM53" i="3"/>
  <c r="BN52" i="3"/>
  <c r="BM52" i="3"/>
  <c r="BN51" i="3"/>
  <c r="BM51" i="3"/>
  <c r="BN50" i="3"/>
  <c r="BM50" i="3"/>
  <c r="BN49" i="3"/>
  <c r="BM49" i="3"/>
  <c r="BN48" i="3"/>
  <c r="BM48" i="3"/>
  <c r="BN47" i="3"/>
  <c r="BM47" i="3"/>
  <c r="BN46" i="3"/>
  <c r="BM46" i="3"/>
  <c r="BN45" i="3"/>
  <c r="BM45" i="3"/>
  <c r="BN44" i="3"/>
  <c r="BM44" i="3"/>
  <c r="BN43" i="3"/>
  <c r="BM43" i="3"/>
  <c r="BN42" i="3"/>
  <c r="BM42" i="3"/>
  <c r="BN41" i="3"/>
  <c r="BM41" i="3"/>
  <c r="BN40" i="3"/>
  <c r="BM40" i="3"/>
  <c r="BN39" i="3"/>
  <c r="BM39" i="3"/>
  <c r="BN38" i="3"/>
  <c r="BM38" i="3"/>
  <c r="BN37" i="3"/>
  <c r="BM37" i="3"/>
  <c r="BN36" i="3"/>
  <c r="BM36" i="3"/>
  <c r="BN35" i="3"/>
  <c r="BM35" i="3"/>
  <c r="BN34" i="3"/>
  <c r="BM34" i="3"/>
  <c r="BN33" i="3"/>
  <c r="BM33" i="3"/>
  <c r="BN32" i="3"/>
  <c r="BM32" i="3"/>
  <c r="BN31" i="3"/>
  <c r="BM31" i="3"/>
  <c r="BN30" i="3"/>
  <c r="BM30" i="3"/>
  <c r="BN29" i="3"/>
  <c r="BM29" i="3"/>
  <c r="BN28" i="3"/>
  <c r="BM28" i="3"/>
  <c r="BN27" i="3"/>
  <c r="BM27" i="3"/>
  <c r="BN26" i="3"/>
  <c r="BM26" i="3"/>
  <c r="BN25" i="3"/>
  <c r="BM25" i="3"/>
  <c r="BN24" i="3"/>
  <c r="BM24" i="3"/>
  <c r="BN23" i="3"/>
  <c r="BM23" i="3"/>
  <c r="BN22" i="3"/>
  <c r="BM22" i="3"/>
  <c r="BN21" i="3"/>
  <c r="BM21" i="3"/>
  <c r="BN20" i="3"/>
  <c r="BM20" i="3"/>
  <c r="BN19" i="3"/>
  <c r="BM19" i="3"/>
  <c r="BM18" i="3"/>
  <c r="BM17" i="3"/>
  <c r="BL1010" i="3"/>
  <c r="BL1009" i="3"/>
  <c r="BL1006" i="3"/>
  <c r="BL1005" i="3"/>
  <c r="BL1002" i="3"/>
  <c r="BL1001" i="3"/>
  <c r="BL998" i="3"/>
  <c r="BL997" i="3"/>
  <c r="BL994" i="3"/>
  <c r="BL993" i="3"/>
  <c r="BL990" i="3"/>
  <c r="BL989" i="3"/>
  <c r="BL987" i="3"/>
  <c r="BL986" i="3"/>
  <c r="BL985" i="3"/>
  <c r="BL982" i="3"/>
  <c r="BL981" i="3"/>
  <c r="BL978" i="3"/>
  <c r="BL977" i="3"/>
  <c r="BL974" i="3"/>
  <c r="BL973" i="3"/>
  <c r="BL971" i="3"/>
  <c r="BL970" i="3"/>
  <c r="BL969" i="3"/>
  <c r="BL966" i="3"/>
  <c r="BL965" i="3"/>
  <c r="BL962" i="3"/>
  <c r="BL961" i="3"/>
  <c r="BL958" i="3"/>
  <c r="BL957" i="3"/>
  <c r="BL954" i="3"/>
  <c r="BL953" i="3"/>
  <c r="BL950" i="3"/>
  <c r="BL949" i="3"/>
  <c r="BL946" i="3"/>
  <c r="BL945" i="3"/>
  <c r="BL942" i="3"/>
  <c r="BL941" i="3"/>
  <c r="BL939" i="3"/>
  <c r="BL938" i="3"/>
  <c r="BL937" i="3"/>
  <c r="BL934" i="3"/>
  <c r="BL933" i="3"/>
  <c r="BL930" i="3"/>
  <c r="BL929" i="3"/>
  <c r="BL926" i="3"/>
  <c r="BL925" i="3"/>
  <c r="BL923" i="3"/>
  <c r="BL922" i="3"/>
  <c r="BL921" i="3"/>
  <c r="BL918" i="3"/>
  <c r="BL917" i="3"/>
  <c r="BL914" i="3"/>
  <c r="BL913" i="3"/>
  <c r="BL910" i="3"/>
  <c r="BL909" i="3"/>
  <c r="BL907" i="3"/>
  <c r="BL906" i="3"/>
  <c r="BL905" i="3"/>
  <c r="BL902" i="3"/>
  <c r="BL901" i="3"/>
  <c r="BL898" i="3"/>
  <c r="BL897" i="3"/>
  <c r="BL894" i="3"/>
  <c r="BL893" i="3"/>
  <c r="BL890" i="3"/>
  <c r="BL889" i="3"/>
  <c r="BL886" i="3"/>
  <c r="BL885" i="3"/>
  <c r="BL882" i="3"/>
  <c r="BL881" i="3"/>
  <c r="BL878" i="3"/>
  <c r="BL877" i="3"/>
  <c r="BL875" i="3"/>
  <c r="BL874" i="3"/>
  <c r="BL873" i="3"/>
  <c r="BL870" i="3"/>
  <c r="BL869" i="3"/>
  <c r="BL867" i="3"/>
  <c r="BL866" i="3"/>
  <c r="BL865" i="3"/>
  <c r="BL862" i="3"/>
  <c r="BL861" i="3"/>
  <c r="BL859" i="3"/>
  <c r="BL858" i="3"/>
  <c r="BL857" i="3"/>
  <c r="BL854" i="3"/>
  <c r="BL853" i="3"/>
  <c r="BL850" i="3"/>
  <c r="BL849" i="3"/>
  <c r="BL846" i="3"/>
  <c r="BL845" i="3"/>
  <c r="BL843" i="3"/>
  <c r="BL842" i="3"/>
  <c r="BL841" i="3"/>
  <c r="BL838" i="3"/>
  <c r="BL837" i="3"/>
  <c r="BL835" i="3"/>
  <c r="BL834" i="3"/>
  <c r="BL833" i="3"/>
  <c r="BL830" i="3"/>
  <c r="BL829" i="3"/>
  <c r="BL827" i="3"/>
  <c r="BL826" i="3"/>
  <c r="BL825" i="3"/>
  <c r="BL822" i="3"/>
  <c r="BL821" i="3"/>
  <c r="BL818" i="3"/>
  <c r="BL817" i="3"/>
  <c r="BL814" i="3"/>
  <c r="BL813" i="3"/>
  <c r="BL811" i="3"/>
  <c r="BL810" i="3"/>
  <c r="BL809" i="3"/>
  <c r="BL806" i="3"/>
  <c r="BL805" i="3"/>
  <c r="BL803" i="3"/>
  <c r="BL802" i="3"/>
  <c r="BL801" i="3"/>
  <c r="BL798" i="3"/>
  <c r="BL797" i="3"/>
  <c r="BL795" i="3"/>
  <c r="BL794" i="3"/>
  <c r="BL793" i="3"/>
  <c r="BL790" i="3"/>
  <c r="BL789" i="3"/>
  <c r="BL786" i="3"/>
  <c r="BL785" i="3"/>
  <c r="BL783" i="3"/>
  <c r="BL782" i="3"/>
  <c r="BL781" i="3"/>
  <c r="BL779" i="3"/>
  <c r="BL778" i="3"/>
  <c r="BL777" i="3"/>
  <c r="BL774" i="3"/>
  <c r="BL773" i="3"/>
  <c r="BL771" i="3"/>
  <c r="BL770" i="3"/>
  <c r="BL769" i="3"/>
  <c r="BL767" i="3"/>
  <c r="BL766" i="3"/>
  <c r="BL765" i="3"/>
  <c r="BL763" i="3"/>
  <c r="BL762" i="3"/>
  <c r="BL761" i="3"/>
  <c r="BL758" i="3"/>
  <c r="BL757" i="3"/>
  <c r="BL755" i="3"/>
  <c r="BL754" i="3"/>
  <c r="BL753" i="3"/>
  <c r="BL751" i="3"/>
  <c r="BL750" i="3"/>
  <c r="BL749" i="3"/>
  <c r="BL747" i="3"/>
  <c r="BL746" i="3"/>
  <c r="BL745" i="3"/>
  <c r="BL742" i="3"/>
  <c r="BL741" i="3"/>
  <c r="BL739" i="3"/>
  <c r="BL738" i="3"/>
  <c r="BL737" i="3"/>
  <c r="BL735" i="3"/>
  <c r="BL734" i="3"/>
  <c r="BL733" i="3"/>
  <c r="BL731" i="3"/>
  <c r="BL730" i="3"/>
  <c r="BL729" i="3"/>
  <c r="BL726" i="3"/>
  <c r="BL725" i="3"/>
  <c r="BL723" i="3"/>
  <c r="BL722" i="3"/>
  <c r="BL721" i="3"/>
  <c r="BL719" i="3"/>
  <c r="BL718" i="3"/>
  <c r="BL717" i="3"/>
  <c r="BL715" i="3"/>
  <c r="BL714" i="3"/>
  <c r="BL713" i="3"/>
  <c r="BL710" i="3"/>
  <c r="BL709" i="3"/>
  <c r="BL707" i="3"/>
  <c r="BL706" i="3"/>
  <c r="BL705" i="3"/>
  <c r="BL703" i="3"/>
  <c r="BL702" i="3"/>
  <c r="BL701" i="3"/>
  <c r="BL699" i="3"/>
  <c r="BL698" i="3"/>
  <c r="BL697" i="3"/>
  <c r="BL695" i="3"/>
  <c r="BL694" i="3"/>
  <c r="BL693" i="3"/>
  <c r="BL691" i="3"/>
  <c r="BL690" i="3"/>
  <c r="BL689" i="3"/>
  <c r="BL687" i="3"/>
  <c r="BL686" i="3"/>
  <c r="BL685" i="3"/>
  <c r="BL683" i="3"/>
  <c r="BL682" i="3"/>
  <c r="BL681" i="3"/>
  <c r="BL679" i="3"/>
  <c r="BL678" i="3"/>
  <c r="BL677" i="3"/>
  <c r="BL675" i="3"/>
  <c r="BL674" i="3"/>
  <c r="BL673" i="3"/>
  <c r="BL671" i="3"/>
  <c r="BL670" i="3"/>
  <c r="BL669" i="3"/>
  <c r="BL667" i="3"/>
  <c r="BL666" i="3"/>
  <c r="BL665" i="3"/>
  <c r="BL663" i="3"/>
  <c r="BL662" i="3"/>
  <c r="BL661" i="3"/>
  <c r="BL659" i="3"/>
  <c r="BL658" i="3"/>
  <c r="BL657" i="3"/>
  <c r="BL655" i="3"/>
  <c r="BL654" i="3"/>
  <c r="BL653" i="3"/>
  <c r="BL651" i="3"/>
  <c r="BL650" i="3"/>
  <c r="BL649" i="3"/>
  <c r="BL647" i="3"/>
  <c r="BL646" i="3"/>
  <c r="BL645" i="3"/>
  <c r="BL643" i="3"/>
  <c r="BL642" i="3"/>
  <c r="BL641" i="3"/>
  <c r="BL639" i="3"/>
  <c r="BL638" i="3"/>
  <c r="BL637" i="3"/>
  <c r="BL635" i="3"/>
  <c r="BL634" i="3"/>
  <c r="BL633" i="3"/>
  <c r="BL631" i="3"/>
  <c r="BL630" i="3"/>
  <c r="BL629" i="3"/>
  <c r="BL627" i="3"/>
  <c r="BL626" i="3"/>
  <c r="BL625" i="3"/>
  <c r="BL623" i="3"/>
  <c r="BL622" i="3"/>
  <c r="BL621" i="3"/>
  <c r="BL619" i="3"/>
  <c r="BL618" i="3"/>
  <c r="BL617" i="3"/>
  <c r="BL615" i="3"/>
  <c r="BL614" i="3"/>
  <c r="BL613" i="3"/>
  <c r="BL611" i="3"/>
  <c r="BL610" i="3"/>
  <c r="BL609" i="3"/>
  <c r="BL607" i="3"/>
  <c r="BL606" i="3"/>
  <c r="BL605" i="3"/>
  <c r="BL603" i="3"/>
  <c r="BL602" i="3"/>
  <c r="BL601" i="3"/>
  <c r="BL599" i="3"/>
  <c r="BL598" i="3"/>
  <c r="BL597" i="3"/>
  <c r="BL595" i="3"/>
  <c r="BL594" i="3"/>
  <c r="BL593" i="3"/>
  <c r="BL591" i="3"/>
  <c r="BL590" i="3"/>
  <c r="BL589" i="3"/>
  <c r="BL587" i="3"/>
  <c r="BL586" i="3"/>
  <c r="BL585" i="3"/>
  <c r="BL583" i="3"/>
  <c r="BL582" i="3"/>
  <c r="BL581" i="3"/>
  <c r="BL579" i="3"/>
  <c r="BL578" i="3"/>
  <c r="BL577" i="3"/>
  <c r="BL575" i="3"/>
  <c r="BL574" i="3"/>
  <c r="BL573" i="3"/>
  <c r="BL571" i="3"/>
  <c r="BL570" i="3"/>
  <c r="BL569" i="3"/>
  <c r="BL567" i="3"/>
  <c r="BL566" i="3"/>
  <c r="BL565" i="3"/>
  <c r="BL563" i="3"/>
  <c r="BL562" i="3"/>
  <c r="BL561" i="3"/>
  <c r="BL559" i="3"/>
  <c r="BL558" i="3"/>
  <c r="BL557" i="3"/>
  <c r="BL555" i="3"/>
  <c r="BL554" i="3"/>
  <c r="BL553" i="3"/>
  <c r="BL551" i="3"/>
  <c r="BL550" i="3"/>
  <c r="BL549" i="3"/>
  <c r="BL547" i="3"/>
  <c r="BL546" i="3"/>
  <c r="BL545" i="3"/>
  <c r="BL543" i="3"/>
  <c r="BL542" i="3"/>
  <c r="BL541" i="3"/>
  <c r="BL539" i="3"/>
  <c r="BL538" i="3"/>
  <c r="BL537" i="3"/>
  <c r="BL535" i="3"/>
  <c r="BL534" i="3"/>
  <c r="BL533" i="3"/>
  <c r="BL531" i="3"/>
  <c r="BL530" i="3"/>
  <c r="BL529" i="3"/>
  <c r="BL527" i="3"/>
  <c r="BL526" i="3"/>
  <c r="BL525" i="3"/>
  <c r="BL523" i="3"/>
  <c r="BL522" i="3"/>
  <c r="BL521" i="3"/>
  <c r="BL519" i="3"/>
  <c r="BL518" i="3"/>
  <c r="BL517" i="3"/>
  <c r="BL515" i="3"/>
  <c r="BL514" i="3"/>
  <c r="BL513" i="3"/>
  <c r="BL511" i="3"/>
  <c r="BL510" i="3"/>
  <c r="BL509" i="3"/>
  <c r="BL507" i="3"/>
  <c r="BL506" i="3"/>
  <c r="BL505" i="3"/>
  <c r="BL503" i="3"/>
  <c r="BL502" i="3"/>
  <c r="BL501" i="3"/>
  <c r="BL499" i="3"/>
  <c r="BL498" i="3"/>
  <c r="BL497" i="3"/>
  <c r="BL495" i="3"/>
  <c r="BL494" i="3"/>
  <c r="BL493" i="3"/>
  <c r="BL491" i="3"/>
  <c r="BL490" i="3"/>
  <c r="BL489" i="3"/>
  <c r="BL487" i="3"/>
  <c r="BL486" i="3"/>
  <c r="BL485" i="3"/>
  <c r="BL483" i="3"/>
  <c r="BL482" i="3"/>
  <c r="BL481" i="3"/>
  <c r="BL479" i="3"/>
  <c r="BL478" i="3"/>
  <c r="BL477" i="3"/>
  <c r="BL475" i="3"/>
  <c r="BL474" i="3"/>
  <c r="BL473" i="3"/>
  <c r="BL471" i="3"/>
  <c r="BL470" i="3"/>
  <c r="BL469" i="3"/>
  <c r="BL467" i="3"/>
  <c r="BL466" i="3"/>
  <c r="BL465" i="3"/>
  <c r="BL463" i="3"/>
  <c r="BL462" i="3"/>
  <c r="BL461" i="3"/>
  <c r="BL459" i="3"/>
  <c r="BL458" i="3"/>
  <c r="BL457" i="3"/>
  <c r="BL455" i="3"/>
  <c r="BL454" i="3"/>
  <c r="BL453" i="3"/>
  <c r="BL451" i="3"/>
  <c r="BL450" i="3"/>
  <c r="BL449" i="3"/>
  <c r="BL447" i="3"/>
  <c r="BL446" i="3"/>
  <c r="BL445" i="3"/>
  <c r="BL443" i="3"/>
  <c r="BL442" i="3"/>
  <c r="BL441" i="3"/>
  <c r="BL439" i="3"/>
  <c r="BL438" i="3"/>
  <c r="BL437" i="3"/>
  <c r="BL435" i="3"/>
  <c r="BL434" i="3"/>
  <c r="BL433" i="3"/>
  <c r="BL431" i="3"/>
  <c r="BL430" i="3"/>
  <c r="BL429" i="3"/>
  <c r="BL427" i="3"/>
  <c r="BL426" i="3"/>
  <c r="BL425" i="3"/>
  <c r="BL423" i="3"/>
  <c r="BL422" i="3"/>
  <c r="BL421" i="3"/>
  <c r="BL419" i="3"/>
  <c r="BL418" i="3"/>
  <c r="BL417" i="3"/>
  <c r="BL415" i="3"/>
  <c r="BL414" i="3"/>
  <c r="BL413" i="3"/>
  <c r="BL411" i="3"/>
  <c r="BL410" i="3"/>
  <c r="BL409" i="3"/>
  <c r="BL407" i="3"/>
  <c r="BL406" i="3"/>
  <c r="BL405" i="3"/>
  <c r="BL403" i="3"/>
  <c r="BL402" i="3"/>
  <c r="BL401" i="3"/>
  <c r="BL399" i="3"/>
  <c r="BL398" i="3"/>
  <c r="BL397" i="3"/>
  <c r="BL395" i="3"/>
  <c r="BL394" i="3"/>
  <c r="BL393" i="3"/>
  <c r="BL391" i="3"/>
  <c r="BL390" i="3"/>
  <c r="BL389" i="3"/>
  <c r="BL387" i="3"/>
  <c r="BL386" i="3"/>
  <c r="BL385" i="3"/>
  <c r="BL383" i="3"/>
  <c r="BL382" i="3"/>
  <c r="BL381" i="3"/>
  <c r="BL379" i="3"/>
  <c r="BL378" i="3"/>
  <c r="BL377" i="3"/>
  <c r="BL375" i="3"/>
  <c r="BL374" i="3"/>
  <c r="BL373" i="3"/>
  <c r="BL371" i="3"/>
  <c r="BL370" i="3"/>
  <c r="BL369" i="3"/>
  <c r="BL367" i="3"/>
  <c r="BL366" i="3"/>
  <c r="BL365" i="3"/>
  <c r="BL363" i="3"/>
  <c r="BL362" i="3"/>
  <c r="BL361" i="3"/>
  <c r="BL359" i="3"/>
  <c r="BL358" i="3"/>
  <c r="BL357" i="3"/>
  <c r="BL355" i="3"/>
  <c r="BL354" i="3"/>
  <c r="BL353" i="3"/>
  <c r="BL351" i="3"/>
  <c r="BL350" i="3"/>
  <c r="BL349" i="3"/>
  <c r="BL347" i="3"/>
  <c r="BL346" i="3"/>
  <c r="BL345" i="3"/>
  <c r="BL343" i="3"/>
  <c r="BL342" i="3"/>
  <c r="BL341" i="3"/>
  <c r="BL339" i="3"/>
  <c r="BL338" i="3"/>
  <c r="BL337" i="3"/>
  <c r="BL335" i="3"/>
  <c r="BL334" i="3"/>
  <c r="BL333" i="3"/>
  <c r="BL331" i="3"/>
  <c r="BL330" i="3"/>
  <c r="BL329" i="3"/>
  <c r="BL327" i="3"/>
  <c r="BL326" i="3"/>
  <c r="BL325" i="3"/>
  <c r="BL323" i="3"/>
  <c r="BL322" i="3"/>
  <c r="BL321" i="3"/>
  <c r="BL319" i="3"/>
  <c r="BL318" i="3"/>
  <c r="BL317" i="3"/>
  <c r="BL315" i="3"/>
  <c r="BL314" i="3"/>
  <c r="BL313" i="3"/>
  <c r="BL311" i="3"/>
  <c r="BL310" i="3"/>
  <c r="BL309" i="3"/>
  <c r="BL307" i="3"/>
  <c r="BL306" i="3"/>
  <c r="BL305" i="3"/>
  <c r="BL303" i="3"/>
  <c r="BL302" i="3"/>
  <c r="BL301" i="3"/>
  <c r="BL299" i="3"/>
  <c r="BL298" i="3"/>
  <c r="BL297" i="3"/>
  <c r="BL295" i="3"/>
  <c r="BL294" i="3"/>
  <c r="BL293" i="3"/>
  <c r="BL291" i="3"/>
  <c r="BL290" i="3"/>
  <c r="BL289" i="3"/>
  <c r="BL287" i="3"/>
  <c r="BL286" i="3"/>
  <c r="BL285" i="3"/>
  <c r="BL283" i="3"/>
  <c r="BL282" i="3"/>
  <c r="BL281" i="3"/>
  <c r="BL279" i="3"/>
  <c r="BL278" i="3"/>
  <c r="BL277" i="3"/>
  <c r="BL275" i="3"/>
  <c r="BL274" i="3"/>
  <c r="BL273" i="3"/>
  <c r="BL271" i="3"/>
  <c r="BL270" i="3"/>
  <c r="BL269" i="3"/>
  <c r="BL267" i="3"/>
  <c r="BL266" i="3"/>
  <c r="BL265" i="3"/>
  <c r="BL263" i="3"/>
  <c r="BL262" i="3"/>
  <c r="BL261" i="3"/>
  <c r="BL259" i="3"/>
  <c r="BL258" i="3"/>
  <c r="BL257" i="3"/>
  <c r="BL255" i="3"/>
  <c r="BL254" i="3"/>
  <c r="BL253" i="3"/>
  <c r="BL251" i="3"/>
  <c r="BL250" i="3"/>
  <c r="BL249" i="3"/>
  <c r="BL247" i="3"/>
  <c r="BL246" i="3"/>
  <c r="BL245" i="3"/>
  <c r="BL243" i="3"/>
  <c r="BL242" i="3"/>
  <c r="BL241" i="3"/>
  <c r="BL239" i="3"/>
  <c r="BL238" i="3"/>
  <c r="BL237" i="3"/>
  <c r="BL235" i="3"/>
  <c r="BL234" i="3"/>
  <c r="BL233" i="3"/>
  <c r="BL231" i="3"/>
  <c r="BL230" i="3"/>
  <c r="BL229" i="3"/>
  <c r="BL227" i="3"/>
  <c r="BL226" i="3"/>
  <c r="BL225" i="3"/>
  <c r="BL223" i="3"/>
  <c r="BL222" i="3"/>
  <c r="BL221" i="3"/>
  <c r="BL219" i="3"/>
  <c r="BL218" i="3"/>
  <c r="BL217" i="3"/>
  <c r="BL215" i="3"/>
  <c r="BL214" i="3"/>
  <c r="BL213" i="3"/>
  <c r="BL211" i="3"/>
  <c r="BL210" i="3"/>
  <c r="BL209" i="3"/>
  <c r="BL207" i="3"/>
  <c r="BL206" i="3"/>
  <c r="BL205" i="3"/>
  <c r="BL203" i="3"/>
  <c r="BL202" i="3"/>
  <c r="BL201" i="3"/>
  <c r="BL199" i="3"/>
  <c r="BL198" i="3"/>
  <c r="BL197" i="3"/>
  <c r="BL195" i="3"/>
  <c r="BL194" i="3"/>
  <c r="BL193" i="3"/>
  <c r="BL191" i="3"/>
  <c r="BL190" i="3"/>
  <c r="BL189" i="3"/>
  <c r="BL187" i="3"/>
  <c r="BL186" i="3"/>
  <c r="BL185" i="3"/>
  <c r="BL183" i="3"/>
  <c r="BL182" i="3"/>
  <c r="BL181" i="3"/>
  <c r="BL179" i="3"/>
  <c r="BL178" i="3"/>
  <c r="BL177" i="3"/>
  <c r="BL175" i="3"/>
  <c r="BL174" i="3"/>
  <c r="BL173" i="3"/>
  <c r="BL171" i="3"/>
  <c r="BL170" i="3"/>
  <c r="BL169" i="3"/>
  <c r="BL167" i="3"/>
  <c r="BL166" i="3"/>
  <c r="BL165" i="3"/>
  <c r="BL163" i="3"/>
  <c r="BL162" i="3"/>
  <c r="BL161" i="3"/>
  <c r="BL159" i="3"/>
  <c r="BL158" i="3"/>
  <c r="BL157" i="3"/>
  <c r="BL155" i="3"/>
  <c r="BL154" i="3"/>
  <c r="BL153" i="3"/>
  <c r="BL151" i="3"/>
  <c r="BL150" i="3"/>
  <c r="BL149" i="3"/>
  <c r="BL147" i="3"/>
  <c r="BL146" i="3"/>
  <c r="BL145" i="3"/>
  <c r="BL143" i="3"/>
  <c r="BL142" i="3"/>
  <c r="BL141" i="3"/>
  <c r="BL139" i="3"/>
  <c r="BL138" i="3"/>
  <c r="BL137" i="3"/>
  <c r="BL135" i="3"/>
  <c r="BL134" i="3"/>
  <c r="BL133" i="3"/>
  <c r="BL131" i="3"/>
  <c r="BL130" i="3"/>
  <c r="BL129" i="3"/>
  <c r="BL127" i="3"/>
  <c r="BL126" i="3"/>
  <c r="BL125" i="3"/>
  <c r="BL123" i="3"/>
  <c r="BL122" i="3"/>
  <c r="BL121" i="3"/>
  <c r="BL119" i="3"/>
  <c r="BL118" i="3"/>
  <c r="BL117" i="3"/>
  <c r="BL115" i="3"/>
  <c r="BL114" i="3"/>
  <c r="BL113" i="3"/>
  <c r="BL111" i="3"/>
  <c r="BL110" i="3"/>
  <c r="BL109" i="3"/>
  <c r="BL107" i="3"/>
  <c r="BL106" i="3"/>
  <c r="BL105" i="3"/>
  <c r="BL103" i="3"/>
  <c r="BL102" i="3"/>
  <c r="BL101" i="3"/>
  <c r="BL99" i="3"/>
  <c r="BL98" i="3"/>
  <c r="BL97" i="3"/>
  <c r="BL95" i="3"/>
  <c r="BL94" i="3"/>
  <c r="BL93" i="3"/>
  <c r="BL91" i="3"/>
  <c r="BL90" i="3"/>
  <c r="BL89" i="3"/>
  <c r="BL87" i="3"/>
  <c r="BL86" i="3"/>
  <c r="BL85" i="3"/>
  <c r="BL83" i="3"/>
  <c r="BL82" i="3"/>
  <c r="BL81" i="3"/>
  <c r="BL79" i="3"/>
  <c r="BL78" i="3"/>
  <c r="BL77" i="3"/>
  <c r="BL75" i="3"/>
  <c r="BL74" i="3"/>
  <c r="BL73" i="3"/>
  <c r="BL71" i="3"/>
  <c r="BL70" i="3"/>
  <c r="BL69" i="3"/>
  <c r="BL67" i="3"/>
  <c r="BL66" i="3"/>
  <c r="BL65" i="3"/>
  <c r="BL63" i="3"/>
  <c r="BL62" i="3"/>
  <c r="BL61" i="3"/>
  <c r="BL59" i="3"/>
  <c r="BL58" i="3"/>
  <c r="BL57" i="3"/>
  <c r="BL55" i="3"/>
  <c r="BL54" i="3"/>
  <c r="BL53" i="3"/>
  <c r="BL51" i="3"/>
  <c r="BL50" i="3"/>
  <c r="BL49" i="3"/>
  <c r="BL47" i="3"/>
  <c r="BL46" i="3"/>
  <c r="BL45" i="3"/>
  <c r="BL43" i="3"/>
  <c r="BL42" i="3"/>
  <c r="BL41" i="3"/>
  <c r="BL39" i="3"/>
  <c r="BL38" i="3"/>
  <c r="BL37" i="3"/>
  <c r="BL35" i="3"/>
  <c r="BL34" i="3"/>
  <c r="BL33" i="3"/>
  <c r="BL31" i="3"/>
  <c r="BL30" i="3"/>
  <c r="BL29" i="3"/>
  <c r="BL27" i="3"/>
  <c r="BL26" i="3"/>
  <c r="BL25" i="3"/>
  <c r="BL23" i="3"/>
  <c r="BL22" i="3"/>
  <c r="BL21" i="3"/>
  <c r="L3" i="3"/>
  <c r="L1013" i="3" s="1"/>
  <c r="M3" i="3"/>
  <c r="G25" i="9" s="1"/>
  <c r="L9" i="18"/>
  <c r="M9" i="18"/>
  <c r="P9" i="18"/>
  <c r="H9" i="18"/>
  <c r="I9" i="18"/>
  <c r="H10" i="18"/>
  <c r="I10" i="18"/>
  <c r="H11" i="18"/>
  <c r="I11" i="18"/>
  <c r="J11" i="18"/>
  <c r="H12" i="18"/>
  <c r="I12" i="18"/>
  <c r="J12" i="18"/>
  <c r="H13" i="18"/>
  <c r="I13" i="18"/>
  <c r="J13" i="18"/>
  <c r="H15" i="18"/>
  <c r="I15" i="18"/>
  <c r="J15" i="18"/>
  <c r="H16" i="18"/>
  <c r="I16" i="18"/>
  <c r="J16" i="18"/>
  <c r="H17" i="18"/>
  <c r="I17" i="18"/>
  <c r="H18" i="18"/>
  <c r="I18" i="18"/>
  <c r="J18" i="18"/>
  <c r="H19" i="18"/>
  <c r="I19" i="18"/>
  <c r="J19" i="18"/>
  <c r="H20" i="18"/>
  <c r="I20" i="18"/>
  <c r="J20" i="18"/>
  <c r="H21" i="18"/>
  <c r="I21" i="18"/>
  <c r="J21" i="18"/>
  <c r="H22" i="18"/>
  <c r="I22" i="18"/>
  <c r="J22" i="18"/>
  <c r="H23" i="18"/>
  <c r="I23" i="18"/>
  <c r="J23" i="18"/>
  <c r="H24" i="18"/>
  <c r="I24" i="18"/>
  <c r="J24" i="18"/>
  <c r="H25" i="18"/>
  <c r="I25" i="18"/>
  <c r="J25" i="18"/>
  <c r="H26" i="18"/>
  <c r="I26" i="18"/>
  <c r="J26" i="18"/>
  <c r="BC15" i="3"/>
  <c r="T10" i="5"/>
  <c r="L1" i="18"/>
  <c r="K1" i="19"/>
  <c r="I1" i="18"/>
  <c r="H1" i="19"/>
  <c r="R16" i="5"/>
  <c r="R515" i="5"/>
  <c r="R514" i="5"/>
  <c r="R513" i="5"/>
  <c r="R512" i="5"/>
  <c r="R461" i="5"/>
  <c r="R460" i="5"/>
  <c r="R359" i="5"/>
  <c r="R358" i="5"/>
  <c r="R357" i="5"/>
  <c r="R256" i="5"/>
  <c r="R255" i="5"/>
  <c r="R254" i="5"/>
  <c r="R253" i="5"/>
  <c r="R252" i="5"/>
  <c r="R251" i="5"/>
  <c r="R250" i="5"/>
  <c r="R249" i="5"/>
  <c r="R248" i="5"/>
  <c r="R247" i="5"/>
  <c r="R246" i="5"/>
  <c r="R245" i="5"/>
  <c r="R244" i="5"/>
  <c r="R243" i="5"/>
  <c r="R242" i="5"/>
  <c r="R241" i="5"/>
  <c r="R240" i="5"/>
  <c r="R239" i="5"/>
  <c r="R238" i="5"/>
  <c r="R237" i="5"/>
  <c r="R236" i="5"/>
  <c r="R235" i="5"/>
  <c r="R234" i="5"/>
  <c r="R233" i="5"/>
  <c r="R232" i="5"/>
  <c r="R231" i="5"/>
  <c r="R230" i="5"/>
  <c r="R229" i="5"/>
  <c r="R228" i="5"/>
  <c r="R227" i="5"/>
  <c r="R226" i="5"/>
  <c r="R225" i="5"/>
  <c r="R224" i="5"/>
  <c r="R223" i="5"/>
  <c r="R222" i="5"/>
  <c r="R221" i="5"/>
  <c r="R220" i="5"/>
  <c r="R219" i="5"/>
  <c r="R218" i="5"/>
  <c r="R217" i="5"/>
  <c r="R216" i="5"/>
  <c r="R215" i="5"/>
  <c r="R214" i="5"/>
  <c r="R213" i="5"/>
  <c r="R212" i="5"/>
  <c r="R211" i="5"/>
  <c r="R210" i="5"/>
  <c r="R209" i="5"/>
  <c r="R208" i="5"/>
  <c r="R207" i="5"/>
  <c r="R206" i="5"/>
  <c r="R205" i="5"/>
  <c r="R204" i="5"/>
  <c r="R203" i="5"/>
  <c r="R202" i="5"/>
  <c r="R201" i="5"/>
  <c r="R200" i="5"/>
  <c r="R199" i="5"/>
  <c r="R198" i="5"/>
  <c r="R197" i="5"/>
  <c r="R196" i="5"/>
  <c r="R195" i="5"/>
  <c r="R194" i="5"/>
  <c r="R193" i="5"/>
  <c r="R192" i="5"/>
  <c r="R191" i="5"/>
  <c r="R190" i="5"/>
  <c r="R189" i="5"/>
  <c r="R188" i="5"/>
  <c r="R187" i="5"/>
  <c r="R186" i="5"/>
  <c r="R185" i="5"/>
  <c r="R184" i="5"/>
  <c r="R183" i="5"/>
  <c r="R182" i="5"/>
  <c r="R181" i="5"/>
  <c r="R180" i="5"/>
  <c r="R179" i="5"/>
  <c r="R178" i="5"/>
  <c r="R177" i="5"/>
  <c r="R176" i="5"/>
  <c r="R175" i="5"/>
  <c r="R174" i="5"/>
  <c r="R173" i="5"/>
  <c r="R172" i="5"/>
  <c r="R171" i="5"/>
  <c r="R170" i="5"/>
  <c r="R169" i="5"/>
  <c r="R168" i="5"/>
  <c r="R167" i="5"/>
  <c r="R166" i="5"/>
  <c r="R165" i="5"/>
  <c r="R164" i="5"/>
  <c r="R163" i="5"/>
  <c r="R162" i="5"/>
  <c r="R161" i="5"/>
  <c r="R160" i="5"/>
  <c r="R159" i="5"/>
  <c r="R158" i="5"/>
  <c r="R157" i="5"/>
  <c r="R156" i="5"/>
  <c r="R155" i="5"/>
  <c r="R154" i="5"/>
  <c r="R153" i="5"/>
  <c r="R152" i="5"/>
  <c r="R151" i="5"/>
  <c r="R150" i="5"/>
  <c r="R149" i="5"/>
  <c r="R148" i="5"/>
  <c r="R147" i="5"/>
  <c r="R146" i="5"/>
  <c r="R145" i="5"/>
  <c r="R144" i="5"/>
  <c r="R143" i="5"/>
  <c r="R142" i="5"/>
  <c r="R141" i="5"/>
  <c r="R140" i="5"/>
  <c r="R139" i="5"/>
  <c r="R138" i="5"/>
  <c r="R137" i="5"/>
  <c r="R136" i="5"/>
  <c r="R135" i="5"/>
  <c r="R134" i="5"/>
  <c r="R133" i="5"/>
  <c r="R132" i="5"/>
  <c r="R131" i="5"/>
  <c r="R130" i="5"/>
  <c r="R129" i="5"/>
  <c r="R128" i="5"/>
  <c r="R127" i="5"/>
  <c r="R126" i="5"/>
  <c r="R125" i="5"/>
  <c r="R124" i="5"/>
  <c r="R123" i="5"/>
  <c r="R122" i="5"/>
  <c r="R121" i="5"/>
  <c r="R120" i="5"/>
  <c r="R119" i="5"/>
  <c r="R118" i="5"/>
  <c r="R117" i="5"/>
  <c r="R116" i="5"/>
  <c r="R115" i="5"/>
  <c r="R114" i="5"/>
  <c r="R113" i="5"/>
  <c r="R112" i="5"/>
  <c r="R111" i="5"/>
  <c r="R110" i="5"/>
  <c r="R109" i="5"/>
  <c r="R108" i="5"/>
  <c r="R107" i="5"/>
  <c r="R106" i="5"/>
  <c r="R105" i="5"/>
  <c r="R104" i="5"/>
  <c r="R103" i="5"/>
  <c r="R102" i="5"/>
  <c r="R101" i="5"/>
  <c r="R100" i="5"/>
  <c r="R99" i="5"/>
  <c r="R98" i="5"/>
  <c r="R97" i="5"/>
  <c r="R96" i="5"/>
  <c r="R95" i="5"/>
  <c r="R94" i="5"/>
  <c r="R93" i="5"/>
  <c r="R92" i="5"/>
  <c r="R91" i="5"/>
  <c r="R90" i="5"/>
  <c r="R89" i="5"/>
  <c r="R88" i="5"/>
  <c r="R87" i="5"/>
  <c r="R86" i="5"/>
  <c r="R85" i="5"/>
  <c r="R84" i="5"/>
  <c r="R83" i="5"/>
  <c r="R82" i="5"/>
  <c r="R81" i="5"/>
  <c r="R80" i="5"/>
  <c r="R79" i="5"/>
  <c r="R78" i="5"/>
  <c r="R77" i="5"/>
  <c r="R76" i="5"/>
  <c r="R75" i="5"/>
  <c r="R74" i="5"/>
  <c r="R73" i="5"/>
  <c r="R72" i="5"/>
  <c r="R71" i="5"/>
  <c r="R70" i="5"/>
  <c r="R69" i="5"/>
  <c r="R68" i="5"/>
  <c r="R67" i="5"/>
  <c r="R66" i="5"/>
  <c r="R65" i="5"/>
  <c r="R64" i="5"/>
  <c r="R63" i="5"/>
  <c r="R62" i="5"/>
  <c r="R61" i="5"/>
  <c r="R60" i="5"/>
  <c r="R59" i="5"/>
  <c r="R58" i="5"/>
  <c r="R57" i="5"/>
  <c r="R56" i="5"/>
  <c r="R55" i="5"/>
  <c r="R54" i="5"/>
  <c r="R53" i="5"/>
  <c r="R52" i="5"/>
  <c r="R51" i="5"/>
  <c r="R50" i="5"/>
  <c r="R49" i="5"/>
  <c r="R48" i="5"/>
  <c r="R47" i="5"/>
  <c r="R46" i="5"/>
  <c r="R45" i="5"/>
  <c r="R44" i="5"/>
  <c r="R43" i="5"/>
  <c r="R42" i="5"/>
  <c r="R41" i="5"/>
  <c r="R40" i="5"/>
  <c r="R39" i="5"/>
  <c r="R38" i="5"/>
  <c r="R37" i="5"/>
  <c r="R36" i="5"/>
  <c r="R35" i="5"/>
  <c r="R34" i="5"/>
  <c r="R33" i="5"/>
  <c r="R32" i="5"/>
  <c r="R31" i="5"/>
  <c r="R30" i="5"/>
  <c r="R29" i="5"/>
  <c r="R28" i="5"/>
  <c r="R27" i="5"/>
  <c r="R26" i="5"/>
  <c r="R25" i="5"/>
  <c r="R24" i="5"/>
  <c r="R23" i="5"/>
  <c r="R22" i="5"/>
  <c r="R21" i="5"/>
  <c r="R20" i="5"/>
  <c r="R19" i="5"/>
  <c r="R18" i="5"/>
  <c r="R17" i="5"/>
  <c r="Q16" i="5"/>
  <c r="T11" i="5" s="1"/>
  <c r="Y16" i="5"/>
  <c r="J17" i="18" s="1"/>
  <c r="Z16" i="5"/>
  <c r="U17" i="18" s="1"/>
  <c r="U11" i="18"/>
  <c r="U12" i="18"/>
  <c r="U13" i="18"/>
  <c r="U14" i="18"/>
  <c r="U15" i="18"/>
  <c r="U16" i="18"/>
  <c r="U18" i="18"/>
  <c r="U19" i="18"/>
  <c r="U20" i="18"/>
  <c r="U21" i="18"/>
  <c r="U22" i="18"/>
  <c r="U23" i="18"/>
  <c r="U24" i="18"/>
  <c r="U25" i="18"/>
  <c r="U26" i="18"/>
  <c r="U10" i="18"/>
  <c r="Z515" i="5"/>
  <c r="Y515" i="5"/>
  <c r="Z514" i="5"/>
  <c r="Y514" i="5"/>
  <c r="Z513" i="5"/>
  <c r="Y513" i="5"/>
  <c r="Z512" i="5"/>
  <c r="Y512" i="5"/>
  <c r="Z461" i="5"/>
  <c r="Y461" i="5"/>
  <c r="Z460" i="5"/>
  <c r="Y460" i="5"/>
  <c r="Z359" i="5"/>
  <c r="Y359" i="5"/>
  <c r="Z358" i="5"/>
  <c r="Y358" i="5"/>
  <c r="Z357" i="5"/>
  <c r="Y357" i="5"/>
  <c r="Z256" i="5"/>
  <c r="Y256" i="5"/>
  <c r="Z255" i="5"/>
  <c r="Y255" i="5"/>
  <c r="Z254" i="5"/>
  <c r="Y254" i="5"/>
  <c r="Z253" i="5"/>
  <c r="Y253" i="5"/>
  <c r="Z252" i="5"/>
  <c r="Y252" i="5"/>
  <c r="Z251" i="5"/>
  <c r="Y251" i="5"/>
  <c r="Z250" i="5"/>
  <c r="Y250" i="5"/>
  <c r="Z249" i="5"/>
  <c r="Y249" i="5"/>
  <c r="Z248" i="5"/>
  <c r="Y248" i="5"/>
  <c r="Z247" i="5"/>
  <c r="Y247" i="5"/>
  <c r="Z246" i="5"/>
  <c r="Y246" i="5"/>
  <c r="Z245" i="5"/>
  <c r="Y245" i="5"/>
  <c r="Z244" i="5"/>
  <c r="Y244" i="5"/>
  <c r="Z243" i="5"/>
  <c r="Y243" i="5"/>
  <c r="Z242" i="5"/>
  <c r="Y242" i="5"/>
  <c r="Z241" i="5"/>
  <c r="Y241" i="5"/>
  <c r="Z240" i="5"/>
  <c r="Y240" i="5"/>
  <c r="Z239" i="5"/>
  <c r="Y239" i="5"/>
  <c r="Z238" i="5"/>
  <c r="Y238" i="5"/>
  <c r="Z237" i="5"/>
  <c r="Y237" i="5"/>
  <c r="Z236" i="5"/>
  <c r="Y236" i="5"/>
  <c r="Z235" i="5"/>
  <c r="Y235" i="5"/>
  <c r="Z234" i="5"/>
  <c r="Y234" i="5"/>
  <c r="Z233" i="5"/>
  <c r="Y233" i="5"/>
  <c r="Z232" i="5"/>
  <c r="Y232" i="5"/>
  <c r="Z231" i="5"/>
  <c r="Y231" i="5"/>
  <c r="Z230" i="5"/>
  <c r="Y230" i="5"/>
  <c r="Z229" i="5"/>
  <c r="Y229" i="5"/>
  <c r="Z228" i="5"/>
  <c r="Y228" i="5"/>
  <c r="Z227" i="5"/>
  <c r="Y227" i="5"/>
  <c r="Z226" i="5"/>
  <c r="Y226" i="5"/>
  <c r="Z225" i="5"/>
  <c r="Y225" i="5"/>
  <c r="Z224" i="5"/>
  <c r="Y224" i="5"/>
  <c r="Z223" i="5"/>
  <c r="Y223" i="5"/>
  <c r="Z222" i="5"/>
  <c r="Y222" i="5"/>
  <c r="Z221" i="5"/>
  <c r="Y221" i="5"/>
  <c r="Z220" i="5"/>
  <c r="Y220" i="5"/>
  <c r="Z219" i="5"/>
  <c r="Y219" i="5"/>
  <c r="Z218" i="5"/>
  <c r="Y218" i="5"/>
  <c r="Z217" i="5"/>
  <c r="Y217" i="5"/>
  <c r="Z216" i="5"/>
  <c r="Y216" i="5"/>
  <c r="Z215" i="5"/>
  <c r="Y215" i="5"/>
  <c r="Z214" i="5"/>
  <c r="Y214" i="5"/>
  <c r="Z213" i="5"/>
  <c r="Y213" i="5"/>
  <c r="Z212" i="5"/>
  <c r="Y212" i="5"/>
  <c r="Z211" i="5"/>
  <c r="Y211" i="5"/>
  <c r="Z210" i="5"/>
  <c r="Y210" i="5"/>
  <c r="Z209" i="5"/>
  <c r="Y209" i="5"/>
  <c r="Z208" i="5"/>
  <c r="Y208" i="5"/>
  <c r="Z207" i="5"/>
  <c r="Y207" i="5"/>
  <c r="Z206" i="5"/>
  <c r="Y206" i="5"/>
  <c r="Z205" i="5"/>
  <c r="Y205" i="5"/>
  <c r="Z204" i="5"/>
  <c r="Y204" i="5"/>
  <c r="Z203" i="5"/>
  <c r="Y203" i="5"/>
  <c r="Z202" i="5"/>
  <c r="Y202" i="5"/>
  <c r="Z201" i="5"/>
  <c r="Y201" i="5"/>
  <c r="Z200" i="5"/>
  <c r="Y200" i="5"/>
  <c r="Z199" i="5"/>
  <c r="Y199" i="5"/>
  <c r="Z198" i="5"/>
  <c r="Y198" i="5"/>
  <c r="Z197" i="5"/>
  <c r="Y197" i="5"/>
  <c r="Z196" i="5"/>
  <c r="Y196" i="5"/>
  <c r="Z195" i="5"/>
  <c r="Y195" i="5"/>
  <c r="Z194" i="5"/>
  <c r="Y194" i="5"/>
  <c r="Z193" i="5"/>
  <c r="Y193" i="5"/>
  <c r="Z192" i="5"/>
  <c r="Y192" i="5"/>
  <c r="Z191" i="5"/>
  <c r="Y191" i="5"/>
  <c r="Z190" i="5"/>
  <c r="Y190" i="5"/>
  <c r="Z189" i="5"/>
  <c r="Y189" i="5"/>
  <c r="Z188" i="5"/>
  <c r="Y188" i="5"/>
  <c r="Z187" i="5"/>
  <c r="Y187" i="5"/>
  <c r="Z186" i="5"/>
  <c r="Y186" i="5"/>
  <c r="Z185" i="5"/>
  <c r="Y185" i="5"/>
  <c r="Z184" i="5"/>
  <c r="Y184" i="5"/>
  <c r="Z183" i="5"/>
  <c r="Y183" i="5"/>
  <c r="Z182" i="5"/>
  <c r="Y182" i="5"/>
  <c r="Z181" i="5"/>
  <c r="Y181" i="5"/>
  <c r="Z180" i="5"/>
  <c r="Y180" i="5"/>
  <c r="Z179" i="5"/>
  <c r="Y179" i="5"/>
  <c r="Z178" i="5"/>
  <c r="Y178" i="5"/>
  <c r="Z177" i="5"/>
  <c r="Y177" i="5"/>
  <c r="Z176" i="5"/>
  <c r="Y176" i="5"/>
  <c r="Z175" i="5"/>
  <c r="Y175" i="5"/>
  <c r="Z174" i="5"/>
  <c r="Y174" i="5"/>
  <c r="Z173" i="5"/>
  <c r="Y173" i="5"/>
  <c r="Z172" i="5"/>
  <c r="Y172" i="5"/>
  <c r="Z171" i="5"/>
  <c r="Y171" i="5"/>
  <c r="Z170" i="5"/>
  <c r="Y170" i="5"/>
  <c r="Z169" i="5"/>
  <c r="Y169" i="5"/>
  <c r="Z168" i="5"/>
  <c r="Y168" i="5"/>
  <c r="Z167" i="5"/>
  <c r="Y167" i="5"/>
  <c r="Z166" i="5"/>
  <c r="Y166" i="5"/>
  <c r="Z165" i="5"/>
  <c r="Y165" i="5"/>
  <c r="Z164" i="5"/>
  <c r="Y164" i="5"/>
  <c r="Z163" i="5"/>
  <c r="Y163" i="5"/>
  <c r="Z162" i="5"/>
  <c r="Y162" i="5"/>
  <c r="Z161" i="5"/>
  <c r="Y161" i="5"/>
  <c r="Z160" i="5"/>
  <c r="Y160" i="5"/>
  <c r="Z159" i="5"/>
  <c r="Y159" i="5"/>
  <c r="Z158" i="5"/>
  <c r="Y158" i="5"/>
  <c r="Z157" i="5"/>
  <c r="Y157" i="5"/>
  <c r="Z156" i="5"/>
  <c r="Y156" i="5"/>
  <c r="Z155" i="5"/>
  <c r="Y155" i="5"/>
  <c r="Z154" i="5"/>
  <c r="Y154" i="5"/>
  <c r="Z153" i="5"/>
  <c r="Y153" i="5"/>
  <c r="Z152" i="5"/>
  <c r="Y152" i="5"/>
  <c r="Z151" i="5"/>
  <c r="Y151" i="5"/>
  <c r="Z150" i="5"/>
  <c r="Y150" i="5"/>
  <c r="Z149" i="5"/>
  <c r="Y149" i="5"/>
  <c r="Z148" i="5"/>
  <c r="Y148" i="5"/>
  <c r="Z147" i="5"/>
  <c r="Y147" i="5"/>
  <c r="Z146" i="5"/>
  <c r="Y146" i="5"/>
  <c r="Z145" i="5"/>
  <c r="Y145" i="5"/>
  <c r="Z144" i="5"/>
  <c r="Y144" i="5"/>
  <c r="Z143" i="5"/>
  <c r="Y143" i="5"/>
  <c r="Z142" i="5"/>
  <c r="Y142" i="5"/>
  <c r="Z141" i="5"/>
  <c r="Y141" i="5"/>
  <c r="Z140" i="5"/>
  <c r="Y140" i="5"/>
  <c r="Z139" i="5"/>
  <c r="Y139" i="5"/>
  <c r="Z138" i="5"/>
  <c r="Y138" i="5"/>
  <c r="Z137" i="5"/>
  <c r="Y137" i="5"/>
  <c r="Z136" i="5"/>
  <c r="Y136" i="5"/>
  <c r="Z135" i="5"/>
  <c r="Y135" i="5"/>
  <c r="Z134" i="5"/>
  <c r="Y134" i="5"/>
  <c r="Z133" i="5"/>
  <c r="Y133" i="5"/>
  <c r="Z132" i="5"/>
  <c r="Y132" i="5"/>
  <c r="Z131" i="5"/>
  <c r="Y131" i="5"/>
  <c r="Z130" i="5"/>
  <c r="Y130" i="5"/>
  <c r="Z129" i="5"/>
  <c r="Y129" i="5"/>
  <c r="Z128" i="5"/>
  <c r="Y128" i="5"/>
  <c r="Z127" i="5"/>
  <c r="Y127" i="5"/>
  <c r="Z126" i="5"/>
  <c r="Y126" i="5"/>
  <c r="Z125" i="5"/>
  <c r="Y125" i="5"/>
  <c r="Z124" i="5"/>
  <c r="Y124" i="5"/>
  <c r="Z123" i="5"/>
  <c r="Y123" i="5"/>
  <c r="Z122" i="5"/>
  <c r="Y122" i="5"/>
  <c r="Z121" i="5"/>
  <c r="Y121" i="5"/>
  <c r="Z120" i="5"/>
  <c r="Y120" i="5"/>
  <c r="Z119" i="5"/>
  <c r="Y119" i="5"/>
  <c r="Z118" i="5"/>
  <c r="Y118" i="5"/>
  <c r="Z117" i="5"/>
  <c r="Y117" i="5"/>
  <c r="Z116" i="5"/>
  <c r="Y116" i="5"/>
  <c r="Z115" i="5"/>
  <c r="Y115" i="5"/>
  <c r="Z114" i="5"/>
  <c r="Y114" i="5"/>
  <c r="Z113" i="5"/>
  <c r="Y113" i="5"/>
  <c r="Z112" i="5"/>
  <c r="Y112" i="5"/>
  <c r="Z111" i="5"/>
  <c r="Y111" i="5"/>
  <c r="Z110" i="5"/>
  <c r="Y110" i="5"/>
  <c r="Z109" i="5"/>
  <c r="Y109" i="5"/>
  <c r="Z108" i="5"/>
  <c r="Y108" i="5"/>
  <c r="Z107" i="5"/>
  <c r="Y107" i="5"/>
  <c r="Z106" i="5"/>
  <c r="Y106" i="5"/>
  <c r="Z105" i="5"/>
  <c r="Y105" i="5"/>
  <c r="Z104" i="5"/>
  <c r="Y104" i="5"/>
  <c r="Z103" i="5"/>
  <c r="Y103" i="5"/>
  <c r="Z102" i="5"/>
  <c r="Y102" i="5"/>
  <c r="Z101" i="5"/>
  <c r="Y101" i="5"/>
  <c r="Z100" i="5"/>
  <c r="Y100" i="5"/>
  <c r="Z99" i="5"/>
  <c r="Y99" i="5"/>
  <c r="Z98" i="5"/>
  <c r="Y98" i="5"/>
  <c r="Z97" i="5"/>
  <c r="Y97" i="5"/>
  <c r="Z96" i="5"/>
  <c r="Y96" i="5"/>
  <c r="Z95" i="5"/>
  <c r="Y95" i="5"/>
  <c r="Z94" i="5"/>
  <c r="Y94" i="5"/>
  <c r="Z93" i="5"/>
  <c r="Y93" i="5"/>
  <c r="Z92" i="5"/>
  <c r="Y92" i="5"/>
  <c r="Z91" i="5"/>
  <c r="Y91" i="5"/>
  <c r="Z90" i="5"/>
  <c r="Y90" i="5"/>
  <c r="Z89" i="5"/>
  <c r="Y89" i="5"/>
  <c r="Z88" i="5"/>
  <c r="Y88" i="5"/>
  <c r="Z87" i="5"/>
  <c r="Y87" i="5"/>
  <c r="Z86" i="5"/>
  <c r="Y86" i="5"/>
  <c r="Z85" i="5"/>
  <c r="Y85" i="5"/>
  <c r="Z84" i="5"/>
  <c r="Y84" i="5"/>
  <c r="Z83" i="5"/>
  <c r="Y83" i="5"/>
  <c r="Z82" i="5"/>
  <c r="Y82" i="5"/>
  <c r="Z81" i="5"/>
  <c r="Y81" i="5"/>
  <c r="Z80" i="5"/>
  <c r="Y80" i="5"/>
  <c r="Z79" i="5"/>
  <c r="Y79" i="5"/>
  <c r="Z78" i="5"/>
  <c r="Y78" i="5"/>
  <c r="Z77" i="5"/>
  <c r="Y77" i="5"/>
  <c r="Z76" i="5"/>
  <c r="Y76" i="5"/>
  <c r="Z75" i="5"/>
  <c r="Y75" i="5"/>
  <c r="Z74" i="5"/>
  <c r="Y74" i="5"/>
  <c r="Z73" i="5"/>
  <c r="Y73" i="5"/>
  <c r="Z72" i="5"/>
  <c r="Y72" i="5"/>
  <c r="Z71" i="5"/>
  <c r="Y71" i="5"/>
  <c r="Z70" i="5"/>
  <c r="Y70" i="5"/>
  <c r="Z69" i="5"/>
  <c r="Y69" i="5"/>
  <c r="Z68" i="5"/>
  <c r="Y68" i="5"/>
  <c r="Z67" i="5"/>
  <c r="Y67" i="5"/>
  <c r="Z66" i="5"/>
  <c r="Y66" i="5"/>
  <c r="Z65" i="5"/>
  <c r="Y65" i="5"/>
  <c r="Z64" i="5"/>
  <c r="Y64" i="5"/>
  <c r="Z63" i="5"/>
  <c r="Y63" i="5"/>
  <c r="Z62" i="5"/>
  <c r="Y62" i="5"/>
  <c r="Z61" i="5"/>
  <c r="Y61" i="5"/>
  <c r="Z60" i="5"/>
  <c r="Y60" i="5"/>
  <c r="Z59" i="5"/>
  <c r="Y59" i="5"/>
  <c r="Z58" i="5"/>
  <c r="Y58" i="5"/>
  <c r="Z57" i="5"/>
  <c r="Y57" i="5"/>
  <c r="Z56" i="5"/>
  <c r="Y56" i="5"/>
  <c r="Z55" i="5"/>
  <c r="Y55" i="5"/>
  <c r="Z54" i="5"/>
  <c r="Y54" i="5"/>
  <c r="Z53" i="5"/>
  <c r="Y53" i="5"/>
  <c r="Z52" i="5"/>
  <c r="Y52" i="5"/>
  <c r="Z51" i="5"/>
  <c r="Y51" i="5"/>
  <c r="Z50" i="5"/>
  <c r="Y50" i="5"/>
  <c r="Z49" i="5"/>
  <c r="Y49" i="5"/>
  <c r="Z48" i="5"/>
  <c r="Y48" i="5"/>
  <c r="Z47" i="5"/>
  <c r="Y47" i="5"/>
  <c r="Z46" i="5"/>
  <c r="Y46" i="5"/>
  <c r="Z45" i="5"/>
  <c r="Y45" i="5"/>
  <c r="Z44" i="5"/>
  <c r="Y44" i="5"/>
  <c r="Z43" i="5"/>
  <c r="Y43" i="5"/>
  <c r="Z42" i="5"/>
  <c r="Y42" i="5"/>
  <c r="Z41" i="5"/>
  <c r="Y41" i="5"/>
  <c r="Z40" i="5"/>
  <c r="Y40" i="5"/>
  <c r="Z39" i="5"/>
  <c r="Y39" i="5"/>
  <c r="Z38" i="5"/>
  <c r="Y38" i="5"/>
  <c r="Z37" i="5"/>
  <c r="Y37" i="5"/>
  <c r="Z36" i="5"/>
  <c r="Y36" i="5"/>
  <c r="Z35" i="5"/>
  <c r="Y35" i="5"/>
  <c r="Z34" i="5"/>
  <c r="Y34" i="5"/>
  <c r="Z33" i="5"/>
  <c r="Y33" i="5"/>
  <c r="Z32" i="5"/>
  <c r="Y32" i="5"/>
  <c r="Z31" i="5"/>
  <c r="Y31" i="5"/>
  <c r="Z30" i="5"/>
  <c r="Y30" i="5"/>
  <c r="Z29" i="5"/>
  <c r="Y29" i="5"/>
  <c r="Z28" i="5"/>
  <c r="Y28" i="5"/>
  <c r="Z27" i="5"/>
  <c r="Y27" i="5"/>
  <c r="Z26" i="5"/>
  <c r="Y26" i="5"/>
  <c r="Z25" i="5"/>
  <c r="Y25" i="5"/>
  <c r="Z24" i="5"/>
  <c r="Y24" i="5"/>
  <c r="Z23" i="5"/>
  <c r="Y23" i="5"/>
  <c r="Z22" i="5"/>
  <c r="Y22" i="5"/>
  <c r="Z21" i="5"/>
  <c r="Y21" i="5"/>
  <c r="Z20" i="5"/>
  <c r="Y20" i="5"/>
  <c r="Z19" i="5"/>
  <c r="Y19" i="5"/>
  <c r="Z18" i="5"/>
  <c r="Y18" i="5"/>
  <c r="Z17" i="5"/>
  <c r="Y17" i="5"/>
  <c r="AG1012" i="3"/>
  <c r="AG1011" i="3"/>
  <c r="AG1010" i="3"/>
  <c r="AG1009" i="3"/>
  <c r="AG1008" i="3"/>
  <c r="AG1007" i="3"/>
  <c r="AG1006" i="3"/>
  <c r="AG1005" i="3"/>
  <c r="AG1004" i="3"/>
  <c r="AG1003" i="3"/>
  <c r="AG1002" i="3"/>
  <c r="AG1001" i="3"/>
  <c r="AG1000" i="3"/>
  <c r="AG999" i="3"/>
  <c r="AG998" i="3"/>
  <c r="AG997" i="3"/>
  <c r="AG996" i="3"/>
  <c r="AG995" i="3"/>
  <c r="AG994" i="3"/>
  <c r="AG993" i="3"/>
  <c r="AG992" i="3"/>
  <c r="AG991" i="3"/>
  <c r="AG990" i="3"/>
  <c r="AG989" i="3"/>
  <c r="AG988" i="3"/>
  <c r="AG987" i="3"/>
  <c r="AG986" i="3"/>
  <c r="AG985" i="3"/>
  <c r="AG984" i="3"/>
  <c r="AG983" i="3"/>
  <c r="AG982" i="3"/>
  <c r="AG981" i="3"/>
  <c r="AG980" i="3"/>
  <c r="AG979" i="3"/>
  <c r="AG978" i="3"/>
  <c r="AG977" i="3"/>
  <c r="AG976" i="3"/>
  <c r="AG975" i="3"/>
  <c r="AG974" i="3"/>
  <c r="AG973" i="3"/>
  <c r="AG972" i="3"/>
  <c r="AG971" i="3"/>
  <c r="AG970" i="3"/>
  <c r="AG969" i="3"/>
  <c r="AG968" i="3"/>
  <c r="AG967" i="3"/>
  <c r="AG966" i="3"/>
  <c r="AG965" i="3"/>
  <c r="AG964" i="3"/>
  <c r="AG963" i="3"/>
  <c r="AG962" i="3"/>
  <c r="AG961" i="3"/>
  <c r="AG960" i="3"/>
  <c r="AG959" i="3"/>
  <c r="AG958" i="3"/>
  <c r="AG957" i="3"/>
  <c r="AG956" i="3"/>
  <c r="AG955" i="3"/>
  <c r="AG954" i="3"/>
  <c r="AG953" i="3"/>
  <c r="AG952" i="3"/>
  <c r="AG951" i="3"/>
  <c r="AG950" i="3"/>
  <c r="AG949" i="3"/>
  <c r="AG948" i="3"/>
  <c r="AG947" i="3"/>
  <c r="AG946" i="3"/>
  <c r="AG945" i="3"/>
  <c r="AG944" i="3"/>
  <c r="AG943" i="3"/>
  <c r="AG942" i="3"/>
  <c r="AG941" i="3"/>
  <c r="AG940" i="3"/>
  <c r="AG939" i="3"/>
  <c r="AG938" i="3"/>
  <c r="AG937" i="3"/>
  <c r="AG936" i="3"/>
  <c r="AG935" i="3"/>
  <c r="AG934" i="3"/>
  <c r="AG933" i="3"/>
  <c r="AG932" i="3"/>
  <c r="AG931" i="3"/>
  <c r="AG930" i="3"/>
  <c r="AG929" i="3"/>
  <c r="AG928" i="3"/>
  <c r="AG927" i="3"/>
  <c r="AG926" i="3"/>
  <c r="AG925" i="3"/>
  <c r="AG924" i="3"/>
  <c r="AG923" i="3"/>
  <c r="AG922" i="3"/>
  <c r="AG921" i="3"/>
  <c r="AG920" i="3"/>
  <c r="AG919" i="3"/>
  <c r="AG918" i="3"/>
  <c r="AG917" i="3"/>
  <c r="AG916" i="3"/>
  <c r="AG915" i="3"/>
  <c r="AG914" i="3"/>
  <c r="AG913" i="3"/>
  <c r="AG912" i="3"/>
  <c r="AG911" i="3"/>
  <c r="AG910" i="3"/>
  <c r="AG909" i="3"/>
  <c r="AG908" i="3"/>
  <c r="AG907" i="3"/>
  <c r="AG906" i="3"/>
  <c r="AG905" i="3"/>
  <c r="AG904" i="3"/>
  <c r="AG903" i="3"/>
  <c r="AG902" i="3"/>
  <c r="AG901" i="3"/>
  <c r="AG900" i="3"/>
  <c r="AG899" i="3"/>
  <c r="AG898" i="3"/>
  <c r="AG897" i="3"/>
  <c r="AG896" i="3"/>
  <c r="AG895" i="3"/>
  <c r="AG894" i="3"/>
  <c r="AG893" i="3"/>
  <c r="AG892" i="3"/>
  <c r="AG891" i="3"/>
  <c r="AG890" i="3"/>
  <c r="AG889" i="3"/>
  <c r="AG888" i="3"/>
  <c r="AG887" i="3"/>
  <c r="AG886" i="3"/>
  <c r="AG885" i="3"/>
  <c r="AG884" i="3"/>
  <c r="AG883" i="3"/>
  <c r="AG882" i="3"/>
  <c r="AG881" i="3"/>
  <c r="AG880" i="3"/>
  <c r="AG879" i="3"/>
  <c r="AG878" i="3"/>
  <c r="AG877" i="3"/>
  <c r="AG876" i="3"/>
  <c r="AG875" i="3"/>
  <c r="AG874" i="3"/>
  <c r="AG873" i="3"/>
  <c r="AG872" i="3"/>
  <c r="AG871" i="3"/>
  <c r="AG870" i="3"/>
  <c r="AG869" i="3"/>
  <c r="AG868" i="3"/>
  <c r="AG867" i="3"/>
  <c r="AG866" i="3"/>
  <c r="AG865" i="3"/>
  <c r="AG864" i="3"/>
  <c r="AG863" i="3"/>
  <c r="AG862" i="3"/>
  <c r="AG861" i="3"/>
  <c r="AG860" i="3"/>
  <c r="AG859" i="3"/>
  <c r="AG858" i="3"/>
  <c r="AG857" i="3"/>
  <c r="AG856" i="3"/>
  <c r="AG855" i="3"/>
  <c r="AG854" i="3"/>
  <c r="AG853" i="3"/>
  <c r="AG852" i="3"/>
  <c r="AG851" i="3"/>
  <c r="AG850" i="3"/>
  <c r="AG849" i="3"/>
  <c r="AG848" i="3"/>
  <c r="AG847" i="3"/>
  <c r="AG846" i="3"/>
  <c r="AG845" i="3"/>
  <c r="AG844" i="3"/>
  <c r="AG843" i="3"/>
  <c r="AG842" i="3"/>
  <c r="AG841" i="3"/>
  <c r="AG840" i="3"/>
  <c r="AG839" i="3"/>
  <c r="AG838" i="3"/>
  <c r="AG837" i="3"/>
  <c r="AG836" i="3"/>
  <c r="AG835" i="3"/>
  <c r="AG834" i="3"/>
  <c r="AG833" i="3"/>
  <c r="AG832" i="3"/>
  <c r="AG831" i="3"/>
  <c r="AG830" i="3"/>
  <c r="AG829" i="3"/>
  <c r="AG828" i="3"/>
  <c r="AG827" i="3"/>
  <c r="AG826" i="3"/>
  <c r="AG825" i="3"/>
  <c r="AG824" i="3"/>
  <c r="AG823" i="3"/>
  <c r="AG822" i="3"/>
  <c r="AG821" i="3"/>
  <c r="AG820" i="3"/>
  <c r="AG819" i="3"/>
  <c r="AG818" i="3"/>
  <c r="AG817" i="3"/>
  <c r="AG816" i="3"/>
  <c r="AG815" i="3"/>
  <c r="AG814" i="3"/>
  <c r="AG813" i="3"/>
  <c r="AG812" i="3"/>
  <c r="AG811" i="3"/>
  <c r="AG810" i="3"/>
  <c r="AG809" i="3"/>
  <c r="AG808" i="3"/>
  <c r="AG807" i="3"/>
  <c r="AG806" i="3"/>
  <c r="AG805" i="3"/>
  <c r="AG804" i="3"/>
  <c r="AG803" i="3"/>
  <c r="AG802" i="3"/>
  <c r="AG801" i="3"/>
  <c r="AG800" i="3"/>
  <c r="AG799" i="3"/>
  <c r="AG798" i="3"/>
  <c r="AG797" i="3"/>
  <c r="AG796" i="3"/>
  <c r="AG795" i="3"/>
  <c r="AG794" i="3"/>
  <c r="AG793" i="3"/>
  <c r="AG792" i="3"/>
  <c r="AG791" i="3"/>
  <c r="AG790" i="3"/>
  <c r="AG789" i="3"/>
  <c r="AG788" i="3"/>
  <c r="AG787" i="3"/>
  <c r="AG786" i="3"/>
  <c r="AG785" i="3"/>
  <c r="AG784" i="3"/>
  <c r="AG783" i="3"/>
  <c r="AG782" i="3"/>
  <c r="AG781" i="3"/>
  <c r="AG780" i="3"/>
  <c r="AG779" i="3"/>
  <c r="AG778" i="3"/>
  <c r="AG777" i="3"/>
  <c r="AG776" i="3"/>
  <c r="AG775" i="3"/>
  <c r="AG774" i="3"/>
  <c r="AG773" i="3"/>
  <c r="AG772" i="3"/>
  <c r="AG771" i="3"/>
  <c r="AG770" i="3"/>
  <c r="AG769" i="3"/>
  <c r="AG768" i="3"/>
  <c r="AG767" i="3"/>
  <c r="AG766" i="3"/>
  <c r="AG765" i="3"/>
  <c r="AG764" i="3"/>
  <c r="AG763" i="3"/>
  <c r="AG762" i="3"/>
  <c r="AG761" i="3"/>
  <c r="AG760" i="3"/>
  <c r="AG759" i="3"/>
  <c r="AG758" i="3"/>
  <c r="AG757" i="3"/>
  <c r="AG756" i="3"/>
  <c r="AG755" i="3"/>
  <c r="AG754" i="3"/>
  <c r="AG753" i="3"/>
  <c r="AG752" i="3"/>
  <c r="AG751" i="3"/>
  <c r="AG750" i="3"/>
  <c r="AG749" i="3"/>
  <c r="AG748" i="3"/>
  <c r="AG747" i="3"/>
  <c r="AG746" i="3"/>
  <c r="AG745" i="3"/>
  <c r="AG744" i="3"/>
  <c r="AG743" i="3"/>
  <c r="AG742" i="3"/>
  <c r="AG741" i="3"/>
  <c r="AG740" i="3"/>
  <c r="AG739" i="3"/>
  <c r="AG738" i="3"/>
  <c r="AG737" i="3"/>
  <c r="AG736" i="3"/>
  <c r="AG735" i="3"/>
  <c r="AG734" i="3"/>
  <c r="AG733" i="3"/>
  <c r="AG732" i="3"/>
  <c r="AG731" i="3"/>
  <c r="AG730" i="3"/>
  <c r="AG729" i="3"/>
  <c r="AG728" i="3"/>
  <c r="AG727" i="3"/>
  <c r="AG726" i="3"/>
  <c r="AG725" i="3"/>
  <c r="AG724" i="3"/>
  <c r="AG723" i="3"/>
  <c r="AG722" i="3"/>
  <c r="AG721" i="3"/>
  <c r="AG720" i="3"/>
  <c r="AG719" i="3"/>
  <c r="AG718" i="3"/>
  <c r="AG717" i="3"/>
  <c r="AG716" i="3"/>
  <c r="AG715" i="3"/>
  <c r="AG714" i="3"/>
  <c r="AG713" i="3"/>
  <c r="AG712" i="3"/>
  <c r="AG711" i="3"/>
  <c r="AG710" i="3"/>
  <c r="AG709" i="3"/>
  <c r="AG708" i="3"/>
  <c r="AG707" i="3"/>
  <c r="AG706" i="3"/>
  <c r="AG705" i="3"/>
  <c r="AG704" i="3"/>
  <c r="AG703" i="3"/>
  <c r="AG702" i="3"/>
  <c r="AG701" i="3"/>
  <c r="AG700" i="3"/>
  <c r="AG699" i="3"/>
  <c r="AG698" i="3"/>
  <c r="AG697" i="3"/>
  <c r="AG696" i="3"/>
  <c r="AG695" i="3"/>
  <c r="AG694" i="3"/>
  <c r="AG693" i="3"/>
  <c r="AG692" i="3"/>
  <c r="AG691" i="3"/>
  <c r="AG690" i="3"/>
  <c r="AG689" i="3"/>
  <c r="AG688" i="3"/>
  <c r="AG687" i="3"/>
  <c r="AG686" i="3"/>
  <c r="AG685" i="3"/>
  <c r="AG684" i="3"/>
  <c r="AG683" i="3"/>
  <c r="AG682" i="3"/>
  <c r="AG681" i="3"/>
  <c r="AG680" i="3"/>
  <c r="AG679" i="3"/>
  <c r="AG678" i="3"/>
  <c r="AG677" i="3"/>
  <c r="AG676" i="3"/>
  <c r="AG675" i="3"/>
  <c r="AG674" i="3"/>
  <c r="AG673" i="3"/>
  <c r="AG672" i="3"/>
  <c r="AG671" i="3"/>
  <c r="AG670" i="3"/>
  <c r="AG669" i="3"/>
  <c r="AG668" i="3"/>
  <c r="AG667" i="3"/>
  <c r="AG666" i="3"/>
  <c r="AG665" i="3"/>
  <c r="AG664" i="3"/>
  <c r="AG663" i="3"/>
  <c r="AG662" i="3"/>
  <c r="AG661" i="3"/>
  <c r="AG660" i="3"/>
  <c r="AG659" i="3"/>
  <c r="AG658" i="3"/>
  <c r="AG657" i="3"/>
  <c r="AG656" i="3"/>
  <c r="AG655" i="3"/>
  <c r="AG654" i="3"/>
  <c r="AG653" i="3"/>
  <c r="AG652" i="3"/>
  <c r="AG651" i="3"/>
  <c r="AG650" i="3"/>
  <c r="AG649" i="3"/>
  <c r="AG648" i="3"/>
  <c r="AG647" i="3"/>
  <c r="AG646" i="3"/>
  <c r="AG645" i="3"/>
  <c r="AG644" i="3"/>
  <c r="AG643" i="3"/>
  <c r="AG642" i="3"/>
  <c r="AG641" i="3"/>
  <c r="AG640" i="3"/>
  <c r="AG639" i="3"/>
  <c r="AG638" i="3"/>
  <c r="AG637" i="3"/>
  <c r="AG636" i="3"/>
  <c r="AG635" i="3"/>
  <c r="AG634" i="3"/>
  <c r="AG633" i="3"/>
  <c r="AG632" i="3"/>
  <c r="AG631" i="3"/>
  <c r="AG630" i="3"/>
  <c r="AG629" i="3"/>
  <c r="AG628" i="3"/>
  <c r="AG627" i="3"/>
  <c r="AG626" i="3"/>
  <c r="AG625" i="3"/>
  <c r="AG624" i="3"/>
  <c r="AG623" i="3"/>
  <c r="AG622" i="3"/>
  <c r="AG621" i="3"/>
  <c r="AG620" i="3"/>
  <c r="AG619" i="3"/>
  <c r="AG618" i="3"/>
  <c r="AG617" i="3"/>
  <c r="AG616" i="3"/>
  <c r="AG615" i="3"/>
  <c r="AG614" i="3"/>
  <c r="AG613" i="3"/>
  <c r="AG612" i="3"/>
  <c r="AG611" i="3"/>
  <c r="AG610" i="3"/>
  <c r="AG609" i="3"/>
  <c r="AG608" i="3"/>
  <c r="AG607" i="3"/>
  <c r="AG606" i="3"/>
  <c r="AG605" i="3"/>
  <c r="AG604" i="3"/>
  <c r="AG603" i="3"/>
  <c r="AG602" i="3"/>
  <c r="AG601" i="3"/>
  <c r="AG600" i="3"/>
  <c r="AG599" i="3"/>
  <c r="AG598" i="3"/>
  <c r="AG597" i="3"/>
  <c r="AG596" i="3"/>
  <c r="AG595" i="3"/>
  <c r="AG594" i="3"/>
  <c r="AG593" i="3"/>
  <c r="AG592" i="3"/>
  <c r="AG591" i="3"/>
  <c r="AG590" i="3"/>
  <c r="AG589" i="3"/>
  <c r="AG588" i="3"/>
  <c r="AG587" i="3"/>
  <c r="AG586" i="3"/>
  <c r="AG585" i="3"/>
  <c r="AG584" i="3"/>
  <c r="AG583" i="3"/>
  <c r="AG582" i="3"/>
  <c r="AG581" i="3"/>
  <c r="AG580" i="3"/>
  <c r="AG579" i="3"/>
  <c r="AG578" i="3"/>
  <c r="AG577" i="3"/>
  <c r="AG576" i="3"/>
  <c r="AG575" i="3"/>
  <c r="AG574" i="3"/>
  <c r="AG573" i="3"/>
  <c r="AG572" i="3"/>
  <c r="AG571" i="3"/>
  <c r="AG570" i="3"/>
  <c r="AG569" i="3"/>
  <c r="AG568" i="3"/>
  <c r="AG567" i="3"/>
  <c r="AG566" i="3"/>
  <c r="AG565" i="3"/>
  <c r="AG564" i="3"/>
  <c r="AG563" i="3"/>
  <c r="AG562" i="3"/>
  <c r="AG561" i="3"/>
  <c r="AG560" i="3"/>
  <c r="AG559" i="3"/>
  <c r="AG558" i="3"/>
  <c r="AG557" i="3"/>
  <c r="AG556" i="3"/>
  <c r="AG555" i="3"/>
  <c r="AG554" i="3"/>
  <c r="AG553" i="3"/>
  <c r="AG552" i="3"/>
  <c r="AG551" i="3"/>
  <c r="AG550" i="3"/>
  <c r="AG549" i="3"/>
  <c r="AG548" i="3"/>
  <c r="AG547" i="3"/>
  <c r="AG546" i="3"/>
  <c r="AG545" i="3"/>
  <c r="AG544" i="3"/>
  <c r="AG543" i="3"/>
  <c r="AG542" i="3"/>
  <c r="AG541" i="3"/>
  <c r="AG540" i="3"/>
  <c r="AG539" i="3"/>
  <c r="AG538" i="3"/>
  <c r="AG537" i="3"/>
  <c r="AG536" i="3"/>
  <c r="AG535" i="3"/>
  <c r="AG534" i="3"/>
  <c r="AG533" i="3"/>
  <c r="AG532" i="3"/>
  <c r="AG531" i="3"/>
  <c r="AG530" i="3"/>
  <c r="AG529" i="3"/>
  <c r="AG528" i="3"/>
  <c r="AG527" i="3"/>
  <c r="AG526" i="3"/>
  <c r="AG525" i="3"/>
  <c r="AG524" i="3"/>
  <c r="AG523" i="3"/>
  <c r="AG522" i="3"/>
  <c r="AG521" i="3"/>
  <c r="AG520" i="3"/>
  <c r="AG519" i="3"/>
  <c r="AG518" i="3"/>
  <c r="AG517" i="3"/>
  <c r="AG516" i="3"/>
  <c r="AG515" i="3"/>
  <c r="AG514" i="3"/>
  <c r="AG513" i="3"/>
  <c r="AG512" i="3"/>
  <c r="AG511" i="3"/>
  <c r="AG510" i="3"/>
  <c r="AG509" i="3"/>
  <c r="AG508" i="3"/>
  <c r="AG507" i="3"/>
  <c r="AG506" i="3"/>
  <c r="AG505" i="3"/>
  <c r="AG504" i="3"/>
  <c r="AG503" i="3"/>
  <c r="AG502" i="3"/>
  <c r="AG501" i="3"/>
  <c r="AG500" i="3"/>
  <c r="AG499" i="3"/>
  <c r="AG498" i="3"/>
  <c r="AG497" i="3"/>
  <c r="AG496" i="3"/>
  <c r="AG495" i="3"/>
  <c r="AG494" i="3"/>
  <c r="AG493" i="3"/>
  <c r="AG492" i="3"/>
  <c r="AG491" i="3"/>
  <c r="AG490" i="3"/>
  <c r="AG489" i="3"/>
  <c r="AG488" i="3"/>
  <c r="AG487" i="3"/>
  <c r="AG486" i="3"/>
  <c r="AG485" i="3"/>
  <c r="AG484" i="3"/>
  <c r="AG483" i="3"/>
  <c r="AG482" i="3"/>
  <c r="AG481" i="3"/>
  <c r="AG480" i="3"/>
  <c r="AG479" i="3"/>
  <c r="AG478" i="3"/>
  <c r="AG477" i="3"/>
  <c r="AG476" i="3"/>
  <c r="AG475" i="3"/>
  <c r="AG474" i="3"/>
  <c r="AG473" i="3"/>
  <c r="AG472" i="3"/>
  <c r="AG471" i="3"/>
  <c r="AG470" i="3"/>
  <c r="AG469" i="3"/>
  <c r="AG468" i="3"/>
  <c r="AG467" i="3"/>
  <c r="AG466" i="3"/>
  <c r="AG465" i="3"/>
  <c r="AG464" i="3"/>
  <c r="AG463" i="3"/>
  <c r="AG462" i="3"/>
  <c r="AG461" i="3"/>
  <c r="AG460" i="3"/>
  <c r="AG459" i="3"/>
  <c r="AG458" i="3"/>
  <c r="AG457" i="3"/>
  <c r="AG456" i="3"/>
  <c r="AG455" i="3"/>
  <c r="AG454" i="3"/>
  <c r="AG453" i="3"/>
  <c r="AG452" i="3"/>
  <c r="AG451" i="3"/>
  <c r="AG450" i="3"/>
  <c r="AG449" i="3"/>
  <c r="AG448" i="3"/>
  <c r="AG447" i="3"/>
  <c r="AG446" i="3"/>
  <c r="AG445" i="3"/>
  <c r="AG444" i="3"/>
  <c r="AG443" i="3"/>
  <c r="AG442" i="3"/>
  <c r="AG441" i="3"/>
  <c r="AG440" i="3"/>
  <c r="AG439" i="3"/>
  <c r="AG438" i="3"/>
  <c r="AG437" i="3"/>
  <c r="AG436" i="3"/>
  <c r="AG435" i="3"/>
  <c r="AG434" i="3"/>
  <c r="AG433" i="3"/>
  <c r="AG432" i="3"/>
  <c r="AG431" i="3"/>
  <c r="AG430" i="3"/>
  <c r="AG429" i="3"/>
  <c r="AG428" i="3"/>
  <c r="AG427" i="3"/>
  <c r="AG426" i="3"/>
  <c r="AG425" i="3"/>
  <c r="AG424" i="3"/>
  <c r="AG423" i="3"/>
  <c r="AG422" i="3"/>
  <c r="AG421" i="3"/>
  <c r="AG420" i="3"/>
  <c r="AG419" i="3"/>
  <c r="AG418" i="3"/>
  <c r="AG417" i="3"/>
  <c r="AG416" i="3"/>
  <c r="AG415" i="3"/>
  <c r="AG414" i="3"/>
  <c r="AG413" i="3"/>
  <c r="AG412" i="3"/>
  <c r="AG411" i="3"/>
  <c r="AG410" i="3"/>
  <c r="AG409" i="3"/>
  <c r="AG408" i="3"/>
  <c r="AG407" i="3"/>
  <c r="AG406" i="3"/>
  <c r="AG405" i="3"/>
  <c r="AG404" i="3"/>
  <c r="AG403" i="3"/>
  <c r="AG402" i="3"/>
  <c r="AG401" i="3"/>
  <c r="AG400" i="3"/>
  <c r="AG399" i="3"/>
  <c r="AG398" i="3"/>
  <c r="AG397" i="3"/>
  <c r="AG396" i="3"/>
  <c r="AG395" i="3"/>
  <c r="AG394" i="3"/>
  <c r="AG393" i="3"/>
  <c r="AG392" i="3"/>
  <c r="AG391" i="3"/>
  <c r="AG390" i="3"/>
  <c r="AG389" i="3"/>
  <c r="AG388" i="3"/>
  <c r="AG387" i="3"/>
  <c r="AG386" i="3"/>
  <c r="AG385" i="3"/>
  <c r="AG384" i="3"/>
  <c r="AG383" i="3"/>
  <c r="AG382" i="3"/>
  <c r="AG381" i="3"/>
  <c r="AG380" i="3"/>
  <c r="AG379" i="3"/>
  <c r="AG378" i="3"/>
  <c r="AG377" i="3"/>
  <c r="AG376" i="3"/>
  <c r="AG375" i="3"/>
  <c r="AG374" i="3"/>
  <c r="AG373" i="3"/>
  <c r="AG372" i="3"/>
  <c r="AG371" i="3"/>
  <c r="AG370" i="3"/>
  <c r="AG369" i="3"/>
  <c r="AG368" i="3"/>
  <c r="AG367" i="3"/>
  <c r="AG366" i="3"/>
  <c r="AG365" i="3"/>
  <c r="AG364" i="3"/>
  <c r="AG363" i="3"/>
  <c r="AG362" i="3"/>
  <c r="AG361" i="3"/>
  <c r="AG360" i="3"/>
  <c r="AG359" i="3"/>
  <c r="AG358" i="3"/>
  <c r="AG357" i="3"/>
  <c r="AG356" i="3"/>
  <c r="AG355" i="3"/>
  <c r="AG354" i="3"/>
  <c r="AG353" i="3"/>
  <c r="AG352" i="3"/>
  <c r="AG351" i="3"/>
  <c r="AG350" i="3"/>
  <c r="AG349" i="3"/>
  <c r="AG348" i="3"/>
  <c r="AG347" i="3"/>
  <c r="AG346" i="3"/>
  <c r="AG345" i="3"/>
  <c r="AG344" i="3"/>
  <c r="AG343" i="3"/>
  <c r="AG342" i="3"/>
  <c r="AG341" i="3"/>
  <c r="AG340" i="3"/>
  <c r="AG339" i="3"/>
  <c r="AG338" i="3"/>
  <c r="AG337" i="3"/>
  <c r="AG336" i="3"/>
  <c r="AG335" i="3"/>
  <c r="AG334" i="3"/>
  <c r="AG333" i="3"/>
  <c r="AG332" i="3"/>
  <c r="AG331" i="3"/>
  <c r="AG330" i="3"/>
  <c r="AG329" i="3"/>
  <c r="AG328" i="3"/>
  <c r="AG327" i="3"/>
  <c r="AG326" i="3"/>
  <c r="AG325" i="3"/>
  <c r="AG324" i="3"/>
  <c r="AG323" i="3"/>
  <c r="AG322" i="3"/>
  <c r="AG321" i="3"/>
  <c r="AG320" i="3"/>
  <c r="AG319" i="3"/>
  <c r="AG318" i="3"/>
  <c r="AG317" i="3"/>
  <c r="AG316" i="3"/>
  <c r="AG315" i="3"/>
  <c r="AG314" i="3"/>
  <c r="AG313" i="3"/>
  <c r="AG312" i="3"/>
  <c r="AG311" i="3"/>
  <c r="AG310" i="3"/>
  <c r="AG309" i="3"/>
  <c r="AG308" i="3"/>
  <c r="AG307" i="3"/>
  <c r="AG306" i="3"/>
  <c r="AG305" i="3"/>
  <c r="AG304" i="3"/>
  <c r="AG303" i="3"/>
  <c r="AG302" i="3"/>
  <c r="AG301" i="3"/>
  <c r="AG300" i="3"/>
  <c r="AG299" i="3"/>
  <c r="AG298" i="3"/>
  <c r="AG297" i="3"/>
  <c r="AG296" i="3"/>
  <c r="AG295" i="3"/>
  <c r="AG294" i="3"/>
  <c r="AG293" i="3"/>
  <c r="AG292" i="3"/>
  <c r="AG291" i="3"/>
  <c r="AG290" i="3"/>
  <c r="AG289" i="3"/>
  <c r="AG288" i="3"/>
  <c r="AG287" i="3"/>
  <c r="AG286" i="3"/>
  <c r="AG285" i="3"/>
  <c r="AG284" i="3"/>
  <c r="AG283" i="3"/>
  <c r="AG282" i="3"/>
  <c r="AG281" i="3"/>
  <c r="AG280" i="3"/>
  <c r="AG279" i="3"/>
  <c r="AG278" i="3"/>
  <c r="AG277" i="3"/>
  <c r="AG276" i="3"/>
  <c r="AG275" i="3"/>
  <c r="AG274" i="3"/>
  <c r="AG273" i="3"/>
  <c r="AG272" i="3"/>
  <c r="AG271" i="3"/>
  <c r="AG270" i="3"/>
  <c r="AG269" i="3"/>
  <c r="AG268" i="3"/>
  <c r="AG267" i="3"/>
  <c r="AG266" i="3"/>
  <c r="AG265" i="3"/>
  <c r="AG264" i="3"/>
  <c r="AG263" i="3"/>
  <c r="AG262" i="3"/>
  <c r="AG261" i="3"/>
  <c r="AG260" i="3"/>
  <c r="AG259" i="3"/>
  <c r="AG258" i="3"/>
  <c r="AG257" i="3"/>
  <c r="AG256" i="3"/>
  <c r="AG255" i="3"/>
  <c r="AG254" i="3"/>
  <c r="AG253" i="3"/>
  <c r="AG252" i="3"/>
  <c r="AG251" i="3"/>
  <c r="AG250" i="3"/>
  <c r="AG249" i="3"/>
  <c r="AG248" i="3"/>
  <c r="AG247" i="3"/>
  <c r="AG246" i="3"/>
  <c r="AG245" i="3"/>
  <c r="AG244" i="3"/>
  <c r="AG243" i="3"/>
  <c r="AG242" i="3"/>
  <c r="AG241" i="3"/>
  <c r="AG240" i="3"/>
  <c r="AG239" i="3"/>
  <c r="AG238" i="3"/>
  <c r="AG237" i="3"/>
  <c r="AG236" i="3"/>
  <c r="AG235" i="3"/>
  <c r="AG234" i="3"/>
  <c r="AG233" i="3"/>
  <c r="AG232" i="3"/>
  <c r="AG231" i="3"/>
  <c r="AG230" i="3"/>
  <c r="AG229" i="3"/>
  <c r="AG228" i="3"/>
  <c r="AG227" i="3"/>
  <c r="AG226" i="3"/>
  <c r="AG225" i="3"/>
  <c r="AG224" i="3"/>
  <c r="AG223" i="3"/>
  <c r="AG222" i="3"/>
  <c r="AG221" i="3"/>
  <c r="AG220" i="3"/>
  <c r="AG219" i="3"/>
  <c r="AG218" i="3"/>
  <c r="AG217" i="3"/>
  <c r="AG216" i="3"/>
  <c r="AG215" i="3"/>
  <c r="AG214" i="3"/>
  <c r="AG213" i="3"/>
  <c r="AG212" i="3"/>
  <c r="AG211" i="3"/>
  <c r="AG210" i="3"/>
  <c r="AG209" i="3"/>
  <c r="AG208" i="3"/>
  <c r="AG207" i="3"/>
  <c r="AG206" i="3"/>
  <c r="AG205" i="3"/>
  <c r="AG204" i="3"/>
  <c r="AG203" i="3"/>
  <c r="AG202" i="3"/>
  <c r="AG201" i="3"/>
  <c r="AG200" i="3"/>
  <c r="AG199" i="3"/>
  <c r="AG198" i="3"/>
  <c r="AG197" i="3"/>
  <c r="AG196" i="3"/>
  <c r="AG195" i="3"/>
  <c r="AG194" i="3"/>
  <c r="AG193" i="3"/>
  <c r="AG192" i="3"/>
  <c r="AG191" i="3"/>
  <c r="AG190" i="3"/>
  <c r="AG189" i="3"/>
  <c r="AG188" i="3"/>
  <c r="AG187" i="3"/>
  <c r="AG186" i="3"/>
  <c r="AG185" i="3"/>
  <c r="AG184" i="3"/>
  <c r="AG183" i="3"/>
  <c r="AG182" i="3"/>
  <c r="AG181" i="3"/>
  <c r="AG180" i="3"/>
  <c r="AG179" i="3"/>
  <c r="AG178" i="3"/>
  <c r="AG177" i="3"/>
  <c r="AG176" i="3"/>
  <c r="AG175" i="3"/>
  <c r="AG174" i="3"/>
  <c r="AG173" i="3"/>
  <c r="AG172" i="3"/>
  <c r="AG171" i="3"/>
  <c r="AG170" i="3"/>
  <c r="AG169" i="3"/>
  <c r="AG168" i="3"/>
  <c r="AG167" i="3"/>
  <c r="AG166" i="3"/>
  <c r="AG165" i="3"/>
  <c r="AG164" i="3"/>
  <c r="AG163" i="3"/>
  <c r="AG162" i="3"/>
  <c r="AG161" i="3"/>
  <c r="AG160" i="3"/>
  <c r="AG159" i="3"/>
  <c r="AG158" i="3"/>
  <c r="AG157" i="3"/>
  <c r="AG156" i="3"/>
  <c r="AG155" i="3"/>
  <c r="AG154" i="3"/>
  <c r="AG153" i="3"/>
  <c r="AG152" i="3"/>
  <c r="AG151" i="3"/>
  <c r="AG150" i="3"/>
  <c r="AG149" i="3"/>
  <c r="AG148" i="3"/>
  <c r="AG147" i="3"/>
  <c r="AG146" i="3"/>
  <c r="AG145" i="3"/>
  <c r="AG144" i="3"/>
  <c r="AG143" i="3"/>
  <c r="AG142" i="3"/>
  <c r="AG141" i="3"/>
  <c r="AG140" i="3"/>
  <c r="AG139" i="3"/>
  <c r="AG138" i="3"/>
  <c r="AG137" i="3"/>
  <c r="AG136" i="3"/>
  <c r="AG135" i="3"/>
  <c r="AG134" i="3"/>
  <c r="AG133" i="3"/>
  <c r="AG132" i="3"/>
  <c r="AG131" i="3"/>
  <c r="AG130" i="3"/>
  <c r="AG129" i="3"/>
  <c r="AG128" i="3"/>
  <c r="AG127" i="3"/>
  <c r="AG126" i="3"/>
  <c r="AG125" i="3"/>
  <c r="AG124" i="3"/>
  <c r="AG123" i="3"/>
  <c r="AG122" i="3"/>
  <c r="AG121" i="3"/>
  <c r="AG120" i="3"/>
  <c r="AG119" i="3"/>
  <c r="AG118" i="3"/>
  <c r="AG117" i="3"/>
  <c r="AG116" i="3"/>
  <c r="AG115" i="3"/>
  <c r="AG114" i="3"/>
  <c r="AG113" i="3"/>
  <c r="AG112" i="3"/>
  <c r="AG111" i="3"/>
  <c r="AG110" i="3"/>
  <c r="AG109" i="3"/>
  <c r="AG108" i="3"/>
  <c r="AG107" i="3"/>
  <c r="AG106" i="3"/>
  <c r="AG105" i="3"/>
  <c r="AG104" i="3"/>
  <c r="AG103" i="3"/>
  <c r="AG102" i="3"/>
  <c r="AG101" i="3"/>
  <c r="AG100" i="3"/>
  <c r="AG99" i="3"/>
  <c r="AG98" i="3"/>
  <c r="AG97" i="3"/>
  <c r="AG96" i="3"/>
  <c r="AG95" i="3"/>
  <c r="AG94" i="3"/>
  <c r="AG93" i="3"/>
  <c r="AG92" i="3"/>
  <c r="AG91" i="3"/>
  <c r="AG90" i="3"/>
  <c r="AG89" i="3"/>
  <c r="AG88" i="3"/>
  <c r="AG87" i="3"/>
  <c r="AG86" i="3"/>
  <c r="AG85" i="3"/>
  <c r="AG84" i="3"/>
  <c r="AG83" i="3"/>
  <c r="AG82" i="3"/>
  <c r="AG81" i="3"/>
  <c r="AG80" i="3"/>
  <c r="AG79" i="3"/>
  <c r="AG78" i="3"/>
  <c r="AG77" i="3"/>
  <c r="AG76" i="3"/>
  <c r="AG75" i="3"/>
  <c r="AG74" i="3"/>
  <c r="AG73" i="3"/>
  <c r="AG72" i="3"/>
  <c r="AG71" i="3"/>
  <c r="AG70" i="3"/>
  <c r="AG69" i="3"/>
  <c r="AG68" i="3"/>
  <c r="AG67" i="3"/>
  <c r="AG66" i="3"/>
  <c r="AG65" i="3"/>
  <c r="AG64" i="3"/>
  <c r="AG63" i="3"/>
  <c r="AG62" i="3"/>
  <c r="AG61" i="3"/>
  <c r="AG60" i="3"/>
  <c r="AG59" i="3"/>
  <c r="AG58" i="3"/>
  <c r="AG57" i="3"/>
  <c r="AG56" i="3"/>
  <c r="AG55" i="3"/>
  <c r="AG54" i="3"/>
  <c r="AG53" i="3"/>
  <c r="AG52" i="3"/>
  <c r="AG51" i="3"/>
  <c r="AG50" i="3"/>
  <c r="AG49" i="3"/>
  <c r="AG48" i="3"/>
  <c r="AG47" i="3"/>
  <c r="AG46" i="3"/>
  <c r="AG45" i="3"/>
  <c r="AG44" i="3"/>
  <c r="AG43" i="3"/>
  <c r="AG42" i="3"/>
  <c r="AG41" i="3"/>
  <c r="AG40" i="3"/>
  <c r="AG39" i="3"/>
  <c r="AG38" i="3"/>
  <c r="AG37" i="3"/>
  <c r="AG36" i="3"/>
  <c r="AG35" i="3"/>
  <c r="AG34" i="3"/>
  <c r="AG33" i="3"/>
  <c r="AG32" i="3"/>
  <c r="AG31" i="3"/>
  <c r="AG30" i="3"/>
  <c r="AG29" i="3"/>
  <c r="AG28" i="3"/>
  <c r="AG27" i="3"/>
  <c r="AG26" i="3"/>
  <c r="AG25" i="3"/>
  <c r="AG24" i="3"/>
  <c r="AG23" i="3"/>
  <c r="AG22" i="3"/>
  <c r="AG21" i="3"/>
  <c r="AG20" i="3"/>
  <c r="AG19" i="3"/>
  <c r="AG18" i="3"/>
  <c r="BN18" i="3" s="1"/>
  <c r="AG17" i="3"/>
  <c r="BN17" i="3" s="1"/>
  <c r="AG16" i="3"/>
  <c r="BN16" i="3" s="1"/>
  <c r="AZ1012" i="3"/>
  <c r="AZ1011" i="3"/>
  <c r="AZ1010" i="3"/>
  <c r="AZ1009" i="3"/>
  <c r="AZ1008" i="3"/>
  <c r="AZ1007" i="3"/>
  <c r="AZ1006" i="3"/>
  <c r="AZ1005" i="3"/>
  <c r="AZ1004" i="3"/>
  <c r="AZ1003" i="3"/>
  <c r="AZ1002" i="3"/>
  <c r="AZ1001" i="3"/>
  <c r="AZ1000" i="3"/>
  <c r="AZ999" i="3"/>
  <c r="AZ998" i="3"/>
  <c r="AZ997" i="3"/>
  <c r="AZ996" i="3"/>
  <c r="AZ995" i="3"/>
  <c r="AZ994" i="3"/>
  <c r="AZ993" i="3"/>
  <c r="AZ992" i="3"/>
  <c r="AZ991" i="3"/>
  <c r="AZ990" i="3"/>
  <c r="AZ989" i="3"/>
  <c r="AZ988" i="3"/>
  <c r="AZ987" i="3"/>
  <c r="AZ986" i="3"/>
  <c r="AZ985" i="3"/>
  <c r="AZ984" i="3"/>
  <c r="AZ983" i="3"/>
  <c r="AZ982" i="3"/>
  <c r="AZ981" i="3"/>
  <c r="AZ980" i="3"/>
  <c r="AZ979" i="3"/>
  <c r="AZ978" i="3"/>
  <c r="AZ977" i="3"/>
  <c r="AZ976" i="3"/>
  <c r="AZ975" i="3"/>
  <c r="AZ974" i="3"/>
  <c r="AZ973" i="3"/>
  <c r="AZ972" i="3"/>
  <c r="AZ971" i="3"/>
  <c r="AZ970" i="3"/>
  <c r="AZ969" i="3"/>
  <c r="AZ968" i="3"/>
  <c r="AZ967" i="3"/>
  <c r="AZ966" i="3"/>
  <c r="AZ965" i="3"/>
  <c r="AZ964" i="3"/>
  <c r="AZ963" i="3"/>
  <c r="AZ962" i="3"/>
  <c r="AZ961" i="3"/>
  <c r="AZ960" i="3"/>
  <c r="AZ959" i="3"/>
  <c r="AZ958" i="3"/>
  <c r="AZ957" i="3"/>
  <c r="AZ956" i="3"/>
  <c r="AZ955" i="3"/>
  <c r="AZ954" i="3"/>
  <c r="AZ953" i="3"/>
  <c r="AZ952" i="3"/>
  <c r="AZ951" i="3"/>
  <c r="AZ950" i="3"/>
  <c r="AZ949" i="3"/>
  <c r="AZ948" i="3"/>
  <c r="AZ947" i="3"/>
  <c r="AZ946" i="3"/>
  <c r="AZ945" i="3"/>
  <c r="AZ944" i="3"/>
  <c r="AZ943" i="3"/>
  <c r="AZ942" i="3"/>
  <c r="AZ941" i="3"/>
  <c r="AZ940" i="3"/>
  <c r="AZ939" i="3"/>
  <c r="AZ938" i="3"/>
  <c r="AZ937" i="3"/>
  <c r="AZ936" i="3"/>
  <c r="AZ935" i="3"/>
  <c r="AZ934" i="3"/>
  <c r="AZ933" i="3"/>
  <c r="AZ932" i="3"/>
  <c r="AZ931" i="3"/>
  <c r="AZ930" i="3"/>
  <c r="AZ929" i="3"/>
  <c r="AZ928" i="3"/>
  <c r="AZ927" i="3"/>
  <c r="AZ926" i="3"/>
  <c r="AZ925" i="3"/>
  <c r="AZ924" i="3"/>
  <c r="AZ923" i="3"/>
  <c r="AZ922" i="3"/>
  <c r="AZ921" i="3"/>
  <c r="AZ920" i="3"/>
  <c r="AZ919" i="3"/>
  <c r="AZ918" i="3"/>
  <c r="AZ917" i="3"/>
  <c r="AZ916" i="3"/>
  <c r="AZ915" i="3"/>
  <c r="AZ914" i="3"/>
  <c r="AZ913" i="3"/>
  <c r="AZ912" i="3"/>
  <c r="AZ911" i="3"/>
  <c r="AZ910" i="3"/>
  <c r="AZ909" i="3"/>
  <c r="AZ908" i="3"/>
  <c r="AZ907" i="3"/>
  <c r="AZ906" i="3"/>
  <c r="AZ905" i="3"/>
  <c r="AZ904" i="3"/>
  <c r="AZ903" i="3"/>
  <c r="AZ902" i="3"/>
  <c r="AZ901" i="3"/>
  <c r="AZ900" i="3"/>
  <c r="AZ899" i="3"/>
  <c r="AZ898" i="3"/>
  <c r="AZ897" i="3"/>
  <c r="AZ896" i="3"/>
  <c r="AZ895" i="3"/>
  <c r="AZ894" i="3"/>
  <c r="AZ893" i="3"/>
  <c r="AZ892" i="3"/>
  <c r="AZ891" i="3"/>
  <c r="AZ890" i="3"/>
  <c r="AZ889" i="3"/>
  <c r="AZ888" i="3"/>
  <c r="AZ887" i="3"/>
  <c r="AZ886" i="3"/>
  <c r="AZ885" i="3"/>
  <c r="AZ884" i="3"/>
  <c r="AZ883" i="3"/>
  <c r="AZ882" i="3"/>
  <c r="AZ881" i="3"/>
  <c r="AZ880" i="3"/>
  <c r="AZ879" i="3"/>
  <c r="AZ878" i="3"/>
  <c r="AZ877" i="3"/>
  <c r="AZ876" i="3"/>
  <c r="AZ875" i="3"/>
  <c r="AZ874" i="3"/>
  <c r="AZ873" i="3"/>
  <c r="AZ872" i="3"/>
  <c r="AZ871" i="3"/>
  <c r="AZ870" i="3"/>
  <c r="AZ869" i="3"/>
  <c r="AZ868" i="3"/>
  <c r="AZ867" i="3"/>
  <c r="AZ866" i="3"/>
  <c r="AZ865" i="3"/>
  <c r="AZ864" i="3"/>
  <c r="AZ863" i="3"/>
  <c r="AZ862" i="3"/>
  <c r="AZ861" i="3"/>
  <c r="AZ860" i="3"/>
  <c r="AZ859" i="3"/>
  <c r="AZ858" i="3"/>
  <c r="AZ857" i="3"/>
  <c r="AZ856" i="3"/>
  <c r="AZ855" i="3"/>
  <c r="AZ854" i="3"/>
  <c r="AZ853" i="3"/>
  <c r="AZ852" i="3"/>
  <c r="AZ851" i="3"/>
  <c r="AZ850" i="3"/>
  <c r="AZ849" i="3"/>
  <c r="AZ848" i="3"/>
  <c r="AZ847" i="3"/>
  <c r="AZ846" i="3"/>
  <c r="AZ845" i="3"/>
  <c r="AZ844" i="3"/>
  <c r="AZ843" i="3"/>
  <c r="AZ842" i="3"/>
  <c r="AZ841" i="3"/>
  <c r="AZ840" i="3"/>
  <c r="AZ839" i="3"/>
  <c r="AZ838" i="3"/>
  <c r="AZ837" i="3"/>
  <c r="AZ836" i="3"/>
  <c r="AZ835" i="3"/>
  <c r="AZ834" i="3"/>
  <c r="AZ833" i="3"/>
  <c r="AZ832" i="3"/>
  <c r="AZ831" i="3"/>
  <c r="AZ830" i="3"/>
  <c r="AZ829" i="3"/>
  <c r="AZ828" i="3"/>
  <c r="AZ827" i="3"/>
  <c r="AZ826" i="3"/>
  <c r="AZ825" i="3"/>
  <c r="AZ824" i="3"/>
  <c r="AZ823" i="3"/>
  <c r="AZ822" i="3"/>
  <c r="AZ821" i="3"/>
  <c r="AZ820" i="3"/>
  <c r="AZ819" i="3"/>
  <c r="AZ818" i="3"/>
  <c r="AZ817" i="3"/>
  <c r="AZ816" i="3"/>
  <c r="AZ815" i="3"/>
  <c r="AZ814" i="3"/>
  <c r="AZ813" i="3"/>
  <c r="AZ812" i="3"/>
  <c r="AZ811" i="3"/>
  <c r="AZ810" i="3"/>
  <c r="AZ809" i="3"/>
  <c r="AZ808" i="3"/>
  <c r="AZ807" i="3"/>
  <c r="AZ806" i="3"/>
  <c r="AZ805" i="3"/>
  <c r="AZ804" i="3"/>
  <c r="AZ803" i="3"/>
  <c r="AZ802" i="3"/>
  <c r="AZ801" i="3"/>
  <c r="AZ800" i="3"/>
  <c r="AZ799" i="3"/>
  <c r="AZ798" i="3"/>
  <c r="AZ797" i="3"/>
  <c r="AZ796" i="3"/>
  <c r="AZ795" i="3"/>
  <c r="AZ794" i="3"/>
  <c r="AZ793" i="3"/>
  <c r="AZ792" i="3"/>
  <c r="AZ791" i="3"/>
  <c r="AZ790" i="3"/>
  <c r="AZ789" i="3"/>
  <c r="AZ788" i="3"/>
  <c r="AZ787" i="3"/>
  <c r="AZ786" i="3"/>
  <c r="AZ785" i="3"/>
  <c r="AZ784" i="3"/>
  <c r="AZ783" i="3"/>
  <c r="AZ782" i="3"/>
  <c r="AZ781" i="3"/>
  <c r="AZ780" i="3"/>
  <c r="AZ779" i="3"/>
  <c r="AZ778" i="3"/>
  <c r="AZ777" i="3"/>
  <c r="AZ776" i="3"/>
  <c r="AZ775" i="3"/>
  <c r="AZ774" i="3"/>
  <c r="AZ773" i="3"/>
  <c r="AZ772" i="3"/>
  <c r="AZ771" i="3"/>
  <c r="AZ770" i="3"/>
  <c r="AZ769" i="3"/>
  <c r="AZ768" i="3"/>
  <c r="AZ767" i="3"/>
  <c r="AZ766" i="3"/>
  <c r="AZ765" i="3"/>
  <c r="AZ764" i="3"/>
  <c r="AZ763" i="3"/>
  <c r="AZ762" i="3"/>
  <c r="AZ761" i="3"/>
  <c r="AZ760" i="3"/>
  <c r="AZ759" i="3"/>
  <c r="AZ758" i="3"/>
  <c r="AZ757" i="3"/>
  <c r="AZ756" i="3"/>
  <c r="AZ755" i="3"/>
  <c r="AZ754" i="3"/>
  <c r="AZ753" i="3"/>
  <c r="AZ752" i="3"/>
  <c r="AZ751" i="3"/>
  <c r="AZ750" i="3"/>
  <c r="AZ749" i="3"/>
  <c r="AZ748" i="3"/>
  <c r="AZ747" i="3"/>
  <c r="AZ746" i="3"/>
  <c r="AZ745" i="3"/>
  <c r="AZ744" i="3"/>
  <c r="AZ743" i="3"/>
  <c r="AZ742" i="3"/>
  <c r="AZ741" i="3"/>
  <c r="AZ740" i="3"/>
  <c r="AZ739" i="3"/>
  <c r="AZ738" i="3"/>
  <c r="AZ737" i="3"/>
  <c r="AZ736" i="3"/>
  <c r="AZ735" i="3"/>
  <c r="AZ734" i="3"/>
  <c r="AZ733" i="3"/>
  <c r="AZ732" i="3"/>
  <c r="AZ731" i="3"/>
  <c r="AZ730" i="3"/>
  <c r="AZ729" i="3"/>
  <c r="AZ728" i="3"/>
  <c r="AZ727" i="3"/>
  <c r="AZ726" i="3"/>
  <c r="AZ725" i="3"/>
  <c r="AZ724" i="3"/>
  <c r="AZ723" i="3"/>
  <c r="AZ722" i="3"/>
  <c r="AZ721" i="3"/>
  <c r="AZ720" i="3"/>
  <c r="AZ719" i="3"/>
  <c r="AZ718" i="3"/>
  <c r="AZ717" i="3"/>
  <c r="AZ716" i="3"/>
  <c r="AZ715" i="3"/>
  <c r="AZ714" i="3"/>
  <c r="AZ713" i="3"/>
  <c r="AZ712" i="3"/>
  <c r="AZ711" i="3"/>
  <c r="AZ710" i="3"/>
  <c r="AZ709" i="3"/>
  <c r="AZ708" i="3"/>
  <c r="AZ707" i="3"/>
  <c r="AZ706" i="3"/>
  <c r="AZ705" i="3"/>
  <c r="AZ704" i="3"/>
  <c r="AZ703" i="3"/>
  <c r="AZ702" i="3"/>
  <c r="AZ701" i="3"/>
  <c r="AZ700" i="3"/>
  <c r="AZ699" i="3"/>
  <c r="AZ698" i="3"/>
  <c r="AZ697" i="3"/>
  <c r="AZ696" i="3"/>
  <c r="AZ695" i="3"/>
  <c r="AZ694" i="3"/>
  <c r="AZ693" i="3"/>
  <c r="AZ692" i="3"/>
  <c r="AZ691" i="3"/>
  <c r="AZ690" i="3"/>
  <c r="AZ689" i="3"/>
  <c r="AZ688" i="3"/>
  <c r="AZ687" i="3"/>
  <c r="AZ686" i="3"/>
  <c r="AZ685" i="3"/>
  <c r="AZ684" i="3"/>
  <c r="AZ683" i="3"/>
  <c r="AZ682" i="3"/>
  <c r="AZ681" i="3"/>
  <c r="AZ680" i="3"/>
  <c r="AZ679" i="3"/>
  <c r="AZ678" i="3"/>
  <c r="AZ677" i="3"/>
  <c r="AZ676" i="3"/>
  <c r="AZ675" i="3"/>
  <c r="AZ674" i="3"/>
  <c r="AZ673" i="3"/>
  <c r="AZ672" i="3"/>
  <c r="AZ671" i="3"/>
  <c r="AZ670" i="3"/>
  <c r="AZ669" i="3"/>
  <c r="AZ668" i="3"/>
  <c r="AZ667" i="3"/>
  <c r="AZ666" i="3"/>
  <c r="AZ665" i="3"/>
  <c r="AZ664" i="3"/>
  <c r="AZ663" i="3"/>
  <c r="AZ662" i="3"/>
  <c r="AZ661" i="3"/>
  <c r="AZ660" i="3"/>
  <c r="AZ659" i="3"/>
  <c r="AZ658" i="3"/>
  <c r="AZ657" i="3"/>
  <c r="AZ656" i="3"/>
  <c r="AZ655" i="3"/>
  <c r="AZ654" i="3"/>
  <c r="AZ653" i="3"/>
  <c r="AZ652" i="3"/>
  <c r="AZ651" i="3"/>
  <c r="AZ650" i="3"/>
  <c r="AZ649" i="3"/>
  <c r="AZ648" i="3"/>
  <c r="AZ647" i="3"/>
  <c r="AZ646" i="3"/>
  <c r="AZ645" i="3"/>
  <c r="AZ644" i="3"/>
  <c r="AZ643" i="3"/>
  <c r="AZ642" i="3"/>
  <c r="AZ641" i="3"/>
  <c r="AZ640" i="3"/>
  <c r="AZ639" i="3"/>
  <c r="AZ638" i="3"/>
  <c r="AZ637" i="3"/>
  <c r="AZ636" i="3"/>
  <c r="AZ635" i="3"/>
  <c r="AZ634" i="3"/>
  <c r="AZ633" i="3"/>
  <c r="AZ632" i="3"/>
  <c r="AZ631" i="3"/>
  <c r="AZ630" i="3"/>
  <c r="AZ629" i="3"/>
  <c r="AZ628" i="3"/>
  <c r="AZ627" i="3"/>
  <c r="AZ626" i="3"/>
  <c r="AZ625" i="3"/>
  <c r="AZ624" i="3"/>
  <c r="AZ623" i="3"/>
  <c r="AZ622" i="3"/>
  <c r="AZ621" i="3"/>
  <c r="AZ620" i="3"/>
  <c r="AZ619" i="3"/>
  <c r="AZ618" i="3"/>
  <c r="AZ617" i="3"/>
  <c r="AZ616" i="3"/>
  <c r="AZ615" i="3"/>
  <c r="AZ614" i="3"/>
  <c r="AZ613" i="3"/>
  <c r="AZ612" i="3"/>
  <c r="AZ611" i="3"/>
  <c r="AZ610" i="3"/>
  <c r="AZ609" i="3"/>
  <c r="AZ608" i="3"/>
  <c r="AZ607" i="3"/>
  <c r="AZ606" i="3"/>
  <c r="AZ605" i="3"/>
  <c r="AZ604" i="3"/>
  <c r="AZ603" i="3"/>
  <c r="AZ602" i="3"/>
  <c r="AZ601" i="3"/>
  <c r="AZ600" i="3"/>
  <c r="AZ599" i="3"/>
  <c r="AZ598" i="3"/>
  <c r="AZ597" i="3"/>
  <c r="AZ596" i="3"/>
  <c r="AZ595" i="3"/>
  <c r="AZ594" i="3"/>
  <c r="AZ593" i="3"/>
  <c r="AZ592" i="3"/>
  <c r="AZ591" i="3"/>
  <c r="AZ590" i="3"/>
  <c r="AZ589" i="3"/>
  <c r="AZ588" i="3"/>
  <c r="AZ587" i="3"/>
  <c r="AZ586" i="3"/>
  <c r="AZ585" i="3"/>
  <c r="AZ584" i="3"/>
  <c r="AZ583" i="3"/>
  <c r="AZ582" i="3"/>
  <c r="AZ581" i="3"/>
  <c r="AZ580" i="3"/>
  <c r="AZ579" i="3"/>
  <c r="AZ578" i="3"/>
  <c r="AZ577" i="3"/>
  <c r="AZ576" i="3"/>
  <c r="AZ575" i="3"/>
  <c r="AZ574" i="3"/>
  <c r="AZ573" i="3"/>
  <c r="AZ572" i="3"/>
  <c r="AZ571" i="3"/>
  <c r="AZ570" i="3"/>
  <c r="AZ569" i="3"/>
  <c r="AZ568" i="3"/>
  <c r="AZ567" i="3"/>
  <c r="AZ566" i="3"/>
  <c r="AZ565" i="3"/>
  <c r="AZ564" i="3"/>
  <c r="AZ563" i="3"/>
  <c r="AZ562" i="3"/>
  <c r="AZ561" i="3"/>
  <c r="AZ560" i="3"/>
  <c r="AZ559" i="3"/>
  <c r="AZ558" i="3"/>
  <c r="AZ557" i="3"/>
  <c r="AZ556" i="3"/>
  <c r="AZ555" i="3"/>
  <c r="AZ554" i="3"/>
  <c r="AZ553" i="3"/>
  <c r="AZ552" i="3"/>
  <c r="AZ551" i="3"/>
  <c r="AZ550" i="3"/>
  <c r="AZ549" i="3"/>
  <c r="AZ548" i="3"/>
  <c r="AZ547" i="3"/>
  <c r="AZ546" i="3"/>
  <c r="AZ545" i="3"/>
  <c r="AZ544" i="3"/>
  <c r="AZ543" i="3"/>
  <c r="AZ542" i="3"/>
  <c r="AZ541" i="3"/>
  <c r="AZ540" i="3"/>
  <c r="AZ539" i="3"/>
  <c r="AZ538" i="3"/>
  <c r="AZ537" i="3"/>
  <c r="AZ536" i="3"/>
  <c r="AZ535" i="3"/>
  <c r="AZ534" i="3"/>
  <c r="AZ533" i="3"/>
  <c r="AZ532" i="3"/>
  <c r="AZ531" i="3"/>
  <c r="AZ530" i="3"/>
  <c r="AZ529" i="3"/>
  <c r="AZ528" i="3"/>
  <c r="AZ527" i="3"/>
  <c r="AZ526" i="3"/>
  <c r="AZ525" i="3"/>
  <c r="AZ524" i="3"/>
  <c r="AZ523" i="3"/>
  <c r="AZ522" i="3"/>
  <c r="AZ521" i="3"/>
  <c r="AZ520" i="3"/>
  <c r="AZ519" i="3"/>
  <c r="AZ518" i="3"/>
  <c r="AZ517" i="3"/>
  <c r="AZ516" i="3"/>
  <c r="AZ515" i="3"/>
  <c r="AZ514" i="3"/>
  <c r="AZ513" i="3"/>
  <c r="AZ512" i="3"/>
  <c r="AZ511" i="3"/>
  <c r="AZ510" i="3"/>
  <c r="AZ509" i="3"/>
  <c r="AZ508" i="3"/>
  <c r="AZ507" i="3"/>
  <c r="AZ506" i="3"/>
  <c r="AZ505" i="3"/>
  <c r="AZ504" i="3"/>
  <c r="AZ503" i="3"/>
  <c r="AZ502" i="3"/>
  <c r="AZ501" i="3"/>
  <c r="AZ500" i="3"/>
  <c r="AZ499" i="3"/>
  <c r="AZ498" i="3"/>
  <c r="AZ497" i="3"/>
  <c r="AZ496" i="3"/>
  <c r="AZ495" i="3"/>
  <c r="AZ494" i="3"/>
  <c r="AZ493" i="3"/>
  <c r="AZ492" i="3"/>
  <c r="AZ491" i="3"/>
  <c r="AZ490" i="3"/>
  <c r="AZ489" i="3"/>
  <c r="AZ488" i="3"/>
  <c r="AZ487" i="3"/>
  <c r="AZ486" i="3"/>
  <c r="AZ485" i="3"/>
  <c r="AZ484" i="3"/>
  <c r="AZ483" i="3"/>
  <c r="AZ482" i="3"/>
  <c r="AZ481" i="3"/>
  <c r="AZ480" i="3"/>
  <c r="AZ479" i="3"/>
  <c r="AZ478" i="3"/>
  <c r="AZ477" i="3"/>
  <c r="AZ476" i="3"/>
  <c r="AZ475" i="3"/>
  <c r="AZ474" i="3"/>
  <c r="AZ473" i="3"/>
  <c r="AZ472" i="3"/>
  <c r="AZ471" i="3"/>
  <c r="AZ470" i="3"/>
  <c r="AZ469" i="3"/>
  <c r="AZ468" i="3"/>
  <c r="AZ467" i="3"/>
  <c r="AZ466" i="3"/>
  <c r="AZ465" i="3"/>
  <c r="AZ464" i="3"/>
  <c r="AZ463" i="3"/>
  <c r="AZ462" i="3"/>
  <c r="AZ461" i="3"/>
  <c r="AZ460" i="3"/>
  <c r="AZ459" i="3"/>
  <c r="AZ458" i="3"/>
  <c r="AZ457" i="3"/>
  <c r="AZ456" i="3"/>
  <c r="AZ455" i="3"/>
  <c r="AZ454" i="3"/>
  <c r="AZ453" i="3"/>
  <c r="AZ452" i="3"/>
  <c r="AZ451" i="3"/>
  <c r="AZ450" i="3"/>
  <c r="AZ449" i="3"/>
  <c r="AZ448" i="3"/>
  <c r="AZ447" i="3"/>
  <c r="AZ446" i="3"/>
  <c r="AZ445" i="3"/>
  <c r="AZ444" i="3"/>
  <c r="AZ443" i="3"/>
  <c r="AZ442" i="3"/>
  <c r="AZ441" i="3"/>
  <c r="AZ440" i="3"/>
  <c r="AZ439" i="3"/>
  <c r="AZ438" i="3"/>
  <c r="AZ437" i="3"/>
  <c r="AZ436" i="3"/>
  <c r="AZ435" i="3"/>
  <c r="AZ434" i="3"/>
  <c r="AZ433" i="3"/>
  <c r="AZ432" i="3"/>
  <c r="AZ431" i="3"/>
  <c r="AZ430" i="3"/>
  <c r="AZ429" i="3"/>
  <c r="AZ428" i="3"/>
  <c r="AZ427" i="3"/>
  <c r="AZ426" i="3"/>
  <c r="AZ425" i="3"/>
  <c r="AZ424" i="3"/>
  <c r="AZ423" i="3"/>
  <c r="AZ422" i="3"/>
  <c r="AZ421" i="3"/>
  <c r="AZ420" i="3"/>
  <c r="AZ419" i="3"/>
  <c r="AZ418" i="3"/>
  <c r="AZ417" i="3"/>
  <c r="AZ416" i="3"/>
  <c r="AZ415" i="3"/>
  <c r="AZ414" i="3"/>
  <c r="AZ413" i="3"/>
  <c r="AZ412" i="3"/>
  <c r="AZ411" i="3"/>
  <c r="AZ410" i="3"/>
  <c r="AZ409" i="3"/>
  <c r="AZ408" i="3"/>
  <c r="AZ407" i="3"/>
  <c r="AZ406" i="3"/>
  <c r="AZ405" i="3"/>
  <c r="AZ404" i="3"/>
  <c r="AZ403" i="3"/>
  <c r="AZ402" i="3"/>
  <c r="AZ401" i="3"/>
  <c r="AZ400" i="3"/>
  <c r="AZ399" i="3"/>
  <c r="AZ398" i="3"/>
  <c r="AZ397" i="3"/>
  <c r="AZ396" i="3"/>
  <c r="AZ395" i="3"/>
  <c r="AZ394" i="3"/>
  <c r="AZ393" i="3"/>
  <c r="AZ392" i="3"/>
  <c r="AZ391" i="3"/>
  <c r="AZ390" i="3"/>
  <c r="AZ389" i="3"/>
  <c r="AZ388" i="3"/>
  <c r="AZ387" i="3"/>
  <c r="AZ386" i="3"/>
  <c r="AZ385" i="3"/>
  <c r="AZ384" i="3"/>
  <c r="AZ383" i="3"/>
  <c r="AZ382" i="3"/>
  <c r="AZ381" i="3"/>
  <c r="AZ380" i="3"/>
  <c r="AZ379" i="3"/>
  <c r="AZ378" i="3"/>
  <c r="AZ377" i="3"/>
  <c r="AZ376" i="3"/>
  <c r="AZ375" i="3"/>
  <c r="AZ374" i="3"/>
  <c r="AZ373" i="3"/>
  <c r="AZ372" i="3"/>
  <c r="AZ371" i="3"/>
  <c r="AZ370" i="3"/>
  <c r="AZ369" i="3"/>
  <c r="AZ368" i="3"/>
  <c r="AZ367" i="3"/>
  <c r="AZ366" i="3"/>
  <c r="AZ365" i="3"/>
  <c r="AZ364" i="3"/>
  <c r="AZ363" i="3"/>
  <c r="AZ362" i="3"/>
  <c r="AZ361" i="3"/>
  <c r="AZ360" i="3"/>
  <c r="AZ359" i="3"/>
  <c r="AZ358" i="3"/>
  <c r="AZ357" i="3"/>
  <c r="AZ356" i="3"/>
  <c r="AZ355" i="3"/>
  <c r="AZ354" i="3"/>
  <c r="AZ353" i="3"/>
  <c r="AZ352" i="3"/>
  <c r="AZ351" i="3"/>
  <c r="AZ350" i="3"/>
  <c r="AZ349" i="3"/>
  <c r="AZ348" i="3"/>
  <c r="AZ347" i="3"/>
  <c r="AZ346" i="3"/>
  <c r="AZ345" i="3"/>
  <c r="AZ344" i="3"/>
  <c r="AZ343" i="3"/>
  <c r="AZ342" i="3"/>
  <c r="AZ341" i="3"/>
  <c r="AZ340" i="3"/>
  <c r="AZ339" i="3"/>
  <c r="AZ338" i="3"/>
  <c r="AZ337" i="3"/>
  <c r="AZ336" i="3"/>
  <c r="AZ335" i="3"/>
  <c r="AZ334" i="3"/>
  <c r="AZ333" i="3"/>
  <c r="AZ332" i="3"/>
  <c r="AZ331" i="3"/>
  <c r="AZ330" i="3"/>
  <c r="AZ329" i="3"/>
  <c r="AZ328" i="3"/>
  <c r="AZ327" i="3"/>
  <c r="AZ326" i="3"/>
  <c r="AZ325" i="3"/>
  <c r="AZ324" i="3"/>
  <c r="AZ323" i="3"/>
  <c r="AZ322" i="3"/>
  <c r="AZ321" i="3"/>
  <c r="AZ320" i="3"/>
  <c r="AZ319" i="3"/>
  <c r="AZ318" i="3"/>
  <c r="AZ317" i="3"/>
  <c r="AZ316" i="3"/>
  <c r="AZ315" i="3"/>
  <c r="AZ314" i="3"/>
  <c r="AZ313" i="3"/>
  <c r="AZ312" i="3"/>
  <c r="AZ311" i="3"/>
  <c r="AZ310" i="3"/>
  <c r="AZ309" i="3"/>
  <c r="AZ308" i="3"/>
  <c r="AZ307" i="3"/>
  <c r="AZ306" i="3"/>
  <c r="AZ305" i="3"/>
  <c r="AZ304" i="3"/>
  <c r="AZ303" i="3"/>
  <c r="AZ302" i="3"/>
  <c r="AZ301" i="3"/>
  <c r="AZ300" i="3"/>
  <c r="AZ299" i="3"/>
  <c r="AZ298" i="3"/>
  <c r="AZ297" i="3"/>
  <c r="AZ296" i="3"/>
  <c r="AZ295" i="3"/>
  <c r="AZ294" i="3"/>
  <c r="AZ293" i="3"/>
  <c r="AZ292" i="3"/>
  <c r="AZ291" i="3"/>
  <c r="AZ290" i="3"/>
  <c r="AZ289" i="3"/>
  <c r="AZ288" i="3"/>
  <c r="AZ287" i="3"/>
  <c r="AZ286" i="3"/>
  <c r="AZ285" i="3"/>
  <c r="AZ284" i="3"/>
  <c r="AZ283" i="3"/>
  <c r="AZ282" i="3"/>
  <c r="AZ281" i="3"/>
  <c r="AZ280" i="3"/>
  <c r="AZ279" i="3"/>
  <c r="AZ278" i="3"/>
  <c r="AZ277" i="3"/>
  <c r="AZ276" i="3"/>
  <c r="AZ275" i="3"/>
  <c r="AZ274" i="3"/>
  <c r="AZ273" i="3"/>
  <c r="AZ272" i="3"/>
  <c r="AZ271" i="3"/>
  <c r="AZ270" i="3"/>
  <c r="AZ269" i="3"/>
  <c r="AZ268" i="3"/>
  <c r="AZ267" i="3"/>
  <c r="AZ266" i="3"/>
  <c r="AZ265" i="3"/>
  <c r="AZ264" i="3"/>
  <c r="AZ263" i="3"/>
  <c r="AZ262" i="3"/>
  <c r="AZ261" i="3"/>
  <c r="AZ260" i="3"/>
  <c r="AZ259" i="3"/>
  <c r="AZ258" i="3"/>
  <c r="AZ257" i="3"/>
  <c r="AZ256" i="3"/>
  <c r="AZ255" i="3"/>
  <c r="AZ254" i="3"/>
  <c r="AZ253" i="3"/>
  <c r="AZ252" i="3"/>
  <c r="AZ251" i="3"/>
  <c r="AZ250" i="3"/>
  <c r="AZ249" i="3"/>
  <c r="AZ248" i="3"/>
  <c r="AZ247" i="3"/>
  <c r="AZ246" i="3"/>
  <c r="AZ245" i="3"/>
  <c r="AZ244" i="3"/>
  <c r="AZ243" i="3"/>
  <c r="AZ242" i="3"/>
  <c r="AZ241" i="3"/>
  <c r="AZ240" i="3"/>
  <c r="AZ239" i="3"/>
  <c r="AZ238" i="3"/>
  <c r="AZ237" i="3"/>
  <c r="AZ236" i="3"/>
  <c r="AZ235" i="3"/>
  <c r="AZ234" i="3"/>
  <c r="AZ233" i="3"/>
  <c r="AZ232" i="3"/>
  <c r="AZ231" i="3"/>
  <c r="AZ230" i="3"/>
  <c r="AZ229" i="3"/>
  <c r="AZ228" i="3"/>
  <c r="AZ227" i="3"/>
  <c r="AZ226" i="3"/>
  <c r="AZ225" i="3"/>
  <c r="AZ224" i="3"/>
  <c r="AZ223" i="3"/>
  <c r="AZ222" i="3"/>
  <c r="AZ221" i="3"/>
  <c r="AZ220" i="3"/>
  <c r="AZ219" i="3"/>
  <c r="AZ218" i="3"/>
  <c r="AZ217" i="3"/>
  <c r="AZ216" i="3"/>
  <c r="AZ215" i="3"/>
  <c r="AZ214" i="3"/>
  <c r="AZ213" i="3"/>
  <c r="AZ212" i="3"/>
  <c r="AZ211" i="3"/>
  <c r="AZ210" i="3"/>
  <c r="AZ209" i="3"/>
  <c r="AZ208" i="3"/>
  <c r="AZ207" i="3"/>
  <c r="AZ206" i="3"/>
  <c r="AZ205" i="3"/>
  <c r="AZ204" i="3"/>
  <c r="AZ203" i="3"/>
  <c r="AZ202" i="3"/>
  <c r="AZ201" i="3"/>
  <c r="AZ200" i="3"/>
  <c r="AZ199" i="3"/>
  <c r="AZ198" i="3"/>
  <c r="AZ197" i="3"/>
  <c r="AZ196" i="3"/>
  <c r="AZ195" i="3"/>
  <c r="AZ194" i="3"/>
  <c r="AZ193" i="3"/>
  <c r="AZ192" i="3"/>
  <c r="AZ191" i="3"/>
  <c r="AZ190" i="3"/>
  <c r="AZ189" i="3"/>
  <c r="AZ188" i="3"/>
  <c r="AZ187" i="3"/>
  <c r="AZ186" i="3"/>
  <c r="AZ185" i="3"/>
  <c r="AZ184" i="3"/>
  <c r="AZ183" i="3"/>
  <c r="AZ182" i="3"/>
  <c r="AZ181" i="3"/>
  <c r="AZ180" i="3"/>
  <c r="AZ179" i="3"/>
  <c r="AZ178" i="3"/>
  <c r="AZ177" i="3"/>
  <c r="AZ176" i="3"/>
  <c r="AZ175" i="3"/>
  <c r="AZ174" i="3"/>
  <c r="AZ173" i="3"/>
  <c r="AZ172" i="3"/>
  <c r="AZ171" i="3"/>
  <c r="AZ170" i="3"/>
  <c r="AZ169" i="3"/>
  <c r="AZ168" i="3"/>
  <c r="AZ167" i="3"/>
  <c r="AZ166" i="3"/>
  <c r="AZ165" i="3"/>
  <c r="AZ164" i="3"/>
  <c r="AZ163" i="3"/>
  <c r="AZ162" i="3"/>
  <c r="AZ161" i="3"/>
  <c r="AZ160" i="3"/>
  <c r="AZ159" i="3"/>
  <c r="AZ158" i="3"/>
  <c r="AZ157" i="3"/>
  <c r="AZ156" i="3"/>
  <c r="AZ155" i="3"/>
  <c r="AZ154" i="3"/>
  <c r="AZ153" i="3"/>
  <c r="AZ152" i="3"/>
  <c r="AZ151" i="3"/>
  <c r="AZ150" i="3"/>
  <c r="AZ149" i="3"/>
  <c r="AZ148" i="3"/>
  <c r="AZ147" i="3"/>
  <c r="AZ146" i="3"/>
  <c r="AZ145" i="3"/>
  <c r="AZ144" i="3"/>
  <c r="AZ143" i="3"/>
  <c r="AZ142" i="3"/>
  <c r="AZ141" i="3"/>
  <c r="AZ140" i="3"/>
  <c r="AZ139" i="3"/>
  <c r="AZ138" i="3"/>
  <c r="AZ137" i="3"/>
  <c r="AZ136" i="3"/>
  <c r="AZ135" i="3"/>
  <c r="AZ134" i="3"/>
  <c r="AZ133" i="3"/>
  <c r="AZ132" i="3"/>
  <c r="AZ131" i="3"/>
  <c r="AZ130" i="3"/>
  <c r="AZ129" i="3"/>
  <c r="AZ128" i="3"/>
  <c r="AZ127" i="3"/>
  <c r="AZ126" i="3"/>
  <c r="AZ125" i="3"/>
  <c r="AZ124" i="3"/>
  <c r="AZ123" i="3"/>
  <c r="AZ122" i="3"/>
  <c r="AZ121" i="3"/>
  <c r="AZ120" i="3"/>
  <c r="AZ119" i="3"/>
  <c r="AZ118" i="3"/>
  <c r="AZ117" i="3"/>
  <c r="AZ116" i="3"/>
  <c r="AZ115" i="3"/>
  <c r="AZ114" i="3"/>
  <c r="AZ113" i="3"/>
  <c r="AZ112" i="3"/>
  <c r="AZ111" i="3"/>
  <c r="AZ110" i="3"/>
  <c r="AZ109" i="3"/>
  <c r="AZ108" i="3"/>
  <c r="AZ107" i="3"/>
  <c r="AZ106" i="3"/>
  <c r="AZ105" i="3"/>
  <c r="AZ104" i="3"/>
  <c r="AZ103" i="3"/>
  <c r="AZ102" i="3"/>
  <c r="AZ101" i="3"/>
  <c r="AZ100" i="3"/>
  <c r="AZ99" i="3"/>
  <c r="AZ98" i="3"/>
  <c r="AZ97" i="3"/>
  <c r="AZ96" i="3"/>
  <c r="AZ95" i="3"/>
  <c r="AZ94" i="3"/>
  <c r="AZ93" i="3"/>
  <c r="AZ92" i="3"/>
  <c r="AZ91" i="3"/>
  <c r="AZ90" i="3"/>
  <c r="AZ89" i="3"/>
  <c r="AZ88" i="3"/>
  <c r="AZ87" i="3"/>
  <c r="AZ86" i="3"/>
  <c r="AZ85" i="3"/>
  <c r="AZ84" i="3"/>
  <c r="AZ83" i="3"/>
  <c r="AZ82" i="3"/>
  <c r="AZ81" i="3"/>
  <c r="AZ80" i="3"/>
  <c r="AZ79" i="3"/>
  <c r="AZ78" i="3"/>
  <c r="AZ77" i="3"/>
  <c r="AZ76" i="3"/>
  <c r="AZ75" i="3"/>
  <c r="AZ74" i="3"/>
  <c r="AZ73" i="3"/>
  <c r="AZ72" i="3"/>
  <c r="AZ71" i="3"/>
  <c r="AZ70" i="3"/>
  <c r="AZ69" i="3"/>
  <c r="AZ68" i="3"/>
  <c r="AZ67" i="3"/>
  <c r="AZ66" i="3"/>
  <c r="AZ65" i="3"/>
  <c r="AZ64" i="3"/>
  <c r="AZ63" i="3"/>
  <c r="AZ62" i="3"/>
  <c r="AZ61" i="3"/>
  <c r="AZ60" i="3"/>
  <c r="AZ59" i="3"/>
  <c r="AZ58" i="3"/>
  <c r="AZ57" i="3"/>
  <c r="AZ56" i="3"/>
  <c r="AZ55" i="3"/>
  <c r="AZ54" i="3"/>
  <c r="AZ53" i="3"/>
  <c r="AZ52" i="3"/>
  <c r="AZ51" i="3"/>
  <c r="AZ50" i="3"/>
  <c r="AZ49" i="3"/>
  <c r="AZ48" i="3"/>
  <c r="AZ47" i="3"/>
  <c r="AZ46" i="3"/>
  <c r="AZ45" i="3"/>
  <c r="AZ44" i="3"/>
  <c r="AZ43" i="3"/>
  <c r="AZ42" i="3"/>
  <c r="AZ41" i="3"/>
  <c r="AZ40" i="3"/>
  <c r="AZ39" i="3"/>
  <c r="AZ38" i="3"/>
  <c r="AZ37" i="3"/>
  <c r="AZ36" i="3"/>
  <c r="AZ35" i="3"/>
  <c r="AZ34" i="3"/>
  <c r="AZ33" i="3"/>
  <c r="AZ32" i="3"/>
  <c r="AZ31" i="3"/>
  <c r="AZ30" i="3"/>
  <c r="AZ29" i="3"/>
  <c r="AZ28" i="3"/>
  <c r="AZ27" i="3"/>
  <c r="AZ26" i="3"/>
  <c r="AZ25" i="3"/>
  <c r="AZ24" i="3"/>
  <c r="AZ23" i="3"/>
  <c r="AZ22" i="3"/>
  <c r="AZ21" i="3"/>
  <c r="AZ20" i="3"/>
  <c r="AZ19" i="3"/>
  <c r="AZ18" i="3"/>
  <c r="AZ17" i="3"/>
  <c r="AZ16" i="3"/>
  <c r="J5" i="5"/>
  <c r="J8" i="5"/>
  <c r="G20" i="9"/>
  <c r="E25" i="10" s="1"/>
  <c r="AM3" i="3"/>
  <c r="F7" i="10" s="1"/>
  <c r="AM4" i="3"/>
  <c r="F8" i="10" s="1"/>
  <c r="AM5" i="3"/>
  <c r="F9" i="10" s="1"/>
  <c r="AM6" i="3"/>
  <c r="F10" i="10" s="1"/>
  <c r="AM7" i="3"/>
  <c r="F11" i="10" s="1"/>
  <c r="AM8" i="3"/>
  <c r="F12" i="10" s="1"/>
  <c r="AM9" i="3"/>
  <c r="F13" i="10" s="1"/>
  <c r="AM10" i="3"/>
  <c r="F14" i="10" s="1"/>
  <c r="AM11" i="3"/>
  <c r="F15" i="10" s="1"/>
  <c r="AM12" i="3"/>
  <c r="F16" i="10" s="1"/>
  <c r="AM13" i="3"/>
  <c r="F17" i="10" s="1"/>
  <c r="AM14" i="3"/>
  <c r="F18" i="10" s="1"/>
  <c r="AM15" i="3"/>
  <c r="F19" i="10" s="1"/>
  <c r="AM16" i="3"/>
  <c r="F20" i="10" s="1"/>
  <c r="AM17" i="3"/>
  <c r="F21" i="10" s="1"/>
  <c r="AM18" i="3"/>
  <c r="F22" i="10" s="1"/>
  <c r="AM19" i="3"/>
  <c r="F23" i="10" s="1"/>
  <c r="AL3" i="3"/>
  <c r="E7" i="10" s="1"/>
  <c r="AL4" i="3"/>
  <c r="E8" i="10" s="1"/>
  <c r="AL5" i="3"/>
  <c r="E9" i="10" s="1"/>
  <c r="AL6" i="3"/>
  <c r="E10" i="10" s="1"/>
  <c r="AL7" i="3"/>
  <c r="E11" i="10" s="1"/>
  <c r="AL8" i="3"/>
  <c r="E12" i="10" s="1"/>
  <c r="AL9" i="3"/>
  <c r="E13" i="10" s="1"/>
  <c r="AL10" i="3"/>
  <c r="E14" i="10" s="1"/>
  <c r="AL11" i="3"/>
  <c r="E15" i="10" s="1"/>
  <c r="AL12" i="3"/>
  <c r="E16" i="10" s="1"/>
  <c r="AL13" i="3"/>
  <c r="E17" i="10" s="1"/>
  <c r="AL14" i="3"/>
  <c r="E18" i="10" s="1"/>
  <c r="AL15" i="3"/>
  <c r="E19" i="10" s="1"/>
  <c r="AL16" i="3"/>
  <c r="E20" i="10" s="1"/>
  <c r="AL17" i="3"/>
  <c r="E21" i="10" s="1"/>
  <c r="AL18" i="3"/>
  <c r="E22" i="10" s="1"/>
  <c r="AL19" i="3"/>
  <c r="E23" i="10" s="1"/>
  <c r="AK3" i="3"/>
  <c r="D7" i="10" s="1"/>
  <c r="AK4" i="3"/>
  <c r="D8" i="10" s="1"/>
  <c r="AK5" i="3"/>
  <c r="D9" i="10" s="1"/>
  <c r="AK6" i="3"/>
  <c r="D10" i="10" s="1"/>
  <c r="AK7" i="3"/>
  <c r="D11" i="10" s="1"/>
  <c r="AK8" i="3"/>
  <c r="D12" i="10" s="1"/>
  <c r="AK9" i="3"/>
  <c r="D13" i="10" s="1"/>
  <c r="AK10" i="3"/>
  <c r="D14" i="10" s="1"/>
  <c r="AK11" i="3"/>
  <c r="D15" i="10" s="1"/>
  <c r="AK12" i="3"/>
  <c r="D16" i="10" s="1"/>
  <c r="AK13" i="3"/>
  <c r="D17" i="10" s="1"/>
  <c r="AK14" i="3"/>
  <c r="D18" i="10" s="1"/>
  <c r="AK15" i="3"/>
  <c r="D19" i="10" s="1"/>
  <c r="AK16" i="3"/>
  <c r="D20" i="10" s="1"/>
  <c r="AK17" i="3"/>
  <c r="D21" i="10" s="1"/>
  <c r="AK18" i="3"/>
  <c r="D22" i="10" s="1"/>
  <c r="AK19" i="3"/>
  <c r="D23" i="10" s="1"/>
  <c r="AJ3" i="3"/>
  <c r="U3" i="8"/>
  <c r="T3" i="7"/>
  <c r="AJ4" i="3"/>
  <c r="T4" i="5"/>
  <c r="U4" i="8"/>
  <c r="T4" i="7"/>
  <c r="AJ5" i="3"/>
  <c r="T5" i="5"/>
  <c r="U5" i="8"/>
  <c r="T5" i="7"/>
  <c r="AJ6" i="3"/>
  <c r="T6" i="5"/>
  <c r="U6" i="8"/>
  <c r="T6" i="7"/>
  <c r="AJ7" i="3"/>
  <c r="T7" i="5"/>
  <c r="U7" i="8"/>
  <c r="T7" i="7"/>
  <c r="AJ8" i="3"/>
  <c r="T8" i="5"/>
  <c r="U8" i="8"/>
  <c r="T8" i="7"/>
  <c r="AJ9" i="3"/>
  <c r="T9" i="5"/>
  <c r="U9" i="8"/>
  <c r="T9" i="7"/>
  <c r="AJ10" i="3"/>
  <c r="U10" i="8"/>
  <c r="T10" i="7"/>
  <c r="AJ11" i="3"/>
  <c r="T12" i="5"/>
  <c r="U11" i="8"/>
  <c r="T11" i="7"/>
  <c r="AJ12" i="3"/>
  <c r="T13" i="5"/>
  <c r="U12" i="8"/>
  <c r="T12" i="7"/>
  <c r="AJ13" i="3"/>
  <c r="T14" i="5"/>
  <c r="U13" i="8"/>
  <c r="T13" i="7"/>
  <c r="AJ14" i="3"/>
  <c r="T15" i="5"/>
  <c r="U14" i="8"/>
  <c r="T14" i="7"/>
  <c r="AJ15" i="3"/>
  <c r="T16" i="5"/>
  <c r="U15" i="8"/>
  <c r="T15" i="7"/>
  <c r="AJ16" i="3"/>
  <c r="T17" i="5"/>
  <c r="U16" i="8"/>
  <c r="T16" i="7"/>
  <c r="AJ17" i="3"/>
  <c r="T18" i="5"/>
  <c r="U17" i="8"/>
  <c r="T17" i="7"/>
  <c r="AJ18" i="3"/>
  <c r="T19" i="5"/>
  <c r="U18" i="8"/>
  <c r="T18" i="7"/>
  <c r="AJ19" i="3"/>
  <c r="T20" i="5"/>
  <c r="U19" i="8"/>
  <c r="T19" i="7"/>
  <c r="H6" i="11"/>
  <c r="I18" i="11"/>
  <c r="M17" i="6"/>
  <c r="T14" i="18" s="1"/>
  <c r="O14" i="18" s="1"/>
  <c r="M18" i="6"/>
  <c r="M19" i="6"/>
  <c r="M20" i="6"/>
  <c r="M21" i="6"/>
  <c r="M22" i="6"/>
  <c r="M23" i="6"/>
  <c r="M24" i="6"/>
  <c r="M25" i="6"/>
  <c r="M26" i="6"/>
  <c r="M27" i="6"/>
  <c r="M28" i="6"/>
  <c r="M29" i="6"/>
  <c r="M30" i="6"/>
  <c r="M31" i="6"/>
  <c r="M32" i="6"/>
  <c r="M33" i="6"/>
  <c r="M34" i="6"/>
  <c r="M35" i="6"/>
  <c r="M36" i="6"/>
  <c r="M37" i="6"/>
  <c r="M38" i="6"/>
  <c r="M39" i="6"/>
  <c r="M40" i="6"/>
  <c r="M41" i="6"/>
  <c r="M42" i="6"/>
  <c r="M43" i="6"/>
  <c r="M44" i="6"/>
  <c r="M45" i="6"/>
  <c r="M46" i="6"/>
  <c r="M47" i="6"/>
  <c r="M48" i="6"/>
  <c r="M49" i="6"/>
  <c r="M50" i="6"/>
  <c r="M51" i="6"/>
  <c r="M52" i="6"/>
  <c r="M53" i="6"/>
  <c r="M54" i="6"/>
  <c r="M55" i="6"/>
  <c r="M56" i="6"/>
  <c r="M57" i="6"/>
  <c r="M58" i="6"/>
  <c r="M59" i="6"/>
  <c r="M60" i="6"/>
  <c r="M61" i="6"/>
  <c r="M62" i="6"/>
  <c r="M63" i="6"/>
  <c r="M64" i="6"/>
  <c r="M65" i="6"/>
  <c r="M66" i="6"/>
  <c r="M67" i="6"/>
  <c r="M68" i="6"/>
  <c r="M69" i="6"/>
  <c r="M70" i="6"/>
  <c r="M71" i="6"/>
  <c r="M72" i="6"/>
  <c r="M73" i="6"/>
  <c r="M74" i="6"/>
  <c r="M75" i="6"/>
  <c r="M76" i="6"/>
  <c r="M77" i="6"/>
  <c r="M78" i="6"/>
  <c r="M79" i="6"/>
  <c r="M80" i="6"/>
  <c r="M81" i="6"/>
  <c r="M82" i="6"/>
  <c r="M83" i="6"/>
  <c r="M84" i="6"/>
  <c r="M85" i="6"/>
  <c r="M86" i="6"/>
  <c r="M87" i="6"/>
  <c r="M88" i="6"/>
  <c r="M89" i="6"/>
  <c r="M90" i="6"/>
  <c r="M91" i="6"/>
  <c r="M92" i="6"/>
  <c r="M93" i="6"/>
  <c r="M94" i="6"/>
  <c r="M95" i="6"/>
  <c r="M96" i="6"/>
  <c r="M97" i="6"/>
  <c r="M98" i="6"/>
  <c r="M99" i="6"/>
  <c r="M100" i="6"/>
  <c r="M101" i="6"/>
  <c r="M102" i="6"/>
  <c r="M103" i="6"/>
  <c r="M104" i="6"/>
  <c r="M105" i="6"/>
  <c r="M106" i="6"/>
  <c r="M107" i="6"/>
  <c r="M108" i="6"/>
  <c r="M109" i="6"/>
  <c r="M110" i="6"/>
  <c r="M111" i="6"/>
  <c r="M112" i="6"/>
  <c r="M113" i="6"/>
  <c r="M114" i="6"/>
  <c r="M115" i="6"/>
  <c r="M116" i="6"/>
  <c r="M117" i="6"/>
  <c r="M118" i="6"/>
  <c r="M119" i="6"/>
  <c r="M120" i="6"/>
  <c r="M121" i="6"/>
  <c r="M122" i="6"/>
  <c r="M123" i="6"/>
  <c r="M124" i="6"/>
  <c r="M125" i="6"/>
  <c r="M126" i="6"/>
  <c r="M127" i="6"/>
  <c r="M128" i="6"/>
  <c r="M129" i="6"/>
  <c r="M130" i="6"/>
  <c r="M131" i="6"/>
  <c r="M132" i="6"/>
  <c r="M133" i="6"/>
  <c r="M134" i="6"/>
  <c r="M135" i="6"/>
  <c r="M136" i="6"/>
  <c r="M137" i="6"/>
  <c r="M138" i="6"/>
  <c r="M139" i="6"/>
  <c r="M140" i="6"/>
  <c r="M141" i="6"/>
  <c r="M142" i="6"/>
  <c r="M143" i="6"/>
  <c r="M144" i="6"/>
  <c r="M145" i="6"/>
  <c r="M146" i="6"/>
  <c r="M147" i="6"/>
  <c r="M148" i="6"/>
  <c r="M149" i="6"/>
  <c r="M150" i="6"/>
  <c r="M151" i="6"/>
  <c r="M152" i="6"/>
  <c r="M153" i="6"/>
  <c r="M154" i="6"/>
  <c r="M155" i="6"/>
  <c r="M156" i="6"/>
  <c r="M157" i="6"/>
  <c r="M158" i="6"/>
  <c r="M159" i="6"/>
  <c r="M160" i="6"/>
  <c r="M161" i="6"/>
  <c r="M162" i="6"/>
  <c r="M163" i="6"/>
  <c r="M164" i="6"/>
  <c r="M165" i="6"/>
  <c r="M166" i="6"/>
  <c r="M167" i="6"/>
  <c r="M168" i="6"/>
  <c r="M169" i="6"/>
  <c r="M170" i="6"/>
  <c r="M171" i="6"/>
  <c r="M172" i="6"/>
  <c r="M173" i="6"/>
  <c r="M174" i="6"/>
  <c r="M175" i="6"/>
  <c r="M176" i="6"/>
  <c r="M177" i="6"/>
  <c r="M178" i="6"/>
  <c r="M179" i="6"/>
  <c r="M180" i="6"/>
  <c r="M181" i="6"/>
  <c r="M182" i="6"/>
  <c r="M183" i="6"/>
  <c r="M184" i="6"/>
  <c r="M185" i="6"/>
  <c r="M186" i="6"/>
  <c r="M187" i="6"/>
  <c r="M188" i="6"/>
  <c r="M189" i="6"/>
  <c r="M190" i="6"/>
  <c r="M191" i="6"/>
  <c r="M192" i="6"/>
  <c r="M193" i="6"/>
  <c r="M194" i="6"/>
  <c r="M195" i="6"/>
  <c r="M196" i="6"/>
  <c r="M197" i="6"/>
  <c r="M198" i="6"/>
  <c r="M199" i="6"/>
  <c r="M200" i="6"/>
  <c r="M201" i="6"/>
  <c r="M202" i="6"/>
  <c r="M203" i="6"/>
  <c r="M204" i="6"/>
  <c r="M205" i="6"/>
  <c r="M206" i="6"/>
  <c r="M207" i="6"/>
  <c r="M208" i="6"/>
  <c r="M209" i="6"/>
  <c r="M210" i="6"/>
  <c r="M211" i="6"/>
  <c r="M212" i="6"/>
  <c r="M213" i="6"/>
  <c r="M214" i="6"/>
  <c r="M215" i="6"/>
  <c r="M216" i="6"/>
  <c r="M217" i="6"/>
  <c r="M218" i="6"/>
  <c r="M219" i="6"/>
  <c r="M220" i="6"/>
  <c r="M221" i="6"/>
  <c r="M222" i="6"/>
  <c r="M223" i="6"/>
  <c r="M224" i="6"/>
  <c r="M225" i="6"/>
  <c r="M226" i="6"/>
  <c r="M227" i="6"/>
  <c r="M228" i="6"/>
  <c r="M229" i="6"/>
  <c r="M230" i="6"/>
  <c r="M231" i="6"/>
  <c r="M232" i="6"/>
  <c r="M233" i="6"/>
  <c r="M234" i="6"/>
  <c r="M235" i="6"/>
  <c r="M236" i="6"/>
  <c r="M237" i="6"/>
  <c r="M238" i="6"/>
  <c r="M239" i="6"/>
  <c r="M240" i="6"/>
  <c r="M241" i="6"/>
  <c r="M242" i="6"/>
  <c r="M243" i="6"/>
  <c r="M244" i="6"/>
  <c r="M245" i="6"/>
  <c r="M246" i="6"/>
  <c r="M247" i="6"/>
  <c r="M248" i="6"/>
  <c r="M249" i="6"/>
  <c r="M250" i="6"/>
  <c r="M251" i="6"/>
  <c r="M252" i="6"/>
  <c r="M253" i="6"/>
  <c r="M254" i="6"/>
  <c r="M255" i="6"/>
  <c r="M256" i="6"/>
  <c r="M257" i="6"/>
  <c r="M258" i="6"/>
  <c r="M259" i="6"/>
  <c r="M260" i="6"/>
  <c r="M261" i="6"/>
  <c r="M262" i="6"/>
  <c r="G20" i="11"/>
  <c r="BF11" i="3"/>
  <c r="N14" i="7"/>
  <c r="A1015" i="3"/>
  <c r="A1014" i="3"/>
  <c r="N1013" i="7"/>
  <c r="N1012" i="7"/>
  <c r="N1011" i="7"/>
  <c r="N1010" i="7"/>
  <c r="N1009" i="7"/>
  <c r="N1008" i="7"/>
  <c r="N1007" i="7"/>
  <c r="N1006" i="7"/>
  <c r="N1005" i="7"/>
  <c r="N1004" i="7"/>
  <c r="N1003" i="7"/>
  <c r="N1002" i="7"/>
  <c r="N1001" i="7"/>
  <c r="N1000" i="7"/>
  <c r="N499" i="7"/>
  <c r="N498" i="7"/>
  <c r="N497" i="7"/>
  <c r="N496" i="7"/>
  <c r="N495" i="7"/>
  <c r="N494" i="7"/>
  <c r="N493" i="7"/>
  <c r="N492" i="7"/>
  <c r="N491" i="7"/>
  <c r="N490" i="7"/>
  <c r="N489" i="7"/>
  <c r="N488" i="7"/>
  <c r="N487" i="7"/>
  <c r="N486" i="7"/>
  <c r="N485" i="7"/>
  <c r="N484" i="7"/>
  <c r="N483" i="7"/>
  <c r="N482" i="7"/>
  <c r="N481" i="7"/>
  <c r="N480" i="7"/>
  <c r="N479" i="7"/>
  <c r="N478" i="7"/>
  <c r="N477" i="7"/>
  <c r="N476" i="7"/>
  <c r="N475" i="7"/>
  <c r="N474" i="7"/>
  <c r="N473" i="7"/>
  <c r="N472" i="7"/>
  <c r="N471" i="7"/>
  <c r="N470" i="7"/>
  <c r="N469" i="7"/>
  <c r="N468" i="7"/>
  <c r="N467" i="7"/>
  <c r="N466" i="7"/>
  <c r="N465" i="7"/>
  <c r="N464" i="7"/>
  <c r="N463" i="7"/>
  <c r="N462" i="7"/>
  <c r="N461" i="7"/>
  <c r="N460" i="7"/>
  <c r="N459" i="7"/>
  <c r="N458" i="7"/>
  <c r="N457" i="7"/>
  <c r="N456" i="7"/>
  <c r="N455" i="7"/>
  <c r="N454" i="7"/>
  <c r="N453" i="7"/>
  <c r="N452" i="7"/>
  <c r="N451" i="7"/>
  <c r="N450" i="7"/>
  <c r="N449" i="7"/>
  <c r="N448" i="7"/>
  <c r="N447" i="7"/>
  <c r="N446" i="7"/>
  <c r="N445" i="7"/>
  <c r="N444" i="7"/>
  <c r="N443" i="7"/>
  <c r="N442" i="7"/>
  <c r="N441" i="7"/>
  <c r="N440" i="7"/>
  <c r="N439" i="7"/>
  <c r="N438" i="7"/>
  <c r="N437" i="7"/>
  <c r="N436" i="7"/>
  <c r="N435" i="7"/>
  <c r="N434" i="7"/>
  <c r="N433" i="7"/>
  <c r="N432" i="7"/>
  <c r="N431" i="7"/>
  <c r="N430" i="7"/>
  <c r="N429" i="7"/>
  <c r="N428" i="7"/>
  <c r="N427" i="7"/>
  <c r="N426" i="7"/>
  <c r="N425" i="7"/>
  <c r="N424" i="7"/>
  <c r="N423" i="7"/>
  <c r="N422" i="7"/>
  <c r="N421" i="7"/>
  <c r="N420" i="7"/>
  <c r="N419" i="7"/>
  <c r="N418" i="7"/>
  <c r="N417" i="7"/>
  <c r="N416" i="7"/>
  <c r="N415" i="7"/>
  <c r="N414" i="7"/>
  <c r="N413" i="7"/>
  <c r="N412" i="7"/>
  <c r="N411" i="7"/>
  <c r="N410" i="7"/>
  <c r="N409" i="7"/>
  <c r="N408" i="7"/>
  <c r="N407" i="7"/>
  <c r="N406" i="7"/>
  <c r="N405" i="7"/>
  <c r="N404" i="7"/>
  <c r="N403" i="7"/>
  <c r="N402" i="7"/>
  <c r="N401" i="7"/>
  <c r="N400" i="7"/>
  <c r="N399" i="7"/>
  <c r="N398" i="7"/>
  <c r="N397" i="7"/>
  <c r="N396" i="7"/>
  <c r="N395" i="7"/>
  <c r="N394" i="7"/>
  <c r="N393" i="7"/>
  <c r="N392" i="7"/>
  <c r="N391" i="7"/>
  <c r="N390" i="7"/>
  <c r="N389" i="7"/>
  <c r="N388" i="7"/>
  <c r="N387" i="7"/>
  <c r="N386" i="7"/>
  <c r="N385" i="7"/>
  <c r="N384" i="7"/>
  <c r="N383" i="7"/>
  <c r="N382" i="7"/>
  <c r="N381" i="7"/>
  <c r="N380" i="7"/>
  <c r="N379" i="7"/>
  <c r="N378" i="7"/>
  <c r="N377" i="7"/>
  <c r="N376" i="7"/>
  <c r="N375" i="7"/>
  <c r="N374" i="7"/>
  <c r="N373" i="7"/>
  <c r="N372" i="7"/>
  <c r="N371" i="7"/>
  <c r="N370" i="7"/>
  <c r="N369" i="7"/>
  <c r="N368" i="7"/>
  <c r="N367" i="7"/>
  <c r="N366" i="7"/>
  <c r="N365" i="7"/>
  <c r="N364" i="7"/>
  <c r="N363" i="7"/>
  <c r="N362" i="7"/>
  <c r="N361" i="7"/>
  <c r="N360" i="7"/>
  <c r="N359" i="7"/>
  <c r="N358" i="7"/>
  <c r="N357" i="7"/>
  <c r="N356" i="7"/>
  <c r="N355" i="7"/>
  <c r="N354" i="7"/>
  <c r="N353" i="7"/>
  <c r="N352" i="7"/>
  <c r="N351" i="7"/>
  <c r="N350" i="7"/>
  <c r="N349" i="7"/>
  <c r="N348" i="7"/>
  <c r="N347" i="7"/>
  <c r="N346" i="7"/>
  <c r="N345" i="7"/>
  <c r="N344" i="7"/>
  <c r="N343" i="7"/>
  <c r="N342" i="7"/>
  <c r="N341" i="7"/>
  <c r="N340" i="7"/>
  <c r="N339" i="7"/>
  <c r="N338" i="7"/>
  <c r="N337" i="7"/>
  <c r="N336" i="7"/>
  <c r="N335" i="7"/>
  <c r="N334" i="7"/>
  <c r="N333" i="7"/>
  <c r="N332" i="7"/>
  <c r="N331" i="7"/>
  <c r="N330" i="7"/>
  <c r="N329" i="7"/>
  <c r="N328" i="7"/>
  <c r="N327" i="7"/>
  <c r="N326" i="7"/>
  <c r="N325" i="7"/>
  <c r="N324" i="7"/>
  <c r="N323" i="7"/>
  <c r="N322" i="7"/>
  <c r="N321" i="7"/>
  <c r="N320" i="7"/>
  <c r="N319" i="7"/>
  <c r="N318" i="7"/>
  <c r="N317" i="7"/>
  <c r="N316" i="7"/>
  <c r="N315" i="7"/>
  <c r="N314" i="7"/>
  <c r="N313" i="7"/>
  <c r="N312" i="7"/>
  <c r="N311" i="7"/>
  <c r="N310" i="7"/>
  <c r="N309" i="7"/>
  <c r="N308" i="7"/>
  <c r="N307" i="7"/>
  <c r="N306" i="7"/>
  <c r="N305" i="7"/>
  <c r="N304" i="7"/>
  <c r="N303" i="7"/>
  <c r="N302" i="7"/>
  <c r="N301" i="7"/>
  <c r="N300" i="7"/>
  <c r="N299" i="7"/>
  <c r="N298" i="7"/>
  <c r="N297" i="7"/>
  <c r="N296" i="7"/>
  <c r="N295" i="7"/>
  <c r="N294" i="7"/>
  <c r="N293" i="7"/>
  <c r="N292" i="7"/>
  <c r="N291" i="7"/>
  <c r="N290" i="7"/>
  <c r="N289" i="7"/>
  <c r="N288" i="7"/>
  <c r="N287" i="7"/>
  <c r="N286" i="7"/>
  <c r="N285" i="7"/>
  <c r="N284" i="7"/>
  <c r="N283" i="7"/>
  <c r="N282" i="7"/>
  <c r="N281" i="7"/>
  <c r="N280" i="7"/>
  <c r="N279" i="7"/>
  <c r="N278" i="7"/>
  <c r="N277" i="7"/>
  <c r="N276" i="7"/>
  <c r="N275" i="7"/>
  <c r="N274" i="7"/>
  <c r="N273" i="7"/>
  <c r="N272" i="7"/>
  <c r="N271" i="7"/>
  <c r="N270" i="7"/>
  <c r="N269" i="7"/>
  <c r="N268" i="7"/>
  <c r="N267" i="7"/>
  <c r="N266" i="7"/>
  <c r="N265" i="7"/>
  <c r="N264" i="7"/>
  <c r="N263" i="7"/>
  <c r="N262" i="7"/>
  <c r="N261" i="7"/>
  <c r="N260" i="7"/>
  <c r="N259" i="7"/>
  <c r="N258" i="7"/>
  <c r="N257" i="7"/>
  <c r="N256" i="7"/>
  <c r="N255" i="7"/>
  <c r="N254" i="7"/>
  <c r="N253" i="7"/>
  <c r="N252" i="7"/>
  <c r="N251" i="7"/>
  <c r="N250" i="7"/>
  <c r="N249" i="7"/>
  <c r="N248" i="7"/>
  <c r="N247" i="7"/>
  <c r="N246" i="7"/>
  <c r="N245" i="7"/>
  <c r="N244" i="7"/>
  <c r="N243" i="7"/>
  <c r="N242" i="7"/>
  <c r="N241" i="7"/>
  <c r="N240" i="7"/>
  <c r="N239" i="7"/>
  <c r="N238" i="7"/>
  <c r="N237" i="7"/>
  <c r="N236" i="7"/>
  <c r="N235" i="7"/>
  <c r="N234" i="7"/>
  <c r="N233" i="7"/>
  <c r="N232" i="7"/>
  <c r="N231" i="7"/>
  <c r="N230" i="7"/>
  <c r="N229" i="7"/>
  <c r="N228" i="7"/>
  <c r="N227" i="7"/>
  <c r="N226" i="7"/>
  <c r="N225" i="7"/>
  <c r="N224" i="7"/>
  <c r="N223" i="7"/>
  <c r="N222" i="7"/>
  <c r="N221" i="7"/>
  <c r="N220" i="7"/>
  <c r="N219" i="7"/>
  <c r="N218" i="7"/>
  <c r="N217" i="7"/>
  <c r="N216" i="7"/>
  <c r="N215" i="7"/>
  <c r="N214" i="7"/>
  <c r="N213" i="7"/>
  <c r="N212" i="7"/>
  <c r="N211" i="7"/>
  <c r="N210" i="7"/>
  <c r="N209" i="7"/>
  <c r="N208" i="7"/>
  <c r="N207" i="7"/>
  <c r="N206" i="7"/>
  <c r="N205" i="7"/>
  <c r="N204" i="7"/>
  <c r="N203" i="7"/>
  <c r="N202" i="7"/>
  <c r="N201" i="7"/>
  <c r="N200" i="7"/>
  <c r="N199" i="7"/>
  <c r="N198" i="7"/>
  <c r="N197" i="7"/>
  <c r="N196" i="7"/>
  <c r="N195" i="7"/>
  <c r="N194" i="7"/>
  <c r="N193" i="7"/>
  <c r="N192" i="7"/>
  <c r="N191" i="7"/>
  <c r="N190" i="7"/>
  <c r="N189" i="7"/>
  <c r="N188" i="7"/>
  <c r="N187" i="7"/>
  <c r="N186" i="7"/>
  <c r="N185" i="7"/>
  <c r="N184" i="7"/>
  <c r="N183" i="7"/>
  <c r="N182" i="7"/>
  <c r="N181" i="7"/>
  <c r="N180" i="7"/>
  <c r="N179" i="7"/>
  <c r="N178" i="7"/>
  <c r="N177" i="7"/>
  <c r="N176" i="7"/>
  <c r="N175" i="7"/>
  <c r="N174" i="7"/>
  <c r="N173" i="7"/>
  <c r="N172" i="7"/>
  <c r="N171" i="7"/>
  <c r="N170" i="7"/>
  <c r="N169" i="7"/>
  <c r="N168" i="7"/>
  <c r="N167" i="7"/>
  <c r="N166" i="7"/>
  <c r="N165" i="7"/>
  <c r="N164" i="7"/>
  <c r="N163" i="7"/>
  <c r="N162" i="7"/>
  <c r="N161" i="7"/>
  <c r="N160" i="7"/>
  <c r="N159" i="7"/>
  <c r="N158" i="7"/>
  <c r="N157" i="7"/>
  <c r="N156" i="7"/>
  <c r="N155" i="7"/>
  <c r="N154" i="7"/>
  <c r="N153" i="7"/>
  <c r="N152" i="7"/>
  <c r="N151" i="7"/>
  <c r="N150" i="7"/>
  <c r="N149" i="7"/>
  <c r="N148" i="7"/>
  <c r="N147" i="7"/>
  <c r="N146" i="7"/>
  <c r="N145" i="7"/>
  <c r="N144" i="7"/>
  <c r="N143" i="7"/>
  <c r="N142" i="7"/>
  <c r="N141" i="7"/>
  <c r="N140" i="7"/>
  <c r="N139" i="7"/>
  <c r="N138" i="7"/>
  <c r="N137" i="7"/>
  <c r="N136" i="7"/>
  <c r="N135" i="7"/>
  <c r="N134" i="7"/>
  <c r="N133" i="7"/>
  <c r="N132" i="7"/>
  <c r="N131" i="7"/>
  <c r="N130" i="7"/>
  <c r="N129" i="7"/>
  <c r="N128" i="7"/>
  <c r="N127" i="7"/>
  <c r="N126" i="7"/>
  <c r="N125" i="7"/>
  <c r="N124" i="7"/>
  <c r="N123" i="7"/>
  <c r="N122" i="7"/>
  <c r="N121" i="7"/>
  <c r="N120" i="7"/>
  <c r="N119" i="7"/>
  <c r="N118" i="7"/>
  <c r="N117" i="7"/>
  <c r="N116" i="7"/>
  <c r="N115" i="7"/>
  <c r="N114" i="7"/>
  <c r="N113" i="7"/>
  <c r="N112" i="7"/>
  <c r="N111" i="7"/>
  <c r="N110" i="7"/>
  <c r="N109" i="7"/>
  <c r="N108" i="7"/>
  <c r="N107" i="7"/>
  <c r="N106" i="7"/>
  <c r="N105" i="7"/>
  <c r="N104" i="7"/>
  <c r="N103" i="7"/>
  <c r="N102" i="7"/>
  <c r="N101" i="7"/>
  <c r="N100" i="7"/>
  <c r="N99" i="7"/>
  <c r="N98" i="7"/>
  <c r="N97" i="7"/>
  <c r="N96" i="7"/>
  <c r="N95" i="7"/>
  <c r="N94" i="7"/>
  <c r="N93" i="7"/>
  <c r="N92" i="7"/>
  <c r="N91" i="7"/>
  <c r="N90" i="7"/>
  <c r="N89" i="7"/>
  <c r="N88" i="7"/>
  <c r="N87" i="7"/>
  <c r="N86" i="7"/>
  <c r="N85" i="7"/>
  <c r="N84" i="7"/>
  <c r="N83" i="7"/>
  <c r="N82" i="7"/>
  <c r="N81" i="7"/>
  <c r="N80" i="7"/>
  <c r="N79" i="7"/>
  <c r="N78" i="7"/>
  <c r="N77" i="7"/>
  <c r="N76" i="7"/>
  <c r="N75" i="7"/>
  <c r="N74" i="7"/>
  <c r="N73" i="7"/>
  <c r="N72" i="7"/>
  <c r="N71" i="7"/>
  <c r="N70" i="7"/>
  <c r="N69" i="7"/>
  <c r="N68" i="7"/>
  <c r="N67" i="7"/>
  <c r="N66" i="7"/>
  <c r="N65" i="7"/>
  <c r="N64" i="7"/>
  <c r="N63" i="7"/>
  <c r="N62" i="7"/>
  <c r="N61" i="7"/>
  <c r="N60" i="7"/>
  <c r="N59" i="7"/>
  <c r="N58" i="7"/>
  <c r="N57" i="7"/>
  <c r="N56" i="7"/>
  <c r="N55" i="7"/>
  <c r="N54" i="7"/>
  <c r="N53" i="7"/>
  <c r="N52" i="7"/>
  <c r="N51" i="7"/>
  <c r="N50" i="7"/>
  <c r="N49" i="7"/>
  <c r="N48" i="7"/>
  <c r="N47" i="7"/>
  <c r="N46" i="7"/>
  <c r="N45" i="7"/>
  <c r="N44" i="7"/>
  <c r="N43" i="7"/>
  <c r="N42" i="7"/>
  <c r="N41" i="7"/>
  <c r="N40" i="7"/>
  <c r="N39" i="7"/>
  <c r="N38" i="7"/>
  <c r="N37" i="7"/>
  <c r="N36" i="7"/>
  <c r="N35" i="7"/>
  <c r="N34" i="7"/>
  <c r="N33" i="7"/>
  <c r="N32" i="7"/>
  <c r="N31" i="7"/>
  <c r="N30" i="7"/>
  <c r="N29" i="7"/>
  <c r="N28" i="7"/>
  <c r="N27" i="7"/>
  <c r="N26" i="7"/>
  <c r="N25" i="7"/>
  <c r="N24" i="7"/>
  <c r="N23" i="7"/>
  <c r="N22" i="7"/>
  <c r="N21" i="7"/>
  <c r="N20" i="7"/>
  <c r="N19" i="7"/>
  <c r="N18" i="7"/>
  <c r="N17" i="7"/>
  <c r="N16" i="7"/>
  <c r="N15" i="7"/>
  <c r="M1013" i="7"/>
  <c r="M1012" i="7"/>
  <c r="M1011" i="7"/>
  <c r="M1010" i="7"/>
  <c r="M1009" i="7"/>
  <c r="M1008" i="7"/>
  <c r="M1007" i="7"/>
  <c r="M1006" i="7"/>
  <c r="M1005" i="7"/>
  <c r="M1004" i="7"/>
  <c r="M1003" i="7"/>
  <c r="M1002" i="7"/>
  <c r="M1001" i="7"/>
  <c r="M1000" i="7"/>
  <c r="M499" i="7"/>
  <c r="M498" i="7"/>
  <c r="M497" i="7"/>
  <c r="M496" i="7"/>
  <c r="M495" i="7"/>
  <c r="M494" i="7"/>
  <c r="M493" i="7"/>
  <c r="M492" i="7"/>
  <c r="M491" i="7"/>
  <c r="M490" i="7"/>
  <c r="M489" i="7"/>
  <c r="M488" i="7"/>
  <c r="M487" i="7"/>
  <c r="M486" i="7"/>
  <c r="M485" i="7"/>
  <c r="M484" i="7"/>
  <c r="M483" i="7"/>
  <c r="M482" i="7"/>
  <c r="M481" i="7"/>
  <c r="M480" i="7"/>
  <c r="M479" i="7"/>
  <c r="M478" i="7"/>
  <c r="M477" i="7"/>
  <c r="M476" i="7"/>
  <c r="M475" i="7"/>
  <c r="M474" i="7"/>
  <c r="M473" i="7"/>
  <c r="M472" i="7"/>
  <c r="M471" i="7"/>
  <c r="M470" i="7"/>
  <c r="M469" i="7"/>
  <c r="M468" i="7"/>
  <c r="M467" i="7"/>
  <c r="M466" i="7"/>
  <c r="M465" i="7"/>
  <c r="M464" i="7"/>
  <c r="M463" i="7"/>
  <c r="M462" i="7"/>
  <c r="M461" i="7"/>
  <c r="M460" i="7"/>
  <c r="M459" i="7"/>
  <c r="M458" i="7"/>
  <c r="M457" i="7"/>
  <c r="M456" i="7"/>
  <c r="M455" i="7"/>
  <c r="M454" i="7"/>
  <c r="M453" i="7"/>
  <c r="M452" i="7"/>
  <c r="M451" i="7"/>
  <c r="M450" i="7"/>
  <c r="M449" i="7"/>
  <c r="M448" i="7"/>
  <c r="M447" i="7"/>
  <c r="M446" i="7"/>
  <c r="M445" i="7"/>
  <c r="M444" i="7"/>
  <c r="M443" i="7"/>
  <c r="M442" i="7"/>
  <c r="M441" i="7"/>
  <c r="M440" i="7"/>
  <c r="M439" i="7"/>
  <c r="M438" i="7"/>
  <c r="M437" i="7"/>
  <c r="M436" i="7"/>
  <c r="M435" i="7"/>
  <c r="M434" i="7"/>
  <c r="M433" i="7"/>
  <c r="M432" i="7"/>
  <c r="M431" i="7"/>
  <c r="M430" i="7"/>
  <c r="M429" i="7"/>
  <c r="M428" i="7"/>
  <c r="M427" i="7"/>
  <c r="M426" i="7"/>
  <c r="M425" i="7"/>
  <c r="M424" i="7"/>
  <c r="M423" i="7"/>
  <c r="M422" i="7"/>
  <c r="M421" i="7"/>
  <c r="M420" i="7"/>
  <c r="M419" i="7"/>
  <c r="M418" i="7"/>
  <c r="M417" i="7"/>
  <c r="M416" i="7"/>
  <c r="M415" i="7"/>
  <c r="M414" i="7"/>
  <c r="M413" i="7"/>
  <c r="M412" i="7"/>
  <c r="M411" i="7"/>
  <c r="M410" i="7"/>
  <c r="M409" i="7"/>
  <c r="M408" i="7"/>
  <c r="M407" i="7"/>
  <c r="M406" i="7"/>
  <c r="M405" i="7"/>
  <c r="M404" i="7"/>
  <c r="M403" i="7"/>
  <c r="M402" i="7"/>
  <c r="M401" i="7"/>
  <c r="M400" i="7"/>
  <c r="M399" i="7"/>
  <c r="M398" i="7"/>
  <c r="M397" i="7"/>
  <c r="M396" i="7"/>
  <c r="M395" i="7"/>
  <c r="M394" i="7"/>
  <c r="M393" i="7"/>
  <c r="M392" i="7"/>
  <c r="M391" i="7"/>
  <c r="M390" i="7"/>
  <c r="M389" i="7"/>
  <c r="M388" i="7"/>
  <c r="M387" i="7"/>
  <c r="M386" i="7"/>
  <c r="M385" i="7"/>
  <c r="M384" i="7"/>
  <c r="M383" i="7"/>
  <c r="M382" i="7"/>
  <c r="M381" i="7"/>
  <c r="M380" i="7"/>
  <c r="M379" i="7"/>
  <c r="M378" i="7"/>
  <c r="M377" i="7"/>
  <c r="M376" i="7"/>
  <c r="M375" i="7"/>
  <c r="M374" i="7"/>
  <c r="M373" i="7"/>
  <c r="M372" i="7"/>
  <c r="M371" i="7"/>
  <c r="M370" i="7"/>
  <c r="M369" i="7"/>
  <c r="M368" i="7"/>
  <c r="M367" i="7"/>
  <c r="M366" i="7"/>
  <c r="M365" i="7"/>
  <c r="M364" i="7"/>
  <c r="M363" i="7"/>
  <c r="M362" i="7"/>
  <c r="M361" i="7"/>
  <c r="M360" i="7"/>
  <c r="M359" i="7"/>
  <c r="M358" i="7"/>
  <c r="M357" i="7"/>
  <c r="M356" i="7"/>
  <c r="M355" i="7"/>
  <c r="M354" i="7"/>
  <c r="M353" i="7"/>
  <c r="M352" i="7"/>
  <c r="M351" i="7"/>
  <c r="M350" i="7"/>
  <c r="M349" i="7"/>
  <c r="M348" i="7"/>
  <c r="M347" i="7"/>
  <c r="M346" i="7"/>
  <c r="M345" i="7"/>
  <c r="M344" i="7"/>
  <c r="M343" i="7"/>
  <c r="M342" i="7"/>
  <c r="M341" i="7"/>
  <c r="M340" i="7"/>
  <c r="M339" i="7"/>
  <c r="M338" i="7"/>
  <c r="M337" i="7"/>
  <c r="M336" i="7"/>
  <c r="M335" i="7"/>
  <c r="M334" i="7"/>
  <c r="M333" i="7"/>
  <c r="M332" i="7"/>
  <c r="M331" i="7"/>
  <c r="M330" i="7"/>
  <c r="M329" i="7"/>
  <c r="M328" i="7"/>
  <c r="M327" i="7"/>
  <c r="M326" i="7"/>
  <c r="M325" i="7"/>
  <c r="M324" i="7"/>
  <c r="M323" i="7"/>
  <c r="M322" i="7"/>
  <c r="M321" i="7"/>
  <c r="M320" i="7"/>
  <c r="M319" i="7"/>
  <c r="M318" i="7"/>
  <c r="M317" i="7"/>
  <c r="M316" i="7"/>
  <c r="M315" i="7"/>
  <c r="M314" i="7"/>
  <c r="M313" i="7"/>
  <c r="M312" i="7"/>
  <c r="M311" i="7"/>
  <c r="M310" i="7"/>
  <c r="M309" i="7"/>
  <c r="M308" i="7"/>
  <c r="M307" i="7"/>
  <c r="M306" i="7"/>
  <c r="M305" i="7"/>
  <c r="M304" i="7"/>
  <c r="M303" i="7"/>
  <c r="M302" i="7"/>
  <c r="M301" i="7"/>
  <c r="M300" i="7"/>
  <c r="M299" i="7"/>
  <c r="M298" i="7"/>
  <c r="M297" i="7"/>
  <c r="M296" i="7"/>
  <c r="M295" i="7"/>
  <c r="M294" i="7"/>
  <c r="M293" i="7"/>
  <c r="M292" i="7"/>
  <c r="M291" i="7"/>
  <c r="M290" i="7"/>
  <c r="M289" i="7"/>
  <c r="M288" i="7"/>
  <c r="M287" i="7"/>
  <c r="M286" i="7"/>
  <c r="M285" i="7"/>
  <c r="M284" i="7"/>
  <c r="M283" i="7"/>
  <c r="M282" i="7"/>
  <c r="M281" i="7"/>
  <c r="M280" i="7"/>
  <c r="M279" i="7"/>
  <c r="M278" i="7"/>
  <c r="M277" i="7"/>
  <c r="M276" i="7"/>
  <c r="M275" i="7"/>
  <c r="M274" i="7"/>
  <c r="M273" i="7"/>
  <c r="M272" i="7"/>
  <c r="M271" i="7"/>
  <c r="M270" i="7"/>
  <c r="M269" i="7"/>
  <c r="M268" i="7"/>
  <c r="M267" i="7"/>
  <c r="M266" i="7"/>
  <c r="M265" i="7"/>
  <c r="M264" i="7"/>
  <c r="M263" i="7"/>
  <c r="M262" i="7"/>
  <c r="M261" i="7"/>
  <c r="M260" i="7"/>
  <c r="M259" i="7"/>
  <c r="M258" i="7"/>
  <c r="M257" i="7"/>
  <c r="M256" i="7"/>
  <c r="M255" i="7"/>
  <c r="M254" i="7"/>
  <c r="M253" i="7"/>
  <c r="M252" i="7"/>
  <c r="M251" i="7"/>
  <c r="M250" i="7"/>
  <c r="M249" i="7"/>
  <c r="M248" i="7"/>
  <c r="M247" i="7"/>
  <c r="M246" i="7"/>
  <c r="M245" i="7"/>
  <c r="M244" i="7"/>
  <c r="M243" i="7"/>
  <c r="M242" i="7"/>
  <c r="M241" i="7"/>
  <c r="M240" i="7"/>
  <c r="M239" i="7"/>
  <c r="M238" i="7"/>
  <c r="M237" i="7"/>
  <c r="M236" i="7"/>
  <c r="M235" i="7"/>
  <c r="M234" i="7"/>
  <c r="M233" i="7"/>
  <c r="M232" i="7"/>
  <c r="M231" i="7"/>
  <c r="M230" i="7"/>
  <c r="M229" i="7"/>
  <c r="M228" i="7"/>
  <c r="M227" i="7"/>
  <c r="M226" i="7"/>
  <c r="M225" i="7"/>
  <c r="M224" i="7"/>
  <c r="M223" i="7"/>
  <c r="M222" i="7"/>
  <c r="M221" i="7"/>
  <c r="M220" i="7"/>
  <c r="M219" i="7"/>
  <c r="M218" i="7"/>
  <c r="M217" i="7"/>
  <c r="M216" i="7"/>
  <c r="M215" i="7"/>
  <c r="M214" i="7"/>
  <c r="M213" i="7"/>
  <c r="M212" i="7"/>
  <c r="M211" i="7"/>
  <c r="M210" i="7"/>
  <c r="M209" i="7"/>
  <c r="M208" i="7"/>
  <c r="M207" i="7"/>
  <c r="M206" i="7"/>
  <c r="M205" i="7"/>
  <c r="M204" i="7"/>
  <c r="M203" i="7"/>
  <c r="M202" i="7"/>
  <c r="M201" i="7"/>
  <c r="M200" i="7"/>
  <c r="M199" i="7"/>
  <c r="M198" i="7"/>
  <c r="M197" i="7"/>
  <c r="M196" i="7"/>
  <c r="M195" i="7"/>
  <c r="M194" i="7"/>
  <c r="M193" i="7"/>
  <c r="M192" i="7"/>
  <c r="M191" i="7"/>
  <c r="M190" i="7"/>
  <c r="M189" i="7"/>
  <c r="M188" i="7"/>
  <c r="M187" i="7"/>
  <c r="M186" i="7"/>
  <c r="M185" i="7"/>
  <c r="M184" i="7"/>
  <c r="M183" i="7"/>
  <c r="M182" i="7"/>
  <c r="M181" i="7"/>
  <c r="M180" i="7"/>
  <c r="M179" i="7"/>
  <c r="M178" i="7"/>
  <c r="M177" i="7"/>
  <c r="M176" i="7"/>
  <c r="M175" i="7"/>
  <c r="M174" i="7"/>
  <c r="M173" i="7"/>
  <c r="M172" i="7"/>
  <c r="M171" i="7"/>
  <c r="M170" i="7"/>
  <c r="M169" i="7"/>
  <c r="M168" i="7"/>
  <c r="M167" i="7"/>
  <c r="M166" i="7"/>
  <c r="M165" i="7"/>
  <c r="M164" i="7"/>
  <c r="M163" i="7"/>
  <c r="M162" i="7"/>
  <c r="M161" i="7"/>
  <c r="M160" i="7"/>
  <c r="M159" i="7"/>
  <c r="M158" i="7"/>
  <c r="M157" i="7"/>
  <c r="M156" i="7"/>
  <c r="M155" i="7"/>
  <c r="M154" i="7"/>
  <c r="M153" i="7"/>
  <c r="M152" i="7"/>
  <c r="M151" i="7"/>
  <c r="M150" i="7"/>
  <c r="M149" i="7"/>
  <c r="M148" i="7"/>
  <c r="M147" i="7"/>
  <c r="M146" i="7"/>
  <c r="M145" i="7"/>
  <c r="M144" i="7"/>
  <c r="M143" i="7"/>
  <c r="M142" i="7"/>
  <c r="M141" i="7"/>
  <c r="M140" i="7"/>
  <c r="M139" i="7"/>
  <c r="M138" i="7"/>
  <c r="M137" i="7"/>
  <c r="M136" i="7"/>
  <c r="M135" i="7"/>
  <c r="M134" i="7"/>
  <c r="M133" i="7"/>
  <c r="M132" i="7"/>
  <c r="M131" i="7"/>
  <c r="M130" i="7"/>
  <c r="M129" i="7"/>
  <c r="M128" i="7"/>
  <c r="M127" i="7"/>
  <c r="M126" i="7"/>
  <c r="M125" i="7"/>
  <c r="M124" i="7"/>
  <c r="M123" i="7"/>
  <c r="M122" i="7"/>
  <c r="M121" i="7"/>
  <c r="M120" i="7"/>
  <c r="M119" i="7"/>
  <c r="M118" i="7"/>
  <c r="M117" i="7"/>
  <c r="M116" i="7"/>
  <c r="M115" i="7"/>
  <c r="M114" i="7"/>
  <c r="M113" i="7"/>
  <c r="M112" i="7"/>
  <c r="M111" i="7"/>
  <c r="M110" i="7"/>
  <c r="M109" i="7"/>
  <c r="M108" i="7"/>
  <c r="M107" i="7"/>
  <c r="M106" i="7"/>
  <c r="M105" i="7"/>
  <c r="M104" i="7"/>
  <c r="M103" i="7"/>
  <c r="M102" i="7"/>
  <c r="M101" i="7"/>
  <c r="M100" i="7"/>
  <c r="M99" i="7"/>
  <c r="M98" i="7"/>
  <c r="M97" i="7"/>
  <c r="M96" i="7"/>
  <c r="M95" i="7"/>
  <c r="M94" i="7"/>
  <c r="M93" i="7"/>
  <c r="M92" i="7"/>
  <c r="M91" i="7"/>
  <c r="M90" i="7"/>
  <c r="M89" i="7"/>
  <c r="M88" i="7"/>
  <c r="M87" i="7"/>
  <c r="M86" i="7"/>
  <c r="M85" i="7"/>
  <c r="M84" i="7"/>
  <c r="M83" i="7"/>
  <c r="M82" i="7"/>
  <c r="M81" i="7"/>
  <c r="M80" i="7"/>
  <c r="M79" i="7"/>
  <c r="M78" i="7"/>
  <c r="M77" i="7"/>
  <c r="M76" i="7"/>
  <c r="M75" i="7"/>
  <c r="M74" i="7"/>
  <c r="M73" i="7"/>
  <c r="M72" i="7"/>
  <c r="M71" i="7"/>
  <c r="M70" i="7"/>
  <c r="M69" i="7"/>
  <c r="M68" i="7"/>
  <c r="M67" i="7"/>
  <c r="M66" i="7"/>
  <c r="M65" i="7"/>
  <c r="M64" i="7"/>
  <c r="M63" i="7"/>
  <c r="M62" i="7"/>
  <c r="M61" i="7"/>
  <c r="M60" i="7"/>
  <c r="M59" i="7"/>
  <c r="M58" i="7"/>
  <c r="M57" i="7"/>
  <c r="M56" i="7"/>
  <c r="M55" i="7"/>
  <c r="M54" i="7"/>
  <c r="M53" i="7"/>
  <c r="M52" i="7"/>
  <c r="M51" i="7"/>
  <c r="M50" i="7"/>
  <c r="M49" i="7"/>
  <c r="M48" i="7"/>
  <c r="M47" i="7"/>
  <c r="M46" i="7"/>
  <c r="M45" i="7"/>
  <c r="M44" i="7"/>
  <c r="M43" i="7"/>
  <c r="M42" i="7"/>
  <c r="M41" i="7"/>
  <c r="M40" i="7"/>
  <c r="M39" i="7"/>
  <c r="M38" i="7"/>
  <c r="M37" i="7"/>
  <c r="M36" i="7"/>
  <c r="M35" i="7"/>
  <c r="M34" i="7"/>
  <c r="M33" i="7"/>
  <c r="M32" i="7"/>
  <c r="M31" i="7"/>
  <c r="M30" i="7"/>
  <c r="M29" i="7"/>
  <c r="M28" i="7"/>
  <c r="M27" i="7"/>
  <c r="M26" i="7"/>
  <c r="M25" i="7"/>
  <c r="M24" i="7"/>
  <c r="M23" i="7"/>
  <c r="M22" i="7"/>
  <c r="M21" i="7"/>
  <c r="M20" i="7"/>
  <c r="M19" i="7"/>
  <c r="M18" i="7"/>
  <c r="M17" i="7"/>
  <c r="M16" i="7"/>
  <c r="M15" i="7"/>
  <c r="M14" i="7"/>
  <c r="K36" i="7"/>
  <c r="K60" i="7"/>
  <c r="K66" i="7"/>
  <c r="K100" i="7"/>
  <c r="K130" i="7"/>
  <c r="K132" i="7"/>
  <c r="K194" i="7"/>
  <c r="K196" i="7"/>
  <c r="K252" i="7"/>
  <c r="K258" i="7"/>
  <c r="K292" i="7"/>
  <c r="K316" i="7"/>
  <c r="K322" i="7"/>
  <c r="K356" i="7"/>
  <c r="K386" i="7"/>
  <c r="K388" i="7"/>
  <c r="K434" i="7"/>
  <c r="K440" i="7"/>
  <c r="K464" i="7"/>
  <c r="K478" i="7"/>
  <c r="K488" i="7"/>
  <c r="K496" i="7"/>
  <c r="K498" i="7"/>
  <c r="K1012" i="7"/>
  <c r="L252" i="7"/>
  <c r="L232" i="7"/>
  <c r="L200" i="7"/>
  <c r="L188" i="7"/>
  <c r="L178" i="7"/>
  <c r="L168" i="7"/>
  <c r="L146" i="7"/>
  <c r="L140" i="7"/>
  <c r="L108" i="7"/>
  <c r="L88" i="7"/>
  <c r="L76" i="7"/>
  <c r="L50" i="7"/>
  <c r="L28" i="7"/>
  <c r="L24" i="7"/>
  <c r="L18" i="7"/>
  <c r="Q13" i="7"/>
  <c r="K515" i="5"/>
  <c r="K514" i="5"/>
  <c r="K513" i="5"/>
  <c r="K512" i="5"/>
  <c r="K461" i="5"/>
  <c r="K460" i="5"/>
  <c r="K359" i="5"/>
  <c r="K358" i="5"/>
  <c r="K357" i="5"/>
  <c r="K256" i="5"/>
  <c r="K255" i="5"/>
  <c r="K254" i="5"/>
  <c r="K253" i="5"/>
  <c r="K252" i="5"/>
  <c r="K251" i="5"/>
  <c r="K250" i="5"/>
  <c r="K249" i="5"/>
  <c r="K248" i="5"/>
  <c r="K247" i="5"/>
  <c r="K246" i="5"/>
  <c r="K245" i="5"/>
  <c r="K244" i="5"/>
  <c r="K243" i="5"/>
  <c r="K242" i="5"/>
  <c r="K241" i="5"/>
  <c r="K240" i="5"/>
  <c r="K239" i="5"/>
  <c r="K238" i="5"/>
  <c r="K237" i="5"/>
  <c r="K236" i="5"/>
  <c r="K235" i="5"/>
  <c r="K234" i="5"/>
  <c r="K233" i="5"/>
  <c r="K232" i="5"/>
  <c r="K231" i="5"/>
  <c r="K230" i="5"/>
  <c r="K229" i="5"/>
  <c r="K228" i="5"/>
  <c r="K227" i="5"/>
  <c r="K226" i="5"/>
  <c r="K225" i="5"/>
  <c r="K224" i="5"/>
  <c r="K223" i="5"/>
  <c r="K222" i="5"/>
  <c r="K221" i="5"/>
  <c r="K220" i="5"/>
  <c r="K219" i="5"/>
  <c r="K218" i="5"/>
  <c r="K217" i="5"/>
  <c r="K216" i="5"/>
  <c r="K215" i="5"/>
  <c r="K214" i="5"/>
  <c r="K213" i="5"/>
  <c r="K212" i="5"/>
  <c r="K211" i="5"/>
  <c r="K210" i="5"/>
  <c r="K209" i="5"/>
  <c r="K208" i="5"/>
  <c r="K207" i="5"/>
  <c r="K206" i="5"/>
  <c r="K205" i="5"/>
  <c r="K204" i="5"/>
  <c r="K203" i="5"/>
  <c r="K202" i="5"/>
  <c r="K201" i="5"/>
  <c r="K200" i="5"/>
  <c r="K199" i="5"/>
  <c r="K198" i="5"/>
  <c r="K197" i="5"/>
  <c r="K196" i="5"/>
  <c r="K195" i="5"/>
  <c r="K194" i="5"/>
  <c r="K193" i="5"/>
  <c r="K192" i="5"/>
  <c r="K191" i="5"/>
  <c r="K190" i="5"/>
  <c r="K189" i="5"/>
  <c r="K188" i="5"/>
  <c r="K187" i="5"/>
  <c r="K186" i="5"/>
  <c r="K185" i="5"/>
  <c r="K184" i="5"/>
  <c r="K183" i="5"/>
  <c r="K182" i="5"/>
  <c r="K181" i="5"/>
  <c r="K180" i="5"/>
  <c r="K179" i="5"/>
  <c r="K178" i="5"/>
  <c r="K177" i="5"/>
  <c r="K176" i="5"/>
  <c r="K175" i="5"/>
  <c r="K174" i="5"/>
  <c r="K173" i="5"/>
  <c r="K172" i="5"/>
  <c r="K171" i="5"/>
  <c r="K170" i="5"/>
  <c r="K169" i="5"/>
  <c r="K168" i="5"/>
  <c r="K167" i="5"/>
  <c r="K166" i="5"/>
  <c r="K165" i="5"/>
  <c r="K164" i="5"/>
  <c r="K163" i="5"/>
  <c r="K162" i="5"/>
  <c r="K161" i="5"/>
  <c r="K160" i="5"/>
  <c r="K159" i="5"/>
  <c r="K158" i="5"/>
  <c r="K157" i="5"/>
  <c r="K156" i="5"/>
  <c r="K155" i="5"/>
  <c r="K154" i="5"/>
  <c r="K153" i="5"/>
  <c r="K152" i="5"/>
  <c r="K151" i="5"/>
  <c r="K150" i="5"/>
  <c r="K149" i="5"/>
  <c r="K148" i="5"/>
  <c r="K147" i="5"/>
  <c r="K146" i="5"/>
  <c r="K145" i="5"/>
  <c r="K144" i="5"/>
  <c r="K143" i="5"/>
  <c r="K142" i="5"/>
  <c r="K141" i="5"/>
  <c r="K140" i="5"/>
  <c r="K139" i="5"/>
  <c r="K138" i="5"/>
  <c r="K137" i="5"/>
  <c r="K136" i="5"/>
  <c r="K135" i="5"/>
  <c r="K134" i="5"/>
  <c r="K133" i="5"/>
  <c r="K132" i="5"/>
  <c r="K131" i="5"/>
  <c r="K130" i="5"/>
  <c r="K129" i="5"/>
  <c r="K128" i="5"/>
  <c r="K127" i="5"/>
  <c r="K126" i="5"/>
  <c r="K125" i="5"/>
  <c r="K124" i="5"/>
  <c r="K123" i="5"/>
  <c r="K122" i="5"/>
  <c r="K121" i="5"/>
  <c r="K120" i="5"/>
  <c r="K119" i="5"/>
  <c r="K118" i="5"/>
  <c r="K117" i="5"/>
  <c r="K116" i="5"/>
  <c r="K115" i="5"/>
  <c r="K114" i="5"/>
  <c r="K113" i="5"/>
  <c r="K112" i="5"/>
  <c r="K111" i="5"/>
  <c r="K110" i="5"/>
  <c r="K109" i="5"/>
  <c r="K108" i="5"/>
  <c r="K107" i="5"/>
  <c r="K106" i="5"/>
  <c r="K105" i="5"/>
  <c r="K104" i="5"/>
  <c r="K103" i="5"/>
  <c r="K102" i="5"/>
  <c r="K101" i="5"/>
  <c r="K100" i="5"/>
  <c r="K99" i="5"/>
  <c r="K98" i="5"/>
  <c r="K97" i="5"/>
  <c r="K96" i="5"/>
  <c r="K95" i="5"/>
  <c r="K94" i="5"/>
  <c r="K93" i="5"/>
  <c r="K92" i="5"/>
  <c r="K91" i="5"/>
  <c r="K90" i="5"/>
  <c r="K89" i="5"/>
  <c r="K88" i="5"/>
  <c r="K87" i="5"/>
  <c r="K86" i="5"/>
  <c r="K85" i="5"/>
  <c r="K84" i="5"/>
  <c r="K83" i="5"/>
  <c r="K82" i="5"/>
  <c r="K81" i="5"/>
  <c r="K80" i="5"/>
  <c r="K79" i="5"/>
  <c r="K78" i="5"/>
  <c r="K77" i="5"/>
  <c r="K76" i="5"/>
  <c r="K75" i="5"/>
  <c r="K74" i="5"/>
  <c r="K73" i="5"/>
  <c r="K72" i="5"/>
  <c r="K71" i="5"/>
  <c r="K70" i="5"/>
  <c r="K69" i="5"/>
  <c r="K68" i="5"/>
  <c r="K67" i="5"/>
  <c r="K66" i="5"/>
  <c r="K65" i="5"/>
  <c r="K64" i="5"/>
  <c r="K63" i="5"/>
  <c r="K62" i="5"/>
  <c r="K61" i="5"/>
  <c r="K60" i="5"/>
  <c r="K59" i="5"/>
  <c r="K58" i="5"/>
  <c r="K57" i="5"/>
  <c r="K56" i="5"/>
  <c r="K55" i="5"/>
  <c r="K54" i="5"/>
  <c r="K53" i="5"/>
  <c r="K52" i="5"/>
  <c r="K51" i="5"/>
  <c r="K50" i="5"/>
  <c r="K49" i="5"/>
  <c r="K48" i="5"/>
  <c r="K47" i="5"/>
  <c r="K46" i="5"/>
  <c r="K45" i="5"/>
  <c r="K44" i="5"/>
  <c r="K43" i="5"/>
  <c r="K42" i="5"/>
  <c r="K41" i="5"/>
  <c r="K40" i="5"/>
  <c r="K39" i="5"/>
  <c r="K38" i="5"/>
  <c r="K37" i="5"/>
  <c r="K36" i="5"/>
  <c r="K35" i="5"/>
  <c r="K34" i="5"/>
  <c r="K33" i="5"/>
  <c r="K32" i="5"/>
  <c r="K31" i="5"/>
  <c r="K30" i="5"/>
  <c r="K29" i="5"/>
  <c r="K28" i="5"/>
  <c r="K27" i="5"/>
  <c r="K26" i="5"/>
  <c r="K25" i="5"/>
  <c r="K24" i="5"/>
  <c r="K23" i="5"/>
  <c r="K22" i="5"/>
  <c r="K21" i="5"/>
  <c r="K20" i="5"/>
  <c r="K19" i="5"/>
  <c r="K18" i="5"/>
  <c r="K17" i="5"/>
  <c r="Q515" i="5"/>
  <c r="Q514" i="5"/>
  <c r="Q513" i="5"/>
  <c r="Q512" i="5"/>
  <c r="Q461" i="5"/>
  <c r="Q460" i="5"/>
  <c r="Q359" i="5"/>
  <c r="Q358" i="5"/>
  <c r="Q357" i="5"/>
  <c r="Q256" i="5"/>
  <c r="Q255" i="5"/>
  <c r="Q254" i="5"/>
  <c r="Q253" i="5"/>
  <c r="Q252" i="5"/>
  <c r="Q251" i="5"/>
  <c r="Q250" i="5"/>
  <c r="Q249" i="5"/>
  <c r="Q248" i="5"/>
  <c r="Q247" i="5"/>
  <c r="Q246" i="5"/>
  <c r="Q245" i="5"/>
  <c r="Q244" i="5"/>
  <c r="Q243" i="5"/>
  <c r="Q242" i="5"/>
  <c r="Q241" i="5"/>
  <c r="Q240" i="5"/>
  <c r="Q239" i="5"/>
  <c r="Q238" i="5"/>
  <c r="Q237" i="5"/>
  <c r="Q236" i="5"/>
  <c r="Q235" i="5"/>
  <c r="Q234" i="5"/>
  <c r="Q233" i="5"/>
  <c r="Q232" i="5"/>
  <c r="Q231" i="5"/>
  <c r="Q230" i="5"/>
  <c r="Q229" i="5"/>
  <c r="Q228" i="5"/>
  <c r="Q227" i="5"/>
  <c r="Q226" i="5"/>
  <c r="Q225" i="5"/>
  <c r="Q224" i="5"/>
  <c r="Q223" i="5"/>
  <c r="Q222" i="5"/>
  <c r="Q221" i="5"/>
  <c r="Q220" i="5"/>
  <c r="Q219" i="5"/>
  <c r="Q218" i="5"/>
  <c r="Q217" i="5"/>
  <c r="Q216" i="5"/>
  <c r="Q215" i="5"/>
  <c r="Q214" i="5"/>
  <c r="Q213" i="5"/>
  <c r="Q212" i="5"/>
  <c r="Q211" i="5"/>
  <c r="Q210" i="5"/>
  <c r="Q209" i="5"/>
  <c r="Q208" i="5"/>
  <c r="Q207" i="5"/>
  <c r="Q206" i="5"/>
  <c r="Q205" i="5"/>
  <c r="Q204" i="5"/>
  <c r="Q203" i="5"/>
  <c r="Q202" i="5"/>
  <c r="Q201" i="5"/>
  <c r="Q200" i="5"/>
  <c r="Q199" i="5"/>
  <c r="Q198" i="5"/>
  <c r="Q197" i="5"/>
  <c r="Q196" i="5"/>
  <c r="Q195" i="5"/>
  <c r="Q194" i="5"/>
  <c r="Q193" i="5"/>
  <c r="Q192" i="5"/>
  <c r="Q191" i="5"/>
  <c r="Q190" i="5"/>
  <c r="Q189" i="5"/>
  <c r="Q188" i="5"/>
  <c r="Q187" i="5"/>
  <c r="Q186" i="5"/>
  <c r="Q185" i="5"/>
  <c r="Q184" i="5"/>
  <c r="Q183" i="5"/>
  <c r="Q182" i="5"/>
  <c r="Q181" i="5"/>
  <c r="Q180" i="5"/>
  <c r="Q179" i="5"/>
  <c r="Q178" i="5"/>
  <c r="Q177" i="5"/>
  <c r="Q176" i="5"/>
  <c r="Q175" i="5"/>
  <c r="Q174" i="5"/>
  <c r="Q173" i="5"/>
  <c r="Q172" i="5"/>
  <c r="Q171" i="5"/>
  <c r="Q170" i="5"/>
  <c r="Q169" i="5"/>
  <c r="Q168" i="5"/>
  <c r="Q167" i="5"/>
  <c r="Q166" i="5"/>
  <c r="Q165" i="5"/>
  <c r="Q164" i="5"/>
  <c r="Q163" i="5"/>
  <c r="Q162" i="5"/>
  <c r="Q161" i="5"/>
  <c r="Q160" i="5"/>
  <c r="Q159" i="5"/>
  <c r="Q158" i="5"/>
  <c r="Q157" i="5"/>
  <c r="Q156" i="5"/>
  <c r="Q155" i="5"/>
  <c r="Q154" i="5"/>
  <c r="Q153" i="5"/>
  <c r="Q152" i="5"/>
  <c r="Q151" i="5"/>
  <c r="Q150" i="5"/>
  <c r="Q149" i="5"/>
  <c r="Q148" i="5"/>
  <c r="Q147" i="5"/>
  <c r="Q146" i="5"/>
  <c r="Q145" i="5"/>
  <c r="Q144" i="5"/>
  <c r="Q143" i="5"/>
  <c r="Q142" i="5"/>
  <c r="Q141" i="5"/>
  <c r="Q140" i="5"/>
  <c r="Q139" i="5"/>
  <c r="Q138" i="5"/>
  <c r="Q137" i="5"/>
  <c r="Q136" i="5"/>
  <c r="Q135" i="5"/>
  <c r="Q134" i="5"/>
  <c r="Q133" i="5"/>
  <c r="Q132" i="5"/>
  <c r="Q131" i="5"/>
  <c r="Q130" i="5"/>
  <c r="Q129" i="5"/>
  <c r="Q128" i="5"/>
  <c r="Q127" i="5"/>
  <c r="Q126" i="5"/>
  <c r="Q125" i="5"/>
  <c r="Q124" i="5"/>
  <c r="Q123" i="5"/>
  <c r="Q122" i="5"/>
  <c r="Q121" i="5"/>
  <c r="Q120" i="5"/>
  <c r="Q119" i="5"/>
  <c r="Q118" i="5"/>
  <c r="Q117" i="5"/>
  <c r="Q116" i="5"/>
  <c r="Q115" i="5"/>
  <c r="Q114" i="5"/>
  <c r="Q113" i="5"/>
  <c r="Q112" i="5"/>
  <c r="Q111" i="5"/>
  <c r="Q110" i="5"/>
  <c r="Q109" i="5"/>
  <c r="Q108" i="5"/>
  <c r="Q107" i="5"/>
  <c r="Q106" i="5"/>
  <c r="Q105" i="5"/>
  <c r="Q104" i="5"/>
  <c r="Q103" i="5"/>
  <c r="Q102" i="5"/>
  <c r="Q101" i="5"/>
  <c r="Q100" i="5"/>
  <c r="Q99" i="5"/>
  <c r="Q98" i="5"/>
  <c r="Q97" i="5"/>
  <c r="Q96" i="5"/>
  <c r="Q95" i="5"/>
  <c r="Q94" i="5"/>
  <c r="Q93" i="5"/>
  <c r="Q92" i="5"/>
  <c r="Q91" i="5"/>
  <c r="Q90" i="5"/>
  <c r="Q89" i="5"/>
  <c r="Q88" i="5"/>
  <c r="Q87" i="5"/>
  <c r="Q86" i="5"/>
  <c r="Q85" i="5"/>
  <c r="Q84" i="5"/>
  <c r="Q83" i="5"/>
  <c r="Q82" i="5"/>
  <c r="Q81" i="5"/>
  <c r="Q80" i="5"/>
  <c r="Q79" i="5"/>
  <c r="Q78" i="5"/>
  <c r="Q77" i="5"/>
  <c r="Q76" i="5"/>
  <c r="Q75" i="5"/>
  <c r="Q74" i="5"/>
  <c r="Q73" i="5"/>
  <c r="Q72" i="5"/>
  <c r="Q71" i="5"/>
  <c r="Q70" i="5"/>
  <c r="Q69" i="5"/>
  <c r="Q68" i="5"/>
  <c r="Q67" i="5"/>
  <c r="Q66" i="5"/>
  <c r="Q65" i="5"/>
  <c r="Q64" i="5"/>
  <c r="Q63" i="5"/>
  <c r="Q62" i="5"/>
  <c r="Q61" i="5"/>
  <c r="Q60" i="5"/>
  <c r="Q59" i="5"/>
  <c r="Q58" i="5"/>
  <c r="Q57" i="5"/>
  <c r="Q56" i="5"/>
  <c r="Q55" i="5"/>
  <c r="Q54" i="5"/>
  <c r="Q53" i="5"/>
  <c r="Q52" i="5"/>
  <c r="Q51" i="5"/>
  <c r="Q50" i="5"/>
  <c r="Q49" i="5"/>
  <c r="Q48" i="5"/>
  <c r="Q47" i="5"/>
  <c r="Q46" i="5"/>
  <c r="Q45" i="5"/>
  <c r="Q44" i="5"/>
  <c r="Q43" i="5"/>
  <c r="Q42" i="5"/>
  <c r="Q41" i="5"/>
  <c r="Q40" i="5"/>
  <c r="Q39" i="5"/>
  <c r="Q38" i="5"/>
  <c r="Q37" i="5"/>
  <c r="Q36" i="5"/>
  <c r="Q35" i="5"/>
  <c r="Q34" i="5"/>
  <c r="Q33" i="5"/>
  <c r="Q32" i="5"/>
  <c r="Q31" i="5"/>
  <c r="Q30" i="5"/>
  <c r="Q29" i="5"/>
  <c r="Q28" i="5"/>
  <c r="Q27" i="5"/>
  <c r="Q26" i="5"/>
  <c r="Q25" i="5"/>
  <c r="Q24" i="5"/>
  <c r="Q23" i="5"/>
  <c r="Q22" i="5"/>
  <c r="Q21" i="5"/>
  <c r="Q20" i="5"/>
  <c r="Q19" i="5"/>
  <c r="Q18" i="5"/>
  <c r="Q17" i="5"/>
  <c r="G9" i="7"/>
  <c r="G1014" i="7" s="1"/>
  <c r="AU13" i="3"/>
  <c r="AU14" i="3"/>
  <c r="AU15" i="3"/>
  <c r="AD34" i="3"/>
  <c r="AU34" i="3" s="1"/>
  <c r="AD134" i="3"/>
  <c r="AU134" i="3" s="1"/>
  <c r="AD138" i="3"/>
  <c r="AU138" i="3" s="1"/>
  <c r="AD146" i="3"/>
  <c r="AU146" i="3" s="1"/>
  <c r="AD162" i="3"/>
  <c r="AU162" i="3" s="1"/>
  <c r="AD640" i="3"/>
  <c r="AU640" i="3" s="1"/>
  <c r="AD772" i="3"/>
  <c r="AU772" i="3" s="1"/>
  <c r="AT13" i="3"/>
  <c r="AT14" i="3"/>
  <c r="AT15" i="3"/>
  <c r="AT34" i="3"/>
  <c r="AT134" i="3"/>
  <c r="AT138" i="3"/>
  <c r="AT146" i="3"/>
  <c r="AT162" i="3"/>
  <c r="AT528" i="3"/>
  <c r="AT640" i="3"/>
  <c r="AT772" i="3"/>
  <c r="AT804" i="3"/>
  <c r="AS18" i="3"/>
  <c r="AS32" i="3"/>
  <c r="AS34" i="3"/>
  <c r="AS40" i="3"/>
  <c r="AS42" i="3"/>
  <c r="AS50" i="3"/>
  <c r="AS52" i="3"/>
  <c r="AS64" i="3"/>
  <c r="AS66" i="3"/>
  <c r="AS74" i="3"/>
  <c r="AS76" i="3"/>
  <c r="AS82" i="3"/>
  <c r="AS88" i="3"/>
  <c r="AS98" i="3"/>
  <c r="AS100" i="3"/>
  <c r="AS106" i="3"/>
  <c r="AS108" i="3"/>
  <c r="AS112" i="3"/>
  <c r="AS114" i="3"/>
  <c r="AS124" i="3"/>
  <c r="AS130" i="3"/>
  <c r="AS132" i="3"/>
  <c r="AS136" i="3"/>
  <c r="AS138" i="3"/>
  <c r="AS144" i="3"/>
  <c r="AS146" i="3"/>
  <c r="AS156" i="3"/>
  <c r="AS160" i="3"/>
  <c r="AS162" i="3"/>
  <c r="AS168" i="3"/>
  <c r="AS170" i="3"/>
  <c r="AS178" i="3"/>
  <c r="AS180" i="3"/>
  <c r="AS192" i="3"/>
  <c r="AS194" i="3"/>
  <c r="AS202" i="3"/>
  <c r="AS204" i="3"/>
  <c r="AS210" i="3"/>
  <c r="AS212" i="3"/>
  <c r="AS216" i="3"/>
  <c r="AS226" i="3"/>
  <c r="AS228" i="3"/>
  <c r="AS234" i="3"/>
  <c r="AS236" i="3"/>
  <c r="AS240" i="3"/>
  <c r="AS242" i="3"/>
  <c r="AS248" i="3"/>
  <c r="AS252" i="3"/>
  <c r="AS258" i="3"/>
  <c r="AS260" i="3"/>
  <c r="AS264" i="3"/>
  <c r="AS266" i="3"/>
  <c r="AS272" i="3"/>
  <c r="AS274" i="3"/>
  <c r="AS284" i="3"/>
  <c r="AS288" i="3"/>
  <c r="AS290" i="3"/>
  <c r="AS296" i="3"/>
  <c r="AS298" i="3"/>
  <c r="AS306" i="3"/>
  <c r="AS308" i="3"/>
  <c r="AS320" i="3"/>
  <c r="AS322" i="3"/>
  <c r="AS330" i="3"/>
  <c r="AS332" i="3"/>
  <c r="AS338" i="3"/>
  <c r="AS340" i="3"/>
  <c r="AS344" i="3"/>
  <c r="AS351" i="3"/>
  <c r="AS352" i="3"/>
  <c r="AS355" i="3"/>
  <c r="AS358" i="3"/>
  <c r="AS359" i="3"/>
  <c r="AS360" i="3"/>
  <c r="AS362" i="3"/>
  <c r="AS363" i="3"/>
  <c r="AS364" i="3"/>
  <c r="AS367" i="3"/>
  <c r="AS370" i="3"/>
  <c r="AS371" i="3"/>
  <c r="AS372" i="3"/>
  <c r="AS374" i="3"/>
  <c r="AS375" i="3"/>
  <c r="AS376" i="3"/>
  <c r="AS378" i="3"/>
  <c r="AS379" i="3"/>
  <c r="AS383" i="3"/>
  <c r="AS384" i="3"/>
  <c r="AS386" i="3"/>
  <c r="AS387" i="3"/>
  <c r="AS388" i="3"/>
  <c r="AS390" i="3"/>
  <c r="AS391" i="3"/>
  <c r="AS395" i="3"/>
  <c r="AS396" i="3"/>
  <c r="AS399" i="3"/>
  <c r="AS402" i="3"/>
  <c r="AS403" i="3"/>
  <c r="AS407" i="3"/>
  <c r="AS408" i="3"/>
  <c r="AS410" i="3"/>
  <c r="AS411" i="3"/>
  <c r="AS415" i="3"/>
  <c r="AS416" i="3"/>
  <c r="AS418" i="3"/>
  <c r="AS419" i="3"/>
  <c r="AS420" i="3"/>
  <c r="AS422" i="3"/>
  <c r="AS423" i="3"/>
  <c r="AS426" i="3"/>
  <c r="AS427" i="3"/>
  <c r="AS430" i="3"/>
  <c r="AS431" i="3"/>
  <c r="AS432" i="3"/>
  <c r="AS434" i="3"/>
  <c r="AS435" i="3"/>
  <c r="AS436" i="3"/>
  <c r="AS438" i="3"/>
  <c r="AS439" i="3"/>
  <c r="AS442" i="3"/>
  <c r="AS443" i="3"/>
  <c r="AS446" i="3"/>
  <c r="AS447" i="3"/>
  <c r="AS448" i="3"/>
  <c r="AS450" i="3"/>
  <c r="AS451" i="3"/>
  <c r="AS452" i="3"/>
  <c r="AS454" i="3"/>
  <c r="AS455" i="3"/>
  <c r="AS458" i="3"/>
  <c r="AS459" i="3"/>
  <c r="AS462" i="3"/>
  <c r="AS463" i="3"/>
  <c r="AS464" i="3"/>
  <c r="AS466" i="3"/>
  <c r="AS467" i="3"/>
  <c r="AS468" i="3"/>
  <c r="AS470" i="3"/>
  <c r="AS471" i="3"/>
  <c r="AS474" i="3"/>
  <c r="AS475" i="3"/>
  <c r="AS478" i="3"/>
  <c r="AS479" i="3"/>
  <c r="AS480" i="3"/>
  <c r="AS482" i="3"/>
  <c r="AS483" i="3"/>
  <c r="AS484" i="3"/>
  <c r="AS486" i="3"/>
  <c r="AS487" i="3"/>
  <c r="AS490" i="3"/>
  <c r="AS491" i="3"/>
  <c r="AS494" i="3"/>
  <c r="AS495" i="3"/>
  <c r="AS496" i="3"/>
  <c r="AS498" i="3"/>
  <c r="AS499" i="3"/>
  <c r="AS500" i="3"/>
  <c r="AS502" i="3"/>
  <c r="AS503" i="3"/>
  <c r="AS506" i="3"/>
  <c r="AS507" i="3"/>
  <c r="AS510" i="3"/>
  <c r="AS511" i="3"/>
  <c r="AS512" i="3"/>
  <c r="AS514" i="3"/>
  <c r="AS515" i="3"/>
  <c r="AS516" i="3"/>
  <c r="AS518" i="3"/>
  <c r="AS519" i="3"/>
  <c r="AS522" i="3"/>
  <c r="AS523" i="3"/>
  <c r="AS526" i="3"/>
  <c r="AS527" i="3"/>
  <c r="AS528" i="3"/>
  <c r="AS530" i="3"/>
  <c r="AS531" i="3"/>
  <c r="AS532" i="3"/>
  <c r="AS534" i="3"/>
  <c r="AS535" i="3"/>
  <c r="AS538" i="3"/>
  <c r="AS539" i="3"/>
  <c r="AS542" i="3"/>
  <c r="AS543" i="3"/>
  <c r="AS544" i="3"/>
  <c r="AS546" i="3"/>
  <c r="AS547" i="3"/>
  <c r="AS548" i="3"/>
  <c r="AS550" i="3"/>
  <c r="AS551" i="3"/>
  <c r="AS554" i="3"/>
  <c r="AS555" i="3"/>
  <c r="AS558" i="3"/>
  <c r="AS559" i="3"/>
  <c r="AS560" i="3"/>
  <c r="AS562" i="3"/>
  <c r="AS563" i="3"/>
  <c r="AS564" i="3"/>
  <c r="AS566" i="3"/>
  <c r="AS567" i="3"/>
  <c r="AS570" i="3"/>
  <c r="AS571" i="3"/>
  <c r="AS574" i="3"/>
  <c r="AS575" i="3"/>
  <c r="AS576" i="3"/>
  <c r="AS578" i="3"/>
  <c r="AS579" i="3"/>
  <c r="AS580" i="3"/>
  <c r="AS582" i="3"/>
  <c r="AS583" i="3"/>
  <c r="AS586" i="3"/>
  <c r="AS587" i="3"/>
  <c r="AS590" i="3"/>
  <c r="AS591" i="3"/>
  <c r="AS592" i="3"/>
  <c r="AS594" i="3"/>
  <c r="AS595" i="3"/>
  <c r="AS596" i="3"/>
  <c r="AS598" i="3"/>
  <c r="AS599" i="3"/>
  <c r="AS602" i="3"/>
  <c r="AS603" i="3"/>
  <c r="AS606" i="3"/>
  <c r="AS607" i="3"/>
  <c r="AS608" i="3"/>
  <c r="AS610" i="3"/>
  <c r="AS611" i="3"/>
  <c r="AS612" i="3"/>
  <c r="AS614" i="3"/>
  <c r="AS615" i="3"/>
  <c r="AS618" i="3"/>
  <c r="AS619" i="3"/>
  <c r="AS622" i="3"/>
  <c r="AS623" i="3"/>
  <c r="AS624" i="3"/>
  <c r="AS626" i="3"/>
  <c r="AS627" i="3"/>
  <c r="AS628" i="3"/>
  <c r="AS630" i="3"/>
  <c r="AS631" i="3"/>
  <c r="AS634" i="3"/>
  <c r="AS635" i="3"/>
  <c r="AS638" i="3"/>
  <c r="AS639" i="3"/>
  <c r="AS640" i="3"/>
  <c r="AS642" i="3"/>
  <c r="AS643" i="3"/>
  <c r="AS644" i="3"/>
  <c r="AS646" i="3"/>
  <c r="AS647" i="3"/>
  <c r="AS650" i="3"/>
  <c r="AS651" i="3"/>
  <c r="AS654" i="3"/>
  <c r="AS655" i="3"/>
  <c r="AS656" i="3"/>
  <c r="AS658" i="3"/>
  <c r="AS659" i="3"/>
  <c r="AS660" i="3"/>
  <c r="AS662" i="3"/>
  <c r="AS663" i="3"/>
  <c r="AS666" i="3"/>
  <c r="AS667" i="3"/>
  <c r="AS670" i="3"/>
  <c r="AS671" i="3"/>
  <c r="AS672" i="3"/>
  <c r="AS674" i="3"/>
  <c r="AS675" i="3"/>
  <c r="AS676" i="3"/>
  <c r="AS678" i="3"/>
  <c r="AS679" i="3"/>
  <c r="AS682" i="3"/>
  <c r="AS683" i="3"/>
  <c r="AS686" i="3"/>
  <c r="AS687" i="3"/>
  <c r="AS688" i="3"/>
  <c r="AS690" i="3"/>
  <c r="AS691" i="3"/>
  <c r="AS692" i="3"/>
  <c r="AS694" i="3"/>
  <c r="AS695" i="3"/>
  <c r="AS698" i="3"/>
  <c r="AS699" i="3"/>
  <c r="AS702" i="3"/>
  <c r="AS703" i="3"/>
  <c r="AS704" i="3"/>
  <c r="AS706" i="3"/>
  <c r="AS707" i="3"/>
  <c r="AS708" i="3"/>
  <c r="AS710" i="3"/>
  <c r="AS711" i="3"/>
  <c r="AS714" i="3"/>
  <c r="AS715" i="3"/>
  <c r="AS718" i="3"/>
  <c r="AS719" i="3"/>
  <c r="AS720" i="3"/>
  <c r="AS722" i="3"/>
  <c r="AS723" i="3"/>
  <c r="AS724" i="3"/>
  <c r="AS726" i="3"/>
  <c r="AS727" i="3"/>
  <c r="AS730" i="3"/>
  <c r="AS731" i="3"/>
  <c r="AS734" i="3"/>
  <c r="AS735" i="3"/>
  <c r="AS736" i="3"/>
  <c r="AS738" i="3"/>
  <c r="AS739" i="3"/>
  <c r="AS740" i="3"/>
  <c r="AS742" i="3"/>
  <c r="AS743" i="3"/>
  <c r="AS746" i="3"/>
  <c r="AS747" i="3"/>
  <c r="AS750" i="3"/>
  <c r="AS751" i="3"/>
  <c r="AS752" i="3"/>
  <c r="AS754" i="3"/>
  <c r="AS755" i="3"/>
  <c r="AS756" i="3"/>
  <c r="AS758" i="3"/>
  <c r="AS759" i="3"/>
  <c r="AS762" i="3"/>
  <c r="AS763" i="3"/>
  <c r="AS766" i="3"/>
  <c r="AS767" i="3"/>
  <c r="AS768" i="3"/>
  <c r="AS770" i="3"/>
  <c r="AS771" i="3"/>
  <c r="AS772" i="3"/>
  <c r="AS774" i="3"/>
  <c r="AS775" i="3"/>
  <c r="AS778" i="3"/>
  <c r="AS779" i="3"/>
  <c r="AS782" i="3"/>
  <c r="AS783" i="3"/>
  <c r="AS784" i="3"/>
  <c r="AS786" i="3"/>
  <c r="AS787" i="3"/>
  <c r="AS788" i="3"/>
  <c r="AS790" i="3"/>
  <c r="AS791" i="3"/>
  <c r="AS794" i="3"/>
  <c r="AS795" i="3"/>
  <c r="AS798" i="3"/>
  <c r="AS799" i="3"/>
  <c r="AS800" i="3"/>
  <c r="AS802" i="3"/>
  <c r="AS803" i="3"/>
  <c r="AS804" i="3"/>
  <c r="AS806" i="3"/>
  <c r="AS807" i="3"/>
  <c r="AS810" i="3"/>
  <c r="AS811" i="3"/>
  <c r="AS814" i="3"/>
  <c r="AS815" i="3"/>
  <c r="AS816" i="3"/>
  <c r="AS818" i="3"/>
  <c r="AS819" i="3"/>
  <c r="AS820" i="3"/>
  <c r="AS822" i="3"/>
  <c r="AS823" i="3"/>
  <c r="AS826" i="3"/>
  <c r="AS827" i="3"/>
  <c r="AS830" i="3"/>
  <c r="AS831" i="3"/>
  <c r="AS832" i="3"/>
  <c r="AS834" i="3"/>
  <c r="AS835" i="3"/>
  <c r="AS836" i="3"/>
  <c r="AS838" i="3"/>
  <c r="AS839" i="3"/>
  <c r="AS842" i="3"/>
  <c r="AS843" i="3"/>
  <c r="AS846" i="3"/>
  <c r="AS847" i="3"/>
  <c r="AS848" i="3"/>
  <c r="AS850" i="3"/>
  <c r="AS851" i="3"/>
  <c r="AS852" i="3"/>
  <c r="AS854" i="3"/>
  <c r="AS855" i="3"/>
  <c r="AS858" i="3"/>
  <c r="AS859" i="3"/>
  <c r="AS862" i="3"/>
  <c r="AS863" i="3"/>
  <c r="AS864" i="3"/>
  <c r="AS866" i="3"/>
  <c r="AS867" i="3"/>
  <c r="AS868" i="3"/>
  <c r="AS870" i="3"/>
  <c r="AS871" i="3"/>
  <c r="AS874" i="3"/>
  <c r="AS875" i="3"/>
  <c r="AS878" i="3"/>
  <c r="AS879" i="3"/>
  <c r="AS880" i="3"/>
  <c r="AS882" i="3"/>
  <c r="AS883" i="3"/>
  <c r="AS884" i="3"/>
  <c r="AS886" i="3"/>
  <c r="AS887" i="3"/>
  <c r="AS890" i="3"/>
  <c r="AS891" i="3"/>
  <c r="AS894" i="3"/>
  <c r="AS895" i="3"/>
  <c r="AS896" i="3"/>
  <c r="AS898" i="3"/>
  <c r="AS899" i="3"/>
  <c r="AS900" i="3"/>
  <c r="AS902" i="3"/>
  <c r="AS903" i="3"/>
  <c r="AS906" i="3"/>
  <c r="AS907" i="3"/>
  <c r="AS910" i="3"/>
  <c r="AS911" i="3"/>
  <c r="AS912" i="3"/>
  <c r="AS914" i="3"/>
  <c r="AS915" i="3"/>
  <c r="AS916" i="3"/>
  <c r="AS918" i="3"/>
  <c r="AS919" i="3"/>
  <c r="AS922" i="3"/>
  <c r="AS923" i="3"/>
  <c r="AS926" i="3"/>
  <c r="AS927" i="3"/>
  <c r="AS928" i="3"/>
  <c r="AS930" i="3"/>
  <c r="AS931" i="3"/>
  <c r="AS932" i="3"/>
  <c r="AS934" i="3"/>
  <c r="AS935" i="3"/>
  <c r="AS938" i="3"/>
  <c r="AS939" i="3"/>
  <c r="AS942" i="3"/>
  <c r="AS943" i="3"/>
  <c r="AS944" i="3"/>
  <c r="AS946" i="3"/>
  <c r="AS947" i="3"/>
  <c r="AS948" i="3"/>
  <c r="AS950" i="3"/>
  <c r="AS951" i="3"/>
  <c r="AS954" i="3"/>
  <c r="AS955" i="3"/>
  <c r="AS958" i="3"/>
  <c r="AS959" i="3"/>
  <c r="AS960" i="3"/>
  <c r="AS962" i="3"/>
  <c r="AS963" i="3"/>
  <c r="AS964" i="3"/>
  <c r="AS966" i="3"/>
  <c r="AS967" i="3"/>
  <c r="AS970" i="3"/>
  <c r="AS971" i="3"/>
  <c r="AS974" i="3"/>
  <c r="AS975" i="3"/>
  <c r="AS976" i="3"/>
  <c r="AS978" i="3"/>
  <c r="AS979" i="3"/>
  <c r="AS980" i="3"/>
  <c r="AS982" i="3"/>
  <c r="AS983" i="3"/>
  <c r="AS986" i="3"/>
  <c r="AS987" i="3"/>
  <c r="AS990" i="3"/>
  <c r="AS991" i="3"/>
  <c r="AS992" i="3"/>
  <c r="AS994" i="3"/>
  <c r="AS995" i="3"/>
  <c r="AS996" i="3"/>
  <c r="AS998" i="3"/>
  <c r="AS999" i="3"/>
  <c r="AS1002" i="3"/>
  <c r="AS1003" i="3"/>
  <c r="AS1006" i="3"/>
  <c r="AS1007" i="3"/>
  <c r="AS1008" i="3"/>
  <c r="AS1010" i="3"/>
  <c r="AS1011" i="3"/>
  <c r="AS1012" i="3"/>
  <c r="AR18" i="3"/>
  <c r="AR22" i="3"/>
  <c r="AR24" i="3"/>
  <c r="AR26" i="3"/>
  <c r="AR30" i="3"/>
  <c r="AR32" i="3"/>
  <c r="AR34" i="3"/>
  <c r="AR38" i="3"/>
  <c r="AR40" i="3"/>
  <c r="AR42" i="3"/>
  <c r="AR46" i="3"/>
  <c r="AR48" i="3"/>
  <c r="AR50" i="3"/>
  <c r="AR54" i="3"/>
  <c r="AR56" i="3"/>
  <c r="AR58" i="3"/>
  <c r="AR62" i="3"/>
  <c r="AR64" i="3"/>
  <c r="AR66" i="3"/>
  <c r="AR70" i="3"/>
  <c r="AR72" i="3"/>
  <c r="AR74" i="3"/>
  <c r="AR78" i="3"/>
  <c r="AR80" i="3"/>
  <c r="AR82" i="3"/>
  <c r="AR84" i="3"/>
  <c r="AR86" i="3"/>
  <c r="AR88" i="3"/>
  <c r="AR90" i="3"/>
  <c r="AR92" i="3"/>
  <c r="AR94" i="3"/>
  <c r="AR96" i="3"/>
  <c r="AR98" i="3"/>
  <c r="AR100" i="3"/>
  <c r="AR102" i="3"/>
  <c r="AR104" i="3"/>
  <c r="AR106" i="3"/>
  <c r="AR108" i="3"/>
  <c r="AR110" i="3"/>
  <c r="AR112" i="3"/>
  <c r="AR114" i="3"/>
  <c r="AR116" i="3"/>
  <c r="AR118" i="3"/>
  <c r="AR120" i="3"/>
  <c r="AR122" i="3"/>
  <c r="AR124" i="3"/>
  <c r="AR126" i="3"/>
  <c r="AR128" i="3"/>
  <c r="AR130" i="3"/>
  <c r="AR132" i="3"/>
  <c r="AR134" i="3"/>
  <c r="AR136" i="3"/>
  <c r="AR138" i="3"/>
  <c r="AR140" i="3"/>
  <c r="AR142" i="3"/>
  <c r="AR144" i="3"/>
  <c r="AR146" i="3"/>
  <c r="AR148" i="3"/>
  <c r="AR150" i="3"/>
  <c r="AR152" i="3"/>
  <c r="AR154" i="3"/>
  <c r="AR156" i="3"/>
  <c r="AR158" i="3"/>
  <c r="AR160" i="3"/>
  <c r="AR162" i="3"/>
  <c r="AR164" i="3"/>
  <c r="AR166" i="3"/>
  <c r="AR168" i="3"/>
  <c r="AR170" i="3"/>
  <c r="AR172" i="3"/>
  <c r="AR174" i="3"/>
  <c r="AR176" i="3"/>
  <c r="AR178" i="3"/>
  <c r="AR180" i="3"/>
  <c r="AR182" i="3"/>
  <c r="AR184" i="3"/>
  <c r="AR186" i="3"/>
  <c r="AR188" i="3"/>
  <c r="AR190" i="3"/>
  <c r="AR192" i="3"/>
  <c r="AR194" i="3"/>
  <c r="AR196" i="3"/>
  <c r="AR198" i="3"/>
  <c r="AR200" i="3"/>
  <c r="AR202" i="3"/>
  <c r="AR204" i="3"/>
  <c r="AR206" i="3"/>
  <c r="AR208" i="3"/>
  <c r="AR210" i="3"/>
  <c r="AR212" i="3"/>
  <c r="AR214" i="3"/>
  <c r="AR216" i="3"/>
  <c r="AR218" i="3"/>
  <c r="AR220" i="3"/>
  <c r="AR222" i="3"/>
  <c r="AR224" i="3"/>
  <c r="AR226" i="3"/>
  <c r="AR228" i="3"/>
  <c r="AR230" i="3"/>
  <c r="AR232" i="3"/>
  <c r="AR234" i="3"/>
  <c r="AR236" i="3"/>
  <c r="AR238" i="3"/>
  <c r="AR240" i="3"/>
  <c r="AR242" i="3"/>
  <c r="AR244" i="3"/>
  <c r="AR246" i="3"/>
  <c r="AR248" i="3"/>
  <c r="AR250" i="3"/>
  <c r="AR252" i="3"/>
  <c r="AR254" i="3"/>
  <c r="AR256" i="3"/>
  <c r="AR258" i="3"/>
  <c r="AR260" i="3"/>
  <c r="AR262" i="3"/>
  <c r="AR264" i="3"/>
  <c r="AR266" i="3"/>
  <c r="AR268" i="3"/>
  <c r="AR270" i="3"/>
  <c r="AR272" i="3"/>
  <c r="AR274" i="3"/>
  <c r="AR276" i="3"/>
  <c r="AR278" i="3"/>
  <c r="AR280" i="3"/>
  <c r="AR282" i="3"/>
  <c r="AR284" i="3"/>
  <c r="AR286" i="3"/>
  <c r="AR288" i="3"/>
  <c r="AR290" i="3"/>
  <c r="AR292" i="3"/>
  <c r="AR294" i="3"/>
  <c r="AR296" i="3"/>
  <c r="AR298" i="3"/>
  <c r="AR300" i="3"/>
  <c r="AR302" i="3"/>
  <c r="AR304" i="3"/>
  <c r="AR306" i="3"/>
  <c r="AR308" i="3"/>
  <c r="AR310" i="3"/>
  <c r="AR312" i="3"/>
  <c r="AR314" i="3"/>
  <c r="AR316" i="3"/>
  <c r="AR318" i="3"/>
  <c r="AR320" i="3"/>
  <c r="AR322" i="3"/>
  <c r="AR324" i="3"/>
  <c r="AR326" i="3"/>
  <c r="AR328" i="3"/>
  <c r="AR330" i="3"/>
  <c r="AR332" i="3"/>
  <c r="AR334" i="3"/>
  <c r="AR336" i="3"/>
  <c r="AR338" i="3"/>
  <c r="AR340" i="3"/>
  <c r="AR342" i="3"/>
  <c r="AR344" i="3"/>
  <c r="AR346" i="3"/>
  <c r="AR348" i="3"/>
  <c r="AR350" i="3"/>
  <c r="AR352" i="3"/>
  <c r="AR354" i="3"/>
  <c r="AR356" i="3"/>
  <c r="AR358" i="3"/>
  <c r="AR360" i="3"/>
  <c r="AR362" i="3"/>
  <c r="AR364" i="3"/>
  <c r="AR366" i="3"/>
  <c r="AR368" i="3"/>
  <c r="AR370" i="3"/>
  <c r="AR372" i="3"/>
  <c r="AR374" i="3"/>
  <c r="AR376" i="3"/>
  <c r="AR378" i="3"/>
  <c r="AR380" i="3"/>
  <c r="AR382" i="3"/>
  <c r="AR384" i="3"/>
  <c r="AR386" i="3"/>
  <c r="AR388" i="3"/>
  <c r="AR390" i="3"/>
  <c r="AR392" i="3"/>
  <c r="AR394" i="3"/>
  <c r="AR396" i="3"/>
  <c r="AR398" i="3"/>
  <c r="AR400" i="3"/>
  <c r="AR402" i="3"/>
  <c r="AR404" i="3"/>
  <c r="AR406" i="3"/>
  <c r="AR408" i="3"/>
  <c r="AR410" i="3"/>
  <c r="AR412" i="3"/>
  <c r="AR414" i="3"/>
  <c r="AR416" i="3"/>
  <c r="AR418" i="3"/>
  <c r="AR420" i="3"/>
  <c r="AR422" i="3"/>
  <c r="AR424" i="3"/>
  <c r="AR426" i="3"/>
  <c r="AR428" i="3"/>
  <c r="AR430" i="3"/>
  <c r="AR432" i="3"/>
  <c r="AR434" i="3"/>
  <c r="AR436" i="3"/>
  <c r="AR438" i="3"/>
  <c r="AR440" i="3"/>
  <c r="AR442" i="3"/>
  <c r="AR444" i="3"/>
  <c r="AR446" i="3"/>
  <c r="AR448" i="3"/>
  <c r="AR450" i="3"/>
  <c r="AR452" i="3"/>
  <c r="AR454" i="3"/>
  <c r="AR456" i="3"/>
  <c r="AR458" i="3"/>
  <c r="AR460" i="3"/>
  <c r="AR462" i="3"/>
  <c r="AR464" i="3"/>
  <c r="AR466" i="3"/>
  <c r="AR468" i="3"/>
  <c r="AR470" i="3"/>
  <c r="AR472" i="3"/>
  <c r="AR474" i="3"/>
  <c r="AR476" i="3"/>
  <c r="AR478" i="3"/>
  <c r="AR480" i="3"/>
  <c r="AR482" i="3"/>
  <c r="AR484" i="3"/>
  <c r="AR486" i="3"/>
  <c r="AR488" i="3"/>
  <c r="AR490" i="3"/>
  <c r="AR492" i="3"/>
  <c r="AR494" i="3"/>
  <c r="AR496" i="3"/>
  <c r="AR498" i="3"/>
  <c r="AR500" i="3"/>
  <c r="AR502" i="3"/>
  <c r="AR504" i="3"/>
  <c r="AR506" i="3"/>
  <c r="AR508" i="3"/>
  <c r="AR510" i="3"/>
  <c r="AR512" i="3"/>
  <c r="AR514" i="3"/>
  <c r="AR516" i="3"/>
  <c r="AR518" i="3"/>
  <c r="AR520" i="3"/>
  <c r="AR522" i="3"/>
  <c r="AR524" i="3"/>
  <c r="AR526" i="3"/>
  <c r="AR528" i="3"/>
  <c r="AR530" i="3"/>
  <c r="AR532" i="3"/>
  <c r="AR534" i="3"/>
  <c r="AR536" i="3"/>
  <c r="AR538" i="3"/>
  <c r="AR540" i="3"/>
  <c r="AR542" i="3"/>
  <c r="AR544" i="3"/>
  <c r="AR546" i="3"/>
  <c r="AR548" i="3"/>
  <c r="AR550" i="3"/>
  <c r="AR552" i="3"/>
  <c r="AR554" i="3"/>
  <c r="AR556" i="3"/>
  <c r="AR558" i="3"/>
  <c r="AR560" i="3"/>
  <c r="AR562" i="3"/>
  <c r="AR564" i="3"/>
  <c r="AR566" i="3"/>
  <c r="AR568" i="3"/>
  <c r="AR570" i="3"/>
  <c r="AR572" i="3"/>
  <c r="AR574" i="3"/>
  <c r="AR576" i="3"/>
  <c r="AR578" i="3"/>
  <c r="AR580" i="3"/>
  <c r="AR582" i="3"/>
  <c r="AR584" i="3"/>
  <c r="AR586" i="3"/>
  <c r="AR588" i="3"/>
  <c r="AR590" i="3"/>
  <c r="AR592" i="3"/>
  <c r="AR594" i="3"/>
  <c r="AR596" i="3"/>
  <c r="AR598" i="3"/>
  <c r="AR600" i="3"/>
  <c r="AR602" i="3"/>
  <c r="AR604" i="3"/>
  <c r="AR606" i="3"/>
  <c r="AR608" i="3"/>
  <c r="AR610" i="3"/>
  <c r="AR612" i="3"/>
  <c r="AR614" i="3"/>
  <c r="AR616" i="3"/>
  <c r="AR618" i="3"/>
  <c r="AR620" i="3"/>
  <c r="AR622" i="3"/>
  <c r="AR624" i="3"/>
  <c r="AR626" i="3"/>
  <c r="AR628" i="3"/>
  <c r="AR630" i="3"/>
  <c r="AR632" i="3"/>
  <c r="AR634" i="3"/>
  <c r="AR636" i="3"/>
  <c r="AR638" i="3"/>
  <c r="AR640" i="3"/>
  <c r="AR642" i="3"/>
  <c r="AR644" i="3"/>
  <c r="AR646" i="3"/>
  <c r="AR648" i="3"/>
  <c r="AR650" i="3"/>
  <c r="AR652" i="3"/>
  <c r="AR654" i="3"/>
  <c r="AR656" i="3"/>
  <c r="AR658" i="3"/>
  <c r="AR660" i="3"/>
  <c r="AR662" i="3"/>
  <c r="AR664" i="3"/>
  <c r="AR666" i="3"/>
  <c r="AR668" i="3"/>
  <c r="AR670" i="3"/>
  <c r="AR672" i="3"/>
  <c r="AR674" i="3"/>
  <c r="AR676" i="3"/>
  <c r="AR678" i="3"/>
  <c r="AR680" i="3"/>
  <c r="AR682" i="3"/>
  <c r="AR684" i="3"/>
  <c r="AR686" i="3"/>
  <c r="AR688" i="3"/>
  <c r="AR690" i="3"/>
  <c r="AR692" i="3"/>
  <c r="AR694" i="3"/>
  <c r="AR696" i="3"/>
  <c r="AR698" i="3"/>
  <c r="AR700" i="3"/>
  <c r="AR702" i="3"/>
  <c r="AR704" i="3"/>
  <c r="AR706" i="3"/>
  <c r="AR708" i="3"/>
  <c r="AR710" i="3"/>
  <c r="AR712" i="3"/>
  <c r="AR714" i="3"/>
  <c r="AR716" i="3"/>
  <c r="AR718" i="3"/>
  <c r="AR720" i="3"/>
  <c r="AR722" i="3"/>
  <c r="AR724" i="3"/>
  <c r="AR726" i="3"/>
  <c r="AR728" i="3"/>
  <c r="AR730" i="3"/>
  <c r="AR732" i="3"/>
  <c r="AR734" i="3"/>
  <c r="AR736" i="3"/>
  <c r="AR738" i="3"/>
  <c r="AR740" i="3"/>
  <c r="AR742" i="3"/>
  <c r="AR744" i="3"/>
  <c r="AR746" i="3"/>
  <c r="AR748" i="3"/>
  <c r="AR750" i="3"/>
  <c r="AR752" i="3"/>
  <c r="AR754" i="3"/>
  <c r="AR756" i="3"/>
  <c r="AR758" i="3"/>
  <c r="AR760" i="3"/>
  <c r="AR762" i="3"/>
  <c r="AR764" i="3"/>
  <c r="AR766" i="3"/>
  <c r="AR768" i="3"/>
  <c r="AR770" i="3"/>
  <c r="AR772" i="3"/>
  <c r="AR774" i="3"/>
  <c r="AR776" i="3"/>
  <c r="AR778" i="3"/>
  <c r="AR780" i="3"/>
  <c r="AR782" i="3"/>
  <c r="AR784" i="3"/>
  <c r="AR786" i="3"/>
  <c r="AR788" i="3"/>
  <c r="AR790" i="3"/>
  <c r="AR792" i="3"/>
  <c r="AR794" i="3"/>
  <c r="AR796" i="3"/>
  <c r="AR798" i="3"/>
  <c r="AR800" i="3"/>
  <c r="AR802" i="3"/>
  <c r="AR804" i="3"/>
  <c r="AR806" i="3"/>
  <c r="AR808" i="3"/>
  <c r="AR810" i="3"/>
  <c r="AR812" i="3"/>
  <c r="AR814" i="3"/>
  <c r="AR816" i="3"/>
  <c r="AR818" i="3"/>
  <c r="AR820" i="3"/>
  <c r="AR822" i="3"/>
  <c r="AR824" i="3"/>
  <c r="AR826" i="3"/>
  <c r="AR828" i="3"/>
  <c r="AR830" i="3"/>
  <c r="AR832" i="3"/>
  <c r="AR834" i="3"/>
  <c r="AR836" i="3"/>
  <c r="AR838" i="3"/>
  <c r="AR840" i="3"/>
  <c r="AR842" i="3"/>
  <c r="AR844" i="3"/>
  <c r="AR846" i="3"/>
  <c r="AR848" i="3"/>
  <c r="AR850" i="3"/>
  <c r="AR852" i="3"/>
  <c r="AR854" i="3"/>
  <c r="AR856" i="3"/>
  <c r="AR858" i="3"/>
  <c r="AR860" i="3"/>
  <c r="AR862" i="3"/>
  <c r="AR864" i="3"/>
  <c r="AR866" i="3"/>
  <c r="AR868" i="3"/>
  <c r="AR870" i="3"/>
  <c r="AR872" i="3"/>
  <c r="AR874" i="3"/>
  <c r="AR876" i="3"/>
  <c r="AR878" i="3"/>
  <c r="AR880" i="3"/>
  <c r="AR882" i="3"/>
  <c r="AR884" i="3"/>
  <c r="AR886" i="3"/>
  <c r="AR888" i="3"/>
  <c r="AR890" i="3"/>
  <c r="AR892" i="3"/>
  <c r="AR894" i="3"/>
  <c r="AR896" i="3"/>
  <c r="AR898" i="3"/>
  <c r="AR900" i="3"/>
  <c r="AR902" i="3"/>
  <c r="AR904" i="3"/>
  <c r="AR906" i="3"/>
  <c r="AR908" i="3"/>
  <c r="AR910" i="3"/>
  <c r="AR912" i="3"/>
  <c r="AR914" i="3"/>
  <c r="AR916" i="3"/>
  <c r="AR918" i="3"/>
  <c r="AR920" i="3"/>
  <c r="AR922" i="3"/>
  <c r="AR924" i="3"/>
  <c r="AR926" i="3"/>
  <c r="AR928" i="3"/>
  <c r="AR930" i="3"/>
  <c r="AR932" i="3"/>
  <c r="AR934" i="3"/>
  <c r="AR936" i="3"/>
  <c r="AR938" i="3"/>
  <c r="AR940" i="3"/>
  <c r="AR942" i="3"/>
  <c r="AR944" i="3"/>
  <c r="AR946" i="3"/>
  <c r="AR948" i="3"/>
  <c r="AR950" i="3"/>
  <c r="AR952" i="3"/>
  <c r="AR954" i="3"/>
  <c r="AR956" i="3"/>
  <c r="AR958" i="3"/>
  <c r="AR960" i="3"/>
  <c r="AR962" i="3"/>
  <c r="AR964" i="3"/>
  <c r="AR966" i="3"/>
  <c r="AR968" i="3"/>
  <c r="AR970" i="3"/>
  <c r="AR972" i="3"/>
  <c r="AR974" i="3"/>
  <c r="AR976" i="3"/>
  <c r="AR978" i="3"/>
  <c r="AR980" i="3"/>
  <c r="AR982" i="3"/>
  <c r="AR984" i="3"/>
  <c r="AR986" i="3"/>
  <c r="AR988" i="3"/>
  <c r="AR990" i="3"/>
  <c r="AR992" i="3"/>
  <c r="AR994" i="3"/>
  <c r="AR996" i="3"/>
  <c r="AR998" i="3"/>
  <c r="AR1000" i="3"/>
  <c r="AR1002" i="3"/>
  <c r="AR1004" i="3"/>
  <c r="AR1006" i="3"/>
  <c r="AR1008" i="3"/>
  <c r="AR1010" i="3"/>
  <c r="AR1012" i="3"/>
  <c r="AH16" i="3"/>
  <c r="AH17" i="3"/>
  <c r="AH18" i="3"/>
  <c r="AH20" i="3"/>
  <c r="AF20" i="3" s="1"/>
  <c r="AH21" i="3"/>
  <c r="AH22" i="3"/>
  <c r="AF22" i="3" s="1"/>
  <c r="AH23" i="3"/>
  <c r="AF23" i="3" s="1"/>
  <c r="AH24" i="3"/>
  <c r="AH25" i="3"/>
  <c r="AH26" i="3"/>
  <c r="AH27" i="3"/>
  <c r="AF27" i="3" s="1"/>
  <c r="AH28" i="3"/>
  <c r="AH29" i="3"/>
  <c r="AH30" i="3"/>
  <c r="AF30" i="3" s="1"/>
  <c r="AH31" i="3"/>
  <c r="AF31" i="3" s="1"/>
  <c r="AH32" i="3"/>
  <c r="AH33" i="3"/>
  <c r="AH34" i="3"/>
  <c r="AH35" i="3"/>
  <c r="AF35" i="3" s="1"/>
  <c r="AH36" i="3"/>
  <c r="AH37" i="3"/>
  <c r="AH38" i="3"/>
  <c r="AH39" i="3"/>
  <c r="AF39" i="3" s="1"/>
  <c r="AH40" i="3"/>
  <c r="AH41" i="3"/>
  <c r="AH42" i="3"/>
  <c r="AH43" i="3"/>
  <c r="AF43" i="3" s="1"/>
  <c r="AH44" i="3"/>
  <c r="AH45" i="3"/>
  <c r="AH46" i="3"/>
  <c r="AF46" i="3" s="1"/>
  <c r="AH47" i="3"/>
  <c r="AF47" i="3" s="1"/>
  <c r="AH48" i="3"/>
  <c r="AH49" i="3"/>
  <c r="AH50" i="3"/>
  <c r="AF50" i="3" s="1"/>
  <c r="AH51" i="3"/>
  <c r="AF51" i="3" s="1"/>
  <c r="AH52" i="3"/>
  <c r="AH53" i="3"/>
  <c r="AH54" i="3"/>
  <c r="AF54" i="3" s="1"/>
  <c r="AH55" i="3"/>
  <c r="AF55" i="3" s="1"/>
  <c r="AH56" i="3"/>
  <c r="AH57" i="3"/>
  <c r="AH58" i="3"/>
  <c r="AF58" i="3" s="1"/>
  <c r="AH59" i="3"/>
  <c r="AF59" i="3" s="1"/>
  <c r="AH60" i="3"/>
  <c r="AH61" i="3"/>
  <c r="AH62" i="3"/>
  <c r="AF62" i="3" s="1"/>
  <c r="AH63" i="3"/>
  <c r="AF63" i="3" s="1"/>
  <c r="AH64" i="3"/>
  <c r="AH65" i="3"/>
  <c r="AH66" i="3"/>
  <c r="AF66" i="3" s="1"/>
  <c r="AH67" i="3"/>
  <c r="AF67" i="3" s="1"/>
  <c r="AH68" i="3"/>
  <c r="AH69" i="3"/>
  <c r="AH70" i="3"/>
  <c r="AF70" i="3" s="1"/>
  <c r="AH71" i="3"/>
  <c r="AF71" i="3" s="1"/>
  <c r="AH72" i="3"/>
  <c r="AH73" i="3"/>
  <c r="AH74" i="3"/>
  <c r="AF74" i="3" s="1"/>
  <c r="AH75" i="3"/>
  <c r="AF75" i="3" s="1"/>
  <c r="AH76" i="3"/>
  <c r="AH77" i="3"/>
  <c r="AH78" i="3"/>
  <c r="AF78" i="3" s="1"/>
  <c r="AH79" i="3"/>
  <c r="AF79" i="3" s="1"/>
  <c r="AH80" i="3"/>
  <c r="AH81" i="3"/>
  <c r="AH82" i="3"/>
  <c r="AF82" i="3" s="1"/>
  <c r="AH83" i="3"/>
  <c r="AF83" i="3" s="1"/>
  <c r="AH84" i="3"/>
  <c r="AH85" i="3"/>
  <c r="AH86" i="3"/>
  <c r="AF86" i="3" s="1"/>
  <c r="AH87" i="3"/>
  <c r="AF87" i="3" s="1"/>
  <c r="AH88" i="3"/>
  <c r="AH89" i="3"/>
  <c r="AH90" i="3"/>
  <c r="AF90" i="3" s="1"/>
  <c r="AH91" i="3"/>
  <c r="AF91" i="3" s="1"/>
  <c r="AH92" i="3"/>
  <c r="AH93" i="3"/>
  <c r="AH94" i="3"/>
  <c r="AF94" i="3" s="1"/>
  <c r="AH95" i="3"/>
  <c r="AF95" i="3" s="1"/>
  <c r="AH96" i="3"/>
  <c r="AH97" i="3"/>
  <c r="AH98" i="3"/>
  <c r="AF98" i="3" s="1"/>
  <c r="AH99" i="3"/>
  <c r="AF99" i="3" s="1"/>
  <c r="AH100" i="3"/>
  <c r="AH101" i="3"/>
  <c r="AH102" i="3"/>
  <c r="AF102" i="3" s="1"/>
  <c r="AH103" i="3"/>
  <c r="AF103" i="3" s="1"/>
  <c r="AH104" i="3"/>
  <c r="AH105" i="3"/>
  <c r="AH106" i="3"/>
  <c r="AF106" i="3" s="1"/>
  <c r="AH107" i="3"/>
  <c r="AF107" i="3" s="1"/>
  <c r="AH108" i="3"/>
  <c r="AH109" i="3"/>
  <c r="AH110" i="3"/>
  <c r="AH111" i="3"/>
  <c r="AF111" i="3" s="1"/>
  <c r="AH112" i="3"/>
  <c r="AH113" i="3"/>
  <c r="AH114" i="3"/>
  <c r="AH115" i="3"/>
  <c r="AF115" i="3" s="1"/>
  <c r="AH116" i="3"/>
  <c r="AH117" i="3"/>
  <c r="AH118" i="3"/>
  <c r="AH119" i="3"/>
  <c r="AF119" i="3" s="1"/>
  <c r="AH120" i="3"/>
  <c r="AH121" i="3"/>
  <c r="AH122" i="3"/>
  <c r="AF122" i="3" s="1"/>
  <c r="AH123" i="3"/>
  <c r="AF123" i="3" s="1"/>
  <c r="AH124" i="3"/>
  <c r="AH125" i="3"/>
  <c r="AH126" i="3"/>
  <c r="AH127" i="3"/>
  <c r="AF127" i="3" s="1"/>
  <c r="AH128" i="3"/>
  <c r="AH129" i="3"/>
  <c r="AH130" i="3"/>
  <c r="AF130" i="3" s="1"/>
  <c r="AH131" i="3"/>
  <c r="AF131" i="3" s="1"/>
  <c r="AH132" i="3"/>
  <c r="AH133" i="3"/>
  <c r="AH134" i="3"/>
  <c r="AH135" i="3"/>
  <c r="AF135" i="3" s="1"/>
  <c r="AH136" i="3"/>
  <c r="AH137" i="3"/>
  <c r="AH138" i="3"/>
  <c r="AF138" i="3" s="1"/>
  <c r="AH139" i="3"/>
  <c r="AF139" i="3" s="1"/>
  <c r="AH140" i="3"/>
  <c r="AH141" i="3"/>
  <c r="AH142" i="3"/>
  <c r="AH143" i="3"/>
  <c r="AF143" i="3" s="1"/>
  <c r="AH144" i="3"/>
  <c r="AH145" i="3"/>
  <c r="AH146" i="3"/>
  <c r="AH147" i="3"/>
  <c r="AF147" i="3" s="1"/>
  <c r="AH148" i="3"/>
  <c r="AH149" i="3"/>
  <c r="AH150" i="3"/>
  <c r="AH151" i="3"/>
  <c r="AF151" i="3" s="1"/>
  <c r="AH152" i="3"/>
  <c r="AH153" i="3"/>
  <c r="AH154" i="3"/>
  <c r="AF154" i="3" s="1"/>
  <c r="AH155" i="3"/>
  <c r="AF155" i="3" s="1"/>
  <c r="AH156" i="3"/>
  <c r="AH157" i="3"/>
  <c r="AH158" i="3"/>
  <c r="AH159" i="3"/>
  <c r="AF159" i="3" s="1"/>
  <c r="AH160" i="3"/>
  <c r="AH161" i="3"/>
  <c r="AH162" i="3"/>
  <c r="AF162" i="3" s="1"/>
  <c r="AH163" i="3"/>
  <c r="AF163" i="3" s="1"/>
  <c r="AH164" i="3"/>
  <c r="AH165" i="3"/>
  <c r="AH166" i="3"/>
  <c r="AH167" i="3"/>
  <c r="AF167" i="3" s="1"/>
  <c r="AH168" i="3"/>
  <c r="AH169" i="3"/>
  <c r="AH170" i="3"/>
  <c r="AF170" i="3" s="1"/>
  <c r="AH171" i="3"/>
  <c r="AF171" i="3" s="1"/>
  <c r="AH172" i="3"/>
  <c r="AH173" i="3"/>
  <c r="AH174" i="3"/>
  <c r="AF174" i="3" s="1"/>
  <c r="AH175" i="3"/>
  <c r="AF175" i="3" s="1"/>
  <c r="AH176" i="3"/>
  <c r="AH177" i="3"/>
  <c r="AH178" i="3"/>
  <c r="AF178" i="3" s="1"/>
  <c r="AH179" i="3"/>
  <c r="AF179" i="3" s="1"/>
  <c r="AH180" i="3"/>
  <c r="AH181" i="3"/>
  <c r="AH182" i="3"/>
  <c r="AF182" i="3" s="1"/>
  <c r="AH183" i="3"/>
  <c r="AF183" i="3" s="1"/>
  <c r="AH184" i="3"/>
  <c r="AH185" i="3"/>
  <c r="AH186" i="3"/>
  <c r="AF186" i="3" s="1"/>
  <c r="AH187" i="3"/>
  <c r="AF187" i="3" s="1"/>
  <c r="AH188" i="3"/>
  <c r="AH189" i="3"/>
  <c r="AH190" i="3"/>
  <c r="AF190" i="3" s="1"/>
  <c r="AH191" i="3"/>
  <c r="AF191" i="3" s="1"/>
  <c r="AH192" i="3"/>
  <c r="AH193" i="3"/>
  <c r="AH194" i="3"/>
  <c r="AF194" i="3" s="1"/>
  <c r="AH195" i="3"/>
  <c r="AF195" i="3" s="1"/>
  <c r="AH196" i="3"/>
  <c r="AH197" i="3"/>
  <c r="AH198" i="3"/>
  <c r="AF198" i="3" s="1"/>
  <c r="AH199" i="3"/>
  <c r="AF199" i="3" s="1"/>
  <c r="AH200" i="3"/>
  <c r="AH201" i="3"/>
  <c r="AH202" i="3"/>
  <c r="AF202" i="3" s="1"/>
  <c r="AH203" i="3"/>
  <c r="AF203" i="3" s="1"/>
  <c r="AH204" i="3"/>
  <c r="AH205" i="3"/>
  <c r="AH206" i="3"/>
  <c r="AF206" i="3" s="1"/>
  <c r="AH207" i="3"/>
  <c r="AF207" i="3" s="1"/>
  <c r="AH208" i="3"/>
  <c r="AH209" i="3"/>
  <c r="AH210" i="3"/>
  <c r="AH211" i="3"/>
  <c r="AF211" i="3" s="1"/>
  <c r="AH212" i="3"/>
  <c r="AH213" i="3"/>
  <c r="AH214" i="3"/>
  <c r="AF214" i="3" s="1"/>
  <c r="AH215" i="3"/>
  <c r="AF215" i="3" s="1"/>
  <c r="AH216" i="3"/>
  <c r="AH217" i="3"/>
  <c r="AH218" i="3"/>
  <c r="AH219" i="3"/>
  <c r="AF219" i="3" s="1"/>
  <c r="AH220" i="3"/>
  <c r="AH221" i="3"/>
  <c r="AH222" i="3"/>
  <c r="AF222" i="3" s="1"/>
  <c r="AH223" i="3"/>
  <c r="AF223" i="3" s="1"/>
  <c r="AH224" i="3"/>
  <c r="AH225" i="3"/>
  <c r="AH226" i="3"/>
  <c r="AH227" i="3"/>
  <c r="AF227" i="3" s="1"/>
  <c r="AH228" i="3"/>
  <c r="AH229" i="3"/>
  <c r="AH230" i="3"/>
  <c r="AH231" i="3"/>
  <c r="AF231" i="3" s="1"/>
  <c r="AH232" i="3"/>
  <c r="AH233" i="3"/>
  <c r="AH234" i="3"/>
  <c r="AH235" i="3"/>
  <c r="AF235" i="3" s="1"/>
  <c r="AH236" i="3"/>
  <c r="AH237" i="3"/>
  <c r="AH238" i="3"/>
  <c r="AF238" i="3" s="1"/>
  <c r="AH239" i="3"/>
  <c r="AF239" i="3" s="1"/>
  <c r="AH240" i="3"/>
  <c r="AH241" i="3"/>
  <c r="AH242" i="3"/>
  <c r="AF242" i="3" s="1"/>
  <c r="AH243" i="3"/>
  <c r="AF243" i="3" s="1"/>
  <c r="AH244" i="3"/>
  <c r="AH245" i="3"/>
  <c r="AH246" i="3"/>
  <c r="AF246" i="3" s="1"/>
  <c r="AH247" i="3"/>
  <c r="AF247" i="3" s="1"/>
  <c r="AH248" i="3"/>
  <c r="AH249" i="3"/>
  <c r="AH250" i="3"/>
  <c r="AF250" i="3" s="1"/>
  <c r="AH251" i="3"/>
  <c r="AF251" i="3" s="1"/>
  <c r="AH252" i="3"/>
  <c r="AH253" i="3"/>
  <c r="AH254" i="3"/>
  <c r="AF254" i="3" s="1"/>
  <c r="AH255" i="3"/>
  <c r="AF255" i="3" s="1"/>
  <c r="AH256" i="3"/>
  <c r="AH257" i="3"/>
  <c r="AH258" i="3"/>
  <c r="AF258" i="3" s="1"/>
  <c r="AH259" i="3"/>
  <c r="AF259" i="3" s="1"/>
  <c r="AH260" i="3"/>
  <c r="AH261" i="3"/>
  <c r="AH262" i="3"/>
  <c r="AF262" i="3" s="1"/>
  <c r="AH263" i="3"/>
  <c r="AF263" i="3" s="1"/>
  <c r="AH264" i="3"/>
  <c r="AH265" i="3"/>
  <c r="AH266" i="3"/>
  <c r="AF266" i="3" s="1"/>
  <c r="AH267" i="3"/>
  <c r="AF267" i="3" s="1"/>
  <c r="AH268" i="3"/>
  <c r="AH269" i="3"/>
  <c r="AH270" i="3"/>
  <c r="AH271" i="3"/>
  <c r="AF271" i="3" s="1"/>
  <c r="AH272" i="3"/>
  <c r="AH273" i="3"/>
  <c r="AH274" i="3"/>
  <c r="AH275" i="3"/>
  <c r="AF275" i="3" s="1"/>
  <c r="AH276" i="3"/>
  <c r="AH277" i="3"/>
  <c r="AH278" i="3"/>
  <c r="AH279" i="3"/>
  <c r="AF279" i="3" s="1"/>
  <c r="AH280" i="3"/>
  <c r="AH281" i="3"/>
  <c r="AH282" i="3"/>
  <c r="AF282" i="3" s="1"/>
  <c r="AH283" i="3"/>
  <c r="AF283" i="3" s="1"/>
  <c r="AH284" i="3"/>
  <c r="AH285" i="3"/>
  <c r="AH286" i="3"/>
  <c r="AH287" i="3"/>
  <c r="AF287" i="3" s="1"/>
  <c r="AH288" i="3"/>
  <c r="AH289" i="3"/>
  <c r="AH290" i="3"/>
  <c r="AF290" i="3" s="1"/>
  <c r="AH291" i="3"/>
  <c r="AF291" i="3" s="1"/>
  <c r="AH292" i="3"/>
  <c r="AH293" i="3"/>
  <c r="AH294" i="3"/>
  <c r="AH295" i="3"/>
  <c r="AF295" i="3" s="1"/>
  <c r="AH296" i="3"/>
  <c r="AH297" i="3"/>
  <c r="AH298" i="3"/>
  <c r="AF298" i="3" s="1"/>
  <c r="AH299" i="3"/>
  <c r="AF299" i="3" s="1"/>
  <c r="AH300" i="3"/>
  <c r="AH301" i="3"/>
  <c r="AH302" i="3"/>
  <c r="AH303" i="3"/>
  <c r="AF303" i="3" s="1"/>
  <c r="AH304" i="3"/>
  <c r="AH305" i="3"/>
  <c r="AH306" i="3"/>
  <c r="AF306" i="3" s="1"/>
  <c r="AH307" i="3"/>
  <c r="AF307" i="3" s="1"/>
  <c r="AH308" i="3"/>
  <c r="AH309" i="3"/>
  <c r="AH310" i="3"/>
  <c r="AH311" i="3"/>
  <c r="AF311" i="3" s="1"/>
  <c r="AH312" i="3"/>
  <c r="AH313" i="3"/>
  <c r="AH314" i="3"/>
  <c r="AF314" i="3" s="1"/>
  <c r="AH315" i="3"/>
  <c r="AF315" i="3" s="1"/>
  <c r="AH316" i="3"/>
  <c r="AH317" i="3"/>
  <c r="AH318" i="3"/>
  <c r="AH319" i="3"/>
  <c r="AF319" i="3" s="1"/>
  <c r="AH320" i="3"/>
  <c r="AH321" i="3"/>
  <c r="AH322" i="3"/>
  <c r="AF322" i="3" s="1"/>
  <c r="AH323" i="3"/>
  <c r="AF323" i="3" s="1"/>
  <c r="AH324" i="3"/>
  <c r="AH325" i="3"/>
  <c r="AH326" i="3"/>
  <c r="AH327" i="3"/>
  <c r="AF327" i="3" s="1"/>
  <c r="AH328" i="3"/>
  <c r="AH329" i="3"/>
  <c r="AH330" i="3"/>
  <c r="AF330" i="3" s="1"/>
  <c r="AH331" i="3"/>
  <c r="AF331" i="3" s="1"/>
  <c r="AH332" i="3"/>
  <c r="AH333" i="3"/>
  <c r="AH334" i="3"/>
  <c r="AH335" i="3"/>
  <c r="AF335" i="3" s="1"/>
  <c r="AH336" i="3"/>
  <c r="AH337" i="3"/>
  <c r="AH338" i="3"/>
  <c r="AH339" i="3"/>
  <c r="AF339" i="3" s="1"/>
  <c r="AH340" i="3"/>
  <c r="AH341" i="3"/>
  <c r="AF341" i="3" s="1"/>
  <c r="AH342" i="3"/>
  <c r="AF342" i="3" s="1"/>
  <c r="AH343" i="3"/>
  <c r="AF343" i="3" s="1"/>
  <c r="AH344" i="3"/>
  <c r="AH345" i="3"/>
  <c r="AF345" i="3" s="1"/>
  <c r="AH346" i="3"/>
  <c r="AH347" i="3"/>
  <c r="AF347" i="3" s="1"/>
  <c r="AH348" i="3"/>
  <c r="AH349" i="3"/>
  <c r="AF349" i="3" s="1"/>
  <c r="AH350" i="3"/>
  <c r="AF350" i="3" s="1"/>
  <c r="AH351" i="3"/>
  <c r="AF351" i="3" s="1"/>
  <c r="AH352" i="3"/>
  <c r="AH353" i="3"/>
  <c r="AF353" i="3" s="1"/>
  <c r="AH354" i="3"/>
  <c r="AH355" i="3"/>
  <c r="AF355" i="3" s="1"/>
  <c r="AH356" i="3"/>
  <c r="AH357" i="3"/>
  <c r="AF357" i="3" s="1"/>
  <c r="AH358" i="3"/>
  <c r="AF358" i="3" s="1"/>
  <c r="AH359" i="3"/>
  <c r="AF359" i="3" s="1"/>
  <c r="AH360" i="3"/>
  <c r="AH361" i="3"/>
  <c r="AF361" i="3" s="1"/>
  <c r="AH362" i="3"/>
  <c r="AH363" i="3"/>
  <c r="AF363" i="3" s="1"/>
  <c r="AH364" i="3"/>
  <c r="AH365" i="3"/>
  <c r="AF365" i="3" s="1"/>
  <c r="AH366" i="3"/>
  <c r="AH367" i="3"/>
  <c r="AF367" i="3" s="1"/>
  <c r="AH368" i="3"/>
  <c r="AH369" i="3"/>
  <c r="AF369" i="3" s="1"/>
  <c r="AH370" i="3"/>
  <c r="AF370" i="3" s="1"/>
  <c r="AH371" i="3"/>
  <c r="AF371" i="3" s="1"/>
  <c r="AH372" i="3"/>
  <c r="AH373" i="3"/>
  <c r="AF373" i="3" s="1"/>
  <c r="AH374" i="3"/>
  <c r="AF374" i="3" s="1"/>
  <c r="AH375" i="3"/>
  <c r="AF375" i="3" s="1"/>
  <c r="AH376" i="3"/>
  <c r="AH377" i="3"/>
  <c r="AF377" i="3" s="1"/>
  <c r="AH378" i="3"/>
  <c r="AF378" i="3" s="1"/>
  <c r="AH379" i="3"/>
  <c r="AF379" i="3" s="1"/>
  <c r="AH380" i="3"/>
  <c r="AH381" i="3"/>
  <c r="AF381" i="3" s="1"/>
  <c r="AH382" i="3"/>
  <c r="AF382" i="3" s="1"/>
  <c r="AH383" i="3"/>
  <c r="AF383" i="3" s="1"/>
  <c r="AH384" i="3"/>
  <c r="AH385" i="3"/>
  <c r="AF385" i="3" s="1"/>
  <c r="AH386" i="3"/>
  <c r="AF386" i="3" s="1"/>
  <c r="AH387" i="3"/>
  <c r="AF387" i="3" s="1"/>
  <c r="AH388" i="3"/>
  <c r="AH389" i="3"/>
  <c r="AF389" i="3" s="1"/>
  <c r="AH390" i="3"/>
  <c r="AF390" i="3" s="1"/>
  <c r="AH391" i="3"/>
  <c r="AF391" i="3" s="1"/>
  <c r="AH392" i="3"/>
  <c r="AH393" i="3"/>
  <c r="AF393" i="3" s="1"/>
  <c r="AH394" i="3"/>
  <c r="AF394" i="3" s="1"/>
  <c r="AH395" i="3"/>
  <c r="AF395" i="3" s="1"/>
  <c r="AH396" i="3"/>
  <c r="AH397" i="3"/>
  <c r="AF397" i="3" s="1"/>
  <c r="AH398" i="3"/>
  <c r="AH399" i="3"/>
  <c r="AF399" i="3" s="1"/>
  <c r="AH400" i="3"/>
  <c r="AH401" i="3"/>
  <c r="AF401" i="3" s="1"/>
  <c r="AH402" i="3"/>
  <c r="AF402" i="3" s="1"/>
  <c r="AH403" i="3"/>
  <c r="AF403" i="3" s="1"/>
  <c r="AH404" i="3"/>
  <c r="AH405" i="3"/>
  <c r="AF405" i="3" s="1"/>
  <c r="AH406" i="3"/>
  <c r="AH407" i="3"/>
  <c r="AF407" i="3" s="1"/>
  <c r="AH408" i="3"/>
  <c r="AH409" i="3"/>
  <c r="AF409" i="3" s="1"/>
  <c r="AH410" i="3"/>
  <c r="AH411" i="3"/>
  <c r="AF411" i="3" s="1"/>
  <c r="AH412" i="3"/>
  <c r="AH413" i="3"/>
  <c r="AF413" i="3" s="1"/>
  <c r="AH414" i="3"/>
  <c r="AH415" i="3"/>
  <c r="AF415" i="3" s="1"/>
  <c r="AH416" i="3"/>
  <c r="AH417" i="3"/>
  <c r="AF417" i="3" s="1"/>
  <c r="AH418" i="3"/>
  <c r="AF418" i="3" s="1"/>
  <c r="AH419" i="3"/>
  <c r="AF419" i="3" s="1"/>
  <c r="AH420" i="3"/>
  <c r="AH421" i="3"/>
  <c r="AF421" i="3" s="1"/>
  <c r="AH422" i="3"/>
  <c r="AH423" i="3"/>
  <c r="AF423" i="3" s="1"/>
  <c r="AH424" i="3"/>
  <c r="AH425" i="3"/>
  <c r="AF425" i="3" s="1"/>
  <c r="AH426" i="3"/>
  <c r="AF426" i="3" s="1"/>
  <c r="AH427" i="3"/>
  <c r="AF427" i="3" s="1"/>
  <c r="AH428" i="3"/>
  <c r="AH429" i="3"/>
  <c r="AF429" i="3" s="1"/>
  <c r="AH430" i="3"/>
  <c r="AF430" i="3" s="1"/>
  <c r="AH431" i="3"/>
  <c r="AF431" i="3" s="1"/>
  <c r="AH432" i="3"/>
  <c r="AH433" i="3"/>
  <c r="AF433" i="3" s="1"/>
  <c r="AH434" i="3"/>
  <c r="AF434" i="3" s="1"/>
  <c r="AH435" i="3"/>
  <c r="AF435" i="3" s="1"/>
  <c r="AH436" i="3"/>
  <c r="AH437" i="3"/>
  <c r="AF437" i="3" s="1"/>
  <c r="AH438" i="3"/>
  <c r="AF438" i="3" s="1"/>
  <c r="AH439" i="3"/>
  <c r="AF439" i="3" s="1"/>
  <c r="AH440" i="3"/>
  <c r="AH441" i="3"/>
  <c r="AF441" i="3" s="1"/>
  <c r="AH442" i="3"/>
  <c r="AF442" i="3" s="1"/>
  <c r="AH443" i="3"/>
  <c r="AF443" i="3" s="1"/>
  <c r="AH444" i="3"/>
  <c r="AH445" i="3"/>
  <c r="AF445" i="3" s="1"/>
  <c r="AH446" i="3"/>
  <c r="AF446" i="3" s="1"/>
  <c r="AH447" i="3"/>
  <c r="AF447" i="3" s="1"/>
  <c r="AH448" i="3"/>
  <c r="AH449" i="3"/>
  <c r="AF449" i="3" s="1"/>
  <c r="AH450" i="3"/>
  <c r="AF450" i="3" s="1"/>
  <c r="AH451" i="3"/>
  <c r="AF451" i="3" s="1"/>
  <c r="AH452" i="3"/>
  <c r="AH453" i="3"/>
  <c r="AF453" i="3" s="1"/>
  <c r="AH454" i="3"/>
  <c r="AH455" i="3"/>
  <c r="AF455" i="3" s="1"/>
  <c r="AH456" i="3"/>
  <c r="AH457" i="3"/>
  <c r="AF457" i="3" s="1"/>
  <c r="AH458" i="3"/>
  <c r="AF458" i="3" s="1"/>
  <c r="AH459" i="3"/>
  <c r="AF459" i="3" s="1"/>
  <c r="AH460" i="3"/>
  <c r="AH461" i="3"/>
  <c r="AF461" i="3" s="1"/>
  <c r="AH462" i="3"/>
  <c r="AF462" i="3" s="1"/>
  <c r="AH463" i="3"/>
  <c r="AF463" i="3" s="1"/>
  <c r="AH464" i="3"/>
  <c r="AH465" i="3"/>
  <c r="AF465" i="3" s="1"/>
  <c r="AH466" i="3"/>
  <c r="AH467" i="3"/>
  <c r="AF467" i="3" s="1"/>
  <c r="AH468" i="3"/>
  <c r="AH469" i="3"/>
  <c r="AF469" i="3" s="1"/>
  <c r="AH470" i="3"/>
  <c r="AF470" i="3" s="1"/>
  <c r="AH471" i="3"/>
  <c r="AF471" i="3" s="1"/>
  <c r="AH472" i="3"/>
  <c r="AH473" i="3"/>
  <c r="AF473" i="3" s="1"/>
  <c r="AH474" i="3"/>
  <c r="AH475" i="3"/>
  <c r="AF475" i="3" s="1"/>
  <c r="AH476" i="3"/>
  <c r="AH477" i="3"/>
  <c r="AF477" i="3" s="1"/>
  <c r="AH478" i="3"/>
  <c r="AF478" i="3" s="1"/>
  <c r="AH479" i="3"/>
  <c r="AF479" i="3" s="1"/>
  <c r="AH480" i="3"/>
  <c r="AH481" i="3"/>
  <c r="AF481" i="3" s="1"/>
  <c r="AH482" i="3"/>
  <c r="AH483" i="3"/>
  <c r="AF483" i="3" s="1"/>
  <c r="AH484" i="3"/>
  <c r="AH485" i="3"/>
  <c r="AF485" i="3" s="1"/>
  <c r="AH486" i="3"/>
  <c r="AF486" i="3" s="1"/>
  <c r="AH487" i="3"/>
  <c r="AF487" i="3" s="1"/>
  <c r="AH488" i="3"/>
  <c r="AH489" i="3"/>
  <c r="AF489" i="3" s="1"/>
  <c r="AH490" i="3"/>
  <c r="AH491" i="3"/>
  <c r="AF491" i="3" s="1"/>
  <c r="AH492" i="3"/>
  <c r="AH493" i="3"/>
  <c r="AF493" i="3" s="1"/>
  <c r="AH494" i="3"/>
  <c r="AF494" i="3" s="1"/>
  <c r="AH495" i="3"/>
  <c r="AF495" i="3" s="1"/>
  <c r="AH496" i="3"/>
  <c r="AH497" i="3"/>
  <c r="AF497" i="3" s="1"/>
  <c r="AH498" i="3"/>
  <c r="AF498" i="3" s="1"/>
  <c r="AH499" i="3"/>
  <c r="AF499" i="3" s="1"/>
  <c r="AH500" i="3"/>
  <c r="AH501" i="3"/>
  <c r="AF501" i="3" s="1"/>
  <c r="AH502" i="3"/>
  <c r="AF502" i="3" s="1"/>
  <c r="AH503" i="3"/>
  <c r="AF503" i="3" s="1"/>
  <c r="AH504" i="3"/>
  <c r="AH505" i="3"/>
  <c r="AF505" i="3" s="1"/>
  <c r="AH506" i="3"/>
  <c r="AF506" i="3" s="1"/>
  <c r="AH507" i="3"/>
  <c r="AF507" i="3" s="1"/>
  <c r="AH508" i="3"/>
  <c r="AH509" i="3"/>
  <c r="AF509" i="3" s="1"/>
  <c r="AH510" i="3"/>
  <c r="AF510" i="3" s="1"/>
  <c r="AH511" i="3"/>
  <c r="AF511" i="3" s="1"/>
  <c r="AH512" i="3"/>
  <c r="AH513" i="3"/>
  <c r="AF513" i="3" s="1"/>
  <c r="AH514" i="3"/>
  <c r="AF514" i="3" s="1"/>
  <c r="AH515" i="3"/>
  <c r="AF515" i="3" s="1"/>
  <c r="AH516" i="3"/>
  <c r="AH517" i="3"/>
  <c r="AF517" i="3" s="1"/>
  <c r="AH518" i="3"/>
  <c r="AF518" i="3" s="1"/>
  <c r="AH519" i="3"/>
  <c r="AF519" i="3" s="1"/>
  <c r="AH520" i="3"/>
  <c r="AH521" i="3"/>
  <c r="AF521" i="3" s="1"/>
  <c r="AH522" i="3"/>
  <c r="AF522" i="3" s="1"/>
  <c r="AH523" i="3"/>
  <c r="AF523" i="3" s="1"/>
  <c r="AH524" i="3"/>
  <c r="AH525" i="3"/>
  <c r="AF525" i="3" s="1"/>
  <c r="AH526" i="3"/>
  <c r="AH527" i="3"/>
  <c r="AF527" i="3" s="1"/>
  <c r="AH528" i="3"/>
  <c r="AH529" i="3"/>
  <c r="AF529" i="3" s="1"/>
  <c r="AH530" i="3"/>
  <c r="AF530" i="3" s="1"/>
  <c r="AH531" i="3"/>
  <c r="AF531" i="3" s="1"/>
  <c r="AH532" i="3"/>
  <c r="AH533" i="3"/>
  <c r="AF533" i="3" s="1"/>
  <c r="AH534" i="3"/>
  <c r="AH535" i="3"/>
  <c r="AF535" i="3" s="1"/>
  <c r="AH536" i="3"/>
  <c r="AH537" i="3"/>
  <c r="AF537" i="3" s="1"/>
  <c r="AH538" i="3"/>
  <c r="AF538" i="3" s="1"/>
  <c r="AH539" i="3"/>
  <c r="AF539" i="3" s="1"/>
  <c r="AH540" i="3"/>
  <c r="AH541" i="3"/>
  <c r="AF541" i="3" s="1"/>
  <c r="AH542" i="3"/>
  <c r="AH543" i="3"/>
  <c r="AF543" i="3" s="1"/>
  <c r="AH544" i="3"/>
  <c r="AH545" i="3"/>
  <c r="AF545" i="3" s="1"/>
  <c r="AH546" i="3"/>
  <c r="AF546" i="3" s="1"/>
  <c r="AH547" i="3"/>
  <c r="AF547" i="3" s="1"/>
  <c r="AH548" i="3"/>
  <c r="AH549" i="3"/>
  <c r="AF549" i="3" s="1"/>
  <c r="AH550" i="3"/>
  <c r="AH551" i="3"/>
  <c r="AF551" i="3" s="1"/>
  <c r="AH552" i="3"/>
  <c r="AH553" i="3"/>
  <c r="AF553" i="3" s="1"/>
  <c r="AH554" i="3"/>
  <c r="AH555" i="3"/>
  <c r="AF555" i="3" s="1"/>
  <c r="AH556" i="3"/>
  <c r="AH557" i="3"/>
  <c r="AF557" i="3" s="1"/>
  <c r="AH558" i="3"/>
  <c r="AF558" i="3" s="1"/>
  <c r="AH559" i="3"/>
  <c r="AF559" i="3" s="1"/>
  <c r="AH560" i="3"/>
  <c r="AH561" i="3"/>
  <c r="AF561" i="3" s="1"/>
  <c r="AH562" i="3"/>
  <c r="AH563" i="3"/>
  <c r="AF563" i="3" s="1"/>
  <c r="AH564" i="3"/>
  <c r="AH565" i="3"/>
  <c r="AF565" i="3" s="1"/>
  <c r="AH566" i="3"/>
  <c r="AF566" i="3" s="1"/>
  <c r="AH567" i="3"/>
  <c r="AF567" i="3" s="1"/>
  <c r="AH568" i="3"/>
  <c r="AH569" i="3"/>
  <c r="AF569" i="3" s="1"/>
  <c r="AH570" i="3"/>
  <c r="AH571" i="3"/>
  <c r="AF571" i="3" s="1"/>
  <c r="AH572" i="3"/>
  <c r="AH573" i="3"/>
  <c r="AF573" i="3" s="1"/>
  <c r="AH574" i="3"/>
  <c r="AF574" i="3" s="1"/>
  <c r="AH575" i="3"/>
  <c r="AF575" i="3" s="1"/>
  <c r="AH576" i="3"/>
  <c r="AH577" i="3"/>
  <c r="AF577" i="3" s="1"/>
  <c r="AH578" i="3"/>
  <c r="AH579" i="3"/>
  <c r="AF579" i="3" s="1"/>
  <c r="AH580" i="3"/>
  <c r="AH581" i="3"/>
  <c r="AF581" i="3" s="1"/>
  <c r="AH582" i="3"/>
  <c r="AF582" i="3" s="1"/>
  <c r="AH583" i="3"/>
  <c r="AF583" i="3" s="1"/>
  <c r="AH584" i="3"/>
  <c r="AH585" i="3"/>
  <c r="AF585" i="3" s="1"/>
  <c r="AH586" i="3"/>
  <c r="AH587" i="3"/>
  <c r="AF587" i="3" s="1"/>
  <c r="AH588" i="3"/>
  <c r="AH589" i="3"/>
  <c r="AF589" i="3" s="1"/>
  <c r="AH590" i="3"/>
  <c r="AF590" i="3" s="1"/>
  <c r="AH591" i="3"/>
  <c r="AF591" i="3" s="1"/>
  <c r="AH592" i="3"/>
  <c r="AH593" i="3"/>
  <c r="AF593" i="3" s="1"/>
  <c r="AH594" i="3"/>
  <c r="AH595" i="3"/>
  <c r="AF595" i="3" s="1"/>
  <c r="AH596" i="3"/>
  <c r="AH597" i="3"/>
  <c r="AF597" i="3" s="1"/>
  <c r="AH598" i="3"/>
  <c r="AF598" i="3" s="1"/>
  <c r="AH599" i="3"/>
  <c r="AF599" i="3" s="1"/>
  <c r="AH600" i="3"/>
  <c r="AH601" i="3"/>
  <c r="AF601" i="3" s="1"/>
  <c r="AH602" i="3"/>
  <c r="AH603" i="3"/>
  <c r="AF603" i="3" s="1"/>
  <c r="AH604" i="3"/>
  <c r="AH605" i="3"/>
  <c r="AF605" i="3" s="1"/>
  <c r="AH606" i="3"/>
  <c r="AH607" i="3"/>
  <c r="AF607" i="3" s="1"/>
  <c r="AH608" i="3"/>
  <c r="AH609" i="3"/>
  <c r="AF609" i="3" s="1"/>
  <c r="AH610" i="3"/>
  <c r="AH611" i="3"/>
  <c r="AF611" i="3" s="1"/>
  <c r="AH612" i="3"/>
  <c r="AH613" i="3"/>
  <c r="AF613" i="3" s="1"/>
  <c r="AH614" i="3"/>
  <c r="AF614" i="3" s="1"/>
  <c r="AH615" i="3"/>
  <c r="AF615" i="3" s="1"/>
  <c r="AH616" i="3"/>
  <c r="AH617" i="3"/>
  <c r="AF617" i="3" s="1"/>
  <c r="AH618" i="3"/>
  <c r="AH619" i="3"/>
  <c r="AF619" i="3" s="1"/>
  <c r="AH620" i="3"/>
  <c r="AH621" i="3"/>
  <c r="AF621" i="3" s="1"/>
  <c r="AH622" i="3"/>
  <c r="AF622" i="3" s="1"/>
  <c r="AH623" i="3"/>
  <c r="AF623" i="3" s="1"/>
  <c r="AH624" i="3"/>
  <c r="AH625" i="3"/>
  <c r="AF625" i="3" s="1"/>
  <c r="AH626" i="3"/>
  <c r="AF626" i="3" s="1"/>
  <c r="AH627" i="3"/>
  <c r="AF627" i="3" s="1"/>
  <c r="AH628" i="3"/>
  <c r="AH629" i="3"/>
  <c r="AF629" i="3" s="1"/>
  <c r="AH630" i="3"/>
  <c r="AF630" i="3" s="1"/>
  <c r="AH631" i="3"/>
  <c r="AF631" i="3" s="1"/>
  <c r="AH632" i="3"/>
  <c r="AH633" i="3"/>
  <c r="AF633" i="3" s="1"/>
  <c r="AH634" i="3"/>
  <c r="AF634" i="3" s="1"/>
  <c r="AH635" i="3"/>
  <c r="AF635" i="3" s="1"/>
  <c r="AH636" i="3"/>
  <c r="AH637" i="3"/>
  <c r="AF637" i="3" s="1"/>
  <c r="AH638" i="3"/>
  <c r="AF638" i="3" s="1"/>
  <c r="AH639" i="3"/>
  <c r="AF639" i="3" s="1"/>
  <c r="AH640" i="3"/>
  <c r="AH641" i="3"/>
  <c r="AF641" i="3" s="1"/>
  <c r="AH642" i="3"/>
  <c r="AF642" i="3" s="1"/>
  <c r="AH643" i="3"/>
  <c r="AF643" i="3" s="1"/>
  <c r="AH644" i="3"/>
  <c r="AH645" i="3"/>
  <c r="AF645" i="3" s="1"/>
  <c r="AH646" i="3"/>
  <c r="AF646" i="3" s="1"/>
  <c r="AH647" i="3"/>
  <c r="AF647" i="3" s="1"/>
  <c r="AH648" i="3"/>
  <c r="AH649" i="3"/>
  <c r="AF649" i="3" s="1"/>
  <c r="AH650" i="3"/>
  <c r="AH651" i="3"/>
  <c r="AF651" i="3" s="1"/>
  <c r="AH652" i="3"/>
  <c r="AH653" i="3"/>
  <c r="AF653" i="3" s="1"/>
  <c r="AH654" i="3"/>
  <c r="AF654" i="3" s="1"/>
  <c r="AH655" i="3"/>
  <c r="AF655" i="3" s="1"/>
  <c r="AH656" i="3"/>
  <c r="AH657" i="3"/>
  <c r="AF657" i="3" s="1"/>
  <c r="AH658" i="3"/>
  <c r="AF658" i="3" s="1"/>
  <c r="AH659" i="3"/>
  <c r="AF659" i="3" s="1"/>
  <c r="AH660" i="3"/>
  <c r="AH661" i="3"/>
  <c r="AF661" i="3" s="1"/>
  <c r="AH662" i="3"/>
  <c r="AF662" i="3" s="1"/>
  <c r="AH663" i="3"/>
  <c r="AF663" i="3" s="1"/>
  <c r="AH664" i="3"/>
  <c r="AH665" i="3"/>
  <c r="AF665" i="3" s="1"/>
  <c r="AH666" i="3"/>
  <c r="AF666" i="3" s="1"/>
  <c r="AH667" i="3"/>
  <c r="AF667" i="3" s="1"/>
  <c r="AH668" i="3"/>
  <c r="AH669" i="3"/>
  <c r="AF669" i="3" s="1"/>
  <c r="AH670" i="3"/>
  <c r="AF670" i="3" s="1"/>
  <c r="AH671" i="3"/>
  <c r="AF671" i="3" s="1"/>
  <c r="AH672" i="3"/>
  <c r="AH673" i="3"/>
  <c r="AF673" i="3" s="1"/>
  <c r="AH674" i="3"/>
  <c r="AF674" i="3" s="1"/>
  <c r="AH675" i="3"/>
  <c r="AF675" i="3" s="1"/>
  <c r="AH676" i="3"/>
  <c r="AH677" i="3"/>
  <c r="AF677" i="3" s="1"/>
  <c r="AH678" i="3"/>
  <c r="AF678" i="3" s="1"/>
  <c r="AH679" i="3"/>
  <c r="AF679" i="3" s="1"/>
  <c r="AH680" i="3"/>
  <c r="AH681" i="3"/>
  <c r="AF681" i="3" s="1"/>
  <c r="AH682" i="3"/>
  <c r="AH683" i="3"/>
  <c r="AF683" i="3" s="1"/>
  <c r="AH684" i="3"/>
  <c r="AH685" i="3"/>
  <c r="AF685" i="3" s="1"/>
  <c r="AH686" i="3"/>
  <c r="AF686" i="3" s="1"/>
  <c r="AH687" i="3"/>
  <c r="AF687" i="3" s="1"/>
  <c r="AH688" i="3"/>
  <c r="AH689" i="3"/>
  <c r="AF689" i="3" s="1"/>
  <c r="AH690" i="3"/>
  <c r="AH691" i="3"/>
  <c r="AF691" i="3" s="1"/>
  <c r="AH692" i="3"/>
  <c r="AH693" i="3"/>
  <c r="AF693" i="3" s="1"/>
  <c r="AH694" i="3"/>
  <c r="AH695" i="3"/>
  <c r="AF695" i="3" s="1"/>
  <c r="AH696" i="3"/>
  <c r="AH697" i="3"/>
  <c r="AF697" i="3" s="1"/>
  <c r="AH698" i="3"/>
  <c r="AH699" i="3"/>
  <c r="AF699" i="3" s="1"/>
  <c r="AH700" i="3"/>
  <c r="AH701" i="3"/>
  <c r="AF701" i="3" s="1"/>
  <c r="AH702" i="3"/>
  <c r="AF702" i="3" s="1"/>
  <c r="AH703" i="3"/>
  <c r="AF703" i="3" s="1"/>
  <c r="AH704" i="3"/>
  <c r="AH705" i="3"/>
  <c r="AF705" i="3" s="1"/>
  <c r="AH706" i="3"/>
  <c r="AH707" i="3"/>
  <c r="AF707" i="3" s="1"/>
  <c r="AH708" i="3"/>
  <c r="AH709" i="3"/>
  <c r="AF709" i="3" s="1"/>
  <c r="AH710" i="3"/>
  <c r="AF710" i="3" s="1"/>
  <c r="AH711" i="3"/>
  <c r="AF711" i="3" s="1"/>
  <c r="AH712" i="3"/>
  <c r="AH713" i="3"/>
  <c r="AF713" i="3" s="1"/>
  <c r="AH714" i="3"/>
  <c r="AF714" i="3" s="1"/>
  <c r="AH715" i="3"/>
  <c r="AF715" i="3" s="1"/>
  <c r="AH716" i="3"/>
  <c r="AH717" i="3"/>
  <c r="AF717" i="3" s="1"/>
  <c r="AH718" i="3"/>
  <c r="AH719" i="3"/>
  <c r="AF719" i="3" s="1"/>
  <c r="AH720" i="3"/>
  <c r="AH721" i="3"/>
  <c r="AF721" i="3" s="1"/>
  <c r="AH722" i="3"/>
  <c r="AF722" i="3" s="1"/>
  <c r="AH723" i="3"/>
  <c r="AF723" i="3" s="1"/>
  <c r="AH724" i="3"/>
  <c r="AH725" i="3"/>
  <c r="AF725" i="3" s="1"/>
  <c r="AH726" i="3"/>
  <c r="AH727" i="3"/>
  <c r="AF727" i="3" s="1"/>
  <c r="AH728" i="3"/>
  <c r="AH729" i="3"/>
  <c r="AF729" i="3" s="1"/>
  <c r="AH730" i="3"/>
  <c r="AF730" i="3" s="1"/>
  <c r="AH731" i="3"/>
  <c r="AF731" i="3" s="1"/>
  <c r="AH732" i="3"/>
  <c r="AH733" i="3"/>
  <c r="AF733" i="3" s="1"/>
  <c r="AH734" i="3"/>
  <c r="AH735" i="3"/>
  <c r="AF735" i="3" s="1"/>
  <c r="AH736" i="3"/>
  <c r="AH737" i="3"/>
  <c r="AF737" i="3" s="1"/>
  <c r="AH738" i="3"/>
  <c r="AF738" i="3" s="1"/>
  <c r="AH739" i="3"/>
  <c r="AF739" i="3" s="1"/>
  <c r="AH740" i="3"/>
  <c r="AH741" i="3"/>
  <c r="AF741" i="3" s="1"/>
  <c r="AH742" i="3"/>
  <c r="AH743" i="3"/>
  <c r="AF743" i="3" s="1"/>
  <c r="AH744" i="3"/>
  <c r="AH745" i="3"/>
  <c r="AF745" i="3" s="1"/>
  <c r="AH746" i="3"/>
  <c r="AF746" i="3" s="1"/>
  <c r="AH747" i="3"/>
  <c r="AF747" i="3" s="1"/>
  <c r="AH748" i="3"/>
  <c r="AH749" i="3"/>
  <c r="AF749" i="3" s="1"/>
  <c r="AH750" i="3"/>
  <c r="AF750" i="3" s="1"/>
  <c r="AH751" i="3"/>
  <c r="AF751" i="3" s="1"/>
  <c r="AH752" i="3"/>
  <c r="AH753" i="3"/>
  <c r="AF753" i="3" s="1"/>
  <c r="AH754" i="3"/>
  <c r="AF754" i="3" s="1"/>
  <c r="AH755" i="3"/>
  <c r="AF755" i="3" s="1"/>
  <c r="AH756" i="3"/>
  <c r="AH757" i="3"/>
  <c r="AF757" i="3" s="1"/>
  <c r="AH758" i="3"/>
  <c r="AH759" i="3"/>
  <c r="AF759" i="3" s="1"/>
  <c r="AH760" i="3"/>
  <c r="AH761" i="3"/>
  <c r="AF761" i="3" s="1"/>
  <c r="AH762" i="3"/>
  <c r="AF762" i="3" s="1"/>
  <c r="AH763" i="3"/>
  <c r="AF763" i="3" s="1"/>
  <c r="AH764" i="3"/>
  <c r="AH765" i="3"/>
  <c r="AF765" i="3" s="1"/>
  <c r="AH766" i="3"/>
  <c r="AF766" i="3" s="1"/>
  <c r="AH767" i="3"/>
  <c r="AF767" i="3" s="1"/>
  <c r="AH768" i="3"/>
  <c r="AH769" i="3"/>
  <c r="AF769" i="3" s="1"/>
  <c r="AH770" i="3"/>
  <c r="AF770" i="3" s="1"/>
  <c r="AH771" i="3"/>
  <c r="AF771" i="3" s="1"/>
  <c r="AH772" i="3"/>
  <c r="AH773" i="3"/>
  <c r="AF773" i="3" s="1"/>
  <c r="AH774" i="3"/>
  <c r="AF774" i="3" s="1"/>
  <c r="AH775" i="3"/>
  <c r="AF775" i="3" s="1"/>
  <c r="AH776" i="3"/>
  <c r="AH777" i="3"/>
  <c r="AF777" i="3" s="1"/>
  <c r="AH778" i="3"/>
  <c r="AF778" i="3" s="1"/>
  <c r="AH779" i="3"/>
  <c r="AF779" i="3" s="1"/>
  <c r="AH780" i="3"/>
  <c r="AH781" i="3"/>
  <c r="AF781" i="3" s="1"/>
  <c r="AH782" i="3"/>
  <c r="AF782" i="3" s="1"/>
  <c r="AH783" i="3"/>
  <c r="AF783" i="3" s="1"/>
  <c r="AH784" i="3"/>
  <c r="AH785" i="3"/>
  <c r="AF785" i="3" s="1"/>
  <c r="AH786" i="3"/>
  <c r="AF786" i="3" s="1"/>
  <c r="AH787" i="3"/>
  <c r="AF787" i="3" s="1"/>
  <c r="AH788" i="3"/>
  <c r="AH789" i="3"/>
  <c r="AF789" i="3" s="1"/>
  <c r="AH790" i="3"/>
  <c r="AF790" i="3" s="1"/>
  <c r="AH791" i="3"/>
  <c r="AF791" i="3" s="1"/>
  <c r="AH792" i="3"/>
  <c r="AH793" i="3"/>
  <c r="AF793" i="3" s="1"/>
  <c r="AH794" i="3"/>
  <c r="AF794" i="3" s="1"/>
  <c r="AH795" i="3"/>
  <c r="AF795" i="3" s="1"/>
  <c r="AH796" i="3"/>
  <c r="AH797" i="3"/>
  <c r="AF797" i="3" s="1"/>
  <c r="AH798" i="3"/>
  <c r="AF798" i="3" s="1"/>
  <c r="AH799" i="3"/>
  <c r="AF799" i="3" s="1"/>
  <c r="AH800" i="3"/>
  <c r="AH801" i="3"/>
  <c r="AF801" i="3" s="1"/>
  <c r="AH802" i="3"/>
  <c r="AF802" i="3" s="1"/>
  <c r="AH803" i="3"/>
  <c r="AF803" i="3" s="1"/>
  <c r="AH804" i="3"/>
  <c r="AH805" i="3"/>
  <c r="AF805" i="3" s="1"/>
  <c r="AH806" i="3"/>
  <c r="AF806" i="3" s="1"/>
  <c r="AH807" i="3"/>
  <c r="AF807" i="3" s="1"/>
  <c r="AH808" i="3"/>
  <c r="AH809" i="3"/>
  <c r="AF809" i="3" s="1"/>
  <c r="AH810" i="3"/>
  <c r="AF810" i="3" s="1"/>
  <c r="AH811" i="3"/>
  <c r="AF811" i="3" s="1"/>
  <c r="AH812" i="3"/>
  <c r="AH813" i="3"/>
  <c r="AF813" i="3" s="1"/>
  <c r="AH814" i="3"/>
  <c r="AH815" i="3"/>
  <c r="AF815" i="3" s="1"/>
  <c r="AH816" i="3"/>
  <c r="AH817" i="3"/>
  <c r="AF817" i="3" s="1"/>
  <c r="AH818" i="3"/>
  <c r="AF818" i="3" s="1"/>
  <c r="AH819" i="3"/>
  <c r="AF819" i="3" s="1"/>
  <c r="AH820" i="3"/>
  <c r="AF820" i="3" s="1"/>
  <c r="AH821" i="3"/>
  <c r="AF821" i="3" s="1"/>
  <c r="AH822" i="3"/>
  <c r="AH823" i="3"/>
  <c r="AF823" i="3" s="1"/>
  <c r="AH824" i="3"/>
  <c r="AF824" i="3" s="1"/>
  <c r="AH825" i="3"/>
  <c r="AF825" i="3" s="1"/>
  <c r="AH826" i="3"/>
  <c r="AH827" i="3"/>
  <c r="AF827" i="3" s="1"/>
  <c r="AH828" i="3"/>
  <c r="AF828" i="3" s="1"/>
  <c r="AH829" i="3"/>
  <c r="AF829" i="3" s="1"/>
  <c r="AH830" i="3"/>
  <c r="AF830" i="3" s="1"/>
  <c r="AH831" i="3"/>
  <c r="AF831" i="3" s="1"/>
  <c r="AH832" i="3"/>
  <c r="AF832" i="3" s="1"/>
  <c r="AH833" i="3"/>
  <c r="AF833" i="3" s="1"/>
  <c r="AH834" i="3"/>
  <c r="AF834" i="3" s="1"/>
  <c r="AH835" i="3"/>
  <c r="AF835" i="3" s="1"/>
  <c r="AH836" i="3"/>
  <c r="AF836" i="3" s="1"/>
  <c r="AH837" i="3"/>
  <c r="AF837" i="3" s="1"/>
  <c r="AH838" i="3"/>
  <c r="AF838" i="3" s="1"/>
  <c r="AH839" i="3"/>
  <c r="AF839" i="3" s="1"/>
  <c r="AH840" i="3"/>
  <c r="AF840" i="3" s="1"/>
  <c r="AH841" i="3"/>
  <c r="AF841" i="3" s="1"/>
  <c r="AH842" i="3"/>
  <c r="AH843" i="3"/>
  <c r="AF843" i="3" s="1"/>
  <c r="AH844" i="3"/>
  <c r="AH845" i="3"/>
  <c r="AF845" i="3" s="1"/>
  <c r="AH846" i="3"/>
  <c r="AH847" i="3"/>
  <c r="AF847" i="3" s="1"/>
  <c r="AH848" i="3"/>
  <c r="AH849" i="3"/>
  <c r="AF849" i="3" s="1"/>
  <c r="AH850" i="3"/>
  <c r="AH851" i="3"/>
  <c r="AF851" i="3" s="1"/>
  <c r="AH852" i="3"/>
  <c r="AH853" i="3"/>
  <c r="AF853" i="3" s="1"/>
  <c r="AH854" i="3"/>
  <c r="AH855" i="3"/>
  <c r="AF855" i="3" s="1"/>
  <c r="AH856" i="3"/>
  <c r="AH857" i="3"/>
  <c r="AF857" i="3" s="1"/>
  <c r="AH858" i="3"/>
  <c r="AH859" i="3"/>
  <c r="AF859" i="3" s="1"/>
  <c r="AH860" i="3"/>
  <c r="AH861" i="3"/>
  <c r="AF861" i="3" s="1"/>
  <c r="AH862" i="3"/>
  <c r="AH863" i="3"/>
  <c r="AF863" i="3" s="1"/>
  <c r="AH864" i="3"/>
  <c r="AH865" i="3"/>
  <c r="AF865" i="3" s="1"/>
  <c r="AH866" i="3"/>
  <c r="AH867" i="3"/>
  <c r="AF867" i="3" s="1"/>
  <c r="AH868" i="3"/>
  <c r="AH869" i="3"/>
  <c r="AF869" i="3" s="1"/>
  <c r="AH870" i="3"/>
  <c r="AH871" i="3"/>
  <c r="AF871" i="3" s="1"/>
  <c r="AH872" i="3"/>
  <c r="AH873" i="3"/>
  <c r="AF873" i="3" s="1"/>
  <c r="AH874" i="3"/>
  <c r="AH875" i="3"/>
  <c r="AF875" i="3" s="1"/>
  <c r="AH876" i="3"/>
  <c r="AF876" i="3" s="1"/>
  <c r="AH877" i="3"/>
  <c r="AF877" i="3" s="1"/>
  <c r="AH878" i="3"/>
  <c r="AH879" i="3"/>
  <c r="AF879" i="3" s="1"/>
  <c r="AH880" i="3"/>
  <c r="AF880" i="3" s="1"/>
  <c r="AH881" i="3"/>
  <c r="AF881" i="3" s="1"/>
  <c r="AH882" i="3"/>
  <c r="AF882" i="3" s="1"/>
  <c r="AH883" i="3"/>
  <c r="AF883" i="3" s="1"/>
  <c r="AH884" i="3"/>
  <c r="AF884" i="3" s="1"/>
  <c r="AH885" i="3"/>
  <c r="AF885" i="3" s="1"/>
  <c r="AH886" i="3"/>
  <c r="AF886" i="3" s="1"/>
  <c r="AH887" i="3"/>
  <c r="AF887" i="3" s="1"/>
  <c r="AH888" i="3"/>
  <c r="AF888" i="3" s="1"/>
  <c r="AH889" i="3"/>
  <c r="AF889" i="3" s="1"/>
  <c r="AH890" i="3"/>
  <c r="AH891" i="3"/>
  <c r="AF891" i="3" s="1"/>
  <c r="AH892" i="3"/>
  <c r="AF892" i="3" s="1"/>
  <c r="AH893" i="3"/>
  <c r="AF893" i="3" s="1"/>
  <c r="AH894" i="3"/>
  <c r="AF894" i="3" s="1"/>
  <c r="AH895" i="3"/>
  <c r="AF895" i="3" s="1"/>
  <c r="AH896" i="3"/>
  <c r="AF896" i="3" s="1"/>
  <c r="AH897" i="3"/>
  <c r="AF897" i="3" s="1"/>
  <c r="AH898" i="3"/>
  <c r="AF898" i="3" s="1"/>
  <c r="AH899" i="3"/>
  <c r="AF899" i="3" s="1"/>
  <c r="AH900" i="3"/>
  <c r="AF900" i="3" s="1"/>
  <c r="AH901" i="3"/>
  <c r="AF901" i="3" s="1"/>
  <c r="AH902" i="3"/>
  <c r="AH903" i="3"/>
  <c r="AF903" i="3" s="1"/>
  <c r="AH904" i="3"/>
  <c r="AF904" i="3" s="1"/>
  <c r="AH905" i="3"/>
  <c r="AF905" i="3" s="1"/>
  <c r="AH906" i="3"/>
  <c r="AH907" i="3"/>
  <c r="AF907" i="3" s="1"/>
  <c r="AH908" i="3"/>
  <c r="AH909" i="3"/>
  <c r="AF909" i="3" s="1"/>
  <c r="AH910" i="3"/>
  <c r="AH911" i="3"/>
  <c r="AF911" i="3" s="1"/>
  <c r="AH912" i="3"/>
  <c r="AH913" i="3"/>
  <c r="AF913" i="3" s="1"/>
  <c r="AH914" i="3"/>
  <c r="AH915" i="3"/>
  <c r="AF915" i="3" s="1"/>
  <c r="AH916" i="3"/>
  <c r="AH917" i="3"/>
  <c r="AF917" i="3" s="1"/>
  <c r="AH918" i="3"/>
  <c r="AH919" i="3"/>
  <c r="AF919" i="3" s="1"/>
  <c r="AH920" i="3"/>
  <c r="AH921" i="3"/>
  <c r="AF921" i="3" s="1"/>
  <c r="AH922" i="3"/>
  <c r="AH923" i="3"/>
  <c r="AF923" i="3" s="1"/>
  <c r="AH924" i="3"/>
  <c r="AH925" i="3"/>
  <c r="AF925" i="3" s="1"/>
  <c r="AH926" i="3"/>
  <c r="AH927" i="3"/>
  <c r="AF927" i="3" s="1"/>
  <c r="AH928" i="3"/>
  <c r="AH929" i="3"/>
  <c r="AF929" i="3" s="1"/>
  <c r="AH930" i="3"/>
  <c r="AF930" i="3" s="1"/>
  <c r="AH931" i="3"/>
  <c r="AF931" i="3" s="1"/>
  <c r="AH932" i="3"/>
  <c r="AH933" i="3"/>
  <c r="AF933" i="3" s="1"/>
  <c r="AH934" i="3"/>
  <c r="AF934" i="3" s="1"/>
  <c r="AH935" i="3"/>
  <c r="AF935" i="3" s="1"/>
  <c r="AH936" i="3"/>
  <c r="AH937" i="3"/>
  <c r="AF937" i="3" s="1"/>
  <c r="AH938" i="3"/>
  <c r="AF938" i="3" s="1"/>
  <c r="AH939" i="3"/>
  <c r="AF939" i="3" s="1"/>
  <c r="AH940" i="3"/>
  <c r="AF940" i="3" s="1"/>
  <c r="AH941" i="3"/>
  <c r="AF941" i="3" s="1"/>
  <c r="AH942" i="3"/>
  <c r="AF942" i="3" s="1"/>
  <c r="AH943" i="3"/>
  <c r="AF943" i="3" s="1"/>
  <c r="AH944" i="3"/>
  <c r="AF944" i="3" s="1"/>
  <c r="AH945" i="3"/>
  <c r="AF945" i="3" s="1"/>
  <c r="AH946" i="3"/>
  <c r="AF946" i="3" s="1"/>
  <c r="AH947" i="3"/>
  <c r="AF947" i="3" s="1"/>
  <c r="AH948" i="3"/>
  <c r="AF948" i="3" s="1"/>
  <c r="AH949" i="3"/>
  <c r="AF949" i="3" s="1"/>
  <c r="AH950" i="3"/>
  <c r="AF950" i="3" s="1"/>
  <c r="AH951" i="3"/>
  <c r="AF951" i="3" s="1"/>
  <c r="AH952" i="3"/>
  <c r="AF952" i="3" s="1"/>
  <c r="AH953" i="3"/>
  <c r="AF953" i="3" s="1"/>
  <c r="AH954" i="3"/>
  <c r="AF954" i="3" s="1"/>
  <c r="AH955" i="3"/>
  <c r="AF955" i="3" s="1"/>
  <c r="AH956" i="3"/>
  <c r="AF956" i="3" s="1"/>
  <c r="AH957" i="3"/>
  <c r="AF957" i="3" s="1"/>
  <c r="AH958" i="3"/>
  <c r="AF958" i="3" s="1"/>
  <c r="AH959" i="3"/>
  <c r="AF959" i="3" s="1"/>
  <c r="AH960" i="3"/>
  <c r="AF960" i="3" s="1"/>
  <c r="AH961" i="3"/>
  <c r="AF961" i="3" s="1"/>
  <c r="AH962" i="3"/>
  <c r="AF962" i="3" s="1"/>
  <c r="AH963" i="3"/>
  <c r="AF963" i="3" s="1"/>
  <c r="AH964" i="3"/>
  <c r="AF964" i="3" s="1"/>
  <c r="AH965" i="3"/>
  <c r="AF965" i="3" s="1"/>
  <c r="AH966" i="3"/>
  <c r="AH967" i="3"/>
  <c r="AF967" i="3" s="1"/>
  <c r="AH968" i="3"/>
  <c r="AF968" i="3" s="1"/>
  <c r="AH969" i="3"/>
  <c r="AF969" i="3" s="1"/>
  <c r="AH970" i="3"/>
  <c r="AF970" i="3" s="1"/>
  <c r="AH971" i="3"/>
  <c r="AF971" i="3" s="1"/>
  <c r="AH972" i="3"/>
  <c r="AH973" i="3"/>
  <c r="AF973" i="3" s="1"/>
  <c r="AH974" i="3"/>
  <c r="AF974" i="3" s="1"/>
  <c r="AH975" i="3"/>
  <c r="AF975" i="3" s="1"/>
  <c r="AH976" i="3"/>
  <c r="AH977" i="3"/>
  <c r="AF977" i="3" s="1"/>
  <c r="AH978" i="3"/>
  <c r="AF978" i="3" s="1"/>
  <c r="AH979" i="3"/>
  <c r="AF979" i="3" s="1"/>
  <c r="AH980" i="3"/>
  <c r="AH981" i="3"/>
  <c r="AF981" i="3" s="1"/>
  <c r="AH982" i="3"/>
  <c r="AF982" i="3" s="1"/>
  <c r="AH983" i="3"/>
  <c r="AF983" i="3" s="1"/>
  <c r="AH984" i="3"/>
  <c r="AH985" i="3"/>
  <c r="AF985" i="3" s="1"/>
  <c r="AH986" i="3"/>
  <c r="AF986" i="3" s="1"/>
  <c r="AH987" i="3"/>
  <c r="AF987" i="3" s="1"/>
  <c r="AH988" i="3"/>
  <c r="AH989" i="3"/>
  <c r="AF989" i="3" s="1"/>
  <c r="AH990" i="3"/>
  <c r="AF990" i="3" s="1"/>
  <c r="AH991" i="3"/>
  <c r="AF991" i="3" s="1"/>
  <c r="AH992" i="3"/>
  <c r="AH993" i="3"/>
  <c r="AF993" i="3" s="1"/>
  <c r="AH994" i="3"/>
  <c r="AF994" i="3" s="1"/>
  <c r="AH995" i="3"/>
  <c r="AF995" i="3" s="1"/>
  <c r="AH996" i="3"/>
  <c r="AH997" i="3"/>
  <c r="AF997" i="3" s="1"/>
  <c r="AH998" i="3"/>
  <c r="AF998" i="3" s="1"/>
  <c r="AH999" i="3"/>
  <c r="AF999" i="3" s="1"/>
  <c r="AH1000" i="3"/>
  <c r="AH1001" i="3"/>
  <c r="AF1001" i="3" s="1"/>
  <c r="AH1002" i="3"/>
  <c r="AF1002" i="3" s="1"/>
  <c r="AH1003" i="3"/>
  <c r="AF1003" i="3" s="1"/>
  <c r="AH1004" i="3"/>
  <c r="AF1004" i="3" s="1"/>
  <c r="AH1005" i="3"/>
  <c r="AF1005" i="3" s="1"/>
  <c r="AH1006" i="3"/>
  <c r="AF1006" i="3" s="1"/>
  <c r="AH1007" i="3"/>
  <c r="AF1007" i="3" s="1"/>
  <c r="AH1008" i="3"/>
  <c r="AH1009" i="3"/>
  <c r="AF1009" i="3" s="1"/>
  <c r="AH1010" i="3"/>
  <c r="AF1010" i="3" s="1"/>
  <c r="AH1011" i="3"/>
  <c r="AH1012" i="3"/>
  <c r="AF1012" i="3" s="1"/>
  <c r="AX13" i="3"/>
  <c r="AH13" i="3" s="1"/>
  <c r="AX14" i="3"/>
  <c r="AH14" i="3" s="1"/>
  <c r="AX15" i="3"/>
  <c r="AH15" i="3" s="1"/>
  <c r="AG13" i="3"/>
  <c r="AG14" i="3"/>
  <c r="AG15" i="3"/>
  <c r="AF1011" i="3"/>
  <c r="G1012" i="3"/>
  <c r="AA1012" i="3" s="1"/>
  <c r="G1011" i="3"/>
  <c r="AA1011" i="3" s="1"/>
  <c r="P18" i="8"/>
  <c r="P19" i="8"/>
  <c r="P21" i="8"/>
  <c r="P22" i="8"/>
  <c r="P23" i="8"/>
  <c r="P25" i="8"/>
  <c r="P26" i="8"/>
  <c r="P27" i="8"/>
  <c r="P29" i="8"/>
  <c r="P30" i="8"/>
  <c r="P34" i="8"/>
  <c r="P35" i="8"/>
  <c r="P37" i="8"/>
  <c r="P38" i="8"/>
  <c r="P39" i="8"/>
  <c r="P41" i="8"/>
  <c r="P42" i="8"/>
  <c r="P45" i="8"/>
  <c r="P46" i="8"/>
  <c r="P47" i="8"/>
  <c r="P50" i="8"/>
  <c r="P51" i="8"/>
  <c r="P53" i="8"/>
  <c r="P54" i="8"/>
  <c r="P57" i="8"/>
  <c r="P58" i="8"/>
  <c r="P59" i="8"/>
  <c r="P61" i="8"/>
  <c r="P62" i="8"/>
  <c r="P63" i="8"/>
  <c r="P66" i="8"/>
  <c r="P69" i="8"/>
  <c r="P70" i="8"/>
  <c r="P71" i="8"/>
  <c r="P73" i="8"/>
  <c r="P74" i="8"/>
  <c r="P75" i="8"/>
  <c r="P77" i="8"/>
  <c r="P78" i="8"/>
  <c r="P79" i="8"/>
  <c r="P82" i="8"/>
  <c r="P83" i="8"/>
  <c r="P85" i="8"/>
  <c r="P86" i="8"/>
  <c r="P87" i="8"/>
  <c r="P89" i="8"/>
  <c r="P90" i="8"/>
  <c r="P91" i="8"/>
  <c r="P93" i="8"/>
  <c r="P94" i="8"/>
  <c r="P98" i="8"/>
  <c r="P99" i="8"/>
  <c r="P101" i="8"/>
  <c r="P102" i="8"/>
  <c r="P103" i="8"/>
  <c r="P105" i="8"/>
  <c r="P106" i="8"/>
  <c r="P109" i="8"/>
  <c r="P110" i="8"/>
  <c r="P111" i="8"/>
  <c r="P114" i="8"/>
  <c r="P115" i="8"/>
  <c r="P117" i="8"/>
  <c r="P118" i="8"/>
  <c r="P121" i="8"/>
  <c r="P122" i="8"/>
  <c r="P123" i="8"/>
  <c r="P125" i="8"/>
  <c r="P126" i="8"/>
  <c r="P127" i="8"/>
  <c r="P130" i="8"/>
  <c r="P133" i="8"/>
  <c r="P134" i="8"/>
  <c r="P135" i="8"/>
  <c r="P137" i="8"/>
  <c r="P138" i="8"/>
  <c r="P139" i="8"/>
  <c r="P141" i="8"/>
  <c r="P142" i="8"/>
  <c r="P143" i="8"/>
  <c r="P146" i="8"/>
  <c r="P147" i="8"/>
  <c r="P149" i="8"/>
  <c r="P150" i="8"/>
  <c r="P151" i="8"/>
  <c r="P153" i="8"/>
  <c r="P154" i="8"/>
  <c r="P155" i="8"/>
  <c r="P157" i="8"/>
  <c r="P158" i="8"/>
  <c r="P162" i="8"/>
  <c r="P163" i="8"/>
  <c r="P165" i="8"/>
  <c r="P166" i="8"/>
  <c r="P167" i="8"/>
  <c r="P169" i="8"/>
  <c r="P170" i="8"/>
  <c r="P173" i="8"/>
  <c r="P174" i="8"/>
  <c r="P175" i="8"/>
  <c r="P178" i="8"/>
  <c r="P179" i="8"/>
  <c r="P181" i="8"/>
  <c r="P182" i="8"/>
  <c r="P185" i="8"/>
  <c r="P186" i="8"/>
  <c r="P187" i="8"/>
  <c r="P189" i="8"/>
  <c r="P190" i="8"/>
  <c r="P191" i="8"/>
  <c r="P194" i="8"/>
  <c r="P197" i="8"/>
  <c r="P198" i="8"/>
  <c r="P199" i="8"/>
  <c r="P201" i="8"/>
  <c r="P202" i="8"/>
  <c r="P203" i="8"/>
  <c r="P205" i="8"/>
  <c r="P206" i="8"/>
  <c r="P207" i="8"/>
  <c r="P210" i="8"/>
  <c r="P211" i="8"/>
  <c r="P213" i="8"/>
  <c r="P214" i="8"/>
  <c r="P215" i="8"/>
  <c r="P217" i="8"/>
  <c r="P218" i="8"/>
  <c r="P219" i="8"/>
  <c r="P221" i="8"/>
  <c r="P222" i="8"/>
  <c r="P226" i="8"/>
  <c r="P227" i="8"/>
  <c r="P229" i="8"/>
  <c r="P230" i="8"/>
  <c r="P231" i="8"/>
  <c r="P233" i="8"/>
  <c r="P234" i="8"/>
  <c r="P237" i="8"/>
  <c r="P238" i="8"/>
  <c r="P439" i="8"/>
  <c r="P442" i="8"/>
  <c r="P443" i="8"/>
  <c r="P445" i="8"/>
  <c r="P446" i="8"/>
  <c r="P449" i="8"/>
  <c r="P450" i="8"/>
  <c r="P451" i="8"/>
  <c r="P453" i="8"/>
  <c r="P454" i="8"/>
  <c r="P505" i="8"/>
  <c r="P508" i="8"/>
  <c r="P511" i="8"/>
  <c r="P512" i="8"/>
  <c r="P513" i="8"/>
  <c r="Q17" i="8"/>
  <c r="Q18" i="8"/>
  <c r="Q19" i="8"/>
  <c r="Q21" i="8"/>
  <c r="Q22" i="8"/>
  <c r="Q23" i="8"/>
  <c r="Q26" i="8"/>
  <c r="Q27" i="8"/>
  <c r="Q29" i="8"/>
  <c r="Q30" i="8"/>
  <c r="Q31" i="8"/>
  <c r="Q33" i="8"/>
  <c r="Q34" i="8"/>
  <c r="Q35" i="8"/>
  <c r="Q37" i="8"/>
  <c r="Q38" i="8"/>
  <c r="Q42" i="8"/>
  <c r="Q43" i="8"/>
  <c r="Q45" i="8"/>
  <c r="Q46" i="8"/>
  <c r="Q47" i="8"/>
  <c r="Q49" i="8"/>
  <c r="Q50" i="8"/>
  <c r="Q53" i="8"/>
  <c r="Q54" i="8"/>
  <c r="Q55" i="8"/>
  <c r="Q57" i="8"/>
  <c r="Q58" i="8"/>
  <c r="Q59" i="8"/>
  <c r="Q61" i="8"/>
  <c r="Q62" i="8"/>
  <c r="Q63" i="8"/>
  <c r="Q65" i="8"/>
  <c r="Q66" i="8"/>
  <c r="Q69" i="8"/>
  <c r="Q70" i="8"/>
  <c r="Q71" i="8"/>
  <c r="Q73" i="8"/>
  <c r="Q74" i="8"/>
  <c r="Q75" i="8"/>
  <c r="Q77" i="8"/>
  <c r="Q78" i="8"/>
  <c r="Q79" i="8"/>
  <c r="Q81" i="8"/>
  <c r="Q82" i="8"/>
  <c r="Q85" i="8"/>
  <c r="Q86" i="8"/>
  <c r="Q87" i="8"/>
  <c r="Q89" i="8"/>
  <c r="Q90" i="8"/>
  <c r="Q91" i="8"/>
  <c r="Q93" i="8"/>
  <c r="Q94" i="8"/>
  <c r="Q95" i="8"/>
  <c r="Q97" i="8"/>
  <c r="Q98" i="8"/>
  <c r="Q101" i="8"/>
  <c r="Q102" i="8"/>
  <c r="Q103" i="8"/>
  <c r="Q105" i="8"/>
  <c r="Q106" i="8"/>
  <c r="Q107" i="8"/>
  <c r="Q109" i="8"/>
  <c r="Q110" i="8"/>
  <c r="Q111" i="8"/>
  <c r="Q113" i="8"/>
  <c r="Q114" i="8"/>
  <c r="Q117" i="8"/>
  <c r="Q118" i="8"/>
  <c r="Q119" i="8"/>
  <c r="Q121" i="8"/>
  <c r="Q122" i="8"/>
  <c r="Q123" i="8"/>
  <c r="Q125" i="8"/>
  <c r="Q126" i="8"/>
  <c r="Q127" i="8"/>
  <c r="Q129" i="8"/>
  <c r="Q130" i="8"/>
  <c r="Q133" i="8"/>
  <c r="Q134" i="8"/>
  <c r="Q135" i="8"/>
  <c r="Q137" i="8"/>
  <c r="Q138" i="8"/>
  <c r="Q139" i="8"/>
  <c r="Q141" i="8"/>
  <c r="Q142" i="8"/>
  <c r="Q143" i="8"/>
  <c r="Q145" i="8"/>
  <c r="Q146" i="8"/>
  <c r="Q149" i="8"/>
  <c r="Q150" i="8"/>
  <c r="Q151" i="8"/>
  <c r="Q153" i="8"/>
  <c r="Q154" i="8"/>
  <c r="Q155" i="8"/>
  <c r="Q157" i="8"/>
  <c r="Q158" i="8"/>
  <c r="Q159" i="8"/>
  <c r="Q161" i="8"/>
  <c r="Q162" i="8"/>
  <c r="Q165" i="8"/>
  <c r="Q166" i="8"/>
  <c r="Q167" i="8"/>
  <c r="Q169" i="8"/>
  <c r="Q170" i="8"/>
  <c r="Q171" i="8"/>
  <c r="Q173" i="8"/>
  <c r="Q174" i="8"/>
  <c r="Q175" i="8"/>
  <c r="Q177" i="8"/>
  <c r="Q178" i="8"/>
  <c r="Q181" i="8"/>
  <c r="Q182" i="8"/>
  <c r="Q183" i="8"/>
  <c r="Q185" i="8"/>
  <c r="Q186" i="8"/>
  <c r="Q187" i="8"/>
  <c r="Q189" i="8"/>
  <c r="Q190" i="8"/>
  <c r="Q191" i="8"/>
  <c r="Q193" i="8"/>
  <c r="Q194" i="8"/>
  <c r="Q197" i="8"/>
  <c r="Q198" i="8"/>
  <c r="Q199" i="8"/>
  <c r="Q201" i="8"/>
  <c r="Q202" i="8"/>
  <c r="Q203" i="8"/>
  <c r="Q205" i="8"/>
  <c r="Q206" i="8"/>
  <c r="Q207" i="8"/>
  <c r="Q209" i="8"/>
  <c r="Q210" i="8"/>
  <c r="Q213" i="8"/>
  <c r="Q214" i="8"/>
  <c r="Q215" i="8"/>
  <c r="Q217" i="8"/>
  <c r="Q218" i="8"/>
  <c r="Q219" i="8"/>
  <c r="Q221" i="8"/>
  <c r="Q222" i="8"/>
  <c r="Q223" i="8"/>
  <c r="Q225" i="8"/>
  <c r="Q226" i="8"/>
  <c r="Q229" i="8"/>
  <c r="Q230" i="8"/>
  <c r="Q231" i="8"/>
  <c r="Q233" i="8"/>
  <c r="Q234" i="8"/>
  <c r="Q235" i="8"/>
  <c r="Q237" i="8"/>
  <c r="Q238" i="8"/>
  <c r="Q439" i="8"/>
  <c r="Q441" i="8"/>
  <c r="Q442" i="8"/>
  <c r="Q445" i="8"/>
  <c r="Q446" i="8"/>
  <c r="Q447" i="8"/>
  <c r="Q449" i="8"/>
  <c r="Q450" i="8"/>
  <c r="Q451" i="8"/>
  <c r="Q453" i="8"/>
  <c r="Q454" i="8"/>
  <c r="Q505" i="8"/>
  <c r="Q507" i="8"/>
  <c r="Q508" i="8"/>
  <c r="Q509" i="8"/>
  <c r="Q511" i="8"/>
  <c r="Q512" i="8"/>
  <c r="Q513" i="8"/>
  <c r="L262" i="7"/>
  <c r="L263" i="7"/>
  <c r="L264" i="7"/>
  <c r="L266" i="7"/>
  <c r="L267" i="7"/>
  <c r="L268" i="7"/>
  <c r="L270" i="7"/>
  <c r="L271" i="7"/>
  <c r="L272" i="7"/>
  <c r="L274" i="7"/>
  <c r="L275" i="7"/>
  <c r="L276" i="7"/>
  <c r="L278" i="7"/>
  <c r="L279" i="7"/>
  <c r="L280" i="7"/>
  <c r="L282" i="7"/>
  <c r="L283" i="7"/>
  <c r="L284" i="7"/>
  <c r="L286" i="7"/>
  <c r="L287" i="7"/>
  <c r="L288" i="7"/>
  <c r="L290" i="7"/>
  <c r="L291" i="7"/>
  <c r="L292" i="7"/>
  <c r="L294" i="7"/>
  <c r="L295" i="7"/>
  <c r="L296" i="7"/>
  <c r="L298" i="7"/>
  <c r="L299" i="7"/>
  <c r="L300" i="7"/>
  <c r="L302" i="7"/>
  <c r="L303" i="7"/>
  <c r="L304" i="7"/>
  <c r="L306" i="7"/>
  <c r="L307" i="7"/>
  <c r="L308" i="7"/>
  <c r="L310" i="7"/>
  <c r="L311" i="7"/>
  <c r="L312" i="7"/>
  <c r="L314" i="7"/>
  <c r="L315" i="7"/>
  <c r="L316" i="7"/>
  <c r="L318" i="7"/>
  <c r="L319" i="7"/>
  <c r="L320" i="7"/>
  <c r="L322" i="7"/>
  <c r="L323" i="7"/>
  <c r="L324" i="7"/>
  <c r="L326" i="7"/>
  <c r="L327" i="7"/>
  <c r="L328" i="7"/>
  <c r="L330" i="7"/>
  <c r="L331" i="7"/>
  <c r="L332" i="7"/>
  <c r="L334" i="7"/>
  <c r="L335" i="7"/>
  <c r="L336" i="7"/>
  <c r="L338" i="7"/>
  <c r="L339" i="7"/>
  <c r="L340" i="7"/>
  <c r="L342" i="7"/>
  <c r="L343" i="7"/>
  <c r="L344" i="7"/>
  <c r="L346" i="7"/>
  <c r="L347" i="7"/>
  <c r="L348" i="7"/>
  <c r="L350" i="7"/>
  <c r="L351" i="7"/>
  <c r="L352" i="7"/>
  <c r="L354" i="7"/>
  <c r="L355" i="7"/>
  <c r="L356" i="7"/>
  <c r="L358" i="7"/>
  <c r="L359" i="7"/>
  <c r="L360" i="7"/>
  <c r="L362" i="7"/>
  <c r="L363" i="7"/>
  <c r="L364" i="7"/>
  <c r="L366" i="7"/>
  <c r="L367" i="7"/>
  <c r="L368" i="7"/>
  <c r="L370" i="7"/>
  <c r="L371" i="7"/>
  <c r="L372" i="7"/>
  <c r="L374" i="7"/>
  <c r="L375" i="7"/>
  <c r="L376" i="7"/>
  <c r="L378" i="7"/>
  <c r="L379" i="7"/>
  <c r="L380" i="7"/>
  <c r="L382" i="7"/>
  <c r="L383" i="7"/>
  <c r="L384" i="7"/>
  <c r="L386" i="7"/>
  <c r="L387" i="7"/>
  <c r="L388" i="7"/>
  <c r="L390" i="7"/>
  <c r="L391" i="7"/>
  <c r="L392" i="7"/>
  <c r="L394" i="7"/>
  <c r="L395" i="7"/>
  <c r="L396" i="7"/>
  <c r="L398" i="7"/>
  <c r="L399" i="7"/>
  <c r="L400" i="7"/>
  <c r="L402" i="7"/>
  <c r="L403" i="7"/>
  <c r="L404" i="7"/>
  <c r="L406" i="7"/>
  <c r="L407" i="7"/>
  <c r="L408" i="7"/>
  <c r="L410" i="7"/>
  <c r="L411" i="7"/>
  <c r="L412" i="7"/>
  <c r="L414" i="7"/>
  <c r="L415" i="7"/>
  <c r="L416" i="7"/>
  <c r="L418" i="7"/>
  <c r="L419" i="7"/>
  <c r="L420" i="7"/>
  <c r="L422" i="7"/>
  <c r="L423" i="7"/>
  <c r="L424" i="7"/>
  <c r="L426" i="7"/>
  <c r="L427" i="7"/>
  <c r="L428" i="7"/>
  <c r="L430" i="7"/>
  <c r="L431" i="7"/>
  <c r="L432" i="7"/>
  <c r="L434" i="7"/>
  <c r="L435" i="7"/>
  <c r="L436" i="7"/>
  <c r="L438" i="7"/>
  <c r="L439" i="7"/>
  <c r="L440" i="7"/>
  <c r="L442" i="7"/>
  <c r="L443" i="7"/>
  <c r="L444" i="7"/>
  <c r="L446" i="7"/>
  <c r="L447" i="7"/>
  <c r="L448" i="7"/>
  <c r="L450" i="7"/>
  <c r="L451" i="7"/>
  <c r="L452" i="7"/>
  <c r="L454" i="7"/>
  <c r="L455" i="7"/>
  <c r="L456" i="7"/>
  <c r="L458" i="7"/>
  <c r="L459" i="7"/>
  <c r="L460" i="7"/>
  <c r="L462" i="7"/>
  <c r="L463" i="7"/>
  <c r="L464" i="7"/>
  <c r="L466" i="7"/>
  <c r="L467" i="7"/>
  <c r="L468" i="7"/>
  <c r="L470" i="7"/>
  <c r="L471" i="7"/>
  <c r="L472" i="7"/>
  <c r="L474" i="7"/>
  <c r="L475" i="7"/>
  <c r="L476" i="7"/>
  <c r="L478" i="7"/>
  <c r="L479" i="7"/>
  <c r="L480" i="7"/>
  <c r="L482" i="7"/>
  <c r="L483" i="7"/>
  <c r="L484" i="7"/>
  <c r="L486" i="7"/>
  <c r="L487" i="7"/>
  <c r="L488" i="7"/>
  <c r="L490" i="7"/>
  <c r="L491" i="7"/>
  <c r="L492" i="7"/>
  <c r="L494" i="7"/>
  <c r="L495" i="7"/>
  <c r="L496" i="7"/>
  <c r="L498" i="7"/>
  <c r="L499" i="7"/>
  <c r="L1000" i="7"/>
  <c r="L1002" i="7"/>
  <c r="L1003" i="7"/>
  <c r="L1004" i="7"/>
  <c r="L1006" i="7"/>
  <c r="L1007" i="7"/>
  <c r="L1008" i="7"/>
  <c r="L1010" i="7"/>
  <c r="L1011" i="7"/>
  <c r="L1012" i="7"/>
  <c r="T17" i="6"/>
  <c r="T18" i="6"/>
  <c r="T19" i="6"/>
  <c r="T21" i="6"/>
  <c r="T22" i="6"/>
  <c r="T23" i="6"/>
  <c r="T25" i="6"/>
  <c r="T26" i="6"/>
  <c r="T27" i="6"/>
  <c r="T29" i="6"/>
  <c r="T30" i="6"/>
  <c r="T31" i="6"/>
  <c r="T33" i="6"/>
  <c r="T34" i="6"/>
  <c r="T35" i="6"/>
  <c r="T37" i="6"/>
  <c r="T38" i="6"/>
  <c r="T39" i="6"/>
  <c r="T41" i="6"/>
  <c r="T42" i="6"/>
  <c r="T43" i="6"/>
  <c r="T45" i="6"/>
  <c r="T46" i="6"/>
  <c r="T47" i="6"/>
  <c r="T49" i="6"/>
  <c r="T50" i="6"/>
  <c r="T51" i="6"/>
  <c r="T53" i="6"/>
  <c r="T54" i="6"/>
  <c r="T55" i="6"/>
  <c r="T57" i="6"/>
  <c r="T58" i="6"/>
  <c r="T59" i="6"/>
  <c r="T61" i="6"/>
  <c r="T62" i="6"/>
  <c r="T63" i="6"/>
  <c r="T65" i="6"/>
  <c r="T66" i="6"/>
  <c r="T67" i="6"/>
  <c r="T69" i="6"/>
  <c r="T70" i="6"/>
  <c r="T71" i="6"/>
  <c r="T73" i="6"/>
  <c r="T74" i="6"/>
  <c r="T75" i="6"/>
  <c r="T77" i="6"/>
  <c r="T78" i="6"/>
  <c r="T79" i="6"/>
  <c r="T81" i="6"/>
  <c r="T82" i="6"/>
  <c r="T83" i="6"/>
  <c r="T85" i="6"/>
  <c r="T86" i="6"/>
  <c r="T87" i="6"/>
  <c r="T89" i="6"/>
  <c r="T90" i="6"/>
  <c r="T91" i="6"/>
  <c r="T93" i="6"/>
  <c r="T94" i="6"/>
  <c r="T95" i="6"/>
  <c r="T97" i="6"/>
  <c r="T98" i="6"/>
  <c r="T99" i="6"/>
  <c r="T101" i="6"/>
  <c r="T102" i="6"/>
  <c r="T103" i="6"/>
  <c r="T105" i="6"/>
  <c r="T106" i="6"/>
  <c r="T107" i="6"/>
  <c r="T109" i="6"/>
  <c r="T110" i="6"/>
  <c r="T111" i="6"/>
  <c r="T113" i="6"/>
  <c r="T114" i="6"/>
  <c r="T115" i="6"/>
  <c r="T117" i="6"/>
  <c r="T118" i="6"/>
  <c r="T119" i="6"/>
  <c r="T121" i="6"/>
  <c r="T122" i="6"/>
  <c r="T123" i="6"/>
  <c r="T125" i="6"/>
  <c r="T126" i="6"/>
  <c r="T127" i="6"/>
  <c r="T129" i="6"/>
  <c r="T130" i="6"/>
  <c r="T131" i="6"/>
  <c r="T133" i="6"/>
  <c r="T134" i="6"/>
  <c r="T135" i="6"/>
  <c r="T137" i="6"/>
  <c r="T138" i="6"/>
  <c r="T139" i="6"/>
  <c r="T141" i="6"/>
  <c r="T142" i="6"/>
  <c r="T143" i="6"/>
  <c r="T145" i="6"/>
  <c r="T146" i="6"/>
  <c r="T147" i="6"/>
  <c r="T149" i="6"/>
  <c r="T150" i="6"/>
  <c r="T151" i="6"/>
  <c r="T153" i="6"/>
  <c r="T154" i="6"/>
  <c r="T155" i="6"/>
  <c r="T157" i="6"/>
  <c r="T158" i="6"/>
  <c r="T159" i="6"/>
  <c r="T161" i="6"/>
  <c r="T162" i="6"/>
  <c r="T163" i="6"/>
  <c r="T165" i="6"/>
  <c r="T166" i="6"/>
  <c r="T167" i="6"/>
  <c r="T169" i="6"/>
  <c r="T170" i="6"/>
  <c r="T171" i="6"/>
  <c r="T173" i="6"/>
  <c r="T174" i="6"/>
  <c r="T175" i="6"/>
  <c r="T177" i="6"/>
  <c r="T178" i="6"/>
  <c r="T179" i="6"/>
  <c r="T181" i="6"/>
  <c r="T182" i="6"/>
  <c r="T183" i="6"/>
  <c r="T185" i="6"/>
  <c r="T186" i="6"/>
  <c r="T187" i="6"/>
  <c r="T189" i="6"/>
  <c r="T190" i="6"/>
  <c r="T191" i="6"/>
  <c r="T193" i="6"/>
  <c r="T194" i="6"/>
  <c r="T195" i="6"/>
  <c r="T197" i="6"/>
  <c r="T198" i="6"/>
  <c r="T199" i="6"/>
  <c r="T201" i="6"/>
  <c r="T202" i="6"/>
  <c r="T203" i="6"/>
  <c r="T205" i="6"/>
  <c r="T206" i="6"/>
  <c r="T207" i="6"/>
  <c r="T209" i="6"/>
  <c r="T210" i="6"/>
  <c r="T211" i="6"/>
  <c r="T213" i="6"/>
  <c r="T214" i="6"/>
  <c r="T215" i="6"/>
  <c r="T217" i="6"/>
  <c r="T218" i="6"/>
  <c r="T219" i="6"/>
  <c r="T221" i="6"/>
  <c r="T222" i="6"/>
  <c r="T223" i="6"/>
  <c r="T225" i="6"/>
  <c r="T226" i="6"/>
  <c r="T227" i="6"/>
  <c r="T229" i="6"/>
  <c r="T230" i="6"/>
  <c r="T231" i="6"/>
  <c r="T233" i="6"/>
  <c r="T234" i="6"/>
  <c r="T235" i="6"/>
  <c r="T237" i="6"/>
  <c r="T238" i="6"/>
  <c r="T239" i="6"/>
  <c r="T241" i="6"/>
  <c r="T242" i="6"/>
  <c r="T243" i="6"/>
  <c r="T245" i="6"/>
  <c r="T246" i="6"/>
  <c r="T247" i="6"/>
  <c r="T249" i="6"/>
  <c r="T250" i="6"/>
  <c r="T251" i="6"/>
  <c r="T253" i="6"/>
  <c r="T254" i="6"/>
  <c r="T255" i="6"/>
  <c r="T257" i="6"/>
  <c r="T258" i="6"/>
  <c r="T259" i="6"/>
  <c r="T261" i="6"/>
  <c r="T262" i="6"/>
  <c r="U261" i="6"/>
  <c r="U259" i="6"/>
  <c r="U257" i="6"/>
  <c r="U255" i="6"/>
  <c r="U253" i="6"/>
  <c r="U251" i="6"/>
  <c r="U249" i="6"/>
  <c r="U247" i="6"/>
  <c r="U245" i="6"/>
  <c r="U243" i="6"/>
  <c r="U241" i="6"/>
  <c r="U239" i="6"/>
  <c r="U237" i="6"/>
  <c r="U235" i="6"/>
  <c r="U233" i="6"/>
  <c r="U231" i="6"/>
  <c r="U229" i="6"/>
  <c r="U227" i="6"/>
  <c r="U225" i="6"/>
  <c r="U223" i="6"/>
  <c r="U221" i="6"/>
  <c r="U219" i="6"/>
  <c r="U217" i="6"/>
  <c r="U215" i="6"/>
  <c r="U213" i="6"/>
  <c r="U211" i="6"/>
  <c r="U209" i="6"/>
  <c r="U207" i="6"/>
  <c r="U205" i="6"/>
  <c r="U203" i="6"/>
  <c r="U201" i="6"/>
  <c r="U199" i="6"/>
  <c r="U197" i="6"/>
  <c r="U195" i="6"/>
  <c r="U193" i="6"/>
  <c r="U191" i="6"/>
  <c r="U189" i="6"/>
  <c r="U187" i="6"/>
  <c r="U185" i="6"/>
  <c r="U183" i="6"/>
  <c r="U181" i="6"/>
  <c r="U179" i="6"/>
  <c r="U177" i="6"/>
  <c r="U175" i="6"/>
  <c r="U173" i="6"/>
  <c r="U171" i="6"/>
  <c r="U169" i="6"/>
  <c r="U167" i="6"/>
  <c r="U165" i="6"/>
  <c r="U163" i="6"/>
  <c r="U161" i="6"/>
  <c r="U159" i="6"/>
  <c r="U157" i="6"/>
  <c r="U155" i="6"/>
  <c r="U153" i="6"/>
  <c r="U151" i="6"/>
  <c r="U149" i="6"/>
  <c r="U147" i="6"/>
  <c r="U145" i="6"/>
  <c r="U143" i="6"/>
  <c r="U141" i="6"/>
  <c r="U139" i="6"/>
  <c r="U137" i="6"/>
  <c r="U135" i="6"/>
  <c r="U133" i="6"/>
  <c r="U131" i="6"/>
  <c r="U129" i="6"/>
  <c r="U127" i="6"/>
  <c r="U125" i="6"/>
  <c r="U123" i="6"/>
  <c r="U121" i="6"/>
  <c r="U119" i="6"/>
  <c r="U117" i="6"/>
  <c r="U115" i="6"/>
  <c r="U113" i="6"/>
  <c r="U111" i="6"/>
  <c r="U109" i="6"/>
  <c r="U107" i="6"/>
  <c r="U105" i="6"/>
  <c r="U103" i="6"/>
  <c r="U101" i="6"/>
  <c r="U99" i="6"/>
  <c r="U97" i="6"/>
  <c r="U95" i="6"/>
  <c r="U93" i="6"/>
  <c r="U91" i="6"/>
  <c r="U89" i="6"/>
  <c r="U87" i="6"/>
  <c r="U85" i="6"/>
  <c r="U83" i="6"/>
  <c r="U81" i="6"/>
  <c r="U79" i="6"/>
  <c r="U77" i="6"/>
  <c r="U75" i="6"/>
  <c r="U73" i="6"/>
  <c r="U71" i="6"/>
  <c r="U69" i="6"/>
  <c r="U67" i="6"/>
  <c r="U65" i="6"/>
  <c r="U63" i="6"/>
  <c r="U61" i="6"/>
  <c r="U59" i="6"/>
  <c r="U57" i="6"/>
  <c r="U55" i="6"/>
  <c r="U53" i="6"/>
  <c r="U51" i="6"/>
  <c r="U49" i="6"/>
  <c r="U47" i="6"/>
  <c r="U45" i="6"/>
  <c r="U43" i="6"/>
  <c r="U41" i="6"/>
  <c r="U39" i="6"/>
  <c r="U37" i="6"/>
  <c r="U35" i="6"/>
  <c r="U33" i="6"/>
  <c r="U31" i="6"/>
  <c r="U29" i="6"/>
  <c r="U27" i="6"/>
  <c r="U25" i="6"/>
  <c r="U23" i="6"/>
  <c r="U21" i="6"/>
  <c r="U19" i="6"/>
  <c r="U17" i="6"/>
  <c r="N16" i="5"/>
  <c r="N18" i="5"/>
  <c r="N20" i="5"/>
  <c r="N21" i="5"/>
  <c r="N22" i="5"/>
  <c r="N24" i="5"/>
  <c r="N25" i="5"/>
  <c r="N26" i="5"/>
  <c r="N28" i="5"/>
  <c r="N29" i="5"/>
  <c r="N30" i="5"/>
  <c r="N32" i="5"/>
  <c r="N33" i="5"/>
  <c r="N34" i="5"/>
  <c r="N36" i="5"/>
  <c r="N37" i="5"/>
  <c r="N38" i="5"/>
  <c r="N40" i="5"/>
  <c r="N41" i="5"/>
  <c r="N42" i="5"/>
  <c r="N44" i="5"/>
  <c r="N45" i="5"/>
  <c r="N46" i="5"/>
  <c r="N48" i="5"/>
  <c r="N49" i="5"/>
  <c r="N50" i="5"/>
  <c r="N52" i="5"/>
  <c r="N53" i="5"/>
  <c r="N54" i="5"/>
  <c r="N56" i="5"/>
  <c r="N57" i="5"/>
  <c r="N58" i="5"/>
  <c r="N60" i="5"/>
  <c r="N61" i="5"/>
  <c r="N62" i="5"/>
  <c r="N64" i="5"/>
  <c r="N65" i="5"/>
  <c r="N66" i="5"/>
  <c r="N68" i="5"/>
  <c r="N69" i="5"/>
  <c r="N70" i="5"/>
  <c r="N72" i="5"/>
  <c r="N73" i="5"/>
  <c r="N74" i="5"/>
  <c r="N76" i="5"/>
  <c r="N77" i="5"/>
  <c r="N78" i="5"/>
  <c r="N80" i="5"/>
  <c r="N81" i="5"/>
  <c r="N82" i="5"/>
  <c r="N84" i="5"/>
  <c r="N85" i="5"/>
  <c r="N86" i="5"/>
  <c r="N88" i="5"/>
  <c r="N89" i="5"/>
  <c r="N90" i="5"/>
  <c r="N92" i="5"/>
  <c r="N93" i="5"/>
  <c r="N94" i="5"/>
  <c r="N96" i="5"/>
  <c r="N97" i="5"/>
  <c r="N98" i="5"/>
  <c r="N100" i="5"/>
  <c r="N101" i="5"/>
  <c r="N102" i="5"/>
  <c r="N104" i="5"/>
  <c r="N105" i="5"/>
  <c r="N106" i="5"/>
  <c r="N108" i="5"/>
  <c r="N109" i="5"/>
  <c r="N110" i="5"/>
  <c r="N112" i="5"/>
  <c r="N113" i="5"/>
  <c r="N114" i="5"/>
  <c r="N116" i="5"/>
  <c r="N117" i="5"/>
  <c r="N118" i="5"/>
  <c r="N120" i="5"/>
  <c r="N121" i="5"/>
  <c r="N122" i="5"/>
  <c r="N124" i="5"/>
  <c r="N125" i="5"/>
  <c r="N126" i="5"/>
  <c r="N128" i="5"/>
  <c r="N129" i="5"/>
  <c r="N130" i="5"/>
  <c r="N132" i="5"/>
  <c r="N133" i="5"/>
  <c r="N134" i="5"/>
  <c r="N136" i="5"/>
  <c r="N137" i="5"/>
  <c r="N138" i="5"/>
  <c r="N140" i="5"/>
  <c r="N141" i="5"/>
  <c r="N142" i="5"/>
  <c r="N144" i="5"/>
  <c r="N145" i="5"/>
  <c r="N146" i="5"/>
  <c r="N148" i="5"/>
  <c r="N149" i="5"/>
  <c r="N150" i="5"/>
  <c r="N152" i="5"/>
  <c r="N153" i="5"/>
  <c r="N154" i="5"/>
  <c r="N156" i="5"/>
  <c r="N157" i="5"/>
  <c r="N158" i="5"/>
  <c r="N160" i="5"/>
  <c r="N161" i="5"/>
  <c r="N162" i="5"/>
  <c r="N164" i="5"/>
  <c r="N165" i="5"/>
  <c r="N166" i="5"/>
  <c r="N168" i="5"/>
  <c r="N169" i="5"/>
  <c r="N170" i="5"/>
  <c r="N172" i="5"/>
  <c r="N173" i="5"/>
  <c r="N174" i="5"/>
  <c r="N176" i="5"/>
  <c r="N177" i="5"/>
  <c r="N178" i="5"/>
  <c r="N180" i="5"/>
  <c r="N181" i="5"/>
  <c r="N182" i="5"/>
  <c r="N184" i="5"/>
  <c r="N185" i="5"/>
  <c r="N186" i="5"/>
  <c r="N188" i="5"/>
  <c r="N189" i="5"/>
  <c r="N190" i="5"/>
  <c r="N192" i="5"/>
  <c r="N193" i="5"/>
  <c r="N194" i="5"/>
  <c r="N196" i="5"/>
  <c r="N197" i="5"/>
  <c r="N198" i="5"/>
  <c r="N200" i="5"/>
  <c r="N201" i="5"/>
  <c r="N202" i="5"/>
  <c r="N204" i="5"/>
  <c r="N205" i="5"/>
  <c r="N206" i="5"/>
  <c r="N208" i="5"/>
  <c r="N209" i="5"/>
  <c r="N210" i="5"/>
  <c r="N212" i="5"/>
  <c r="N213" i="5"/>
  <c r="N214" i="5"/>
  <c r="N216" i="5"/>
  <c r="N217" i="5"/>
  <c r="N218" i="5"/>
  <c r="N220" i="5"/>
  <c r="N221" i="5"/>
  <c r="N222" i="5"/>
  <c r="N224" i="5"/>
  <c r="N225" i="5"/>
  <c r="N226" i="5"/>
  <c r="N228" i="5"/>
  <c r="N229" i="5"/>
  <c r="N230" i="5"/>
  <c r="N232" i="5"/>
  <c r="N233" i="5"/>
  <c r="N234" i="5"/>
  <c r="N236" i="5"/>
  <c r="N237" i="5"/>
  <c r="N238" i="5"/>
  <c r="N240" i="5"/>
  <c r="N241" i="5"/>
  <c r="N242" i="5"/>
  <c r="N244" i="5"/>
  <c r="N245" i="5"/>
  <c r="N246" i="5"/>
  <c r="N248" i="5"/>
  <c r="N249" i="5"/>
  <c r="N250" i="5"/>
  <c r="N252" i="5"/>
  <c r="N253" i="5"/>
  <c r="N254" i="5"/>
  <c r="N256" i="5"/>
  <c r="N357" i="5"/>
  <c r="N358" i="5"/>
  <c r="N460" i="5"/>
  <c r="N461" i="5"/>
  <c r="N512" i="5"/>
  <c r="N514" i="5"/>
  <c r="N515" i="5"/>
  <c r="O16" i="5"/>
  <c r="O18" i="5"/>
  <c r="O20" i="5"/>
  <c r="O21" i="5"/>
  <c r="O22" i="5"/>
  <c r="O24" i="5"/>
  <c r="O25" i="5"/>
  <c r="O26" i="5"/>
  <c r="O28" i="5"/>
  <c r="O29" i="5"/>
  <c r="O30" i="5"/>
  <c r="O32" i="5"/>
  <c r="O33" i="5"/>
  <c r="O34" i="5"/>
  <c r="O36" i="5"/>
  <c r="O37" i="5"/>
  <c r="O38" i="5"/>
  <c r="O40" i="5"/>
  <c r="O41" i="5"/>
  <c r="O42" i="5"/>
  <c r="O44" i="5"/>
  <c r="O45" i="5"/>
  <c r="O46" i="5"/>
  <c r="O48" i="5"/>
  <c r="O49" i="5"/>
  <c r="O50" i="5"/>
  <c r="O52" i="5"/>
  <c r="O53" i="5"/>
  <c r="O54" i="5"/>
  <c r="O56" i="5"/>
  <c r="O57" i="5"/>
  <c r="O58" i="5"/>
  <c r="O60" i="5"/>
  <c r="O61" i="5"/>
  <c r="O62" i="5"/>
  <c r="O64" i="5"/>
  <c r="O65" i="5"/>
  <c r="O66" i="5"/>
  <c r="O68" i="5"/>
  <c r="O69" i="5"/>
  <c r="O70" i="5"/>
  <c r="O72" i="5"/>
  <c r="O73" i="5"/>
  <c r="O74" i="5"/>
  <c r="O76" i="5"/>
  <c r="O77" i="5"/>
  <c r="O78" i="5"/>
  <c r="O80" i="5"/>
  <c r="O81" i="5"/>
  <c r="O82" i="5"/>
  <c r="O84" i="5"/>
  <c r="O85" i="5"/>
  <c r="O86" i="5"/>
  <c r="O88" i="5"/>
  <c r="O89" i="5"/>
  <c r="O90" i="5"/>
  <c r="O92" i="5"/>
  <c r="O93" i="5"/>
  <c r="O94" i="5"/>
  <c r="O96" i="5"/>
  <c r="O97" i="5"/>
  <c r="O98" i="5"/>
  <c r="O100" i="5"/>
  <c r="O101" i="5"/>
  <c r="O102" i="5"/>
  <c r="O104" i="5"/>
  <c r="O105" i="5"/>
  <c r="O106" i="5"/>
  <c r="O108" i="5"/>
  <c r="O109" i="5"/>
  <c r="O110" i="5"/>
  <c r="O112" i="5"/>
  <c r="O113" i="5"/>
  <c r="O114" i="5"/>
  <c r="O116" i="5"/>
  <c r="O117" i="5"/>
  <c r="O118" i="5"/>
  <c r="O120" i="5"/>
  <c r="O121" i="5"/>
  <c r="O122" i="5"/>
  <c r="O124" i="5"/>
  <c r="O125" i="5"/>
  <c r="O126" i="5"/>
  <c r="O128" i="5"/>
  <c r="O129" i="5"/>
  <c r="O130" i="5"/>
  <c r="O132" i="5"/>
  <c r="O133" i="5"/>
  <c r="O134" i="5"/>
  <c r="O136" i="5"/>
  <c r="O137" i="5"/>
  <c r="O138" i="5"/>
  <c r="O140" i="5"/>
  <c r="O141" i="5"/>
  <c r="O142" i="5"/>
  <c r="O144" i="5"/>
  <c r="O145" i="5"/>
  <c r="O146" i="5"/>
  <c r="O148" i="5"/>
  <c r="O149" i="5"/>
  <c r="O150" i="5"/>
  <c r="O152" i="5"/>
  <c r="O153" i="5"/>
  <c r="O154" i="5"/>
  <c r="O156" i="5"/>
  <c r="O157" i="5"/>
  <c r="O158" i="5"/>
  <c r="O160" i="5"/>
  <c r="O161" i="5"/>
  <c r="O162" i="5"/>
  <c r="O164" i="5"/>
  <c r="O165" i="5"/>
  <c r="O166" i="5"/>
  <c r="O168" i="5"/>
  <c r="O169" i="5"/>
  <c r="O170" i="5"/>
  <c r="O172" i="5"/>
  <c r="O173" i="5"/>
  <c r="O174" i="5"/>
  <c r="O176" i="5"/>
  <c r="O177" i="5"/>
  <c r="O178" i="5"/>
  <c r="O180" i="5"/>
  <c r="O181" i="5"/>
  <c r="O182" i="5"/>
  <c r="O184" i="5"/>
  <c r="O185" i="5"/>
  <c r="O186" i="5"/>
  <c r="O188" i="5"/>
  <c r="O189" i="5"/>
  <c r="O190" i="5"/>
  <c r="O192" i="5"/>
  <c r="O193" i="5"/>
  <c r="O194" i="5"/>
  <c r="O196" i="5"/>
  <c r="O197" i="5"/>
  <c r="O198" i="5"/>
  <c r="O200" i="5"/>
  <c r="O201" i="5"/>
  <c r="O202" i="5"/>
  <c r="O204" i="5"/>
  <c r="O205" i="5"/>
  <c r="O206" i="5"/>
  <c r="O208" i="5"/>
  <c r="O209" i="5"/>
  <c r="O210" i="5"/>
  <c r="O212" i="5"/>
  <c r="O213" i="5"/>
  <c r="O214" i="5"/>
  <c r="O216" i="5"/>
  <c r="O217" i="5"/>
  <c r="O218" i="5"/>
  <c r="O220" i="5"/>
  <c r="O221" i="5"/>
  <c r="O222" i="5"/>
  <c r="O224" i="5"/>
  <c r="O225" i="5"/>
  <c r="O226" i="5"/>
  <c r="O228" i="5"/>
  <c r="O229" i="5"/>
  <c r="O230" i="5"/>
  <c r="O232" i="5"/>
  <c r="O233" i="5"/>
  <c r="O234" i="5"/>
  <c r="O236" i="5"/>
  <c r="O237" i="5"/>
  <c r="O238" i="5"/>
  <c r="O240" i="5"/>
  <c r="O241" i="5"/>
  <c r="O242" i="5"/>
  <c r="O244" i="5"/>
  <c r="O245" i="5"/>
  <c r="O246" i="5"/>
  <c r="O248" i="5"/>
  <c r="O249" i="5"/>
  <c r="O250" i="5"/>
  <c r="O252" i="5"/>
  <c r="O253" i="5"/>
  <c r="O254" i="5"/>
  <c r="O256" i="5"/>
  <c r="O357" i="5"/>
  <c r="O358" i="5"/>
  <c r="O460" i="5"/>
  <c r="O461" i="5"/>
  <c r="O512" i="5"/>
  <c r="O514" i="5"/>
  <c r="O515" i="5"/>
  <c r="L20" i="4"/>
  <c r="L318" i="4"/>
  <c r="L22" i="4"/>
  <c r="L24" i="4"/>
  <c r="L26" i="4"/>
  <c r="L28" i="4"/>
  <c r="L30" i="4"/>
  <c r="L32" i="4"/>
  <c r="L34" i="4"/>
  <c r="L36" i="4"/>
  <c r="L38" i="4"/>
  <c r="L40" i="4"/>
  <c r="L42" i="4"/>
  <c r="L44" i="4"/>
  <c r="L46" i="4"/>
  <c r="L48" i="4"/>
  <c r="L50" i="4"/>
  <c r="L52" i="4"/>
  <c r="L54" i="4"/>
  <c r="L56" i="4"/>
  <c r="L58" i="4"/>
  <c r="L60" i="4"/>
  <c r="L62" i="4"/>
  <c r="L64" i="4"/>
  <c r="L66" i="4"/>
  <c r="L68" i="4"/>
  <c r="L70" i="4"/>
  <c r="L72" i="4"/>
  <c r="L74" i="4"/>
  <c r="L76" i="4"/>
  <c r="L78" i="4"/>
  <c r="L80" i="4"/>
  <c r="L82" i="4"/>
  <c r="L84" i="4"/>
  <c r="L86" i="4"/>
  <c r="L88" i="4"/>
  <c r="L90" i="4"/>
  <c r="L92" i="4"/>
  <c r="L94" i="4"/>
  <c r="L96" i="4"/>
  <c r="L98" i="4"/>
  <c r="L100" i="4"/>
  <c r="L102" i="4"/>
  <c r="L104" i="4"/>
  <c r="L106" i="4"/>
  <c r="L108" i="4"/>
  <c r="L110" i="4"/>
  <c r="L112" i="4"/>
  <c r="L114" i="4"/>
  <c r="L116" i="4"/>
  <c r="L118" i="4"/>
  <c r="L120" i="4"/>
  <c r="L122" i="4"/>
  <c r="L124" i="4"/>
  <c r="L126" i="4"/>
  <c r="L128" i="4"/>
  <c r="L130" i="4"/>
  <c r="L132" i="4"/>
  <c r="L134" i="4"/>
  <c r="L136" i="4"/>
  <c r="L138" i="4"/>
  <c r="L140" i="4"/>
  <c r="L142" i="4"/>
  <c r="L144" i="4"/>
  <c r="L146" i="4"/>
  <c r="L148" i="4"/>
  <c r="L150" i="4"/>
  <c r="L152" i="4"/>
  <c r="L154" i="4"/>
  <c r="L156" i="4"/>
  <c r="L158" i="4"/>
  <c r="L160" i="4"/>
  <c r="L162" i="4"/>
  <c r="L164" i="4"/>
  <c r="L166" i="4"/>
  <c r="L168" i="4"/>
  <c r="L170" i="4"/>
  <c r="L172" i="4"/>
  <c r="L174" i="4"/>
  <c r="L176" i="4"/>
  <c r="L178" i="4"/>
  <c r="L180" i="4"/>
  <c r="L182" i="4"/>
  <c r="L184" i="4"/>
  <c r="L186" i="4"/>
  <c r="L188" i="4"/>
  <c r="L190" i="4"/>
  <c r="L192" i="4"/>
  <c r="L194" i="4"/>
  <c r="L196" i="4"/>
  <c r="L198" i="4"/>
  <c r="L200" i="4"/>
  <c r="L202" i="4"/>
  <c r="L204" i="4"/>
  <c r="L206" i="4"/>
  <c r="L208" i="4"/>
  <c r="L210" i="4"/>
  <c r="L262" i="4"/>
  <c r="L264" i="4"/>
  <c r="L266" i="4"/>
  <c r="L268" i="4"/>
  <c r="L270" i="4"/>
  <c r="L272" i="4"/>
  <c r="L274" i="4"/>
  <c r="L276" i="4"/>
  <c r="L278" i="4"/>
  <c r="L280" i="4"/>
  <c r="L282" i="4"/>
  <c r="L284" i="4"/>
  <c r="L286" i="4"/>
  <c r="L288" i="4"/>
  <c r="L290" i="4"/>
  <c r="L292" i="4"/>
  <c r="L294" i="4"/>
  <c r="L296" i="4"/>
  <c r="L298" i="4"/>
  <c r="L300" i="4"/>
  <c r="L302" i="4"/>
  <c r="L304" i="4"/>
  <c r="L306" i="4"/>
  <c r="L308" i="4"/>
  <c r="L310" i="4"/>
  <c r="L312" i="4"/>
  <c r="L314" i="4"/>
  <c r="L316" i="4"/>
  <c r="M20" i="4"/>
  <c r="M318" i="4"/>
  <c r="M22" i="4"/>
  <c r="M24" i="4"/>
  <c r="M26" i="4"/>
  <c r="M28" i="4"/>
  <c r="M30" i="4"/>
  <c r="M32" i="4"/>
  <c r="M34" i="4"/>
  <c r="M36" i="4"/>
  <c r="M38" i="4"/>
  <c r="M40" i="4"/>
  <c r="M42" i="4"/>
  <c r="M44" i="4"/>
  <c r="M46" i="4"/>
  <c r="M48" i="4"/>
  <c r="M50" i="4"/>
  <c r="M52" i="4"/>
  <c r="M54" i="4"/>
  <c r="M56" i="4"/>
  <c r="M58" i="4"/>
  <c r="M60" i="4"/>
  <c r="M62" i="4"/>
  <c r="M64" i="4"/>
  <c r="M66" i="4"/>
  <c r="M68" i="4"/>
  <c r="M70" i="4"/>
  <c r="M72" i="4"/>
  <c r="M74" i="4"/>
  <c r="M76" i="4"/>
  <c r="M78" i="4"/>
  <c r="M80" i="4"/>
  <c r="M82" i="4"/>
  <c r="M84" i="4"/>
  <c r="M86" i="4"/>
  <c r="M88" i="4"/>
  <c r="M90" i="4"/>
  <c r="M92" i="4"/>
  <c r="M94" i="4"/>
  <c r="M96" i="4"/>
  <c r="M98" i="4"/>
  <c r="M100" i="4"/>
  <c r="M102" i="4"/>
  <c r="M104" i="4"/>
  <c r="M106" i="4"/>
  <c r="M108" i="4"/>
  <c r="M110" i="4"/>
  <c r="M112" i="4"/>
  <c r="M114" i="4"/>
  <c r="M116" i="4"/>
  <c r="M118" i="4"/>
  <c r="M120" i="4"/>
  <c r="M122" i="4"/>
  <c r="M124" i="4"/>
  <c r="M126" i="4"/>
  <c r="M128" i="4"/>
  <c r="M130" i="4"/>
  <c r="M132" i="4"/>
  <c r="M134" i="4"/>
  <c r="M136" i="4"/>
  <c r="M138" i="4"/>
  <c r="M140" i="4"/>
  <c r="M142" i="4"/>
  <c r="M144" i="4"/>
  <c r="M146" i="4"/>
  <c r="M148" i="4"/>
  <c r="M150" i="4"/>
  <c r="M152" i="4"/>
  <c r="M154" i="4"/>
  <c r="M156" i="4"/>
  <c r="M158" i="4"/>
  <c r="M160" i="4"/>
  <c r="M162" i="4"/>
  <c r="M164" i="4"/>
  <c r="M166" i="4"/>
  <c r="M168" i="4"/>
  <c r="M170" i="4"/>
  <c r="M172" i="4"/>
  <c r="M174" i="4"/>
  <c r="M176" i="4"/>
  <c r="M178" i="4"/>
  <c r="M180" i="4"/>
  <c r="M182" i="4"/>
  <c r="M184" i="4"/>
  <c r="M186" i="4"/>
  <c r="M188" i="4"/>
  <c r="M190" i="4"/>
  <c r="M192" i="4"/>
  <c r="M194" i="4"/>
  <c r="M196" i="4"/>
  <c r="M198" i="4"/>
  <c r="M200" i="4"/>
  <c r="M202" i="4"/>
  <c r="M204" i="4"/>
  <c r="M206" i="4"/>
  <c r="M208" i="4"/>
  <c r="M210" i="4"/>
  <c r="M262" i="4"/>
  <c r="M264" i="4"/>
  <c r="M266" i="4"/>
  <c r="M268" i="4"/>
  <c r="M270" i="4"/>
  <c r="M272" i="4"/>
  <c r="M274" i="4"/>
  <c r="M276" i="4"/>
  <c r="M278" i="4"/>
  <c r="M280" i="4"/>
  <c r="M282" i="4"/>
  <c r="M284" i="4"/>
  <c r="M286" i="4"/>
  <c r="M288" i="4"/>
  <c r="M290" i="4"/>
  <c r="M292" i="4"/>
  <c r="M294" i="4"/>
  <c r="M296" i="4"/>
  <c r="M298" i="4"/>
  <c r="M300" i="4"/>
  <c r="M302" i="4"/>
  <c r="M304" i="4"/>
  <c r="M306" i="4"/>
  <c r="M308" i="4"/>
  <c r="M310" i="4"/>
  <c r="M312" i="4"/>
  <c r="M314" i="4"/>
  <c r="M316" i="4"/>
  <c r="G16" i="4"/>
  <c r="E14" i="9" s="1"/>
  <c r="AY15" i="3"/>
  <c r="AY14" i="3"/>
  <c r="AY13" i="3"/>
  <c r="AD12" i="3"/>
  <c r="K262" i="6"/>
  <c r="K261" i="6"/>
  <c r="K260" i="6"/>
  <c r="K259" i="6"/>
  <c r="K258" i="6"/>
  <c r="K257" i="6"/>
  <c r="K256" i="6"/>
  <c r="K255" i="6"/>
  <c r="K254" i="6"/>
  <c r="K253" i="6"/>
  <c r="K252" i="6"/>
  <c r="K251" i="6"/>
  <c r="K250" i="6"/>
  <c r="K249" i="6"/>
  <c r="K248" i="6"/>
  <c r="K247" i="6"/>
  <c r="K246" i="6"/>
  <c r="K245" i="6"/>
  <c r="K244" i="6"/>
  <c r="K243" i="6"/>
  <c r="K242" i="6"/>
  <c r="K241" i="6"/>
  <c r="K240" i="6"/>
  <c r="K239" i="6"/>
  <c r="K238" i="6"/>
  <c r="K237" i="6"/>
  <c r="K236" i="6"/>
  <c r="K235" i="6"/>
  <c r="K234" i="6"/>
  <c r="K233" i="6"/>
  <c r="K232" i="6"/>
  <c r="K231" i="6"/>
  <c r="K230" i="6"/>
  <c r="K229" i="6"/>
  <c r="K228" i="6"/>
  <c r="K227" i="6"/>
  <c r="K226" i="6"/>
  <c r="K225" i="6"/>
  <c r="K224" i="6"/>
  <c r="K223" i="6"/>
  <c r="K222" i="6"/>
  <c r="K221" i="6"/>
  <c r="K220" i="6"/>
  <c r="K219" i="6"/>
  <c r="K218" i="6"/>
  <c r="K217" i="6"/>
  <c r="K216" i="6"/>
  <c r="K215" i="6"/>
  <c r="K214" i="6"/>
  <c r="K213" i="6"/>
  <c r="K212" i="6"/>
  <c r="K211" i="6"/>
  <c r="K210" i="6"/>
  <c r="K209" i="6"/>
  <c r="K208" i="6"/>
  <c r="K207" i="6"/>
  <c r="K206" i="6"/>
  <c r="K205" i="6"/>
  <c r="K204" i="6"/>
  <c r="K203" i="6"/>
  <c r="K202" i="6"/>
  <c r="K201" i="6"/>
  <c r="K200" i="6"/>
  <c r="K199" i="6"/>
  <c r="K198" i="6"/>
  <c r="K197" i="6"/>
  <c r="K196" i="6"/>
  <c r="K195" i="6"/>
  <c r="K194" i="6"/>
  <c r="K193" i="6"/>
  <c r="K192" i="6"/>
  <c r="K191" i="6"/>
  <c r="K190" i="6"/>
  <c r="K189" i="6"/>
  <c r="K188" i="6"/>
  <c r="K187" i="6"/>
  <c r="K186" i="6"/>
  <c r="K185" i="6"/>
  <c r="K184" i="6"/>
  <c r="K183" i="6"/>
  <c r="K182" i="6"/>
  <c r="K181" i="6"/>
  <c r="K180" i="6"/>
  <c r="K179" i="6"/>
  <c r="K178" i="6"/>
  <c r="K177" i="6"/>
  <c r="K176" i="6"/>
  <c r="K175" i="6"/>
  <c r="K174" i="6"/>
  <c r="K173" i="6"/>
  <c r="K172" i="6"/>
  <c r="K171" i="6"/>
  <c r="K170" i="6"/>
  <c r="K169" i="6"/>
  <c r="K168" i="6"/>
  <c r="K167" i="6"/>
  <c r="K166" i="6"/>
  <c r="K165" i="6"/>
  <c r="K164" i="6"/>
  <c r="K163" i="6"/>
  <c r="K162" i="6"/>
  <c r="K161" i="6"/>
  <c r="K160" i="6"/>
  <c r="K159" i="6"/>
  <c r="K158" i="6"/>
  <c r="K157" i="6"/>
  <c r="K156" i="6"/>
  <c r="K155" i="6"/>
  <c r="K154" i="6"/>
  <c r="K153" i="6"/>
  <c r="K152" i="6"/>
  <c r="K151" i="6"/>
  <c r="K150" i="6"/>
  <c r="K149" i="6"/>
  <c r="K148" i="6"/>
  <c r="K147" i="6"/>
  <c r="K146" i="6"/>
  <c r="K145" i="6"/>
  <c r="K144" i="6"/>
  <c r="K143" i="6"/>
  <c r="K142" i="6"/>
  <c r="K141" i="6"/>
  <c r="K140" i="6"/>
  <c r="K139" i="6"/>
  <c r="K138" i="6"/>
  <c r="K137" i="6"/>
  <c r="K136" i="6"/>
  <c r="K135" i="6"/>
  <c r="K134" i="6"/>
  <c r="K133" i="6"/>
  <c r="K132" i="6"/>
  <c r="K131" i="6"/>
  <c r="K130" i="6"/>
  <c r="K129" i="6"/>
  <c r="K128" i="6"/>
  <c r="K127" i="6"/>
  <c r="K126" i="6"/>
  <c r="K125" i="6"/>
  <c r="K124" i="6"/>
  <c r="K123" i="6"/>
  <c r="K122" i="6"/>
  <c r="K121" i="6"/>
  <c r="K120" i="6"/>
  <c r="K119" i="6"/>
  <c r="K118" i="6"/>
  <c r="K117" i="6"/>
  <c r="K116" i="6"/>
  <c r="K115" i="6"/>
  <c r="K114" i="6"/>
  <c r="K113" i="6"/>
  <c r="K112" i="6"/>
  <c r="K111" i="6"/>
  <c r="K110" i="6"/>
  <c r="K109" i="6"/>
  <c r="K108" i="6"/>
  <c r="K107" i="6"/>
  <c r="K106" i="6"/>
  <c r="K105" i="6"/>
  <c r="K104" i="6"/>
  <c r="K103" i="6"/>
  <c r="K102" i="6"/>
  <c r="K101" i="6"/>
  <c r="K100" i="6"/>
  <c r="K99" i="6"/>
  <c r="K98" i="6"/>
  <c r="K97" i="6"/>
  <c r="K96" i="6"/>
  <c r="K95" i="6"/>
  <c r="K94" i="6"/>
  <c r="K93" i="6"/>
  <c r="K92" i="6"/>
  <c r="K91" i="6"/>
  <c r="K90" i="6"/>
  <c r="K89" i="6"/>
  <c r="K88" i="6"/>
  <c r="K87" i="6"/>
  <c r="K86" i="6"/>
  <c r="K85" i="6"/>
  <c r="K84" i="6"/>
  <c r="K83" i="6"/>
  <c r="K82" i="6"/>
  <c r="K81" i="6"/>
  <c r="K80" i="6"/>
  <c r="K79" i="6"/>
  <c r="K78" i="6"/>
  <c r="K77" i="6"/>
  <c r="K76" i="6"/>
  <c r="K75" i="6"/>
  <c r="K74" i="6"/>
  <c r="K73" i="6"/>
  <c r="K72" i="6"/>
  <c r="K71" i="6"/>
  <c r="K70" i="6"/>
  <c r="K69" i="6"/>
  <c r="K68" i="6"/>
  <c r="K67" i="6"/>
  <c r="K66" i="6"/>
  <c r="K65" i="6"/>
  <c r="K64" i="6"/>
  <c r="K63" i="6"/>
  <c r="K62" i="6"/>
  <c r="K61" i="6"/>
  <c r="K60" i="6"/>
  <c r="K59" i="6"/>
  <c r="K58" i="6"/>
  <c r="K57" i="6"/>
  <c r="K56" i="6"/>
  <c r="K55" i="6"/>
  <c r="K54" i="6"/>
  <c r="K53" i="6"/>
  <c r="K52" i="6"/>
  <c r="K51" i="6"/>
  <c r="K50" i="6"/>
  <c r="K49" i="6"/>
  <c r="K48" i="6"/>
  <c r="K47" i="6"/>
  <c r="K46" i="6"/>
  <c r="K45" i="6"/>
  <c r="K44" i="6"/>
  <c r="K43" i="6"/>
  <c r="K42" i="6"/>
  <c r="K41" i="6"/>
  <c r="K40" i="6"/>
  <c r="K39" i="6"/>
  <c r="K38" i="6"/>
  <c r="K37" i="6"/>
  <c r="K36" i="6"/>
  <c r="K35" i="6"/>
  <c r="K34" i="6"/>
  <c r="K33" i="6"/>
  <c r="K32" i="6"/>
  <c r="K31" i="6"/>
  <c r="K30" i="6"/>
  <c r="K29" i="6"/>
  <c r="K28" i="6"/>
  <c r="K27" i="6"/>
  <c r="K26" i="6"/>
  <c r="K25" i="6"/>
  <c r="K24" i="6"/>
  <c r="K23" i="6"/>
  <c r="K22" i="6"/>
  <c r="K21" i="6"/>
  <c r="K20" i="6"/>
  <c r="K19" i="6"/>
  <c r="K18" i="6"/>
  <c r="K17" i="6"/>
  <c r="K16" i="6"/>
  <c r="K16" i="5"/>
  <c r="P15" i="6"/>
  <c r="M14" i="8"/>
  <c r="A1013" i="7"/>
  <c r="A1012" i="7"/>
  <c r="A1011" i="7"/>
  <c r="A1010" i="7"/>
  <c r="A1009" i="7"/>
  <c r="A1008" i="7"/>
  <c r="A1007" i="7"/>
  <c r="A1006" i="7"/>
  <c r="A1005" i="7"/>
  <c r="A1004" i="7"/>
  <c r="A1003" i="7"/>
  <c r="A1002" i="7"/>
  <c r="A1001" i="7"/>
  <c r="A10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C3" i="10"/>
  <c r="C2" i="10"/>
  <c r="H4" i="11"/>
  <c r="F515" i="8"/>
  <c r="E1014" i="7"/>
  <c r="E766" i="6"/>
  <c r="E516" i="5"/>
  <c r="E520" i="4"/>
  <c r="G6" i="1"/>
  <c r="G4" i="1"/>
  <c r="D5" i="1"/>
  <c r="D4" i="11"/>
  <c r="E515" i="8"/>
  <c r="D1014" i="7"/>
  <c r="D766" i="6"/>
  <c r="D516" i="5"/>
  <c r="D520" i="4"/>
  <c r="D17" i="1"/>
  <c r="D15" i="1"/>
  <c r="D11" i="1"/>
  <c r="D9" i="1"/>
  <c r="D7" i="1"/>
  <c r="G1010" i="3"/>
  <c r="AA1010" i="3" s="1"/>
  <c r="G1009" i="3"/>
  <c r="AA1009" i="3" s="1"/>
  <c r="G1008" i="3"/>
  <c r="AA1008" i="3" s="1"/>
  <c r="G1007" i="3"/>
  <c r="AA1007" i="3" s="1"/>
  <c r="G1006" i="3"/>
  <c r="AA1006" i="3" s="1"/>
  <c r="G1005" i="3"/>
  <c r="AA1005" i="3" s="1"/>
  <c r="G1004" i="3"/>
  <c r="AA1004" i="3" s="1"/>
  <c r="G1003" i="3"/>
  <c r="AA1003" i="3" s="1"/>
  <c r="G1002" i="3"/>
  <c r="AA1002" i="3" s="1"/>
  <c r="G1001" i="3"/>
  <c r="AA1001" i="3" s="1"/>
  <c r="G1000" i="3"/>
  <c r="AA1000" i="3" s="1"/>
  <c r="G999" i="3"/>
  <c r="AA999" i="3" s="1"/>
  <c r="G998" i="3"/>
  <c r="AA998" i="3" s="1"/>
  <c r="G997" i="3"/>
  <c r="AA997" i="3" s="1"/>
  <c r="G996" i="3"/>
  <c r="AA996" i="3" s="1"/>
  <c r="G995" i="3"/>
  <c r="AA995" i="3" s="1"/>
  <c r="G994" i="3"/>
  <c r="AA994" i="3" s="1"/>
  <c r="G993" i="3"/>
  <c r="AA993" i="3" s="1"/>
  <c r="G992" i="3"/>
  <c r="AA992" i="3" s="1"/>
  <c r="G991" i="3"/>
  <c r="AA991" i="3" s="1"/>
  <c r="G990" i="3"/>
  <c r="AA990" i="3" s="1"/>
  <c r="G989" i="3"/>
  <c r="AA989" i="3" s="1"/>
  <c r="G988" i="3"/>
  <c r="AA988" i="3" s="1"/>
  <c r="G987" i="3"/>
  <c r="AA987" i="3" s="1"/>
  <c r="G986" i="3"/>
  <c r="AA986" i="3" s="1"/>
  <c r="G985" i="3"/>
  <c r="AA985" i="3" s="1"/>
  <c r="G984" i="3"/>
  <c r="AA984" i="3" s="1"/>
  <c r="G983" i="3"/>
  <c r="AA983" i="3" s="1"/>
  <c r="G982" i="3"/>
  <c r="AA982" i="3" s="1"/>
  <c r="G981" i="3"/>
  <c r="AA981" i="3" s="1"/>
  <c r="G980" i="3"/>
  <c r="AA980" i="3" s="1"/>
  <c r="G979" i="3"/>
  <c r="AA979" i="3" s="1"/>
  <c r="G978" i="3"/>
  <c r="AA978" i="3" s="1"/>
  <c r="G977" i="3"/>
  <c r="AA977" i="3" s="1"/>
  <c r="G976" i="3"/>
  <c r="AA976" i="3" s="1"/>
  <c r="G975" i="3"/>
  <c r="AA975" i="3" s="1"/>
  <c r="G974" i="3"/>
  <c r="AA974" i="3" s="1"/>
  <c r="G973" i="3"/>
  <c r="AA973" i="3" s="1"/>
  <c r="G972" i="3"/>
  <c r="AA972" i="3" s="1"/>
  <c r="G971" i="3"/>
  <c r="AA971" i="3" s="1"/>
  <c r="G970" i="3"/>
  <c r="G969" i="3"/>
  <c r="AA969" i="3" s="1"/>
  <c r="G968" i="3"/>
  <c r="AA968" i="3" s="1"/>
  <c r="G967" i="3"/>
  <c r="G966" i="3"/>
  <c r="AA966" i="3" s="1"/>
  <c r="G965" i="3"/>
  <c r="AA965" i="3" s="1"/>
  <c r="G964" i="3"/>
  <c r="AA964" i="3" s="1"/>
  <c r="G963" i="3"/>
  <c r="AA963" i="3" s="1"/>
  <c r="G962" i="3"/>
  <c r="AA962" i="3" s="1"/>
  <c r="G961" i="3"/>
  <c r="AA961" i="3" s="1"/>
  <c r="G960" i="3"/>
  <c r="AA960" i="3" s="1"/>
  <c r="G959" i="3"/>
  <c r="AA959" i="3" s="1"/>
  <c r="G958" i="3"/>
  <c r="AA958" i="3" s="1"/>
  <c r="G957" i="3"/>
  <c r="AA957" i="3" s="1"/>
  <c r="G956" i="3"/>
  <c r="AA956" i="3" s="1"/>
  <c r="G955" i="3"/>
  <c r="AA955" i="3" s="1"/>
  <c r="G954" i="3"/>
  <c r="AA954" i="3" s="1"/>
  <c r="G953" i="3"/>
  <c r="AA953" i="3" s="1"/>
  <c r="G952" i="3"/>
  <c r="AA952" i="3" s="1"/>
  <c r="G951" i="3"/>
  <c r="AA951" i="3" s="1"/>
  <c r="G950" i="3"/>
  <c r="AA950" i="3" s="1"/>
  <c r="G949" i="3"/>
  <c r="AA949" i="3" s="1"/>
  <c r="G948" i="3"/>
  <c r="AA948" i="3" s="1"/>
  <c r="G947" i="3"/>
  <c r="AA947" i="3" s="1"/>
  <c r="G946" i="3"/>
  <c r="AA946" i="3" s="1"/>
  <c r="G945" i="3"/>
  <c r="AA945" i="3" s="1"/>
  <c r="G944" i="3"/>
  <c r="AA944" i="3" s="1"/>
  <c r="G943" i="3"/>
  <c r="AA943" i="3" s="1"/>
  <c r="G942" i="3"/>
  <c r="AA942" i="3" s="1"/>
  <c r="G941" i="3"/>
  <c r="AA941" i="3" s="1"/>
  <c r="G940" i="3"/>
  <c r="AA940" i="3" s="1"/>
  <c r="G939" i="3"/>
  <c r="AA939" i="3" s="1"/>
  <c r="G938" i="3"/>
  <c r="AA938" i="3" s="1"/>
  <c r="G937" i="3"/>
  <c r="AA937" i="3" s="1"/>
  <c r="G936" i="3"/>
  <c r="AA936" i="3" s="1"/>
  <c r="G935" i="3"/>
  <c r="G934" i="3"/>
  <c r="AA934" i="3" s="1"/>
  <c r="G933" i="3"/>
  <c r="AA933" i="3" s="1"/>
  <c r="G932" i="3"/>
  <c r="AA932" i="3" s="1"/>
  <c r="G931" i="3"/>
  <c r="AA931" i="3" s="1"/>
  <c r="G930" i="3"/>
  <c r="AA930" i="3" s="1"/>
  <c r="G929" i="3"/>
  <c r="AA929" i="3" s="1"/>
  <c r="G928" i="3"/>
  <c r="AA928" i="3" s="1"/>
  <c r="G927" i="3"/>
  <c r="AA927" i="3" s="1"/>
  <c r="G926" i="3"/>
  <c r="AA926" i="3" s="1"/>
  <c r="G925" i="3"/>
  <c r="AA925" i="3" s="1"/>
  <c r="G924" i="3"/>
  <c r="AA924" i="3" s="1"/>
  <c r="G923" i="3"/>
  <c r="AA923" i="3" s="1"/>
  <c r="G922" i="3"/>
  <c r="AA922" i="3" s="1"/>
  <c r="G921" i="3"/>
  <c r="AA921" i="3" s="1"/>
  <c r="G920" i="3"/>
  <c r="AA920" i="3" s="1"/>
  <c r="G919" i="3"/>
  <c r="AA919" i="3" s="1"/>
  <c r="G918" i="3"/>
  <c r="AA918" i="3" s="1"/>
  <c r="G917" i="3"/>
  <c r="AA917" i="3" s="1"/>
  <c r="G916" i="3"/>
  <c r="AA916" i="3" s="1"/>
  <c r="G915" i="3"/>
  <c r="AA915" i="3" s="1"/>
  <c r="G914" i="3"/>
  <c r="AA914" i="3" s="1"/>
  <c r="G913" i="3"/>
  <c r="AA913" i="3" s="1"/>
  <c r="G912" i="3"/>
  <c r="AA912" i="3" s="1"/>
  <c r="G911" i="3"/>
  <c r="AA911" i="3" s="1"/>
  <c r="G910" i="3"/>
  <c r="AA910" i="3" s="1"/>
  <c r="G909" i="3"/>
  <c r="AA909" i="3" s="1"/>
  <c r="G908" i="3"/>
  <c r="AA908" i="3" s="1"/>
  <c r="G907" i="3"/>
  <c r="AA907" i="3" s="1"/>
  <c r="G906" i="3"/>
  <c r="G905" i="3"/>
  <c r="AA905" i="3" s="1"/>
  <c r="G904" i="3"/>
  <c r="AA904" i="3" s="1"/>
  <c r="G903" i="3"/>
  <c r="AA903" i="3" s="1"/>
  <c r="G902" i="3"/>
  <c r="AA902" i="3" s="1"/>
  <c r="G901" i="3"/>
  <c r="AA901" i="3" s="1"/>
  <c r="G900" i="3"/>
  <c r="AA900" i="3" s="1"/>
  <c r="G899" i="3"/>
  <c r="AA899" i="3" s="1"/>
  <c r="G898" i="3"/>
  <c r="AA898" i="3" s="1"/>
  <c r="G897" i="3"/>
  <c r="AA897" i="3" s="1"/>
  <c r="G896" i="3"/>
  <c r="AA896" i="3" s="1"/>
  <c r="G895" i="3"/>
  <c r="AA895" i="3" s="1"/>
  <c r="G894" i="3"/>
  <c r="AA894" i="3" s="1"/>
  <c r="G893" i="3"/>
  <c r="AA893" i="3" s="1"/>
  <c r="G892" i="3"/>
  <c r="AA892" i="3" s="1"/>
  <c r="G891" i="3"/>
  <c r="AA891" i="3" s="1"/>
  <c r="G890" i="3"/>
  <c r="AA890" i="3" s="1"/>
  <c r="G889" i="3"/>
  <c r="AA889" i="3" s="1"/>
  <c r="G888" i="3"/>
  <c r="AA888" i="3" s="1"/>
  <c r="G887" i="3"/>
  <c r="AA887" i="3" s="1"/>
  <c r="G886" i="3"/>
  <c r="AA886" i="3" s="1"/>
  <c r="G885" i="3"/>
  <c r="AA885" i="3" s="1"/>
  <c r="G884" i="3"/>
  <c r="AA884" i="3" s="1"/>
  <c r="G883" i="3"/>
  <c r="AA883" i="3" s="1"/>
  <c r="G882" i="3"/>
  <c r="AA882" i="3" s="1"/>
  <c r="G881" i="3"/>
  <c r="AA881" i="3" s="1"/>
  <c r="G880" i="3"/>
  <c r="AA880" i="3" s="1"/>
  <c r="G879" i="3"/>
  <c r="AA879" i="3" s="1"/>
  <c r="G878" i="3"/>
  <c r="AA878" i="3" s="1"/>
  <c r="G877" i="3"/>
  <c r="AA877" i="3" s="1"/>
  <c r="G876" i="3"/>
  <c r="AA876" i="3" s="1"/>
  <c r="G875" i="3"/>
  <c r="AA875" i="3" s="1"/>
  <c r="G874" i="3"/>
  <c r="AA874" i="3" s="1"/>
  <c r="G873" i="3"/>
  <c r="AA873" i="3" s="1"/>
  <c r="G872" i="3"/>
  <c r="AA872" i="3" s="1"/>
  <c r="G871" i="3"/>
  <c r="AA871" i="3" s="1"/>
  <c r="G870" i="3"/>
  <c r="AA870" i="3" s="1"/>
  <c r="G869" i="3"/>
  <c r="AA869" i="3" s="1"/>
  <c r="G868" i="3"/>
  <c r="AA868" i="3" s="1"/>
  <c r="G867" i="3"/>
  <c r="AA867" i="3" s="1"/>
  <c r="G866" i="3"/>
  <c r="AA866" i="3" s="1"/>
  <c r="G865" i="3"/>
  <c r="AA865" i="3" s="1"/>
  <c r="G864" i="3"/>
  <c r="AA864" i="3" s="1"/>
  <c r="G863" i="3"/>
  <c r="AA863" i="3" s="1"/>
  <c r="G862" i="3"/>
  <c r="AA862" i="3" s="1"/>
  <c r="G861" i="3"/>
  <c r="AA861" i="3" s="1"/>
  <c r="G860" i="3"/>
  <c r="AA860" i="3" s="1"/>
  <c r="G859" i="3"/>
  <c r="AA859" i="3" s="1"/>
  <c r="G858" i="3"/>
  <c r="AA858" i="3" s="1"/>
  <c r="G857" i="3"/>
  <c r="AA857" i="3" s="1"/>
  <c r="G856" i="3"/>
  <c r="AA856" i="3" s="1"/>
  <c r="G855" i="3"/>
  <c r="AA855" i="3" s="1"/>
  <c r="G854" i="3"/>
  <c r="AA854" i="3" s="1"/>
  <c r="G853" i="3"/>
  <c r="AA853" i="3" s="1"/>
  <c r="G852" i="3"/>
  <c r="AA852" i="3" s="1"/>
  <c r="G851" i="3"/>
  <c r="AA851" i="3" s="1"/>
  <c r="G850" i="3"/>
  <c r="AA850" i="3" s="1"/>
  <c r="G849" i="3"/>
  <c r="AA849" i="3" s="1"/>
  <c r="G848" i="3"/>
  <c r="AA848" i="3" s="1"/>
  <c r="G847" i="3"/>
  <c r="AA847" i="3" s="1"/>
  <c r="G846" i="3"/>
  <c r="AA846" i="3" s="1"/>
  <c r="G845" i="3"/>
  <c r="AA845" i="3" s="1"/>
  <c r="G844" i="3"/>
  <c r="AA844" i="3" s="1"/>
  <c r="G843" i="3"/>
  <c r="AA843" i="3" s="1"/>
  <c r="G842" i="3"/>
  <c r="G841" i="3"/>
  <c r="AA841" i="3" s="1"/>
  <c r="G840" i="3"/>
  <c r="AA840" i="3" s="1"/>
  <c r="G839" i="3"/>
  <c r="AA839" i="3" s="1"/>
  <c r="G838" i="3"/>
  <c r="AA838" i="3" s="1"/>
  <c r="G837" i="3"/>
  <c r="AA837" i="3" s="1"/>
  <c r="G836" i="3"/>
  <c r="AA836" i="3" s="1"/>
  <c r="G835" i="3"/>
  <c r="AA835" i="3" s="1"/>
  <c r="G834" i="3"/>
  <c r="AA834" i="3" s="1"/>
  <c r="G833" i="3"/>
  <c r="AA833" i="3" s="1"/>
  <c r="G832" i="3"/>
  <c r="AA832" i="3" s="1"/>
  <c r="G831" i="3"/>
  <c r="AA831" i="3" s="1"/>
  <c r="G830" i="3"/>
  <c r="AA830" i="3" s="1"/>
  <c r="G829" i="3"/>
  <c r="AA829" i="3" s="1"/>
  <c r="G828" i="3"/>
  <c r="AA828" i="3" s="1"/>
  <c r="G827" i="3"/>
  <c r="AA827" i="3" s="1"/>
  <c r="G826" i="3"/>
  <c r="AA826" i="3" s="1"/>
  <c r="G825" i="3"/>
  <c r="AA825" i="3" s="1"/>
  <c r="G824" i="3"/>
  <c r="AA824" i="3" s="1"/>
  <c r="G823" i="3"/>
  <c r="AA823" i="3" s="1"/>
  <c r="G822" i="3"/>
  <c r="AA822" i="3" s="1"/>
  <c r="G821" i="3"/>
  <c r="AA821" i="3" s="1"/>
  <c r="G820" i="3"/>
  <c r="AA820" i="3" s="1"/>
  <c r="G819" i="3"/>
  <c r="AA819" i="3" s="1"/>
  <c r="G818" i="3"/>
  <c r="AA818" i="3" s="1"/>
  <c r="G817" i="3"/>
  <c r="AA817" i="3" s="1"/>
  <c r="G816" i="3"/>
  <c r="AA816" i="3" s="1"/>
  <c r="G815" i="3"/>
  <c r="AA815" i="3" s="1"/>
  <c r="G814" i="3"/>
  <c r="AA814" i="3" s="1"/>
  <c r="G813" i="3"/>
  <c r="AA813" i="3" s="1"/>
  <c r="G812" i="3"/>
  <c r="AA812" i="3" s="1"/>
  <c r="G811" i="3"/>
  <c r="AA811" i="3" s="1"/>
  <c r="G810" i="3"/>
  <c r="AA810" i="3" s="1"/>
  <c r="G809" i="3"/>
  <c r="AA809" i="3" s="1"/>
  <c r="G808" i="3"/>
  <c r="AA808" i="3" s="1"/>
  <c r="G807" i="3"/>
  <c r="AA807" i="3" s="1"/>
  <c r="G806" i="3"/>
  <c r="AA806" i="3" s="1"/>
  <c r="G805" i="3"/>
  <c r="AA805" i="3" s="1"/>
  <c r="G804" i="3"/>
  <c r="AA804" i="3" s="1"/>
  <c r="G803" i="3"/>
  <c r="AA803" i="3" s="1"/>
  <c r="G802" i="3"/>
  <c r="AA802" i="3" s="1"/>
  <c r="G801" i="3"/>
  <c r="AA801" i="3" s="1"/>
  <c r="G800" i="3"/>
  <c r="AA800" i="3" s="1"/>
  <c r="G799" i="3"/>
  <c r="AA799" i="3" s="1"/>
  <c r="G798" i="3"/>
  <c r="AA798" i="3" s="1"/>
  <c r="G797" i="3"/>
  <c r="AA797" i="3" s="1"/>
  <c r="G796" i="3"/>
  <c r="AA796" i="3" s="1"/>
  <c r="G795" i="3"/>
  <c r="AA795" i="3" s="1"/>
  <c r="G794" i="3"/>
  <c r="AA794" i="3" s="1"/>
  <c r="G793" i="3"/>
  <c r="AA793" i="3" s="1"/>
  <c r="G792" i="3"/>
  <c r="AA792" i="3" s="1"/>
  <c r="G791" i="3"/>
  <c r="AA791" i="3" s="1"/>
  <c r="G790" i="3"/>
  <c r="AA790" i="3" s="1"/>
  <c r="G789" i="3"/>
  <c r="AA789" i="3" s="1"/>
  <c r="G788" i="3"/>
  <c r="AA788" i="3" s="1"/>
  <c r="G787" i="3"/>
  <c r="AA787" i="3" s="1"/>
  <c r="G786" i="3"/>
  <c r="AA786" i="3" s="1"/>
  <c r="G785" i="3"/>
  <c r="AA785" i="3" s="1"/>
  <c r="G784" i="3"/>
  <c r="AA784" i="3" s="1"/>
  <c r="G783" i="3"/>
  <c r="AA783" i="3" s="1"/>
  <c r="G782" i="3"/>
  <c r="AA782" i="3" s="1"/>
  <c r="G781" i="3"/>
  <c r="AA781" i="3" s="1"/>
  <c r="G780" i="3"/>
  <c r="AA780" i="3" s="1"/>
  <c r="G779" i="3"/>
  <c r="AA779" i="3" s="1"/>
  <c r="G778" i="3"/>
  <c r="G777" i="3"/>
  <c r="AA777" i="3" s="1"/>
  <c r="G776" i="3"/>
  <c r="AA776" i="3" s="1"/>
  <c r="G775" i="3"/>
  <c r="AA775" i="3" s="1"/>
  <c r="G774" i="3"/>
  <c r="AA774" i="3" s="1"/>
  <c r="G773" i="3"/>
  <c r="AA773" i="3" s="1"/>
  <c r="G772" i="3"/>
  <c r="AA772" i="3" s="1"/>
  <c r="G771" i="3"/>
  <c r="AA771" i="3" s="1"/>
  <c r="G770" i="3"/>
  <c r="AA770" i="3" s="1"/>
  <c r="G769" i="3"/>
  <c r="AA769" i="3" s="1"/>
  <c r="G768" i="3"/>
  <c r="AA768" i="3" s="1"/>
  <c r="G767" i="3"/>
  <c r="AA767" i="3" s="1"/>
  <c r="G766" i="3"/>
  <c r="AA766" i="3" s="1"/>
  <c r="G765" i="3"/>
  <c r="AA765" i="3" s="1"/>
  <c r="G764" i="3"/>
  <c r="AA764" i="3" s="1"/>
  <c r="G763" i="3"/>
  <c r="AA763" i="3" s="1"/>
  <c r="G762" i="3"/>
  <c r="AA762" i="3" s="1"/>
  <c r="G761" i="3"/>
  <c r="AA761" i="3" s="1"/>
  <c r="G760" i="3"/>
  <c r="AA760" i="3" s="1"/>
  <c r="G759" i="3"/>
  <c r="AA759" i="3" s="1"/>
  <c r="G758" i="3"/>
  <c r="AA758" i="3" s="1"/>
  <c r="G757" i="3"/>
  <c r="AA757" i="3" s="1"/>
  <c r="G756" i="3"/>
  <c r="AA756" i="3" s="1"/>
  <c r="G755" i="3"/>
  <c r="AA755" i="3" s="1"/>
  <c r="G754" i="3"/>
  <c r="AA754" i="3" s="1"/>
  <c r="G753" i="3"/>
  <c r="AA753" i="3" s="1"/>
  <c r="G752" i="3"/>
  <c r="AA752" i="3" s="1"/>
  <c r="G751" i="3"/>
  <c r="AA751" i="3" s="1"/>
  <c r="G750" i="3"/>
  <c r="AA750" i="3" s="1"/>
  <c r="G749" i="3"/>
  <c r="AA749" i="3" s="1"/>
  <c r="G748" i="3"/>
  <c r="AA748" i="3" s="1"/>
  <c r="G747" i="3"/>
  <c r="AA747" i="3" s="1"/>
  <c r="G746" i="3"/>
  <c r="AA746" i="3" s="1"/>
  <c r="G745" i="3"/>
  <c r="AA745" i="3" s="1"/>
  <c r="G744" i="3"/>
  <c r="AA744" i="3" s="1"/>
  <c r="G743" i="3"/>
  <c r="AA743" i="3" s="1"/>
  <c r="G742" i="3"/>
  <c r="AA742" i="3" s="1"/>
  <c r="G741" i="3"/>
  <c r="AA741" i="3" s="1"/>
  <c r="G740" i="3"/>
  <c r="AA740" i="3" s="1"/>
  <c r="G739" i="3"/>
  <c r="AA739" i="3" s="1"/>
  <c r="G738" i="3"/>
  <c r="AA738" i="3" s="1"/>
  <c r="G737" i="3"/>
  <c r="AA737" i="3" s="1"/>
  <c r="G736" i="3"/>
  <c r="AA736" i="3" s="1"/>
  <c r="G735" i="3"/>
  <c r="AA735" i="3" s="1"/>
  <c r="G734" i="3"/>
  <c r="AA734" i="3" s="1"/>
  <c r="G733" i="3"/>
  <c r="AA733" i="3" s="1"/>
  <c r="G732" i="3"/>
  <c r="AA732" i="3" s="1"/>
  <c r="G731" i="3"/>
  <c r="AA731" i="3" s="1"/>
  <c r="G730" i="3"/>
  <c r="AA730" i="3" s="1"/>
  <c r="G729" i="3"/>
  <c r="AA729" i="3" s="1"/>
  <c r="G728" i="3"/>
  <c r="AA728" i="3" s="1"/>
  <c r="G727" i="3"/>
  <c r="AA727" i="3" s="1"/>
  <c r="G726" i="3"/>
  <c r="AA726" i="3" s="1"/>
  <c r="G725" i="3"/>
  <c r="AA725" i="3" s="1"/>
  <c r="G724" i="3"/>
  <c r="AA724" i="3" s="1"/>
  <c r="G723" i="3"/>
  <c r="AA723" i="3" s="1"/>
  <c r="G722" i="3"/>
  <c r="AA722" i="3" s="1"/>
  <c r="G721" i="3"/>
  <c r="AA721" i="3" s="1"/>
  <c r="G720" i="3"/>
  <c r="AA720" i="3" s="1"/>
  <c r="G719" i="3"/>
  <c r="AA719" i="3" s="1"/>
  <c r="G718" i="3"/>
  <c r="AA718" i="3" s="1"/>
  <c r="G717" i="3"/>
  <c r="AA717" i="3" s="1"/>
  <c r="G716" i="3"/>
  <c r="AA716" i="3" s="1"/>
  <c r="G715" i="3"/>
  <c r="AA715" i="3" s="1"/>
  <c r="G714" i="3"/>
  <c r="G713" i="3"/>
  <c r="AA713" i="3" s="1"/>
  <c r="G712" i="3"/>
  <c r="AA712" i="3" s="1"/>
  <c r="G711" i="3"/>
  <c r="G710" i="3"/>
  <c r="AA710" i="3" s="1"/>
  <c r="G709" i="3"/>
  <c r="AA709" i="3" s="1"/>
  <c r="G708" i="3"/>
  <c r="AA708" i="3" s="1"/>
  <c r="G707" i="3"/>
  <c r="AA707" i="3" s="1"/>
  <c r="G706" i="3"/>
  <c r="AA706" i="3" s="1"/>
  <c r="G705" i="3"/>
  <c r="AA705" i="3" s="1"/>
  <c r="G704" i="3"/>
  <c r="AA704" i="3" s="1"/>
  <c r="G703" i="3"/>
  <c r="AA703" i="3" s="1"/>
  <c r="G702" i="3"/>
  <c r="AA702" i="3" s="1"/>
  <c r="G701" i="3"/>
  <c r="AA701" i="3" s="1"/>
  <c r="G700" i="3"/>
  <c r="AA700" i="3" s="1"/>
  <c r="G699" i="3"/>
  <c r="AA699" i="3" s="1"/>
  <c r="G698" i="3"/>
  <c r="AA698" i="3" s="1"/>
  <c r="G697" i="3"/>
  <c r="AA697" i="3" s="1"/>
  <c r="G696" i="3"/>
  <c r="AA696" i="3" s="1"/>
  <c r="G695" i="3"/>
  <c r="AA695" i="3" s="1"/>
  <c r="G694" i="3"/>
  <c r="AA694" i="3" s="1"/>
  <c r="G693" i="3"/>
  <c r="AA693" i="3" s="1"/>
  <c r="G692" i="3"/>
  <c r="AA692" i="3" s="1"/>
  <c r="G691" i="3"/>
  <c r="AA691" i="3" s="1"/>
  <c r="G690" i="3"/>
  <c r="AA690" i="3" s="1"/>
  <c r="G689" i="3"/>
  <c r="AA689" i="3" s="1"/>
  <c r="G688" i="3"/>
  <c r="AA688" i="3" s="1"/>
  <c r="G687" i="3"/>
  <c r="AA687" i="3" s="1"/>
  <c r="G686" i="3"/>
  <c r="AA686" i="3" s="1"/>
  <c r="G685" i="3"/>
  <c r="AA685" i="3" s="1"/>
  <c r="G684" i="3"/>
  <c r="AA684" i="3" s="1"/>
  <c r="G683" i="3"/>
  <c r="AA683" i="3" s="1"/>
  <c r="G682" i="3"/>
  <c r="AA682" i="3" s="1"/>
  <c r="G681" i="3"/>
  <c r="AA681" i="3" s="1"/>
  <c r="G680" i="3"/>
  <c r="AA680" i="3" s="1"/>
  <c r="G679" i="3"/>
  <c r="AA679" i="3" s="1"/>
  <c r="G678" i="3"/>
  <c r="AA678" i="3" s="1"/>
  <c r="G677" i="3"/>
  <c r="AA677" i="3" s="1"/>
  <c r="G676" i="3"/>
  <c r="AA676" i="3" s="1"/>
  <c r="G675" i="3"/>
  <c r="AA675" i="3" s="1"/>
  <c r="G674" i="3"/>
  <c r="AA674" i="3" s="1"/>
  <c r="G673" i="3"/>
  <c r="AA673" i="3" s="1"/>
  <c r="G672" i="3"/>
  <c r="AA672" i="3" s="1"/>
  <c r="G671" i="3"/>
  <c r="AA671" i="3" s="1"/>
  <c r="G670" i="3"/>
  <c r="AA670" i="3" s="1"/>
  <c r="G669" i="3"/>
  <c r="AA669" i="3" s="1"/>
  <c r="G668" i="3"/>
  <c r="AA668" i="3" s="1"/>
  <c r="G667" i="3"/>
  <c r="AA667" i="3" s="1"/>
  <c r="G666" i="3"/>
  <c r="AA666" i="3" s="1"/>
  <c r="G665" i="3"/>
  <c r="AA665" i="3" s="1"/>
  <c r="G664" i="3"/>
  <c r="AA664" i="3" s="1"/>
  <c r="G663" i="3"/>
  <c r="AA663" i="3" s="1"/>
  <c r="G662" i="3"/>
  <c r="AA662" i="3" s="1"/>
  <c r="G661" i="3"/>
  <c r="AA661" i="3" s="1"/>
  <c r="G660" i="3"/>
  <c r="AA660" i="3" s="1"/>
  <c r="G659" i="3"/>
  <c r="AA659" i="3" s="1"/>
  <c r="G658" i="3"/>
  <c r="AA658" i="3" s="1"/>
  <c r="G657" i="3"/>
  <c r="AA657" i="3" s="1"/>
  <c r="G656" i="3"/>
  <c r="AA656" i="3" s="1"/>
  <c r="G655" i="3"/>
  <c r="AA655" i="3" s="1"/>
  <c r="G654" i="3"/>
  <c r="AA654" i="3" s="1"/>
  <c r="G653" i="3"/>
  <c r="AA653" i="3" s="1"/>
  <c r="G652" i="3"/>
  <c r="AA652" i="3" s="1"/>
  <c r="G651" i="3"/>
  <c r="AA651" i="3" s="1"/>
  <c r="G650" i="3"/>
  <c r="G649" i="3"/>
  <c r="AA649" i="3" s="1"/>
  <c r="G648" i="3"/>
  <c r="AA648" i="3" s="1"/>
  <c r="G647" i="3"/>
  <c r="AA647" i="3" s="1"/>
  <c r="G646" i="3"/>
  <c r="AA646" i="3" s="1"/>
  <c r="G645" i="3"/>
  <c r="AA645" i="3" s="1"/>
  <c r="G644" i="3"/>
  <c r="AA644" i="3" s="1"/>
  <c r="G643" i="3"/>
  <c r="AA643" i="3" s="1"/>
  <c r="G642" i="3"/>
  <c r="AA642" i="3" s="1"/>
  <c r="G641" i="3"/>
  <c r="AA641" i="3" s="1"/>
  <c r="G640" i="3"/>
  <c r="AA640" i="3" s="1"/>
  <c r="G639" i="3"/>
  <c r="AA639" i="3" s="1"/>
  <c r="G638" i="3"/>
  <c r="AA638" i="3" s="1"/>
  <c r="G637" i="3"/>
  <c r="AA637" i="3" s="1"/>
  <c r="G636" i="3"/>
  <c r="AA636" i="3" s="1"/>
  <c r="G635" i="3"/>
  <c r="AA635" i="3" s="1"/>
  <c r="G634" i="3"/>
  <c r="AA634" i="3" s="1"/>
  <c r="G633" i="3"/>
  <c r="AA633" i="3" s="1"/>
  <c r="G632" i="3"/>
  <c r="AA632" i="3" s="1"/>
  <c r="G631" i="3"/>
  <c r="AA631" i="3" s="1"/>
  <c r="G630" i="3"/>
  <c r="AA630" i="3" s="1"/>
  <c r="G629" i="3"/>
  <c r="AA629" i="3" s="1"/>
  <c r="G628" i="3"/>
  <c r="AA628" i="3" s="1"/>
  <c r="G627" i="3"/>
  <c r="AA627" i="3" s="1"/>
  <c r="G626" i="3"/>
  <c r="AA626" i="3" s="1"/>
  <c r="G625" i="3"/>
  <c r="AA625" i="3" s="1"/>
  <c r="G624" i="3"/>
  <c r="AA624" i="3" s="1"/>
  <c r="G623" i="3"/>
  <c r="AA623" i="3" s="1"/>
  <c r="G622" i="3"/>
  <c r="AA622" i="3" s="1"/>
  <c r="G621" i="3"/>
  <c r="AA621" i="3" s="1"/>
  <c r="G620" i="3"/>
  <c r="AA620" i="3" s="1"/>
  <c r="G619" i="3"/>
  <c r="AA619" i="3" s="1"/>
  <c r="G618" i="3"/>
  <c r="AA618" i="3" s="1"/>
  <c r="G617" i="3"/>
  <c r="AA617" i="3" s="1"/>
  <c r="G616" i="3"/>
  <c r="AA616" i="3" s="1"/>
  <c r="G615" i="3"/>
  <c r="AA615" i="3" s="1"/>
  <c r="G614" i="3"/>
  <c r="AA614" i="3" s="1"/>
  <c r="G613" i="3"/>
  <c r="AA613" i="3" s="1"/>
  <c r="G612" i="3"/>
  <c r="AA612" i="3" s="1"/>
  <c r="G611" i="3"/>
  <c r="AA611" i="3" s="1"/>
  <c r="G610" i="3"/>
  <c r="AA610" i="3" s="1"/>
  <c r="G609" i="3"/>
  <c r="AA609" i="3" s="1"/>
  <c r="G608" i="3"/>
  <c r="AA608" i="3" s="1"/>
  <c r="G607" i="3"/>
  <c r="AA607" i="3" s="1"/>
  <c r="G606" i="3"/>
  <c r="AA606" i="3" s="1"/>
  <c r="G605" i="3"/>
  <c r="AA605" i="3" s="1"/>
  <c r="G604" i="3"/>
  <c r="AA604" i="3" s="1"/>
  <c r="G603" i="3"/>
  <c r="AA603" i="3" s="1"/>
  <c r="G602" i="3"/>
  <c r="AA602" i="3" s="1"/>
  <c r="G601" i="3"/>
  <c r="AA601" i="3" s="1"/>
  <c r="G600" i="3"/>
  <c r="AA600" i="3" s="1"/>
  <c r="G599" i="3"/>
  <c r="AA599" i="3" s="1"/>
  <c r="G598" i="3"/>
  <c r="AA598" i="3" s="1"/>
  <c r="G597" i="3"/>
  <c r="AA597" i="3" s="1"/>
  <c r="G596" i="3"/>
  <c r="AA596" i="3" s="1"/>
  <c r="G595" i="3"/>
  <c r="AA595" i="3" s="1"/>
  <c r="G594" i="3"/>
  <c r="AA594" i="3" s="1"/>
  <c r="G593" i="3"/>
  <c r="AA593" i="3" s="1"/>
  <c r="G592" i="3"/>
  <c r="AA592" i="3" s="1"/>
  <c r="G591" i="3"/>
  <c r="AA591" i="3" s="1"/>
  <c r="G590" i="3"/>
  <c r="AA590" i="3" s="1"/>
  <c r="G589" i="3"/>
  <c r="AA589" i="3" s="1"/>
  <c r="G588" i="3"/>
  <c r="AA588" i="3" s="1"/>
  <c r="G587" i="3"/>
  <c r="AA587" i="3" s="1"/>
  <c r="G586" i="3"/>
  <c r="AA586" i="3" s="1"/>
  <c r="G585" i="3"/>
  <c r="AA585" i="3" s="1"/>
  <c r="G584" i="3"/>
  <c r="AA584" i="3" s="1"/>
  <c r="G583" i="3"/>
  <c r="AA583" i="3" s="1"/>
  <c r="G582" i="3"/>
  <c r="AA582" i="3" s="1"/>
  <c r="G581" i="3"/>
  <c r="AA581" i="3" s="1"/>
  <c r="G580" i="3"/>
  <c r="AA580" i="3" s="1"/>
  <c r="G579" i="3"/>
  <c r="AA579" i="3" s="1"/>
  <c r="G578" i="3"/>
  <c r="AA578" i="3" s="1"/>
  <c r="G577" i="3"/>
  <c r="AA577" i="3" s="1"/>
  <c r="G576" i="3"/>
  <c r="AA576" i="3" s="1"/>
  <c r="G575" i="3"/>
  <c r="AA575" i="3" s="1"/>
  <c r="G574" i="3"/>
  <c r="AA574" i="3" s="1"/>
  <c r="G573" i="3"/>
  <c r="AA573" i="3" s="1"/>
  <c r="G572" i="3"/>
  <c r="AA572" i="3" s="1"/>
  <c r="G571" i="3"/>
  <c r="AA571" i="3" s="1"/>
  <c r="G570" i="3"/>
  <c r="AA570" i="3" s="1"/>
  <c r="G569" i="3"/>
  <c r="AA569" i="3" s="1"/>
  <c r="G568" i="3"/>
  <c r="AA568" i="3" s="1"/>
  <c r="G567" i="3"/>
  <c r="AA567" i="3" s="1"/>
  <c r="G566" i="3"/>
  <c r="AA566" i="3" s="1"/>
  <c r="G565" i="3"/>
  <c r="AA565" i="3" s="1"/>
  <c r="G564" i="3"/>
  <c r="AA564" i="3" s="1"/>
  <c r="G563" i="3"/>
  <c r="AA563" i="3" s="1"/>
  <c r="G562" i="3"/>
  <c r="AA562" i="3" s="1"/>
  <c r="G561" i="3"/>
  <c r="AA561" i="3" s="1"/>
  <c r="G560" i="3"/>
  <c r="AA560" i="3" s="1"/>
  <c r="G559" i="3"/>
  <c r="AA559" i="3" s="1"/>
  <c r="G558" i="3"/>
  <c r="AA558" i="3" s="1"/>
  <c r="G557" i="3"/>
  <c r="AA557" i="3" s="1"/>
  <c r="G556" i="3"/>
  <c r="AA556" i="3" s="1"/>
  <c r="G555" i="3"/>
  <c r="AA555" i="3" s="1"/>
  <c r="G554" i="3"/>
  <c r="AA554" i="3" s="1"/>
  <c r="G553" i="3"/>
  <c r="AA553" i="3" s="1"/>
  <c r="G552" i="3"/>
  <c r="AA552" i="3" s="1"/>
  <c r="G551" i="3"/>
  <c r="AA551" i="3" s="1"/>
  <c r="G550" i="3"/>
  <c r="AA550" i="3" s="1"/>
  <c r="G549" i="3"/>
  <c r="AA549" i="3" s="1"/>
  <c r="G548" i="3"/>
  <c r="AA548" i="3" s="1"/>
  <c r="G547" i="3"/>
  <c r="AA547" i="3" s="1"/>
  <c r="G546" i="3"/>
  <c r="AA546" i="3" s="1"/>
  <c r="G545" i="3"/>
  <c r="AA545" i="3" s="1"/>
  <c r="G544" i="3"/>
  <c r="AA544" i="3" s="1"/>
  <c r="G543" i="3"/>
  <c r="AA543" i="3" s="1"/>
  <c r="G542" i="3"/>
  <c r="AA542" i="3" s="1"/>
  <c r="G541" i="3"/>
  <c r="AA541" i="3" s="1"/>
  <c r="G540" i="3"/>
  <c r="AA540" i="3" s="1"/>
  <c r="G539" i="3"/>
  <c r="AA539" i="3" s="1"/>
  <c r="G538" i="3"/>
  <c r="AA538" i="3" s="1"/>
  <c r="G537" i="3"/>
  <c r="AA537" i="3" s="1"/>
  <c r="G536" i="3"/>
  <c r="AA536" i="3" s="1"/>
  <c r="G535" i="3"/>
  <c r="AA535" i="3" s="1"/>
  <c r="G534" i="3"/>
  <c r="AA534" i="3" s="1"/>
  <c r="G533" i="3"/>
  <c r="AA533" i="3" s="1"/>
  <c r="G532" i="3"/>
  <c r="AA532" i="3" s="1"/>
  <c r="G531" i="3"/>
  <c r="AA531" i="3" s="1"/>
  <c r="G530" i="3"/>
  <c r="AA530" i="3" s="1"/>
  <c r="G529" i="3"/>
  <c r="AA529" i="3" s="1"/>
  <c r="G528" i="3"/>
  <c r="AA528" i="3" s="1"/>
  <c r="G527" i="3"/>
  <c r="AA527" i="3" s="1"/>
  <c r="G526" i="3"/>
  <c r="AA526" i="3" s="1"/>
  <c r="G525" i="3"/>
  <c r="AA525" i="3" s="1"/>
  <c r="G524" i="3"/>
  <c r="AA524" i="3" s="1"/>
  <c r="G523" i="3"/>
  <c r="AA523" i="3" s="1"/>
  <c r="G522" i="3"/>
  <c r="AA522" i="3" s="1"/>
  <c r="G521" i="3"/>
  <c r="AA521" i="3" s="1"/>
  <c r="G520" i="3"/>
  <c r="AA520" i="3" s="1"/>
  <c r="G519" i="3"/>
  <c r="AA519" i="3" s="1"/>
  <c r="G518" i="3"/>
  <c r="AA518" i="3" s="1"/>
  <c r="G517" i="3"/>
  <c r="AA517" i="3" s="1"/>
  <c r="G516" i="3"/>
  <c r="AA516" i="3" s="1"/>
  <c r="G515" i="3"/>
  <c r="AA515" i="3" s="1"/>
  <c r="G514" i="3"/>
  <c r="AA514" i="3" s="1"/>
  <c r="G513" i="3"/>
  <c r="AA513" i="3" s="1"/>
  <c r="G512" i="3"/>
  <c r="AA512" i="3" s="1"/>
  <c r="G511" i="3"/>
  <c r="AA511" i="3" s="1"/>
  <c r="G510" i="3"/>
  <c r="AA510" i="3" s="1"/>
  <c r="G509" i="3"/>
  <c r="AA509" i="3" s="1"/>
  <c r="G508" i="3"/>
  <c r="AA508" i="3" s="1"/>
  <c r="G507" i="3"/>
  <c r="AA507" i="3" s="1"/>
  <c r="G506" i="3"/>
  <c r="AA506" i="3" s="1"/>
  <c r="G505" i="3"/>
  <c r="AA505" i="3" s="1"/>
  <c r="G504" i="3"/>
  <c r="AA504" i="3" s="1"/>
  <c r="G503" i="3"/>
  <c r="AA503" i="3" s="1"/>
  <c r="G502" i="3"/>
  <c r="AA502" i="3" s="1"/>
  <c r="G501" i="3"/>
  <c r="AA501" i="3" s="1"/>
  <c r="G500" i="3"/>
  <c r="AA500" i="3" s="1"/>
  <c r="G499" i="3"/>
  <c r="AA499" i="3" s="1"/>
  <c r="G498" i="3"/>
  <c r="AA498" i="3" s="1"/>
  <c r="G497" i="3"/>
  <c r="AA497" i="3" s="1"/>
  <c r="G496" i="3"/>
  <c r="AA496" i="3" s="1"/>
  <c r="G495" i="3"/>
  <c r="AA495" i="3" s="1"/>
  <c r="G494" i="3"/>
  <c r="AA494" i="3" s="1"/>
  <c r="G493" i="3"/>
  <c r="AA493" i="3" s="1"/>
  <c r="G492" i="3"/>
  <c r="AA492" i="3" s="1"/>
  <c r="G491" i="3"/>
  <c r="AA491" i="3" s="1"/>
  <c r="G490" i="3"/>
  <c r="AA490" i="3" s="1"/>
  <c r="G489" i="3"/>
  <c r="AA489" i="3" s="1"/>
  <c r="G488" i="3"/>
  <c r="AA488" i="3" s="1"/>
  <c r="G487" i="3"/>
  <c r="AA487" i="3" s="1"/>
  <c r="G486" i="3"/>
  <c r="AA486" i="3" s="1"/>
  <c r="G485" i="3"/>
  <c r="AA485" i="3" s="1"/>
  <c r="G484" i="3"/>
  <c r="AA484" i="3" s="1"/>
  <c r="G483" i="3"/>
  <c r="AA483" i="3" s="1"/>
  <c r="G482" i="3"/>
  <c r="AA482" i="3" s="1"/>
  <c r="G481" i="3"/>
  <c r="AA481" i="3" s="1"/>
  <c r="G480" i="3"/>
  <c r="AA480" i="3" s="1"/>
  <c r="G479" i="3"/>
  <c r="AA479" i="3" s="1"/>
  <c r="G478" i="3"/>
  <c r="AA478" i="3" s="1"/>
  <c r="G477" i="3"/>
  <c r="AA477" i="3" s="1"/>
  <c r="G476" i="3"/>
  <c r="AA476" i="3" s="1"/>
  <c r="G475" i="3"/>
  <c r="AA475" i="3" s="1"/>
  <c r="G474" i="3"/>
  <c r="AA474" i="3" s="1"/>
  <c r="G473" i="3"/>
  <c r="AA473" i="3" s="1"/>
  <c r="G472" i="3"/>
  <c r="AA472" i="3" s="1"/>
  <c r="G471" i="3"/>
  <c r="AA471" i="3" s="1"/>
  <c r="G470" i="3"/>
  <c r="AA470" i="3" s="1"/>
  <c r="G469" i="3"/>
  <c r="AA469" i="3" s="1"/>
  <c r="G468" i="3"/>
  <c r="AA468" i="3" s="1"/>
  <c r="G467" i="3"/>
  <c r="AA467" i="3" s="1"/>
  <c r="G466" i="3"/>
  <c r="AA466" i="3" s="1"/>
  <c r="G465" i="3"/>
  <c r="AA465" i="3" s="1"/>
  <c r="G464" i="3"/>
  <c r="AA464" i="3" s="1"/>
  <c r="G463" i="3"/>
  <c r="AA463" i="3" s="1"/>
  <c r="G462" i="3"/>
  <c r="AA462" i="3" s="1"/>
  <c r="G461" i="3"/>
  <c r="AA461" i="3" s="1"/>
  <c r="G460" i="3"/>
  <c r="AA460" i="3" s="1"/>
  <c r="G459" i="3"/>
  <c r="AA459" i="3" s="1"/>
  <c r="G458" i="3"/>
  <c r="AA458" i="3" s="1"/>
  <c r="G457" i="3"/>
  <c r="AA457" i="3" s="1"/>
  <c r="G456" i="3"/>
  <c r="AA456" i="3" s="1"/>
  <c r="G455" i="3"/>
  <c r="AA455" i="3" s="1"/>
  <c r="G454" i="3"/>
  <c r="AA454" i="3" s="1"/>
  <c r="G453" i="3"/>
  <c r="AA453" i="3" s="1"/>
  <c r="G452" i="3"/>
  <c r="AA452" i="3" s="1"/>
  <c r="G451" i="3"/>
  <c r="AA451" i="3" s="1"/>
  <c r="G450" i="3"/>
  <c r="AA450" i="3" s="1"/>
  <c r="G449" i="3"/>
  <c r="AA449" i="3" s="1"/>
  <c r="G448" i="3"/>
  <c r="AA448" i="3" s="1"/>
  <c r="G447" i="3"/>
  <c r="AA447" i="3" s="1"/>
  <c r="G446" i="3"/>
  <c r="AA446" i="3" s="1"/>
  <c r="G445" i="3"/>
  <c r="AA445" i="3" s="1"/>
  <c r="G444" i="3"/>
  <c r="AA444" i="3" s="1"/>
  <c r="G443" i="3"/>
  <c r="AA443" i="3" s="1"/>
  <c r="G442" i="3"/>
  <c r="AA442" i="3" s="1"/>
  <c r="G441" i="3"/>
  <c r="AA441" i="3" s="1"/>
  <c r="G440" i="3"/>
  <c r="AA440" i="3" s="1"/>
  <c r="G439" i="3"/>
  <c r="AA439" i="3" s="1"/>
  <c r="G438" i="3"/>
  <c r="AA438" i="3" s="1"/>
  <c r="G437" i="3"/>
  <c r="AA437" i="3" s="1"/>
  <c r="G436" i="3"/>
  <c r="AA436" i="3" s="1"/>
  <c r="G435" i="3"/>
  <c r="AA435" i="3" s="1"/>
  <c r="G434" i="3"/>
  <c r="AA434" i="3" s="1"/>
  <c r="G433" i="3"/>
  <c r="AA433" i="3" s="1"/>
  <c r="G432" i="3"/>
  <c r="AA432" i="3" s="1"/>
  <c r="G431" i="3"/>
  <c r="AA431" i="3" s="1"/>
  <c r="G430" i="3"/>
  <c r="AA430" i="3" s="1"/>
  <c r="G429" i="3"/>
  <c r="AA429" i="3" s="1"/>
  <c r="G428" i="3"/>
  <c r="AA428" i="3" s="1"/>
  <c r="G427" i="3"/>
  <c r="AA427" i="3" s="1"/>
  <c r="G426" i="3"/>
  <c r="AA426" i="3" s="1"/>
  <c r="G425" i="3"/>
  <c r="AA425" i="3" s="1"/>
  <c r="G424" i="3"/>
  <c r="AA424" i="3" s="1"/>
  <c r="G423" i="3"/>
  <c r="AA423" i="3" s="1"/>
  <c r="G422" i="3"/>
  <c r="AA422" i="3" s="1"/>
  <c r="G421" i="3"/>
  <c r="AA421" i="3" s="1"/>
  <c r="G420" i="3"/>
  <c r="AA420" i="3" s="1"/>
  <c r="G419" i="3"/>
  <c r="AA419" i="3" s="1"/>
  <c r="G418" i="3"/>
  <c r="AA418" i="3" s="1"/>
  <c r="G417" i="3"/>
  <c r="AA417" i="3" s="1"/>
  <c r="G416" i="3"/>
  <c r="AA416" i="3" s="1"/>
  <c r="G415" i="3"/>
  <c r="AA415" i="3" s="1"/>
  <c r="G414" i="3"/>
  <c r="AA414" i="3" s="1"/>
  <c r="G413" i="3"/>
  <c r="AA413" i="3" s="1"/>
  <c r="G412" i="3"/>
  <c r="AA412" i="3" s="1"/>
  <c r="G411" i="3"/>
  <c r="AA411" i="3" s="1"/>
  <c r="G410" i="3"/>
  <c r="AA410" i="3" s="1"/>
  <c r="G409" i="3"/>
  <c r="AA409" i="3" s="1"/>
  <c r="G408" i="3"/>
  <c r="AA408" i="3" s="1"/>
  <c r="G407" i="3"/>
  <c r="AA407" i="3" s="1"/>
  <c r="G406" i="3"/>
  <c r="AA406" i="3" s="1"/>
  <c r="G405" i="3"/>
  <c r="AA405" i="3" s="1"/>
  <c r="G404" i="3"/>
  <c r="AA404" i="3" s="1"/>
  <c r="G403" i="3"/>
  <c r="AA403" i="3" s="1"/>
  <c r="G402" i="3"/>
  <c r="AA402" i="3" s="1"/>
  <c r="G401" i="3"/>
  <c r="AA401" i="3" s="1"/>
  <c r="G400" i="3"/>
  <c r="AA400" i="3" s="1"/>
  <c r="G399" i="3"/>
  <c r="AA399" i="3" s="1"/>
  <c r="G398" i="3"/>
  <c r="AA398" i="3" s="1"/>
  <c r="G397" i="3"/>
  <c r="AA397" i="3" s="1"/>
  <c r="G396" i="3"/>
  <c r="AA396" i="3" s="1"/>
  <c r="G395" i="3"/>
  <c r="AA395" i="3" s="1"/>
  <c r="G394" i="3"/>
  <c r="AA394" i="3" s="1"/>
  <c r="G393" i="3"/>
  <c r="AA393" i="3" s="1"/>
  <c r="G392" i="3"/>
  <c r="AA392" i="3" s="1"/>
  <c r="G391" i="3"/>
  <c r="AA391" i="3" s="1"/>
  <c r="G390" i="3"/>
  <c r="AA390" i="3" s="1"/>
  <c r="G389" i="3"/>
  <c r="AA389" i="3" s="1"/>
  <c r="G388" i="3"/>
  <c r="AA388" i="3" s="1"/>
  <c r="G387" i="3"/>
  <c r="AA387" i="3" s="1"/>
  <c r="G386" i="3"/>
  <c r="AA386" i="3" s="1"/>
  <c r="G385" i="3"/>
  <c r="AA385" i="3" s="1"/>
  <c r="G384" i="3"/>
  <c r="AA384" i="3" s="1"/>
  <c r="G383" i="3"/>
  <c r="AA383" i="3" s="1"/>
  <c r="G382" i="3"/>
  <c r="AA382" i="3" s="1"/>
  <c r="G381" i="3"/>
  <c r="AA381" i="3" s="1"/>
  <c r="G380" i="3"/>
  <c r="AA380" i="3" s="1"/>
  <c r="G379" i="3"/>
  <c r="AA379" i="3" s="1"/>
  <c r="G378" i="3"/>
  <c r="AA378" i="3" s="1"/>
  <c r="G377" i="3"/>
  <c r="AA377" i="3" s="1"/>
  <c r="G376" i="3"/>
  <c r="AA376" i="3" s="1"/>
  <c r="G375" i="3"/>
  <c r="AA375" i="3" s="1"/>
  <c r="G374" i="3"/>
  <c r="AA374" i="3" s="1"/>
  <c r="G373" i="3"/>
  <c r="AA373" i="3" s="1"/>
  <c r="G372" i="3"/>
  <c r="AA372" i="3" s="1"/>
  <c r="G371" i="3"/>
  <c r="AA371" i="3" s="1"/>
  <c r="G370" i="3"/>
  <c r="AA370" i="3" s="1"/>
  <c r="G369" i="3"/>
  <c r="AA369" i="3" s="1"/>
  <c r="G368" i="3"/>
  <c r="AA368" i="3" s="1"/>
  <c r="G367" i="3"/>
  <c r="AA367" i="3" s="1"/>
  <c r="G366" i="3"/>
  <c r="AA366" i="3" s="1"/>
  <c r="G365" i="3"/>
  <c r="AA365" i="3" s="1"/>
  <c r="G364" i="3"/>
  <c r="AA364" i="3" s="1"/>
  <c r="G363" i="3"/>
  <c r="AA363" i="3" s="1"/>
  <c r="G362" i="3"/>
  <c r="AA362" i="3" s="1"/>
  <c r="G361" i="3"/>
  <c r="AA361" i="3" s="1"/>
  <c r="G360" i="3"/>
  <c r="AA360" i="3" s="1"/>
  <c r="G359" i="3"/>
  <c r="AA359" i="3" s="1"/>
  <c r="G358" i="3"/>
  <c r="AA358" i="3" s="1"/>
  <c r="G357" i="3"/>
  <c r="AA357" i="3" s="1"/>
  <c r="G356" i="3"/>
  <c r="AA356" i="3" s="1"/>
  <c r="G355" i="3"/>
  <c r="AA355" i="3" s="1"/>
  <c r="G354" i="3"/>
  <c r="AA354" i="3" s="1"/>
  <c r="G353" i="3"/>
  <c r="AA353" i="3" s="1"/>
  <c r="G352" i="3"/>
  <c r="AA352" i="3" s="1"/>
  <c r="G351" i="3"/>
  <c r="AA351" i="3" s="1"/>
  <c r="G350" i="3"/>
  <c r="AA350" i="3" s="1"/>
  <c r="G349" i="3"/>
  <c r="AA349" i="3" s="1"/>
  <c r="G348" i="3"/>
  <c r="AA348" i="3" s="1"/>
  <c r="G347" i="3"/>
  <c r="AA347" i="3" s="1"/>
  <c r="G346" i="3"/>
  <c r="AA346" i="3" s="1"/>
  <c r="G345" i="3"/>
  <c r="AA345" i="3" s="1"/>
  <c r="G344" i="3"/>
  <c r="AA344" i="3" s="1"/>
  <c r="G343" i="3"/>
  <c r="AA343" i="3" s="1"/>
  <c r="G342" i="3"/>
  <c r="AA342" i="3" s="1"/>
  <c r="G341" i="3"/>
  <c r="AA341" i="3" s="1"/>
  <c r="G340" i="3"/>
  <c r="AA340" i="3" s="1"/>
  <c r="G339" i="3"/>
  <c r="AA339" i="3" s="1"/>
  <c r="G338" i="3"/>
  <c r="AA338" i="3" s="1"/>
  <c r="G337" i="3"/>
  <c r="AA337" i="3" s="1"/>
  <c r="G336" i="3"/>
  <c r="AA336" i="3" s="1"/>
  <c r="G335" i="3"/>
  <c r="AA335" i="3" s="1"/>
  <c r="G334" i="3"/>
  <c r="AA334" i="3" s="1"/>
  <c r="G333" i="3"/>
  <c r="AA333" i="3" s="1"/>
  <c r="G332" i="3"/>
  <c r="AA332" i="3" s="1"/>
  <c r="G331" i="3"/>
  <c r="AA331" i="3" s="1"/>
  <c r="G330" i="3"/>
  <c r="AA330" i="3" s="1"/>
  <c r="G329" i="3"/>
  <c r="AA329" i="3" s="1"/>
  <c r="G328" i="3"/>
  <c r="AA328" i="3" s="1"/>
  <c r="G327" i="3"/>
  <c r="AA327" i="3" s="1"/>
  <c r="G326" i="3"/>
  <c r="AA326" i="3" s="1"/>
  <c r="G325" i="3"/>
  <c r="AA325" i="3" s="1"/>
  <c r="G324" i="3"/>
  <c r="AA324" i="3" s="1"/>
  <c r="G323" i="3"/>
  <c r="AA323" i="3" s="1"/>
  <c r="G322" i="3"/>
  <c r="AA322" i="3" s="1"/>
  <c r="G321" i="3"/>
  <c r="AA321" i="3" s="1"/>
  <c r="G320" i="3"/>
  <c r="AA320" i="3" s="1"/>
  <c r="G319" i="3"/>
  <c r="AA319" i="3" s="1"/>
  <c r="G318" i="3"/>
  <c r="AA318" i="3" s="1"/>
  <c r="G317" i="3"/>
  <c r="AA317" i="3" s="1"/>
  <c r="G316" i="3"/>
  <c r="AA316" i="3" s="1"/>
  <c r="G315" i="3"/>
  <c r="AA315" i="3" s="1"/>
  <c r="G314" i="3"/>
  <c r="AA314" i="3" s="1"/>
  <c r="G313" i="3"/>
  <c r="AA313" i="3" s="1"/>
  <c r="G312" i="3"/>
  <c r="AA312" i="3" s="1"/>
  <c r="G311" i="3"/>
  <c r="AA311" i="3" s="1"/>
  <c r="G310" i="3"/>
  <c r="AA310" i="3" s="1"/>
  <c r="G309" i="3"/>
  <c r="AA309" i="3" s="1"/>
  <c r="G308" i="3"/>
  <c r="AA308" i="3" s="1"/>
  <c r="G307" i="3"/>
  <c r="AA307" i="3" s="1"/>
  <c r="G306" i="3"/>
  <c r="AA306" i="3" s="1"/>
  <c r="G305" i="3"/>
  <c r="AA305" i="3" s="1"/>
  <c r="G304" i="3"/>
  <c r="AA304" i="3" s="1"/>
  <c r="G303" i="3"/>
  <c r="AA303" i="3" s="1"/>
  <c r="G302" i="3"/>
  <c r="AA302" i="3" s="1"/>
  <c r="G301" i="3"/>
  <c r="AA301" i="3" s="1"/>
  <c r="G300" i="3"/>
  <c r="AA300" i="3" s="1"/>
  <c r="G299" i="3"/>
  <c r="G298" i="3"/>
  <c r="AA298" i="3" s="1"/>
  <c r="G297" i="3"/>
  <c r="AA297" i="3" s="1"/>
  <c r="G296" i="3"/>
  <c r="AA296" i="3" s="1"/>
  <c r="G295" i="3"/>
  <c r="AA295" i="3" s="1"/>
  <c r="G294" i="3"/>
  <c r="AA294" i="3" s="1"/>
  <c r="G293" i="3"/>
  <c r="AA293" i="3" s="1"/>
  <c r="G292" i="3"/>
  <c r="AA292" i="3" s="1"/>
  <c r="G291" i="3"/>
  <c r="AA291" i="3" s="1"/>
  <c r="G290" i="3"/>
  <c r="AA290" i="3" s="1"/>
  <c r="G289" i="3"/>
  <c r="AA289" i="3" s="1"/>
  <c r="G288" i="3"/>
  <c r="AA288" i="3" s="1"/>
  <c r="G287" i="3"/>
  <c r="AA287" i="3" s="1"/>
  <c r="G286" i="3"/>
  <c r="AA286" i="3" s="1"/>
  <c r="G285" i="3"/>
  <c r="AA285" i="3" s="1"/>
  <c r="G284" i="3"/>
  <c r="AA284" i="3" s="1"/>
  <c r="G283" i="3"/>
  <c r="AA283" i="3" s="1"/>
  <c r="G282" i="3"/>
  <c r="AA282" i="3" s="1"/>
  <c r="G281" i="3"/>
  <c r="AA281" i="3" s="1"/>
  <c r="G280" i="3"/>
  <c r="AA280" i="3" s="1"/>
  <c r="G279" i="3"/>
  <c r="AA279" i="3" s="1"/>
  <c r="G278" i="3"/>
  <c r="AA278" i="3" s="1"/>
  <c r="G277" i="3"/>
  <c r="AA277" i="3" s="1"/>
  <c r="G276" i="3"/>
  <c r="AA276" i="3" s="1"/>
  <c r="G275" i="3"/>
  <c r="AA275" i="3" s="1"/>
  <c r="G274" i="3"/>
  <c r="AA274" i="3" s="1"/>
  <c r="G273" i="3"/>
  <c r="AA273" i="3" s="1"/>
  <c r="G272" i="3"/>
  <c r="AA272" i="3" s="1"/>
  <c r="G271" i="3"/>
  <c r="AA271" i="3" s="1"/>
  <c r="G270" i="3"/>
  <c r="AA270" i="3" s="1"/>
  <c r="G269" i="3"/>
  <c r="AA269" i="3" s="1"/>
  <c r="G268" i="3"/>
  <c r="AA268" i="3" s="1"/>
  <c r="G267" i="3"/>
  <c r="AA267" i="3" s="1"/>
  <c r="G266" i="3"/>
  <c r="AA266" i="3" s="1"/>
  <c r="G265" i="3"/>
  <c r="AA265" i="3" s="1"/>
  <c r="G264" i="3"/>
  <c r="AA264" i="3" s="1"/>
  <c r="G263" i="3"/>
  <c r="AA263" i="3" s="1"/>
  <c r="G262" i="3"/>
  <c r="AA262" i="3" s="1"/>
  <c r="G261" i="3"/>
  <c r="AA261" i="3" s="1"/>
  <c r="G260" i="3"/>
  <c r="AA260" i="3" s="1"/>
  <c r="G259" i="3"/>
  <c r="AA259" i="3" s="1"/>
  <c r="G258" i="3"/>
  <c r="AA258" i="3" s="1"/>
  <c r="G257" i="3"/>
  <c r="AA257" i="3" s="1"/>
  <c r="G256" i="3"/>
  <c r="AA256" i="3" s="1"/>
  <c r="G255" i="3"/>
  <c r="AA255" i="3" s="1"/>
  <c r="G254" i="3"/>
  <c r="AA254" i="3" s="1"/>
  <c r="G253" i="3"/>
  <c r="AA253" i="3" s="1"/>
  <c r="G252" i="3"/>
  <c r="AA252" i="3" s="1"/>
  <c r="G251" i="3"/>
  <c r="AA251" i="3" s="1"/>
  <c r="G250" i="3"/>
  <c r="AA250" i="3" s="1"/>
  <c r="G249" i="3"/>
  <c r="AA249" i="3" s="1"/>
  <c r="G248" i="3"/>
  <c r="AA248" i="3" s="1"/>
  <c r="G247" i="3"/>
  <c r="AA247" i="3" s="1"/>
  <c r="G246" i="3"/>
  <c r="AA246" i="3" s="1"/>
  <c r="G245" i="3"/>
  <c r="AA245" i="3" s="1"/>
  <c r="G244" i="3"/>
  <c r="AA244" i="3" s="1"/>
  <c r="G243" i="3"/>
  <c r="AA243" i="3" s="1"/>
  <c r="G242" i="3"/>
  <c r="AA242" i="3" s="1"/>
  <c r="G241" i="3"/>
  <c r="AA241" i="3" s="1"/>
  <c r="G240" i="3"/>
  <c r="AA240" i="3" s="1"/>
  <c r="G239" i="3"/>
  <c r="AA239" i="3" s="1"/>
  <c r="G238" i="3"/>
  <c r="AA238" i="3" s="1"/>
  <c r="G237" i="3"/>
  <c r="AA237" i="3" s="1"/>
  <c r="G236" i="3"/>
  <c r="AA236" i="3" s="1"/>
  <c r="G235" i="3"/>
  <c r="AA235" i="3" s="1"/>
  <c r="G234" i="3"/>
  <c r="AA234" i="3" s="1"/>
  <c r="G233" i="3"/>
  <c r="AA233" i="3" s="1"/>
  <c r="G232" i="3"/>
  <c r="AA232" i="3" s="1"/>
  <c r="G231" i="3"/>
  <c r="AA231" i="3" s="1"/>
  <c r="G230" i="3"/>
  <c r="AA230" i="3" s="1"/>
  <c r="G229" i="3"/>
  <c r="AA229" i="3" s="1"/>
  <c r="G228" i="3"/>
  <c r="AA228" i="3" s="1"/>
  <c r="G227" i="3"/>
  <c r="AA227" i="3" s="1"/>
  <c r="G226" i="3"/>
  <c r="AA226" i="3" s="1"/>
  <c r="G225" i="3"/>
  <c r="AA225" i="3" s="1"/>
  <c r="G224" i="3"/>
  <c r="AA224" i="3" s="1"/>
  <c r="G223" i="3"/>
  <c r="AA223" i="3" s="1"/>
  <c r="G222" i="3"/>
  <c r="AA222" i="3" s="1"/>
  <c r="G221" i="3"/>
  <c r="AA221" i="3" s="1"/>
  <c r="G220" i="3"/>
  <c r="AA220" i="3" s="1"/>
  <c r="G219" i="3"/>
  <c r="AA219" i="3" s="1"/>
  <c r="G218" i="3"/>
  <c r="AA218" i="3" s="1"/>
  <c r="G217" i="3"/>
  <c r="AA217" i="3" s="1"/>
  <c r="G216" i="3"/>
  <c r="AA216" i="3" s="1"/>
  <c r="G215" i="3"/>
  <c r="AA215" i="3" s="1"/>
  <c r="G214" i="3"/>
  <c r="AA214" i="3" s="1"/>
  <c r="G213" i="3"/>
  <c r="AA213" i="3" s="1"/>
  <c r="G212" i="3"/>
  <c r="AA212" i="3" s="1"/>
  <c r="G211" i="3"/>
  <c r="AA211" i="3" s="1"/>
  <c r="G210" i="3"/>
  <c r="AA210" i="3" s="1"/>
  <c r="G209" i="3"/>
  <c r="AA209" i="3" s="1"/>
  <c r="G208" i="3"/>
  <c r="AA208" i="3" s="1"/>
  <c r="G207" i="3"/>
  <c r="AA207" i="3" s="1"/>
  <c r="G206" i="3"/>
  <c r="AA206" i="3" s="1"/>
  <c r="G205" i="3"/>
  <c r="AA205" i="3" s="1"/>
  <c r="G204" i="3"/>
  <c r="AA204" i="3" s="1"/>
  <c r="G203" i="3"/>
  <c r="AA203" i="3" s="1"/>
  <c r="G202" i="3"/>
  <c r="AA202" i="3" s="1"/>
  <c r="G201" i="3"/>
  <c r="AA201" i="3" s="1"/>
  <c r="G200" i="3"/>
  <c r="AA200" i="3" s="1"/>
  <c r="G199" i="3"/>
  <c r="AA199" i="3" s="1"/>
  <c r="G198" i="3"/>
  <c r="AA198" i="3" s="1"/>
  <c r="G197" i="3"/>
  <c r="AA197" i="3" s="1"/>
  <c r="G196" i="3"/>
  <c r="AA196" i="3" s="1"/>
  <c r="G195" i="3"/>
  <c r="AA195" i="3" s="1"/>
  <c r="G194" i="3"/>
  <c r="AA194" i="3" s="1"/>
  <c r="G193" i="3"/>
  <c r="AA193" i="3" s="1"/>
  <c r="G192" i="3"/>
  <c r="AA192" i="3" s="1"/>
  <c r="G191" i="3"/>
  <c r="AA191" i="3" s="1"/>
  <c r="G190" i="3"/>
  <c r="AA190" i="3" s="1"/>
  <c r="G189" i="3"/>
  <c r="AA189" i="3" s="1"/>
  <c r="G188" i="3"/>
  <c r="AA188" i="3" s="1"/>
  <c r="G187" i="3"/>
  <c r="AA187" i="3" s="1"/>
  <c r="G186" i="3"/>
  <c r="AA186" i="3" s="1"/>
  <c r="G185" i="3"/>
  <c r="AA185" i="3" s="1"/>
  <c r="G184" i="3"/>
  <c r="AA184" i="3" s="1"/>
  <c r="G183" i="3"/>
  <c r="AA183" i="3" s="1"/>
  <c r="G182" i="3"/>
  <c r="AA182" i="3" s="1"/>
  <c r="G181" i="3"/>
  <c r="AA181" i="3" s="1"/>
  <c r="G180" i="3"/>
  <c r="AA180" i="3" s="1"/>
  <c r="G179" i="3"/>
  <c r="AA179" i="3" s="1"/>
  <c r="G178" i="3"/>
  <c r="AA178" i="3" s="1"/>
  <c r="G177" i="3"/>
  <c r="AA177" i="3" s="1"/>
  <c r="G176" i="3"/>
  <c r="AA176" i="3" s="1"/>
  <c r="G175" i="3"/>
  <c r="AA175" i="3" s="1"/>
  <c r="G174" i="3"/>
  <c r="AA174" i="3" s="1"/>
  <c r="G173" i="3"/>
  <c r="AA173" i="3" s="1"/>
  <c r="G172" i="3"/>
  <c r="AA172" i="3" s="1"/>
  <c r="G171" i="3"/>
  <c r="AA171" i="3" s="1"/>
  <c r="G170" i="3"/>
  <c r="AA170" i="3" s="1"/>
  <c r="G169" i="3"/>
  <c r="AA169" i="3" s="1"/>
  <c r="G168" i="3"/>
  <c r="AA168" i="3" s="1"/>
  <c r="G167" i="3"/>
  <c r="AA167" i="3" s="1"/>
  <c r="G166" i="3"/>
  <c r="AA166" i="3" s="1"/>
  <c r="G165" i="3"/>
  <c r="AA165" i="3" s="1"/>
  <c r="G164" i="3"/>
  <c r="AA164" i="3" s="1"/>
  <c r="G163" i="3"/>
  <c r="AA163" i="3" s="1"/>
  <c r="G162" i="3"/>
  <c r="AA162" i="3" s="1"/>
  <c r="G161" i="3"/>
  <c r="AA161" i="3" s="1"/>
  <c r="G160" i="3"/>
  <c r="AA160" i="3" s="1"/>
  <c r="G159" i="3"/>
  <c r="AA159" i="3" s="1"/>
  <c r="G158" i="3"/>
  <c r="AA158" i="3" s="1"/>
  <c r="G157" i="3"/>
  <c r="AA157" i="3" s="1"/>
  <c r="G156" i="3"/>
  <c r="AA156" i="3" s="1"/>
  <c r="G155" i="3"/>
  <c r="AA155" i="3" s="1"/>
  <c r="G154" i="3"/>
  <c r="AA154" i="3" s="1"/>
  <c r="G153" i="3"/>
  <c r="AA153" i="3" s="1"/>
  <c r="G152" i="3"/>
  <c r="AA152" i="3" s="1"/>
  <c r="G151" i="3"/>
  <c r="AA151" i="3" s="1"/>
  <c r="G150" i="3"/>
  <c r="AA150" i="3" s="1"/>
  <c r="G149" i="3"/>
  <c r="AA149" i="3" s="1"/>
  <c r="G148" i="3"/>
  <c r="AA148" i="3" s="1"/>
  <c r="G147" i="3"/>
  <c r="AA147" i="3" s="1"/>
  <c r="G146" i="3"/>
  <c r="AA146" i="3" s="1"/>
  <c r="G145" i="3"/>
  <c r="AA145" i="3" s="1"/>
  <c r="G144" i="3"/>
  <c r="AA144" i="3" s="1"/>
  <c r="G143" i="3"/>
  <c r="AA143" i="3" s="1"/>
  <c r="G142" i="3"/>
  <c r="AA142" i="3" s="1"/>
  <c r="G141" i="3"/>
  <c r="AA141" i="3" s="1"/>
  <c r="G140" i="3"/>
  <c r="AA140" i="3" s="1"/>
  <c r="G139" i="3"/>
  <c r="AA139" i="3" s="1"/>
  <c r="G138" i="3"/>
  <c r="AA138" i="3" s="1"/>
  <c r="G137" i="3"/>
  <c r="AA137" i="3" s="1"/>
  <c r="G136" i="3"/>
  <c r="AA136" i="3" s="1"/>
  <c r="G135" i="3"/>
  <c r="AA135" i="3" s="1"/>
  <c r="G134" i="3"/>
  <c r="AA134" i="3" s="1"/>
  <c r="G133" i="3"/>
  <c r="AA133" i="3" s="1"/>
  <c r="G132" i="3"/>
  <c r="AA132" i="3" s="1"/>
  <c r="G131" i="3"/>
  <c r="AA131" i="3" s="1"/>
  <c r="G130" i="3"/>
  <c r="AA130" i="3" s="1"/>
  <c r="G129" i="3"/>
  <c r="AA129" i="3" s="1"/>
  <c r="G128" i="3"/>
  <c r="AA128" i="3" s="1"/>
  <c r="G127" i="3"/>
  <c r="AA127" i="3" s="1"/>
  <c r="G126" i="3"/>
  <c r="AA126" i="3" s="1"/>
  <c r="G125" i="3"/>
  <c r="AA125" i="3" s="1"/>
  <c r="G124" i="3"/>
  <c r="AA124" i="3" s="1"/>
  <c r="G123" i="3"/>
  <c r="AA123" i="3" s="1"/>
  <c r="G122" i="3"/>
  <c r="AA122" i="3" s="1"/>
  <c r="G121" i="3"/>
  <c r="AA121" i="3" s="1"/>
  <c r="G120" i="3"/>
  <c r="AA120" i="3" s="1"/>
  <c r="G119" i="3"/>
  <c r="AA119" i="3" s="1"/>
  <c r="G118" i="3"/>
  <c r="AA118" i="3" s="1"/>
  <c r="G117" i="3"/>
  <c r="AA117" i="3" s="1"/>
  <c r="G116" i="3"/>
  <c r="AA116" i="3" s="1"/>
  <c r="G115" i="3"/>
  <c r="AA115" i="3" s="1"/>
  <c r="G114" i="3"/>
  <c r="AA114" i="3" s="1"/>
  <c r="G113" i="3"/>
  <c r="AA113" i="3" s="1"/>
  <c r="G112" i="3"/>
  <c r="AA112" i="3" s="1"/>
  <c r="G111" i="3"/>
  <c r="AA111" i="3" s="1"/>
  <c r="G110" i="3"/>
  <c r="AA110" i="3" s="1"/>
  <c r="G109" i="3"/>
  <c r="AA109" i="3" s="1"/>
  <c r="G108" i="3"/>
  <c r="AA108" i="3" s="1"/>
  <c r="G107" i="3"/>
  <c r="AA107" i="3" s="1"/>
  <c r="G106" i="3"/>
  <c r="AA106" i="3" s="1"/>
  <c r="G105" i="3"/>
  <c r="AA105" i="3" s="1"/>
  <c r="G104" i="3"/>
  <c r="AA104" i="3" s="1"/>
  <c r="G103" i="3"/>
  <c r="AA103" i="3" s="1"/>
  <c r="G102" i="3"/>
  <c r="AA102" i="3" s="1"/>
  <c r="G101" i="3"/>
  <c r="AA101" i="3" s="1"/>
  <c r="G100" i="3"/>
  <c r="AA100" i="3" s="1"/>
  <c r="G99" i="3"/>
  <c r="AA99" i="3" s="1"/>
  <c r="G98" i="3"/>
  <c r="AA98" i="3" s="1"/>
  <c r="G97" i="3"/>
  <c r="AA97" i="3" s="1"/>
  <c r="G96" i="3"/>
  <c r="AA96" i="3" s="1"/>
  <c r="G95" i="3"/>
  <c r="AA95" i="3" s="1"/>
  <c r="G94" i="3"/>
  <c r="AA94" i="3" s="1"/>
  <c r="G93" i="3"/>
  <c r="AA93" i="3" s="1"/>
  <c r="G92" i="3"/>
  <c r="AA92" i="3" s="1"/>
  <c r="G91" i="3"/>
  <c r="AA91" i="3" s="1"/>
  <c r="G90" i="3"/>
  <c r="AA90" i="3" s="1"/>
  <c r="G89" i="3"/>
  <c r="AA89" i="3" s="1"/>
  <c r="G88" i="3"/>
  <c r="AA88" i="3" s="1"/>
  <c r="G87" i="3"/>
  <c r="AA87" i="3" s="1"/>
  <c r="G86" i="3"/>
  <c r="AA86" i="3" s="1"/>
  <c r="G85" i="3"/>
  <c r="AA85" i="3" s="1"/>
  <c r="G84" i="3"/>
  <c r="AA84" i="3" s="1"/>
  <c r="G83" i="3"/>
  <c r="AA83" i="3" s="1"/>
  <c r="G82" i="3"/>
  <c r="AA82" i="3" s="1"/>
  <c r="G81" i="3"/>
  <c r="AA81" i="3" s="1"/>
  <c r="G80" i="3"/>
  <c r="AA80" i="3" s="1"/>
  <c r="G79" i="3"/>
  <c r="AA79" i="3" s="1"/>
  <c r="G78" i="3"/>
  <c r="AA78" i="3" s="1"/>
  <c r="G77" i="3"/>
  <c r="AA77" i="3" s="1"/>
  <c r="G76" i="3"/>
  <c r="AA76" i="3" s="1"/>
  <c r="G75" i="3"/>
  <c r="AA75" i="3" s="1"/>
  <c r="G74" i="3"/>
  <c r="AA74" i="3" s="1"/>
  <c r="G73" i="3"/>
  <c r="AA73" i="3" s="1"/>
  <c r="G72" i="3"/>
  <c r="AA72" i="3" s="1"/>
  <c r="G71" i="3"/>
  <c r="AA71" i="3" s="1"/>
  <c r="G70" i="3"/>
  <c r="AA70" i="3" s="1"/>
  <c r="G69" i="3"/>
  <c r="AA69" i="3" s="1"/>
  <c r="G68" i="3"/>
  <c r="AA68" i="3" s="1"/>
  <c r="G67" i="3"/>
  <c r="AA67" i="3" s="1"/>
  <c r="G66" i="3"/>
  <c r="AA66" i="3" s="1"/>
  <c r="G65" i="3"/>
  <c r="AA65" i="3" s="1"/>
  <c r="G64" i="3"/>
  <c r="AA64" i="3" s="1"/>
  <c r="G63" i="3"/>
  <c r="AA63" i="3" s="1"/>
  <c r="G62" i="3"/>
  <c r="AA62" i="3" s="1"/>
  <c r="G61" i="3"/>
  <c r="AA61" i="3" s="1"/>
  <c r="G60" i="3"/>
  <c r="AA60" i="3" s="1"/>
  <c r="G59" i="3"/>
  <c r="AA59" i="3" s="1"/>
  <c r="G58" i="3"/>
  <c r="AA58" i="3" s="1"/>
  <c r="G57" i="3"/>
  <c r="AA57" i="3" s="1"/>
  <c r="G56" i="3"/>
  <c r="AA56" i="3" s="1"/>
  <c r="G55" i="3"/>
  <c r="AA55" i="3" s="1"/>
  <c r="G54" i="3"/>
  <c r="AA54" i="3" s="1"/>
  <c r="G53" i="3"/>
  <c r="AA53" i="3" s="1"/>
  <c r="G52" i="3"/>
  <c r="AA52" i="3" s="1"/>
  <c r="G51" i="3"/>
  <c r="AA51" i="3" s="1"/>
  <c r="G50" i="3"/>
  <c r="AA50" i="3" s="1"/>
  <c r="G49" i="3"/>
  <c r="AA49" i="3" s="1"/>
  <c r="G48" i="3"/>
  <c r="AA48" i="3" s="1"/>
  <c r="G47" i="3"/>
  <c r="AA47" i="3" s="1"/>
  <c r="G46" i="3"/>
  <c r="AA46" i="3" s="1"/>
  <c r="G45" i="3"/>
  <c r="AA45" i="3" s="1"/>
  <c r="G44" i="3"/>
  <c r="AA44" i="3" s="1"/>
  <c r="G43" i="3"/>
  <c r="AA43" i="3" s="1"/>
  <c r="G42" i="3"/>
  <c r="AA42" i="3" s="1"/>
  <c r="G41" i="3"/>
  <c r="AA41" i="3" s="1"/>
  <c r="G40" i="3"/>
  <c r="AA40" i="3" s="1"/>
  <c r="G39" i="3"/>
  <c r="AA39" i="3" s="1"/>
  <c r="G38" i="3"/>
  <c r="AA38" i="3" s="1"/>
  <c r="G37" i="3"/>
  <c r="AA37" i="3" s="1"/>
  <c r="G36" i="3"/>
  <c r="AA36" i="3" s="1"/>
  <c r="G35" i="3"/>
  <c r="AA35" i="3" s="1"/>
  <c r="G34" i="3"/>
  <c r="AA34" i="3" s="1"/>
  <c r="G33" i="3"/>
  <c r="AA33" i="3" s="1"/>
  <c r="G32" i="3"/>
  <c r="AA32" i="3" s="1"/>
  <c r="G31" i="3"/>
  <c r="AA31" i="3" s="1"/>
  <c r="G30" i="3"/>
  <c r="AA30" i="3" s="1"/>
  <c r="G29" i="3"/>
  <c r="AA29" i="3" s="1"/>
  <c r="G28" i="3"/>
  <c r="AA28" i="3" s="1"/>
  <c r="G27" i="3"/>
  <c r="AA27" i="3" s="1"/>
  <c r="G26" i="3"/>
  <c r="AA26" i="3" s="1"/>
  <c r="G25" i="3"/>
  <c r="AA25" i="3" s="1"/>
  <c r="G24" i="3"/>
  <c r="AA24" i="3" s="1"/>
  <c r="G23" i="3"/>
  <c r="AA23" i="3" s="1"/>
  <c r="G22" i="3"/>
  <c r="AA22" i="3" s="1"/>
  <c r="G21" i="3"/>
  <c r="AA21" i="3" s="1"/>
  <c r="G20" i="3"/>
  <c r="AA20" i="3" s="1"/>
  <c r="G19" i="3"/>
  <c r="AA19" i="3" s="1"/>
  <c r="G18" i="3"/>
  <c r="AA18" i="3" s="1"/>
  <c r="G17" i="3"/>
  <c r="AA17" i="3" s="1"/>
  <c r="G16" i="3"/>
  <c r="AA16" i="3" s="1"/>
  <c r="G15" i="3"/>
  <c r="AA15" i="3" s="1"/>
  <c r="G14" i="3"/>
  <c r="AA14" i="3" s="1"/>
  <c r="AF1008" i="3"/>
  <c r="AF1000" i="3"/>
  <c r="AF996" i="3"/>
  <c r="AF992" i="3"/>
  <c r="AF988" i="3"/>
  <c r="AF984" i="3"/>
  <c r="AF980" i="3"/>
  <c r="AF976" i="3"/>
  <c r="AF972" i="3"/>
  <c r="AA970" i="3"/>
  <c r="AA967" i="3"/>
  <c r="AF966" i="3"/>
  <c r="AF936" i="3"/>
  <c r="AA935" i="3"/>
  <c r="AF932" i="3"/>
  <c r="AF928" i="3"/>
  <c r="AF924" i="3"/>
  <c r="AF920" i="3"/>
  <c r="AF916" i="3"/>
  <c r="AF912" i="3"/>
  <c r="AF908" i="3"/>
  <c r="AA906" i="3"/>
  <c r="AF902" i="3"/>
  <c r="AF878" i="3"/>
  <c r="AF872" i="3"/>
  <c r="AF868" i="3"/>
  <c r="AF864" i="3"/>
  <c r="AF860" i="3"/>
  <c r="AF856" i="3"/>
  <c r="AF852" i="3"/>
  <c r="AF848" i="3"/>
  <c r="AF844" i="3"/>
  <c r="AA842" i="3"/>
  <c r="AF822" i="3"/>
  <c r="AF816" i="3"/>
  <c r="AF812" i="3"/>
  <c r="AF808" i="3"/>
  <c r="AF804" i="3"/>
  <c r="AF800" i="3"/>
  <c r="AF796" i="3"/>
  <c r="AF792" i="3"/>
  <c r="AF788" i="3"/>
  <c r="AF784" i="3"/>
  <c r="AF780" i="3"/>
  <c r="AA778" i="3"/>
  <c r="AF776" i="3"/>
  <c r="AF772" i="3"/>
  <c r="AF768" i="3"/>
  <c r="AF764" i="3"/>
  <c r="AF760" i="3"/>
  <c r="AF758" i="3"/>
  <c r="AF756" i="3"/>
  <c r="AF752" i="3"/>
  <c r="AF748" i="3"/>
  <c r="AF744" i="3"/>
  <c r="AF740" i="3"/>
  <c r="AF736" i="3"/>
  <c r="AF732" i="3"/>
  <c r="AF728" i="3"/>
  <c r="AF724" i="3"/>
  <c r="AF720" i="3"/>
  <c r="AF716" i="3"/>
  <c r="AA714" i="3"/>
  <c r="AF712" i="3"/>
  <c r="AA711" i="3"/>
  <c r="AF708" i="3"/>
  <c r="AF704" i="3"/>
  <c r="AF700" i="3"/>
  <c r="AF696" i="3"/>
  <c r="AF694" i="3"/>
  <c r="AF692" i="3"/>
  <c r="AF688" i="3"/>
  <c r="AF684" i="3"/>
  <c r="AF680" i="3"/>
  <c r="AF676" i="3"/>
  <c r="AF672" i="3"/>
  <c r="AF668" i="3"/>
  <c r="AF664" i="3"/>
  <c r="AF660" i="3"/>
  <c r="AF656" i="3"/>
  <c r="AF652" i="3"/>
  <c r="AF650" i="3"/>
  <c r="AA650" i="3"/>
  <c r="AF648" i="3"/>
  <c r="AF644" i="3"/>
  <c r="AF640" i="3"/>
  <c r="AF636" i="3"/>
  <c r="AF632" i="3"/>
  <c r="AF628" i="3"/>
  <c r="AF624" i="3"/>
  <c r="AF620" i="3"/>
  <c r="AF616" i="3"/>
  <c r="AF612" i="3"/>
  <c r="AF608" i="3"/>
  <c r="AF606" i="3"/>
  <c r="AF604" i="3"/>
  <c r="AF600" i="3"/>
  <c r="AF596" i="3"/>
  <c r="AF592" i="3"/>
  <c r="AF588" i="3"/>
  <c r="AF586" i="3"/>
  <c r="AF584" i="3"/>
  <c r="AF580" i="3"/>
  <c r="AF578" i="3"/>
  <c r="AF576" i="3"/>
  <c r="AF572" i="3"/>
  <c r="AF570" i="3"/>
  <c r="AF568" i="3"/>
  <c r="AF564" i="3"/>
  <c r="AF562" i="3"/>
  <c r="AF560" i="3"/>
  <c r="AF556" i="3"/>
  <c r="AF554" i="3"/>
  <c r="AF552" i="3"/>
  <c r="AF548" i="3"/>
  <c r="AF544" i="3"/>
  <c r="AF540" i="3"/>
  <c r="AF536" i="3"/>
  <c r="AF532" i="3"/>
  <c r="AF528" i="3"/>
  <c r="AF524" i="3"/>
  <c r="AF520" i="3"/>
  <c r="AF516" i="3"/>
  <c r="AF512" i="3"/>
  <c r="AF508" i="3"/>
  <c r="AF504" i="3"/>
  <c r="AF500" i="3"/>
  <c r="AF496" i="3"/>
  <c r="AF492" i="3"/>
  <c r="AF488" i="3"/>
  <c r="AF484" i="3"/>
  <c r="AF480" i="3"/>
  <c r="AF476" i="3"/>
  <c r="AF472" i="3"/>
  <c r="AF468" i="3"/>
  <c r="AF464" i="3"/>
  <c r="AF460" i="3"/>
  <c r="AF456" i="3"/>
  <c r="AF454" i="3"/>
  <c r="AF452" i="3"/>
  <c r="AF448" i="3"/>
  <c r="AF444" i="3"/>
  <c r="AF440" i="3"/>
  <c r="AF436" i="3"/>
  <c r="AF432" i="3"/>
  <c r="AF428" i="3"/>
  <c r="AF424" i="3"/>
  <c r="AF420" i="3"/>
  <c r="AF416" i="3"/>
  <c r="AF412" i="3"/>
  <c r="AF410" i="3"/>
  <c r="AF408" i="3"/>
  <c r="AF404" i="3"/>
  <c r="AF400" i="3"/>
  <c r="AF396" i="3"/>
  <c r="AF392" i="3"/>
  <c r="AF388" i="3"/>
  <c r="AF384" i="3"/>
  <c r="AF380" i="3"/>
  <c r="AF376" i="3"/>
  <c r="AF372" i="3"/>
  <c r="AF368" i="3"/>
  <c r="AF366" i="3"/>
  <c r="AF364" i="3"/>
  <c r="AF360" i="3"/>
  <c r="AF356" i="3"/>
  <c r="AF352" i="3"/>
  <c r="AF348" i="3"/>
  <c r="AF344" i="3"/>
  <c r="AF340" i="3"/>
  <c r="AF336" i="3"/>
  <c r="AF334" i="3"/>
  <c r="AF332" i="3"/>
  <c r="AF328" i="3"/>
  <c r="AF326" i="3"/>
  <c r="AF324" i="3"/>
  <c r="AF320" i="3"/>
  <c r="AF318" i="3"/>
  <c r="AF316" i="3"/>
  <c r="AF312" i="3"/>
  <c r="AF310" i="3"/>
  <c r="AF308" i="3"/>
  <c r="AF304" i="3"/>
  <c r="AF302" i="3"/>
  <c r="AF300" i="3"/>
  <c r="AA299" i="3"/>
  <c r="AF296" i="3"/>
  <c r="AF292" i="3"/>
  <c r="AF288" i="3"/>
  <c r="AF284" i="3"/>
  <c r="AF280" i="3"/>
  <c r="AF276" i="3"/>
  <c r="AF274" i="3"/>
  <c r="AF272" i="3"/>
  <c r="AF268" i="3"/>
  <c r="AF264" i="3"/>
  <c r="AF260" i="3"/>
  <c r="AF256" i="3"/>
  <c r="AF252" i="3"/>
  <c r="AF248" i="3"/>
  <c r="AF244" i="3"/>
  <c r="AF240" i="3"/>
  <c r="AF236" i="3"/>
  <c r="AF232" i="3"/>
  <c r="AF230" i="3"/>
  <c r="AF228" i="3"/>
  <c r="AF224" i="3"/>
  <c r="AF220" i="3"/>
  <c r="AF216" i="3"/>
  <c r="AF212" i="3"/>
  <c r="AF208" i="3"/>
  <c r="AF204" i="3"/>
  <c r="AF200" i="3"/>
  <c r="AF196" i="3"/>
  <c r="AF192" i="3"/>
  <c r="AF188" i="3"/>
  <c r="AF184" i="3"/>
  <c r="AF180" i="3"/>
  <c r="AF176" i="3"/>
  <c r="AF172" i="3"/>
  <c r="AF168" i="3"/>
  <c r="AF164" i="3"/>
  <c r="AF160" i="3"/>
  <c r="AF156" i="3"/>
  <c r="AF152" i="3"/>
  <c r="AF148" i="3"/>
  <c r="AF146" i="3"/>
  <c r="AF144" i="3"/>
  <c r="AF140" i="3"/>
  <c r="AF136" i="3"/>
  <c r="AF132" i="3"/>
  <c r="AF128" i="3"/>
  <c r="AF124" i="3"/>
  <c r="AF120" i="3"/>
  <c r="AF116" i="3"/>
  <c r="AF114" i="3"/>
  <c r="AF112" i="3"/>
  <c r="AF108" i="3"/>
  <c r="AF104" i="3"/>
  <c r="AF100" i="3"/>
  <c r="AF96" i="3"/>
  <c r="AF92" i="3"/>
  <c r="AF88" i="3"/>
  <c r="AF84" i="3"/>
  <c r="AF80" i="3"/>
  <c r="AF76" i="3"/>
  <c r="AF72" i="3"/>
  <c r="AF68" i="3"/>
  <c r="AF64" i="3"/>
  <c r="AF60" i="3"/>
  <c r="AF56" i="3"/>
  <c r="AF52" i="3"/>
  <c r="AF48" i="3"/>
  <c r="AF44" i="3"/>
  <c r="AF40" i="3"/>
  <c r="AF38" i="3"/>
  <c r="AF36" i="3"/>
  <c r="AF32" i="3"/>
  <c r="AF28" i="3"/>
  <c r="AF24" i="3"/>
  <c r="A514" i="8"/>
  <c r="A513" i="8"/>
  <c r="A512" i="8"/>
  <c r="A511" i="8"/>
  <c r="A510" i="8"/>
  <c r="A509" i="8"/>
  <c r="A508" i="8"/>
  <c r="A507" i="8"/>
  <c r="A506" i="8"/>
  <c r="A505" i="8"/>
  <c r="A454" i="8"/>
  <c r="A453" i="8"/>
  <c r="A452" i="8"/>
  <c r="A451" i="8"/>
  <c r="A450" i="8"/>
  <c r="A449" i="8"/>
  <c r="A448" i="8"/>
  <c r="A447" i="8"/>
  <c r="A446" i="8"/>
  <c r="A445" i="8"/>
  <c r="A444" i="8"/>
  <c r="A443" i="8"/>
  <c r="A442" i="8"/>
  <c r="A441" i="8"/>
  <c r="A440" i="8"/>
  <c r="A439" i="8"/>
  <c r="A238" i="8"/>
  <c r="A237" i="8"/>
  <c r="A236" i="8"/>
  <c r="A235" i="8"/>
  <c r="A234" i="8"/>
  <c r="A233" i="8"/>
  <c r="A232" i="8"/>
  <c r="A231" i="8"/>
  <c r="A230" i="8"/>
  <c r="A229" i="8"/>
  <c r="A228" i="8"/>
  <c r="A227" i="8"/>
  <c r="A226" i="8"/>
  <c r="A225" i="8"/>
  <c r="A224" i="8"/>
  <c r="A223" i="8"/>
  <c r="A222" i="8"/>
  <c r="A221" i="8"/>
  <c r="A220" i="8"/>
  <c r="A219" i="8"/>
  <c r="A218" i="8"/>
  <c r="A217" i="8"/>
  <c r="A216" i="8"/>
  <c r="A215" i="8"/>
  <c r="A214" i="8"/>
  <c r="A213" i="8"/>
  <c r="A212" i="8"/>
  <c r="A211" i="8"/>
  <c r="A210" i="8"/>
  <c r="A209" i="8"/>
  <c r="A208" i="8"/>
  <c r="A207" i="8"/>
  <c r="A206" i="8"/>
  <c r="A205" i="8"/>
  <c r="A204" i="8"/>
  <c r="A203" i="8"/>
  <c r="A202" i="8"/>
  <c r="A201" i="8"/>
  <c r="A200" i="8"/>
  <c r="A199" i="8"/>
  <c r="A198" i="8"/>
  <c r="A197" i="8"/>
  <c r="A196" i="8"/>
  <c r="A195" i="8"/>
  <c r="A194" i="8"/>
  <c r="A193" i="8"/>
  <c r="A192" i="8"/>
  <c r="A191" i="8"/>
  <c r="A190" i="8"/>
  <c r="A189" i="8"/>
  <c r="A188" i="8"/>
  <c r="A187" i="8"/>
  <c r="A186" i="8"/>
  <c r="A185" i="8"/>
  <c r="A184" i="8"/>
  <c r="A183" i="8"/>
  <c r="A182" i="8"/>
  <c r="A181" i="8"/>
  <c r="A180" i="8"/>
  <c r="A179" i="8"/>
  <c r="A178" i="8"/>
  <c r="A177" i="8"/>
  <c r="A176" i="8"/>
  <c r="A175" i="8"/>
  <c r="A174" i="8"/>
  <c r="A173" i="8"/>
  <c r="A172" i="8"/>
  <c r="A171" i="8"/>
  <c r="A170" i="8"/>
  <c r="A169" i="8"/>
  <c r="A168" i="8"/>
  <c r="A167" i="8"/>
  <c r="A166" i="8"/>
  <c r="A165" i="8"/>
  <c r="A164" i="8"/>
  <c r="A163" i="8"/>
  <c r="A162" i="8"/>
  <c r="A161" i="8"/>
  <c r="A160" i="8"/>
  <c r="A159" i="8"/>
  <c r="A158" i="8"/>
  <c r="A157" i="8"/>
  <c r="A156" i="8"/>
  <c r="A155" i="8"/>
  <c r="A154" i="8"/>
  <c r="A153" i="8"/>
  <c r="A152" i="8"/>
  <c r="A151" i="8"/>
  <c r="A150" i="8"/>
  <c r="A149" i="8"/>
  <c r="A148" i="8"/>
  <c r="A147" i="8"/>
  <c r="A146" i="8"/>
  <c r="A145" i="8"/>
  <c r="A144" i="8"/>
  <c r="A143" i="8"/>
  <c r="A142" i="8"/>
  <c r="A141" i="8"/>
  <c r="A140" i="8"/>
  <c r="A139" i="8"/>
  <c r="A138" i="8"/>
  <c r="A137" i="8"/>
  <c r="A136" i="8"/>
  <c r="A135" i="8"/>
  <c r="A134" i="8"/>
  <c r="A133" i="8"/>
  <c r="A132" i="8"/>
  <c r="A131" i="8"/>
  <c r="A130" i="8"/>
  <c r="A129" i="8"/>
  <c r="A128" i="8"/>
  <c r="A127" i="8"/>
  <c r="A126" i="8"/>
  <c r="A125" i="8"/>
  <c r="A124" i="8"/>
  <c r="A123" i="8"/>
  <c r="A122" i="8"/>
  <c r="A121" i="8"/>
  <c r="A120" i="8"/>
  <c r="A119" i="8"/>
  <c r="A118" i="8"/>
  <c r="A117" i="8"/>
  <c r="A116" i="8"/>
  <c r="A115" i="8"/>
  <c r="A114" i="8"/>
  <c r="A113" i="8"/>
  <c r="A112" i="8"/>
  <c r="A111" i="8"/>
  <c r="A110" i="8"/>
  <c r="A109" i="8"/>
  <c r="A108" i="8"/>
  <c r="A107" i="8"/>
  <c r="A106" i="8"/>
  <c r="A105" i="8"/>
  <c r="A104" i="8"/>
  <c r="A103" i="8"/>
  <c r="A102" i="8"/>
  <c r="A101" i="8"/>
  <c r="A100" i="8"/>
  <c r="A99" i="8"/>
  <c r="A98" i="8"/>
  <c r="A97" i="8"/>
  <c r="A96" i="8"/>
  <c r="A95" i="8"/>
  <c r="A94" i="8"/>
  <c r="A93" i="8"/>
  <c r="A92" i="8"/>
  <c r="A91" i="8"/>
  <c r="A90" i="8"/>
  <c r="A89" i="8"/>
  <c r="A88" i="8"/>
  <c r="A87" i="8"/>
  <c r="A86" i="8"/>
  <c r="A85" i="8"/>
  <c r="A84" i="8"/>
  <c r="A83" i="8"/>
  <c r="A82" i="8"/>
  <c r="A81" i="8"/>
  <c r="A80" i="8"/>
  <c r="A79" i="8"/>
  <c r="A78" i="8"/>
  <c r="A77" i="8"/>
  <c r="A76" i="8"/>
  <c r="A75" i="8"/>
  <c r="A74" i="8"/>
  <c r="A73" i="8"/>
  <c r="A72" i="8"/>
  <c r="A71" i="8"/>
  <c r="A70" i="8"/>
  <c r="A69" i="8"/>
  <c r="A68" i="8"/>
  <c r="A67" i="8"/>
  <c r="A66" i="8"/>
  <c r="A65" i="8"/>
  <c r="A64" i="8"/>
  <c r="A63" i="8"/>
  <c r="A62" i="8"/>
  <c r="A61" i="8"/>
  <c r="A60" i="8"/>
  <c r="A59" i="8"/>
  <c r="A58" i="8"/>
  <c r="A57" i="8"/>
  <c r="A56" i="8"/>
  <c r="A55" i="8"/>
  <c r="A54" i="8"/>
  <c r="A53" i="8"/>
  <c r="A52" i="8"/>
  <c r="A51" i="8"/>
  <c r="A50" i="8"/>
  <c r="A49" i="8"/>
  <c r="A48" i="8"/>
  <c r="A47" i="8"/>
  <c r="A46" i="8"/>
  <c r="A45" i="8"/>
  <c r="A44" i="8"/>
  <c r="A43" i="8"/>
  <c r="A42" i="8"/>
  <c r="A41" i="8"/>
  <c r="A40" i="8"/>
  <c r="A39" i="8"/>
  <c r="A38" i="8"/>
  <c r="A37" i="8"/>
  <c r="A36" i="8"/>
  <c r="A35" i="8"/>
  <c r="A34" i="8"/>
  <c r="A33" i="8"/>
  <c r="A32" i="8"/>
  <c r="A31" i="8"/>
  <c r="A30" i="8"/>
  <c r="A29" i="8"/>
  <c r="A28" i="8"/>
  <c r="A27" i="8"/>
  <c r="A26" i="8"/>
  <c r="A25" i="8"/>
  <c r="A24" i="8"/>
  <c r="A23" i="8"/>
  <c r="A22" i="8"/>
  <c r="A21" i="8"/>
  <c r="A20" i="8"/>
  <c r="A19" i="8"/>
  <c r="A18" i="8"/>
  <c r="A17" i="8"/>
  <c r="A16" i="8"/>
  <c r="A262" i="6"/>
  <c r="A261" i="6"/>
  <c r="A260" i="6"/>
  <c r="A259" i="6"/>
  <c r="A258" i="6"/>
  <c r="A257" i="6"/>
  <c r="A256" i="6"/>
  <c r="A255" i="6"/>
  <c r="A254" i="6"/>
  <c r="A253" i="6"/>
  <c r="A252" i="6"/>
  <c r="A251" i="6"/>
  <c r="A250" i="6"/>
  <c r="A249" i="6"/>
  <c r="A248" i="6"/>
  <c r="A247" i="6"/>
  <c r="A246" i="6"/>
  <c r="A245" i="6"/>
  <c r="A244" i="6"/>
  <c r="A243" i="6"/>
  <c r="A242" i="6"/>
  <c r="A241" i="6"/>
  <c r="A240" i="6"/>
  <c r="A239" i="6"/>
  <c r="A238" i="6"/>
  <c r="A237" i="6"/>
  <c r="A236" i="6"/>
  <c r="A235" i="6"/>
  <c r="A234" i="6"/>
  <c r="A233" i="6"/>
  <c r="A232" i="6"/>
  <c r="A231" i="6"/>
  <c r="A230" i="6"/>
  <c r="A229" i="6"/>
  <c r="A228" i="6"/>
  <c r="A227" i="6"/>
  <c r="A226" i="6"/>
  <c r="A225" i="6"/>
  <c r="A224" i="6"/>
  <c r="A223" i="6"/>
  <c r="A222" i="6"/>
  <c r="A221" i="6"/>
  <c r="A220" i="6"/>
  <c r="A219" i="6"/>
  <c r="A218" i="6"/>
  <c r="A217" i="6"/>
  <c r="A216" i="6"/>
  <c r="A215" i="6"/>
  <c r="A214" i="6"/>
  <c r="A213" i="6"/>
  <c r="A212" i="6"/>
  <c r="A211" i="6"/>
  <c r="A210" i="6"/>
  <c r="A209" i="6"/>
  <c r="A208" i="6"/>
  <c r="A207" i="6"/>
  <c r="A206" i="6"/>
  <c r="A205" i="6"/>
  <c r="A204" i="6"/>
  <c r="A203" i="6"/>
  <c r="A202" i="6"/>
  <c r="A201" i="6"/>
  <c r="A200" i="6"/>
  <c r="A199" i="6"/>
  <c r="A198" i="6"/>
  <c r="A197" i="6"/>
  <c r="A196" i="6"/>
  <c r="A195" i="6"/>
  <c r="A194" i="6"/>
  <c r="A193" i="6"/>
  <c r="A192" i="6"/>
  <c r="A191" i="6"/>
  <c r="A190" i="6"/>
  <c r="A189" i="6"/>
  <c r="A188" i="6"/>
  <c r="A187" i="6"/>
  <c r="A186" i="6"/>
  <c r="A185" i="6"/>
  <c r="A184" i="6"/>
  <c r="A183" i="6"/>
  <c r="A182" i="6"/>
  <c r="A181" i="6"/>
  <c r="A180" i="6"/>
  <c r="A179" i="6"/>
  <c r="A178" i="6"/>
  <c r="A177" i="6"/>
  <c r="A176" i="6"/>
  <c r="A175" i="6"/>
  <c r="A174" i="6"/>
  <c r="A173" i="6"/>
  <c r="A172" i="6"/>
  <c r="A171" i="6"/>
  <c r="A170" i="6"/>
  <c r="A169" i="6"/>
  <c r="A168" i="6"/>
  <c r="A167" i="6"/>
  <c r="A166" i="6"/>
  <c r="A165" i="6"/>
  <c r="A164" i="6"/>
  <c r="A163" i="6"/>
  <c r="A162" i="6"/>
  <c r="A161" i="6"/>
  <c r="A160" i="6"/>
  <c r="A159" i="6"/>
  <c r="A158" i="6"/>
  <c r="A157" i="6"/>
  <c r="A156" i="6"/>
  <c r="A155" i="6"/>
  <c r="A154" i="6"/>
  <c r="A153" i="6"/>
  <c r="A152" i="6"/>
  <c r="A151" i="6"/>
  <c r="A150" i="6"/>
  <c r="A149" i="6"/>
  <c r="A148" i="6"/>
  <c r="A147" i="6"/>
  <c r="A146" i="6"/>
  <c r="A145" i="6"/>
  <c r="A144" i="6"/>
  <c r="A143" i="6"/>
  <c r="A142" i="6"/>
  <c r="A141" i="6"/>
  <c r="A140" i="6"/>
  <c r="A139" i="6"/>
  <c r="A138" i="6"/>
  <c r="A137" i="6"/>
  <c r="A136" i="6"/>
  <c r="A135" i="6"/>
  <c r="A134" i="6"/>
  <c r="A133" i="6"/>
  <c r="A132" i="6"/>
  <c r="A131" i="6"/>
  <c r="A130" i="6"/>
  <c r="A129" i="6"/>
  <c r="A128" i="6"/>
  <c r="A127" i="6"/>
  <c r="A126" i="6"/>
  <c r="A125" i="6"/>
  <c r="A124" i="6"/>
  <c r="A123" i="6"/>
  <c r="A122" i="6"/>
  <c r="A121" i="6"/>
  <c r="A120" i="6"/>
  <c r="A119" i="6"/>
  <c r="A118" i="6"/>
  <c r="A117" i="6"/>
  <c r="A116" i="6"/>
  <c r="A115" i="6"/>
  <c r="A114" i="6"/>
  <c r="A113" i="6"/>
  <c r="A112" i="6"/>
  <c r="A111" i="6"/>
  <c r="A110" i="6"/>
  <c r="A109" i="6"/>
  <c r="A108" i="6"/>
  <c r="A107" i="6"/>
  <c r="A106" i="6"/>
  <c r="A105" i="6"/>
  <c r="A104" i="6"/>
  <c r="A103" i="6"/>
  <c r="A102" i="6"/>
  <c r="A101" i="6"/>
  <c r="A100" i="6"/>
  <c r="A99" i="6"/>
  <c r="A98" i="6"/>
  <c r="A97" i="6"/>
  <c r="A96" i="6"/>
  <c r="A95" i="6"/>
  <c r="A94" i="6"/>
  <c r="A93" i="6"/>
  <c r="A92" i="6"/>
  <c r="A91" i="6"/>
  <c r="A90" i="6"/>
  <c r="A89" i="6"/>
  <c r="A88" i="6"/>
  <c r="A87" i="6"/>
  <c r="A86" i="6"/>
  <c r="A85" i="6"/>
  <c r="A84" i="6"/>
  <c r="A83" i="6"/>
  <c r="A82" i="6"/>
  <c r="A81" i="6"/>
  <c r="A80" i="6"/>
  <c r="A79" i="6"/>
  <c r="A78" i="6"/>
  <c r="A77" i="6"/>
  <c r="A76" i="6"/>
  <c r="A75" i="6"/>
  <c r="A74" i="6"/>
  <c r="A73" i="6"/>
  <c r="A72" i="6"/>
  <c r="A71" i="6"/>
  <c r="A70" i="6"/>
  <c r="A69" i="6"/>
  <c r="A68" i="6"/>
  <c r="A67" i="6"/>
  <c r="A66" i="6"/>
  <c r="A65" i="6"/>
  <c r="A64" i="6"/>
  <c r="A63" i="6"/>
  <c r="A62" i="6"/>
  <c r="A61" i="6"/>
  <c r="A60" i="6"/>
  <c r="A59" i="6"/>
  <c r="A58" i="6"/>
  <c r="A57" i="6"/>
  <c r="A56" i="6"/>
  <c r="A55" i="6"/>
  <c r="A54" i="6"/>
  <c r="A53" i="6"/>
  <c r="A52" i="6"/>
  <c r="A51" i="6"/>
  <c r="A50" i="6"/>
  <c r="A49" i="6"/>
  <c r="A48" i="6"/>
  <c r="A47" i="6"/>
  <c r="A46" i="6"/>
  <c r="A45" i="6"/>
  <c r="A44" i="6"/>
  <c r="A43" i="6"/>
  <c r="A42" i="6"/>
  <c r="A41" i="6"/>
  <c r="A40" i="6"/>
  <c r="A39" i="6"/>
  <c r="A38" i="6"/>
  <c r="A37" i="6"/>
  <c r="A36" i="6"/>
  <c r="A35" i="6"/>
  <c r="A34" i="6"/>
  <c r="A33" i="6"/>
  <c r="A32" i="6"/>
  <c r="A31" i="6"/>
  <c r="A30" i="6"/>
  <c r="A29" i="6"/>
  <c r="A28" i="6"/>
  <c r="A27" i="6"/>
  <c r="A26" i="6"/>
  <c r="A25" i="6"/>
  <c r="A24" i="6"/>
  <c r="A23" i="6"/>
  <c r="A22" i="6"/>
  <c r="A21" i="6"/>
  <c r="A20" i="6"/>
  <c r="A19" i="6"/>
  <c r="A18" i="6"/>
  <c r="A17" i="6"/>
  <c r="A515" i="5"/>
  <c r="A514" i="5"/>
  <c r="A513" i="5"/>
  <c r="A512" i="5"/>
  <c r="A461" i="5"/>
  <c r="A460" i="5"/>
  <c r="A359" i="5"/>
  <c r="A358" i="5"/>
  <c r="A357" i="5"/>
  <c r="A256" i="5"/>
  <c r="A255" i="5"/>
  <c r="A254" i="5"/>
  <c r="A253" i="5"/>
  <c r="A252" i="5"/>
  <c r="A251" i="5"/>
  <c r="A250" i="5"/>
  <c r="A249" i="5"/>
  <c r="A248" i="5"/>
  <c r="A247" i="5"/>
  <c r="A246" i="5"/>
  <c r="A245" i="5"/>
  <c r="A244" i="5"/>
  <c r="A243" i="5"/>
  <c r="A242" i="5"/>
  <c r="A241" i="5"/>
  <c r="A240" i="5"/>
  <c r="A239" i="5"/>
  <c r="A238" i="5"/>
  <c r="A237" i="5"/>
  <c r="A236" i="5"/>
  <c r="A235" i="5"/>
  <c r="A234" i="5"/>
  <c r="A233" i="5"/>
  <c r="A232" i="5"/>
  <c r="A231" i="5"/>
  <c r="A230" i="5"/>
  <c r="A229" i="5"/>
  <c r="A228" i="5"/>
  <c r="A227" i="5"/>
  <c r="A226" i="5"/>
  <c r="A225" i="5"/>
  <c r="A224" i="5"/>
  <c r="A223" i="5"/>
  <c r="A222" i="5"/>
  <c r="A221" i="5"/>
  <c r="A220" i="5"/>
  <c r="A219" i="5"/>
  <c r="A218" i="5"/>
  <c r="A217" i="5"/>
  <c r="A216" i="5"/>
  <c r="A215" i="5"/>
  <c r="A214" i="5"/>
  <c r="A213" i="5"/>
  <c r="A212" i="5"/>
  <c r="A211" i="5"/>
  <c r="A210" i="5"/>
  <c r="A209" i="5"/>
  <c r="A208" i="5"/>
  <c r="A207" i="5"/>
  <c r="A206" i="5"/>
  <c r="A205" i="5"/>
  <c r="A204" i="5"/>
  <c r="A203" i="5"/>
  <c r="A202" i="5"/>
  <c r="A201" i="5"/>
  <c r="A200" i="5"/>
  <c r="A199" i="5"/>
  <c r="A198" i="5"/>
  <c r="A197" i="5"/>
  <c r="A196" i="5"/>
  <c r="A195" i="5"/>
  <c r="A194" i="5"/>
  <c r="A193" i="5"/>
  <c r="A192" i="5"/>
  <c r="A191" i="5"/>
  <c r="A190" i="5"/>
  <c r="A189" i="5"/>
  <c r="A188" i="5"/>
  <c r="A187" i="5"/>
  <c r="A186" i="5"/>
  <c r="A185" i="5"/>
  <c r="A184" i="5"/>
  <c r="A183" i="5"/>
  <c r="A182" i="5"/>
  <c r="A181" i="5"/>
  <c r="A180" i="5"/>
  <c r="A179" i="5"/>
  <c r="A178" i="5"/>
  <c r="A177" i="5"/>
  <c r="A176" i="5"/>
  <c r="A175" i="5"/>
  <c r="A174" i="5"/>
  <c r="A173" i="5"/>
  <c r="A172" i="5"/>
  <c r="A171" i="5"/>
  <c r="A170" i="5"/>
  <c r="A169" i="5"/>
  <c r="A168" i="5"/>
  <c r="A167" i="5"/>
  <c r="A166" i="5"/>
  <c r="A165" i="5"/>
  <c r="A164" i="5"/>
  <c r="A163" i="5"/>
  <c r="A162" i="5"/>
  <c r="A161" i="5"/>
  <c r="A160" i="5"/>
  <c r="A159" i="5"/>
  <c r="A158" i="5"/>
  <c r="A157" i="5"/>
  <c r="A156" i="5"/>
  <c r="A155" i="5"/>
  <c r="A154" i="5"/>
  <c r="A153" i="5"/>
  <c r="A152" i="5"/>
  <c r="A151" i="5"/>
  <c r="A150" i="5"/>
  <c r="A149" i="5"/>
  <c r="A148" i="5"/>
  <c r="A147" i="5"/>
  <c r="A146" i="5"/>
  <c r="A145" i="5"/>
  <c r="A144" i="5"/>
  <c r="A143" i="5"/>
  <c r="A142" i="5"/>
  <c r="A141" i="5"/>
  <c r="A140" i="5"/>
  <c r="A139" i="5"/>
  <c r="A138" i="5"/>
  <c r="A137" i="5"/>
  <c r="A136" i="5"/>
  <c r="A135" i="5"/>
  <c r="A134" i="5"/>
  <c r="A133" i="5"/>
  <c r="A132" i="5"/>
  <c r="A131" i="5"/>
  <c r="A130" i="5"/>
  <c r="A129" i="5"/>
  <c r="A128" i="5"/>
  <c r="A127" i="5"/>
  <c r="A126" i="5"/>
  <c r="A125" i="5"/>
  <c r="A124" i="5"/>
  <c r="A123" i="5"/>
  <c r="A122" i="5"/>
  <c r="A121" i="5"/>
  <c r="A120" i="5"/>
  <c r="A119" i="5"/>
  <c r="A118" i="5"/>
  <c r="A117" i="5"/>
  <c r="A116" i="5"/>
  <c r="A115" i="5"/>
  <c r="A114" i="5"/>
  <c r="A113" i="5"/>
  <c r="A112" i="5"/>
  <c r="A111" i="5"/>
  <c r="A110" i="5"/>
  <c r="A109" i="5"/>
  <c r="A108" i="5"/>
  <c r="A107" i="5"/>
  <c r="A106" i="5"/>
  <c r="A105" i="5"/>
  <c r="A104" i="5"/>
  <c r="A103" i="5"/>
  <c r="A102" i="5"/>
  <c r="A101" i="5"/>
  <c r="A100" i="5"/>
  <c r="A99" i="5"/>
  <c r="A98" i="5"/>
  <c r="A97" i="5"/>
  <c r="A96" i="5"/>
  <c r="A95" i="5"/>
  <c r="A94" i="5"/>
  <c r="A93" i="5"/>
  <c r="A92" i="5"/>
  <c r="A91" i="5"/>
  <c r="A90" i="5"/>
  <c r="A89" i="5"/>
  <c r="A88" i="5"/>
  <c r="A87" i="5"/>
  <c r="A86" i="5"/>
  <c r="A85" i="5"/>
  <c r="A84" i="5"/>
  <c r="A83" i="5"/>
  <c r="A82" i="5"/>
  <c r="A81" i="5"/>
  <c r="A80" i="5"/>
  <c r="A79" i="5"/>
  <c r="A78" i="5"/>
  <c r="A77" i="5"/>
  <c r="A76" i="5"/>
  <c r="A75" i="5"/>
  <c r="A74" i="5"/>
  <c r="A73" i="5"/>
  <c r="A72" i="5"/>
  <c r="A71" i="5"/>
  <c r="A70" i="5"/>
  <c r="A69" i="5"/>
  <c r="A68" i="5"/>
  <c r="A67" i="5"/>
  <c r="A66" i="5"/>
  <c r="A65" i="5"/>
  <c r="A64" i="5"/>
  <c r="A63" i="5"/>
  <c r="A62" i="5"/>
  <c r="A61" i="5"/>
  <c r="A60" i="5"/>
  <c r="A59" i="5"/>
  <c r="A58" i="5"/>
  <c r="A57" i="5"/>
  <c r="A56" i="5"/>
  <c r="A55" i="5"/>
  <c r="A54" i="5"/>
  <c r="A53" i="5"/>
  <c r="A52" i="5"/>
  <c r="A51" i="5"/>
  <c r="A50" i="5"/>
  <c r="A49" i="5"/>
  <c r="A48" i="5"/>
  <c r="A47" i="5"/>
  <c r="A46" i="5"/>
  <c r="A45" i="5"/>
  <c r="A44" i="5"/>
  <c r="A43" i="5"/>
  <c r="A42" i="5"/>
  <c r="A41" i="5"/>
  <c r="A40" i="5"/>
  <c r="A39" i="5"/>
  <c r="A38" i="5"/>
  <c r="A37" i="5"/>
  <c r="A36" i="5"/>
  <c r="A35" i="5"/>
  <c r="A34" i="5"/>
  <c r="A33" i="5"/>
  <c r="A32" i="5"/>
  <c r="A31" i="5"/>
  <c r="A30" i="5"/>
  <c r="A29" i="5"/>
  <c r="A28" i="5"/>
  <c r="A27" i="5"/>
  <c r="A26" i="5"/>
  <c r="A25" i="5"/>
  <c r="A24" i="5"/>
  <c r="A23" i="5"/>
  <c r="A22" i="5"/>
  <c r="A21" i="5"/>
  <c r="A20" i="5"/>
  <c r="A19" i="5"/>
  <c r="A18" i="5"/>
  <c r="A17" i="5"/>
  <c r="A519" i="4"/>
  <c r="A318" i="4"/>
  <c r="A317" i="4"/>
  <c r="A316" i="4"/>
  <c r="A315" i="4"/>
  <c r="A314" i="4"/>
  <c r="A313" i="4"/>
  <c r="A312" i="4"/>
  <c r="A311" i="4"/>
  <c r="A310" i="4"/>
  <c r="A309" i="4"/>
  <c r="A308" i="4"/>
  <c r="A307" i="4"/>
  <c r="A306" i="4"/>
  <c r="A305" i="4"/>
  <c r="A304" i="4"/>
  <c r="A303" i="4"/>
  <c r="A302" i="4"/>
  <c r="A301" i="4"/>
  <c r="A300" i="4"/>
  <c r="A299" i="4"/>
  <c r="A298" i="4"/>
  <c r="A297" i="4"/>
  <c r="A296" i="4"/>
  <c r="A295" i="4"/>
  <c r="A294" i="4"/>
  <c r="A293" i="4"/>
  <c r="A292" i="4"/>
  <c r="A291" i="4"/>
  <c r="A290" i="4"/>
  <c r="A289" i="4"/>
  <c r="A288" i="4"/>
  <c r="A287" i="4"/>
  <c r="A286" i="4"/>
  <c r="A285" i="4"/>
  <c r="A284" i="4"/>
  <c r="A283" i="4"/>
  <c r="A282" i="4"/>
  <c r="A281" i="4"/>
  <c r="A280" i="4"/>
  <c r="A279" i="4"/>
  <c r="A278" i="4"/>
  <c r="A277" i="4"/>
  <c r="A276" i="4"/>
  <c r="A275" i="4"/>
  <c r="A274" i="4"/>
  <c r="A273" i="4"/>
  <c r="A272" i="4"/>
  <c r="A271" i="4"/>
  <c r="A270" i="4"/>
  <c r="A269" i="4"/>
  <c r="A268" i="4"/>
  <c r="A267" i="4"/>
  <c r="A266" i="4"/>
  <c r="A265" i="4"/>
  <c r="A264" i="4"/>
  <c r="A263" i="4"/>
  <c r="A262" i="4"/>
  <c r="A211" i="4"/>
  <c r="A210" i="4"/>
  <c r="A209" i="4"/>
  <c r="A208" i="4"/>
  <c r="A207" i="4"/>
  <c r="A206" i="4"/>
  <c r="A205" i="4"/>
  <c r="A204" i="4"/>
  <c r="A203" i="4"/>
  <c r="A202" i="4"/>
  <c r="A201" i="4"/>
  <c r="A200" i="4"/>
  <c r="A199" i="4"/>
  <c r="A198" i="4"/>
  <c r="A197" i="4"/>
  <c r="A196" i="4"/>
  <c r="A195" i="4"/>
  <c r="A194" i="4"/>
  <c r="A193" i="4"/>
  <c r="A192" i="4"/>
  <c r="A191" i="4"/>
  <c r="A190" i="4"/>
  <c r="A189" i="4"/>
  <c r="A188" i="4"/>
  <c r="A187" i="4"/>
  <c r="A186" i="4"/>
  <c r="A185" i="4"/>
  <c r="A184" i="4"/>
  <c r="A183" i="4"/>
  <c r="A182" i="4"/>
  <c r="A181" i="4"/>
  <c r="A180" i="4"/>
  <c r="A179" i="4"/>
  <c r="A178" i="4"/>
  <c r="A177" i="4"/>
  <c r="A176" i="4"/>
  <c r="A175" i="4"/>
  <c r="A174" i="4"/>
  <c r="A173" i="4"/>
  <c r="A172" i="4"/>
  <c r="A171" i="4"/>
  <c r="A170" i="4"/>
  <c r="A169" i="4"/>
  <c r="A168" i="4"/>
  <c r="A167" i="4"/>
  <c r="A166" i="4"/>
  <c r="A165" i="4"/>
  <c r="A164" i="4"/>
  <c r="A163" i="4"/>
  <c r="A162" i="4"/>
  <c r="A161" i="4"/>
  <c r="A160" i="4"/>
  <c r="A159" i="4"/>
  <c r="A158" i="4"/>
  <c r="A157" i="4"/>
  <c r="A156" i="4"/>
  <c r="A155" i="4"/>
  <c r="A154" i="4"/>
  <c r="A153" i="4"/>
  <c r="A152" i="4"/>
  <c r="A151" i="4"/>
  <c r="A150" i="4"/>
  <c r="A149" i="4"/>
  <c r="A148" i="4"/>
  <c r="A147" i="4"/>
  <c r="A146" i="4"/>
  <c r="A145" i="4"/>
  <c r="A144" i="4"/>
  <c r="A143" i="4"/>
  <c r="A142" i="4"/>
  <c r="A141" i="4"/>
  <c r="A140" i="4"/>
  <c r="A139" i="4"/>
  <c r="A138" i="4"/>
  <c r="A137" i="4"/>
  <c r="A136" i="4"/>
  <c r="A135" i="4"/>
  <c r="A134" i="4"/>
  <c r="A133" i="4"/>
  <c r="A132" i="4"/>
  <c r="A131" i="4"/>
  <c r="A130" i="4"/>
  <c r="A129" i="4"/>
  <c r="A128" i="4"/>
  <c r="A127" i="4"/>
  <c r="A126" i="4"/>
  <c r="A125" i="4"/>
  <c r="A124" i="4"/>
  <c r="A123" i="4"/>
  <c r="A122" i="4"/>
  <c r="A121" i="4"/>
  <c r="A120" i="4"/>
  <c r="A119" i="4"/>
  <c r="A118" i="4"/>
  <c r="A117" i="4"/>
  <c r="A116" i="4"/>
  <c r="A115" i="4"/>
  <c r="A114" i="4"/>
  <c r="A113" i="4"/>
  <c r="A112" i="4"/>
  <c r="A111" i="4"/>
  <c r="A110" i="4"/>
  <c r="A109" i="4"/>
  <c r="A108" i="4"/>
  <c r="A107" i="4"/>
  <c r="A106" i="4"/>
  <c r="A105" i="4"/>
  <c r="A104" i="4"/>
  <c r="A103" i="4"/>
  <c r="A102" i="4"/>
  <c r="A101" i="4"/>
  <c r="A100" i="4"/>
  <c r="A99" i="4"/>
  <c r="A98" i="4"/>
  <c r="A97" i="4"/>
  <c r="A96" i="4"/>
  <c r="A95" i="4"/>
  <c r="A94" i="4"/>
  <c r="A93" i="4"/>
  <c r="A92" i="4"/>
  <c r="A91" i="4"/>
  <c r="A90" i="4"/>
  <c r="A89" i="4"/>
  <c r="A88" i="4"/>
  <c r="A87" i="4"/>
  <c r="A86" i="4"/>
  <c r="A85" i="4"/>
  <c r="A84" i="4"/>
  <c r="A83" i="4"/>
  <c r="A82" i="4"/>
  <c r="A81" i="4"/>
  <c r="A80" i="4"/>
  <c r="A79" i="4"/>
  <c r="A78" i="4"/>
  <c r="A77" i="4"/>
  <c r="A76" i="4"/>
  <c r="A75" i="4"/>
  <c r="A74" i="4"/>
  <c r="A73" i="4"/>
  <c r="A72" i="4"/>
  <c r="A71" i="4"/>
  <c r="A70" i="4"/>
  <c r="A69" i="4"/>
  <c r="A68" i="4"/>
  <c r="A67" i="4"/>
  <c r="A66" i="4"/>
  <c r="A65" i="4"/>
  <c r="A64" i="4"/>
  <c r="A63" i="4"/>
  <c r="A62" i="4"/>
  <c r="A61" i="4"/>
  <c r="A60" i="4"/>
  <c r="A59" i="4"/>
  <c r="A58" i="4"/>
  <c r="A57" i="4"/>
  <c r="A56" i="4"/>
  <c r="A55" i="4"/>
  <c r="A54" i="4"/>
  <c r="A53" i="4"/>
  <c r="A52" i="4"/>
  <c r="A51" i="4"/>
  <c r="A50" i="4"/>
  <c r="A49" i="4"/>
  <c r="A48" i="4"/>
  <c r="A47" i="4"/>
  <c r="A46" i="4"/>
  <c r="A45" i="4"/>
  <c r="A44" i="4"/>
  <c r="A43" i="4"/>
  <c r="A42" i="4"/>
  <c r="A41" i="4"/>
  <c r="A40" i="4"/>
  <c r="A39" i="4"/>
  <c r="A38" i="4"/>
  <c r="A37" i="4"/>
  <c r="A36" i="4"/>
  <c r="A35" i="4"/>
  <c r="A34" i="4"/>
  <c r="A33" i="4"/>
  <c r="A32" i="4"/>
  <c r="A31" i="4"/>
  <c r="A30" i="4"/>
  <c r="A29" i="4"/>
  <c r="A28" i="4"/>
  <c r="A27" i="4"/>
  <c r="A26" i="4"/>
  <c r="A25" i="4"/>
  <c r="A24" i="4"/>
  <c r="A23" i="4"/>
  <c r="A22" i="4"/>
  <c r="A21" i="4"/>
  <c r="G13" i="3"/>
  <c r="AA13" i="3" s="1"/>
  <c r="A15" i="8"/>
  <c r="A16" i="6"/>
  <c r="A16" i="5"/>
  <c r="A20" i="4"/>
  <c r="F13" i="11"/>
  <c r="A14" i="7"/>
  <c r="G12" i="5"/>
  <c r="G516" i="5" s="1"/>
  <c r="H515" i="8"/>
  <c r="Q195" i="8" l="1"/>
  <c r="Q131" i="8"/>
  <c r="Q67" i="8"/>
  <c r="AS28" i="3"/>
  <c r="L56" i="7"/>
  <c r="L120" i="7"/>
  <c r="L172" i="7"/>
  <c r="L220" i="7"/>
  <c r="K156" i="7"/>
  <c r="K92" i="7"/>
  <c r="K40" i="7"/>
  <c r="L40" i="7"/>
  <c r="K44" i="7"/>
  <c r="L44" i="7"/>
  <c r="L68" i="7"/>
  <c r="K68" i="7"/>
  <c r="K72" i="7"/>
  <c r="L72" i="7"/>
  <c r="K104" i="7"/>
  <c r="L104" i="7"/>
  <c r="K124" i="7"/>
  <c r="L124" i="7"/>
  <c r="K136" i="7"/>
  <c r="L136" i="7"/>
  <c r="K152" i="7"/>
  <c r="L152" i="7"/>
  <c r="L164" i="7"/>
  <c r="K164" i="7"/>
  <c r="K184" i="7"/>
  <c r="L184" i="7"/>
  <c r="K204" i="7"/>
  <c r="L204" i="7"/>
  <c r="K216" i="7"/>
  <c r="L216" i="7"/>
  <c r="L228" i="7"/>
  <c r="K228" i="7"/>
  <c r="K236" i="7"/>
  <c r="L236" i="7"/>
  <c r="K248" i="7"/>
  <c r="L248" i="7"/>
  <c r="L260" i="7"/>
  <c r="K260" i="7"/>
  <c r="AS20" i="3"/>
  <c r="AR20" i="3"/>
  <c r="AR36" i="3"/>
  <c r="AS36" i="3"/>
  <c r="AS44" i="3"/>
  <c r="AR44" i="3"/>
  <c r="AR60" i="3"/>
  <c r="AS60" i="3"/>
  <c r="AS68" i="3"/>
  <c r="AR68" i="3"/>
  <c r="G19" i="18"/>
  <c r="I30" i="9"/>
  <c r="D1013" i="3"/>
  <c r="G9" i="18"/>
  <c r="G27" i="18" s="1"/>
  <c r="BL18" i="3"/>
  <c r="BL17" i="3"/>
  <c r="AS1009" i="3"/>
  <c r="AS1005" i="3"/>
  <c r="AS1001" i="3"/>
  <c r="AS997" i="3"/>
  <c r="AD262" i="3"/>
  <c r="AU262" i="3" s="1"/>
  <c r="AT262" i="3"/>
  <c r="AC948" i="3"/>
  <c r="AC940" i="3"/>
  <c r="AC936" i="3"/>
  <c r="AC934" i="3"/>
  <c r="AC836" i="3"/>
  <c r="AC820" i="3"/>
  <c r="AC812" i="3"/>
  <c r="AC808" i="3"/>
  <c r="AC806" i="3"/>
  <c r="AC430" i="3"/>
  <c r="AC414" i="3"/>
  <c r="AC406" i="3"/>
  <c r="AC402" i="3"/>
  <c r="AC400" i="3"/>
  <c r="AC294" i="3"/>
  <c r="AC278" i="3"/>
  <c r="AC270" i="3"/>
  <c r="AC266" i="3"/>
  <c r="AC264" i="3"/>
  <c r="E461" i="3"/>
  <c r="E469" i="3"/>
  <c r="E473" i="3"/>
  <c r="E475" i="3"/>
  <c r="AC130" i="3"/>
  <c r="AF337" i="3"/>
  <c r="AF333" i="3"/>
  <c r="AF329" i="3"/>
  <c r="AF325" i="3"/>
  <c r="AF321" i="3"/>
  <c r="AF317" i="3"/>
  <c r="AF313" i="3"/>
  <c r="AF309" i="3"/>
  <c r="AF305" i="3"/>
  <c r="AF301" i="3"/>
  <c r="AF297" i="3"/>
  <c r="AF293" i="3"/>
  <c r="AF289" i="3"/>
  <c r="AF285" i="3"/>
  <c r="AF281" i="3"/>
  <c r="AF277" i="3"/>
  <c r="AF273" i="3"/>
  <c r="AF269" i="3"/>
  <c r="AF265" i="3"/>
  <c r="AF261" i="3"/>
  <c r="AF257" i="3"/>
  <c r="AF253" i="3"/>
  <c r="AF249" i="3"/>
  <c r="AF245" i="3"/>
  <c r="AF241" i="3"/>
  <c r="AF237" i="3"/>
  <c r="AF233" i="3"/>
  <c r="AF229" i="3"/>
  <c r="AF225" i="3"/>
  <c r="AF221" i="3"/>
  <c r="AF217" i="3"/>
  <c r="AF213" i="3"/>
  <c r="AF209" i="3"/>
  <c r="AF205" i="3"/>
  <c r="AF201" i="3"/>
  <c r="AF197" i="3"/>
  <c r="AF193" i="3"/>
  <c r="AF189" i="3"/>
  <c r="AF185" i="3"/>
  <c r="AF181" i="3"/>
  <c r="AF177" i="3"/>
  <c r="AF173" i="3"/>
  <c r="AF169" i="3"/>
  <c r="AF165" i="3"/>
  <c r="AF161" i="3"/>
  <c r="AF157" i="3"/>
  <c r="AF153" i="3"/>
  <c r="AF149" i="3"/>
  <c r="AF145" i="3"/>
  <c r="AF141" i="3"/>
  <c r="AF137" i="3"/>
  <c r="AF133" i="3"/>
  <c r="AF129" i="3"/>
  <c r="AF125" i="3"/>
  <c r="AF121" i="3"/>
  <c r="AF117" i="3"/>
  <c r="AF113" i="3"/>
  <c r="AF109" i="3"/>
  <c r="AF105" i="3"/>
  <c r="BL787" i="3"/>
  <c r="BL819" i="3"/>
  <c r="BL851" i="3"/>
  <c r="BL891" i="3"/>
  <c r="BL955" i="3"/>
  <c r="AC964" i="3"/>
  <c r="AC932" i="3"/>
  <c r="AC900" i="3"/>
  <c r="AC688" i="3"/>
  <c r="AC680" i="3"/>
  <c r="AC676" i="3"/>
  <c r="AC674" i="3"/>
  <c r="AC576" i="3"/>
  <c r="AC560" i="3"/>
  <c r="AC552" i="3"/>
  <c r="AC548" i="3"/>
  <c r="AC546" i="3"/>
  <c r="AC544" i="3"/>
  <c r="AC536" i="3"/>
  <c r="AC532" i="3"/>
  <c r="AC530" i="3"/>
  <c r="AF101" i="3"/>
  <c r="AF97" i="3"/>
  <c r="AF93" i="3"/>
  <c r="AF89" i="3"/>
  <c r="AF85" i="3"/>
  <c r="AF81" i="3"/>
  <c r="AF77" i="3"/>
  <c r="AF73" i="3"/>
  <c r="AF69" i="3"/>
  <c r="AF65" i="3"/>
  <c r="AF61" i="3"/>
  <c r="AF57" i="3"/>
  <c r="AF53" i="3"/>
  <c r="AF49" i="3"/>
  <c r="AF45" i="3"/>
  <c r="AF41" i="3"/>
  <c r="AF37" i="3"/>
  <c r="AF33" i="3"/>
  <c r="AF29" i="3"/>
  <c r="AF25" i="3"/>
  <c r="AF21" i="3"/>
  <c r="AF26" i="3"/>
  <c r="AF34" i="3"/>
  <c r="AF42" i="3"/>
  <c r="AF110" i="3"/>
  <c r="AF118" i="3"/>
  <c r="AF126" i="3"/>
  <c r="AF134" i="3"/>
  <c r="AF142" i="3"/>
  <c r="AF150" i="3"/>
  <c r="AF158" i="3"/>
  <c r="AF166" i="3"/>
  <c r="AF210" i="3"/>
  <c r="AF218" i="3"/>
  <c r="AF226" i="3"/>
  <c r="AF234" i="3"/>
  <c r="AF270" i="3"/>
  <c r="AF278" i="3"/>
  <c r="AF286" i="3"/>
  <c r="AF294" i="3"/>
  <c r="AF338" i="3"/>
  <c r="AF346" i="3"/>
  <c r="AF354" i="3"/>
  <c r="AF362" i="3"/>
  <c r="AF398" i="3"/>
  <c r="AF406" i="3"/>
  <c r="AF414" i="3"/>
  <c r="AF422" i="3"/>
  <c r="AF466" i="3"/>
  <c r="AF474" i="3"/>
  <c r="AF482" i="3"/>
  <c r="AF490" i="3"/>
  <c r="AF526" i="3"/>
  <c r="AF534" i="3"/>
  <c r="AF542" i="3"/>
  <c r="AF550" i="3"/>
  <c r="AF594" i="3"/>
  <c r="AF602" i="3"/>
  <c r="AF610" i="3"/>
  <c r="AF618" i="3"/>
  <c r="AF682" i="3"/>
  <c r="AF690" i="3"/>
  <c r="AF698" i="3"/>
  <c r="AF706" i="3"/>
  <c r="AF718" i="3"/>
  <c r="AF726" i="3"/>
  <c r="AF734" i="3"/>
  <c r="AF742" i="3"/>
  <c r="AC494" i="3"/>
  <c r="AC398" i="3"/>
  <c r="AC358" i="3"/>
  <c r="AC132" i="3"/>
  <c r="BL1003" i="3"/>
  <c r="E45" i="3"/>
  <c r="E77" i="3"/>
  <c r="E173" i="3"/>
  <c r="E205" i="3"/>
  <c r="E269" i="3"/>
  <c r="AC226" i="3"/>
  <c r="AC98" i="3"/>
  <c r="P56" i="8"/>
  <c r="Q56" i="8"/>
  <c r="P64" i="8"/>
  <c r="Q64" i="8"/>
  <c r="P68" i="8"/>
  <c r="Q68" i="8"/>
  <c r="P76" i="8"/>
  <c r="Q76" i="8"/>
  <c r="P84" i="8"/>
  <c r="Q84" i="8"/>
  <c r="P92" i="8"/>
  <c r="Q92" i="8"/>
  <c r="P100" i="8"/>
  <c r="Q100" i="8"/>
  <c r="P108" i="8"/>
  <c r="Q108" i="8"/>
  <c r="P116" i="8"/>
  <c r="Q116" i="8"/>
  <c r="P124" i="8"/>
  <c r="Q124" i="8"/>
  <c r="P132" i="8"/>
  <c r="Q132" i="8"/>
  <c r="P140" i="8"/>
  <c r="Q140" i="8"/>
  <c r="P148" i="8"/>
  <c r="Q148" i="8"/>
  <c r="P156" i="8"/>
  <c r="Q156" i="8"/>
  <c r="P164" i="8"/>
  <c r="Q164" i="8"/>
  <c r="P172" i="8"/>
  <c r="Q172" i="8"/>
  <c r="P180" i="8"/>
  <c r="Q180" i="8"/>
  <c r="P188" i="8"/>
  <c r="Q188" i="8"/>
  <c r="P196" i="8"/>
  <c r="Q196" i="8"/>
  <c r="P204" i="8"/>
  <c r="Q204" i="8"/>
  <c r="P208" i="8"/>
  <c r="Q208" i="8"/>
  <c r="P216" i="8"/>
  <c r="Q216" i="8"/>
  <c r="P224" i="8"/>
  <c r="Q224" i="8"/>
  <c r="P232" i="8"/>
  <c r="Q232" i="8"/>
  <c r="P440" i="8"/>
  <c r="Q440" i="8"/>
  <c r="P444" i="8"/>
  <c r="Q444" i="8"/>
  <c r="P452" i="8"/>
  <c r="Q452" i="8"/>
  <c r="P510" i="8"/>
  <c r="Q510" i="8"/>
  <c r="K269" i="7"/>
  <c r="L269" i="7"/>
  <c r="K277" i="7"/>
  <c r="L277" i="7"/>
  <c r="K281" i="7"/>
  <c r="L281" i="7"/>
  <c r="K289" i="7"/>
  <c r="L289" i="7"/>
  <c r="K293" i="7"/>
  <c r="L293" i="7"/>
  <c r="K297" i="7"/>
  <c r="L297" i="7"/>
  <c r="K301" i="7"/>
  <c r="L301" i="7"/>
  <c r="K309" i="7"/>
  <c r="L309" i="7"/>
  <c r="K317" i="7"/>
  <c r="L317" i="7"/>
  <c r="K325" i="7"/>
  <c r="L325" i="7"/>
  <c r="K333" i="7"/>
  <c r="L333" i="7"/>
  <c r="K341" i="7"/>
  <c r="L341" i="7"/>
  <c r="K349" i="7"/>
  <c r="L349" i="7"/>
  <c r="K357" i="7"/>
  <c r="L357" i="7"/>
  <c r="K365" i="7"/>
  <c r="L365" i="7"/>
  <c r="K373" i="7"/>
  <c r="L373" i="7"/>
  <c r="K377" i="7"/>
  <c r="L377" i="7"/>
  <c r="K385" i="7"/>
  <c r="L385" i="7"/>
  <c r="K393" i="7"/>
  <c r="L393" i="7"/>
  <c r="K401" i="7"/>
  <c r="L401" i="7"/>
  <c r="K405" i="7"/>
  <c r="L405" i="7"/>
  <c r="K413" i="7"/>
  <c r="L413" i="7"/>
  <c r="K421" i="7"/>
  <c r="L421" i="7"/>
  <c r="K429" i="7"/>
  <c r="L429" i="7"/>
  <c r="K437" i="7"/>
  <c r="L437" i="7"/>
  <c r="K445" i="7"/>
  <c r="L445" i="7"/>
  <c r="K453" i="7"/>
  <c r="L453" i="7"/>
  <c r="K461" i="7"/>
  <c r="L461" i="7"/>
  <c r="K469" i="7"/>
  <c r="L469" i="7"/>
  <c r="K481" i="7"/>
  <c r="L481" i="7"/>
  <c r="K489" i="7"/>
  <c r="L489" i="7"/>
  <c r="K497" i="7"/>
  <c r="L497" i="7"/>
  <c r="K1005" i="7"/>
  <c r="L1005" i="7"/>
  <c r="K1013" i="7"/>
  <c r="L1013" i="7"/>
  <c r="U24" i="6"/>
  <c r="T24" i="6"/>
  <c r="U32" i="6"/>
  <c r="T32" i="6"/>
  <c r="U36" i="6"/>
  <c r="T36" i="6"/>
  <c r="U44" i="6"/>
  <c r="T44" i="6"/>
  <c r="U52" i="6"/>
  <c r="T52" i="6"/>
  <c r="U60" i="6"/>
  <c r="T60" i="6"/>
  <c r="U68" i="6"/>
  <c r="T68" i="6"/>
  <c r="U76" i="6"/>
  <c r="T76" i="6"/>
  <c r="U88" i="6"/>
  <c r="T88" i="6"/>
  <c r="U100" i="6"/>
  <c r="T100" i="6"/>
  <c r="U104" i="6"/>
  <c r="T104" i="6"/>
  <c r="U112" i="6"/>
  <c r="T112" i="6"/>
  <c r="U124" i="6"/>
  <c r="T124" i="6"/>
  <c r="U132" i="6"/>
  <c r="T132" i="6"/>
  <c r="U140" i="6"/>
  <c r="T140" i="6"/>
  <c r="U148" i="6"/>
  <c r="T148" i="6"/>
  <c r="U156" i="6"/>
  <c r="T156" i="6"/>
  <c r="U164" i="6"/>
  <c r="T164" i="6"/>
  <c r="U172" i="6"/>
  <c r="T172" i="6"/>
  <c r="U180" i="6"/>
  <c r="T180" i="6"/>
  <c r="U184" i="6"/>
  <c r="T184" i="6"/>
  <c r="U192" i="6"/>
  <c r="T192" i="6"/>
  <c r="U204" i="6"/>
  <c r="T204" i="6"/>
  <c r="U208" i="6"/>
  <c r="T208" i="6"/>
  <c r="U216" i="6"/>
  <c r="T216" i="6"/>
  <c r="U224" i="6"/>
  <c r="T224" i="6"/>
  <c r="U232" i="6"/>
  <c r="T232" i="6"/>
  <c r="AR661" i="3"/>
  <c r="AS661" i="3"/>
  <c r="AR669" i="3"/>
  <c r="AS669" i="3"/>
  <c r="AR677" i="3"/>
  <c r="AS677" i="3"/>
  <c r="AR685" i="3"/>
  <c r="AS685" i="3"/>
  <c r="AR693" i="3"/>
  <c r="AS693" i="3"/>
  <c r="AR701" i="3"/>
  <c r="AS701" i="3"/>
  <c r="AR713" i="3"/>
  <c r="AS713" i="3"/>
  <c r="AR721" i="3"/>
  <c r="AS721" i="3"/>
  <c r="AR729" i="3"/>
  <c r="AS729" i="3"/>
  <c r="AR737" i="3"/>
  <c r="AS737" i="3"/>
  <c r="AR745" i="3"/>
  <c r="AS745" i="3"/>
  <c r="AR753" i="3"/>
  <c r="AS753" i="3"/>
  <c r="AR761" i="3"/>
  <c r="AS761" i="3"/>
  <c r="AR769" i="3"/>
  <c r="AS769" i="3"/>
  <c r="AR777" i="3"/>
  <c r="AS777" i="3"/>
  <c r="AR785" i="3"/>
  <c r="AS785" i="3"/>
  <c r="AR793" i="3"/>
  <c r="AS793" i="3"/>
  <c r="AR801" i="3"/>
  <c r="AS801" i="3"/>
  <c r="AR809" i="3"/>
  <c r="AS809" i="3"/>
  <c r="AR817" i="3"/>
  <c r="AS817" i="3"/>
  <c r="AR829" i="3"/>
  <c r="AS829" i="3"/>
  <c r="AR837" i="3"/>
  <c r="AS837" i="3"/>
  <c r="AR845" i="3"/>
  <c r="AS845" i="3"/>
  <c r="AR857" i="3"/>
  <c r="AS857" i="3"/>
  <c r="AR865" i="3"/>
  <c r="AS865" i="3"/>
  <c r="AR873" i="3"/>
  <c r="AS873" i="3"/>
  <c r="AR877" i="3"/>
  <c r="AS877" i="3"/>
  <c r="AR885" i="3"/>
  <c r="AS885" i="3"/>
  <c r="AR893" i="3"/>
  <c r="AS893" i="3"/>
  <c r="AR901" i="3"/>
  <c r="AS901" i="3"/>
  <c r="AR909" i="3"/>
  <c r="AS909" i="3"/>
  <c r="AR921" i="3"/>
  <c r="AS921" i="3"/>
  <c r="AR929" i="3"/>
  <c r="AS929" i="3"/>
  <c r="AR937" i="3"/>
  <c r="AS937" i="3"/>
  <c r="AR945" i="3"/>
  <c r="AS945" i="3"/>
  <c r="AR953" i="3"/>
  <c r="AS953" i="3"/>
  <c r="AR961" i="3"/>
  <c r="AS961" i="3"/>
  <c r="AR969" i="3"/>
  <c r="AS969" i="3"/>
  <c r="AR977" i="3"/>
  <c r="AS977" i="3"/>
  <c r="AR989" i="3"/>
  <c r="AS989" i="3"/>
  <c r="T260" i="6"/>
  <c r="T256" i="6"/>
  <c r="T252" i="6"/>
  <c r="T248" i="6"/>
  <c r="T244" i="6"/>
  <c r="T240" i="6"/>
  <c r="T236" i="6"/>
  <c r="P60" i="8"/>
  <c r="Q60" i="8"/>
  <c r="P72" i="8"/>
  <c r="Q72" i="8"/>
  <c r="P80" i="8"/>
  <c r="Q80" i="8"/>
  <c r="P88" i="8"/>
  <c r="Q88" i="8"/>
  <c r="P96" i="8"/>
  <c r="Q96" i="8"/>
  <c r="P104" i="8"/>
  <c r="Q104" i="8"/>
  <c r="P112" i="8"/>
  <c r="Q112" i="8"/>
  <c r="P120" i="8"/>
  <c r="Q120" i="8"/>
  <c r="P128" i="8"/>
  <c r="Q128" i="8"/>
  <c r="P136" i="8"/>
  <c r="Q136" i="8"/>
  <c r="P144" i="8"/>
  <c r="Q144" i="8"/>
  <c r="P152" i="8"/>
  <c r="Q152" i="8"/>
  <c r="P160" i="8"/>
  <c r="Q160" i="8"/>
  <c r="P168" i="8"/>
  <c r="Q168" i="8"/>
  <c r="P176" i="8"/>
  <c r="Q176" i="8"/>
  <c r="P184" i="8"/>
  <c r="Q184" i="8"/>
  <c r="P192" i="8"/>
  <c r="Q192" i="8"/>
  <c r="P200" i="8"/>
  <c r="Q200" i="8"/>
  <c r="P212" i="8"/>
  <c r="Q212" i="8"/>
  <c r="P220" i="8"/>
  <c r="Q220" i="8"/>
  <c r="P228" i="8"/>
  <c r="Q228" i="8"/>
  <c r="P236" i="8"/>
  <c r="Q236" i="8"/>
  <c r="P448" i="8"/>
  <c r="Q448" i="8"/>
  <c r="P506" i="8"/>
  <c r="Q506" i="8"/>
  <c r="P514" i="8"/>
  <c r="Q514" i="8"/>
  <c r="K265" i="7"/>
  <c r="L265" i="7"/>
  <c r="K273" i="7"/>
  <c r="L273" i="7"/>
  <c r="K285" i="7"/>
  <c r="L285" i="7"/>
  <c r="K305" i="7"/>
  <c r="L305" i="7"/>
  <c r="K313" i="7"/>
  <c r="L313" i="7"/>
  <c r="K321" i="7"/>
  <c r="L321" i="7"/>
  <c r="K329" i="7"/>
  <c r="L329" i="7"/>
  <c r="K337" i="7"/>
  <c r="L337" i="7"/>
  <c r="K345" i="7"/>
  <c r="L345" i="7"/>
  <c r="K353" i="7"/>
  <c r="L353" i="7"/>
  <c r="K361" i="7"/>
  <c r="L361" i="7"/>
  <c r="K369" i="7"/>
  <c r="L369" i="7"/>
  <c r="K381" i="7"/>
  <c r="L381" i="7"/>
  <c r="K389" i="7"/>
  <c r="L389" i="7"/>
  <c r="K397" i="7"/>
  <c r="L397" i="7"/>
  <c r="K409" i="7"/>
  <c r="L409" i="7"/>
  <c r="K417" i="7"/>
  <c r="L417" i="7"/>
  <c r="K425" i="7"/>
  <c r="L425" i="7"/>
  <c r="K433" i="7"/>
  <c r="L433" i="7"/>
  <c r="K441" i="7"/>
  <c r="L441" i="7"/>
  <c r="K449" i="7"/>
  <c r="L449" i="7"/>
  <c r="K457" i="7"/>
  <c r="L457" i="7"/>
  <c r="K465" i="7"/>
  <c r="L465" i="7"/>
  <c r="K473" i="7"/>
  <c r="L473" i="7"/>
  <c r="K477" i="7"/>
  <c r="L477" i="7"/>
  <c r="K485" i="7"/>
  <c r="L485" i="7"/>
  <c r="K493" i="7"/>
  <c r="L493" i="7"/>
  <c r="K1001" i="7"/>
  <c r="L1001" i="7"/>
  <c r="K1009" i="7"/>
  <c r="L1009" i="7"/>
  <c r="U28" i="6"/>
  <c r="T28" i="6"/>
  <c r="U40" i="6"/>
  <c r="T40" i="6"/>
  <c r="U48" i="6"/>
  <c r="T48" i="6"/>
  <c r="U56" i="6"/>
  <c r="T56" i="6"/>
  <c r="U64" i="6"/>
  <c r="T64" i="6"/>
  <c r="U72" i="6"/>
  <c r="T72" i="6"/>
  <c r="U80" i="6"/>
  <c r="T80" i="6"/>
  <c r="U84" i="6"/>
  <c r="T84" i="6"/>
  <c r="U92" i="6"/>
  <c r="T92" i="6"/>
  <c r="U96" i="6"/>
  <c r="T96" i="6"/>
  <c r="U108" i="6"/>
  <c r="T108" i="6"/>
  <c r="U116" i="6"/>
  <c r="T116" i="6"/>
  <c r="U120" i="6"/>
  <c r="T120" i="6"/>
  <c r="U128" i="6"/>
  <c r="T128" i="6"/>
  <c r="U136" i="6"/>
  <c r="T136" i="6"/>
  <c r="U144" i="6"/>
  <c r="T144" i="6"/>
  <c r="U152" i="6"/>
  <c r="T152" i="6"/>
  <c r="U160" i="6"/>
  <c r="T160" i="6"/>
  <c r="U168" i="6"/>
  <c r="T168" i="6"/>
  <c r="U176" i="6"/>
  <c r="T176" i="6"/>
  <c r="U188" i="6"/>
  <c r="T188" i="6"/>
  <c r="U196" i="6"/>
  <c r="T196" i="6"/>
  <c r="U200" i="6"/>
  <c r="T200" i="6"/>
  <c r="U212" i="6"/>
  <c r="T212" i="6"/>
  <c r="U220" i="6"/>
  <c r="T220" i="6"/>
  <c r="U228" i="6"/>
  <c r="T228" i="6"/>
  <c r="AR657" i="3"/>
  <c r="AS657" i="3"/>
  <c r="AR665" i="3"/>
  <c r="AS665" i="3"/>
  <c r="AR673" i="3"/>
  <c r="AS673" i="3"/>
  <c r="AR681" i="3"/>
  <c r="AS681" i="3"/>
  <c r="AR689" i="3"/>
  <c r="AS689" i="3"/>
  <c r="AR697" i="3"/>
  <c r="AS697" i="3"/>
  <c r="AR705" i="3"/>
  <c r="AS705" i="3"/>
  <c r="AR709" i="3"/>
  <c r="AS709" i="3"/>
  <c r="AR717" i="3"/>
  <c r="AS717" i="3"/>
  <c r="AR725" i="3"/>
  <c r="AS725" i="3"/>
  <c r="AR733" i="3"/>
  <c r="AS733" i="3"/>
  <c r="AR741" i="3"/>
  <c r="AS741" i="3"/>
  <c r="AR749" i="3"/>
  <c r="AS749" i="3"/>
  <c r="AR757" i="3"/>
  <c r="AS757" i="3"/>
  <c r="AR765" i="3"/>
  <c r="AS765" i="3"/>
  <c r="AR773" i="3"/>
  <c r="AS773" i="3"/>
  <c r="AR781" i="3"/>
  <c r="AS781" i="3"/>
  <c r="AR789" i="3"/>
  <c r="AS789" i="3"/>
  <c r="AR797" i="3"/>
  <c r="AS797" i="3"/>
  <c r="AR805" i="3"/>
  <c r="AS805" i="3"/>
  <c r="AR813" i="3"/>
  <c r="AS813" i="3"/>
  <c r="AR821" i="3"/>
  <c r="AS821" i="3"/>
  <c r="AR825" i="3"/>
  <c r="AS825" i="3"/>
  <c r="AR833" i="3"/>
  <c r="AS833" i="3"/>
  <c r="AR841" i="3"/>
  <c r="AS841" i="3"/>
  <c r="AR849" i="3"/>
  <c r="AS849" i="3"/>
  <c r="AR853" i="3"/>
  <c r="AS853" i="3"/>
  <c r="AR861" i="3"/>
  <c r="AS861" i="3"/>
  <c r="AR869" i="3"/>
  <c r="AS869" i="3"/>
  <c r="AR881" i="3"/>
  <c r="AS881" i="3"/>
  <c r="AR889" i="3"/>
  <c r="AS889" i="3"/>
  <c r="AR897" i="3"/>
  <c r="AS897" i="3"/>
  <c r="AR905" i="3"/>
  <c r="AS905" i="3"/>
  <c r="AR913" i="3"/>
  <c r="AS913" i="3"/>
  <c r="AR917" i="3"/>
  <c r="AS917" i="3"/>
  <c r="AR925" i="3"/>
  <c r="AS925" i="3"/>
  <c r="AR933" i="3"/>
  <c r="AS933" i="3"/>
  <c r="AR941" i="3"/>
  <c r="AS941" i="3"/>
  <c r="AR949" i="3"/>
  <c r="AS949" i="3"/>
  <c r="AR957" i="3"/>
  <c r="AS957" i="3"/>
  <c r="AR965" i="3"/>
  <c r="AS965" i="3"/>
  <c r="AR973" i="3"/>
  <c r="AS973" i="3"/>
  <c r="AR981" i="3"/>
  <c r="AS981" i="3"/>
  <c r="AR985" i="3"/>
  <c r="AS985" i="3"/>
  <c r="AR993" i="3"/>
  <c r="AS993" i="3"/>
  <c r="AF19" i="3"/>
  <c r="F10" i="18"/>
  <c r="E10" i="18" s="1"/>
  <c r="K10" i="18" s="1"/>
  <c r="AF17" i="3"/>
  <c r="F14" i="18"/>
  <c r="E14" i="18" s="1"/>
  <c r="K14" i="18" s="1"/>
  <c r="T11" i="18"/>
  <c r="O11" i="18" s="1"/>
  <c r="T3" i="5"/>
  <c r="J10" i="18"/>
  <c r="AF16" i="3"/>
  <c r="M1013" i="3"/>
  <c r="E26" i="10"/>
  <c r="H22" i="10" s="1"/>
  <c r="AF18" i="3"/>
  <c r="E937" i="3"/>
  <c r="E953" i="3"/>
  <c r="E961" i="3"/>
  <c r="E965" i="3"/>
  <c r="E967" i="3"/>
  <c r="BL19" i="3"/>
  <c r="F25" i="10"/>
  <c r="E26" i="9"/>
  <c r="X1013" i="3"/>
  <c r="F26" i="10"/>
  <c r="T12" i="18"/>
  <c r="O12" i="18" s="1"/>
  <c r="D26" i="10"/>
  <c r="E61" i="3"/>
  <c r="E141" i="3"/>
  <c r="E157" i="3"/>
  <c r="E165" i="3"/>
  <c r="E169" i="3"/>
  <c r="E171" i="3"/>
  <c r="E429" i="3"/>
  <c r="E437" i="3"/>
  <c r="E441" i="3"/>
  <c r="E443" i="3"/>
  <c r="E508" i="3"/>
  <c r="E544" i="3"/>
  <c r="E608" i="3"/>
  <c r="E680" i="3"/>
  <c r="E76" i="3"/>
  <c r="E140" i="3"/>
  <c r="E236" i="3"/>
  <c r="E268" i="3"/>
  <c r="E332" i="3"/>
  <c r="E412" i="3"/>
  <c r="E529" i="3"/>
  <c r="E537" i="3"/>
  <c r="E729" i="3"/>
  <c r="E737" i="3"/>
  <c r="E741" i="3"/>
  <c r="E743" i="3"/>
  <c r="E841" i="3"/>
  <c r="E857" i="3"/>
  <c r="E865" i="3"/>
  <c r="E869" i="3"/>
  <c r="E871" i="3"/>
  <c r="BC12" i="3"/>
  <c r="E25" i="9"/>
  <c r="O17" i="5"/>
  <c r="U89" i="19"/>
  <c r="P89" i="19" s="1"/>
  <c r="V70" i="19"/>
  <c r="K22" i="7"/>
  <c r="L22" i="7"/>
  <c r="K26" i="7"/>
  <c r="L26" i="7"/>
  <c r="L30" i="7"/>
  <c r="K30" i="7"/>
  <c r="K34" i="7"/>
  <c r="L34" i="7"/>
  <c r="L42" i="7"/>
  <c r="K42" i="7"/>
  <c r="K46" i="7"/>
  <c r="L46" i="7"/>
  <c r="K58" i="7"/>
  <c r="L58" i="7"/>
  <c r="K62" i="7"/>
  <c r="L62" i="7"/>
  <c r="K70" i="7"/>
  <c r="L70" i="7"/>
  <c r="K74" i="7"/>
  <c r="L74" i="7"/>
  <c r="K86" i="7"/>
  <c r="L86" i="7"/>
  <c r="K90" i="7"/>
  <c r="L90" i="7"/>
  <c r="L94" i="7"/>
  <c r="K94" i="7"/>
  <c r="K98" i="7"/>
  <c r="L98" i="7"/>
  <c r="L106" i="7"/>
  <c r="K106" i="7"/>
  <c r="K110" i="7"/>
  <c r="L110" i="7"/>
  <c r="K122" i="7"/>
  <c r="L122" i="7"/>
  <c r="K126" i="7"/>
  <c r="L126" i="7"/>
  <c r="K134" i="7"/>
  <c r="L134" i="7"/>
  <c r="K138" i="7"/>
  <c r="L138" i="7"/>
  <c r="K150" i="7"/>
  <c r="L150" i="7"/>
  <c r="K154" i="7"/>
  <c r="L154" i="7"/>
  <c r="L158" i="7"/>
  <c r="K158" i="7"/>
  <c r="K162" i="7"/>
  <c r="L162" i="7"/>
  <c r="L170" i="7"/>
  <c r="K170" i="7"/>
  <c r="K174" i="7"/>
  <c r="L174" i="7"/>
  <c r="K186" i="7"/>
  <c r="L186" i="7"/>
  <c r="K190" i="7"/>
  <c r="L190" i="7"/>
  <c r="K198" i="7"/>
  <c r="L198" i="7"/>
  <c r="K202" i="7"/>
  <c r="L202" i="7"/>
  <c r="K214" i="7"/>
  <c r="L214" i="7"/>
  <c r="K218" i="7"/>
  <c r="L218" i="7"/>
  <c r="L222" i="7"/>
  <c r="K222" i="7"/>
  <c r="K226" i="7"/>
  <c r="L226" i="7"/>
  <c r="L234" i="7"/>
  <c r="K234" i="7"/>
  <c r="K238" i="7"/>
  <c r="L238" i="7"/>
  <c r="K250" i="7"/>
  <c r="L250" i="7"/>
  <c r="K254" i="7"/>
  <c r="L254" i="7"/>
  <c r="L82" i="7"/>
  <c r="L210" i="7"/>
  <c r="K246" i="7"/>
  <c r="K206" i="7"/>
  <c r="K182" i="7"/>
  <c r="K142" i="7"/>
  <c r="K118" i="7"/>
  <c r="K78" i="7"/>
  <c r="K54" i="7"/>
  <c r="K14" i="7"/>
  <c r="L114" i="7"/>
  <c r="L242" i="7"/>
  <c r="K230" i="7"/>
  <c r="K166" i="7"/>
  <c r="K102" i="7"/>
  <c r="K38" i="7"/>
  <c r="Q267" i="19"/>
  <c r="G21" i="11"/>
  <c r="AS16" i="3"/>
  <c r="K189" i="7"/>
  <c r="L189" i="7"/>
  <c r="K209" i="7"/>
  <c r="L209" i="7"/>
  <c r="K131" i="19"/>
  <c r="K204" i="19"/>
  <c r="K309" i="19"/>
  <c r="V76" i="19"/>
  <c r="V177" i="19"/>
  <c r="V328" i="19"/>
  <c r="K85" i="19"/>
  <c r="K144" i="19"/>
  <c r="K229" i="19"/>
  <c r="K318" i="19"/>
  <c r="V25" i="19"/>
  <c r="V123" i="19"/>
  <c r="V233" i="19"/>
  <c r="K29" i="19"/>
  <c r="K102" i="19"/>
  <c r="K267" i="19"/>
  <c r="K339" i="19"/>
  <c r="V29" i="19"/>
  <c r="V127" i="19"/>
  <c r="V260" i="19"/>
  <c r="K275" i="19"/>
  <c r="V162" i="19"/>
  <c r="K40" i="19"/>
  <c r="K459" i="19"/>
  <c r="V324" i="19"/>
  <c r="K112" i="19"/>
  <c r="AR353" i="3"/>
  <c r="AS353" i="3"/>
  <c r="AR361" i="3"/>
  <c r="AS361" i="3"/>
  <c r="AR369" i="3"/>
  <c r="AS369" i="3"/>
  <c r="AR377" i="3"/>
  <c r="AS377" i="3"/>
  <c r="AR385" i="3"/>
  <c r="AS385" i="3"/>
  <c r="AR393" i="3"/>
  <c r="AS393" i="3"/>
  <c r="AR405" i="3"/>
  <c r="AS405" i="3"/>
  <c r="AR417" i="3"/>
  <c r="AS417" i="3"/>
  <c r="AR425" i="3"/>
  <c r="AS425" i="3"/>
  <c r="AR437" i="3"/>
  <c r="AS437" i="3"/>
  <c r="AR445" i="3"/>
  <c r="AS445" i="3"/>
  <c r="AR453" i="3"/>
  <c r="AS453" i="3"/>
  <c r="AR465" i="3"/>
  <c r="AS465" i="3"/>
  <c r="AR473" i="3"/>
  <c r="AS473" i="3"/>
  <c r="AR481" i="3"/>
  <c r="AS481" i="3"/>
  <c r="AR489" i="3"/>
  <c r="AS489" i="3"/>
  <c r="AR497" i="3"/>
  <c r="AS497" i="3"/>
  <c r="AR505" i="3"/>
  <c r="AS505" i="3"/>
  <c r="AR513" i="3"/>
  <c r="AS513" i="3"/>
  <c r="AR521" i="3"/>
  <c r="AS521" i="3"/>
  <c r="AR529" i="3"/>
  <c r="AS529" i="3"/>
  <c r="AR541" i="3"/>
  <c r="AS541" i="3"/>
  <c r="AR549" i="3"/>
  <c r="AS549" i="3"/>
  <c r="AR557" i="3"/>
  <c r="AS557" i="3"/>
  <c r="AR565" i="3"/>
  <c r="AS565" i="3"/>
  <c r="AR573" i="3"/>
  <c r="AS573" i="3"/>
  <c r="AR581" i="3"/>
  <c r="AS581" i="3"/>
  <c r="AR589" i="3"/>
  <c r="AS589" i="3"/>
  <c r="AR597" i="3"/>
  <c r="AS597" i="3"/>
  <c r="AR605" i="3"/>
  <c r="AS605" i="3"/>
  <c r="AR613" i="3"/>
  <c r="AS613" i="3"/>
  <c r="AR621" i="3"/>
  <c r="AS621" i="3"/>
  <c r="AR629" i="3"/>
  <c r="AS629" i="3"/>
  <c r="AR645" i="3"/>
  <c r="AS645" i="3"/>
  <c r="L519" i="4"/>
  <c r="O513" i="5"/>
  <c r="O359" i="5"/>
  <c r="O255" i="5"/>
  <c r="O251" i="5"/>
  <c r="O247" i="5"/>
  <c r="O243" i="5"/>
  <c r="O239" i="5"/>
  <c r="O235" i="5"/>
  <c r="O231" i="5"/>
  <c r="O227" i="5"/>
  <c r="O223" i="5"/>
  <c r="O219" i="5"/>
  <c r="O215" i="5"/>
  <c r="O211" i="5"/>
  <c r="O207" i="5"/>
  <c r="O203" i="5"/>
  <c r="O199" i="5"/>
  <c r="O195" i="5"/>
  <c r="O191" i="5"/>
  <c r="O187" i="5"/>
  <c r="O183" i="5"/>
  <c r="O179" i="5"/>
  <c r="O175" i="5"/>
  <c r="O171" i="5"/>
  <c r="O167" i="5"/>
  <c r="O163" i="5"/>
  <c r="O159" i="5"/>
  <c r="O155" i="5"/>
  <c r="O151" i="5"/>
  <c r="O147" i="5"/>
  <c r="O143" i="5"/>
  <c r="O139" i="5"/>
  <c r="O135" i="5"/>
  <c r="O131" i="5"/>
  <c r="O127" i="5"/>
  <c r="O123" i="5"/>
  <c r="O119" i="5"/>
  <c r="O115" i="5"/>
  <c r="O111" i="5"/>
  <c r="O107" i="5"/>
  <c r="O103" i="5"/>
  <c r="O99" i="5"/>
  <c r="O95" i="5"/>
  <c r="O91" i="5"/>
  <c r="O87" i="5"/>
  <c r="O83" i="5"/>
  <c r="O79" i="5"/>
  <c r="O75" i="5"/>
  <c r="O71" i="5"/>
  <c r="O67" i="5"/>
  <c r="O63" i="5"/>
  <c r="O59" i="5"/>
  <c r="O55" i="5"/>
  <c r="O51" i="5"/>
  <c r="O47" i="5"/>
  <c r="O43" i="5"/>
  <c r="O39" i="5"/>
  <c r="O35" i="5"/>
  <c r="O31" i="5"/>
  <c r="O27" i="5"/>
  <c r="O23" i="5"/>
  <c r="O19" i="5"/>
  <c r="P20" i="8"/>
  <c r="Q20" i="8"/>
  <c r="P24" i="8"/>
  <c r="Q24" i="8"/>
  <c r="P28" i="8"/>
  <c r="Q28" i="8"/>
  <c r="P32" i="8"/>
  <c r="Q32" i="8"/>
  <c r="P36" i="8"/>
  <c r="Q36" i="8"/>
  <c r="P40" i="8"/>
  <c r="Q40" i="8"/>
  <c r="P44" i="8"/>
  <c r="Q44" i="8"/>
  <c r="P52" i="8"/>
  <c r="Q52" i="8"/>
  <c r="I67" i="19"/>
  <c r="L17" i="7"/>
  <c r="I175" i="19"/>
  <c r="K21" i="7"/>
  <c r="L21" i="7"/>
  <c r="K25" i="7"/>
  <c r="L25" i="7"/>
  <c r="K29" i="7"/>
  <c r="L29" i="7"/>
  <c r="K33" i="7"/>
  <c r="L33" i="7"/>
  <c r="K37" i="7"/>
  <c r="L37" i="7"/>
  <c r="K41" i="7"/>
  <c r="L41" i="7"/>
  <c r="K45" i="7"/>
  <c r="L45" i="7"/>
  <c r="K49" i="7"/>
  <c r="L49" i="7"/>
  <c r="K53" i="7"/>
  <c r="L53" i="7"/>
  <c r="K57" i="7"/>
  <c r="L57" i="7"/>
  <c r="K61" i="7"/>
  <c r="L61" i="7"/>
  <c r="K65" i="7"/>
  <c r="L65" i="7"/>
  <c r="K69" i="7"/>
  <c r="L69" i="7"/>
  <c r="K73" i="7"/>
  <c r="L73" i="7"/>
  <c r="K77" i="7"/>
  <c r="L77" i="7"/>
  <c r="K81" i="7"/>
  <c r="L81" i="7"/>
  <c r="K85" i="7"/>
  <c r="L85" i="7"/>
  <c r="K89" i="7"/>
  <c r="L89" i="7"/>
  <c r="K93" i="7"/>
  <c r="L93" i="7"/>
  <c r="K97" i="7"/>
  <c r="L97" i="7"/>
  <c r="K101" i="7"/>
  <c r="L101" i="7"/>
  <c r="K105" i="7"/>
  <c r="L105" i="7"/>
  <c r="K109" i="7"/>
  <c r="L109" i="7"/>
  <c r="K113" i="7"/>
  <c r="L113" i="7"/>
  <c r="K117" i="7"/>
  <c r="L117" i="7"/>
  <c r="K121" i="7"/>
  <c r="L121" i="7"/>
  <c r="K125" i="7"/>
  <c r="L125" i="7"/>
  <c r="K129" i="7"/>
  <c r="L129" i="7"/>
  <c r="K133" i="7"/>
  <c r="L133" i="7"/>
  <c r="K137" i="7"/>
  <c r="L137" i="7"/>
  <c r="K141" i="7"/>
  <c r="L141" i="7"/>
  <c r="K145" i="7"/>
  <c r="L145" i="7"/>
  <c r="K153" i="7"/>
  <c r="L153" i="7"/>
  <c r="K157" i="7"/>
  <c r="L157" i="7"/>
  <c r="K161" i="7"/>
  <c r="L161" i="7"/>
  <c r="K165" i="7"/>
  <c r="L165" i="7"/>
  <c r="K169" i="7"/>
  <c r="L169" i="7"/>
  <c r="K173" i="7"/>
  <c r="L173" i="7"/>
  <c r="K177" i="7"/>
  <c r="L177" i="7"/>
  <c r="K181" i="7"/>
  <c r="L181" i="7"/>
  <c r="K185" i="7"/>
  <c r="L185" i="7"/>
  <c r="K193" i="7"/>
  <c r="L193" i="7"/>
  <c r="K197" i="7"/>
  <c r="L197" i="7"/>
  <c r="K201" i="7"/>
  <c r="L201" i="7"/>
  <c r="K205" i="7"/>
  <c r="L205" i="7"/>
  <c r="K213" i="7"/>
  <c r="L213" i="7"/>
  <c r="K217" i="7"/>
  <c r="L217" i="7"/>
  <c r="K221" i="7"/>
  <c r="L221" i="7"/>
  <c r="K225" i="7"/>
  <c r="L225" i="7"/>
  <c r="K229" i="7"/>
  <c r="L229" i="7"/>
  <c r="K233" i="7"/>
  <c r="L233" i="7"/>
  <c r="K237" i="7"/>
  <c r="L237" i="7"/>
  <c r="K241" i="7"/>
  <c r="L241" i="7"/>
  <c r="K245" i="7"/>
  <c r="L245" i="7"/>
  <c r="K249" i="7"/>
  <c r="L249" i="7"/>
  <c r="K253" i="7"/>
  <c r="L253" i="7"/>
  <c r="K257" i="7"/>
  <c r="L257" i="7"/>
  <c r="K261" i="7"/>
  <c r="L261" i="7"/>
  <c r="AR357" i="3"/>
  <c r="AS357" i="3"/>
  <c r="AR365" i="3"/>
  <c r="AS365" i="3"/>
  <c r="AR373" i="3"/>
  <c r="AS373" i="3"/>
  <c r="AR381" i="3"/>
  <c r="AS381" i="3"/>
  <c r="AR389" i="3"/>
  <c r="AS389" i="3"/>
  <c r="AR397" i="3"/>
  <c r="AS397" i="3"/>
  <c r="AR401" i="3"/>
  <c r="AS401" i="3"/>
  <c r="AR409" i="3"/>
  <c r="AS409" i="3"/>
  <c r="AR413" i="3"/>
  <c r="AS413" i="3"/>
  <c r="AR421" i="3"/>
  <c r="AS421" i="3"/>
  <c r="AR429" i="3"/>
  <c r="AS429" i="3"/>
  <c r="AR433" i="3"/>
  <c r="AS433" i="3"/>
  <c r="AR441" i="3"/>
  <c r="AS441" i="3"/>
  <c r="AR449" i="3"/>
  <c r="AS449" i="3"/>
  <c r="AR457" i="3"/>
  <c r="AS457" i="3"/>
  <c r="AR461" i="3"/>
  <c r="AS461" i="3"/>
  <c r="AR469" i="3"/>
  <c r="AS469" i="3"/>
  <c r="AR477" i="3"/>
  <c r="AS477" i="3"/>
  <c r="AR485" i="3"/>
  <c r="AS485" i="3"/>
  <c r="AR493" i="3"/>
  <c r="AS493" i="3"/>
  <c r="AR501" i="3"/>
  <c r="AS501" i="3"/>
  <c r="AR509" i="3"/>
  <c r="AS509" i="3"/>
  <c r="AR517" i="3"/>
  <c r="AS517" i="3"/>
  <c r="AR525" i="3"/>
  <c r="AS525" i="3"/>
  <c r="AR533" i="3"/>
  <c r="AS533" i="3"/>
  <c r="AR537" i="3"/>
  <c r="AS537" i="3"/>
  <c r="AR545" i="3"/>
  <c r="AS545" i="3"/>
  <c r="AR553" i="3"/>
  <c r="AS553" i="3"/>
  <c r="AR561" i="3"/>
  <c r="AS561" i="3"/>
  <c r="AR569" i="3"/>
  <c r="AS569" i="3"/>
  <c r="AR577" i="3"/>
  <c r="AS577" i="3"/>
  <c r="AR585" i="3"/>
  <c r="AS585" i="3"/>
  <c r="AR593" i="3"/>
  <c r="AS593" i="3"/>
  <c r="AR601" i="3"/>
  <c r="AS601" i="3"/>
  <c r="AR609" i="3"/>
  <c r="AS609" i="3"/>
  <c r="AR617" i="3"/>
  <c r="AS617" i="3"/>
  <c r="AR625" i="3"/>
  <c r="AS625" i="3"/>
  <c r="AR633" i="3"/>
  <c r="AS633" i="3"/>
  <c r="AR637" i="3"/>
  <c r="AS637" i="3"/>
  <c r="AR641" i="3"/>
  <c r="AS641" i="3"/>
  <c r="AR649" i="3"/>
  <c r="AS649" i="3"/>
  <c r="AR653" i="3"/>
  <c r="AS653" i="3"/>
  <c r="K191" i="19"/>
  <c r="P48" i="8"/>
  <c r="Q48" i="8"/>
  <c r="K149" i="7"/>
  <c r="L149" i="7"/>
  <c r="N19" i="5"/>
  <c r="AD708" i="3"/>
  <c r="AU708" i="3" s="1"/>
  <c r="AT708" i="3"/>
  <c r="AD672" i="3"/>
  <c r="AU672" i="3" s="1"/>
  <c r="AT672" i="3"/>
  <c r="AD430" i="3"/>
  <c r="AU430" i="3" s="1"/>
  <c r="AT430" i="3"/>
  <c r="AT294" i="3"/>
  <c r="AD294" i="3"/>
  <c r="AU294" i="3" s="1"/>
  <c r="AF926" i="3"/>
  <c r="AF922" i="3"/>
  <c r="AF918" i="3"/>
  <c r="AF914" i="3"/>
  <c r="AF910" i="3"/>
  <c r="AF906" i="3"/>
  <c r="AF890" i="3"/>
  <c r="AF874" i="3"/>
  <c r="AF870" i="3"/>
  <c r="AF866" i="3"/>
  <c r="AF862" i="3"/>
  <c r="AF858" i="3"/>
  <c r="AF854" i="3"/>
  <c r="AF850" i="3"/>
  <c r="AF846" i="3"/>
  <c r="AF842" i="3"/>
  <c r="AF826" i="3"/>
  <c r="AF814" i="3"/>
  <c r="BL711" i="3"/>
  <c r="BL727" i="3"/>
  <c r="BL743" i="3"/>
  <c r="BL759" i="3"/>
  <c r="BL775" i="3"/>
  <c r="BL791" i="3"/>
  <c r="BL807" i="3"/>
  <c r="BL823" i="3"/>
  <c r="BL839" i="3"/>
  <c r="BL855" i="3"/>
  <c r="BL871" i="3"/>
  <c r="BL895" i="3"/>
  <c r="BL927" i="3"/>
  <c r="BL959" i="3"/>
  <c r="BL991" i="3"/>
  <c r="E333" i="3"/>
  <c r="E381" i="3"/>
  <c r="E413" i="3"/>
  <c r="AB1011" i="3"/>
  <c r="BL1011" i="3"/>
  <c r="AB999" i="3"/>
  <c r="BL999" i="3"/>
  <c r="AB995" i="3"/>
  <c r="BL995" i="3"/>
  <c r="AB983" i="3"/>
  <c r="BL983" i="3"/>
  <c r="AB979" i="3"/>
  <c r="BL979" i="3"/>
  <c r="AB967" i="3"/>
  <c r="BL967" i="3"/>
  <c r="AB963" i="3"/>
  <c r="BL963" i="3"/>
  <c r="AB951" i="3"/>
  <c r="BL951" i="3"/>
  <c r="AB947" i="3"/>
  <c r="BL947" i="3"/>
  <c r="AB935" i="3"/>
  <c r="BL935" i="3"/>
  <c r="AB931" i="3"/>
  <c r="BL931" i="3"/>
  <c r="AB919" i="3"/>
  <c r="BL919" i="3"/>
  <c r="AB915" i="3"/>
  <c r="BL915" i="3"/>
  <c r="AB903" i="3"/>
  <c r="BL903" i="3"/>
  <c r="AB899" i="3"/>
  <c r="BL899" i="3"/>
  <c r="AB887" i="3"/>
  <c r="BL887" i="3"/>
  <c r="AB883" i="3"/>
  <c r="BL883" i="3"/>
  <c r="BL799" i="3"/>
  <c r="BL815" i="3"/>
  <c r="BL831" i="3"/>
  <c r="BL847" i="3"/>
  <c r="BL863" i="3"/>
  <c r="BL879" i="3"/>
  <c r="BL911" i="3"/>
  <c r="BL943" i="3"/>
  <c r="BL975" i="3"/>
  <c r="BL1007" i="3"/>
  <c r="E713" i="3"/>
  <c r="E745" i="3"/>
  <c r="E777" i="3"/>
  <c r="E109" i="3"/>
  <c r="E189" i="3"/>
  <c r="E197" i="3"/>
  <c r="E201" i="3"/>
  <c r="E203" i="3"/>
  <c r="E253" i="3"/>
  <c r="E261" i="3"/>
  <c r="E265" i="3"/>
  <c r="E267" i="3"/>
  <c r="E301" i="3"/>
  <c r="E317" i="3"/>
  <c r="E325" i="3"/>
  <c r="E329" i="3"/>
  <c r="E331" i="3"/>
  <c r="E577" i="3"/>
  <c r="E593" i="3"/>
  <c r="E601" i="3"/>
  <c r="E605" i="3"/>
  <c r="E607" i="3"/>
  <c r="E681" i="3"/>
  <c r="E697" i="3"/>
  <c r="E705" i="3"/>
  <c r="E709" i="3"/>
  <c r="E711" i="3"/>
  <c r="E904" i="3"/>
  <c r="E936" i="3"/>
  <c r="AC997" i="3"/>
  <c r="AC965" i="3"/>
  <c r="AC916" i="3"/>
  <c r="AC908" i="3"/>
  <c r="AC852" i="3"/>
  <c r="AC844" i="3"/>
  <c r="AC840" i="3"/>
  <c r="AC838" i="3"/>
  <c r="AC773" i="3"/>
  <c r="AC741" i="3"/>
  <c r="AC709" i="3"/>
  <c r="AC656" i="3"/>
  <c r="AC648" i="3"/>
  <c r="AC644" i="3"/>
  <c r="AC642" i="3"/>
  <c r="AC592" i="3"/>
  <c r="AC584" i="3"/>
  <c r="AC580" i="3"/>
  <c r="AC578" i="3"/>
  <c r="AC495" i="3"/>
  <c r="AC463" i="3"/>
  <c r="AC431" i="3"/>
  <c r="AC382" i="3"/>
  <c r="AC374" i="3"/>
  <c r="AC370" i="3"/>
  <c r="AC368" i="3"/>
  <c r="AC366" i="3"/>
  <c r="AC362" i="3"/>
  <c r="AC360" i="3"/>
  <c r="AC310" i="3"/>
  <c r="AC302" i="3"/>
  <c r="AC298" i="3"/>
  <c r="AC296" i="3"/>
  <c r="AC227" i="3"/>
  <c r="AC195" i="3"/>
  <c r="AC163" i="3"/>
  <c r="AC114" i="3"/>
  <c r="AC106" i="3"/>
  <c r="AC102" i="3"/>
  <c r="AC100" i="3"/>
  <c r="AC50" i="3"/>
  <c r="AC42" i="3"/>
  <c r="AC38" i="3"/>
  <c r="AC36" i="3"/>
  <c r="E809" i="3"/>
  <c r="E825" i="3"/>
  <c r="E833" i="3"/>
  <c r="E837" i="3"/>
  <c r="E839" i="3"/>
  <c r="AC980" i="3"/>
  <c r="AC972" i="3"/>
  <c r="AC968" i="3"/>
  <c r="AC966" i="3"/>
  <c r="AC901" i="3"/>
  <c r="AC869" i="3"/>
  <c r="AC837" i="3"/>
  <c r="AC788" i="3"/>
  <c r="AC780" i="3"/>
  <c r="AC776" i="3"/>
  <c r="AC774" i="3"/>
  <c r="AC724" i="3"/>
  <c r="AC716" i="3"/>
  <c r="AC712" i="3"/>
  <c r="AC710" i="3"/>
  <c r="AC641" i="3"/>
  <c r="AC609" i="3"/>
  <c r="AC577" i="3"/>
  <c r="AC510" i="3"/>
  <c r="AC502" i="3"/>
  <c r="AC498" i="3"/>
  <c r="AC496" i="3"/>
  <c r="AC446" i="3"/>
  <c r="AC438" i="3"/>
  <c r="AC434" i="3"/>
  <c r="AC432" i="3"/>
  <c r="AC367" i="3"/>
  <c r="AC359" i="3"/>
  <c r="AC327" i="3"/>
  <c r="AC295" i="3"/>
  <c r="AC242" i="3"/>
  <c r="AC234" i="3"/>
  <c r="AC230" i="3"/>
  <c r="AC228" i="3"/>
  <c r="AC178" i="3"/>
  <c r="AC170" i="3"/>
  <c r="AC166" i="3"/>
  <c r="AC164" i="3"/>
  <c r="AC99" i="3"/>
  <c r="AC67" i="3"/>
  <c r="AC35" i="3"/>
  <c r="E69" i="3"/>
  <c r="E73" i="3"/>
  <c r="E75" i="3"/>
  <c r="E541" i="3"/>
  <c r="E543" i="3"/>
  <c r="E776" i="3"/>
  <c r="E808" i="3"/>
  <c r="E873" i="3"/>
  <c r="E905" i="3"/>
  <c r="E985" i="3"/>
  <c r="E993" i="3"/>
  <c r="E997" i="3"/>
  <c r="E999" i="3"/>
  <c r="I87" i="19"/>
  <c r="K13" i="19"/>
  <c r="N316" i="19"/>
  <c r="L20" i="7"/>
  <c r="L52" i="7"/>
  <c r="L84" i="7"/>
  <c r="L116" i="7"/>
  <c r="L148" i="7"/>
  <c r="L180" i="7"/>
  <c r="L212" i="7"/>
  <c r="L244" i="7"/>
  <c r="V292" i="19"/>
  <c r="V201" i="19"/>
  <c r="V146" i="19"/>
  <c r="V106" i="19"/>
  <c r="V48" i="19"/>
  <c r="K332" i="19"/>
  <c r="I301" i="19"/>
  <c r="K260" i="19"/>
  <c r="I203" i="19"/>
  <c r="K170" i="19"/>
  <c r="K127" i="19"/>
  <c r="K98" i="19"/>
  <c r="I57" i="19"/>
  <c r="K25" i="19"/>
  <c r="L16" i="7"/>
  <c r="L32" i="7"/>
  <c r="L48" i="7"/>
  <c r="L64" i="7"/>
  <c r="L80" i="7"/>
  <c r="L96" i="7"/>
  <c r="L112" i="7"/>
  <c r="L128" i="7"/>
  <c r="L144" i="7"/>
  <c r="L160" i="7"/>
  <c r="L176" i="7"/>
  <c r="L192" i="7"/>
  <c r="L208" i="7"/>
  <c r="L224" i="7"/>
  <c r="L240" i="7"/>
  <c r="L256" i="7"/>
  <c r="V459" i="19"/>
  <c r="V284" i="19"/>
  <c r="V195" i="19"/>
  <c r="V142" i="19"/>
  <c r="V95" i="19"/>
  <c r="V42" i="19"/>
  <c r="V14" i="19"/>
  <c r="I320" i="19"/>
  <c r="I277" i="19"/>
  <c r="K233" i="19"/>
  <c r="I193" i="19"/>
  <c r="K148" i="19"/>
  <c r="I114" i="19"/>
  <c r="K46" i="19"/>
  <c r="I48" i="19"/>
  <c r="I79" i="19"/>
  <c r="I106" i="19"/>
  <c r="I133" i="19"/>
  <c r="I210" i="19"/>
  <c r="I245" i="19"/>
  <c r="I269" i="19"/>
  <c r="I311" i="19"/>
  <c r="I19" i="19"/>
  <c r="I97" i="19"/>
  <c r="I125" i="19"/>
  <c r="I162" i="19"/>
  <c r="I225" i="19"/>
  <c r="I331" i="19"/>
  <c r="I348" i="19"/>
  <c r="K16" i="7"/>
  <c r="K17" i="19"/>
  <c r="K33" i="19"/>
  <c r="K95" i="19"/>
  <c r="K123" i="19"/>
  <c r="K151" i="19"/>
  <c r="K177" i="19"/>
  <c r="K195" i="19"/>
  <c r="K282" i="19"/>
  <c r="K326" i="19"/>
  <c r="K343" i="19"/>
  <c r="V33" i="19"/>
  <c r="V55" i="19"/>
  <c r="V81" i="19"/>
  <c r="V110" i="19"/>
  <c r="V131" i="19"/>
  <c r="V151" i="19"/>
  <c r="V185" i="19"/>
  <c r="V222" i="19"/>
  <c r="V271" i="19"/>
  <c r="V309" i="19"/>
  <c r="V336" i="19"/>
  <c r="K37" i="19"/>
  <c r="K55" i="19"/>
  <c r="K81" i="19"/>
  <c r="K108" i="19"/>
  <c r="K138" i="19"/>
  <c r="K185" i="19"/>
  <c r="K201" i="19"/>
  <c r="K250" i="19"/>
  <c r="K271" i="19"/>
  <c r="K286" i="19"/>
  <c r="K315" i="19"/>
  <c r="V17" i="19"/>
  <c r="V37" i="19"/>
  <c r="V64" i="19"/>
  <c r="V85" i="19"/>
  <c r="V114" i="19"/>
  <c r="V136" i="19"/>
  <c r="V156" i="19"/>
  <c r="V191" i="19"/>
  <c r="V229" i="19"/>
  <c r="V275" i="19"/>
  <c r="V318" i="19"/>
  <c r="V344" i="19"/>
  <c r="Q292" i="19"/>
  <c r="Q9" i="19"/>
  <c r="M142" i="19"/>
  <c r="K60" i="19"/>
  <c r="V54" i="19"/>
  <c r="V58" i="19"/>
  <c r="V214" i="19"/>
  <c r="I31" i="19"/>
  <c r="M218" i="19"/>
  <c r="M193" i="19"/>
  <c r="H170" i="19"/>
  <c r="H339" i="19"/>
  <c r="N242" i="19"/>
  <c r="I334" i="19"/>
  <c r="I307" i="19"/>
  <c r="I293" i="19"/>
  <c r="I273" i="19"/>
  <c r="I265" i="19"/>
  <c r="I254" i="19"/>
  <c r="I237" i="19"/>
  <c r="I214" i="19"/>
  <c r="I206" i="19"/>
  <c r="I199" i="19"/>
  <c r="I189" i="19"/>
  <c r="I179" i="19"/>
  <c r="I156" i="19"/>
  <c r="I129" i="19"/>
  <c r="I121" i="19"/>
  <c r="I110" i="19"/>
  <c r="I100" i="19"/>
  <c r="I93" i="19"/>
  <c r="I83" i="19"/>
  <c r="I73" i="19"/>
  <c r="I62" i="19"/>
  <c r="I54" i="19"/>
  <c r="I45" i="19"/>
  <c r="I341" i="19"/>
  <c r="I324" i="19"/>
  <c r="I314" i="19"/>
  <c r="I304" i="19"/>
  <c r="I290" i="19"/>
  <c r="I280" i="19"/>
  <c r="I262" i="19"/>
  <c r="I235" i="19"/>
  <c r="I227" i="19"/>
  <c r="I212" i="19"/>
  <c r="I187" i="19"/>
  <c r="I165" i="19"/>
  <c r="I153" i="19"/>
  <c r="I146" i="19"/>
  <c r="I136" i="19"/>
  <c r="I117" i="19"/>
  <c r="I89" i="19"/>
  <c r="I70" i="19"/>
  <c r="I59" i="19"/>
  <c r="I51" i="19"/>
  <c r="I42" i="19"/>
  <c r="I35" i="19"/>
  <c r="I11" i="19"/>
  <c r="L15" i="7"/>
  <c r="L19" i="7"/>
  <c r="L23" i="7"/>
  <c r="L27" i="7"/>
  <c r="L31" i="7"/>
  <c r="L35" i="7"/>
  <c r="L39" i="7"/>
  <c r="L43" i="7"/>
  <c r="L47" i="7"/>
  <c r="L51" i="7"/>
  <c r="L55" i="7"/>
  <c r="L59" i="7"/>
  <c r="L63" i="7"/>
  <c r="L67" i="7"/>
  <c r="L71" i="7"/>
  <c r="L75" i="7"/>
  <c r="L79" i="7"/>
  <c r="L83" i="7"/>
  <c r="L87" i="7"/>
  <c r="L91" i="7"/>
  <c r="L95" i="7"/>
  <c r="L99" i="7"/>
  <c r="L103" i="7"/>
  <c r="L107" i="7"/>
  <c r="L111" i="7"/>
  <c r="L115" i="7"/>
  <c r="L119" i="7"/>
  <c r="L123" i="7"/>
  <c r="L127" i="7"/>
  <c r="L131" i="7"/>
  <c r="L135" i="7"/>
  <c r="L139" i="7"/>
  <c r="L143" i="7"/>
  <c r="L147" i="7"/>
  <c r="L151" i="7"/>
  <c r="L155" i="7"/>
  <c r="L159" i="7"/>
  <c r="L163" i="7"/>
  <c r="L167" i="7"/>
  <c r="L171" i="7"/>
  <c r="L175" i="7"/>
  <c r="L179" i="7"/>
  <c r="L183" i="7"/>
  <c r="L187" i="7"/>
  <c r="L191" i="7"/>
  <c r="L195" i="7"/>
  <c r="L199" i="7"/>
  <c r="L203" i="7"/>
  <c r="L207" i="7"/>
  <c r="L211" i="7"/>
  <c r="L215" i="7"/>
  <c r="L219" i="7"/>
  <c r="L223" i="7"/>
  <c r="L227" i="7"/>
  <c r="L231" i="7"/>
  <c r="L235" i="7"/>
  <c r="L239" i="7"/>
  <c r="L243" i="7"/>
  <c r="L247" i="7"/>
  <c r="L251" i="7"/>
  <c r="L255" i="7"/>
  <c r="L259" i="7"/>
  <c r="I345" i="19"/>
  <c r="I337" i="19"/>
  <c r="I328" i="19"/>
  <c r="I296" i="19"/>
  <c r="I284" i="19"/>
  <c r="I256" i="19"/>
  <c r="I239" i="19"/>
  <c r="I231" i="19"/>
  <c r="I222" i="19"/>
  <c r="I208" i="19"/>
  <c r="I184" i="19"/>
  <c r="I172" i="19"/>
  <c r="I159" i="19"/>
  <c r="I150" i="19"/>
  <c r="I142" i="19"/>
  <c r="I76" i="19"/>
  <c r="I64" i="19"/>
  <c r="I39" i="19"/>
  <c r="V350" i="19"/>
  <c r="J28" i="19"/>
  <c r="J346" i="19"/>
  <c r="J321" i="19"/>
  <c r="J297" i="19"/>
  <c r="J291" i="19"/>
  <c r="J285" i="19"/>
  <c r="J274" i="19"/>
  <c r="J263" i="19"/>
  <c r="J240" i="19"/>
  <c r="J228" i="19"/>
  <c r="J200" i="19"/>
  <c r="J194" i="19"/>
  <c r="J182" i="19"/>
  <c r="J176" i="19"/>
  <c r="J163" i="19"/>
  <c r="J157" i="19"/>
  <c r="J140" i="19"/>
  <c r="J134" i="19"/>
  <c r="J111" i="19"/>
  <c r="J94" i="19"/>
  <c r="J16" i="19"/>
  <c r="J308" i="19"/>
  <c r="J302" i="19"/>
  <c r="J278" i="19"/>
  <c r="J246" i="19"/>
  <c r="J232" i="19"/>
  <c r="J220" i="19"/>
  <c r="J180" i="19"/>
  <c r="J169" i="19"/>
  <c r="J122" i="19"/>
  <c r="J115" i="19"/>
  <c r="J104" i="19"/>
  <c r="J80" i="19"/>
  <c r="J74" i="19"/>
  <c r="J68" i="19"/>
  <c r="J22" i="19"/>
  <c r="Q15" i="8"/>
  <c r="J349" i="19"/>
  <c r="J338" i="19"/>
  <c r="J325" i="19"/>
  <c r="J312" i="19"/>
  <c r="J294" i="19"/>
  <c r="J288" i="19"/>
  <c r="J266" i="19"/>
  <c r="J252" i="19"/>
  <c r="J217" i="19"/>
  <c r="J197" i="19"/>
  <c r="J173" i="19"/>
  <c r="J166" i="19"/>
  <c r="J160" i="19"/>
  <c r="J154" i="19"/>
  <c r="J143" i="19"/>
  <c r="J137" i="19"/>
  <c r="J126" i="19"/>
  <c r="J90" i="19"/>
  <c r="J84" i="19"/>
  <c r="J36" i="19"/>
  <c r="J249" i="19"/>
  <c r="P15" i="8"/>
  <c r="J342" i="19"/>
  <c r="J329" i="19"/>
  <c r="J317" i="19"/>
  <c r="J305" i="19"/>
  <c r="J299" i="19"/>
  <c r="J281" i="19"/>
  <c r="J270" i="19"/>
  <c r="J259" i="19"/>
  <c r="J242" i="19"/>
  <c r="J223" i="19"/>
  <c r="J215" i="19"/>
  <c r="J190" i="19"/>
  <c r="J147" i="19"/>
  <c r="J130" i="19"/>
  <c r="J118" i="19"/>
  <c r="J107" i="19"/>
  <c r="J101" i="19"/>
  <c r="J77" i="19"/>
  <c r="J71" i="19"/>
  <c r="J65" i="19"/>
  <c r="U72" i="19"/>
  <c r="P72" i="19" s="1"/>
  <c r="U66" i="19"/>
  <c r="P66" i="19" s="1"/>
  <c r="U172" i="19"/>
  <c r="P172" i="19" s="1"/>
  <c r="U341" i="19"/>
  <c r="P341" i="19" s="1"/>
  <c r="U168" i="19"/>
  <c r="P168" i="19" s="1"/>
  <c r="U246" i="19"/>
  <c r="P246" i="19" s="1"/>
  <c r="V172" i="19"/>
  <c r="K335" i="19"/>
  <c r="K247" i="19"/>
  <c r="K167" i="19"/>
  <c r="K52" i="19"/>
  <c r="AB1012" i="3"/>
  <c r="BL1012" i="3"/>
  <c r="AB1008" i="3"/>
  <c r="BL1008" i="3"/>
  <c r="AB1004" i="3"/>
  <c r="BL1004" i="3"/>
  <c r="AB1000" i="3"/>
  <c r="BL1000" i="3"/>
  <c r="AB996" i="3"/>
  <c r="BL996" i="3"/>
  <c r="AB992" i="3"/>
  <c r="BL992" i="3"/>
  <c r="AB988" i="3"/>
  <c r="BL988" i="3"/>
  <c r="AB984" i="3"/>
  <c r="BL984" i="3"/>
  <c r="AB980" i="3"/>
  <c r="BL980" i="3"/>
  <c r="AB976" i="3"/>
  <c r="BL976" i="3"/>
  <c r="AB972" i="3"/>
  <c r="BL972" i="3"/>
  <c r="AB968" i="3"/>
  <c r="BL968" i="3"/>
  <c r="AB964" i="3"/>
  <c r="BL964" i="3"/>
  <c r="AB960" i="3"/>
  <c r="BL960" i="3"/>
  <c r="AB956" i="3"/>
  <c r="BL956" i="3"/>
  <c r="AB952" i="3"/>
  <c r="BL952" i="3"/>
  <c r="AB948" i="3"/>
  <c r="BL948" i="3"/>
  <c r="AB944" i="3"/>
  <c r="BL944" i="3"/>
  <c r="AB940" i="3"/>
  <c r="BL940" i="3"/>
  <c r="AB936" i="3"/>
  <c r="BL936" i="3"/>
  <c r="AB932" i="3"/>
  <c r="BL932" i="3"/>
  <c r="AB928" i="3"/>
  <c r="BL928" i="3"/>
  <c r="AB924" i="3"/>
  <c r="BL924" i="3"/>
  <c r="AB920" i="3"/>
  <c r="BL920" i="3"/>
  <c r="AB916" i="3"/>
  <c r="BL916" i="3"/>
  <c r="AB912" i="3"/>
  <c r="BL912" i="3"/>
  <c r="AB908" i="3"/>
  <c r="BL908" i="3"/>
  <c r="AB904" i="3"/>
  <c r="BL904" i="3"/>
  <c r="AB900" i="3"/>
  <c r="BL900" i="3"/>
  <c r="AB896" i="3"/>
  <c r="BL896" i="3"/>
  <c r="AB892" i="3"/>
  <c r="BL892" i="3"/>
  <c r="AB888" i="3"/>
  <c r="BL888" i="3"/>
  <c r="AB884" i="3"/>
  <c r="BL884" i="3"/>
  <c r="AB880" i="3"/>
  <c r="BL880" i="3"/>
  <c r="AB876" i="3"/>
  <c r="BL876" i="3"/>
  <c r="AB872" i="3"/>
  <c r="BL872" i="3"/>
  <c r="AB868" i="3"/>
  <c r="BL868" i="3"/>
  <c r="AB864" i="3"/>
  <c r="BL864" i="3"/>
  <c r="AB860" i="3"/>
  <c r="BL860" i="3"/>
  <c r="AB856" i="3"/>
  <c r="BL856" i="3"/>
  <c r="AB852" i="3"/>
  <c r="BL852" i="3"/>
  <c r="AB848" i="3"/>
  <c r="BL848" i="3"/>
  <c r="AB844" i="3"/>
  <c r="BL844" i="3"/>
  <c r="AB840" i="3"/>
  <c r="BL840" i="3"/>
  <c r="AB836" i="3"/>
  <c r="BL836" i="3"/>
  <c r="AB832" i="3"/>
  <c r="BL832" i="3"/>
  <c r="AB828" i="3"/>
  <c r="BL828" i="3"/>
  <c r="AB824" i="3"/>
  <c r="BL824" i="3"/>
  <c r="AB820" i="3"/>
  <c r="BL820" i="3"/>
  <c r="AB816" i="3"/>
  <c r="BL816" i="3"/>
  <c r="AB812" i="3"/>
  <c r="BL812" i="3"/>
  <c r="AB808" i="3"/>
  <c r="BL808" i="3"/>
  <c r="AB804" i="3"/>
  <c r="BL804" i="3"/>
  <c r="AB800" i="3"/>
  <c r="BL800" i="3"/>
  <c r="AB796" i="3"/>
  <c r="BL796" i="3"/>
  <c r="AB792" i="3"/>
  <c r="BL792" i="3"/>
  <c r="AB788" i="3"/>
  <c r="BL788" i="3"/>
  <c r="AB784" i="3"/>
  <c r="BL784" i="3"/>
  <c r="AB780" i="3"/>
  <c r="BL780" i="3"/>
  <c r="AB776" i="3"/>
  <c r="BL776" i="3"/>
  <c r="AB772" i="3"/>
  <c r="BL772" i="3"/>
  <c r="AB768" i="3"/>
  <c r="BL768" i="3"/>
  <c r="AB764" i="3"/>
  <c r="BL764" i="3"/>
  <c r="AB760" i="3"/>
  <c r="BL760" i="3"/>
  <c r="AB756" i="3"/>
  <c r="BL756" i="3"/>
  <c r="AB752" i="3"/>
  <c r="BL752" i="3"/>
  <c r="AB748" i="3"/>
  <c r="BL748" i="3"/>
  <c r="AB744" i="3"/>
  <c r="BL744" i="3"/>
  <c r="AB740" i="3"/>
  <c r="BL740" i="3"/>
  <c r="AB736" i="3"/>
  <c r="BL736" i="3"/>
  <c r="AB732" i="3"/>
  <c r="BL732" i="3"/>
  <c r="AB728" i="3"/>
  <c r="BL728" i="3"/>
  <c r="AB724" i="3"/>
  <c r="BL724" i="3"/>
  <c r="AB720" i="3"/>
  <c r="BL720" i="3"/>
  <c r="AB716" i="3"/>
  <c r="BL716" i="3"/>
  <c r="AB712" i="3"/>
  <c r="BL712" i="3"/>
  <c r="AB708" i="3"/>
  <c r="BL708" i="3"/>
  <c r="AB704" i="3"/>
  <c r="BL704" i="3"/>
  <c r="AB700" i="3"/>
  <c r="BL700" i="3"/>
  <c r="AB696" i="3"/>
  <c r="BL696" i="3"/>
  <c r="AB692" i="3"/>
  <c r="BL692" i="3"/>
  <c r="AB688" i="3"/>
  <c r="BL688" i="3"/>
  <c r="AB684" i="3"/>
  <c r="BL684" i="3"/>
  <c r="AB680" i="3"/>
  <c r="BL680" i="3"/>
  <c r="AB676" i="3"/>
  <c r="BL676" i="3"/>
  <c r="AB672" i="3"/>
  <c r="BL672" i="3"/>
  <c r="AB668" i="3"/>
  <c r="BL668" i="3"/>
  <c r="AB664" i="3"/>
  <c r="BL664" i="3"/>
  <c r="AB660" i="3"/>
  <c r="BL660" i="3"/>
  <c r="AB656" i="3"/>
  <c r="BL656" i="3"/>
  <c r="AB652" i="3"/>
  <c r="BL652" i="3"/>
  <c r="AB648" i="3"/>
  <c r="BL648" i="3"/>
  <c r="AB644" i="3"/>
  <c r="BL644" i="3"/>
  <c r="AB640" i="3"/>
  <c r="BL640" i="3"/>
  <c r="AB636" i="3"/>
  <c r="BL636" i="3"/>
  <c r="AB632" i="3"/>
  <c r="BL632" i="3"/>
  <c r="AB628" i="3"/>
  <c r="BL628" i="3"/>
  <c r="AB624" i="3"/>
  <c r="BL624" i="3"/>
  <c r="AB620" i="3"/>
  <c r="BL620" i="3"/>
  <c r="AB616" i="3"/>
  <c r="BL616" i="3"/>
  <c r="AB612" i="3"/>
  <c r="BL612" i="3"/>
  <c r="AB608" i="3"/>
  <c r="BL608" i="3"/>
  <c r="AB604" i="3"/>
  <c r="BL604" i="3"/>
  <c r="AB600" i="3"/>
  <c r="BL600" i="3"/>
  <c r="AB596" i="3"/>
  <c r="BL596" i="3"/>
  <c r="AB592" i="3"/>
  <c r="BL592" i="3"/>
  <c r="AB588" i="3"/>
  <c r="BL588" i="3"/>
  <c r="AB584" i="3"/>
  <c r="BL584" i="3"/>
  <c r="AB580" i="3"/>
  <c r="BL580" i="3"/>
  <c r="AB576" i="3"/>
  <c r="BL576" i="3"/>
  <c r="AB572" i="3"/>
  <c r="BL572" i="3"/>
  <c r="AB568" i="3"/>
  <c r="BL568" i="3"/>
  <c r="AB564" i="3"/>
  <c r="BL564" i="3"/>
  <c r="AB560" i="3"/>
  <c r="BL560" i="3"/>
  <c r="AB556" i="3"/>
  <c r="BL556" i="3"/>
  <c r="AB552" i="3"/>
  <c r="BL552" i="3"/>
  <c r="AB548" i="3"/>
  <c r="BL548" i="3"/>
  <c r="AB544" i="3"/>
  <c r="BL544" i="3"/>
  <c r="AB540" i="3"/>
  <c r="BL540" i="3"/>
  <c r="AB536" i="3"/>
  <c r="BL536" i="3"/>
  <c r="AB532" i="3"/>
  <c r="BL532" i="3"/>
  <c r="AB528" i="3"/>
  <c r="BL528" i="3"/>
  <c r="AB524" i="3"/>
  <c r="BL524" i="3"/>
  <c r="AB520" i="3"/>
  <c r="BL520" i="3"/>
  <c r="AB516" i="3"/>
  <c r="BL516" i="3"/>
  <c r="AB512" i="3"/>
  <c r="BL512" i="3"/>
  <c r="AB508" i="3"/>
  <c r="BL508" i="3"/>
  <c r="AB504" i="3"/>
  <c r="BL504" i="3"/>
  <c r="AB500" i="3"/>
  <c r="BL500" i="3"/>
  <c r="AB496" i="3"/>
  <c r="BL496" i="3"/>
  <c r="AB492" i="3"/>
  <c r="BL492" i="3"/>
  <c r="AB488" i="3"/>
  <c r="BL488" i="3"/>
  <c r="AB484" i="3"/>
  <c r="BL484" i="3"/>
  <c r="AB480" i="3"/>
  <c r="BL480" i="3"/>
  <c r="AB476" i="3"/>
  <c r="BL476" i="3"/>
  <c r="AB472" i="3"/>
  <c r="BL472" i="3"/>
  <c r="AB468" i="3"/>
  <c r="BL468" i="3"/>
  <c r="AB464" i="3"/>
  <c r="BL464" i="3"/>
  <c r="AB460" i="3"/>
  <c r="BL460" i="3"/>
  <c r="AB456" i="3"/>
  <c r="BL456" i="3"/>
  <c r="AB452" i="3"/>
  <c r="BL452" i="3"/>
  <c r="AB448" i="3"/>
  <c r="BL448" i="3"/>
  <c r="AB444" i="3"/>
  <c r="BL444" i="3"/>
  <c r="AB440" i="3"/>
  <c r="BL440" i="3"/>
  <c r="AB436" i="3"/>
  <c r="BL436" i="3"/>
  <c r="AB432" i="3"/>
  <c r="BL432" i="3"/>
  <c r="AB428" i="3"/>
  <c r="BL428" i="3"/>
  <c r="AB424" i="3"/>
  <c r="BL424" i="3"/>
  <c r="AB420" i="3"/>
  <c r="BL420" i="3"/>
  <c r="AB416" i="3"/>
  <c r="BL416" i="3"/>
  <c r="AB412" i="3"/>
  <c r="BL412" i="3"/>
  <c r="AB408" i="3"/>
  <c r="BL408" i="3"/>
  <c r="AB404" i="3"/>
  <c r="BL404" i="3"/>
  <c r="AB400" i="3"/>
  <c r="BL400" i="3"/>
  <c r="AB396" i="3"/>
  <c r="BL396" i="3"/>
  <c r="AB392" i="3"/>
  <c r="G157" i="19" s="1"/>
  <c r="BL392" i="3"/>
  <c r="G231" i="19"/>
  <c r="J12" i="19"/>
  <c r="J24" i="19"/>
  <c r="J32" i="19"/>
  <c r="J43" i="19"/>
  <c r="J49" i="19"/>
  <c r="K17" i="7"/>
  <c r="I359" i="19"/>
  <c r="I15" i="19"/>
  <c r="I21" i="19"/>
  <c r="I27" i="19"/>
  <c r="V340" i="19"/>
  <c r="V247" i="19"/>
  <c r="V167" i="19"/>
  <c r="V91" i="19"/>
  <c r="K322" i="19"/>
  <c r="K9" i="19"/>
  <c r="V243" i="19"/>
  <c r="K257" i="19"/>
  <c r="K119" i="19"/>
  <c r="K91" i="19"/>
  <c r="BL16" i="3"/>
  <c r="BM16" i="3" s="1"/>
  <c r="BL20" i="3"/>
  <c r="BL24" i="3"/>
  <c r="BL28" i="3"/>
  <c r="BL32" i="3"/>
  <c r="BL36" i="3"/>
  <c r="BL40" i="3"/>
  <c r="BL44" i="3"/>
  <c r="BL48" i="3"/>
  <c r="BL52" i="3"/>
  <c r="BL56" i="3"/>
  <c r="BL60" i="3"/>
  <c r="BL64" i="3"/>
  <c r="BL68" i="3"/>
  <c r="BL72" i="3"/>
  <c r="BL76" i="3"/>
  <c r="BL80" i="3"/>
  <c r="BL84" i="3"/>
  <c r="BL88" i="3"/>
  <c r="BL92" i="3"/>
  <c r="BL96" i="3"/>
  <c r="BL100" i="3"/>
  <c r="BL104" i="3"/>
  <c r="BL108" i="3"/>
  <c r="BL112" i="3"/>
  <c r="BL116" i="3"/>
  <c r="BL120" i="3"/>
  <c r="BL124" i="3"/>
  <c r="BL128" i="3"/>
  <c r="BL132" i="3"/>
  <c r="BL136" i="3"/>
  <c r="BL140" i="3"/>
  <c r="BL144" i="3"/>
  <c r="BL148" i="3"/>
  <c r="BL152" i="3"/>
  <c r="BL156" i="3"/>
  <c r="BL160" i="3"/>
  <c r="BL164" i="3"/>
  <c r="BL168" i="3"/>
  <c r="BL172" i="3"/>
  <c r="BL176" i="3"/>
  <c r="BL180" i="3"/>
  <c r="BL184" i="3"/>
  <c r="BL188" i="3"/>
  <c r="BL192" i="3"/>
  <c r="BL196" i="3"/>
  <c r="BL200" i="3"/>
  <c r="BL204" i="3"/>
  <c r="BL208" i="3"/>
  <c r="BL212" i="3"/>
  <c r="BL216" i="3"/>
  <c r="BL220" i="3"/>
  <c r="BL224" i="3"/>
  <c r="BL228" i="3"/>
  <c r="BL232" i="3"/>
  <c r="BL236" i="3"/>
  <c r="BL240" i="3"/>
  <c r="BL244" i="3"/>
  <c r="BL248" i="3"/>
  <c r="BL252" i="3"/>
  <c r="BL256" i="3"/>
  <c r="BL260" i="3"/>
  <c r="BL264" i="3"/>
  <c r="BL268" i="3"/>
  <c r="BL272" i="3"/>
  <c r="BL276" i="3"/>
  <c r="BL280" i="3"/>
  <c r="BL284" i="3"/>
  <c r="BL288" i="3"/>
  <c r="BL292" i="3"/>
  <c r="BL296" i="3"/>
  <c r="BL300" i="3"/>
  <c r="BL304" i="3"/>
  <c r="BL308" i="3"/>
  <c r="BL312" i="3"/>
  <c r="BL316" i="3"/>
  <c r="BL320" i="3"/>
  <c r="BL324" i="3"/>
  <c r="BL328" i="3"/>
  <c r="BL332" i="3"/>
  <c r="BL336" i="3"/>
  <c r="BL340" i="3"/>
  <c r="BL344" i="3"/>
  <c r="BL348" i="3"/>
  <c r="BL352" i="3"/>
  <c r="BL356" i="3"/>
  <c r="BL360" i="3"/>
  <c r="BL364" i="3"/>
  <c r="BL368" i="3"/>
  <c r="BL372" i="3"/>
  <c r="BL376" i="3"/>
  <c r="BL380" i="3"/>
  <c r="BL384" i="3"/>
  <c r="BL388" i="3"/>
  <c r="V303" i="19"/>
  <c r="V119" i="19"/>
  <c r="V100" i="19"/>
  <c r="K243" i="19"/>
  <c r="K218" i="19"/>
  <c r="Q159" i="19"/>
  <c r="Q194" i="19"/>
  <c r="Q243" i="19"/>
  <c r="Q255" i="19"/>
  <c r="Q269" i="19"/>
  <c r="Q294" i="19"/>
  <c r="Q317" i="19"/>
  <c r="Q334" i="19"/>
  <c r="Q347" i="19"/>
  <c r="Q97" i="19"/>
  <c r="Q155" i="19"/>
  <c r="Q233" i="19"/>
  <c r="Q250" i="19"/>
  <c r="Q257" i="19"/>
  <c r="Q263" i="19"/>
  <c r="Q301" i="19"/>
  <c r="Q313" i="19"/>
  <c r="Q69" i="19"/>
  <c r="Q265" i="19"/>
  <c r="Q297" i="19"/>
  <c r="U20" i="6"/>
  <c r="U34" i="19"/>
  <c r="P34" i="19" s="1"/>
  <c r="U58" i="19"/>
  <c r="P58" i="19" s="1"/>
  <c r="U122" i="19"/>
  <c r="P122" i="19" s="1"/>
  <c r="U200" i="19"/>
  <c r="P200" i="19" s="1"/>
  <c r="U213" i="19"/>
  <c r="P213" i="19" s="1"/>
  <c r="U344" i="19"/>
  <c r="P344" i="19" s="1"/>
  <c r="U459" i="19"/>
  <c r="P459" i="19" s="1"/>
  <c r="U178" i="19"/>
  <c r="P178" i="19" s="1"/>
  <c r="U184" i="19"/>
  <c r="P184" i="19" s="1"/>
  <c r="U190" i="19"/>
  <c r="P190" i="19" s="1"/>
  <c r="U221" i="19"/>
  <c r="P221" i="19" s="1"/>
  <c r="U283" i="19"/>
  <c r="P283" i="19" s="1"/>
  <c r="U330" i="19"/>
  <c r="P330" i="19" s="1"/>
  <c r="U86" i="19"/>
  <c r="P86" i="19" s="1"/>
  <c r="U114" i="19"/>
  <c r="P114" i="19" s="1"/>
  <c r="U326" i="19"/>
  <c r="P326" i="19" s="1"/>
  <c r="H84" i="19"/>
  <c r="G95" i="19"/>
  <c r="N106" i="19"/>
  <c r="M117" i="19"/>
  <c r="M452" i="19"/>
  <c r="M29" i="19"/>
  <c r="N63" i="19"/>
  <c r="M78" i="19"/>
  <c r="M92" i="19"/>
  <c r="G109" i="19"/>
  <c r="M133" i="19"/>
  <c r="G145" i="19"/>
  <c r="N154" i="19"/>
  <c r="H166" i="19"/>
  <c r="M171" i="19"/>
  <c r="M177" i="19"/>
  <c r="H183" i="19"/>
  <c r="M189" i="19"/>
  <c r="N206" i="19"/>
  <c r="H220" i="19"/>
  <c r="N226" i="19"/>
  <c r="N232" i="19"/>
  <c r="G238" i="19"/>
  <c r="N249" i="19"/>
  <c r="G262" i="19"/>
  <c r="G275" i="19"/>
  <c r="M282" i="19"/>
  <c r="H288" i="19"/>
  <c r="N300" i="19"/>
  <c r="N306" i="19"/>
  <c r="N312" i="19"/>
  <c r="H324" i="19"/>
  <c r="M329" i="19"/>
  <c r="M340" i="19"/>
  <c r="M40" i="19"/>
  <c r="G81" i="19"/>
  <c r="H112" i="19"/>
  <c r="M125" i="19"/>
  <c r="M136" i="19"/>
  <c r="H148" i="19"/>
  <c r="N161" i="19"/>
  <c r="M167" i="19"/>
  <c r="G196" i="19"/>
  <c r="H202" i="19"/>
  <c r="N208" i="19"/>
  <c r="H215" i="19"/>
  <c r="G228" i="19"/>
  <c r="N239" i="19"/>
  <c r="M245" i="19"/>
  <c r="G271" i="19"/>
  <c r="N276" i="19"/>
  <c r="M289" i="19"/>
  <c r="N296" i="19"/>
  <c r="H308" i="19"/>
  <c r="M319" i="19"/>
  <c r="M325" i="19"/>
  <c r="G336" i="19"/>
  <c r="M345" i="19"/>
  <c r="N348" i="19"/>
  <c r="H18" i="19"/>
  <c r="G46" i="19"/>
  <c r="N100" i="19"/>
  <c r="H128" i="19"/>
  <c r="H139" i="19"/>
  <c r="H151" i="19"/>
  <c r="H163" i="19"/>
  <c r="M174" i="19"/>
  <c r="H180" i="19"/>
  <c r="H186" i="19"/>
  <c r="H192" i="19"/>
  <c r="N197" i="19"/>
  <c r="M203" i="19"/>
  <c r="N210" i="19"/>
  <c r="H217" i="19"/>
  <c r="H223" i="19"/>
  <c r="N229" i="19"/>
  <c r="G235" i="19"/>
  <c r="H241" i="19"/>
  <c r="G252" i="19"/>
  <c r="N259" i="19"/>
  <c r="N272" i="19"/>
  <c r="N278" i="19"/>
  <c r="H285" i="19"/>
  <c r="M291" i="19"/>
  <c r="M303" i="19"/>
  <c r="M309" i="19"/>
  <c r="G315" i="19"/>
  <c r="H321" i="19"/>
  <c r="H332" i="19"/>
  <c r="N337" i="19"/>
  <c r="H343" i="19"/>
  <c r="H346" i="19"/>
  <c r="G349" i="19"/>
  <c r="E29" i="3"/>
  <c r="E37" i="3"/>
  <c r="E41" i="3"/>
  <c r="E43" i="3"/>
  <c r="E108" i="3"/>
  <c r="E397" i="3"/>
  <c r="E405" i="3"/>
  <c r="E409" i="3"/>
  <c r="E411" i="3"/>
  <c r="E476" i="3"/>
  <c r="E509" i="3"/>
  <c r="E561" i="3"/>
  <c r="E569" i="3"/>
  <c r="E573" i="3"/>
  <c r="E575" i="3"/>
  <c r="E640" i="3"/>
  <c r="H459" i="19"/>
  <c r="M333" i="19"/>
  <c r="H311" i="19"/>
  <c r="M286" i="19"/>
  <c r="Q260" i="19"/>
  <c r="N236" i="19"/>
  <c r="M212" i="19"/>
  <c r="N187" i="19"/>
  <c r="N164" i="19"/>
  <c r="U130" i="19"/>
  <c r="P130" i="19" s="1"/>
  <c r="N75" i="19"/>
  <c r="H347" i="19"/>
  <c r="H328" i="19"/>
  <c r="Q304" i="19"/>
  <c r="N280" i="19"/>
  <c r="Q253" i="19"/>
  <c r="H205" i="19"/>
  <c r="U181" i="19"/>
  <c r="P181" i="19" s="1"/>
  <c r="N158" i="19"/>
  <c r="H120" i="19"/>
  <c r="M52" i="19"/>
  <c r="E44" i="3"/>
  <c r="E93" i="3"/>
  <c r="E101" i="3"/>
  <c r="E105" i="3"/>
  <c r="E107" i="3"/>
  <c r="E125" i="3"/>
  <c r="E133" i="3"/>
  <c r="E137" i="3"/>
  <c r="E139" i="3"/>
  <c r="E204" i="3"/>
  <c r="E237" i="3"/>
  <c r="E285" i="3"/>
  <c r="E293" i="3"/>
  <c r="E297" i="3"/>
  <c r="E299" i="3"/>
  <c r="E364" i="3"/>
  <c r="E380" i="3"/>
  <c r="E665" i="3"/>
  <c r="E673" i="3"/>
  <c r="E677" i="3"/>
  <c r="E679" i="3"/>
  <c r="E744" i="3"/>
  <c r="H344" i="19"/>
  <c r="N322" i="19"/>
  <c r="G299" i="19"/>
  <c r="Q273" i="19"/>
  <c r="G248" i="19"/>
  <c r="Q224" i="19"/>
  <c r="G199" i="19"/>
  <c r="Q175" i="19"/>
  <c r="M103" i="19"/>
  <c r="H24" i="19"/>
  <c r="AC868" i="3"/>
  <c r="AC608" i="3"/>
  <c r="AC326" i="3"/>
  <c r="AC66" i="3"/>
  <c r="E172" i="3"/>
  <c r="E221" i="3"/>
  <c r="E229" i="3"/>
  <c r="E233" i="3"/>
  <c r="E235" i="3"/>
  <c r="E300" i="3"/>
  <c r="E349" i="3"/>
  <c r="E357" i="3"/>
  <c r="E361" i="3"/>
  <c r="E363" i="3"/>
  <c r="E365" i="3"/>
  <c r="E373" i="3"/>
  <c r="E377" i="3"/>
  <c r="E379" i="3"/>
  <c r="E444" i="3"/>
  <c r="E493" i="3"/>
  <c r="E501" i="3"/>
  <c r="E505" i="3"/>
  <c r="E507" i="3"/>
  <c r="E576" i="3"/>
  <c r="E625" i="3"/>
  <c r="E633" i="3"/>
  <c r="E637" i="3"/>
  <c r="E639" i="3"/>
  <c r="E712" i="3"/>
  <c r="E761" i="3"/>
  <c r="E769" i="3"/>
  <c r="E773" i="3"/>
  <c r="E775" i="3"/>
  <c r="E840" i="3"/>
  <c r="E889" i="3"/>
  <c r="E897" i="3"/>
  <c r="E901" i="3"/>
  <c r="E903" i="3"/>
  <c r="E968" i="3"/>
  <c r="E793" i="3"/>
  <c r="E801" i="3"/>
  <c r="E805" i="3"/>
  <c r="E807" i="3"/>
  <c r="E872" i="3"/>
  <c r="E921" i="3"/>
  <c r="E929" i="3"/>
  <c r="E933" i="3"/>
  <c r="E935" i="3"/>
  <c r="E1000" i="3"/>
  <c r="AC996" i="3"/>
  <c r="AC740" i="3"/>
  <c r="AC462" i="3"/>
  <c r="AC194" i="3"/>
  <c r="I448" i="19"/>
  <c r="I443" i="19"/>
  <c r="I445" i="19"/>
  <c r="I449" i="19"/>
  <c r="I446" i="19"/>
  <c r="I441" i="19"/>
  <c r="I447" i="19"/>
  <c r="I444" i="19"/>
  <c r="I442" i="19"/>
  <c r="V449" i="19"/>
  <c r="K447" i="19"/>
  <c r="V444" i="19"/>
  <c r="K444" i="19"/>
  <c r="V441" i="19"/>
  <c r="V448" i="19"/>
  <c r="K446" i="19"/>
  <c r="V443" i="19"/>
  <c r="V447" i="19"/>
  <c r="K445" i="19"/>
  <c r="V442" i="19"/>
  <c r="K442" i="19"/>
  <c r="K448" i="19"/>
  <c r="V445" i="19"/>
  <c r="K443" i="19"/>
  <c r="K449" i="19"/>
  <c r="V446" i="19"/>
  <c r="K441" i="19"/>
  <c r="U446" i="19"/>
  <c r="P446" i="19" s="1"/>
  <c r="U443" i="19"/>
  <c r="P443" i="19" s="1"/>
  <c r="U448" i="19"/>
  <c r="P448" i="19" s="1"/>
  <c r="U449" i="19"/>
  <c r="P449" i="19" s="1"/>
  <c r="U444" i="19"/>
  <c r="P444" i="19" s="1"/>
  <c r="U441" i="19"/>
  <c r="P441" i="19" s="1"/>
  <c r="U447" i="19"/>
  <c r="P447" i="19" s="1"/>
  <c r="U442" i="19"/>
  <c r="P442" i="19" s="1"/>
  <c r="U445" i="19"/>
  <c r="P445" i="19" s="1"/>
  <c r="AC904" i="3"/>
  <c r="AC902" i="3"/>
  <c r="AC1010" i="3"/>
  <c r="AC1004" i="3"/>
  <c r="AC1000" i="3"/>
  <c r="AC998" i="3"/>
  <c r="AC933" i="3"/>
  <c r="AC884" i="3"/>
  <c r="AC876" i="3"/>
  <c r="AC872" i="3"/>
  <c r="AC870" i="3"/>
  <c r="AC805" i="3"/>
  <c r="AC756" i="3"/>
  <c r="AC748" i="3"/>
  <c r="AC744" i="3"/>
  <c r="AC742" i="3"/>
  <c r="AC673" i="3"/>
  <c r="AC624" i="3"/>
  <c r="AC616" i="3"/>
  <c r="AC612" i="3"/>
  <c r="AC610" i="3"/>
  <c r="AC529" i="3"/>
  <c r="AC478" i="3"/>
  <c r="AC470" i="3"/>
  <c r="AC466" i="3"/>
  <c r="AC464" i="3"/>
  <c r="AC399" i="3"/>
  <c r="AC342" i="3"/>
  <c r="AC334" i="3"/>
  <c r="AC330" i="3"/>
  <c r="AC328" i="3"/>
  <c r="AC263" i="3"/>
  <c r="AC210" i="3"/>
  <c r="AC202" i="3"/>
  <c r="AC198" i="3"/>
  <c r="AC196" i="3"/>
  <c r="AC131" i="3"/>
  <c r="AC82" i="3"/>
  <c r="AC74" i="3"/>
  <c r="AC70" i="3"/>
  <c r="AC68" i="3"/>
  <c r="AC17" i="3"/>
  <c r="J449" i="19"/>
  <c r="J446" i="19"/>
  <c r="J441" i="19"/>
  <c r="J447" i="19"/>
  <c r="J444" i="19"/>
  <c r="J445" i="19"/>
  <c r="J442" i="19"/>
  <c r="J448" i="19"/>
  <c r="J443" i="19"/>
  <c r="Q448" i="19"/>
  <c r="Q445" i="19"/>
  <c r="Q441" i="19"/>
  <c r="Q447" i="19"/>
  <c r="Q442" i="19"/>
  <c r="Q446" i="19"/>
  <c r="Q443" i="19"/>
  <c r="Q449" i="19"/>
  <c r="Q444" i="19"/>
  <c r="AG3" i="3"/>
  <c r="E21" i="3"/>
  <c r="E25" i="3"/>
  <c r="E27" i="3"/>
  <c r="E28" i="3"/>
  <c r="E53" i="3"/>
  <c r="E57" i="3"/>
  <c r="E59" i="3"/>
  <c r="E60" i="3"/>
  <c r="E85" i="3"/>
  <c r="E89" i="3"/>
  <c r="E91" i="3"/>
  <c r="E92" i="3"/>
  <c r="E117" i="3"/>
  <c r="E121" i="3"/>
  <c r="E123" i="3"/>
  <c r="E124" i="3"/>
  <c r="E149" i="3"/>
  <c r="E153" i="3"/>
  <c r="E155" i="3"/>
  <c r="E156" i="3"/>
  <c r="E181" i="3"/>
  <c r="E185" i="3"/>
  <c r="E187" i="3"/>
  <c r="E188" i="3"/>
  <c r="E213" i="3"/>
  <c r="E217" i="3"/>
  <c r="E219" i="3"/>
  <c r="E220" i="3"/>
  <c r="E245" i="3"/>
  <c r="E249" i="3"/>
  <c r="E251" i="3"/>
  <c r="E252" i="3"/>
  <c r="E277" i="3"/>
  <c r="E281" i="3"/>
  <c r="E283" i="3"/>
  <c r="E284" i="3"/>
  <c r="E309" i="3"/>
  <c r="E313" i="3"/>
  <c r="E315" i="3"/>
  <c r="E316" i="3"/>
  <c r="E341" i="3"/>
  <c r="E345" i="3"/>
  <c r="E347" i="3"/>
  <c r="E348" i="3"/>
  <c r="E389" i="3"/>
  <c r="E393" i="3"/>
  <c r="E395" i="3"/>
  <c r="E396" i="3"/>
  <c r="E421" i="3"/>
  <c r="E425" i="3"/>
  <c r="E427" i="3"/>
  <c r="E428" i="3"/>
  <c r="E453" i="3"/>
  <c r="E457" i="3"/>
  <c r="E459" i="3"/>
  <c r="E460" i="3"/>
  <c r="E485" i="3"/>
  <c r="E489" i="3"/>
  <c r="E491" i="3"/>
  <c r="E492" i="3"/>
  <c r="E521" i="3"/>
  <c r="E525" i="3"/>
  <c r="E527" i="3"/>
  <c r="E528" i="3"/>
  <c r="E553" i="3"/>
  <c r="E557" i="3"/>
  <c r="E559" i="3"/>
  <c r="E560" i="3"/>
  <c r="E585" i="3"/>
  <c r="E589" i="3"/>
  <c r="E591" i="3"/>
  <c r="E592" i="3"/>
  <c r="E617" i="3"/>
  <c r="E621" i="3"/>
  <c r="E623" i="3"/>
  <c r="E624" i="3"/>
  <c r="E649" i="3"/>
  <c r="E657" i="3"/>
  <c r="E661" i="3"/>
  <c r="E663" i="3"/>
  <c r="E664" i="3"/>
  <c r="E689" i="3"/>
  <c r="E693" i="3"/>
  <c r="E695" i="3"/>
  <c r="E696" i="3"/>
  <c r="E721" i="3"/>
  <c r="E725" i="3"/>
  <c r="E727" i="3"/>
  <c r="E728" i="3"/>
  <c r="E753" i="3"/>
  <c r="E757" i="3"/>
  <c r="E759" i="3"/>
  <c r="E760" i="3"/>
  <c r="E785" i="3"/>
  <c r="E789" i="3"/>
  <c r="E791" i="3"/>
  <c r="E792" i="3"/>
  <c r="E817" i="3"/>
  <c r="E821" i="3"/>
  <c r="E823" i="3"/>
  <c r="E824" i="3"/>
  <c r="E849" i="3"/>
  <c r="E853" i="3"/>
  <c r="E855" i="3"/>
  <c r="E856" i="3"/>
  <c r="E881" i="3"/>
  <c r="E885" i="3"/>
  <c r="E887" i="3"/>
  <c r="E888" i="3"/>
  <c r="E913" i="3"/>
  <c r="E917" i="3"/>
  <c r="E919" i="3"/>
  <c r="E920" i="3"/>
  <c r="E945" i="3"/>
  <c r="E949" i="3"/>
  <c r="E951" i="3"/>
  <c r="E952" i="3"/>
  <c r="E977" i="3"/>
  <c r="E981" i="3"/>
  <c r="E983" i="3"/>
  <c r="E984" i="3"/>
  <c r="E1007" i="3"/>
  <c r="E1011" i="3"/>
  <c r="AC988" i="3"/>
  <c r="AC984" i="3"/>
  <c r="AC982" i="3"/>
  <c r="AC981" i="3"/>
  <c r="AC956" i="3"/>
  <c r="AC952" i="3"/>
  <c r="AC950" i="3"/>
  <c r="AC949" i="3"/>
  <c r="AC924" i="3"/>
  <c r="AC920" i="3"/>
  <c r="AC918" i="3"/>
  <c r="AC917" i="3"/>
  <c r="AC892" i="3"/>
  <c r="AC888" i="3"/>
  <c r="AC886" i="3"/>
  <c r="AC885" i="3"/>
  <c r="AC860" i="3"/>
  <c r="AC856" i="3"/>
  <c r="AC854" i="3"/>
  <c r="AC853" i="3"/>
  <c r="AC828" i="3"/>
  <c r="AC824" i="3"/>
  <c r="AC822" i="3"/>
  <c r="AC821" i="3"/>
  <c r="AC796" i="3"/>
  <c r="AC792" i="3"/>
  <c r="AC790" i="3"/>
  <c r="AC789" i="3"/>
  <c r="AC764" i="3"/>
  <c r="AC760" i="3"/>
  <c r="AC758" i="3"/>
  <c r="AC757" i="3"/>
  <c r="AC732" i="3"/>
  <c r="AC728" i="3"/>
  <c r="AC726" i="3"/>
  <c r="AC725" i="3"/>
  <c r="AC696" i="3"/>
  <c r="AC692" i="3"/>
  <c r="AC690" i="3"/>
  <c r="AC689" i="3"/>
  <c r="AC664" i="3"/>
  <c r="AC660" i="3"/>
  <c r="AC658" i="3"/>
  <c r="AC657" i="3"/>
  <c r="AC632" i="3"/>
  <c r="AC628" i="3"/>
  <c r="AC626" i="3"/>
  <c r="AC625" i="3"/>
  <c r="AC600" i="3"/>
  <c r="AC596" i="3"/>
  <c r="AC594" i="3"/>
  <c r="AC593" i="3"/>
  <c r="AC568" i="3"/>
  <c r="AC564" i="3"/>
  <c r="AC562" i="3"/>
  <c r="AC561" i="3"/>
  <c r="AC545" i="3"/>
  <c r="AC518" i="3"/>
  <c r="AC514" i="3"/>
  <c r="AC512" i="3"/>
  <c r="AC511" i="3"/>
  <c r="AC486" i="3"/>
  <c r="AC482" i="3"/>
  <c r="AC480" i="3"/>
  <c r="AC479" i="3"/>
  <c r="AC454" i="3"/>
  <c r="AC450" i="3"/>
  <c r="AC448" i="3"/>
  <c r="AC447" i="3"/>
  <c r="AC422" i="3"/>
  <c r="AC418" i="3"/>
  <c r="AC416" i="3"/>
  <c r="AC415" i="3"/>
  <c r="AC390" i="3"/>
  <c r="AC386" i="3"/>
  <c r="AC384" i="3"/>
  <c r="AC383" i="3"/>
  <c r="AC350" i="3"/>
  <c r="AC346" i="3"/>
  <c r="AC344" i="3"/>
  <c r="AC343" i="3"/>
  <c r="AC318" i="3"/>
  <c r="AC314" i="3"/>
  <c r="AC312" i="3"/>
  <c r="AC311" i="3"/>
  <c r="AC286" i="3"/>
  <c r="AC282" i="3"/>
  <c r="AC280" i="3"/>
  <c r="AC279" i="3"/>
  <c r="AC254" i="3"/>
  <c r="AC250" i="3"/>
  <c r="AC248" i="3"/>
  <c r="AC247" i="3"/>
  <c r="AC246" i="3"/>
  <c r="AC244" i="3"/>
  <c r="AC243" i="3"/>
  <c r="AC218" i="3"/>
  <c r="AC214" i="3"/>
  <c r="AC212" i="3"/>
  <c r="AC211" i="3"/>
  <c r="AC186" i="3"/>
  <c r="AC182" i="3"/>
  <c r="AC180" i="3"/>
  <c r="AC179" i="3"/>
  <c r="AC154" i="3"/>
  <c r="AC150" i="3"/>
  <c r="AC148" i="3"/>
  <c r="AC147" i="3"/>
  <c r="AC122" i="3"/>
  <c r="AC118" i="3"/>
  <c r="AC116" i="3"/>
  <c r="AC115" i="3"/>
  <c r="AC90" i="3"/>
  <c r="AC86" i="3"/>
  <c r="AC84" i="3"/>
  <c r="AC83" i="3"/>
  <c r="AC58" i="3"/>
  <c r="AC54" i="3"/>
  <c r="AC52" i="3"/>
  <c r="AC51" i="3"/>
  <c r="AC25" i="3"/>
  <c r="AC21" i="3"/>
  <c r="AC19" i="3"/>
  <c r="AC18" i="3"/>
  <c r="AF14" i="3"/>
  <c r="AF15" i="3"/>
  <c r="E17" i="3"/>
  <c r="E19" i="3"/>
  <c r="E20" i="3"/>
  <c r="E33" i="3"/>
  <c r="E35" i="3"/>
  <c r="E36" i="3"/>
  <c r="E49" i="3"/>
  <c r="E51" i="3"/>
  <c r="E52" i="3"/>
  <c r="E65" i="3"/>
  <c r="E67" i="3"/>
  <c r="E68" i="3"/>
  <c r="E81" i="3"/>
  <c r="E83" i="3"/>
  <c r="E84" i="3"/>
  <c r="E97" i="3"/>
  <c r="E99" i="3"/>
  <c r="E100" i="3"/>
  <c r="E113" i="3"/>
  <c r="E115" i="3"/>
  <c r="E116" i="3"/>
  <c r="E129" i="3"/>
  <c r="E131" i="3"/>
  <c r="E132" i="3"/>
  <c r="E145" i="3"/>
  <c r="E147" i="3"/>
  <c r="E148" i="3"/>
  <c r="E161" i="3"/>
  <c r="E163" i="3"/>
  <c r="E164" i="3"/>
  <c r="E177" i="3"/>
  <c r="E179" i="3"/>
  <c r="E180" i="3"/>
  <c r="E193" i="3"/>
  <c r="E195" i="3"/>
  <c r="E196" i="3"/>
  <c r="E209" i="3"/>
  <c r="E211" i="3"/>
  <c r="E212" i="3"/>
  <c r="E225" i="3"/>
  <c r="E227" i="3"/>
  <c r="E228" i="3"/>
  <c r="E241" i="3"/>
  <c r="E243" i="3"/>
  <c r="E244" i="3"/>
  <c r="E257" i="3"/>
  <c r="E259" i="3"/>
  <c r="E260" i="3"/>
  <c r="E273" i="3"/>
  <c r="E275" i="3"/>
  <c r="E276" i="3"/>
  <c r="E289" i="3"/>
  <c r="E291" i="3"/>
  <c r="E292" i="3"/>
  <c r="E305" i="3"/>
  <c r="E307" i="3"/>
  <c r="E308" i="3"/>
  <c r="E321" i="3"/>
  <c r="E323" i="3"/>
  <c r="E324" i="3"/>
  <c r="E337" i="3"/>
  <c r="E339" i="3"/>
  <c r="E340" i="3"/>
  <c r="E353" i="3"/>
  <c r="E355" i="3"/>
  <c r="E356" i="3"/>
  <c r="E369" i="3"/>
  <c r="E371" i="3"/>
  <c r="E372" i="3"/>
  <c r="E385" i="3"/>
  <c r="E387" i="3"/>
  <c r="E388" i="3"/>
  <c r="E401" i="3"/>
  <c r="E403" i="3"/>
  <c r="E404" i="3"/>
  <c r="E417" i="3"/>
  <c r="E419" i="3"/>
  <c r="E420" i="3"/>
  <c r="E433" i="3"/>
  <c r="E435" i="3"/>
  <c r="E436" i="3"/>
  <c r="E449" i="3"/>
  <c r="E451" i="3"/>
  <c r="E452" i="3"/>
  <c r="E465" i="3"/>
  <c r="E467" i="3"/>
  <c r="E468" i="3"/>
  <c r="E481" i="3"/>
  <c r="E483" i="3"/>
  <c r="E484" i="3"/>
  <c r="E497" i="3"/>
  <c r="E499" i="3"/>
  <c r="E500" i="3"/>
  <c r="E513" i="3"/>
  <c r="E515" i="3"/>
  <c r="E516" i="3"/>
  <c r="E517" i="3"/>
  <c r="E519" i="3"/>
  <c r="E520" i="3"/>
  <c r="E533" i="3"/>
  <c r="E535" i="3"/>
  <c r="E536" i="3"/>
  <c r="E549" i="3"/>
  <c r="E551" i="3"/>
  <c r="E552" i="3"/>
  <c r="E565" i="3"/>
  <c r="E567" i="3"/>
  <c r="E568" i="3"/>
  <c r="E581" i="3"/>
  <c r="E583" i="3"/>
  <c r="E584" i="3"/>
  <c r="E597" i="3"/>
  <c r="E599" i="3"/>
  <c r="E600" i="3"/>
  <c r="E613" i="3"/>
  <c r="E615" i="3"/>
  <c r="E616" i="3"/>
  <c r="E629" i="3"/>
  <c r="E631" i="3"/>
  <c r="E632" i="3"/>
  <c r="E645" i="3"/>
  <c r="E647" i="3"/>
  <c r="E648" i="3"/>
  <c r="E653" i="3"/>
  <c r="E655" i="3"/>
  <c r="E656" i="3"/>
  <c r="E669" i="3"/>
  <c r="E671" i="3"/>
  <c r="E672" i="3"/>
  <c r="E685" i="3"/>
  <c r="E687" i="3"/>
  <c r="E688" i="3"/>
  <c r="E701" i="3"/>
  <c r="E703" i="3"/>
  <c r="E704" i="3"/>
  <c r="E717" i="3"/>
  <c r="E719" i="3"/>
  <c r="E720" i="3"/>
  <c r="E733" i="3"/>
  <c r="E735" i="3"/>
  <c r="E736" i="3"/>
  <c r="E749" i="3"/>
  <c r="E751" i="3"/>
  <c r="E752" i="3"/>
  <c r="E765" i="3"/>
  <c r="E767" i="3"/>
  <c r="E768" i="3"/>
  <c r="E781" i="3"/>
  <c r="E783" i="3"/>
  <c r="E784" i="3"/>
  <c r="E797" i="3"/>
  <c r="E799" i="3"/>
  <c r="E800" i="3"/>
  <c r="E813" i="3"/>
  <c r="E815" i="3"/>
  <c r="E816" i="3"/>
  <c r="E829" i="3"/>
  <c r="E831" i="3"/>
  <c r="E832" i="3"/>
  <c r="E845" i="3"/>
  <c r="E847" i="3"/>
  <c r="E848" i="3"/>
  <c r="E861" i="3"/>
  <c r="E863" i="3"/>
  <c r="E864" i="3"/>
  <c r="E877" i="3"/>
  <c r="E879" i="3"/>
  <c r="E880" i="3"/>
  <c r="E893" i="3"/>
  <c r="E895" i="3"/>
  <c r="E896" i="3"/>
  <c r="E909" i="3"/>
  <c r="E911" i="3"/>
  <c r="E912" i="3"/>
  <c r="E925" i="3"/>
  <c r="E927" i="3"/>
  <c r="E928" i="3"/>
  <c r="E941" i="3"/>
  <c r="E943" i="3"/>
  <c r="E944" i="3"/>
  <c r="E957" i="3"/>
  <c r="E959" i="3"/>
  <c r="E960" i="3"/>
  <c r="E973" i="3"/>
  <c r="E975" i="3"/>
  <c r="E976" i="3"/>
  <c r="E989" i="3"/>
  <c r="E991" i="3"/>
  <c r="E992" i="3"/>
  <c r="E1005" i="3"/>
  <c r="AC1006" i="3"/>
  <c r="AC1005" i="3"/>
  <c r="AC992" i="3"/>
  <c r="AC990" i="3"/>
  <c r="AC989" i="3"/>
  <c r="AC976" i="3"/>
  <c r="AC974" i="3"/>
  <c r="AC973" i="3"/>
  <c r="AC960" i="3"/>
  <c r="AC958" i="3"/>
  <c r="AC957" i="3"/>
  <c r="AC944" i="3"/>
  <c r="AC942" i="3"/>
  <c r="AC941" i="3"/>
  <c r="AC928" i="3"/>
  <c r="AC926" i="3"/>
  <c r="AC925" i="3"/>
  <c r="AC912" i="3"/>
  <c r="AC910" i="3"/>
  <c r="AC909" i="3"/>
  <c r="AC896" i="3"/>
  <c r="AC894" i="3"/>
  <c r="AC893" i="3"/>
  <c r="AC880" i="3"/>
  <c r="AC878" i="3"/>
  <c r="AC877" i="3"/>
  <c r="AC864" i="3"/>
  <c r="AC862" i="3"/>
  <c r="AC861" i="3"/>
  <c r="AC848" i="3"/>
  <c r="AC846" i="3"/>
  <c r="AC845" i="3"/>
  <c r="AC832" i="3"/>
  <c r="AC830" i="3"/>
  <c r="AC829" i="3"/>
  <c r="AC816" i="3"/>
  <c r="AC814" i="3"/>
  <c r="AC813" i="3"/>
  <c r="AC800" i="3"/>
  <c r="AC798" i="3"/>
  <c r="AC797" i="3"/>
  <c r="AC784" i="3"/>
  <c r="AC782" i="3"/>
  <c r="AC781" i="3"/>
  <c r="AC768" i="3"/>
  <c r="AC766" i="3"/>
  <c r="AC765" i="3"/>
  <c r="AC752" i="3"/>
  <c r="AC750" i="3"/>
  <c r="AC749" i="3"/>
  <c r="AC736" i="3"/>
  <c r="AC734" i="3"/>
  <c r="AC733" i="3"/>
  <c r="AC720" i="3"/>
  <c r="AC718" i="3"/>
  <c r="AC717" i="3"/>
  <c r="AC704" i="3"/>
  <c r="AC702" i="3"/>
  <c r="AC701" i="3"/>
  <c r="AC700" i="3"/>
  <c r="AC698" i="3"/>
  <c r="AC697" i="3"/>
  <c r="AC684" i="3"/>
  <c r="AC682" i="3"/>
  <c r="AC681" i="3"/>
  <c r="AC668" i="3"/>
  <c r="AC666" i="3"/>
  <c r="AC665" i="3"/>
  <c r="AC652" i="3"/>
  <c r="AC650" i="3"/>
  <c r="AC649" i="3"/>
  <c r="AC636" i="3"/>
  <c r="AC634" i="3"/>
  <c r="AC633" i="3"/>
  <c r="AC620" i="3"/>
  <c r="AC618" i="3"/>
  <c r="AC617" i="3"/>
  <c r="AC604" i="3"/>
  <c r="AC602" i="3"/>
  <c r="AC601" i="3"/>
  <c r="AC588" i="3"/>
  <c r="AC586" i="3"/>
  <c r="AC585" i="3"/>
  <c r="AC572" i="3"/>
  <c r="AC570" i="3"/>
  <c r="AC569" i="3"/>
  <c r="AC556" i="3"/>
  <c r="AC554" i="3"/>
  <c r="AC553" i="3"/>
  <c r="AC540" i="3"/>
  <c r="AC538" i="3"/>
  <c r="AC537" i="3"/>
  <c r="AC522" i="3"/>
  <c r="AC520" i="3"/>
  <c r="AC519" i="3"/>
  <c r="AC506" i="3"/>
  <c r="AC504" i="3"/>
  <c r="AC503" i="3"/>
  <c r="AC490" i="3"/>
  <c r="AC488" i="3"/>
  <c r="AC487" i="3"/>
  <c r="AC474" i="3"/>
  <c r="AC472" i="3"/>
  <c r="AC471" i="3"/>
  <c r="AC458" i="3"/>
  <c r="AC456" i="3"/>
  <c r="AC455" i="3"/>
  <c r="AC442" i="3"/>
  <c r="AC440" i="3"/>
  <c r="AC439" i="3"/>
  <c r="AC426" i="3"/>
  <c r="AC424" i="3"/>
  <c r="AC423" i="3"/>
  <c r="AC410" i="3"/>
  <c r="AC408" i="3"/>
  <c r="AC407" i="3"/>
  <c r="AC394" i="3"/>
  <c r="AC392" i="3"/>
  <c r="AC391" i="3"/>
  <c r="AC378" i="3"/>
  <c r="AC376" i="3"/>
  <c r="AC375" i="3"/>
  <c r="AC354" i="3"/>
  <c r="AC352" i="3"/>
  <c r="AC351" i="3"/>
  <c r="AC338" i="3"/>
  <c r="AC336" i="3"/>
  <c r="AC335" i="3"/>
  <c r="AC322" i="3"/>
  <c r="AC320" i="3"/>
  <c r="AC319" i="3"/>
  <c r="AC306" i="3"/>
  <c r="AC304" i="3"/>
  <c r="AC303" i="3"/>
  <c r="AC290" i="3"/>
  <c r="AC288" i="3"/>
  <c r="AC287" i="3"/>
  <c r="AC274" i="3"/>
  <c r="AC272" i="3"/>
  <c r="AC271" i="3"/>
  <c r="AC258" i="3"/>
  <c r="AC256" i="3"/>
  <c r="AC255" i="3"/>
  <c r="AC238" i="3"/>
  <c r="AC236" i="3"/>
  <c r="AC235" i="3"/>
  <c r="AC222" i="3"/>
  <c r="AC220" i="3"/>
  <c r="AC219" i="3"/>
  <c r="AC206" i="3"/>
  <c r="AC204" i="3"/>
  <c r="AC203" i="3"/>
  <c r="AC190" i="3"/>
  <c r="AC188" i="3"/>
  <c r="AC187" i="3"/>
  <c r="AC174" i="3"/>
  <c r="AC172" i="3"/>
  <c r="AC171" i="3"/>
  <c r="AC158" i="3"/>
  <c r="AC156" i="3"/>
  <c r="AC155" i="3"/>
  <c r="AC142" i="3"/>
  <c r="AC140" i="3"/>
  <c r="AC139" i="3"/>
  <c r="AC126" i="3"/>
  <c r="AC124" i="3"/>
  <c r="AC123" i="3"/>
  <c r="AC110" i="3"/>
  <c r="AC108" i="3"/>
  <c r="AC107" i="3"/>
  <c r="AC94" i="3"/>
  <c r="AC92" i="3"/>
  <c r="AC91" i="3"/>
  <c r="AC78" i="3"/>
  <c r="AC76" i="3"/>
  <c r="AC75" i="3"/>
  <c r="AC62" i="3"/>
  <c r="AC60" i="3"/>
  <c r="AC59" i="3"/>
  <c r="AC46" i="3"/>
  <c r="AC44" i="3"/>
  <c r="AC43" i="3"/>
  <c r="AC30" i="3"/>
  <c r="AC27" i="3"/>
  <c r="AC26" i="3"/>
  <c r="E16" i="3"/>
  <c r="E23" i="3"/>
  <c r="E24" i="3"/>
  <c r="E31" i="3"/>
  <c r="E32" i="3"/>
  <c r="E39" i="3"/>
  <c r="E40" i="3"/>
  <c r="E47" i="3"/>
  <c r="E48" i="3"/>
  <c r="E55" i="3"/>
  <c r="E56" i="3"/>
  <c r="E63" i="3"/>
  <c r="E64" i="3"/>
  <c r="E71" i="3"/>
  <c r="E72" i="3"/>
  <c r="E79" i="3"/>
  <c r="E80" i="3"/>
  <c r="E87" i="3"/>
  <c r="E88" i="3"/>
  <c r="E95" i="3"/>
  <c r="E96" i="3"/>
  <c r="E103" i="3"/>
  <c r="E104" i="3"/>
  <c r="E111" i="3"/>
  <c r="E112" i="3"/>
  <c r="E119" i="3"/>
  <c r="E120" i="3"/>
  <c r="E127" i="3"/>
  <c r="E128" i="3"/>
  <c r="E135" i="3"/>
  <c r="E136" i="3"/>
  <c r="E143" i="3"/>
  <c r="E144" i="3"/>
  <c r="E151" i="3"/>
  <c r="E152" i="3"/>
  <c r="E159" i="3"/>
  <c r="E160" i="3"/>
  <c r="E167" i="3"/>
  <c r="E168" i="3"/>
  <c r="E175" i="3"/>
  <c r="E176" i="3"/>
  <c r="E183" i="3"/>
  <c r="E184" i="3"/>
  <c r="E191" i="3"/>
  <c r="E192" i="3"/>
  <c r="E199" i="3"/>
  <c r="E200" i="3"/>
  <c r="E207" i="3"/>
  <c r="E208" i="3"/>
  <c r="E215" i="3"/>
  <c r="E216" i="3"/>
  <c r="E223" i="3"/>
  <c r="E224" i="3"/>
  <c r="E231" i="3"/>
  <c r="E232" i="3"/>
  <c r="E239" i="3"/>
  <c r="E240" i="3"/>
  <c r="E247" i="3"/>
  <c r="E248" i="3"/>
  <c r="E255" i="3"/>
  <c r="E256" i="3"/>
  <c r="E263" i="3"/>
  <c r="E264" i="3"/>
  <c r="E271" i="3"/>
  <c r="E272" i="3"/>
  <c r="E279" i="3"/>
  <c r="E280" i="3"/>
  <c r="E287" i="3"/>
  <c r="E288" i="3"/>
  <c r="E295" i="3"/>
  <c r="E296" i="3"/>
  <c r="E303" i="3"/>
  <c r="E304" i="3"/>
  <c r="E311" i="3"/>
  <c r="E312" i="3"/>
  <c r="E319" i="3"/>
  <c r="E320" i="3"/>
  <c r="E327" i="3"/>
  <c r="E328" i="3"/>
  <c r="E335" i="3"/>
  <c r="E336" i="3"/>
  <c r="E343" i="3"/>
  <c r="E344" i="3"/>
  <c r="E351" i="3"/>
  <c r="E352" i="3"/>
  <c r="E359" i="3"/>
  <c r="E360" i="3"/>
  <c r="E367" i="3"/>
  <c r="E368" i="3"/>
  <c r="E375" i="3"/>
  <c r="E376" i="3"/>
  <c r="E383" i="3"/>
  <c r="E384" i="3"/>
  <c r="E391" i="3"/>
  <c r="E392" i="3"/>
  <c r="E399" i="3"/>
  <c r="E400" i="3"/>
  <c r="E407" i="3"/>
  <c r="E408" i="3"/>
  <c r="E415" i="3"/>
  <c r="E416" i="3"/>
  <c r="E423" i="3"/>
  <c r="E424" i="3"/>
  <c r="E431" i="3"/>
  <c r="E432" i="3"/>
  <c r="E439" i="3"/>
  <c r="E440" i="3"/>
  <c r="E447" i="3"/>
  <c r="E448" i="3"/>
  <c r="E455" i="3"/>
  <c r="E456" i="3"/>
  <c r="E463" i="3"/>
  <c r="E464" i="3"/>
  <c r="E471" i="3"/>
  <c r="E472" i="3"/>
  <c r="E479" i="3"/>
  <c r="E480" i="3"/>
  <c r="E487" i="3"/>
  <c r="E488" i="3"/>
  <c r="E495" i="3"/>
  <c r="E496" i="3"/>
  <c r="E503" i="3"/>
  <c r="E504" i="3"/>
  <c r="E511" i="3"/>
  <c r="E512" i="3"/>
  <c r="E523" i="3"/>
  <c r="E524" i="3"/>
  <c r="E531" i="3"/>
  <c r="E532" i="3"/>
  <c r="E539" i="3"/>
  <c r="E540" i="3"/>
  <c r="E547" i="3"/>
  <c r="E548" i="3"/>
  <c r="E555" i="3"/>
  <c r="E556" i="3"/>
  <c r="E563" i="3"/>
  <c r="E564" i="3"/>
  <c r="E571" i="3"/>
  <c r="E572" i="3"/>
  <c r="E579" i="3"/>
  <c r="E580" i="3"/>
  <c r="E587" i="3"/>
  <c r="E588" i="3"/>
  <c r="E595" i="3"/>
  <c r="E596" i="3"/>
  <c r="E603" i="3"/>
  <c r="E604" i="3"/>
  <c r="E611" i="3"/>
  <c r="E612" i="3"/>
  <c r="E619" i="3"/>
  <c r="E620" i="3"/>
  <c r="E627" i="3"/>
  <c r="E628" i="3"/>
  <c r="E635" i="3"/>
  <c r="E636" i="3"/>
  <c r="E643" i="3"/>
  <c r="E644" i="3"/>
  <c r="E651" i="3"/>
  <c r="E652" i="3"/>
  <c r="E659" i="3"/>
  <c r="E660" i="3"/>
  <c r="E667" i="3"/>
  <c r="E668" i="3"/>
  <c r="E675" i="3"/>
  <c r="E676" i="3"/>
  <c r="E683" i="3"/>
  <c r="E684" i="3"/>
  <c r="E691" i="3"/>
  <c r="E692" i="3"/>
  <c r="E699" i="3"/>
  <c r="E700" i="3"/>
  <c r="E707" i="3"/>
  <c r="E708" i="3"/>
  <c r="E715" i="3"/>
  <c r="E716" i="3"/>
  <c r="E723" i="3"/>
  <c r="E724" i="3"/>
  <c r="E731" i="3"/>
  <c r="E732" i="3"/>
  <c r="E739" i="3"/>
  <c r="E740" i="3"/>
  <c r="E747" i="3"/>
  <c r="E748" i="3"/>
  <c r="E755" i="3"/>
  <c r="E756" i="3"/>
  <c r="E763" i="3"/>
  <c r="E764" i="3"/>
  <c r="E771" i="3"/>
  <c r="E772" i="3"/>
  <c r="E779" i="3"/>
  <c r="E780" i="3"/>
  <c r="E787" i="3"/>
  <c r="E788" i="3"/>
  <c r="E795" i="3"/>
  <c r="E796" i="3"/>
  <c r="E803" i="3"/>
  <c r="E804" i="3"/>
  <c r="E811" i="3"/>
  <c r="E812" i="3"/>
  <c r="E819" i="3"/>
  <c r="E820" i="3"/>
  <c r="E827" i="3"/>
  <c r="E828" i="3"/>
  <c r="E835" i="3"/>
  <c r="E836" i="3"/>
  <c r="E843" i="3"/>
  <c r="E844" i="3"/>
  <c r="E851" i="3"/>
  <c r="E852" i="3"/>
  <c r="E859" i="3"/>
  <c r="E860" i="3"/>
  <c r="E867" i="3"/>
  <c r="E868" i="3"/>
  <c r="E875" i="3"/>
  <c r="E876" i="3"/>
  <c r="E883" i="3"/>
  <c r="E884" i="3"/>
  <c r="E891" i="3"/>
  <c r="E892" i="3"/>
  <c r="E899" i="3"/>
  <c r="E900" i="3"/>
  <c r="E907" i="3"/>
  <c r="E908" i="3"/>
  <c r="E915" i="3"/>
  <c r="E916" i="3"/>
  <c r="E923" i="3"/>
  <c r="E924" i="3"/>
  <c r="E931" i="3"/>
  <c r="E932" i="3"/>
  <c r="E939" i="3"/>
  <c r="E940" i="3"/>
  <c r="E947" i="3"/>
  <c r="E948" i="3"/>
  <c r="E955" i="3"/>
  <c r="E956" i="3"/>
  <c r="E963" i="3"/>
  <c r="E964" i="3"/>
  <c r="E971" i="3"/>
  <c r="E972" i="3"/>
  <c r="E979" i="3"/>
  <c r="E980" i="3"/>
  <c r="E987" i="3"/>
  <c r="E988" i="3"/>
  <c r="E995" i="3"/>
  <c r="E996" i="3"/>
  <c r="E1003" i="3"/>
  <c r="E1004" i="3"/>
  <c r="E1009" i="3"/>
  <c r="E1010" i="3"/>
  <c r="AB3" i="3"/>
  <c r="AC1012" i="3"/>
  <c r="AC1011" i="3"/>
  <c r="AC1008" i="3"/>
  <c r="AC1007" i="3"/>
  <c r="AC1002" i="3"/>
  <c r="AC1001" i="3"/>
  <c r="AC994" i="3"/>
  <c r="AC993" i="3"/>
  <c r="AC986" i="3"/>
  <c r="AC985" i="3"/>
  <c r="AC978" i="3"/>
  <c r="AC977" i="3"/>
  <c r="AC970" i="3"/>
  <c r="AC969" i="3"/>
  <c r="AC962" i="3"/>
  <c r="AC961" i="3"/>
  <c r="AC954" i="3"/>
  <c r="AC953" i="3"/>
  <c r="AC946" i="3"/>
  <c r="AC945" i="3"/>
  <c r="AC938" i="3"/>
  <c r="AC937" i="3"/>
  <c r="AC930" i="3"/>
  <c r="AC929" i="3"/>
  <c r="AC922" i="3"/>
  <c r="AC921" i="3"/>
  <c r="AC914" i="3"/>
  <c r="AC913" i="3"/>
  <c r="AC906" i="3"/>
  <c r="AC905" i="3"/>
  <c r="AC898" i="3"/>
  <c r="AC897" i="3"/>
  <c r="AC890" i="3"/>
  <c r="AC889" i="3"/>
  <c r="AC882" i="3"/>
  <c r="AC881" i="3"/>
  <c r="AC874" i="3"/>
  <c r="AC873" i="3"/>
  <c r="AC866" i="3"/>
  <c r="AC865" i="3"/>
  <c r="AC858" i="3"/>
  <c r="AC857" i="3"/>
  <c r="AC850" i="3"/>
  <c r="AC849" i="3"/>
  <c r="AC842" i="3"/>
  <c r="AC841" i="3"/>
  <c r="AC834" i="3"/>
  <c r="AC833" i="3"/>
  <c r="AC826" i="3"/>
  <c r="AC825" i="3"/>
  <c r="AC818" i="3"/>
  <c r="AC817" i="3"/>
  <c r="AC810" i="3"/>
  <c r="AC809" i="3"/>
  <c r="AC802" i="3"/>
  <c r="AC801" i="3"/>
  <c r="AC794" i="3"/>
  <c r="AC793" i="3"/>
  <c r="AC786" i="3"/>
  <c r="AC785" i="3"/>
  <c r="AC778" i="3"/>
  <c r="AC777" i="3"/>
  <c r="AC770" i="3"/>
  <c r="AC769" i="3"/>
  <c r="AC762" i="3"/>
  <c r="AC761" i="3"/>
  <c r="AC754" i="3"/>
  <c r="AC753" i="3"/>
  <c r="AC746" i="3"/>
  <c r="AC745" i="3"/>
  <c r="AC738" i="3"/>
  <c r="AC737" i="3"/>
  <c r="AC730" i="3"/>
  <c r="AC729" i="3"/>
  <c r="AC722" i="3"/>
  <c r="AC721" i="3"/>
  <c r="AC714" i="3"/>
  <c r="AC713" i="3"/>
  <c r="AC706" i="3"/>
  <c r="AC705" i="3"/>
  <c r="AC694" i="3"/>
  <c r="AC693" i="3"/>
  <c r="AC686" i="3"/>
  <c r="AC685" i="3"/>
  <c r="AC678" i="3"/>
  <c r="AC677" i="3"/>
  <c r="AC670" i="3"/>
  <c r="AC669" i="3"/>
  <c r="AC662" i="3"/>
  <c r="AC661" i="3"/>
  <c r="AC654" i="3"/>
  <c r="AC653" i="3"/>
  <c r="AC646" i="3"/>
  <c r="AC645" i="3"/>
  <c r="AC638" i="3"/>
  <c r="AC637" i="3"/>
  <c r="AC630" i="3"/>
  <c r="AC629" i="3"/>
  <c r="AC622" i="3"/>
  <c r="AC621" i="3"/>
  <c r="AC614" i="3"/>
  <c r="AC613" i="3"/>
  <c r="AC606" i="3"/>
  <c r="AC605" i="3"/>
  <c r="AC598" i="3"/>
  <c r="AC597" i="3"/>
  <c r="AC590" i="3"/>
  <c r="AC589" i="3"/>
  <c r="AC582" i="3"/>
  <c r="AC581" i="3"/>
  <c r="AC574" i="3"/>
  <c r="AC573" i="3"/>
  <c r="AC566" i="3"/>
  <c r="AC565" i="3"/>
  <c r="AC558" i="3"/>
  <c r="AC557" i="3"/>
  <c r="AC550" i="3"/>
  <c r="AC549" i="3"/>
  <c r="AC542" i="3"/>
  <c r="AC541" i="3"/>
  <c r="AC534" i="3"/>
  <c r="AC533" i="3"/>
  <c r="AC526" i="3"/>
  <c r="AC524" i="3"/>
  <c r="AC523" i="3"/>
  <c r="AC516" i="3"/>
  <c r="AC515" i="3"/>
  <c r="AC508" i="3"/>
  <c r="AC507" i="3"/>
  <c r="AC500" i="3"/>
  <c r="AC499" i="3"/>
  <c r="AC492" i="3"/>
  <c r="AC491" i="3"/>
  <c r="AC484" i="3"/>
  <c r="AC483" i="3"/>
  <c r="AC476" i="3"/>
  <c r="AC475" i="3"/>
  <c r="AC468" i="3"/>
  <c r="AC467" i="3"/>
  <c r="AC460" i="3"/>
  <c r="AC459" i="3"/>
  <c r="AC452" i="3"/>
  <c r="AC451" i="3"/>
  <c r="AC444" i="3"/>
  <c r="AC443" i="3"/>
  <c r="AC436" i="3"/>
  <c r="AC435" i="3"/>
  <c r="AC428" i="3"/>
  <c r="AC427" i="3"/>
  <c r="AC420" i="3"/>
  <c r="AC419" i="3"/>
  <c r="AC412" i="3"/>
  <c r="AC411" i="3"/>
  <c r="AC404" i="3"/>
  <c r="AC403" i="3"/>
  <c r="AC396" i="3"/>
  <c r="AC395" i="3"/>
  <c r="AC388" i="3"/>
  <c r="AC387" i="3"/>
  <c r="AC380" i="3"/>
  <c r="AC379" i="3"/>
  <c r="AC372" i="3"/>
  <c r="AC371" i="3"/>
  <c r="AC364" i="3"/>
  <c r="AC363" i="3"/>
  <c r="AC356" i="3"/>
  <c r="AC355" i="3"/>
  <c r="AC348" i="3"/>
  <c r="AC347" i="3"/>
  <c r="AC340" i="3"/>
  <c r="AC339" i="3"/>
  <c r="AC332" i="3"/>
  <c r="AC331" i="3"/>
  <c r="AC324" i="3"/>
  <c r="AC323" i="3"/>
  <c r="AC316" i="3"/>
  <c r="AC315" i="3"/>
  <c r="AC308" i="3"/>
  <c r="AC307" i="3"/>
  <c r="AC300" i="3"/>
  <c r="AC299" i="3"/>
  <c r="AC292" i="3"/>
  <c r="AC291" i="3"/>
  <c r="AC284" i="3"/>
  <c r="AC283" i="3"/>
  <c r="AC276" i="3"/>
  <c r="AC275" i="3"/>
  <c r="AC268" i="3"/>
  <c r="AC267" i="3"/>
  <c r="AC260" i="3"/>
  <c r="AC259" i="3"/>
  <c r="AC252" i="3"/>
  <c r="AC251" i="3"/>
  <c r="AC240" i="3"/>
  <c r="AC239" i="3"/>
  <c r="AC232" i="3"/>
  <c r="AC231" i="3"/>
  <c r="AC224" i="3"/>
  <c r="AC223" i="3"/>
  <c r="AC216" i="3"/>
  <c r="AC215" i="3"/>
  <c r="AC208" i="3"/>
  <c r="AC207" i="3"/>
  <c r="AC200" i="3"/>
  <c r="AC199" i="3"/>
  <c r="AC192" i="3"/>
  <c r="AC191" i="3"/>
  <c r="AC184" i="3"/>
  <c r="AC183" i="3"/>
  <c r="AC176" i="3"/>
  <c r="AC175" i="3"/>
  <c r="AC168" i="3"/>
  <c r="AC167" i="3"/>
  <c r="AC160" i="3"/>
  <c r="AC159" i="3"/>
  <c r="AC152" i="3"/>
  <c r="AC151" i="3"/>
  <c r="AC144" i="3"/>
  <c r="AC143" i="3"/>
  <c r="AC136" i="3"/>
  <c r="AC135" i="3"/>
  <c r="AC128" i="3"/>
  <c r="AC127" i="3"/>
  <c r="AC120" i="3"/>
  <c r="AC119" i="3"/>
  <c r="AC112" i="3"/>
  <c r="AC111" i="3"/>
  <c r="AC104" i="3"/>
  <c r="AC103" i="3"/>
  <c r="AC96" i="3"/>
  <c r="AC95" i="3"/>
  <c r="AC88" i="3"/>
  <c r="AC87" i="3"/>
  <c r="AC80" i="3"/>
  <c r="AC79" i="3"/>
  <c r="AC72" i="3"/>
  <c r="AC71" i="3"/>
  <c r="AC64" i="3"/>
  <c r="AC63" i="3"/>
  <c r="AC56" i="3"/>
  <c r="AC55" i="3"/>
  <c r="AC48" i="3"/>
  <c r="AC47" i="3"/>
  <c r="AC40" i="3"/>
  <c r="AC39" i="3"/>
  <c r="AC32" i="3"/>
  <c r="AC31" i="3"/>
  <c r="AC23" i="3"/>
  <c r="AC22" i="3"/>
  <c r="M449" i="19"/>
  <c r="H449" i="19"/>
  <c r="N448" i="19"/>
  <c r="G448" i="19"/>
  <c r="M447" i="19"/>
  <c r="H447" i="19"/>
  <c r="N446" i="19"/>
  <c r="G446" i="19"/>
  <c r="M445" i="19"/>
  <c r="H445" i="19"/>
  <c r="N444" i="19"/>
  <c r="G444" i="19"/>
  <c r="N443" i="19"/>
  <c r="G443" i="19"/>
  <c r="M442" i="19"/>
  <c r="H442" i="19"/>
  <c r="M441" i="19"/>
  <c r="H441" i="19"/>
  <c r="N449" i="19"/>
  <c r="G449" i="19"/>
  <c r="M448" i="19"/>
  <c r="H448" i="19"/>
  <c r="N447" i="19"/>
  <c r="G447" i="19"/>
  <c r="M446" i="19"/>
  <c r="H446" i="19"/>
  <c r="N445" i="19"/>
  <c r="G445" i="19"/>
  <c r="M444" i="19"/>
  <c r="H444" i="19"/>
  <c r="M443" i="19"/>
  <c r="H443" i="19"/>
  <c r="N442" i="19"/>
  <c r="G442" i="19"/>
  <c r="N441" i="19"/>
  <c r="G441" i="19"/>
  <c r="J375" i="19"/>
  <c r="J369" i="19"/>
  <c r="J366" i="19"/>
  <c r="J362" i="19"/>
  <c r="J355" i="19"/>
  <c r="J351" i="19"/>
  <c r="J452" i="19"/>
  <c r="J363" i="19"/>
  <c r="J356" i="19"/>
  <c r="J353" i="19"/>
  <c r="J350" i="19"/>
  <c r="J360" i="19"/>
  <c r="J354" i="19"/>
  <c r="J374" i="19"/>
  <c r="J372" i="19"/>
  <c r="J352" i="19"/>
  <c r="J11" i="19"/>
  <c r="J13" i="19"/>
  <c r="J15" i="19"/>
  <c r="J17" i="19"/>
  <c r="J19" i="19"/>
  <c r="J20" i="19"/>
  <c r="J21" i="19"/>
  <c r="J25" i="19"/>
  <c r="J27" i="19"/>
  <c r="J29" i="19"/>
  <c r="J31" i="19"/>
  <c r="J33" i="19"/>
  <c r="J35" i="19"/>
  <c r="J37" i="19"/>
  <c r="J39" i="19"/>
  <c r="J40" i="19"/>
  <c r="J42" i="19"/>
  <c r="J44" i="19"/>
  <c r="J45" i="19"/>
  <c r="J46" i="19"/>
  <c r="J48" i="19"/>
  <c r="J50" i="19"/>
  <c r="J51" i="19"/>
  <c r="J52" i="19"/>
  <c r="J54" i="19"/>
  <c r="J55" i="19"/>
  <c r="J57" i="19"/>
  <c r="J58" i="19"/>
  <c r="J59" i="19"/>
  <c r="J60" i="19"/>
  <c r="J62" i="19"/>
  <c r="J63" i="19"/>
  <c r="J64" i="19"/>
  <c r="J67" i="19"/>
  <c r="J69" i="19"/>
  <c r="J70" i="19"/>
  <c r="J73" i="19"/>
  <c r="J76" i="19"/>
  <c r="J78" i="19"/>
  <c r="J79" i="19"/>
  <c r="J81" i="19"/>
  <c r="J83" i="19"/>
  <c r="J85" i="19"/>
  <c r="J87" i="19"/>
  <c r="J88" i="19"/>
  <c r="J89" i="19"/>
  <c r="J91" i="19"/>
  <c r="J93" i="19"/>
  <c r="J95" i="19"/>
  <c r="J97" i="19"/>
  <c r="J98" i="19"/>
  <c r="J100" i="19"/>
  <c r="J102" i="19"/>
  <c r="J105" i="19"/>
  <c r="J106" i="19"/>
  <c r="J108" i="19"/>
  <c r="J110" i="19"/>
  <c r="J112" i="19"/>
  <c r="J114" i="19"/>
  <c r="J116" i="19"/>
  <c r="J117" i="19"/>
  <c r="J119" i="19"/>
  <c r="J121" i="19"/>
  <c r="J123" i="19"/>
  <c r="J125" i="19"/>
  <c r="J127" i="19"/>
  <c r="J129" i="19"/>
  <c r="J131" i="19"/>
  <c r="J133" i="19"/>
  <c r="J135" i="19"/>
  <c r="J136" i="19"/>
  <c r="J138" i="19"/>
  <c r="J141" i="19"/>
  <c r="J142" i="19"/>
  <c r="J144" i="19"/>
  <c r="J146" i="19"/>
  <c r="J148" i="19"/>
  <c r="J150" i="19"/>
  <c r="J151" i="19"/>
  <c r="J153" i="19"/>
  <c r="J156" i="19"/>
  <c r="J158" i="19"/>
  <c r="J159" i="19"/>
  <c r="J161" i="19"/>
  <c r="J162" i="19"/>
  <c r="J164" i="19"/>
  <c r="J165" i="19"/>
  <c r="J167" i="19"/>
  <c r="J170" i="19"/>
  <c r="J172" i="19"/>
  <c r="J174" i="19"/>
  <c r="J175" i="19"/>
  <c r="J177" i="19"/>
  <c r="J179" i="19"/>
  <c r="J183" i="19"/>
  <c r="J184" i="19"/>
  <c r="J185" i="19"/>
  <c r="J187" i="19"/>
  <c r="J188" i="19"/>
  <c r="J189" i="19"/>
  <c r="J191" i="19"/>
  <c r="J193" i="19"/>
  <c r="J195" i="19"/>
  <c r="J198" i="19"/>
  <c r="J199" i="19"/>
  <c r="J201" i="19"/>
  <c r="J203" i="19"/>
  <c r="J204" i="19"/>
  <c r="J206" i="19"/>
  <c r="J207" i="19"/>
  <c r="J208" i="19"/>
  <c r="J209" i="19"/>
  <c r="J210" i="19"/>
  <c r="J211" i="19"/>
  <c r="J212" i="19"/>
  <c r="J213" i="19"/>
  <c r="J214" i="19"/>
  <c r="J218" i="19"/>
  <c r="J222" i="19"/>
  <c r="J225" i="19"/>
  <c r="J226" i="19"/>
  <c r="J227" i="19"/>
  <c r="J229" i="19"/>
  <c r="J231" i="19"/>
  <c r="J233" i="19"/>
  <c r="J235" i="19"/>
  <c r="J236" i="19"/>
  <c r="J237" i="19"/>
  <c r="J238" i="19"/>
  <c r="J239" i="19"/>
  <c r="J243" i="19"/>
  <c r="J245" i="19"/>
  <c r="J247" i="19"/>
  <c r="J250" i="19"/>
  <c r="J254" i="19"/>
  <c r="J255" i="19"/>
  <c r="J256" i="19"/>
  <c r="J257" i="19"/>
  <c r="J260" i="19"/>
  <c r="J262" i="19"/>
  <c r="J264" i="19"/>
  <c r="J265" i="19"/>
  <c r="J267" i="19"/>
  <c r="J269" i="19"/>
  <c r="J271" i="19"/>
  <c r="J273" i="19"/>
  <c r="J275" i="19"/>
  <c r="J277" i="19"/>
  <c r="J280" i="19"/>
  <c r="J282" i="19"/>
  <c r="J284" i="19"/>
  <c r="J286" i="19"/>
  <c r="J289" i="19"/>
  <c r="J290" i="19"/>
  <c r="J293" i="19"/>
  <c r="J296" i="19"/>
  <c r="J300" i="19"/>
  <c r="J301" i="19"/>
  <c r="J304" i="19"/>
  <c r="J306" i="19"/>
  <c r="J307" i="19"/>
  <c r="J309" i="19"/>
  <c r="J311" i="19"/>
  <c r="J313" i="19"/>
  <c r="J314" i="19"/>
  <c r="J315" i="19"/>
  <c r="J318" i="19"/>
  <c r="J320" i="19"/>
  <c r="J322" i="19"/>
  <c r="J324" i="19"/>
  <c r="J326" i="19"/>
  <c r="J328" i="19"/>
  <c r="J331" i="19"/>
  <c r="J332" i="19"/>
  <c r="J334" i="19"/>
  <c r="J335" i="19"/>
  <c r="J337" i="19"/>
  <c r="J339" i="19"/>
  <c r="J341" i="19"/>
  <c r="J343" i="19"/>
  <c r="J345" i="19"/>
  <c r="J348" i="19"/>
  <c r="J459" i="19"/>
  <c r="J9" i="19"/>
  <c r="I370" i="19"/>
  <c r="I368" i="19"/>
  <c r="I365" i="19"/>
  <c r="I358" i="19"/>
  <c r="I354" i="19"/>
  <c r="I353" i="19"/>
  <c r="I352" i="19"/>
  <c r="I350" i="19"/>
  <c r="I367" i="19"/>
  <c r="I364" i="19"/>
  <c r="I357" i="19"/>
  <c r="I355" i="19"/>
  <c r="I373" i="19"/>
  <c r="I371" i="19"/>
  <c r="I351" i="19"/>
  <c r="I10" i="19"/>
  <c r="I12" i="19"/>
  <c r="I14" i="19"/>
  <c r="I16" i="19"/>
  <c r="I18" i="19"/>
  <c r="I22" i="19"/>
  <c r="I23" i="19"/>
  <c r="I24" i="19"/>
  <c r="I26" i="19"/>
  <c r="I28" i="19"/>
  <c r="I30" i="19"/>
  <c r="I32" i="19"/>
  <c r="I34" i="19"/>
  <c r="I36" i="19"/>
  <c r="I38" i="19"/>
  <c r="I41" i="19"/>
  <c r="I43" i="19"/>
  <c r="I47" i="19"/>
  <c r="I49" i="19"/>
  <c r="I53" i="19"/>
  <c r="I56" i="19"/>
  <c r="I61" i="19"/>
  <c r="I65" i="19"/>
  <c r="I66" i="19"/>
  <c r="I68" i="19"/>
  <c r="I71" i="19"/>
  <c r="I72" i="19"/>
  <c r="I74" i="19"/>
  <c r="I75" i="19"/>
  <c r="I77" i="19"/>
  <c r="I80" i="19"/>
  <c r="I82" i="19"/>
  <c r="I84" i="19"/>
  <c r="I86" i="19"/>
  <c r="I90" i="19"/>
  <c r="I92" i="19"/>
  <c r="I94" i="19"/>
  <c r="I96" i="19"/>
  <c r="I99" i="19"/>
  <c r="I101" i="19"/>
  <c r="I103" i="19"/>
  <c r="I104" i="19"/>
  <c r="I107" i="19"/>
  <c r="I109" i="19"/>
  <c r="I111" i="19"/>
  <c r="I113" i="19"/>
  <c r="I115" i="19"/>
  <c r="I118" i="19"/>
  <c r="I120" i="19"/>
  <c r="I122" i="19"/>
  <c r="I124" i="19"/>
  <c r="I126" i="19"/>
  <c r="I128" i="19"/>
  <c r="I130" i="19"/>
  <c r="I132" i="19"/>
  <c r="I134" i="19"/>
  <c r="I137" i="19"/>
  <c r="I139" i="19"/>
  <c r="I140" i="19"/>
  <c r="I143" i="19"/>
  <c r="I145" i="19"/>
  <c r="I147" i="19"/>
  <c r="I149" i="19"/>
  <c r="I152" i="19"/>
  <c r="I154" i="19"/>
  <c r="I155" i="19"/>
  <c r="I157" i="19"/>
  <c r="I160" i="19"/>
  <c r="I163" i="19"/>
  <c r="I166" i="19"/>
  <c r="I168" i="19"/>
  <c r="I169" i="19"/>
  <c r="I171" i="19"/>
  <c r="I173" i="19"/>
  <c r="I176" i="19"/>
  <c r="I178" i="19"/>
  <c r="I180" i="19"/>
  <c r="I181" i="19"/>
  <c r="I182" i="19"/>
  <c r="I186" i="19"/>
  <c r="I190" i="19"/>
  <c r="I192" i="19"/>
  <c r="I194" i="19"/>
  <c r="I196" i="19"/>
  <c r="I197" i="19"/>
  <c r="I200" i="19"/>
  <c r="I202" i="19"/>
  <c r="I205" i="19"/>
  <c r="I215" i="19"/>
  <c r="I216" i="19"/>
  <c r="I217" i="19"/>
  <c r="I219" i="19"/>
  <c r="I220" i="19"/>
  <c r="I221" i="19"/>
  <c r="I223" i="19"/>
  <c r="I224" i="19"/>
  <c r="I228" i="19"/>
  <c r="I230" i="19"/>
  <c r="I232" i="19"/>
  <c r="I234" i="19"/>
  <c r="I240" i="19"/>
  <c r="I241" i="19"/>
  <c r="I242" i="19"/>
  <c r="I244" i="19"/>
  <c r="I246" i="19"/>
  <c r="I248" i="19"/>
  <c r="I249" i="19"/>
  <c r="I251" i="19"/>
  <c r="I252" i="19"/>
  <c r="I253" i="19"/>
  <c r="I258" i="19"/>
  <c r="I259" i="19"/>
  <c r="I261" i="19"/>
  <c r="I263" i="19"/>
  <c r="I266" i="19"/>
  <c r="I268" i="19"/>
  <c r="I270" i="19"/>
  <c r="I272" i="19"/>
  <c r="I274" i="19"/>
  <c r="I276" i="19"/>
  <c r="I278" i="19"/>
  <c r="I279" i="19"/>
  <c r="I281" i="19"/>
  <c r="I283" i="19"/>
  <c r="I285" i="19"/>
  <c r="I287" i="19"/>
  <c r="I288" i="19"/>
  <c r="I291" i="19"/>
  <c r="I292" i="19"/>
  <c r="I294" i="19"/>
  <c r="I295" i="19"/>
  <c r="I297" i="19"/>
  <c r="I298" i="19"/>
  <c r="I299" i="19"/>
  <c r="I302" i="19"/>
  <c r="I303" i="19"/>
  <c r="I305" i="19"/>
  <c r="I308" i="19"/>
  <c r="I310" i="19"/>
  <c r="I312" i="19"/>
  <c r="I316" i="19"/>
  <c r="I317" i="19"/>
  <c r="I319" i="19"/>
  <c r="I321" i="19"/>
  <c r="I323" i="19"/>
  <c r="I325" i="19"/>
  <c r="I327" i="19"/>
  <c r="I329" i="19"/>
  <c r="I330" i="19"/>
  <c r="I333" i="19"/>
  <c r="I336" i="19"/>
  <c r="I338" i="19"/>
  <c r="I340" i="19"/>
  <c r="I342" i="19"/>
  <c r="I344" i="19"/>
  <c r="I346" i="19"/>
  <c r="I347" i="19"/>
  <c r="I349" i="19"/>
  <c r="K15" i="7"/>
  <c r="K373" i="19"/>
  <c r="K371" i="19"/>
  <c r="K364" i="19"/>
  <c r="K359" i="19"/>
  <c r="K357" i="19"/>
  <c r="K354" i="19"/>
  <c r="K353" i="19"/>
  <c r="K352" i="19"/>
  <c r="K350" i="19"/>
  <c r="K370" i="19"/>
  <c r="K368" i="19"/>
  <c r="K365" i="19"/>
  <c r="K358" i="19"/>
  <c r="V354" i="19"/>
  <c r="V352" i="19"/>
  <c r="V353" i="19"/>
  <c r="K10" i="19"/>
  <c r="K12" i="19"/>
  <c r="K14" i="19"/>
  <c r="K16" i="19"/>
  <c r="K18" i="19"/>
  <c r="K24" i="19"/>
  <c r="K26" i="19"/>
  <c r="K28" i="19"/>
  <c r="K30" i="19"/>
  <c r="K32" i="19"/>
  <c r="K34" i="19"/>
  <c r="K36" i="19"/>
  <c r="K38" i="19"/>
  <c r="K41" i="19"/>
  <c r="K43" i="19"/>
  <c r="K47" i="19"/>
  <c r="K49" i="19"/>
  <c r="K53" i="19"/>
  <c r="K56" i="19"/>
  <c r="K61" i="19"/>
  <c r="K66" i="19"/>
  <c r="K68" i="19"/>
  <c r="K72" i="19"/>
  <c r="K75" i="19"/>
  <c r="K77" i="19"/>
  <c r="K80" i="19"/>
  <c r="K82" i="19"/>
  <c r="K84" i="19"/>
  <c r="K86" i="19"/>
  <c r="K90" i="19"/>
  <c r="K92" i="19"/>
  <c r="K94" i="19"/>
  <c r="K96" i="19"/>
  <c r="K99" i="19"/>
  <c r="K101" i="19"/>
  <c r="K104" i="19"/>
  <c r="K107" i="19"/>
  <c r="K109" i="19"/>
  <c r="K111" i="19"/>
  <c r="K113" i="19"/>
  <c r="K115" i="19"/>
  <c r="K118" i="19"/>
  <c r="K120" i="19"/>
  <c r="K122" i="19"/>
  <c r="K124" i="19"/>
  <c r="K126" i="19"/>
  <c r="K128" i="19"/>
  <c r="K130" i="19"/>
  <c r="K132" i="19"/>
  <c r="K134" i="19"/>
  <c r="K137" i="19"/>
  <c r="K140" i="19"/>
  <c r="K143" i="19"/>
  <c r="K145" i="19"/>
  <c r="K147" i="19"/>
  <c r="K149" i="19"/>
  <c r="K152" i="19"/>
  <c r="K155" i="19"/>
  <c r="K157" i="19"/>
  <c r="K160" i="19"/>
  <c r="K163" i="19"/>
  <c r="K166" i="19"/>
  <c r="K169" i="19"/>
  <c r="K171" i="19"/>
  <c r="K173" i="19"/>
  <c r="K176" i="19"/>
  <c r="K178" i="19"/>
  <c r="K182" i="19"/>
  <c r="K186" i="19"/>
  <c r="K190" i="19"/>
  <c r="K192" i="19"/>
  <c r="K194" i="19"/>
  <c r="K197" i="19"/>
  <c r="K200" i="19"/>
  <c r="K202" i="19"/>
  <c r="K205" i="19"/>
  <c r="K217" i="19"/>
  <c r="K221" i="19"/>
  <c r="K224" i="19"/>
  <c r="K228" i="19"/>
  <c r="K230" i="19"/>
  <c r="K232" i="19"/>
  <c r="K234" i="19"/>
  <c r="K242" i="19"/>
  <c r="K244" i="19"/>
  <c r="K246" i="19"/>
  <c r="K249" i="19"/>
  <c r="K253" i="19"/>
  <c r="K259" i="19"/>
  <c r="K261" i="19"/>
  <c r="K263" i="19"/>
  <c r="K266" i="19"/>
  <c r="K268" i="19"/>
  <c r="K270" i="19"/>
  <c r="K272" i="19"/>
  <c r="K274" i="19"/>
  <c r="K276" i="19"/>
  <c r="K279" i="19"/>
  <c r="K281" i="19"/>
  <c r="K283" i="19"/>
  <c r="K285" i="19"/>
  <c r="K288" i="19"/>
  <c r="K292" i="19"/>
  <c r="K295" i="19"/>
  <c r="K299" i="19"/>
  <c r="K303" i="19"/>
  <c r="K305" i="19"/>
  <c r="K308" i="19"/>
  <c r="K310" i="19"/>
  <c r="K312" i="19"/>
  <c r="K317" i="19"/>
  <c r="K319" i="19"/>
  <c r="K321" i="19"/>
  <c r="K323" i="19"/>
  <c r="K325" i="19"/>
  <c r="K327" i="19"/>
  <c r="K330" i="19"/>
  <c r="K333" i="19"/>
  <c r="K336" i="19"/>
  <c r="K338" i="19"/>
  <c r="K340" i="19"/>
  <c r="K342" i="19"/>
  <c r="K344" i="19"/>
  <c r="K347" i="19"/>
  <c r="K349" i="19"/>
  <c r="V11" i="19"/>
  <c r="V13" i="19"/>
  <c r="V15" i="19"/>
  <c r="V16" i="19"/>
  <c r="V18" i="19"/>
  <c r="V24" i="19"/>
  <c r="V26" i="19"/>
  <c r="V28" i="19"/>
  <c r="V30" i="19"/>
  <c r="V32" i="19"/>
  <c r="V34" i="19"/>
  <c r="V36" i="19"/>
  <c r="V38" i="19"/>
  <c r="V41" i="19"/>
  <c r="V43" i="19"/>
  <c r="V47" i="19"/>
  <c r="V49" i="19"/>
  <c r="V53" i="19"/>
  <c r="V56" i="19"/>
  <c r="V61" i="19"/>
  <c r="V66" i="19"/>
  <c r="V68" i="19"/>
  <c r="V72" i="19"/>
  <c r="V75" i="19"/>
  <c r="V77" i="19"/>
  <c r="V80" i="19"/>
  <c r="V82" i="19"/>
  <c r="V84" i="19"/>
  <c r="V86" i="19"/>
  <c r="V90" i="19"/>
  <c r="V92" i="19"/>
  <c r="V94" i="19"/>
  <c r="V96" i="19"/>
  <c r="V99" i="19"/>
  <c r="V101" i="19"/>
  <c r="V104" i="19"/>
  <c r="V107" i="19"/>
  <c r="V109" i="19"/>
  <c r="V111" i="19"/>
  <c r="V113" i="19"/>
  <c r="V115" i="19"/>
  <c r="V118" i="19"/>
  <c r="V120" i="19"/>
  <c r="V122" i="19"/>
  <c r="V124" i="19"/>
  <c r="V126" i="19"/>
  <c r="V128" i="19"/>
  <c r="V130" i="19"/>
  <c r="V132" i="19"/>
  <c r="V134" i="19"/>
  <c r="V137" i="19"/>
  <c r="V140" i="19"/>
  <c r="V143" i="19"/>
  <c r="V145" i="19"/>
  <c r="V147" i="19"/>
  <c r="V149" i="19"/>
  <c r="V152" i="19"/>
  <c r="V155" i="19"/>
  <c r="V157" i="19"/>
  <c r="V160" i="19"/>
  <c r="V163" i="19"/>
  <c r="V166" i="19"/>
  <c r="V169" i="19"/>
  <c r="V171" i="19"/>
  <c r="V173" i="19"/>
  <c r="V176" i="19"/>
  <c r="V178" i="19"/>
  <c r="V182" i="19"/>
  <c r="V186" i="19"/>
  <c r="V190" i="19"/>
  <c r="V192" i="19"/>
  <c r="V194" i="19"/>
  <c r="V197" i="19"/>
  <c r="V200" i="19"/>
  <c r="V202" i="19"/>
  <c r="V205" i="19"/>
  <c r="V217" i="19"/>
  <c r="V221" i="19"/>
  <c r="V224" i="19"/>
  <c r="V228" i="19"/>
  <c r="V230" i="19"/>
  <c r="V232" i="19"/>
  <c r="V234" i="19"/>
  <c r="V242" i="19"/>
  <c r="V244" i="19"/>
  <c r="V246" i="19"/>
  <c r="V249" i="19"/>
  <c r="V259" i="19"/>
  <c r="V261" i="19"/>
  <c r="V270" i="19"/>
  <c r="V272" i="19"/>
  <c r="V274" i="19"/>
  <c r="V276" i="19"/>
  <c r="V283" i="19"/>
  <c r="V285" i="19"/>
  <c r="V288" i="19"/>
  <c r="V296" i="19"/>
  <c r="V301" i="19"/>
  <c r="V304" i="19"/>
  <c r="V308" i="19"/>
  <c r="V312" i="19"/>
  <c r="V317" i="19"/>
  <c r="V319" i="19"/>
  <c r="V323" i="19"/>
  <c r="V325" i="19"/>
  <c r="V327" i="19"/>
  <c r="V330" i="19"/>
  <c r="V333" i="19"/>
  <c r="V337" i="19"/>
  <c r="V339" i="19"/>
  <c r="V341" i="19"/>
  <c r="V343" i="19"/>
  <c r="V345" i="19"/>
  <c r="V349" i="19"/>
  <c r="V10" i="19"/>
  <c r="Q452" i="19"/>
  <c r="Q374" i="19"/>
  <c r="Q373" i="19"/>
  <c r="Q372" i="19"/>
  <c r="Q371" i="19"/>
  <c r="Q367" i="19"/>
  <c r="Q364" i="19"/>
  <c r="Q363" i="19"/>
  <c r="Q360" i="19"/>
  <c r="Q359" i="19"/>
  <c r="Q357" i="19"/>
  <c r="Q356" i="19"/>
  <c r="Q355" i="19"/>
  <c r="Q354" i="19"/>
  <c r="Q353" i="19"/>
  <c r="Q352" i="19"/>
  <c r="Q351" i="19"/>
  <c r="Q350" i="19"/>
  <c r="Q10" i="19"/>
  <c r="Q11" i="19"/>
  <c r="Q12" i="19"/>
  <c r="Q13" i="19"/>
  <c r="Q14" i="19"/>
  <c r="Q15" i="19"/>
  <c r="Q16" i="19"/>
  <c r="Q17" i="19"/>
  <c r="Q18" i="19"/>
  <c r="Q19" i="19"/>
  <c r="Q20" i="19"/>
  <c r="Q21" i="19"/>
  <c r="Q22" i="19"/>
  <c r="Q23" i="19"/>
  <c r="Q24" i="19"/>
  <c r="Q25" i="19"/>
  <c r="Q26" i="19"/>
  <c r="Q27" i="19"/>
  <c r="Q28" i="19"/>
  <c r="Q29" i="19"/>
  <c r="Q30" i="19"/>
  <c r="Q31" i="19"/>
  <c r="Q32" i="19"/>
  <c r="Q33" i="19"/>
  <c r="Q34" i="19"/>
  <c r="Q35" i="19"/>
  <c r="Q36" i="19"/>
  <c r="Q37" i="19"/>
  <c r="Q38" i="19"/>
  <c r="Q39" i="19"/>
  <c r="Q40" i="19"/>
  <c r="Q41" i="19"/>
  <c r="Q49" i="19"/>
  <c r="Q50" i="19"/>
  <c r="Q51" i="19"/>
  <c r="Q52" i="19"/>
  <c r="Q53" i="19"/>
  <c r="Q54" i="19"/>
  <c r="Q56" i="19"/>
  <c r="Q57" i="19"/>
  <c r="Q58" i="19"/>
  <c r="Q375" i="19"/>
  <c r="Q369" i="19"/>
  <c r="Q365" i="19"/>
  <c r="Q358" i="19"/>
  <c r="Q42" i="19"/>
  <c r="Q44" i="19"/>
  <c r="Q45" i="19"/>
  <c r="Q47" i="19"/>
  <c r="Q55" i="19"/>
  <c r="Q59" i="19"/>
  <c r="Q61" i="19"/>
  <c r="Q62" i="19"/>
  <c r="Q63" i="19"/>
  <c r="Q64" i="19"/>
  <c r="Q65" i="19"/>
  <c r="Q66" i="19"/>
  <c r="Q67" i="19"/>
  <c r="Q70" i="19"/>
  <c r="Q71" i="19"/>
  <c r="Q72" i="19"/>
  <c r="Q73" i="19"/>
  <c r="Q83" i="19"/>
  <c r="Q84" i="19"/>
  <c r="Q85" i="19"/>
  <c r="Q86" i="19"/>
  <c r="Q87" i="19"/>
  <c r="Q88" i="19"/>
  <c r="Q89" i="19"/>
  <c r="Q90" i="19"/>
  <c r="Q91" i="19"/>
  <c r="Q111" i="19"/>
  <c r="Q112" i="19"/>
  <c r="Q113" i="19"/>
  <c r="Q114" i="19"/>
  <c r="Q115" i="19"/>
  <c r="Q116" i="19"/>
  <c r="Q117" i="19"/>
  <c r="Q118" i="19"/>
  <c r="Q119" i="19"/>
  <c r="Q120" i="19"/>
  <c r="Q121" i="19"/>
  <c r="Q122" i="19"/>
  <c r="Q123" i="19"/>
  <c r="Q124" i="19"/>
  <c r="Q125" i="19"/>
  <c r="Q126" i="19"/>
  <c r="Q127" i="19"/>
  <c r="Q128" i="19"/>
  <c r="Q129" i="19"/>
  <c r="Q130" i="19"/>
  <c r="Q131" i="19"/>
  <c r="Q132" i="19"/>
  <c r="Q133" i="19"/>
  <c r="Q134" i="19"/>
  <c r="Q135" i="19"/>
  <c r="Q136" i="19"/>
  <c r="Q137" i="19"/>
  <c r="Q138" i="19"/>
  <c r="Q139" i="19"/>
  <c r="Q140" i="19"/>
  <c r="Q141" i="19"/>
  <c r="Q142" i="19"/>
  <c r="Q147" i="19"/>
  <c r="Q148" i="19"/>
  <c r="Q149" i="19"/>
  <c r="Q150" i="19"/>
  <c r="Q151" i="19"/>
  <c r="Q370" i="19"/>
  <c r="Q366" i="19"/>
  <c r="Q362" i="19"/>
  <c r="Q43" i="19"/>
  <c r="Q46" i="19"/>
  <c r="Q60" i="19"/>
  <c r="Q75" i="19"/>
  <c r="Q77" i="19"/>
  <c r="Q78" i="19"/>
  <c r="Q80" i="19"/>
  <c r="Q82" i="19"/>
  <c r="Q92" i="19"/>
  <c r="Q94" i="19"/>
  <c r="Q96" i="19"/>
  <c r="Q98" i="19"/>
  <c r="Q100" i="19"/>
  <c r="Q102" i="19"/>
  <c r="Q103" i="19"/>
  <c r="Q106" i="19"/>
  <c r="Q108" i="19"/>
  <c r="Q110" i="19"/>
  <c r="Q144" i="19"/>
  <c r="Q146" i="19"/>
  <c r="Q160" i="19"/>
  <c r="Q161" i="19"/>
  <c r="Q162" i="19"/>
  <c r="Q163" i="19"/>
  <c r="Q164" i="19"/>
  <c r="Q165" i="19"/>
  <c r="Q166" i="19"/>
  <c r="Q167" i="19"/>
  <c r="Q168" i="19"/>
  <c r="Q169" i="19"/>
  <c r="Q170" i="19"/>
  <c r="Q171" i="19"/>
  <c r="Q172" i="19"/>
  <c r="Q176" i="19"/>
  <c r="Q177" i="19"/>
  <c r="Q178" i="19"/>
  <c r="Q179" i="19"/>
  <c r="Q180" i="19"/>
  <c r="Q181" i="19"/>
  <c r="Q182" i="19"/>
  <c r="Q183" i="19"/>
  <c r="Q184" i="19"/>
  <c r="Q185" i="19"/>
  <c r="Q186" i="19"/>
  <c r="Q187" i="19"/>
  <c r="Q188" i="19"/>
  <c r="Q189" i="19"/>
  <c r="Q190" i="19"/>
  <c r="Q191" i="19"/>
  <c r="Q192" i="19"/>
  <c r="Q193" i="19"/>
  <c r="Q199" i="19"/>
  <c r="Q200" i="19"/>
  <c r="Q201" i="19"/>
  <c r="Q202" i="19"/>
  <c r="Q204" i="19"/>
  <c r="Q205" i="19"/>
  <c r="Q206" i="19"/>
  <c r="Q207" i="19"/>
  <c r="Q208" i="19"/>
  <c r="Q209" i="19"/>
  <c r="Q210" i="19"/>
  <c r="Q211" i="19"/>
  <c r="Q212" i="19"/>
  <c r="Q213" i="19"/>
  <c r="Q214" i="19"/>
  <c r="Q215" i="19"/>
  <c r="Q216" i="19"/>
  <c r="Q217" i="19"/>
  <c r="Q218" i="19"/>
  <c r="Q219" i="19"/>
  <c r="Q220" i="19"/>
  <c r="Q221" i="19"/>
  <c r="Q222" i="19"/>
  <c r="Q223" i="19"/>
  <c r="Q225" i="19"/>
  <c r="Q226" i="19"/>
  <c r="Q229" i="19"/>
  <c r="Q236" i="19"/>
  <c r="Q240" i="19"/>
  <c r="Q244" i="19"/>
  <c r="Q245" i="19"/>
  <c r="Q246" i="19"/>
  <c r="Q276" i="19"/>
  <c r="Q277" i="19"/>
  <c r="Q278" i="19"/>
  <c r="Q279" i="19"/>
  <c r="Q280" i="19"/>
  <c r="Q281" i="19"/>
  <c r="Q282" i="19"/>
  <c r="Q283" i="19"/>
  <c r="Q284" i="19"/>
  <c r="Q285" i="19"/>
  <c r="Q287" i="19"/>
  <c r="Q288" i="19"/>
  <c r="Q302" i="19"/>
  <c r="Q306" i="19"/>
  <c r="Q307" i="19"/>
  <c r="Q308" i="19"/>
  <c r="Q309" i="19"/>
  <c r="Q310" i="19"/>
  <c r="Q318" i="19"/>
  <c r="Q319" i="19"/>
  <c r="Q320" i="19"/>
  <c r="Q322" i="19"/>
  <c r="Q323" i="19"/>
  <c r="Q324" i="19"/>
  <c r="Q325" i="19"/>
  <c r="Q326" i="19"/>
  <c r="Q327" i="19"/>
  <c r="Q328" i="19"/>
  <c r="Q329" i="19"/>
  <c r="Q330" i="19"/>
  <c r="Q331" i="19"/>
  <c r="Q332" i="19"/>
  <c r="Q338" i="19"/>
  <c r="Q339" i="19"/>
  <c r="Q340" i="19"/>
  <c r="Q341" i="19"/>
  <c r="Q342" i="19"/>
  <c r="Q68" i="19"/>
  <c r="Q74" i="19"/>
  <c r="Q81" i="19"/>
  <c r="Q95" i="19"/>
  <c r="Q99" i="19"/>
  <c r="Q105" i="19"/>
  <c r="Q109" i="19"/>
  <c r="Q145" i="19"/>
  <c r="Q152" i="19"/>
  <c r="Q154" i="19"/>
  <c r="Q156" i="19"/>
  <c r="Q158" i="19"/>
  <c r="Q173" i="19"/>
  <c r="Q174" i="19"/>
  <c r="Q195" i="19"/>
  <c r="Q197" i="19"/>
  <c r="Q198" i="19"/>
  <c r="Q203" i="19"/>
  <c r="Q227" i="19"/>
  <c r="Q230" i="19"/>
  <c r="Q232" i="19"/>
  <c r="Q234" i="19"/>
  <c r="Q237" i="19"/>
  <c r="Q239" i="19"/>
  <c r="Q242" i="19"/>
  <c r="Q247" i="19"/>
  <c r="Q249" i="19"/>
  <c r="Q251" i="19"/>
  <c r="Q259" i="19"/>
  <c r="Q261" i="19"/>
  <c r="Q270" i="19"/>
  <c r="Q272" i="19"/>
  <c r="Q274" i="19"/>
  <c r="Q286" i="19"/>
  <c r="Q289" i="19"/>
  <c r="Q290" i="19"/>
  <c r="Q291" i="19"/>
  <c r="Q296" i="19"/>
  <c r="Q298" i="19"/>
  <c r="Q300" i="19"/>
  <c r="Q303" i="19"/>
  <c r="Q312" i="19"/>
  <c r="Q314" i="19"/>
  <c r="Q316" i="19"/>
  <c r="Q333" i="19"/>
  <c r="Q335" i="19"/>
  <c r="Q337" i="19"/>
  <c r="Q343" i="19"/>
  <c r="Q344" i="19"/>
  <c r="Q345" i="19"/>
  <c r="Q346" i="19"/>
  <c r="Q349" i="19"/>
  <c r="Q459" i="19"/>
  <c r="U353" i="19"/>
  <c r="P353" i="19" s="1"/>
  <c r="U351" i="19"/>
  <c r="P351" i="19" s="1"/>
  <c r="U350" i="19"/>
  <c r="P350" i="19" s="1"/>
  <c r="U11" i="19"/>
  <c r="P11" i="19" s="1"/>
  <c r="U13" i="19"/>
  <c r="P13" i="19" s="1"/>
  <c r="U15" i="19"/>
  <c r="P15" i="19" s="1"/>
  <c r="U43" i="19"/>
  <c r="P43" i="19" s="1"/>
  <c r="U44" i="19"/>
  <c r="P44" i="19" s="1"/>
  <c r="U46" i="19"/>
  <c r="P46" i="19" s="1"/>
  <c r="U47" i="19"/>
  <c r="P47" i="19" s="1"/>
  <c r="U48" i="19"/>
  <c r="P48" i="19" s="1"/>
  <c r="U60" i="19"/>
  <c r="P60" i="19" s="1"/>
  <c r="U61" i="19"/>
  <c r="P61" i="19" s="1"/>
  <c r="U352" i="19"/>
  <c r="P352" i="19" s="1"/>
  <c r="U12" i="19"/>
  <c r="P12" i="19" s="1"/>
  <c r="U17" i="19"/>
  <c r="P17" i="19" s="1"/>
  <c r="U20" i="19"/>
  <c r="P20" i="19" s="1"/>
  <c r="U23" i="19"/>
  <c r="P23" i="19" s="1"/>
  <c r="U25" i="19"/>
  <c r="P25" i="19" s="1"/>
  <c r="U27" i="19"/>
  <c r="P27" i="19" s="1"/>
  <c r="U29" i="19"/>
  <c r="P29" i="19" s="1"/>
  <c r="U31" i="19"/>
  <c r="P31" i="19" s="1"/>
  <c r="U33" i="19"/>
  <c r="P33" i="19" s="1"/>
  <c r="U35" i="19"/>
  <c r="P35" i="19" s="1"/>
  <c r="U37" i="19"/>
  <c r="P37" i="19" s="1"/>
  <c r="U40" i="19"/>
  <c r="P40" i="19" s="1"/>
  <c r="U52" i="19"/>
  <c r="P52" i="19" s="1"/>
  <c r="U75" i="19"/>
  <c r="P75" i="19" s="1"/>
  <c r="U76" i="19"/>
  <c r="P76" i="19" s="1"/>
  <c r="U77" i="19"/>
  <c r="P77" i="19" s="1"/>
  <c r="U79" i="19"/>
  <c r="P79" i="19" s="1"/>
  <c r="U80" i="19"/>
  <c r="P80" i="19" s="1"/>
  <c r="U81" i="19"/>
  <c r="P81" i="19" s="1"/>
  <c r="U82" i="19"/>
  <c r="P82" i="19" s="1"/>
  <c r="U93" i="19"/>
  <c r="P93" i="19" s="1"/>
  <c r="U94" i="19"/>
  <c r="P94" i="19" s="1"/>
  <c r="U95" i="19"/>
  <c r="P95" i="19" s="1"/>
  <c r="U96" i="19"/>
  <c r="P96" i="19" s="1"/>
  <c r="U97" i="19"/>
  <c r="P97" i="19" s="1"/>
  <c r="U98" i="19"/>
  <c r="P98" i="19" s="1"/>
  <c r="U99" i="19"/>
  <c r="P99" i="19" s="1"/>
  <c r="U100" i="19"/>
  <c r="P100" i="19" s="1"/>
  <c r="U101" i="19"/>
  <c r="P101" i="19" s="1"/>
  <c r="U102" i="19"/>
  <c r="P102" i="19" s="1"/>
  <c r="U104" i="19"/>
  <c r="P104" i="19" s="1"/>
  <c r="U106" i="19"/>
  <c r="P106" i="19" s="1"/>
  <c r="U107" i="19"/>
  <c r="P107" i="19" s="1"/>
  <c r="U108" i="19"/>
  <c r="P108" i="19" s="1"/>
  <c r="U109" i="19"/>
  <c r="P109" i="19" s="1"/>
  <c r="U110" i="19"/>
  <c r="P110" i="19" s="1"/>
  <c r="U144" i="19"/>
  <c r="P144" i="19" s="1"/>
  <c r="U145" i="19"/>
  <c r="P145" i="19" s="1"/>
  <c r="U146" i="19"/>
  <c r="P146" i="19" s="1"/>
  <c r="U354" i="19"/>
  <c r="P354" i="19" s="1"/>
  <c r="U10" i="19"/>
  <c r="P10" i="19" s="1"/>
  <c r="U18" i="19"/>
  <c r="P18" i="19" s="1"/>
  <c r="U21" i="19"/>
  <c r="P21" i="19" s="1"/>
  <c r="U24" i="19"/>
  <c r="P24" i="19" s="1"/>
  <c r="U28" i="19"/>
  <c r="P28" i="19" s="1"/>
  <c r="U32" i="19"/>
  <c r="P32" i="19" s="1"/>
  <c r="U36" i="19"/>
  <c r="P36" i="19" s="1"/>
  <c r="U64" i="19"/>
  <c r="P64" i="19" s="1"/>
  <c r="U67" i="19"/>
  <c r="P67" i="19" s="1"/>
  <c r="U71" i="19"/>
  <c r="P71" i="19" s="1"/>
  <c r="U73" i="19"/>
  <c r="P73" i="19" s="1"/>
  <c r="U85" i="19"/>
  <c r="P85" i="19" s="1"/>
  <c r="U88" i="19"/>
  <c r="P88" i="19" s="1"/>
  <c r="U90" i="19"/>
  <c r="P90" i="19" s="1"/>
  <c r="U113" i="19"/>
  <c r="P113" i="19" s="1"/>
  <c r="U115" i="19"/>
  <c r="P115" i="19" s="1"/>
  <c r="U117" i="19"/>
  <c r="P117" i="19" s="1"/>
  <c r="U119" i="19"/>
  <c r="P119" i="19" s="1"/>
  <c r="U121" i="19"/>
  <c r="P121" i="19" s="1"/>
  <c r="U123" i="19"/>
  <c r="P123" i="19" s="1"/>
  <c r="U125" i="19"/>
  <c r="P125" i="19" s="1"/>
  <c r="U127" i="19"/>
  <c r="P127" i="19" s="1"/>
  <c r="U129" i="19"/>
  <c r="P129" i="19" s="1"/>
  <c r="U131" i="19"/>
  <c r="P131" i="19" s="1"/>
  <c r="U133" i="19"/>
  <c r="P133" i="19" s="1"/>
  <c r="U136" i="19"/>
  <c r="P136" i="19" s="1"/>
  <c r="U138" i="19"/>
  <c r="P138" i="19" s="1"/>
  <c r="U142" i="19"/>
  <c r="P142" i="19" s="1"/>
  <c r="U149" i="19"/>
  <c r="P149" i="19" s="1"/>
  <c r="U152" i="19"/>
  <c r="P152" i="19" s="1"/>
  <c r="U153" i="19"/>
  <c r="P153" i="19" s="1"/>
  <c r="U154" i="19"/>
  <c r="P154" i="19" s="1"/>
  <c r="U155" i="19"/>
  <c r="P155" i="19" s="1"/>
  <c r="U156" i="19"/>
  <c r="P156" i="19" s="1"/>
  <c r="U157" i="19"/>
  <c r="P157" i="19" s="1"/>
  <c r="U158" i="19"/>
  <c r="P158" i="19" s="1"/>
  <c r="U159" i="19"/>
  <c r="P159" i="19" s="1"/>
  <c r="U175" i="19"/>
  <c r="P175" i="19" s="1"/>
  <c r="U195" i="19"/>
  <c r="P195" i="19" s="1"/>
  <c r="U196" i="19"/>
  <c r="P196" i="19" s="1"/>
  <c r="U197" i="19"/>
  <c r="P197" i="19" s="1"/>
  <c r="U228" i="19"/>
  <c r="P228" i="19" s="1"/>
  <c r="U231" i="19"/>
  <c r="P231" i="19" s="1"/>
  <c r="U232" i="19"/>
  <c r="P232" i="19" s="1"/>
  <c r="U233" i="19"/>
  <c r="P233" i="19" s="1"/>
  <c r="U234" i="19"/>
  <c r="P234" i="19" s="1"/>
  <c r="U235" i="19"/>
  <c r="P235" i="19" s="1"/>
  <c r="U238" i="19"/>
  <c r="P238" i="19" s="1"/>
  <c r="U239" i="19"/>
  <c r="P239" i="19" s="1"/>
  <c r="U242" i="19"/>
  <c r="P242" i="19" s="1"/>
  <c r="U243" i="19"/>
  <c r="P243" i="19" s="1"/>
  <c r="U248" i="19"/>
  <c r="P248" i="19" s="1"/>
  <c r="U249" i="19"/>
  <c r="P249" i="19" s="1"/>
  <c r="U250" i="19"/>
  <c r="P250" i="19" s="1"/>
  <c r="U251" i="19"/>
  <c r="P251" i="19" s="1"/>
  <c r="U252" i="19"/>
  <c r="P252" i="19" s="1"/>
  <c r="U259" i="19"/>
  <c r="P259" i="19" s="1"/>
  <c r="U260" i="19"/>
  <c r="P260" i="19" s="1"/>
  <c r="U261" i="19"/>
  <c r="P261" i="19" s="1"/>
  <c r="U262" i="19"/>
  <c r="P262" i="19" s="1"/>
  <c r="U270" i="19"/>
  <c r="P270" i="19" s="1"/>
  <c r="U271" i="19"/>
  <c r="P271" i="19" s="1"/>
  <c r="U272" i="19"/>
  <c r="P272" i="19" s="1"/>
  <c r="U273" i="19"/>
  <c r="P273" i="19" s="1"/>
  <c r="U274" i="19"/>
  <c r="P274" i="19" s="1"/>
  <c r="U275" i="19"/>
  <c r="P275" i="19" s="1"/>
  <c r="U292" i="19"/>
  <c r="P292" i="19" s="1"/>
  <c r="U296" i="19"/>
  <c r="P296" i="19" s="1"/>
  <c r="U297" i="19"/>
  <c r="P297" i="19" s="1"/>
  <c r="U298" i="19"/>
  <c r="P298" i="19" s="1"/>
  <c r="U299" i="19"/>
  <c r="P299" i="19" s="1"/>
  <c r="U300" i="19"/>
  <c r="P300" i="19" s="1"/>
  <c r="U301" i="19"/>
  <c r="P301" i="19" s="1"/>
  <c r="U304" i="19"/>
  <c r="P304" i="19" s="1"/>
  <c r="U312" i="19"/>
  <c r="P312" i="19" s="1"/>
  <c r="U313" i="19"/>
  <c r="P313" i="19" s="1"/>
  <c r="U314" i="19"/>
  <c r="P314" i="19" s="1"/>
  <c r="U315" i="19"/>
  <c r="P315" i="19" s="1"/>
  <c r="U316" i="19"/>
  <c r="P316" i="19" s="1"/>
  <c r="U317" i="19"/>
  <c r="P317" i="19" s="1"/>
  <c r="U334" i="19"/>
  <c r="P334" i="19" s="1"/>
  <c r="U335" i="19"/>
  <c r="P335" i="19" s="1"/>
  <c r="U336" i="19"/>
  <c r="P336" i="19" s="1"/>
  <c r="U337" i="19"/>
  <c r="P337" i="19" s="1"/>
  <c r="U16" i="19"/>
  <c r="P16" i="19" s="1"/>
  <c r="U30" i="19"/>
  <c r="P30" i="19" s="1"/>
  <c r="U38" i="19"/>
  <c r="P38" i="19" s="1"/>
  <c r="U41" i="19"/>
  <c r="P41" i="19" s="1"/>
  <c r="U53" i="19"/>
  <c r="P53" i="19" s="1"/>
  <c r="U84" i="19"/>
  <c r="P84" i="19" s="1"/>
  <c r="U91" i="19"/>
  <c r="P91" i="19" s="1"/>
  <c r="U112" i="19"/>
  <c r="P112" i="19" s="1"/>
  <c r="U116" i="19"/>
  <c r="P116" i="19" s="1"/>
  <c r="U120" i="19"/>
  <c r="P120" i="19" s="1"/>
  <c r="U124" i="19"/>
  <c r="P124" i="19" s="1"/>
  <c r="U128" i="19"/>
  <c r="P128" i="19" s="1"/>
  <c r="U132" i="19"/>
  <c r="P132" i="19" s="1"/>
  <c r="U148" i="19"/>
  <c r="P148" i="19" s="1"/>
  <c r="U151" i="19"/>
  <c r="P151" i="19" s="1"/>
  <c r="U162" i="19"/>
  <c r="P162" i="19" s="1"/>
  <c r="U165" i="19"/>
  <c r="P165" i="19" s="1"/>
  <c r="U167" i="19"/>
  <c r="P167" i="19" s="1"/>
  <c r="U169" i="19"/>
  <c r="P169" i="19" s="1"/>
  <c r="U171" i="19"/>
  <c r="P171" i="19" s="1"/>
  <c r="U177" i="19"/>
  <c r="P177" i="19" s="1"/>
  <c r="U179" i="19"/>
  <c r="P179" i="19" s="1"/>
  <c r="U182" i="19"/>
  <c r="P182" i="19" s="1"/>
  <c r="U185" i="19"/>
  <c r="P185" i="19" s="1"/>
  <c r="U189" i="19"/>
  <c r="P189" i="19" s="1"/>
  <c r="U191" i="19"/>
  <c r="P191" i="19" s="1"/>
  <c r="U193" i="19"/>
  <c r="P193" i="19" s="1"/>
  <c r="U201" i="19"/>
  <c r="P201" i="19" s="1"/>
  <c r="U212" i="19"/>
  <c r="P212" i="19" s="1"/>
  <c r="U214" i="19"/>
  <c r="P214" i="19" s="1"/>
  <c r="U218" i="19"/>
  <c r="P218" i="19" s="1"/>
  <c r="U222" i="19"/>
  <c r="P222" i="19" s="1"/>
  <c r="U245" i="19"/>
  <c r="P245" i="19" s="1"/>
  <c r="U282" i="19"/>
  <c r="P282" i="19" s="1"/>
  <c r="U284" i="19"/>
  <c r="P284" i="19" s="1"/>
  <c r="U307" i="19"/>
  <c r="P307" i="19" s="1"/>
  <c r="U309" i="19"/>
  <c r="P309" i="19" s="1"/>
  <c r="U319" i="19"/>
  <c r="P319" i="19" s="1"/>
  <c r="U323" i="19"/>
  <c r="P323" i="19" s="1"/>
  <c r="U325" i="19"/>
  <c r="P325" i="19" s="1"/>
  <c r="U327" i="19"/>
  <c r="P327" i="19" s="1"/>
  <c r="U329" i="19"/>
  <c r="P329" i="19" s="1"/>
  <c r="U331" i="19"/>
  <c r="P331" i="19" s="1"/>
  <c r="U340" i="19"/>
  <c r="P340" i="19" s="1"/>
  <c r="U342" i="19"/>
  <c r="P342" i="19" s="1"/>
  <c r="U348" i="19"/>
  <c r="P348" i="19" s="1"/>
  <c r="M375" i="19"/>
  <c r="G373" i="19"/>
  <c r="G371" i="19"/>
  <c r="N370" i="19"/>
  <c r="M369" i="19"/>
  <c r="N368" i="19"/>
  <c r="G367" i="19"/>
  <c r="M366" i="19"/>
  <c r="N365" i="19"/>
  <c r="G364" i="19"/>
  <c r="M362" i="19"/>
  <c r="G359" i="19"/>
  <c r="N358" i="19"/>
  <c r="G357" i="19"/>
  <c r="M355" i="19"/>
  <c r="G354" i="19"/>
  <c r="N354" i="19"/>
  <c r="G353" i="19"/>
  <c r="N353" i="19"/>
  <c r="G352" i="19"/>
  <c r="N352" i="19"/>
  <c r="G351" i="19"/>
  <c r="N351" i="19"/>
  <c r="G350" i="19"/>
  <c r="N350" i="19"/>
  <c r="G10" i="19"/>
  <c r="N10" i="19"/>
  <c r="G11" i="19"/>
  <c r="N11" i="19"/>
  <c r="G12" i="19"/>
  <c r="N12" i="19"/>
  <c r="G13" i="19"/>
  <c r="N13" i="19"/>
  <c r="G14" i="19"/>
  <c r="N14" i="19"/>
  <c r="G15" i="19"/>
  <c r="N15" i="19"/>
  <c r="M374" i="19"/>
  <c r="N373" i="19"/>
  <c r="M372" i="19"/>
  <c r="N371" i="19"/>
  <c r="G370" i="19"/>
  <c r="G368" i="19"/>
  <c r="G365" i="19"/>
  <c r="M360" i="19"/>
  <c r="N359" i="19"/>
  <c r="G358" i="19"/>
  <c r="M354" i="19"/>
  <c r="H353" i="19"/>
  <c r="M352" i="19"/>
  <c r="H351" i="19"/>
  <c r="H350" i="19"/>
  <c r="M10" i="19"/>
  <c r="H11" i="19"/>
  <c r="M12" i="19"/>
  <c r="O12" i="19" s="1"/>
  <c r="H13" i="19"/>
  <c r="M14" i="19"/>
  <c r="H15" i="19"/>
  <c r="G16" i="19"/>
  <c r="N16" i="19"/>
  <c r="G17" i="19"/>
  <c r="N17" i="19"/>
  <c r="G18" i="19"/>
  <c r="N18" i="19"/>
  <c r="M19" i="19"/>
  <c r="G20" i="19"/>
  <c r="N20" i="19"/>
  <c r="G21" i="19"/>
  <c r="N21" i="19"/>
  <c r="M22" i="19"/>
  <c r="G23" i="19"/>
  <c r="N23" i="19"/>
  <c r="G24" i="19"/>
  <c r="N24" i="19"/>
  <c r="G25" i="19"/>
  <c r="N25" i="19"/>
  <c r="G26" i="19"/>
  <c r="N26" i="19"/>
  <c r="G27" i="19"/>
  <c r="N27" i="19"/>
  <c r="G28" i="19"/>
  <c r="N28" i="19"/>
  <c r="G29" i="19"/>
  <c r="N29" i="19"/>
  <c r="G30" i="19"/>
  <c r="N30" i="19"/>
  <c r="G31" i="19"/>
  <c r="N31" i="19"/>
  <c r="G32" i="19"/>
  <c r="N32" i="19"/>
  <c r="G33" i="19"/>
  <c r="N33" i="19"/>
  <c r="G34" i="19"/>
  <c r="N34" i="19"/>
  <c r="G35" i="19"/>
  <c r="N35" i="19"/>
  <c r="G36" i="19"/>
  <c r="N36" i="19"/>
  <c r="G37" i="19"/>
  <c r="N37" i="19"/>
  <c r="G38" i="19"/>
  <c r="N38" i="19"/>
  <c r="M39" i="19"/>
  <c r="G40" i="19"/>
  <c r="N40" i="19"/>
  <c r="G41" i="19"/>
  <c r="N41" i="19"/>
  <c r="G42" i="19"/>
  <c r="N42" i="19"/>
  <c r="H43" i="19"/>
  <c r="M43" i="19"/>
  <c r="H44" i="19"/>
  <c r="M44" i="19"/>
  <c r="H45" i="19"/>
  <c r="N45" i="19"/>
  <c r="H46" i="19"/>
  <c r="M46" i="19"/>
  <c r="H47" i="19"/>
  <c r="M47" i="19"/>
  <c r="H48" i="19"/>
  <c r="M48" i="19"/>
  <c r="H49" i="19"/>
  <c r="M49" i="19"/>
  <c r="M50" i="19"/>
  <c r="M51" i="19"/>
  <c r="G52" i="19"/>
  <c r="N52" i="19"/>
  <c r="G53" i="19"/>
  <c r="N53" i="19"/>
  <c r="M54" i="19"/>
  <c r="G55" i="19"/>
  <c r="N55" i="19"/>
  <c r="H56" i="19"/>
  <c r="M56" i="19"/>
  <c r="M57" i="19"/>
  <c r="G58" i="19"/>
  <c r="N58" i="19"/>
  <c r="G59" i="19"/>
  <c r="N59" i="19"/>
  <c r="H60" i="19"/>
  <c r="M60" i="19"/>
  <c r="H61" i="19"/>
  <c r="M61" i="19"/>
  <c r="H62" i="19"/>
  <c r="N367" i="19"/>
  <c r="M363" i="19"/>
  <c r="M356" i="19"/>
  <c r="H354" i="19"/>
  <c r="F354" i="19" s="1"/>
  <c r="M351" i="19"/>
  <c r="M350" i="19"/>
  <c r="H10" i="19"/>
  <c r="M11" i="19"/>
  <c r="H14" i="19"/>
  <c r="M15" i="19"/>
  <c r="M16" i="19"/>
  <c r="H17" i="19"/>
  <c r="M18" i="19"/>
  <c r="H19" i="19"/>
  <c r="H20" i="19"/>
  <c r="M21" i="19"/>
  <c r="H22" i="19"/>
  <c r="H23" i="19"/>
  <c r="M24" i="19"/>
  <c r="H25" i="19"/>
  <c r="M26" i="19"/>
  <c r="H27" i="19"/>
  <c r="M28" i="19"/>
  <c r="H29" i="19"/>
  <c r="M30" i="19"/>
  <c r="H31" i="19"/>
  <c r="M32" i="19"/>
  <c r="H33" i="19"/>
  <c r="M34" i="19"/>
  <c r="H35" i="19"/>
  <c r="M36" i="19"/>
  <c r="H37" i="19"/>
  <c r="M38" i="19"/>
  <c r="H39" i="19"/>
  <c r="H40" i="19"/>
  <c r="M41" i="19"/>
  <c r="H42" i="19"/>
  <c r="N43" i="19"/>
  <c r="G44" i="19"/>
  <c r="N46" i="19"/>
  <c r="G47" i="19"/>
  <c r="N48" i="19"/>
  <c r="G49" i="19"/>
  <c r="H50" i="19"/>
  <c r="H51" i="19"/>
  <c r="H52" i="19"/>
  <c r="F52" i="19" s="1"/>
  <c r="M53" i="19"/>
  <c r="H54" i="19"/>
  <c r="H55" i="19"/>
  <c r="N56" i="19"/>
  <c r="N57" i="19"/>
  <c r="M58" i="19"/>
  <c r="H59" i="19"/>
  <c r="N60" i="19"/>
  <c r="G61" i="19"/>
  <c r="M62" i="19"/>
  <c r="M63" i="19"/>
  <c r="G64" i="19"/>
  <c r="N64" i="19"/>
  <c r="M65" i="19"/>
  <c r="G66" i="19"/>
  <c r="N66" i="19"/>
  <c r="G67" i="19"/>
  <c r="N67" i="19"/>
  <c r="G68" i="19"/>
  <c r="N68" i="19"/>
  <c r="H69" i="19"/>
  <c r="N69" i="19"/>
  <c r="H70" i="19"/>
  <c r="M70" i="19"/>
  <c r="G71" i="19"/>
  <c r="N71" i="19"/>
  <c r="G72" i="19"/>
  <c r="N72" i="19"/>
  <c r="G73" i="19"/>
  <c r="N73" i="19"/>
  <c r="G74" i="19"/>
  <c r="N74" i="19"/>
  <c r="H75" i="19"/>
  <c r="M75" i="19"/>
  <c r="H76" i="19"/>
  <c r="M76" i="19"/>
  <c r="H77" i="19"/>
  <c r="M77" i="19"/>
  <c r="H78" i="19"/>
  <c r="N78" i="19"/>
  <c r="H79" i="19"/>
  <c r="M79" i="19"/>
  <c r="H80" i="19"/>
  <c r="M80" i="19"/>
  <c r="H81" i="19"/>
  <c r="M81" i="19"/>
  <c r="H82" i="19"/>
  <c r="M82" i="19"/>
  <c r="H83" i="19"/>
  <c r="M83" i="19"/>
  <c r="G84" i="19"/>
  <c r="N84" i="19"/>
  <c r="G85" i="19"/>
  <c r="N85" i="19"/>
  <c r="G86" i="19"/>
  <c r="N86" i="19"/>
  <c r="M87" i="19"/>
  <c r="G88" i="19"/>
  <c r="N88" i="19"/>
  <c r="G89" i="19"/>
  <c r="N89" i="19"/>
  <c r="G90" i="19"/>
  <c r="N90" i="19"/>
  <c r="G91" i="19"/>
  <c r="N91" i="19"/>
  <c r="G92" i="19"/>
  <c r="N92" i="19"/>
  <c r="H93" i="19"/>
  <c r="M93" i="19"/>
  <c r="H94" i="19"/>
  <c r="M94" i="19"/>
  <c r="H95" i="19"/>
  <c r="M95" i="19"/>
  <c r="H96" i="19"/>
  <c r="M96" i="19"/>
  <c r="H97" i="19"/>
  <c r="M97" i="19"/>
  <c r="H98" i="19"/>
  <c r="M98" i="19"/>
  <c r="H99" i="19"/>
  <c r="M99" i="19"/>
  <c r="H100" i="19"/>
  <c r="M100" i="19"/>
  <c r="H101" i="19"/>
  <c r="M101" i="19"/>
  <c r="H102" i="19"/>
  <c r="M102" i="19"/>
  <c r="H103" i="19"/>
  <c r="N103" i="19"/>
  <c r="H104" i="19"/>
  <c r="M104" i="19"/>
  <c r="H105" i="19"/>
  <c r="N105" i="19"/>
  <c r="H106" i="19"/>
  <c r="M106" i="19"/>
  <c r="H107" i="19"/>
  <c r="M107" i="19"/>
  <c r="H108" i="19"/>
  <c r="M108" i="19"/>
  <c r="H109" i="19"/>
  <c r="M109" i="19"/>
  <c r="H110" i="19"/>
  <c r="M110" i="19"/>
  <c r="H111" i="19"/>
  <c r="M111" i="19"/>
  <c r="G112" i="19"/>
  <c r="N112" i="19"/>
  <c r="G113" i="19"/>
  <c r="N113" i="19"/>
  <c r="G114" i="19"/>
  <c r="N114" i="19"/>
  <c r="G115" i="19"/>
  <c r="N115" i="19"/>
  <c r="G116" i="19"/>
  <c r="N116" i="19"/>
  <c r="G117" i="19"/>
  <c r="N117" i="19"/>
  <c r="G118" i="19"/>
  <c r="N118" i="19"/>
  <c r="G119" i="19"/>
  <c r="N119" i="19"/>
  <c r="G120" i="19"/>
  <c r="N120" i="19"/>
  <c r="G121" i="19"/>
  <c r="N121" i="19"/>
  <c r="G122" i="19"/>
  <c r="N122" i="19"/>
  <c r="G123" i="19"/>
  <c r="N123" i="19"/>
  <c r="G124" i="19"/>
  <c r="N124" i="19"/>
  <c r="G125" i="19"/>
  <c r="N125" i="19"/>
  <c r="G126" i="19"/>
  <c r="N126" i="19"/>
  <c r="G127" i="19"/>
  <c r="N127" i="19"/>
  <c r="G128" i="19"/>
  <c r="N128" i="19"/>
  <c r="G129" i="19"/>
  <c r="N129" i="19"/>
  <c r="G130" i="19"/>
  <c r="N130" i="19"/>
  <c r="G131" i="19"/>
  <c r="N131" i="19"/>
  <c r="G132" i="19"/>
  <c r="N132" i="19"/>
  <c r="G133" i="19"/>
  <c r="N133" i="19"/>
  <c r="G134" i="19"/>
  <c r="N134" i="19"/>
  <c r="M135" i="19"/>
  <c r="G136" i="19"/>
  <c r="N136" i="19"/>
  <c r="G137" i="19"/>
  <c r="N137" i="19"/>
  <c r="G138" i="19"/>
  <c r="N138" i="19"/>
  <c r="M139" i="19"/>
  <c r="G140" i="19"/>
  <c r="N140" i="19"/>
  <c r="M141" i="19"/>
  <c r="G142" i="19"/>
  <c r="N142" i="19"/>
  <c r="G143" i="19"/>
  <c r="N143" i="19"/>
  <c r="H144" i="19"/>
  <c r="M144" i="19"/>
  <c r="H145" i="19"/>
  <c r="M145" i="19"/>
  <c r="H146" i="19"/>
  <c r="M146" i="19"/>
  <c r="H147" i="19"/>
  <c r="M147" i="19"/>
  <c r="G148" i="19"/>
  <c r="N148" i="19"/>
  <c r="G149" i="19"/>
  <c r="N149" i="19"/>
  <c r="M150" i="19"/>
  <c r="G151" i="19"/>
  <c r="N151" i="19"/>
  <c r="G152" i="19"/>
  <c r="N152" i="19"/>
  <c r="N357" i="19"/>
  <c r="H352" i="19"/>
  <c r="M13" i="19"/>
  <c r="H16" i="19"/>
  <c r="M17" i="19"/>
  <c r="O17" i="19" s="1"/>
  <c r="M20" i="19"/>
  <c r="O20" i="19" s="1"/>
  <c r="M23" i="19"/>
  <c r="O23" i="19" s="1"/>
  <c r="H26" i="19"/>
  <c r="F26" i="19" s="1"/>
  <c r="M27" i="19"/>
  <c r="H30" i="19"/>
  <c r="M31" i="19"/>
  <c r="O31" i="19" s="1"/>
  <c r="H34" i="19"/>
  <c r="F34" i="19" s="1"/>
  <c r="M35" i="19"/>
  <c r="H38" i="19"/>
  <c r="N39" i="19"/>
  <c r="H41" i="19"/>
  <c r="M42" i="19"/>
  <c r="M45" i="19"/>
  <c r="O45" i="19" s="1"/>
  <c r="G48" i="19"/>
  <c r="N49" i="19"/>
  <c r="N51" i="19"/>
  <c r="H53" i="19"/>
  <c r="N54" i="19"/>
  <c r="G56" i="19"/>
  <c r="H58" i="19"/>
  <c r="M59" i="19"/>
  <c r="O59" i="19" s="1"/>
  <c r="G62" i="19"/>
  <c r="H63" i="19"/>
  <c r="H64" i="19"/>
  <c r="F64" i="19" s="1"/>
  <c r="N65" i="19"/>
  <c r="M66" i="19"/>
  <c r="H67" i="19"/>
  <c r="M68" i="19"/>
  <c r="O68" i="19" s="1"/>
  <c r="M69" i="19"/>
  <c r="G70" i="19"/>
  <c r="H71" i="19"/>
  <c r="M72" i="19"/>
  <c r="O72" i="19" s="1"/>
  <c r="H73" i="19"/>
  <c r="F73" i="19" s="1"/>
  <c r="M74" i="19"/>
  <c r="G75" i="19"/>
  <c r="N76" i="19"/>
  <c r="G77" i="19"/>
  <c r="N79" i="19"/>
  <c r="G80" i="19"/>
  <c r="N81" i="19"/>
  <c r="G82" i="19"/>
  <c r="N83" i="19"/>
  <c r="M84" i="19"/>
  <c r="H85" i="19"/>
  <c r="M86" i="19"/>
  <c r="H87" i="19"/>
  <c r="H88" i="19"/>
  <c r="M89" i="19"/>
  <c r="H90" i="19"/>
  <c r="M91" i="19"/>
  <c r="H92" i="19"/>
  <c r="N93" i="19"/>
  <c r="G94" i="19"/>
  <c r="N95" i="19"/>
  <c r="G96" i="19"/>
  <c r="N97" i="19"/>
  <c r="G98" i="19"/>
  <c r="N99" i="19"/>
  <c r="G100" i="19"/>
  <c r="N101" i="19"/>
  <c r="G102" i="19"/>
  <c r="N104" i="19"/>
  <c r="M105" i="19"/>
  <c r="G106" i="19"/>
  <c r="N107" i="19"/>
  <c r="G108" i="19"/>
  <c r="N109" i="19"/>
  <c r="G110" i="19"/>
  <c r="N111" i="19"/>
  <c r="M112" i="19"/>
  <c r="H113" i="19"/>
  <c r="M114" i="19"/>
  <c r="H115" i="19"/>
  <c r="M116" i="19"/>
  <c r="H117" i="19"/>
  <c r="M118" i="19"/>
  <c r="H119" i="19"/>
  <c r="M120" i="19"/>
  <c r="H121" i="19"/>
  <c r="M122" i="19"/>
  <c r="H123" i="19"/>
  <c r="M124" i="19"/>
  <c r="H125" i="19"/>
  <c r="M126" i="19"/>
  <c r="H127" i="19"/>
  <c r="M128" i="19"/>
  <c r="H129" i="19"/>
  <c r="M130" i="19"/>
  <c r="H131" i="19"/>
  <c r="M132" i="19"/>
  <c r="H133" i="19"/>
  <c r="M134" i="19"/>
  <c r="H135" i="19"/>
  <c r="H136" i="19"/>
  <c r="M137" i="19"/>
  <c r="H138" i="19"/>
  <c r="N139" i="19"/>
  <c r="M140" i="19"/>
  <c r="H141" i="19"/>
  <c r="H142" i="19"/>
  <c r="M143" i="19"/>
  <c r="G144" i="19"/>
  <c r="N145" i="19"/>
  <c r="G146" i="19"/>
  <c r="N147" i="19"/>
  <c r="M148" i="19"/>
  <c r="H149" i="19"/>
  <c r="N150" i="19"/>
  <c r="M151" i="19"/>
  <c r="O151" i="19" s="1"/>
  <c r="H152" i="19"/>
  <c r="H153" i="19"/>
  <c r="M153" i="19"/>
  <c r="H154" i="19"/>
  <c r="M154" i="19"/>
  <c r="H155" i="19"/>
  <c r="M155" i="19"/>
  <c r="H156" i="19"/>
  <c r="M156" i="19"/>
  <c r="H157" i="19"/>
  <c r="M157" i="19"/>
  <c r="H158" i="19"/>
  <c r="M158" i="19"/>
  <c r="H159" i="19"/>
  <c r="M159" i="19"/>
  <c r="H160" i="19"/>
  <c r="M160" i="19"/>
  <c r="M161" i="19"/>
  <c r="G162" i="19"/>
  <c r="N162" i="19"/>
  <c r="G163" i="19"/>
  <c r="N163" i="19"/>
  <c r="M164" i="19"/>
  <c r="G165" i="19"/>
  <c r="N165" i="19"/>
  <c r="G166" i="19"/>
  <c r="N166" i="19"/>
  <c r="G167" i="19"/>
  <c r="N167" i="19"/>
  <c r="G168" i="19"/>
  <c r="N168" i="19"/>
  <c r="G169" i="19"/>
  <c r="N169" i="19"/>
  <c r="G170" i="19"/>
  <c r="N170" i="19"/>
  <c r="G171" i="19"/>
  <c r="N171" i="19"/>
  <c r="G172" i="19"/>
  <c r="N172" i="19"/>
  <c r="G173" i="19"/>
  <c r="N173" i="19"/>
  <c r="H174" i="19"/>
  <c r="N174" i="19"/>
  <c r="H175" i="19"/>
  <c r="M175" i="19"/>
  <c r="H176" i="19"/>
  <c r="M176" i="19"/>
  <c r="G177" i="19"/>
  <c r="N177" i="19"/>
  <c r="G178" i="19"/>
  <c r="N178" i="19"/>
  <c r="G179" i="19"/>
  <c r="N179" i="19"/>
  <c r="M180" i="19"/>
  <c r="G181" i="19"/>
  <c r="N181" i="19"/>
  <c r="G182" i="19"/>
  <c r="N182" i="19"/>
  <c r="M183" i="19"/>
  <c r="G184" i="19"/>
  <c r="N184" i="19"/>
  <c r="G185" i="19"/>
  <c r="N185" i="19"/>
  <c r="G186" i="19"/>
  <c r="N186" i="19"/>
  <c r="M187" i="19"/>
  <c r="M188" i="19"/>
  <c r="G189" i="19"/>
  <c r="N189" i="19"/>
  <c r="G190" i="19"/>
  <c r="N190" i="19"/>
  <c r="G191" i="19"/>
  <c r="N191" i="19"/>
  <c r="G192" i="19"/>
  <c r="N192" i="19"/>
  <c r="G193" i="19"/>
  <c r="N193" i="19"/>
  <c r="G194" i="19"/>
  <c r="N194" i="19"/>
  <c r="H195" i="19"/>
  <c r="M195" i="19"/>
  <c r="H196" i="19"/>
  <c r="M196" i="19"/>
  <c r="H197" i="19"/>
  <c r="M197" i="19"/>
  <c r="H198" i="19"/>
  <c r="N198" i="19"/>
  <c r="H199" i="19"/>
  <c r="M199" i="19"/>
  <c r="G200" i="19"/>
  <c r="N200" i="19"/>
  <c r="G201" i="19"/>
  <c r="N201" i="19"/>
  <c r="G202" i="19"/>
  <c r="N202" i="19"/>
  <c r="G203" i="19"/>
  <c r="N203" i="19"/>
  <c r="H204" i="19"/>
  <c r="M204" i="19"/>
  <c r="G205" i="19"/>
  <c r="N205" i="19"/>
  <c r="M206" i="19"/>
  <c r="M207" i="19"/>
  <c r="M208" i="19"/>
  <c r="M209" i="19"/>
  <c r="M210" i="19"/>
  <c r="M211" i="19"/>
  <c r="G212" i="19"/>
  <c r="N212" i="19"/>
  <c r="G213" i="19"/>
  <c r="N213" i="19"/>
  <c r="G214" i="19"/>
  <c r="N214" i="19"/>
  <c r="M215" i="19"/>
  <c r="M216" i="19"/>
  <c r="G217" i="19"/>
  <c r="N217" i="19"/>
  <c r="G218" i="19"/>
  <c r="N218" i="19"/>
  <c r="M219" i="19"/>
  <c r="M220" i="19"/>
  <c r="G221" i="19"/>
  <c r="N221" i="19"/>
  <c r="G222" i="19"/>
  <c r="N222" i="19"/>
  <c r="M223" i="19"/>
  <c r="G224" i="19"/>
  <c r="N224" i="19"/>
  <c r="H225" i="19"/>
  <c r="M225" i="19"/>
  <c r="M226" i="19"/>
  <c r="G227" i="19"/>
  <c r="N227" i="19"/>
  <c r="H228" i="19"/>
  <c r="M228" i="19"/>
  <c r="H229" i="19"/>
  <c r="M229" i="19"/>
  <c r="G230" i="19"/>
  <c r="N230" i="19"/>
  <c r="H231" i="19"/>
  <c r="M231" i="19"/>
  <c r="H232" i="19"/>
  <c r="M232" i="19"/>
  <c r="H233" i="19"/>
  <c r="M233" i="19"/>
  <c r="H234" i="19"/>
  <c r="M234" i="19"/>
  <c r="H235" i="19"/>
  <c r="M235" i="19"/>
  <c r="H236" i="19"/>
  <c r="M236" i="19"/>
  <c r="G237" i="19"/>
  <c r="N237" i="19"/>
  <c r="H238" i="19"/>
  <c r="M238" i="19"/>
  <c r="H239" i="19"/>
  <c r="M239" i="19"/>
  <c r="H240" i="19"/>
  <c r="M240" i="19"/>
  <c r="G241" i="19"/>
  <c r="N241" i="19"/>
  <c r="H242" i="19"/>
  <c r="M242" i="19"/>
  <c r="H243" i="19"/>
  <c r="M243" i="19"/>
  <c r="H244" i="19"/>
  <c r="M244" i="19"/>
  <c r="G245" i="19"/>
  <c r="N245" i="19"/>
  <c r="G246" i="19"/>
  <c r="N246" i="19"/>
  <c r="G247" i="19"/>
  <c r="N247" i="19"/>
  <c r="H248" i="19"/>
  <c r="M248" i="19"/>
  <c r="H249" i="19"/>
  <c r="M249" i="19"/>
  <c r="H250" i="19"/>
  <c r="M250" i="19"/>
  <c r="H251" i="19"/>
  <c r="M251" i="19"/>
  <c r="H252" i="19"/>
  <c r="M252" i="19"/>
  <c r="H253" i="19"/>
  <c r="N253" i="19"/>
  <c r="H254" i="19"/>
  <c r="N254" i="19"/>
  <c r="H255" i="19"/>
  <c r="N255" i="19"/>
  <c r="H256" i="19"/>
  <c r="N256" i="19"/>
  <c r="H257" i="19"/>
  <c r="N257" i="19"/>
  <c r="H258" i="19"/>
  <c r="N258" i="19"/>
  <c r="H259" i="19"/>
  <c r="M259" i="19"/>
  <c r="H260" i="19"/>
  <c r="M260" i="19"/>
  <c r="H261" i="19"/>
  <c r="M261" i="19"/>
  <c r="H262" i="19"/>
  <c r="M262" i="19"/>
  <c r="H263" i="19"/>
  <c r="N263" i="19"/>
  <c r="H264" i="19"/>
  <c r="N264" i="19"/>
  <c r="H265" i="19"/>
  <c r="N265" i="19"/>
  <c r="H266" i="19"/>
  <c r="N266" i="19"/>
  <c r="H267" i="19"/>
  <c r="N267" i="19"/>
  <c r="H268" i="19"/>
  <c r="N268" i="19"/>
  <c r="H269" i="19"/>
  <c r="N269" i="19"/>
  <c r="H270" i="19"/>
  <c r="M270" i="19"/>
  <c r="H271" i="19"/>
  <c r="M271" i="19"/>
  <c r="H272" i="19"/>
  <c r="M272" i="19"/>
  <c r="H273" i="19"/>
  <c r="M273" i="19"/>
  <c r="H274" i="19"/>
  <c r="M274" i="19"/>
  <c r="H275" i="19"/>
  <c r="M275" i="19"/>
  <c r="H276" i="19"/>
  <c r="M276" i="19"/>
  <c r="M277" i="19"/>
  <c r="M278" i="19"/>
  <c r="M279" i="19"/>
  <c r="M280" i="19"/>
  <c r="M281" i="19"/>
  <c r="G282" i="19"/>
  <c r="N282" i="19"/>
  <c r="G283" i="19"/>
  <c r="N283" i="19"/>
  <c r="G284" i="19"/>
  <c r="N284" i="19"/>
  <c r="G285" i="19"/>
  <c r="N285" i="19"/>
  <c r="G286" i="19"/>
  <c r="N286" i="19"/>
  <c r="H287" i="19"/>
  <c r="M287" i="19"/>
  <c r="G288" i="19"/>
  <c r="N288" i="19"/>
  <c r="G289" i="19"/>
  <c r="N289" i="19"/>
  <c r="H290" i="19"/>
  <c r="N290" i="19"/>
  <c r="H291" i="19"/>
  <c r="N291" i="19"/>
  <c r="H292" i="19"/>
  <c r="M292" i="19"/>
  <c r="H293" i="19"/>
  <c r="N293" i="19"/>
  <c r="H294" i="19"/>
  <c r="N294" i="19"/>
  <c r="H295" i="19"/>
  <c r="N295" i="19"/>
  <c r="H296" i="19"/>
  <c r="M296" i="19"/>
  <c r="H297" i="19"/>
  <c r="M297" i="19"/>
  <c r="H298" i="19"/>
  <c r="M298" i="19"/>
  <c r="H299" i="19"/>
  <c r="M299" i="19"/>
  <c r="H300" i="19"/>
  <c r="M300" i="19"/>
  <c r="H301" i="19"/>
  <c r="M301" i="19"/>
  <c r="H302" i="19"/>
  <c r="M302" i="19"/>
  <c r="G303" i="19"/>
  <c r="N303" i="19"/>
  <c r="H304" i="19"/>
  <c r="M304" i="19"/>
  <c r="H305" i="19"/>
  <c r="N305" i="19"/>
  <c r="H306" i="19"/>
  <c r="M306" i="19"/>
  <c r="G307" i="19"/>
  <c r="N307" i="19"/>
  <c r="G308" i="19"/>
  <c r="N308" i="19"/>
  <c r="G309" i="19"/>
  <c r="N309" i="19"/>
  <c r="M310" i="19"/>
  <c r="G311" i="19"/>
  <c r="N311" i="19"/>
  <c r="H312" i="19"/>
  <c r="M312" i="19"/>
  <c r="H313" i="19"/>
  <c r="M313" i="19"/>
  <c r="H314" i="19"/>
  <c r="M314" i="19"/>
  <c r="H315" i="19"/>
  <c r="M315" i="19"/>
  <c r="H316" i="19"/>
  <c r="M316" i="19"/>
  <c r="H317" i="19"/>
  <c r="M317" i="19"/>
  <c r="H318" i="19"/>
  <c r="M318" i="19"/>
  <c r="G319" i="19"/>
  <c r="N319" i="19"/>
  <c r="M320" i="19"/>
  <c r="G321" i="19"/>
  <c r="N321" i="19"/>
  <c r="H322" i="19"/>
  <c r="M322" i="19"/>
  <c r="G323" i="19"/>
  <c r="N323" i="19"/>
  <c r="G324" i="19"/>
  <c r="N324" i="19"/>
  <c r="G325" i="19"/>
  <c r="N325" i="19"/>
  <c r="G326" i="19"/>
  <c r="N326" i="19"/>
  <c r="G327" i="19"/>
  <c r="N327" i="19"/>
  <c r="G328" i="19"/>
  <c r="N328" i="19"/>
  <c r="G329" i="19"/>
  <c r="N329" i="19"/>
  <c r="G330" i="19"/>
  <c r="N330" i="19"/>
  <c r="G331" i="19"/>
  <c r="N331" i="19"/>
  <c r="G332" i="19"/>
  <c r="N332" i="19"/>
  <c r="G333" i="19"/>
  <c r="N333" i="19"/>
  <c r="H334" i="19"/>
  <c r="M334" i="19"/>
  <c r="H335" i="19"/>
  <c r="M335" i="19"/>
  <c r="H336" i="19"/>
  <c r="M336" i="19"/>
  <c r="H337" i="19"/>
  <c r="M337" i="19"/>
  <c r="H338" i="19"/>
  <c r="M338" i="19"/>
  <c r="G339" i="19"/>
  <c r="N339" i="19"/>
  <c r="G340" i="19"/>
  <c r="N340" i="19"/>
  <c r="G341" i="19"/>
  <c r="N341" i="19"/>
  <c r="G342" i="19"/>
  <c r="N342" i="19"/>
  <c r="G343" i="19"/>
  <c r="N343" i="19"/>
  <c r="N364" i="19"/>
  <c r="N355" i="19"/>
  <c r="H12" i="19"/>
  <c r="N19" i="19"/>
  <c r="O19" i="19" s="1"/>
  <c r="N22" i="19"/>
  <c r="M25" i="19"/>
  <c r="H28" i="19"/>
  <c r="M33" i="19"/>
  <c r="H36" i="19"/>
  <c r="N44" i="19"/>
  <c r="N47" i="19"/>
  <c r="N50" i="19"/>
  <c r="H57" i="19"/>
  <c r="G60" i="19"/>
  <c r="N62" i="19"/>
  <c r="M64" i="19"/>
  <c r="H66" i="19"/>
  <c r="M67" i="19"/>
  <c r="N70" i="19"/>
  <c r="H72" i="19"/>
  <c r="F72" i="19" s="1"/>
  <c r="M73" i="19"/>
  <c r="G76" i="19"/>
  <c r="N77" i="19"/>
  <c r="G79" i="19"/>
  <c r="N80" i="19"/>
  <c r="G83" i="19"/>
  <c r="H86" i="19"/>
  <c r="N87" i="19"/>
  <c r="H89" i="19"/>
  <c r="F89" i="19" s="1"/>
  <c r="M90" i="19"/>
  <c r="G93" i="19"/>
  <c r="N94" i="19"/>
  <c r="G97" i="19"/>
  <c r="N98" i="19"/>
  <c r="G101" i="19"/>
  <c r="N102" i="19"/>
  <c r="G104" i="19"/>
  <c r="G107" i="19"/>
  <c r="N108" i="19"/>
  <c r="G111" i="19"/>
  <c r="H114" i="19"/>
  <c r="M115" i="19"/>
  <c r="O115" i="19" s="1"/>
  <c r="H118" i="19"/>
  <c r="F118" i="19" s="1"/>
  <c r="M119" i="19"/>
  <c r="H122" i="19"/>
  <c r="M123" i="19"/>
  <c r="O123" i="19" s="1"/>
  <c r="H126" i="19"/>
  <c r="F126" i="19" s="1"/>
  <c r="M127" i="19"/>
  <c r="H130" i="19"/>
  <c r="M131" i="19"/>
  <c r="O131" i="19" s="1"/>
  <c r="H134" i="19"/>
  <c r="F134" i="19" s="1"/>
  <c r="N135" i="19"/>
  <c r="H137" i="19"/>
  <c r="M138" i="19"/>
  <c r="H140" i="19"/>
  <c r="N141" i="19"/>
  <c r="H143" i="19"/>
  <c r="N144" i="19"/>
  <c r="G147" i="19"/>
  <c r="H150" i="19"/>
  <c r="N153" i="19"/>
  <c r="G154" i="19"/>
  <c r="N155" i="19"/>
  <c r="G156" i="19"/>
  <c r="N157" i="19"/>
  <c r="G158" i="19"/>
  <c r="N159" i="19"/>
  <c r="G160" i="19"/>
  <c r="H161" i="19"/>
  <c r="H162" i="19"/>
  <c r="M163" i="19"/>
  <c r="H164" i="19"/>
  <c r="H165" i="19"/>
  <c r="M166" i="19"/>
  <c r="H167" i="19"/>
  <c r="M168" i="19"/>
  <c r="H169" i="19"/>
  <c r="M170" i="19"/>
  <c r="H171" i="19"/>
  <c r="M172" i="19"/>
  <c r="H173" i="19"/>
  <c r="N175" i="19"/>
  <c r="G176" i="19"/>
  <c r="H177" i="19"/>
  <c r="M178" i="19"/>
  <c r="O178" i="19" s="1"/>
  <c r="H179" i="19"/>
  <c r="F179" i="19" s="1"/>
  <c r="N180" i="19"/>
  <c r="M181" i="19"/>
  <c r="H182" i="19"/>
  <c r="N183" i="19"/>
  <c r="M184" i="19"/>
  <c r="O184" i="19" s="1"/>
  <c r="H185" i="19"/>
  <c r="F185" i="19" s="1"/>
  <c r="M186" i="19"/>
  <c r="H187" i="19"/>
  <c r="H188" i="19"/>
  <c r="H189" i="19"/>
  <c r="M190" i="19"/>
  <c r="O190" i="19" s="1"/>
  <c r="H191" i="19"/>
  <c r="F191" i="19" s="1"/>
  <c r="M192" i="19"/>
  <c r="H193" i="19"/>
  <c r="M194" i="19"/>
  <c r="O194" i="19" s="1"/>
  <c r="G195" i="19"/>
  <c r="N196" i="19"/>
  <c r="G197" i="19"/>
  <c r="N199" i="19"/>
  <c r="M200" i="19"/>
  <c r="H201" i="19"/>
  <c r="M202" i="19"/>
  <c r="H203" i="19"/>
  <c r="N204" i="19"/>
  <c r="M205" i="19"/>
  <c r="O205" i="19" s="1"/>
  <c r="H206" i="19"/>
  <c r="H207" i="19"/>
  <c r="H208" i="19"/>
  <c r="H209" i="19"/>
  <c r="H210" i="19"/>
  <c r="H211" i="19"/>
  <c r="H212" i="19"/>
  <c r="F212" i="19" s="1"/>
  <c r="M213" i="19"/>
  <c r="H214" i="19"/>
  <c r="N215" i="19"/>
  <c r="N216" i="19"/>
  <c r="M217" i="19"/>
  <c r="O217" i="19" s="1"/>
  <c r="H218" i="19"/>
  <c r="F218" i="19" s="1"/>
  <c r="N219" i="19"/>
  <c r="N220" i="19"/>
  <c r="M221" i="19"/>
  <c r="H222" i="19"/>
  <c r="N223" i="19"/>
  <c r="M224" i="19"/>
  <c r="O224" i="19" s="1"/>
  <c r="G225" i="19"/>
  <c r="H226" i="19"/>
  <c r="H227" i="19"/>
  <c r="N228" i="19"/>
  <c r="G229" i="19"/>
  <c r="H230" i="19"/>
  <c r="F230" i="19" s="1"/>
  <c r="N231" i="19"/>
  <c r="G232" i="19"/>
  <c r="N233" i="19"/>
  <c r="G234" i="19"/>
  <c r="F234" i="19" s="1"/>
  <c r="N235" i="19"/>
  <c r="G236" i="19"/>
  <c r="H237" i="19"/>
  <c r="N238" i="19"/>
  <c r="G239" i="19"/>
  <c r="N240" i="19"/>
  <c r="M241" i="19"/>
  <c r="O241" i="19" s="1"/>
  <c r="G242" i="19"/>
  <c r="F242" i="19" s="1"/>
  <c r="N243" i="19"/>
  <c r="G244" i="19"/>
  <c r="H245" i="19"/>
  <c r="M246" i="19"/>
  <c r="H247" i="19"/>
  <c r="N248" i="19"/>
  <c r="G249" i="19"/>
  <c r="N250" i="19"/>
  <c r="G251" i="19"/>
  <c r="N252" i="19"/>
  <c r="M253" i="19"/>
  <c r="O253" i="19" s="1"/>
  <c r="M254" i="19"/>
  <c r="M255" i="19"/>
  <c r="M256" i="19"/>
  <c r="M257" i="19"/>
  <c r="O257" i="19" s="1"/>
  <c r="M258" i="19"/>
  <c r="G259" i="19"/>
  <c r="N260" i="19"/>
  <c r="G261" i="19"/>
  <c r="N262" i="19"/>
  <c r="M263" i="19"/>
  <c r="M264" i="19"/>
  <c r="M265" i="19"/>
  <c r="O265" i="19" s="1"/>
  <c r="M266" i="19"/>
  <c r="M267" i="19"/>
  <c r="M268" i="19"/>
  <c r="M269" i="19"/>
  <c r="O269" i="19" s="1"/>
  <c r="G270" i="19"/>
  <c r="N271" i="19"/>
  <c r="G272" i="19"/>
  <c r="N273" i="19"/>
  <c r="G274" i="19"/>
  <c r="F274" i="19" s="1"/>
  <c r="N275" i="19"/>
  <c r="G276" i="19"/>
  <c r="H277" i="19"/>
  <c r="H278" i="19"/>
  <c r="H279" i="19"/>
  <c r="H280" i="19"/>
  <c r="H281" i="19"/>
  <c r="H282" i="19"/>
  <c r="M283" i="19"/>
  <c r="H284" i="19"/>
  <c r="M285" i="19"/>
  <c r="H286" i="19"/>
  <c r="N287" i="19"/>
  <c r="M288" i="19"/>
  <c r="H289" i="19"/>
  <c r="N292" i="19"/>
  <c r="M293" i="19"/>
  <c r="M294" i="19"/>
  <c r="M295" i="19"/>
  <c r="G296" i="19"/>
  <c r="N297" i="19"/>
  <c r="G298" i="19"/>
  <c r="N299" i="19"/>
  <c r="G300" i="19"/>
  <c r="N301" i="19"/>
  <c r="G302" i="19"/>
  <c r="H303" i="19"/>
  <c r="N304" i="19"/>
  <c r="M305" i="19"/>
  <c r="G306" i="19"/>
  <c r="H307" i="19"/>
  <c r="M308" i="19"/>
  <c r="O308" i="19" s="1"/>
  <c r="H309" i="19"/>
  <c r="F309" i="19" s="1"/>
  <c r="N310" i="19"/>
  <c r="M311" i="19"/>
  <c r="G312" i="19"/>
  <c r="N313" i="19"/>
  <c r="G314" i="19"/>
  <c r="F314" i="19" s="1"/>
  <c r="N315" i="19"/>
  <c r="G316" i="19"/>
  <c r="N317" i="19"/>
  <c r="G318" i="19"/>
  <c r="H319" i="19"/>
  <c r="N320" i="19"/>
  <c r="M321" i="19"/>
  <c r="G322" i="19"/>
  <c r="H323" i="19"/>
  <c r="F323" i="19" s="1"/>
  <c r="M324" i="19"/>
  <c r="H325" i="19"/>
  <c r="M326" i="19"/>
  <c r="O326" i="19" s="1"/>
  <c r="H327" i="19"/>
  <c r="F327" i="19" s="1"/>
  <c r="M328" i="19"/>
  <c r="H329" i="19"/>
  <c r="M330" i="19"/>
  <c r="O330" i="19" s="1"/>
  <c r="H331" i="19"/>
  <c r="F331" i="19" s="1"/>
  <c r="M332" i="19"/>
  <c r="H333" i="19"/>
  <c r="N334" i="19"/>
  <c r="G335" i="19"/>
  <c r="N336" i="19"/>
  <c r="G337" i="19"/>
  <c r="N338" i="19"/>
  <c r="M339" i="19"/>
  <c r="H340" i="19"/>
  <c r="M341" i="19"/>
  <c r="H342" i="19"/>
  <c r="M343" i="19"/>
  <c r="G344" i="19"/>
  <c r="N344" i="19"/>
  <c r="G345" i="19"/>
  <c r="N345" i="19"/>
  <c r="M346" i="19"/>
  <c r="G347" i="19"/>
  <c r="N347" i="19"/>
  <c r="H348" i="19"/>
  <c r="M348" i="19"/>
  <c r="H349" i="19"/>
  <c r="M349" i="19"/>
  <c r="G459" i="19"/>
  <c r="N459" i="19"/>
  <c r="G9" i="19"/>
  <c r="H9" i="19"/>
  <c r="N9" i="19"/>
  <c r="AS17" i="3"/>
  <c r="M317" i="4"/>
  <c r="M315" i="4"/>
  <c r="M313" i="4"/>
  <c r="M311" i="4"/>
  <c r="M309" i="4"/>
  <c r="M307" i="4"/>
  <c r="M305" i="4"/>
  <c r="M303" i="4"/>
  <c r="M301" i="4"/>
  <c r="M299" i="4"/>
  <c r="M297" i="4"/>
  <c r="M295" i="4"/>
  <c r="M293" i="4"/>
  <c r="M291" i="4"/>
  <c r="M289" i="4"/>
  <c r="M287" i="4"/>
  <c r="M285" i="4"/>
  <c r="M283" i="4"/>
  <c r="M281" i="4"/>
  <c r="M279" i="4"/>
  <c r="M277" i="4"/>
  <c r="M275" i="4"/>
  <c r="M273" i="4"/>
  <c r="M271" i="4"/>
  <c r="M269" i="4"/>
  <c r="M267" i="4"/>
  <c r="M265" i="4"/>
  <c r="M263" i="4"/>
  <c r="M211" i="4"/>
  <c r="M209" i="4"/>
  <c r="M207" i="4"/>
  <c r="M205" i="4"/>
  <c r="M203" i="4"/>
  <c r="M201" i="4"/>
  <c r="M199" i="4"/>
  <c r="M197" i="4"/>
  <c r="M195" i="4"/>
  <c r="M193" i="4"/>
  <c r="M191" i="4"/>
  <c r="M189" i="4"/>
  <c r="M187" i="4"/>
  <c r="M185" i="4"/>
  <c r="M183" i="4"/>
  <c r="M181" i="4"/>
  <c r="M179" i="4"/>
  <c r="M177" i="4"/>
  <c r="M175" i="4"/>
  <c r="M173" i="4"/>
  <c r="M171" i="4"/>
  <c r="M169" i="4"/>
  <c r="M167" i="4"/>
  <c r="M165" i="4"/>
  <c r="M163" i="4"/>
  <c r="M161" i="4"/>
  <c r="M159" i="4"/>
  <c r="M157" i="4"/>
  <c r="M155" i="4"/>
  <c r="M153" i="4"/>
  <c r="M151" i="4"/>
  <c r="M149" i="4"/>
  <c r="M147" i="4"/>
  <c r="M145" i="4"/>
  <c r="M143" i="4"/>
  <c r="M141" i="4"/>
  <c r="M139" i="4"/>
  <c r="M137" i="4"/>
  <c r="M135" i="4"/>
  <c r="M133" i="4"/>
  <c r="M131" i="4"/>
  <c r="M129" i="4"/>
  <c r="M127" i="4"/>
  <c r="M125" i="4"/>
  <c r="M123" i="4"/>
  <c r="M121" i="4"/>
  <c r="M119" i="4"/>
  <c r="M117" i="4"/>
  <c r="M115" i="4"/>
  <c r="M113" i="4"/>
  <c r="M111" i="4"/>
  <c r="M109" i="4"/>
  <c r="M107" i="4"/>
  <c r="M105" i="4"/>
  <c r="M103" i="4"/>
  <c r="M101" i="4"/>
  <c r="M99" i="4"/>
  <c r="M97" i="4"/>
  <c r="M95" i="4"/>
  <c r="M93" i="4"/>
  <c r="M91" i="4"/>
  <c r="M89" i="4"/>
  <c r="M87" i="4"/>
  <c r="M85" i="4"/>
  <c r="M83" i="4"/>
  <c r="M81" i="4"/>
  <c r="M79" i="4"/>
  <c r="M77" i="4"/>
  <c r="M75" i="4"/>
  <c r="M73" i="4"/>
  <c r="M71" i="4"/>
  <c r="M69" i="4"/>
  <c r="M67" i="4"/>
  <c r="M65" i="4"/>
  <c r="M63" i="4"/>
  <c r="M61" i="4"/>
  <c r="M59" i="4"/>
  <c r="M57" i="4"/>
  <c r="M55" i="4"/>
  <c r="M53" i="4"/>
  <c r="M51" i="4"/>
  <c r="M49" i="4"/>
  <c r="M47" i="4"/>
  <c r="M45" i="4"/>
  <c r="M43" i="4"/>
  <c r="M41" i="4"/>
  <c r="M39" i="4"/>
  <c r="M37" i="4"/>
  <c r="M35" i="4"/>
  <c r="M33" i="4"/>
  <c r="M31" i="4"/>
  <c r="M29" i="4"/>
  <c r="M27" i="4"/>
  <c r="M25" i="4"/>
  <c r="M23" i="4"/>
  <c r="M21" i="4"/>
  <c r="L21" i="4"/>
  <c r="U18" i="6"/>
  <c r="Q16" i="8"/>
  <c r="P16" i="8"/>
  <c r="AR349" i="3"/>
  <c r="AR347" i="3"/>
  <c r="AR345" i="3"/>
  <c r="AR343" i="3"/>
  <c r="AR341" i="3"/>
  <c r="AR339" i="3"/>
  <c r="AR337" i="3"/>
  <c r="AR335" i="3"/>
  <c r="AR333" i="3"/>
  <c r="AR331" i="3"/>
  <c r="AR329" i="3"/>
  <c r="AR327" i="3"/>
  <c r="AR325" i="3"/>
  <c r="AR323" i="3"/>
  <c r="AR321" i="3"/>
  <c r="AR319" i="3"/>
  <c r="AR317" i="3"/>
  <c r="AR315" i="3"/>
  <c r="AR313" i="3"/>
  <c r="AR311" i="3"/>
  <c r="AR309" i="3"/>
  <c r="AR307" i="3"/>
  <c r="AR305" i="3"/>
  <c r="AR303" i="3"/>
  <c r="AR301" i="3"/>
  <c r="AR299" i="3"/>
  <c r="AR297" i="3"/>
  <c r="AR295" i="3"/>
  <c r="AR293" i="3"/>
  <c r="AR291" i="3"/>
  <c r="AR289" i="3"/>
  <c r="AR287" i="3"/>
  <c r="AR285" i="3"/>
  <c r="AR283" i="3"/>
  <c r="AR281" i="3"/>
  <c r="AR279" i="3"/>
  <c r="AR277" i="3"/>
  <c r="AR275" i="3"/>
  <c r="AR273" i="3"/>
  <c r="AR271" i="3"/>
  <c r="AR269" i="3"/>
  <c r="AR267" i="3"/>
  <c r="AR265" i="3"/>
  <c r="AR263" i="3"/>
  <c r="AR261" i="3"/>
  <c r="AR259" i="3"/>
  <c r="AR257" i="3"/>
  <c r="AR255" i="3"/>
  <c r="AR253" i="3"/>
  <c r="AR251" i="3"/>
  <c r="AR249" i="3"/>
  <c r="AR247" i="3"/>
  <c r="AR245" i="3"/>
  <c r="AR243" i="3"/>
  <c r="AR241" i="3"/>
  <c r="AR239" i="3"/>
  <c r="AR237" i="3"/>
  <c r="AR235" i="3"/>
  <c r="AR233" i="3"/>
  <c r="AR231" i="3"/>
  <c r="AR229" i="3"/>
  <c r="AR227" i="3"/>
  <c r="AR225" i="3"/>
  <c r="AR223" i="3"/>
  <c r="AR221" i="3"/>
  <c r="AR219" i="3"/>
  <c r="AR217" i="3"/>
  <c r="AR215" i="3"/>
  <c r="AR213" i="3"/>
  <c r="AR211" i="3"/>
  <c r="AR209" i="3"/>
  <c r="AR207" i="3"/>
  <c r="AR205" i="3"/>
  <c r="AR203" i="3"/>
  <c r="AR201" i="3"/>
  <c r="AR199" i="3"/>
  <c r="AR197" i="3"/>
  <c r="AR195" i="3"/>
  <c r="AR193" i="3"/>
  <c r="AR191" i="3"/>
  <c r="AR189" i="3"/>
  <c r="AR187" i="3"/>
  <c r="AR185" i="3"/>
  <c r="AR183" i="3"/>
  <c r="AR181" i="3"/>
  <c r="AR179" i="3"/>
  <c r="AR177" i="3"/>
  <c r="AR175" i="3"/>
  <c r="AR173" i="3"/>
  <c r="AR171" i="3"/>
  <c r="AR169" i="3"/>
  <c r="AR167" i="3"/>
  <c r="AR165" i="3"/>
  <c r="AR163" i="3"/>
  <c r="AR161" i="3"/>
  <c r="AR159" i="3"/>
  <c r="AR157" i="3"/>
  <c r="AR155" i="3"/>
  <c r="AR153" i="3"/>
  <c r="AR151" i="3"/>
  <c r="AR149" i="3"/>
  <c r="AR147" i="3"/>
  <c r="AR145" i="3"/>
  <c r="AR143" i="3"/>
  <c r="AR141" i="3"/>
  <c r="AR139" i="3"/>
  <c r="AR137" i="3"/>
  <c r="AR135" i="3"/>
  <c r="AR133" i="3"/>
  <c r="AR131" i="3"/>
  <c r="AR129" i="3"/>
  <c r="AR127" i="3"/>
  <c r="AR125" i="3"/>
  <c r="AR123" i="3"/>
  <c r="AR121" i="3"/>
  <c r="AR119" i="3"/>
  <c r="AR117" i="3"/>
  <c r="AR115" i="3"/>
  <c r="AR113" i="3"/>
  <c r="AR111" i="3"/>
  <c r="AR109" i="3"/>
  <c r="AR107" i="3"/>
  <c r="AR105" i="3"/>
  <c r="AR103" i="3"/>
  <c r="AR101" i="3"/>
  <c r="AR99" i="3"/>
  <c r="AR97" i="3"/>
  <c r="AR95" i="3"/>
  <c r="AR93" i="3"/>
  <c r="AR91" i="3"/>
  <c r="AR89" i="3"/>
  <c r="AR87" i="3"/>
  <c r="AR85" i="3"/>
  <c r="AR83" i="3"/>
  <c r="AR81" i="3"/>
  <c r="AR79" i="3"/>
  <c r="AR77" i="3"/>
  <c r="AR75" i="3"/>
  <c r="AR73" i="3"/>
  <c r="AR71" i="3"/>
  <c r="AR69" i="3"/>
  <c r="AR67" i="3"/>
  <c r="AR65" i="3"/>
  <c r="AR63" i="3"/>
  <c r="AR61" i="3"/>
  <c r="AR59" i="3"/>
  <c r="AR57" i="3"/>
  <c r="AR55" i="3"/>
  <c r="AR53" i="3"/>
  <c r="AR51" i="3"/>
  <c r="AR49" i="3"/>
  <c r="AR47" i="3"/>
  <c r="AR45" i="3"/>
  <c r="AR43" i="3"/>
  <c r="AR41" i="3"/>
  <c r="AR39" i="3"/>
  <c r="AR37" i="3"/>
  <c r="AR35" i="3"/>
  <c r="AR33" i="3"/>
  <c r="AR31" i="3"/>
  <c r="AR29" i="3"/>
  <c r="AR27" i="3"/>
  <c r="AR25" i="3"/>
  <c r="AR23" i="3"/>
  <c r="AR21" i="3"/>
  <c r="AR19" i="3"/>
  <c r="AR17" i="3"/>
  <c r="I9" i="19"/>
  <c r="V348" i="19"/>
  <c r="V342" i="19"/>
  <c r="V338" i="19"/>
  <c r="V332" i="19"/>
  <c r="V326" i="19"/>
  <c r="V322" i="19"/>
  <c r="V315" i="19"/>
  <c r="V307" i="19"/>
  <c r="V299" i="19"/>
  <c r="V286" i="19"/>
  <c r="V282" i="19"/>
  <c r="V273" i="19"/>
  <c r="V262" i="19"/>
  <c r="V250" i="19"/>
  <c r="V245" i="19"/>
  <c r="V239" i="19"/>
  <c r="V231" i="19"/>
  <c r="V227" i="19"/>
  <c r="V218" i="19"/>
  <c r="V204" i="19"/>
  <c r="V199" i="19"/>
  <c r="V193" i="19"/>
  <c r="V189" i="19"/>
  <c r="V179" i="19"/>
  <c r="V175" i="19"/>
  <c r="V170" i="19"/>
  <c r="V165" i="19"/>
  <c r="V159" i="19"/>
  <c r="V153" i="19"/>
  <c r="V148" i="19"/>
  <c r="V144" i="19"/>
  <c r="V138" i="19"/>
  <c r="V133" i="19"/>
  <c r="V129" i="19"/>
  <c r="V125" i="19"/>
  <c r="V121" i="19"/>
  <c r="V117" i="19"/>
  <c r="V112" i="19"/>
  <c r="V108" i="19"/>
  <c r="V102" i="19"/>
  <c r="V98" i="19"/>
  <c r="V93" i="19"/>
  <c r="V89" i="19"/>
  <c r="V83" i="19"/>
  <c r="V79" i="19"/>
  <c r="V73" i="19"/>
  <c r="V67" i="19"/>
  <c r="V60" i="19"/>
  <c r="V52" i="19"/>
  <c r="V46" i="19"/>
  <c r="V40" i="19"/>
  <c r="V35" i="19"/>
  <c r="V31" i="19"/>
  <c r="V27" i="19"/>
  <c r="V21" i="19"/>
  <c r="V12" i="19"/>
  <c r="I459" i="19"/>
  <c r="K348" i="19"/>
  <c r="J347" i="19"/>
  <c r="K345" i="19"/>
  <c r="J344" i="19"/>
  <c r="I343" i="19"/>
  <c r="K341" i="19"/>
  <c r="J340" i="19"/>
  <c r="I339" i="19"/>
  <c r="K337" i="19"/>
  <c r="J336" i="19"/>
  <c r="I335" i="19"/>
  <c r="J333" i="19"/>
  <c r="I332" i="19"/>
  <c r="J330" i="19"/>
  <c r="K328" i="19"/>
  <c r="J327" i="19"/>
  <c r="I326" i="19"/>
  <c r="K324" i="19"/>
  <c r="J323" i="19"/>
  <c r="I322" i="19"/>
  <c r="K320" i="19"/>
  <c r="J319" i="19"/>
  <c r="I318" i="19"/>
  <c r="J316" i="19"/>
  <c r="I315" i="19"/>
  <c r="I313" i="19"/>
  <c r="K311" i="19"/>
  <c r="J310" i="19"/>
  <c r="I309" i="19"/>
  <c r="K307" i="19"/>
  <c r="I306" i="19"/>
  <c r="K304" i="19"/>
  <c r="J303" i="19"/>
  <c r="K301" i="19"/>
  <c r="I300" i="19"/>
  <c r="J298" i="19"/>
  <c r="K296" i="19"/>
  <c r="J295" i="19"/>
  <c r="K293" i="19"/>
  <c r="J292" i="19"/>
  <c r="K290" i="19"/>
  <c r="I289" i="19"/>
  <c r="J287" i="19"/>
  <c r="I286" i="19"/>
  <c r="K284" i="19"/>
  <c r="J283" i="19"/>
  <c r="I282" i="19"/>
  <c r="K280" i="19"/>
  <c r="J279" i="19"/>
  <c r="K277" i="19"/>
  <c r="J276" i="19"/>
  <c r="I275" i="19"/>
  <c r="K273" i="19"/>
  <c r="J272" i="19"/>
  <c r="I271" i="19"/>
  <c r="K269" i="19"/>
  <c r="J268" i="19"/>
  <c r="I267" i="19"/>
  <c r="K265" i="19"/>
  <c r="I264" i="19"/>
  <c r="K262" i="19"/>
  <c r="J261" i="19"/>
  <c r="I260" i="19"/>
  <c r="J258" i="19"/>
  <c r="I257" i="19"/>
  <c r="I255" i="19"/>
  <c r="J253" i="19"/>
  <c r="J251" i="19"/>
  <c r="I250" i="19"/>
  <c r="J248" i="19"/>
  <c r="I247" i="19"/>
  <c r="K245" i="19"/>
  <c r="J244" i="19"/>
  <c r="I243" i="19"/>
  <c r="J241" i="19"/>
  <c r="K239" i="19"/>
  <c r="I238" i="19"/>
  <c r="I236" i="19"/>
  <c r="J234" i="19"/>
  <c r="I233" i="19"/>
  <c r="K231" i="19"/>
  <c r="J230" i="19"/>
  <c r="I229" i="19"/>
  <c r="K227" i="19"/>
  <c r="I226" i="19"/>
  <c r="J224" i="19"/>
  <c r="K222" i="19"/>
  <c r="J221" i="19"/>
  <c r="J219" i="19"/>
  <c r="I218" i="19"/>
  <c r="J216" i="19"/>
  <c r="K214" i="19"/>
  <c r="I213" i="19"/>
  <c r="I211" i="19"/>
  <c r="I209" i="19"/>
  <c r="I207" i="19"/>
  <c r="J205" i="19"/>
  <c r="I204" i="19"/>
  <c r="J202" i="19"/>
  <c r="I201" i="19"/>
  <c r="K199" i="19"/>
  <c r="I198" i="19"/>
  <c r="J196" i="19"/>
  <c r="I195" i="19"/>
  <c r="K193" i="19"/>
  <c r="J192" i="19"/>
  <c r="I191" i="19"/>
  <c r="K189" i="19"/>
  <c r="I188" i="19"/>
  <c r="J186" i="19"/>
  <c r="I185" i="19"/>
  <c r="I183" i="19"/>
  <c r="J181" i="19"/>
  <c r="K179" i="19"/>
  <c r="J178" i="19"/>
  <c r="I177" i="19"/>
  <c r="K175" i="19"/>
  <c r="I174" i="19"/>
  <c r="K172" i="19"/>
  <c r="J171" i="19"/>
  <c r="I170" i="19"/>
  <c r="J168" i="19"/>
  <c r="I167" i="19"/>
  <c r="K165" i="19"/>
  <c r="I164" i="19"/>
  <c r="K162" i="19"/>
  <c r="I161" i="19"/>
  <c r="K159" i="19"/>
  <c r="I158" i="19"/>
  <c r="K156" i="19"/>
  <c r="J155" i="19"/>
  <c r="K153" i="19"/>
  <c r="J152" i="19"/>
  <c r="I151" i="19"/>
  <c r="J149" i="19"/>
  <c r="I148" i="19"/>
  <c r="K146" i="19"/>
  <c r="J145" i="19"/>
  <c r="I144" i="19"/>
  <c r="K142" i="19"/>
  <c r="I141" i="19"/>
  <c r="J139" i="19"/>
  <c r="I138" i="19"/>
  <c r="K136" i="19"/>
  <c r="I135" i="19"/>
  <c r="K133" i="19"/>
  <c r="J132" i="19"/>
  <c r="I131" i="19"/>
  <c r="K129" i="19"/>
  <c r="J128" i="19"/>
  <c r="I127" i="19"/>
  <c r="K125" i="19"/>
  <c r="J124" i="19"/>
  <c r="I123" i="19"/>
  <c r="K121" i="19"/>
  <c r="J120" i="19"/>
  <c r="I119" i="19"/>
  <c r="K117" i="19"/>
  <c r="I116" i="19"/>
  <c r="K114" i="19"/>
  <c r="J113" i="19"/>
  <c r="I112" i="19"/>
  <c r="K110" i="19"/>
  <c r="J109" i="19"/>
  <c r="I108" i="19"/>
  <c r="K106" i="19"/>
  <c r="I105" i="19"/>
  <c r="J103" i="19"/>
  <c r="I102" i="19"/>
  <c r="K100" i="19"/>
  <c r="J99" i="19"/>
  <c r="I98" i="19"/>
  <c r="J96" i="19"/>
  <c r="I95" i="19"/>
  <c r="K93" i="19"/>
  <c r="J92" i="19"/>
  <c r="I91" i="19"/>
  <c r="K89" i="19"/>
  <c r="I88" i="19"/>
  <c r="J86" i="19"/>
  <c r="I85" i="19"/>
  <c r="K83" i="19"/>
  <c r="J82" i="19"/>
  <c r="I81" i="19"/>
  <c r="K79" i="19"/>
  <c r="I78" i="19"/>
  <c r="K76" i="19"/>
  <c r="J75" i="19"/>
  <c r="K73" i="19"/>
  <c r="J72" i="19"/>
  <c r="K70" i="19"/>
  <c r="I69" i="19"/>
  <c r="K67" i="19"/>
  <c r="J66" i="19"/>
  <c r="K64" i="19"/>
  <c r="I63" i="19"/>
  <c r="J61" i="19"/>
  <c r="I60" i="19"/>
  <c r="I58" i="19"/>
  <c r="J56" i="19"/>
  <c r="I55" i="19"/>
  <c r="J53" i="19"/>
  <c r="I52" i="19"/>
  <c r="I50" i="19"/>
  <c r="K48" i="19"/>
  <c r="J47" i="19"/>
  <c r="I46" i="19"/>
  <c r="I44" i="19"/>
  <c r="K42" i="19"/>
  <c r="J41" i="19"/>
  <c r="I40" i="19"/>
  <c r="J38" i="19"/>
  <c r="I37" i="19"/>
  <c r="K35" i="19"/>
  <c r="J34" i="19"/>
  <c r="I33" i="19"/>
  <c r="K31" i="19"/>
  <c r="J30" i="19"/>
  <c r="I29" i="19"/>
  <c r="K27" i="19"/>
  <c r="J26" i="19"/>
  <c r="I25" i="19"/>
  <c r="J23" i="19"/>
  <c r="K21" i="19"/>
  <c r="I20" i="19"/>
  <c r="J18" i="19"/>
  <c r="I17" i="19"/>
  <c r="K15" i="19"/>
  <c r="J14" i="19"/>
  <c r="I13" i="19"/>
  <c r="K11" i="19"/>
  <c r="J10" i="19"/>
  <c r="M9" i="19"/>
  <c r="M459" i="19"/>
  <c r="N349" i="19"/>
  <c r="Q348" i="19"/>
  <c r="G348" i="19"/>
  <c r="M347" i="19"/>
  <c r="N346" i="19"/>
  <c r="U345" i="19"/>
  <c r="P345" i="19" s="1"/>
  <c r="H345" i="19"/>
  <c r="F345" i="19" s="1"/>
  <c r="M344" i="19"/>
  <c r="U343" i="19"/>
  <c r="P343" i="19" s="1"/>
  <c r="M342" i="19"/>
  <c r="H341" i="19"/>
  <c r="U339" i="19"/>
  <c r="P339" i="19" s="1"/>
  <c r="G338" i="19"/>
  <c r="Q336" i="19"/>
  <c r="N335" i="19"/>
  <c r="G334" i="19"/>
  <c r="U332" i="19"/>
  <c r="P332" i="19" s="1"/>
  <c r="M331" i="19"/>
  <c r="H330" i="19"/>
  <c r="U328" i="19"/>
  <c r="P328" i="19" s="1"/>
  <c r="M327" i="19"/>
  <c r="O327" i="19" s="1"/>
  <c r="H326" i="19"/>
  <c r="F326" i="19" s="1"/>
  <c r="U324" i="19"/>
  <c r="P324" i="19" s="1"/>
  <c r="M323" i="19"/>
  <c r="Q321" i="19"/>
  <c r="H320" i="19"/>
  <c r="N318" i="19"/>
  <c r="G317" i="19"/>
  <c r="Q315" i="19"/>
  <c r="N314" i="19"/>
  <c r="G313" i="19"/>
  <c r="Q311" i="19"/>
  <c r="H310" i="19"/>
  <c r="U308" i="19"/>
  <c r="P308" i="19" s="1"/>
  <c r="M307" i="19"/>
  <c r="O307" i="19" s="1"/>
  <c r="Q305" i="19"/>
  <c r="G304" i="19"/>
  <c r="N302" i="19"/>
  <c r="G301" i="19"/>
  <c r="Q299" i="19"/>
  <c r="N298" i="19"/>
  <c r="G297" i="19"/>
  <c r="Q295" i="19"/>
  <c r="Q293" i="19"/>
  <c r="G292" i="19"/>
  <c r="M290" i="19"/>
  <c r="U288" i="19"/>
  <c r="P288" i="19" s="1"/>
  <c r="G287" i="19"/>
  <c r="U285" i="19"/>
  <c r="P285" i="19" s="1"/>
  <c r="M284" i="19"/>
  <c r="H283" i="19"/>
  <c r="N281" i="19"/>
  <c r="N279" i="19"/>
  <c r="N277" i="19"/>
  <c r="Q275" i="19"/>
  <c r="N274" i="19"/>
  <c r="G273" i="19"/>
  <c r="Q271" i="19"/>
  <c r="N270" i="19"/>
  <c r="Q268" i="19"/>
  <c r="Q266" i="19"/>
  <c r="Q264" i="19"/>
  <c r="Q262" i="19"/>
  <c r="N261" i="19"/>
  <c r="G260" i="19"/>
  <c r="Q258" i="19"/>
  <c r="Q256" i="19"/>
  <c r="Q254" i="19"/>
  <c r="Q252" i="19"/>
  <c r="N251" i="19"/>
  <c r="G250" i="19"/>
  <c r="Q248" i="19"/>
  <c r="M247" i="19"/>
  <c r="H246" i="19"/>
  <c r="N244" i="19"/>
  <c r="G243" i="19"/>
  <c r="Q241" i="19"/>
  <c r="G240" i="19"/>
  <c r="Q238" i="19"/>
  <c r="M237" i="19"/>
  <c r="O237" i="19" s="1"/>
  <c r="Q235" i="19"/>
  <c r="N234" i="19"/>
  <c r="G233" i="19"/>
  <c r="F233" i="19" s="1"/>
  <c r="Q231" i="19"/>
  <c r="M230" i="19"/>
  <c r="Q228" i="19"/>
  <c r="M227" i="19"/>
  <c r="N225" i="19"/>
  <c r="H224" i="19"/>
  <c r="M222" i="19"/>
  <c r="H221" i="19"/>
  <c r="H219" i="19"/>
  <c r="U217" i="19"/>
  <c r="P217" i="19" s="1"/>
  <c r="H216" i="19"/>
  <c r="M214" i="19"/>
  <c r="H213" i="19"/>
  <c r="N211" i="19"/>
  <c r="N209" i="19"/>
  <c r="N207" i="19"/>
  <c r="U205" i="19"/>
  <c r="P205" i="19" s="1"/>
  <c r="G204" i="19"/>
  <c r="F204" i="19" s="1"/>
  <c r="U202" i="19"/>
  <c r="P202" i="19" s="1"/>
  <c r="M201" i="19"/>
  <c r="H200" i="19"/>
  <c r="M198" i="19"/>
  <c r="Q196" i="19"/>
  <c r="N195" i="19"/>
  <c r="H194" i="19"/>
  <c r="U192" i="19"/>
  <c r="P192" i="19" s="1"/>
  <c r="M191" i="19"/>
  <c r="H190" i="19"/>
  <c r="N188" i="19"/>
  <c r="U186" i="19"/>
  <c r="P186" i="19" s="1"/>
  <c r="M185" i="19"/>
  <c r="O185" i="19" s="1"/>
  <c r="R185" i="19" s="1"/>
  <c r="H184" i="19"/>
  <c r="F184" i="19" s="1"/>
  <c r="M182" i="19"/>
  <c r="H181" i="19"/>
  <c r="M179" i="19"/>
  <c r="H178" i="19"/>
  <c r="N176" i="19"/>
  <c r="G175" i="19"/>
  <c r="M173" i="19"/>
  <c r="H172" i="19"/>
  <c r="U170" i="19"/>
  <c r="P170" i="19" s="1"/>
  <c r="M169" i="19"/>
  <c r="H168" i="19"/>
  <c r="U166" i="19"/>
  <c r="P166" i="19" s="1"/>
  <c r="M165" i="19"/>
  <c r="O165" i="19" s="1"/>
  <c r="U163" i="19"/>
  <c r="P163" i="19" s="1"/>
  <c r="M162" i="19"/>
  <c r="N160" i="19"/>
  <c r="G159" i="19"/>
  <c r="Q157" i="19"/>
  <c r="N156" i="19"/>
  <c r="G155" i="19"/>
  <c r="Q153" i="19"/>
  <c r="M152" i="19"/>
  <c r="O152" i="19" s="1"/>
  <c r="M149" i="19"/>
  <c r="N146" i="19"/>
  <c r="Q143" i="19"/>
  <c r="U140" i="19"/>
  <c r="P140" i="19" s="1"/>
  <c r="U137" i="19"/>
  <c r="P137" i="19" s="1"/>
  <c r="U134" i="19"/>
  <c r="P134" i="19" s="1"/>
  <c r="H132" i="19"/>
  <c r="F132" i="19" s="1"/>
  <c r="M129" i="19"/>
  <c r="U126" i="19"/>
  <c r="P126" i="19" s="1"/>
  <c r="H124" i="19"/>
  <c r="M121" i="19"/>
  <c r="U118" i="19"/>
  <c r="P118" i="19" s="1"/>
  <c r="H116" i="19"/>
  <c r="M113" i="19"/>
  <c r="O113" i="19" s="1"/>
  <c r="N110" i="19"/>
  <c r="Q107" i="19"/>
  <c r="Q104" i="19"/>
  <c r="Q101" i="19"/>
  <c r="G99" i="19"/>
  <c r="N96" i="19"/>
  <c r="O96" i="19" s="1"/>
  <c r="Q93" i="19"/>
  <c r="H91" i="19"/>
  <c r="M88" i="19"/>
  <c r="M85" i="19"/>
  <c r="N82" i="19"/>
  <c r="Q79" i="19"/>
  <c r="Q76" i="19"/>
  <c r="H74" i="19"/>
  <c r="F74" i="19" s="1"/>
  <c r="M71" i="19"/>
  <c r="H68" i="19"/>
  <c r="H65" i="19"/>
  <c r="N61" i="19"/>
  <c r="M55" i="19"/>
  <c r="Q48" i="19"/>
  <c r="G43" i="19"/>
  <c r="M37" i="19"/>
  <c r="H32" i="19"/>
  <c r="U26" i="19"/>
  <c r="P26" i="19" s="1"/>
  <c r="H21" i="19"/>
  <c r="F21" i="19" s="1"/>
  <c r="U14" i="19"/>
  <c r="P14" i="19" s="1"/>
  <c r="M353" i="19"/>
  <c r="Q368" i="19"/>
  <c r="K19" i="19"/>
  <c r="K351" i="19"/>
  <c r="I451" i="19"/>
  <c r="I439" i="19"/>
  <c r="I438" i="19"/>
  <c r="I435" i="19"/>
  <c r="I434" i="19"/>
  <c r="I429" i="19"/>
  <c r="I427" i="19"/>
  <c r="I450" i="19"/>
  <c r="I440" i="19"/>
  <c r="I437" i="19"/>
  <c r="I436" i="19"/>
  <c r="I433" i="19"/>
  <c r="I432" i="19"/>
  <c r="I430" i="19"/>
  <c r="I428" i="19"/>
  <c r="I431" i="19"/>
  <c r="U450" i="19"/>
  <c r="P450" i="19" s="1"/>
  <c r="U439" i="19"/>
  <c r="P439" i="19" s="1"/>
  <c r="U437" i="19"/>
  <c r="P437" i="19" s="1"/>
  <c r="U435" i="19"/>
  <c r="P435" i="19" s="1"/>
  <c r="U433" i="19"/>
  <c r="P433" i="19" s="1"/>
  <c r="U431" i="19"/>
  <c r="P431" i="19" s="1"/>
  <c r="U427" i="19"/>
  <c r="P427" i="19" s="1"/>
  <c r="U429" i="19"/>
  <c r="P429" i="19" s="1"/>
  <c r="U451" i="19"/>
  <c r="P451" i="19" s="1"/>
  <c r="U440" i="19"/>
  <c r="P440" i="19" s="1"/>
  <c r="U438" i="19"/>
  <c r="P438" i="19" s="1"/>
  <c r="U436" i="19"/>
  <c r="P436" i="19" s="1"/>
  <c r="U434" i="19"/>
  <c r="P434" i="19" s="1"/>
  <c r="U432" i="19"/>
  <c r="P432" i="19" s="1"/>
  <c r="U428" i="19"/>
  <c r="P428" i="19" s="1"/>
  <c r="U430" i="19"/>
  <c r="P430" i="19" s="1"/>
  <c r="N451" i="19"/>
  <c r="G451" i="19"/>
  <c r="M450" i="19"/>
  <c r="H450" i="19"/>
  <c r="M440" i="19"/>
  <c r="H440" i="19"/>
  <c r="N439" i="19"/>
  <c r="G439" i="19"/>
  <c r="N438" i="19"/>
  <c r="G438" i="19"/>
  <c r="M437" i="19"/>
  <c r="M436" i="19"/>
  <c r="N435" i="19"/>
  <c r="N434" i="19"/>
  <c r="M433" i="19"/>
  <c r="H433" i="19"/>
  <c r="M432" i="19"/>
  <c r="N431" i="19"/>
  <c r="G431" i="19"/>
  <c r="M430" i="19"/>
  <c r="N429" i="19"/>
  <c r="M428" i="19"/>
  <c r="H428" i="19"/>
  <c r="G427" i="19"/>
  <c r="M451" i="19"/>
  <c r="O451" i="19" s="1"/>
  <c r="H451" i="19"/>
  <c r="N450" i="19"/>
  <c r="G450" i="19"/>
  <c r="N440" i="19"/>
  <c r="G440" i="19"/>
  <c r="M439" i="19"/>
  <c r="O439" i="19" s="1"/>
  <c r="H439" i="19"/>
  <c r="M438" i="19"/>
  <c r="O438" i="19" s="1"/>
  <c r="H438" i="19"/>
  <c r="N437" i="19"/>
  <c r="G437" i="19"/>
  <c r="N436" i="19"/>
  <c r="G436" i="19"/>
  <c r="M435" i="19"/>
  <c r="H435" i="19"/>
  <c r="M434" i="19"/>
  <c r="H434" i="19"/>
  <c r="N433" i="19"/>
  <c r="G433" i="19"/>
  <c r="N432" i="19"/>
  <c r="G432" i="19"/>
  <c r="M431" i="19"/>
  <c r="H431" i="19"/>
  <c r="N430" i="19"/>
  <c r="G430" i="19"/>
  <c r="M429" i="19"/>
  <c r="H429" i="19"/>
  <c r="N428" i="19"/>
  <c r="G428" i="19"/>
  <c r="M427" i="19"/>
  <c r="H427" i="19"/>
  <c r="F427" i="19" s="1"/>
  <c r="H437" i="19"/>
  <c r="H436" i="19"/>
  <c r="G435" i="19"/>
  <c r="G434" i="19"/>
  <c r="H432" i="19"/>
  <c r="H430" i="19"/>
  <c r="F430" i="19" s="1"/>
  <c r="G429" i="19"/>
  <c r="N427" i="19"/>
  <c r="F15" i="3"/>
  <c r="AS15" i="3" s="1"/>
  <c r="AZ15" i="3"/>
  <c r="J451" i="19"/>
  <c r="J450" i="19"/>
  <c r="J438" i="19"/>
  <c r="J437" i="19"/>
  <c r="J434" i="19"/>
  <c r="J433" i="19"/>
  <c r="J429" i="19"/>
  <c r="J427" i="19"/>
  <c r="J440" i="19"/>
  <c r="J439" i="19"/>
  <c r="J436" i="19"/>
  <c r="J435" i="19"/>
  <c r="J432" i="19"/>
  <c r="J431" i="19"/>
  <c r="J430" i="19"/>
  <c r="J428" i="19"/>
  <c r="K331" i="19"/>
  <c r="K329" i="19"/>
  <c r="K313" i="19"/>
  <c r="V335" i="19"/>
  <c r="V331" i="19"/>
  <c r="V329" i="19"/>
  <c r="V313" i="19"/>
  <c r="V297" i="19"/>
  <c r="V252" i="19"/>
  <c r="V248" i="19"/>
  <c r="V240" i="19"/>
  <c r="V238" i="19"/>
  <c r="V236" i="19"/>
  <c r="V225" i="19"/>
  <c r="V212" i="19"/>
  <c r="V168" i="19"/>
  <c r="V158" i="19"/>
  <c r="V154" i="19"/>
  <c r="V116" i="19"/>
  <c r="V88" i="19"/>
  <c r="V74" i="19"/>
  <c r="V59" i="19"/>
  <c r="V44" i="19"/>
  <c r="V23" i="19"/>
  <c r="V20" i="19"/>
  <c r="K346" i="19"/>
  <c r="K334" i="19"/>
  <c r="K316" i="19"/>
  <c r="K314" i="19"/>
  <c r="K297" i="19"/>
  <c r="K251" i="19"/>
  <c r="K241" i="19"/>
  <c r="K237" i="19"/>
  <c r="K235" i="19"/>
  <c r="K213" i="19"/>
  <c r="K203" i="19"/>
  <c r="K196" i="19"/>
  <c r="K184" i="19"/>
  <c r="K181" i="19"/>
  <c r="K97" i="19"/>
  <c r="K71" i="19"/>
  <c r="K62" i="19"/>
  <c r="K58" i="19"/>
  <c r="R12" i="5"/>
  <c r="V351" i="19"/>
  <c r="K367" i="19"/>
  <c r="V334" i="19"/>
  <c r="V316" i="19"/>
  <c r="V314" i="19"/>
  <c r="V302" i="19"/>
  <c r="V300" i="19"/>
  <c r="V298" i="19"/>
  <c r="V289" i="19"/>
  <c r="V287" i="19"/>
  <c r="V251" i="19"/>
  <c r="V241" i="19"/>
  <c r="V237" i="19"/>
  <c r="V235" i="19"/>
  <c r="V213" i="19"/>
  <c r="V203" i="19"/>
  <c r="V196" i="19"/>
  <c r="V184" i="19"/>
  <c r="V181" i="19"/>
  <c r="V97" i="19"/>
  <c r="V71" i="19"/>
  <c r="V62" i="19"/>
  <c r="K302" i="19"/>
  <c r="K300" i="19"/>
  <c r="K298" i="19"/>
  <c r="K291" i="19"/>
  <c r="K289" i="19"/>
  <c r="K287" i="19"/>
  <c r="K255" i="19"/>
  <c r="K252" i="19"/>
  <c r="K248" i="19"/>
  <c r="K240" i="19"/>
  <c r="K238" i="19"/>
  <c r="K236" i="19"/>
  <c r="K225" i="19"/>
  <c r="K212" i="19"/>
  <c r="K168" i="19"/>
  <c r="K158" i="19"/>
  <c r="K154" i="19"/>
  <c r="K116" i="19"/>
  <c r="K88" i="19"/>
  <c r="K74" i="19"/>
  <c r="K59" i="19"/>
  <c r="K44" i="19"/>
  <c r="K23" i="19"/>
  <c r="K20" i="19"/>
  <c r="V451" i="19"/>
  <c r="V450" i="19"/>
  <c r="K440" i="19"/>
  <c r="K439" i="19"/>
  <c r="V438" i="19"/>
  <c r="V437" i="19"/>
  <c r="K436" i="19"/>
  <c r="K435" i="19"/>
  <c r="V434" i="19"/>
  <c r="K430" i="19"/>
  <c r="K427" i="19"/>
  <c r="K451" i="19"/>
  <c r="K450" i="19"/>
  <c r="V440" i="19"/>
  <c r="V439" i="19"/>
  <c r="K438" i="19"/>
  <c r="K437" i="19"/>
  <c r="V436" i="19"/>
  <c r="V435" i="19"/>
  <c r="K434" i="19"/>
  <c r="K433" i="19"/>
  <c r="V432" i="19"/>
  <c r="V431" i="19"/>
  <c r="V430" i="19"/>
  <c r="V429" i="19"/>
  <c r="V428" i="19"/>
  <c r="V427" i="19"/>
  <c r="V433" i="19"/>
  <c r="K432" i="19"/>
  <c r="K431" i="19"/>
  <c r="K429" i="19"/>
  <c r="K428" i="19"/>
  <c r="G520" i="4"/>
  <c r="Q451" i="19"/>
  <c r="Q439" i="19"/>
  <c r="Q438" i="19"/>
  <c r="Q435" i="19"/>
  <c r="Q434" i="19"/>
  <c r="Q431" i="19"/>
  <c r="Q429" i="19"/>
  <c r="Q450" i="19"/>
  <c r="Q440" i="19"/>
  <c r="Q437" i="19"/>
  <c r="Q436" i="19"/>
  <c r="Q433" i="19"/>
  <c r="Q432" i="19"/>
  <c r="Q430" i="19"/>
  <c r="Q428" i="19"/>
  <c r="Q427" i="19"/>
  <c r="J373" i="19"/>
  <c r="J371" i="19"/>
  <c r="J370" i="19"/>
  <c r="J368" i="19"/>
  <c r="J367" i="19"/>
  <c r="J365" i="19"/>
  <c r="J364" i="19"/>
  <c r="J359" i="19"/>
  <c r="J358" i="19"/>
  <c r="J357" i="19"/>
  <c r="I452" i="19"/>
  <c r="I375" i="19"/>
  <c r="I374" i="19"/>
  <c r="I372" i="19"/>
  <c r="I369" i="19"/>
  <c r="I366" i="19"/>
  <c r="I363" i="19"/>
  <c r="I362" i="19"/>
  <c r="I360" i="19"/>
  <c r="I356" i="19"/>
  <c r="V373" i="19"/>
  <c r="V371" i="19"/>
  <c r="V370" i="19"/>
  <c r="V368" i="19"/>
  <c r="V367" i="19"/>
  <c r="V365" i="19"/>
  <c r="V364" i="19"/>
  <c r="V359" i="19"/>
  <c r="V358" i="19"/>
  <c r="V357" i="19"/>
  <c r="U373" i="19"/>
  <c r="P373" i="19" s="1"/>
  <c r="U371" i="19"/>
  <c r="P371" i="19" s="1"/>
  <c r="U370" i="19"/>
  <c r="P370" i="19" s="1"/>
  <c r="U368" i="19"/>
  <c r="P368" i="19" s="1"/>
  <c r="U367" i="19"/>
  <c r="P367" i="19" s="1"/>
  <c r="U365" i="19"/>
  <c r="P365" i="19" s="1"/>
  <c r="U364" i="19"/>
  <c r="P364" i="19" s="1"/>
  <c r="U359" i="19"/>
  <c r="P359" i="19" s="1"/>
  <c r="U358" i="19"/>
  <c r="P358" i="19" s="1"/>
  <c r="U357" i="19"/>
  <c r="P357" i="19" s="1"/>
  <c r="H452" i="19"/>
  <c r="N452" i="19"/>
  <c r="H375" i="19"/>
  <c r="N375" i="19"/>
  <c r="H374" i="19"/>
  <c r="N374" i="19"/>
  <c r="H373" i="19"/>
  <c r="M373" i="19"/>
  <c r="H372" i="19"/>
  <c r="N372" i="19"/>
  <c r="H371" i="19"/>
  <c r="M371" i="19"/>
  <c r="H370" i="19"/>
  <c r="M370" i="19"/>
  <c r="O370" i="19" s="1"/>
  <c r="H369" i="19"/>
  <c r="N369" i="19"/>
  <c r="H368" i="19"/>
  <c r="F368" i="19" s="1"/>
  <c r="M368" i="19"/>
  <c r="H367" i="19"/>
  <c r="M367" i="19"/>
  <c r="H366" i="19"/>
  <c r="N366" i="19"/>
  <c r="H365" i="19"/>
  <c r="M365" i="19"/>
  <c r="H364" i="19"/>
  <c r="M364" i="19"/>
  <c r="H363" i="19"/>
  <c r="N363" i="19"/>
  <c r="H362" i="19"/>
  <c r="N362" i="19"/>
  <c r="H360" i="19"/>
  <c r="N360" i="19"/>
  <c r="H359" i="19"/>
  <c r="M359" i="19"/>
  <c r="H358" i="19"/>
  <c r="M358" i="19"/>
  <c r="H357" i="19"/>
  <c r="M357" i="19"/>
  <c r="H356" i="19"/>
  <c r="N356" i="19"/>
  <c r="H355" i="19"/>
  <c r="J458" i="19"/>
  <c r="J455" i="19"/>
  <c r="J454" i="19"/>
  <c r="J457" i="19"/>
  <c r="J456" i="19"/>
  <c r="J453" i="19"/>
  <c r="I457" i="19"/>
  <c r="I456" i="19"/>
  <c r="I453" i="19"/>
  <c r="I458" i="19"/>
  <c r="I455" i="19"/>
  <c r="I454" i="19"/>
  <c r="V458" i="19"/>
  <c r="V457" i="19"/>
  <c r="K457" i="19"/>
  <c r="K456" i="19"/>
  <c r="V454" i="19"/>
  <c r="V453" i="19"/>
  <c r="K453" i="19"/>
  <c r="K458" i="19"/>
  <c r="V456" i="19"/>
  <c r="V455" i="19"/>
  <c r="K455" i="19"/>
  <c r="K454" i="19"/>
  <c r="Q458" i="19"/>
  <c r="Q457" i="19"/>
  <c r="Q454" i="19"/>
  <c r="Q453" i="19"/>
  <c r="Q456" i="19"/>
  <c r="Q455" i="19"/>
  <c r="U456" i="19"/>
  <c r="P456" i="19" s="1"/>
  <c r="U455" i="19"/>
  <c r="P455" i="19" s="1"/>
  <c r="U458" i="19"/>
  <c r="P458" i="19" s="1"/>
  <c r="U457" i="19"/>
  <c r="P457" i="19" s="1"/>
  <c r="U454" i="19"/>
  <c r="P454" i="19" s="1"/>
  <c r="U453" i="19"/>
  <c r="P453" i="19" s="1"/>
  <c r="M384" i="19"/>
  <c r="M458" i="19"/>
  <c r="H458" i="19"/>
  <c r="N457" i="19"/>
  <c r="G457" i="19"/>
  <c r="N456" i="19"/>
  <c r="G456" i="19"/>
  <c r="M455" i="19"/>
  <c r="H455" i="19"/>
  <c r="M454" i="19"/>
  <c r="H454" i="19"/>
  <c r="N453" i="19"/>
  <c r="G453" i="19"/>
  <c r="N458" i="19"/>
  <c r="G458" i="19"/>
  <c r="M457" i="19"/>
  <c r="O457" i="19" s="1"/>
  <c r="H457" i="19"/>
  <c r="M456" i="19"/>
  <c r="O456" i="19" s="1"/>
  <c r="H456" i="19"/>
  <c r="N455" i="19"/>
  <c r="G455" i="19"/>
  <c r="N454" i="19"/>
  <c r="G454" i="19"/>
  <c r="M453" i="19"/>
  <c r="H453" i="19"/>
  <c r="I380" i="19"/>
  <c r="K379" i="19"/>
  <c r="J425" i="19"/>
  <c r="J423" i="19"/>
  <c r="J421" i="19"/>
  <c r="J419" i="19"/>
  <c r="J418" i="19"/>
  <c r="J415" i="19"/>
  <c r="J414" i="19"/>
  <c r="J411" i="19"/>
  <c r="J409" i="19"/>
  <c r="J407" i="19"/>
  <c r="J404" i="19"/>
  <c r="J403" i="19"/>
  <c r="J401" i="19"/>
  <c r="J426" i="19"/>
  <c r="J424" i="19"/>
  <c r="J422" i="19"/>
  <c r="J420" i="19"/>
  <c r="J417" i="19"/>
  <c r="J412" i="19"/>
  <c r="J408" i="19"/>
  <c r="J405" i="19"/>
  <c r="J402" i="19"/>
  <c r="J416" i="19"/>
  <c r="J413" i="19"/>
  <c r="J410" i="19"/>
  <c r="J406" i="19"/>
  <c r="J400" i="19"/>
  <c r="I426" i="19"/>
  <c r="I424" i="19"/>
  <c r="I422" i="19"/>
  <c r="I420" i="19"/>
  <c r="I417" i="19"/>
  <c r="I416" i="19"/>
  <c r="I413" i="19"/>
  <c r="I412" i="19"/>
  <c r="I410" i="19"/>
  <c r="I408" i="19"/>
  <c r="I406" i="19"/>
  <c r="I405" i="19"/>
  <c r="I402" i="19"/>
  <c r="I400" i="19"/>
  <c r="I425" i="19"/>
  <c r="I423" i="19"/>
  <c r="I421" i="19"/>
  <c r="I419" i="19"/>
  <c r="I418" i="19"/>
  <c r="I415" i="19"/>
  <c r="I409" i="19"/>
  <c r="I403" i="19"/>
  <c r="I414" i="19"/>
  <c r="I411" i="19"/>
  <c r="I407" i="19"/>
  <c r="I404" i="19"/>
  <c r="I401" i="19"/>
  <c r="V426" i="19"/>
  <c r="K426" i="19"/>
  <c r="V424" i="19"/>
  <c r="K424" i="19"/>
  <c r="V422" i="19"/>
  <c r="K422" i="19"/>
  <c r="V420" i="19"/>
  <c r="K420" i="19"/>
  <c r="V417" i="19"/>
  <c r="K417" i="19"/>
  <c r="V416" i="19"/>
  <c r="K416" i="19"/>
  <c r="V413" i="19"/>
  <c r="K413" i="19"/>
  <c r="V412" i="19"/>
  <c r="K412" i="19"/>
  <c r="V410" i="19"/>
  <c r="K410" i="19"/>
  <c r="V408" i="19"/>
  <c r="K408" i="19"/>
  <c r="V406" i="19"/>
  <c r="K406" i="19"/>
  <c r="V405" i="19"/>
  <c r="K405" i="19"/>
  <c r="V402" i="19"/>
  <c r="K402" i="19"/>
  <c r="V400" i="19"/>
  <c r="K400" i="19"/>
  <c r="V425" i="19"/>
  <c r="K425" i="19"/>
  <c r="V423" i="19"/>
  <c r="K423" i="19"/>
  <c r="V421" i="19"/>
  <c r="K421" i="19"/>
  <c r="V419" i="19"/>
  <c r="K419" i="19"/>
  <c r="V418" i="19"/>
  <c r="K418" i="19"/>
  <c r="V414" i="19"/>
  <c r="K414" i="19"/>
  <c r="V411" i="19"/>
  <c r="K411" i="19"/>
  <c r="V407" i="19"/>
  <c r="K407" i="19"/>
  <c r="V404" i="19"/>
  <c r="K404" i="19"/>
  <c r="V401" i="19"/>
  <c r="K401" i="19"/>
  <c r="V415" i="19"/>
  <c r="K415" i="19"/>
  <c r="V409" i="19"/>
  <c r="K409" i="19"/>
  <c r="V403" i="19"/>
  <c r="K403" i="19"/>
  <c r="Q425" i="19"/>
  <c r="Q423" i="19"/>
  <c r="Q421" i="19"/>
  <c r="Q419" i="19"/>
  <c r="Q418" i="19"/>
  <c r="Q415" i="19"/>
  <c r="Q414" i="19"/>
  <c r="Q411" i="19"/>
  <c r="Q409" i="19"/>
  <c r="Q407" i="19"/>
  <c r="Q404" i="19"/>
  <c r="Q403" i="19"/>
  <c r="Q401" i="19"/>
  <c r="Q426" i="19"/>
  <c r="Q424" i="19"/>
  <c r="Q422" i="19"/>
  <c r="Q420" i="19"/>
  <c r="Q417" i="19"/>
  <c r="Q412" i="19"/>
  <c r="Q408" i="19"/>
  <c r="Q405" i="19"/>
  <c r="Q402" i="19"/>
  <c r="Q416" i="19"/>
  <c r="Q413" i="19"/>
  <c r="Q410" i="19"/>
  <c r="Q406" i="19"/>
  <c r="Q400" i="19"/>
  <c r="N426" i="19"/>
  <c r="G426" i="19"/>
  <c r="M425" i="19"/>
  <c r="H425" i="19"/>
  <c r="N424" i="19"/>
  <c r="G424" i="19"/>
  <c r="M423" i="19"/>
  <c r="H423" i="19"/>
  <c r="N422" i="19"/>
  <c r="G422" i="19"/>
  <c r="M421" i="19"/>
  <c r="H421" i="19"/>
  <c r="N420" i="19"/>
  <c r="G420" i="19"/>
  <c r="M419" i="19"/>
  <c r="H419" i="19"/>
  <c r="M418" i="19"/>
  <c r="H418" i="19"/>
  <c r="N417" i="19"/>
  <c r="G417" i="19"/>
  <c r="N416" i="19"/>
  <c r="G416" i="19"/>
  <c r="M415" i="19"/>
  <c r="H415" i="19"/>
  <c r="M414" i="19"/>
  <c r="H414" i="19"/>
  <c r="N413" i="19"/>
  <c r="G413" i="19"/>
  <c r="N412" i="19"/>
  <c r="G412" i="19"/>
  <c r="M411" i="19"/>
  <c r="H411" i="19"/>
  <c r="N410" i="19"/>
  <c r="G410" i="19"/>
  <c r="M409" i="19"/>
  <c r="H409" i="19"/>
  <c r="N408" i="19"/>
  <c r="G408" i="19"/>
  <c r="M407" i="19"/>
  <c r="H407" i="19"/>
  <c r="N406" i="19"/>
  <c r="G406" i="19"/>
  <c r="N405" i="19"/>
  <c r="G405" i="19"/>
  <c r="M404" i="19"/>
  <c r="H404" i="19"/>
  <c r="M403" i="19"/>
  <c r="H403" i="19"/>
  <c r="N402" i="19"/>
  <c r="G402" i="19"/>
  <c r="M401" i="19"/>
  <c r="H401" i="19"/>
  <c r="N400" i="19"/>
  <c r="G400" i="19"/>
  <c r="M426" i="19"/>
  <c r="H426" i="19"/>
  <c r="N425" i="19"/>
  <c r="G425" i="19"/>
  <c r="M424" i="19"/>
  <c r="H424" i="19"/>
  <c r="N423" i="19"/>
  <c r="G423" i="19"/>
  <c r="M422" i="19"/>
  <c r="H422" i="19"/>
  <c r="N421" i="19"/>
  <c r="G421" i="19"/>
  <c r="M420" i="19"/>
  <c r="H420" i="19"/>
  <c r="N419" i="19"/>
  <c r="G419" i="19"/>
  <c r="N418" i="19"/>
  <c r="G418" i="19"/>
  <c r="M417" i="19"/>
  <c r="H417" i="19"/>
  <c r="M416" i="19"/>
  <c r="H416" i="19"/>
  <c r="N415" i="19"/>
  <c r="G414" i="19"/>
  <c r="F414" i="19" s="1"/>
  <c r="M413" i="19"/>
  <c r="O413" i="19" s="1"/>
  <c r="H413" i="19"/>
  <c r="F413" i="19" s="1"/>
  <c r="G411" i="19"/>
  <c r="M410" i="19"/>
  <c r="H410" i="19"/>
  <c r="N409" i="19"/>
  <c r="G407" i="19"/>
  <c r="M406" i="19"/>
  <c r="H406" i="19"/>
  <c r="G404" i="19"/>
  <c r="N403" i="19"/>
  <c r="G401" i="19"/>
  <c r="M400" i="19"/>
  <c r="H400" i="19"/>
  <c r="G415" i="19"/>
  <c r="N414" i="19"/>
  <c r="M412" i="19"/>
  <c r="H412" i="19"/>
  <c r="N411" i="19"/>
  <c r="G409" i="19"/>
  <c r="M408" i="19"/>
  <c r="H408" i="19"/>
  <c r="N407" i="19"/>
  <c r="M405" i="19"/>
  <c r="H405" i="19"/>
  <c r="N404" i="19"/>
  <c r="G403" i="19"/>
  <c r="M402" i="19"/>
  <c r="H402" i="19"/>
  <c r="N401" i="19"/>
  <c r="U322" i="19"/>
  <c r="P322" i="19" s="1"/>
  <c r="U349" i="19"/>
  <c r="P349" i="19" s="1"/>
  <c r="U318" i="19"/>
  <c r="P318" i="19" s="1"/>
  <c r="U303" i="19"/>
  <c r="P303" i="19" s="1"/>
  <c r="U302" i="19"/>
  <c r="P302" i="19" s="1"/>
  <c r="U286" i="19"/>
  <c r="P286" i="19" s="1"/>
  <c r="U276" i="19"/>
  <c r="P276" i="19" s="1"/>
  <c r="U247" i="19"/>
  <c r="P247" i="19" s="1"/>
  <c r="U244" i="19"/>
  <c r="P244" i="19" s="1"/>
  <c r="U241" i="19"/>
  <c r="P241" i="19" s="1"/>
  <c r="U237" i="19"/>
  <c r="P237" i="19" s="1"/>
  <c r="U236" i="19"/>
  <c r="P236" i="19" s="1"/>
  <c r="U230" i="19"/>
  <c r="P230" i="19" s="1"/>
  <c r="U229" i="19"/>
  <c r="P229" i="19" s="1"/>
  <c r="U227" i="19"/>
  <c r="P227" i="19" s="1"/>
  <c r="U224" i="19"/>
  <c r="P224" i="19" s="1"/>
  <c r="U204" i="19"/>
  <c r="P204" i="19" s="1"/>
  <c r="U203" i="19"/>
  <c r="P203" i="19" s="1"/>
  <c r="U199" i="19"/>
  <c r="P199" i="19" s="1"/>
  <c r="U173" i="19"/>
  <c r="P173" i="19" s="1"/>
  <c r="U147" i="19"/>
  <c r="P147" i="19" s="1"/>
  <c r="U143" i="19"/>
  <c r="P143" i="19" s="1"/>
  <c r="U111" i="19"/>
  <c r="P111" i="19" s="1"/>
  <c r="U92" i="19"/>
  <c r="P92" i="19" s="1"/>
  <c r="U83" i="19"/>
  <c r="P83" i="19" s="1"/>
  <c r="U74" i="19"/>
  <c r="P74" i="19" s="1"/>
  <c r="U70" i="19"/>
  <c r="P70" i="19" s="1"/>
  <c r="U68" i="19"/>
  <c r="P68" i="19" s="1"/>
  <c r="U62" i="19"/>
  <c r="P62" i="19" s="1"/>
  <c r="U59" i="19"/>
  <c r="P59" i="19" s="1"/>
  <c r="U56" i="19"/>
  <c r="P56" i="19" s="1"/>
  <c r="U55" i="19"/>
  <c r="P55" i="19" s="1"/>
  <c r="U49" i="19"/>
  <c r="P49" i="19" s="1"/>
  <c r="U42" i="19"/>
  <c r="P42" i="19" s="1"/>
  <c r="U289" i="19"/>
  <c r="P289" i="19" s="1"/>
  <c r="U287" i="19"/>
  <c r="P287" i="19" s="1"/>
  <c r="U240" i="19"/>
  <c r="P240" i="19" s="1"/>
  <c r="U225" i="19"/>
  <c r="P225" i="19" s="1"/>
  <c r="U194" i="19"/>
  <c r="P194" i="19" s="1"/>
  <c r="U176" i="19"/>
  <c r="P176" i="19" s="1"/>
  <c r="U160" i="19"/>
  <c r="P160" i="19" s="1"/>
  <c r="M11" i="6"/>
  <c r="M766" i="6" s="1"/>
  <c r="U338" i="19"/>
  <c r="P338" i="19" s="1"/>
  <c r="U333" i="19"/>
  <c r="P333" i="19" s="1"/>
  <c r="U425" i="19"/>
  <c r="P425" i="19" s="1"/>
  <c r="U422" i="19"/>
  <c r="P422" i="19" s="1"/>
  <c r="U421" i="19"/>
  <c r="P421" i="19" s="1"/>
  <c r="U410" i="19"/>
  <c r="P410" i="19" s="1"/>
  <c r="U407" i="19"/>
  <c r="P407" i="19" s="1"/>
  <c r="U406" i="19"/>
  <c r="P406" i="19" s="1"/>
  <c r="U405" i="19"/>
  <c r="P405" i="19" s="1"/>
  <c r="U404" i="19"/>
  <c r="P404" i="19" s="1"/>
  <c r="U403" i="19"/>
  <c r="P403" i="19" s="1"/>
  <c r="U402" i="19"/>
  <c r="P402" i="19" s="1"/>
  <c r="U415" i="19"/>
  <c r="P415" i="19" s="1"/>
  <c r="U414" i="19"/>
  <c r="P414" i="19" s="1"/>
  <c r="U412" i="19"/>
  <c r="P412" i="19" s="1"/>
  <c r="U411" i="19"/>
  <c r="P411" i="19" s="1"/>
  <c r="U408" i="19"/>
  <c r="P408" i="19" s="1"/>
  <c r="U401" i="19"/>
  <c r="P401" i="19" s="1"/>
  <c r="U426" i="19"/>
  <c r="P426" i="19" s="1"/>
  <c r="U424" i="19"/>
  <c r="P424" i="19" s="1"/>
  <c r="U423" i="19"/>
  <c r="P423" i="19" s="1"/>
  <c r="U420" i="19"/>
  <c r="P420" i="19" s="1"/>
  <c r="U419" i="19"/>
  <c r="P419" i="19" s="1"/>
  <c r="U418" i="19"/>
  <c r="P418" i="19" s="1"/>
  <c r="U417" i="19"/>
  <c r="P417" i="19" s="1"/>
  <c r="U416" i="19"/>
  <c r="P416" i="19" s="1"/>
  <c r="U413" i="19"/>
  <c r="P413" i="19" s="1"/>
  <c r="U409" i="19"/>
  <c r="P409" i="19" s="1"/>
  <c r="U400" i="19"/>
  <c r="P400" i="19" s="1"/>
  <c r="M376" i="19"/>
  <c r="J399" i="19"/>
  <c r="J397" i="19"/>
  <c r="J395" i="19"/>
  <c r="J393" i="19"/>
  <c r="J390" i="19"/>
  <c r="J389" i="19"/>
  <c r="J398" i="19"/>
  <c r="J396" i="19"/>
  <c r="J394" i="19"/>
  <c r="J391" i="19"/>
  <c r="J392" i="19"/>
  <c r="I398" i="19"/>
  <c r="I396" i="19"/>
  <c r="I394" i="19"/>
  <c r="I392" i="19"/>
  <c r="I391" i="19"/>
  <c r="I399" i="19"/>
  <c r="I397" i="19"/>
  <c r="I395" i="19"/>
  <c r="I393" i="19"/>
  <c r="I390" i="19"/>
  <c r="I389" i="19"/>
  <c r="V399" i="19"/>
  <c r="V398" i="19"/>
  <c r="K398" i="19"/>
  <c r="V397" i="19"/>
  <c r="V396" i="19"/>
  <c r="K396" i="19"/>
  <c r="V395" i="19"/>
  <c r="V394" i="19"/>
  <c r="K394" i="19"/>
  <c r="V393" i="19"/>
  <c r="V392" i="19"/>
  <c r="K392" i="19"/>
  <c r="K391" i="19"/>
  <c r="V389" i="19"/>
  <c r="K399" i="19"/>
  <c r="K397" i="19"/>
  <c r="K395" i="19"/>
  <c r="V390" i="19"/>
  <c r="K389" i="19"/>
  <c r="K393" i="19"/>
  <c r="V391" i="19"/>
  <c r="K390" i="19"/>
  <c r="Q399" i="19"/>
  <c r="Q398" i="19"/>
  <c r="Q397" i="19"/>
  <c r="Q396" i="19"/>
  <c r="Q395" i="19"/>
  <c r="Q394" i="19"/>
  <c r="Q393" i="19"/>
  <c r="Q392" i="19"/>
  <c r="Q389" i="19"/>
  <c r="Q391" i="19"/>
  <c r="Q390" i="19"/>
  <c r="U391" i="19"/>
  <c r="P391" i="19" s="1"/>
  <c r="U390" i="19"/>
  <c r="P390" i="19" s="1"/>
  <c r="U399" i="19"/>
  <c r="P399" i="19" s="1"/>
  <c r="U398" i="19"/>
  <c r="P398" i="19" s="1"/>
  <c r="U397" i="19"/>
  <c r="P397" i="19" s="1"/>
  <c r="U396" i="19"/>
  <c r="P396" i="19" s="1"/>
  <c r="U395" i="19"/>
  <c r="P395" i="19" s="1"/>
  <c r="U392" i="19"/>
  <c r="P392" i="19" s="1"/>
  <c r="U389" i="19"/>
  <c r="P389" i="19" s="1"/>
  <c r="U394" i="19"/>
  <c r="P394" i="19" s="1"/>
  <c r="U393" i="19"/>
  <c r="P393" i="19" s="1"/>
  <c r="M399" i="19"/>
  <c r="H399" i="19"/>
  <c r="N398" i="19"/>
  <c r="G398" i="19"/>
  <c r="M397" i="19"/>
  <c r="H397" i="19"/>
  <c r="N396" i="19"/>
  <c r="G396" i="19"/>
  <c r="M395" i="19"/>
  <c r="H395" i="19"/>
  <c r="N394" i="19"/>
  <c r="G394" i="19"/>
  <c r="M393" i="19"/>
  <c r="H393" i="19"/>
  <c r="N392" i="19"/>
  <c r="G392" i="19"/>
  <c r="N391" i="19"/>
  <c r="G391" i="19"/>
  <c r="M390" i="19"/>
  <c r="H390" i="19"/>
  <c r="M389" i="19"/>
  <c r="H389" i="19"/>
  <c r="N399" i="19"/>
  <c r="G399" i="19"/>
  <c r="M398" i="19"/>
  <c r="H398" i="19"/>
  <c r="N397" i="19"/>
  <c r="G397" i="19"/>
  <c r="M396" i="19"/>
  <c r="H396" i="19"/>
  <c r="N395" i="19"/>
  <c r="G395" i="19"/>
  <c r="N393" i="19"/>
  <c r="M392" i="19"/>
  <c r="H392" i="19"/>
  <c r="N390" i="19"/>
  <c r="G389" i="19"/>
  <c r="M394" i="19"/>
  <c r="H394" i="19"/>
  <c r="G393" i="19"/>
  <c r="M391" i="19"/>
  <c r="O391" i="19" s="1"/>
  <c r="H391" i="19"/>
  <c r="G390" i="19"/>
  <c r="N389" i="19"/>
  <c r="I378" i="19"/>
  <c r="J383" i="19"/>
  <c r="H388" i="19"/>
  <c r="J376" i="19"/>
  <c r="N377" i="19"/>
  <c r="N378" i="19"/>
  <c r="N379" i="19"/>
  <c r="J384" i="19"/>
  <c r="I381" i="19"/>
  <c r="K378" i="19"/>
  <c r="Q379" i="19"/>
  <c r="M385" i="19"/>
  <c r="K381" i="19"/>
  <c r="P500" i="7"/>
  <c r="Q500" i="7" s="1"/>
  <c r="P502" i="7"/>
  <c r="Q502" i="7" s="1"/>
  <c r="P504" i="7"/>
  <c r="Q504" i="7" s="1"/>
  <c r="P506" i="7"/>
  <c r="Q506" i="7" s="1"/>
  <c r="P508" i="7"/>
  <c r="Q508" i="7" s="1"/>
  <c r="P510" i="7"/>
  <c r="Q510" i="7" s="1"/>
  <c r="P512" i="7"/>
  <c r="Q512" i="7" s="1"/>
  <c r="P514" i="7"/>
  <c r="Q514" i="7" s="1"/>
  <c r="P516" i="7"/>
  <c r="Q516" i="7" s="1"/>
  <c r="P518" i="7"/>
  <c r="Q518" i="7" s="1"/>
  <c r="P520" i="7"/>
  <c r="Q520" i="7" s="1"/>
  <c r="P522" i="7"/>
  <c r="Q522" i="7" s="1"/>
  <c r="P524" i="7"/>
  <c r="Q524" i="7" s="1"/>
  <c r="P526" i="7"/>
  <c r="Q526" i="7" s="1"/>
  <c r="P528" i="7"/>
  <c r="Q528" i="7" s="1"/>
  <c r="P530" i="7"/>
  <c r="Q530" i="7" s="1"/>
  <c r="P532" i="7"/>
  <c r="Q532" i="7" s="1"/>
  <c r="P534" i="7"/>
  <c r="Q534" i="7" s="1"/>
  <c r="P536" i="7"/>
  <c r="Q536" i="7" s="1"/>
  <c r="P538" i="7"/>
  <c r="Q538" i="7" s="1"/>
  <c r="P540" i="7"/>
  <c r="Q540" i="7" s="1"/>
  <c r="P542" i="7"/>
  <c r="Q542" i="7" s="1"/>
  <c r="P544" i="7"/>
  <c r="Q544" i="7" s="1"/>
  <c r="P546" i="7"/>
  <c r="Q546" i="7" s="1"/>
  <c r="P548" i="7"/>
  <c r="Q548" i="7" s="1"/>
  <c r="P550" i="7"/>
  <c r="Q550" i="7" s="1"/>
  <c r="P552" i="7"/>
  <c r="Q552" i="7" s="1"/>
  <c r="P554" i="7"/>
  <c r="Q554" i="7" s="1"/>
  <c r="P556" i="7"/>
  <c r="Q556" i="7" s="1"/>
  <c r="P558" i="7"/>
  <c r="Q558" i="7" s="1"/>
  <c r="P560" i="7"/>
  <c r="Q560" i="7" s="1"/>
  <c r="P562" i="7"/>
  <c r="Q562" i="7" s="1"/>
  <c r="P564" i="7"/>
  <c r="Q564" i="7" s="1"/>
  <c r="P566" i="7"/>
  <c r="Q566" i="7" s="1"/>
  <c r="P568" i="7"/>
  <c r="Q568" i="7" s="1"/>
  <c r="P570" i="7"/>
  <c r="Q570" i="7" s="1"/>
  <c r="P572" i="7"/>
  <c r="Q572" i="7" s="1"/>
  <c r="P574" i="7"/>
  <c r="Q574" i="7" s="1"/>
  <c r="P576" i="7"/>
  <c r="Q576" i="7" s="1"/>
  <c r="P578" i="7"/>
  <c r="Q578" i="7" s="1"/>
  <c r="P580" i="7"/>
  <c r="Q580" i="7" s="1"/>
  <c r="P582" i="7"/>
  <c r="Q582" i="7" s="1"/>
  <c r="P584" i="7"/>
  <c r="Q584" i="7" s="1"/>
  <c r="P586" i="7"/>
  <c r="Q586" i="7" s="1"/>
  <c r="P588" i="7"/>
  <c r="Q588" i="7" s="1"/>
  <c r="P590" i="7"/>
  <c r="Q590" i="7" s="1"/>
  <c r="P592" i="7"/>
  <c r="Q592" i="7" s="1"/>
  <c r="P594" i="7"/>
  <c r="Q594" i="7" s="1"/>
  <c r="P596" i="7"/>
  <c r="Q596" i="7" s="1"/>
  <c r="P598" i="7"/>
  <c r="Q598" i="7" s="1"/>
  <c r="P600" i="7"/>
  <c r="Q600" i="7" s="1"/>
  <c r="P602" i="7"/>
  <c r="Q602" i="7" s="1"/>
  <c r="P604" i="7"/>
  <c r="Q604" i="7" s="1"/>
  <c r="P606" i="7"/>
  <c r="Q606" i="7" s="1"/>
  <c r="P608" i="7"/>
  <c r="Q608" i="7" s="1"/>
  <c r="P610" i="7"/>
  <c r="Q610" i="7" s="1"/>
  <c r="P612" i="7"/>
  <c r="Q612" i="7" s="1"/>
  <c r="P614" i="7"/>
  <c r="Q614" i="7" s="1"/>
  <c r="P616" i="7"/>
  <c r="Q616" i="7" s="1"/>
  <c r="P618" i="7"/>
  <c r="Q618" i="7" s="1"/>
  <c r="P620" i="7"/>
  <c r="Q620" i="7" s="1"/>
  <c r="P622" i="7"/>
  <c r="Q622" i="7" s="1"/>
  <c r="P624" i="7"/>
  <c r="Q624" i="7" s="1"/>
  <c r="P626" i="7"/>
  <c r="Q626" i="7" s="1"/>
  <c r="P628" i="7"/>
  <c r="Q628" i="7" s="1"/>
  <c r="P630" i="7"/>
  <c r="Q630" i="7" s="1"/>
  <c r="P632" i="7"/>
  <c r="Q632" i="7" s="1"/>
  <c r="P634" i="7"/>
  <c r="Q634" i="7" s="1"/>
  <c r="P636" i="7"/>
  <c r="Q636" i="7" s="1"/>
  <c r="P638" i="7"/>
  <c r="Q638" i="7" s="1"/>
  <c r="P640" i="7"/>
  <c r="Q640" i="7" s="1"/>
  <c r="P642" i="7"/>
  <c r="Q642" i="7" s="1"/>
  <c r="P644" i="7"/>
  <c r="Q644" i="7" s="1"/>
  <c r="P646" i="7"/>
  <c r="Q646" i="7" s="1"/>
  <c r="P648" i="7"/>
  <c r="Q648" i="7" s="1"/>
  <c r="P650" i="7"/>
  <c r="Q650" i="7" s="1"/>
  <c r="P652" i="7"/>
  <c r="Q652" i="7" s="1"/>
  <c r="P654" i="7"/>
  <c r="Q654" i="7" s="1"/>
  <c r="P656" i="7"/>
  <c r="Q656" i="7" s="1"/>
  <c r="P658" i="7"/>
  <c r="Q658" i="7" s="1"/>
  <c r="P660" i="7"/>
  <c r="Q660" i="7" s="1"/>
  <c r="P662" i="7"/>
  <c r="Q662" i="7" s="1"/>
  <c r="P664" i="7"/>
  <c r="Q664" i="7" s="1"/>
  <c r="P666" i="7"/>
  <c r="Q666" i="7" s="1"/>
  <c r="P668" i="7"/>
  <c r="Q668" i="7" s="1"/>
  <c r="P670" i="7"/>
  <c r="Q670" i="7" s="1"/>
  <c r="P672" i="7"/>
  <c r="Q672" i="7" s="1"/>
  <c r="P674" i="7"/>
  <c r="Q674" i="7" s="1"/>
  <c r="P676" i="7"/>
  <c r="Q676" i="7" s="1"/>
  <c r="P678" i="7"/>
  <c r="Q678" i="7" s="1"/>
  <c r="P680" i="7"/>
  <c r="Q680" i="7" s="1"/>
  <c r="P682" i="7"/>
  <c r="Q682" i="7" s="1"/>
  <c r="P684" i="7"/>
  <c r="Q684" i="7" s="1"/>
  <c r="P686" i="7"/>
  <c r="Q686" i="7" s="1"/>
  <c r="P688" i="7"/>
  <c r="Q688" i="7" s="1"/>
  <c r="P690" i="7"/>
  <c r="Q690" i="7" s="1"/>
  <c r="P692" i="7"/>
  <c r="Q692" i="7" s="1"/>
  <c r="P694" i="7"/>
  <c r="Q694" i="7" s="1"/>
  <c r="P696" i="7"/>
  <c r="Q696" i="7" s="1"/>
  <c r="P698" i="7"/>
  <c r="Q698" i="7" s="1"/>
  <c r="P700" i="7"/>
  <c r="Q700" i="7" s="1"/>
  <c r="P702" i="7"/>
  <c r="Q702" i="7" s="1"/>
  <c r="P704" i="7"/>
  <c r="Q704" i="7" s="1"/>
  <c r="P706" i="7"/>
  <c r="Q706" i="7" s="1"/>
  <c r="P708" i="7"/>
  <c r="Q708" i="7" s="1"/>
  <c r="P710" i="7"/>
  <c r="Q710" i="7" s="1"/>
  <c r="P712" i="7"/>
  <c r="Q712" i="7" s="1"/>
  <c r="P964" i="7"/>
  <c r="Q964" i="7" s="1"/>
  <c r="P966" i="7"/>
  <c r="Q966" i="7" s="1"/>
  <c r="P968" i="7"/>
  <c r="Q968" i="7" s="1"/>
  <c r="P970" i="7"/>
  <c r="Q970" i="7" s="1"/>
  <c r="P972" i="7"/>
  <c r="Q972" i="7" s="1"/>
  <c r="P974" i="7"/>
  <c r="Q974" i="7" s="1"/>
  <c r="P976" i="7"/>
  <c r="Q976" i="7" s="1"/>
  <c r="P978" i="7"/>
  <c r="Q978" i="7" s="1"/>
  <c r="P980" i="7"/>
  <c r="Q980" i="7" s="1"/>
  <c r="P982" i="7"/>
  <c r="Q982" i="7" s="1"/>
  <c r="P984" i="7"/>
  <c r="Q984" i="7" s="1"/>
  <c r="P986" i="7"/>
  <c r="Q986" i="7" s="1"/>
  <c r="P988" i="7"/>
  <c r="Q988" i="7" s="1"/>
  <c r="P990" i="7"/>
  <c r="Q990" i="7" s="1"/>
  <c r="P992" i="7"/>
  <c r="Q992" i="7" s="1"/>
  <c r="P994" i="7"/>
  <c r="Q994" i="7" s="1"/>
  <c r="P996" i="7"/>
  <c r="Q996" i="7" s="1"/>
  <c r="P998" i="7"/>
  <c r="Q998" i="7" s="1"/>
  <c r="U356" i="19"/>
  <c r="P356" i="19" s="1"/>
  <c r="U254" i="19"/>
  <c r="P254" i="19" s="1"/>
  <c r="U256" i="19"/>
  <c r="P256" i="19" s="1"/>
  <c r="U258" i="19"/>
  <c r="P258" i="19" s="1"/>
  <c r="U265" i="19"/>
  <c r="P265" i="19" s="1"/>
  <c r="U267" i="19"/>
  <c r="P267" i="19" s="1"/>
  <c r="U269" i="19"/>
  <c r="P269" i="19" s="1"/>
  <c r="U279" i="19"/>
  <c r="P279" i="19" s="1"/>
  <c r="U281" i="19"/>
  <c r="P281" i="19" s="1"/>
  <c r="U291" i="19"/>
  <c r="P291" i="19" s="1"/>
  <c r="U295" i="19"/>
  <c r="P295" i="19" s="1"/>
  <c r="U306" i="19"/>
  <c r="P306" i="19" s="1"/>
  <c r="U311" i="19"/>
  <c r="P311" i="19" s="1"/>
  <c r="U321" i="19"/>
  <c r="P321" i="19" s="1"/>
  <c r="U347" i="19"/>
  <c r="P347" i="19" s="1"/>
  <c r="V347" i="19"/>
  <c r="V311" i="19"/>
  <c r="V306" i="19"/>
  <c r="V295" i="19"/>
  <c r="V291" i="19"/>
  <c r="V279" i="19"/>
  <c r="V269" i="19"/>
  <c r="V265" i="19"/>
  <c r="V256" i="19"/>
  <c r="V356" i="19"/>
  <c r="K306" i="19"/>
  <c r="K294" i="19"/>
  <c r="K278" i="19"/>
  <c r="K264" i="19"/>
  <c r="K258" i="19"/>
  <c r="K256" i="19"/>
  <c r="K254" i="19"/>
  <c r="K226" i="19"/>
  <c r="K220" i="19"/>
  <c r="K216" i="19"/>
  <c r="K210" i="19"/>
  <c r="K208" i="19"/>
  <c r="K206" i="19"/>
  <c r="K198" i="19"/>
  <c r="K188" i="19"/>
  <c r="K180" i="19"/>
  <c r="K174" i="19"/>
  <c r="J9" i="18"/>
  <c r="J27" i="18" s="1"/>
  <c r="K356" i="19"/>
  <c r="E18" i="3"/>
  <c r="E22" i="3"/>
  <c r="E26"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162" i="3"/>
  <c r="E166" i="3"/>
  <c r="E170" i="3"/>
  <c r="E174" i="3"/>
  <c r="E178" i="3"/>
  <c r="E182" i="3"/>
  <c r="E186" i="3"/>
  <c r="E190" i="3"/>
  <c r="E194" i="3"/>
  <c r="E198" i="3"/>
  <c r="E202" i="3"/>
  <c r="E206" i="3"/>
  <c r="E210" i="3"/>
  <c r="E214" i="3"/>
  <c r="E218" i="3"/>
  <c r="E222" i="3"/>
  <c r="E226" i="3"/>
  <c r="E230" i="3"/>
  <c r="E234" i="3"/>
  <c r="E238" i="3"/>
  <c r="E242" i="3"/>
  <c r="E246" i="3"/>
  <c r="E250" i="3"/>
  <c r="E254" i="3"/>
  <c r="E258" i="3"/>
  <c r="E262" i="3"/>
  <c r="E266" i="3"/>
  <c r="E270" i="3"/>
  <c r="E274" i="3"/>
  <c r="E278" i="3"/>
  <c r="E282" i="3"/>
  <c r="E286" i="3"/>
  <c r="E290" i="3"/>
  <c r="E294" i="3"/>
  <c r="E298" i="3"/>
  <c r="E302" i="3"/>
  <c r="E306" i="3"/>
  <c r="E310" i="3"/>
  <c r="E314" i="3"/>
  <c r="E318" i="3"/>
  <c r="E322" i="3"/>
  <c r="E326" i="3"/>
  <c r="E330" i="3"/>
  <c r="E334" i="3"/>
  <c r="E338" i="3"/>
  <c r="E342" i="3"/>
  <c r="E346" i="3"/>
  <c r="E350" i="3"/>
  <c r="E354" i="3"/>
  <c r="E358" i="3"/>
  <c r="E362" i="3"/>
  <c r="E366" i="3"/>
  <c r="E370" i="3"/>
  <c r="E374" i="3"/>
  <c r="E378" i="3"/>
  <c r="E382" i="3"/>
  <c r="E386" i="3"/>
  <c r="E390" i="3"/>
  <c r="E394" i="3"/>
  <c r="E398" i="3"/>
  <c r="E402" i="3"/>
  <c r="E406" i="3"/>
  <c r="E410" i="3"/>
  <c r="E414" i="3"/>
  <c r="E418" i="3"/>
  <c r="E422" i="3"/>
  <c r="E426" i="3"/>
  <c r="E430" i="3"/>
  <c r="E434" i="3"/>
  <c r="E438" i="3"/>
  <c r="E442" i="3"/>
  <c r="E446" i="3"/>
  <c r="E450" i="3"/>
  <c r="E454" i="3"/>
  <c r="E458" i="3"/>
  <c r="E462" i="3"/>
  <c r="E466" i="3"/>
  <c r="E470" i="3"/>
  <c r="E474" i="3"/>
  <c r="E478" i="3"/>
  <c r="E482" i="3"/>
  <c r="E486" i="3"/>
  <c r="E490" i="3"/>
  <c r="E494" i="3"/>
  <c r="E498" i="3"/>
  <c r="E502" i="3"/>
  <c r="E506" i="3"/>
  <c r="E510" i="3"/>
  <c r="E514" i="3"/>
  <c r="E518" i="3"/>
  <c r="E522" i="3"/>
  <c r="E526" i="3"/>
  <c r="E530" i="3"/>
  <c r="E534" i="3"/>
  <c r="E538" i="3"/>
  <c r="E542" i="3"/>
  <c r="E546" i="3"/>
  <c r="E550" i="3"/>
  <c r="E554" i="3"/>
  <c r="E558" i="3"/>
  <c r="E562" i="3"/>
  <c r="E566" i="3"/>
  <c r="E570" i="3"/>
  <c r="E574" i="3"/>
  <c r="E578" i="3"/>
  <c r="E582" i="3"/>
  <c r="E586" i="3"/>
  <c r="E590" i="3"/>
  <c r="E594" i="3"/>
  <c r="E598" i="3"/>
  <c r="E602" i="3"/>
  <c r="E606" i="3"/>
  <c r="E610" i="3"/>
  <c r="E614" i="3"/>
  <c r="E618" i="3"/>
  <c r="E622" i="3"/>
  <c r="E626" i="3"/>
  <c r="E630" i="3"/>
  <c r="E634" i="3"/>
  <c r="E638" i="3"/>
  <c r="E642" i="3"/>
  <c r="E646" i="3"/>
  <c r="E650" i="3"/>
  <c r="E654" i="3"/>
  <c r="E658" i="3"/>
  <c r="E662" i="3"/>
  <c r="E666" i="3"/>
  <c r="E670" i="3"/>
  <c r="E674" i="3"/>
  <c r="E678" i="3"/>
  <c r="E682" i="3"/>
  <c r="E686" i="3"/>
  <c r="E690" i="3"/>
  <c r="E694" i="3"/>
  <c r="E698" i="3"/>
  <c r="E702" i="3"/>
  <c r="E706" i="3"/>
  <c r="E710" i="3"/>
  <c r="E714" i="3"/>
  <c r="E718" i="3"/>
  <c r="E722" i="3"/>
  <c r="E726" i="3"/>
  <c r="E730" i="3"/>
  <c r="E734" i="3"/>
  <c r="E738" i="3"/>
  <c r="E742" i="3"/>
  <c r="E746" i="3"/>
  <c r="E750" i="3"/>
  <c r="E754" i="3"/>
  <c r="E758" i="3"/>
  <c r="E762" i="3"/>
  <c r="E766" i="3"/>
  <c r="E770" i="3"/>
  <c r="E774" i="3"/>
  <c r="E778" i="3"/>
  <c r="E782" i="3"/>
  <c r="E786" i="3"/>
  <c r="E790" i="3"/>
  <c r="E794" i="3"/>
  <c r="E798" i="3"/>
  <c r="E802" i="3"/>
  <c r="E806" i="3"/>
  <c r="E810" i="3"/>
  <c r="E814" i="3"/>
  <c r="E818" i="3"/>
  <c r="E822" i="3"/>
  <c r="E826" i="3"/>
  <c r="E830" i="3"/>
  <c r="E834" i="3"/>
  <c r="E838" i="3"/>
  <c r="E842" i="3"/>
  <c r="E846" i="3"/>
  <c r="E850" i="3"/>
  <c r="E854" i="3"/>
  <c r="E858" i="3"/>
  <c r="E862" i="3"/>
  <c r="E866" i="3"/>
  <c r="E870" i="3"/>
  <c r="E874" i="3"/>
  <c r="E878" i="3"/>
  <c r="E882" i="3"/>
  <c r="E886" i="3"/>
  <c r="E890" i="3"/>
  <c r="E894" i="3"/>
  <c r="E898" i="3"/>
  <c r="E902" i="3"/>
  <c r="E906" i="3"/>
  <c r="E910" i="3"/>
  <c r="E914" i="3"/>
  <c r="E918" i="3"/>
  <c r="E922" i="3"/>
  <c r="E926" i="3"/>
  <c r="E930" i="3"/>
  <c r="E934" i="3"/>
  <c r="E938" i="3"/>
  <c r="E942" i="3"/>
  <c r="E946" i="3"/>
  <c r="E950" i="3"/>
  <c r="E954" i="3"/>
  <c r="E958" i="3"/>
  <c r="E962" i="3"/>
  <c r="E966" i="3"/>
  <c r="E970" i="3"/>
  <c r="E974" i="3"/>
  <c r="E978" i="3"/>
  <c r="E982" i="3"/>
  <c r="E986" i="3"/>
  <c r="E990" i="3"/>
  <c r="E994" i="3"/>
  <c r="E998" i="3"/>
  <c r="E1002" i="3"/>
  <c r="E1006" i="3"/>
  <c r="E1008" i="3"/>
  <c r="V321" i="19"/>
  <c r="V281" i="19"/>
  <c r="V267" i="19"/>
  <c r="V258" i="19"/>
  <c r="V254" i="19"/>
  <c r="K223" i="19"/>
  <c r="K219" i="19"/>
  <c r="K215" i="19"/>
  <c r="K211" i="19"/>
  <c r="K209" i="19"/>
  <c r="K207" i="19"/>
  <c r="K187" i="19"/>
  <c r="K183" i="19"/>
  <c r="G356" i="19"/>
  <c r="G254" i="19"/>
  <c r="F254" i="19" s="1"/>
  <c r="G256" i="19"/>
  <c r="G258" i="19"/>
  <c r="G265" i="19"/>
  <c r="G267" i="19"/>
  <c r="G269" i="19"/>
  <c r="G279" i="19"/>
  <c r="G281" i="19"/>
  <c r="F281" i="19" s="1"/>
  <c r="G291" i="19"/>
  <c r="G295" i="19"/>
  <c r="E1012" i="3"/>
  <c r="AC1009" i="3"/>
  <c r="AC1003" i="3"/>
  <c r="AC999" i="3"/>
  <c r="AC995" i="3"/>
  <c r="AC991" i="3"/>
  <c r="AC987" i="3"/>
  <c r="AC983" i="3"/>
  <c r="AC979" i="3"/>
  <c r="AC975" i="3"/>
  <c r="AC971" i="3"/>
  <c r="AC967" i="3"/>
  <c r="AC963" i="3"/>
  <c r="AC959" i="3"/>
  <c r="AC955" i="3"/>
  <c r="AC951" i="3"/>
  <c r="AC947" i="3"/>
  <c r="AC943" i="3"/>
  <c r="AC939" i="3"/>
  <c r="AC935" i="3"/>
  <c r="AC931" i="3"/>
  <c r="AC927" i="3"/>
  <c r="AC923" i="3"/>
  <c r="AC919" i="3"/>
  <c r="AC915" i="3"/>
  <c r="AC911" i="3"/>
  <c r="AC907" i="3"/>
  <c r="AC903" i="3"/>
  <c r="AC899" i="3"/>
  <c r="AC895" i="3"/>
  <c r="AC891" i="3"/>
  <c r="AC887" i="3"/>
  <c r="AC883" i="3"/>
  <c r="AC879" i="3"/>
  <c r="AC875" i="3"/>
  <c r="AC871" i="3"/>
  <c r="AC867" i="3"/>
  <c r="AC863" i="3"/>
  <c r="AC859" i="3"/>
  <c r="AC855" i="3"/>
  <c r="AC851" i="3"/>
  <c r="AC847" i="3"/>
  <c r="AC843" i="3"/>
  <c r="AC839" i="3"/>
  <c r="AC835" i="3"/>
  <c r="AC831" i="3"/>
  <c r="AC827" i="3"/>
  <c r="AC823" i="3"/>
  <c r="AC819" i="3"/>
  <c r="AC815" i="3"/>
  <c r="AC811" i="3"/>
  <c r="AC807" i="3"/>
  <c r="AC803" i="3"/>
  <c r="AC799" i="3"/>
  <c r="AC795" i="3"/>
  <c r="AC791" i="3"/>
  <c r="AC787" i="3"/>
  <c r="AC783" i="3"/>
  <c r="AC779" i="3"/>
  <c r="AC775" i="3"/>
  <c r="AC771" i="3"/>
  <c r="AC767" i="3"/>
  <c r="AC763" i="3"/>
  <c r="AC759" i="3"/>
  <c r="AC755" i="3"/>
  <c r="AC751" i="3"/>
  <c r="AC747" i="3"/>
  <c r="AC743" i="3"/>
  <c r="AC739" i="3"/>
  <c r="AC735" i="3"/>
  <c r="AC731" i="3"/>
  <c r="AC727" i="3"/>
  <c r="AC723" i="3"/>
  <c r="AC719" i="3"/>
  <c r="AC715" i="3"/>
  <c r="AC711" i="3"/>
  <c r="AC707" i="3"/>
  <c r="AC703" i="3"/>
  <c r="AC699" i="3"/>
  <c r="AC695" i="3"/>
  <c r="AC691" i="3"/>
  <c r="AC687" i="3"/>
  <c r="AC683" i="3"/>
  <c r="AC679" i="3"/>
  <c r="AC675" i="3"/>
  <c r="AC671" i="3"/>
  <c r="AC667" i="3"/>
  <c r="AC663" i="3"/>
  <c r="AC659" i="3"/>
  <c r="AC655" i="3"/>
  <c r="AC651" i="3"/>
  <c r="AC647" i="3"/>
  <c r="AC643" i="3"/>
  <c r="AC639" i="3"/>
  <c r="AC635" i="3"/>
  <c r="AC631" i="3"/>
  <c r="AC627" i="3"/>
  <c r="AC623" i="3"/>
  <c r="AC619" i="3"/>
  <c r="AC615" i="3"/>
  <c r="AC611" i="3"/>
  <c r="AC607" i="3"/>
  <c r="AC603" i="3"/>
  <c r="AC599" i="3"/>
  <c r="AC595" i="3"/>
  <c r="AC591" i="3"/>
  <c r="AC587" i="3"/>
  <c r="AC583" i="3"/>
  <c r="AC579" i="3"/>
  <c r="AC575" i="3"/>
  <c r="AC571" i="3"/>
  <c r="AC567" i="3"/>
  <c r="AC563" i="3"/>
  <c r="AC559" i="3"/>
  <c r="AC555" i="3"/>
  <c r="AC551" i="3"/>
  <c r="AC547" i="3"/>
  <c r="AC543" i="3"/>
  <c r="AC539" i="3"/>
  <c r="AC535" i="3"/>
  <c r="AC531" i="3"/>
  <c r="AC527" i="3"/>
  <c r="V604" i="7"/>
  <c r="V608" i="7"/>
  <c r="V612" i="7"/>
  <c r="V616" i="7"/>
  <c r="V620" i="7"/>
  <c r="V624" i="7"/>
  <c r="V628" i="7"/>
  <c r="V632" i="7"/>
  <c r="V636" i="7"/>
  <c r="V640" i="7"/>
  <c r="V644" i="7"/>
  <c r="V648" i="7"/>
  <c r="V652" i="7"/>
  <c r="V656" i="7"/>
  <c r="V660" i="7"/>
  <c r="V664" i="7"/>
  <c r="V668" i="7"/>
  <c r="V672" i="7"/>
  <c r="V676" i="7"/>
  <c r="V680" i="7"/>
  <c r="V684" i="7"/>
  <c r="V688" i="7"/>
  <c r="AC525" i="3"/>
  <c r="AC521" i="3"/>
  <c r="AC517" i="3"/>
  <c r="AC513" i="3"/>
  <c r="AC509" i="3"/>
  <c r="AC505" i="3"/>
  <c r="AC501" i="3"/>
  <c r="AC497" i="3"/>
  <c r="AC493" i="3"/>
  <c r="AC489" i="3"/>
  <c r="AC485" i="3"/>
  <c r="AC481" i="3"/>
  <c r="AC477" i="3"/>
  <c r="AC473" i="3"/>
  <c r="AC469" i="3"/>
  <c r="AC465" i="3"/>
  <c r="AC461" i="3"/>
  <c r="AC457" i="3"/>
  <c r="AC453" i="3"/>
  <c r="AC449" i="3"/>
  <c r="AC445" i="3"/>
  <c r="AC441" i="3"/>
  <c r="AC437" i="3"/>
  <c r="AC433" i="3"/>
  <c r="AC429" i="3"/>
  <c r="AC425" i="3"/>
  <c r="AC421" i="3"/>
  <c r="AC417" i="3"/>
  <c r="AC413" i="3"/>
  <c r="AC409" i="3"/>
  <c r="AC405" i="3"/>
  <c r="AC401" i="3"/>
  <c r="AC397" i="3"/>
  <c r="AC393" i="3"/>
  <c r="AC389" i="3"/>
  <c r="AC385" i="3"/>
  <c r="AC381" i="3"/>
  <c r="AC377" i="3"/>
  <c r="AC373" i="3"/>
  <c r="AC369" i="3"/>
  <c r="AC365" i="3"/>
  <c r="AC361" i="3"/>
  <c r="AC357" i="3"/>
  <c r="AC353" i="3"/>
  <c r="AC349" i="3"/>
  <c r="AC345" i="3"/>
  <c r="AC341" i="3"/>
  <c r="AC337" i="3"/>
  <c r="AC333" i="3"/>
  <c r="AC329" i="3"/>
  <c r="AC325" i="3"/>
  <c r="AC321" i="3"/>
  <c r="AC317" i="3"/>
  <c r="AC313" i="3"/>
  <c r="AC309" i="3"/>
  <c r="AC305" i="3"/>
  <c r="AC301" i="3"/>
  <c r="AC297" i="3"/>
  <c r="AC293" i="3"/>
  <c r="AC289" i="3"/>
  <c r="AC285" i="3"/>
  <c r="AC281" i="3"/>
  <c r="AC277" i="3"/>
  <c r="AC273" i="3"/>
  <c r="AC269" i="3"/>
  <c r="AC265" i="3"/>
  <c r="AC261" i="3"/>
  <c r="AC257" i="3"/>
  <c r="AC253" i="3"/>
  <c r="AC249" i="3"/>
  <c r="AC245" i="3"/>
  <c r="AC241" i="3"/>
  <c r="AC237" i="3"/>
  <c r="AC233" i="3"/>
  <c r="AC229" i="3"/>
  <c r="AC225" i="3"/>
  <c r="AC221" i="3"/>
  <c r="AC217" i="3"/>
  <c r="AC213" i="3"/>
  <c r="AC209" i="3"/>
  <c r="AC205" i="3"/>
  <c r="AC201" i="3"/>
  <c r="AC197" i="3"/>
  <c r="AC193" i="3"/>
  <c r="AC189" i="3"/>
  <c r="AC185" i="3"/>
  <c r="AC181" i="3"/>
  <c r="AC177" i="3"/>
  <c r="AC173" i="3"/>
  <c r="AC169" i="3"/>
  <c r="AC165" i="3"/>
  <c r="AC161" i="3"/>
  <c r="AC157" i="3"/>
  <c r="AC153" i="3"/>
  <c r="AC149" i="3"/>
  <c r="AC145" i="3"/>
  <c r="AC141" i="3"/>
  <c r="AC137" i="3"/>
  <c r="AC133" i="3"/>
  <c r="AC129" i="3"/>
  <c r="AC125" i="3"/>
  <c r="AC121" i="3"/>
  <c r="AC117" i="3"/>
  <c r="AC113" i="3"/>
  <c r="AC109" i="3"/>
  <c r="AC105" i="3"/>
  <c r="AC101" i="3"/>
  <c r="AC97" i="3"/>
  <c r="AC93" i="3"/>
  <c r="AC89" i="3"/>
  <c r="AC85" i="3"/>
  <c r="AC81" i="3"/>
  <c r="AC77" i="3"/>
  <c r="AC73" i="3"/>
  <c r="AC69" i="3"/>
  <c r="AC65" i="3"/>
  <c r="AC61" i="3"/>
  <c r="AC57" i="3"/>
  <c r="AC53" i="3"/>
  <c r="AC49" i="3"/>
  <c r="AC45" i="3"/>
  <c r="AC41" i="3"/>
  <c r="AC37" i="3"/>
  <c r="AC33" i="3"/>
  <c r="AC29" i="3"/>
  <c r="AC28" i="3"/>
  <c r="AC24" i="3"/>
  <c r="AC20" i="3"/>
  <c r="AC16" i="3"/>
  <c r="Q376" i="19"/>
  <c r="I377" i="19"/>
  <c r="Q378" i="19"/>
  <c r="G378" i="19"/>
  <c r="G379" i="19"/>
  <c r="N380" i="19"/>
  <c r="G381" i="19"/>
  <c r="H383" i="19"/>
  <c r="V500" i="7"/>
  <c r="V502" i="7"/>
  <c r="V504" i="7"/>
  <c r="V506" i="7"/>
  <c r="V508" i="7"/>
  <c r="V510" i="7"/>
  <c r="V512" i="7"/>
  <c r="V514" i="7"/>
  <c r="V516" i="7"/>
  <c r="V518" i="7"/>
  <c r="V520" i="7"/>
  <c r="V522" i="7"/>
  <c r="V524" i="7"/>
  <c r="V526" i="7"/>
  <c r="V528" i="7"/>
  <c r="V530" i="7"/>
  <c r="V532" i="7"/>
  <c r="V534" i="7"/>
  <c r="V536" i="7"/>
  <c r="V538" i="7"/>
  <c r="V540" i="7"/>
  <c r="V542" i="7"/>
  <c r="V544" i="7"/>
  <c r="V546" i="7"/>
  <c r="V548" i="7"/>
  <c r="V550" i="7"/>
  <c r="V552" i="7"/>
  <c r="V554" i="7"/>
  <c r="V556" i="7"/>
  <c r="V558" i="7"/>
  <c r="V560" i="7"/>
  <c r="V562" i="7"/>
  <c r="V564" i="7"/>
  <c r="V566" i="7"/>
  <c r="V568" i="7"/>
  <c r="V570" i="7"/>
  <c r="V572" i="7"/>
  <c r="V574" i="7"/>
  <c r="V576" i="7"/>
  <c r="V578" i="7"/>
  <c r="V580" i="7"/>
  <c r="V582" i="7"/>
  <c r="V584" i="7"/>
  <c r="V586" i="7"/>
  <c r="V588" i="7"/>
  <c r="V590" i="7"/>
  <c r="V592" i="7"/>
  <c r="V594" i="7"/>
  <c r="V596" i="7"/>
  <c r="V598" i="7"/>
  <c r="V600" i="7"/>
  <c r="V602" i="7"/>
  <c r="V606" i="7"/>
  <c r="V610" i="7"/>
  <c r="V614" i="7"/>
  <c r="V618" i="7"/>
  <c r="V622" i="7"/>
  <c r="V626" i="7"/>
  <c r="V630" i="7"/>
  <c r="V634" i="7"/>
  <c r="V638" i="7"/>
  <c r="V642" i="7"/>
  <c r="V646" i="7"/>
  <c r="V650" i="7"/>
  <c r="V654" i="7"/>
  <c r="V658" i="7"/>
  <c r="V662" i="7"/>
  <c r="V666" i="7"/>
  <c r="V670" i="7"/>
  <c r="V674" i="7"/>
  <c r="V678" i="7"/>
  <c r="V682" i="7"/>
  <c r="V686" i="7"/>
  <c r="V690" i="7"/>
  <c r="V383" i="19"/>
  <c r="V385" i="19"/>
  <c r="V384" i="19"/>
  <c r="Q380" i="19"/>
  <c r="Q382" i="19"/>
  <c r="Q381" i="19"/>
  <c r="U385" i="19"/>
  <c r="P385" i="19" s="1"/>
  <c r="U383" i="19"/>
  <c r="P383" i="19" s="1"/>
  <c r="M387" i="19"/>
  <c r="M386" i="19"/>
  <c r="L713" i="7"/>
  <c r="K714" i="7"/>
  <c r="L715" i="7"/>
  <c r="K716" i="7"/>
  <c r="L717" i="7"/>
  <c r="K718" i="7"/>
  <c r="L719" i="7"/>
  <c r="K720" i="7"/>
  <c r="L721" i="7"/>
  <c r="K722" i="7"/>
  <c r="L723" i="7"/>
  <c r="K724" i="7"/>
  <c r="L725" i="7"/>
  <c r="K726" i="7"/>
  <c r="L727" i="7"/>
  <c r="K728" i="7"/>
  <c r="L729" i="7"/>
  <c r="K730" i="7"/>
  <c r="L731" i="7"/>
  <c r="K732" i="7"/>
  <c r="L733" i="7"/>
  <c r="K734" i="7"/>
  <c r="L735" i="7"/>
  <c r="K736" i="7"/>
  <c r="L737" i="7"/>
  <c r="K738" i="7"/>
  <c r="L739" i="7"/>
  <c r="K740" i="7"/>
  <c r="L741" i="7"/>
  <c r="K742" i="7"/>
  <c r="L743" i="7"/>
  <c r="K744" i="7"/>
  <c r="L745" i="7"/>
  <c r="K746" i="7"/>
  <c r="L747" i="7"/>
  <c r="K748" i="7"/>
  <c r="L749" i="7"/>
  <c r="K750" i="7"/>
  <c r="L751" i="7"/>
  <c r="K752" i="7"/>
  <c r="L753" i="7"/>
  <c r="K754" i="7"/>
  <c r="L755" i="7"/>
  <c r="K756" i="7"/>
  <c r="L757" i="7"/>
  <c r="K758" i="7"/>
  <c r="L759" i="7"/>
  <c r="K760" i="7"/>
  <c r="L761" i="7"/>
  <c r="K762" i="7"/>
  <c r="L763" i="7"/>
  <c r="K764" i="7"/>
  <c r="L765" i="7"/>
  <c r="K766" i="7"/>
  <c r="L767" i="7"/>
  <c r="K768" i="7"/>
  <c r="L769" i="7"/>
  <c r="K770" i="7"/>
  <c r="L771" i="7"/>
  <c r="K772" i="7"/>
  <c r="L773" i="7"/>
  <c r="K774" i="7"/>
  <c r="L775" i="7"/>
  <c r="K776" i="7"/>
  <c r="L777" i="7"/>
  <c r="K778" i="7"/>
  <c r="L779" i="7"/>
  <c r="K780" i="7"/>
  <c r="L781" i="7"/>
  <c r="K782" i="7"/>
  <c r="L783" i="7"/>
  <c r="K784" i="7"/>
  <c r="L785" i="7"/>
  <c r="K786" i="7"/>
  <c r="L787" i="7"/>
  <c r="K788" i="7"/>
  <c r="L789" i="7"/>
  <c r="K790" i="7"/>
  <c r="L791" i="7"/>
  <c r="K792" i="7"/>
  <c r="L793" i="7"/>
  <c r="K794" i="7"/>
  <c r="L795" i="7"/>
  <c r="K796" i="7"/>
  <c r="L797" i="7"/>
  <c r="K798" i="7"/>
  <c r="L799" i="7"/>
  <c r="K800" i="7"/>
  <c r="L801" i="7"/>
  <c r="K802" i="7"/>
  <c r="L803" i="7"/>
  <c r="K804" i="7"/>
  <c r="L805" i="7"/>
  <c r="K806" i="7"/>
  <c r="L807" i="7"/>
  <c r="K808" i="7"/>
  <c r="L809" i="7"/>
  <c r="K810" i="7"/>
  <c r="L811" i="7"/>
  <c r="K812" i="7"/>
  <c r="L813" i="7"/>
  <c r="K814" i="7"/>
  <c r="L815" i="7"/>
  <c r="K816" i="7"/>
  <c r="L817" i="7"/>
  <c r="K818" i="7"/>
  <c r="L819" i="7"/>
  <c r="K820" i="7"/>
  <c r="L821" i="7"/>
  <c r="K822" i="7"/>
  <c r="L823" i="7"/>
  <c r="K824" i="7"/>
  <c r="L825" i="7"/>
  <c r="K826" i="7"/>
  <c r="L827" i="7"/>
  <c r="K828" i="7"/>
  <c r="L829" i="7"/>
  <c r="K830" i="7"/>
  <c r="L831" i="7"/>
  <c r="K832" i="7"/>
  <c r="L833" i="7"/>
  <c r="K834" i="7"/>
  <c r="L835" i="7"/>
  <c r="K836" i="7"/>
  <c r="L837" i="7"/>
  <c r="K838" i="7"/>
  <c r="L839" i="7"/>
  <c r="K840" i="7"/>
  <c r="L841" i="7"/>
  <c r="K842" i="7"/>
  <c r="L843" i="7"/>
  <c r="K844" i="7"/>
  <c r="L845" i="7"/>
  <c r="K846" i="7"/>
  <c r="L847" i="7"/>
  <c r="K848" i="7"/>
  <c r="L849" i="7"/>
  <c r="K850" i="7"/>
  <c r="L851" i="7"/>
  <c r="K852" i="7"/>
  <c r="L853" i="7"/>
  <c r="K854" i="7"/>
  <c r="L855" i="7"/>
  <c r="K856" i="7"/>
  <c r="L857" i="7"/>
  <c r="K858" i="7"/>
  <c r="L859" i="7"/>
  <c r="K860" i="7"/>
  <c r="L861" i="7"/>
  <c r="K862" i="7"/>
  <c r="L863" i="7"/>
  <c r="K864" i="7"/>
  <c r="L865" i="7"/>
  <c r="K866" i="7"/>
  <c r="L867" i="7"/>
  <c r="K868" i="7"/>
  <c r="L869" i="7"/>
  <c r="K870" i="7"/>
  <c r="L871" i="7"/>
  <c r="K872" i="7"/>
  <c r="L873" i="7"/>
  <c r="K874" i="7"/>
  <c r="L875" i="7"/>
  <c r="K876" i="7"/>
  <c r="L877" i="7"/>
  <c r="K878" i="7"/>
  <c r="L879" i="7"/>
  <c r="K880" i="7"/>
  <c r="L881" i="7"/>
  <c r="K882" i="7"/>
  <c r="L883" i="7"/>
  <c r="K884" i="7"/>
  <c r="L885" i="7"/>
  <c r="K886" i="7"/>
  <c r="L887" i="7"/>
  <c r="K888" i="7"/>
  <c r="L889" i="7"/>
  <c r="K890" i="7"/>
  <c r="L891" i="7"/>
  <c r="K892" i="7"/>
  <c r="L893" i="7"/>
  <c r="K894" i="7"/>
  <c r="L895" i="7"/>
  <c r="K896" i="7"/>
  <c r="L897" i="7"/>
  <c r="K898" i="7"/>
  <c r="L899" i="7"/>
  <c r="K900" i="7"/>
  <c r="L901" i="7"/>
  <c r="K902" i="7"/>
  <c r="L903" i="7"/>
  <c r="K904" i="7"/>
  <c r="L905" i="7"/>
  <c r="K906" i="7"/>
  <c r="L907" i="7"/>
  <c r="K908" i="7"/>
  <c r="L909" i="7"/>
  <c r="K910" i="7"/>
  <c r="L911" i="7"/>
  <c r="K912" i="7"/>
  <c r="L913" i="7"/>
  <c r="K914" i="7"/>
  <c r="L915" i="7"/>
  <c r="K916" i="7"/>
  <c r="L917" i="7"/>
  <c r="K918" i="7"/>
  <c r="L919" i="7"/>
  <c r="K920" i="7"/>
  <c r="L921" i="7"/>
  <c r="K922" i="7"/>
  <c r="L923" i="7"/>
  <c r="K924" i="7"/>
  <c r="L925" i="7"/>
  <c r="K926" i="7"/>
  <c r="L927" i="7"/>
  <c r="K928" i="7"/>
  <c r="L929" i="7"/>
  <c r="K930" i="7"/>
  <c r="L931" i="7"/>
  <c r="K932" i="7"/>
  <c r="L933" i="7"/>
  <c r="K934" i="7"/>
  <c r="L935" i="7"/>
  <c r="K936" i="7"/>
  <c r="L937" i="7"/>
  <c r="K938" i="7"/>
  <c r="L939" i="7"/>
  <c r="K940" i="7"/>
  <c r="L941" i="7"/>
  <c r="K942" i="7"/>
  <c r="L943" i="7"/>
  <c r="K944" i="7"/>
  <c r="L945" i="7"/>
  <c r="K946" i="7"/>
  <c r="L947" i="7"/>
  <c r="K948" i="7"/>
  <c r="L949" i="7"/>
  <c r="K950" i="7"/>
  <c r="L951" i="7"/>
  <c r="K952" i="7"/>
  <c r="L953" i="7"/>
  <c r="K954" i="7"/>
  <c r="L955" i="7"/>
  <c r="K956" i="7"/>
  <c r="L957" i="7"/>
  <c r="K958" i="7"/>
  <c r="L959" i="7"/>
  <c r="K960" i="7"/>
  <c r="L961" i="7"/>
  <c r="K962" i="7"/>
  <c r="P713" i="7"/>
  <c r="Q713" i="7" s="1"/>
  <c r="P715" i="7"/>
  <c r="Q715" i="7" s="1"/>
  <c r="P717" i="7"/>
  <c r="Q717" i="7" s="1"/>
  <c r="P719" i="7"/>
  <c r="Q719" i="7" s="1"/>
  <c r="P721" i="7"/>
  <c r="Q721" i="7" s="1"/>
  <c r="P723" i="7"/>
  <c r="Q723" i="7" s="1"/>
  <c r="P725" i="7"/>
  <c r="Q725" i="7" s="1"/>
  <c r="P727" i="7"/>
  <c r="Q727" i="7" s="1"/>
  <c r="P729" i="7"/>
  <c r="Q729" i="7" s="1"/>
  <c r="P731" i="7"/>
  <c r="Q731" i="7" s="1"/>
  <c r="P733" i="7"/>
  <c r="Q733" i="7" s="1"/>
  <c r="P735" i="7"/>
  <c r="Q735" i="7" s="1"/>
  <c r="P737" i="7"/>
  <c r="Q737" i="7" s="1"/>
  <c r="P739" i="7"/>
  <c r="Q739" i="7" s="1"/>
  <c r="P741" i="7"/>
  <c r="Q741" i="7" s="1"/>
  <c r="P743" i="7"/>
  <c r="Q743" i="7" s="1"/>
  <c r="P745" i="7"/>
  <c r="Q745" i="7" s="1"/>
  <c r="P747" i="7"/>
  <c r="Q747" i="7" s="1"/>
  <c r="P749" i="7"/>
  <c r="Q749" i="7" s="1"/>
  <c r="P751" i="7"/>
  <c r="Q751" i="7" s="1"/>
  <c r="P753" i="7"/>
  <c r="Q753" i="7" s="1"/>
  <c r="P755" i="7"/>
  <c r="Q755" i="7" s="1"/>
  <c r="P757" i="7"/>
  <c r="Q757" i="7" s="1"/>
  <c r="P759" i="7"/>
  <c r="Q759" i="7" s="1"/>
  <c r="P761" i="7"/>
  <c r="Q761" i="7" s="1"/>
  <c r="P763" i="7"/>
  <c r="Q763" i="7" s="1"/>
  <c r="P765" i="7"/>
  <c r="Q765" i="7" s="1"/>
  <c r="P767" i="7"/>
  <c r="Q767" i="7" s="1"/>
  <c r="P769" i="7"/>
  <c r="Q769" i="7" s="1"/>
  <c r="P771" i="7"/>
  <c r="Q771" i="7" s="1"/>
  <c r="P773" i="7"/>
  <c r="Q773" i="7" s="1"/>
  <c r="P775" i="7"/>
  <c r="Q775" i="7" s="1"/>
  <c r="P777" i="7"/>
  <c r="Q777" i="7" s="1"/>
  <c r="P779" i="7"/>
  <c r="Q779" i="7" s="1"/>
  <c r="P781" i="7"/>
  <c r="Q781" i="7" s="1"/>
  <c r="P783" i="7"/>
  <c r="Q783" i="7" s="1"/>
  <c r="P785" i="7"/>
  <c r="Q785" i="7" s="1"/>
  <c r="P787" i="7"/>
  <c r="Q787" i="7" s="1"/>
  <c r="P789" i="7"/>
  <c r="Q789" i="7" s="1"/>
  <c r="P791" i="7"/>
  <c r="Q791" i="7" s="1"/>
  <c r="P793" i="7"/>
  <c r="Q793" i="7" s="1"/>
  <c r="P795" i="7"/>
  <c r="Q795" i="7" s="1"/>
  <c r="P797" i="7"/>
  <c r="Q797" i="7" s="1"/>
  <c r="P799" i="7"/>
  <c r="Q799" i="7" s="1"/>
  <c r="P801" i="7"/>
  <c r="Q801" i="7" s="1"/>
  <c r="P803" i="7"/>
  <c r="Q803" i="7" s="1"/>
  <c r="P805" i="7"/>
  <c r="Q805" i="7" s="1"/>
  <c r="P807" i="7"/>
  <c r="Q807" i="7" s="1"/>
  <c r="P809" i="7"/>
  <c r="Q809" i="7" s="1"/>
  <c r="P811" i="7"/>
  <c r="Q811" i="7" s="1"/>
  <c r="P813" i="7"/>
  <c r="Q813" i="7" s="1"/>
  <c r="P815" i="7"/>
  <c r="Q815" i="7" s="1"/>
  <c r="P817" i="7"/>
  <c r="Q817" i="7" s="1"/>
  <c r="P819" i="7"/>
  <c r="Q819" i="7" s="1"/>
  <c r="P821" i="7"/>
  <c r="Q821" i="7" s="1"/>
  <c r="P823" i="7"/>
  <c r="Q823" i="7" s="1"/>
  <c r="P825" i="7"/>
  <c r="Q825" i="7" s="1"/>
  <c r="P827" i="7"/>
  <c r="Q827" i="7" s="1"/>
  <c r="P829" i="7"/>
  <c r="Q829" i="7" s="1"/>
  <c r="P831" i="7"/>
  <c r="Q831" i="7" s="1"/>
  <c r="P833" i="7"/>
  <c r="Q833" i="7" s="1"/>
  <c r="P835" i="7"/>
  <c r="Q835" i="7" s="1"/>
  <c r="P837" i="7"/>
  <c r="Q837" i="7" s="1"/>
  <c r="P839" i="7"/>
  <c r="Q839" i="7" s="1"/>
  <c r="P841" i="7"/>
  <c r="Q841" i="7" s="1"/>
  <c r="P843" i="7"/>
  <c r="Q843" i="7" s="1"/>
  <c r="P845" i="7"/>
  <c r="Q845" i="7" s="1"/>
  <c r="P847" i="7"/>
  <c r="Q847" i="7" s="1"/>
  <c r="P849" i="7"/>
  <c r="Q849" i="7" s="1"/>
  <c r="P851" i="7"/>
  <c r="Q851" i="7" s="1"/>
  <c r="P853" i="7"/>
  <c r="Q853" i="7" s="1"/>
  <c r="P855" i="7"/>
  <c r="Q855" i="7" s="1"/>
  <c r="P857" i="7"/>
  <c r="Q857" i="7" s="1"/>
  <c r="P859" i="7"/>
  <c r="Q859" i="7" s="1"/>
  <c r="P861" i="7"/>
  <c r="Q861" i="7" s="1"/>
  <c r="P863" i="7"/>
  <c r="Q863" i="7" s="1"/>
  <c r="P865" i="7"/>
  <c r="Q865" i="7" s="1"/>
  <c r="P867" i="7"/>
  <c r="Q867" i="7" s="1"/>
  <c r="P869" i="7"/>
  <c r="Q869" i="7" s="1"/>
  <c r="P871" i="7"/>
  <c r="Q871" i="7" s="1"/>
  <c r="P873" i="7"/>
  <c r="Q873" i="7" s="1"/>
  <c r="P875" i="7"/>
  <c r="Q875" i="7" s="1"/>
  <c r="P877" i="7"/>
  <c r="Q877" i="7" s="1"/>
  <c r="P879" i="7"/>
  <c r="Q879" i="7" s="1"/>
  <c r="P881" i="7"/>
  <c r="Q881" i="7" s="1"/>
  <c r="P883" i="7"/>
  <c r="Q883" i="7" s="1"/>
  <c r="P885" i="7"/>
  <c r="Q885" i="7" s="1"/>
  <c r="P887" i="7"/>
  <c r="Q887" i="7" s="1"/>
  <c r="P889" i="7"/>
  <c r="Q889" i="7" s="1"/>
  <c r="P891" i="7"/>
  <c r="Q891" i="7" s="1"/>
  <c r="P893" i="7"/>
  <c r="Q893" i="7" s="1"/>
  <c r="P895" i="7"/>
  <c r="Q895" i="7" s="1"/>
  <c r="P897" i="7"/>
  <c r="Q897" i="7" s="1"/>
  <c r="P899" i="7"/>
  <c r="Q899" i="7" s="1"/>
  <c r="P901" i="7"/>
  <c r="Q901" i="7" s="1"/>
  <c r="P903" i="7"/>
  <c r="Q903" i="7" s="1"/>
  <c r="P905" i="7"/>
  <c r="Q905" i="7" s="1"/>
  <c r="P907" i="7"/>
  <c r="Q907" i="7" s="1"/>
  <c r="P909" i="7"/>
  <c r="Q909" i="7" s="1"/>
  <c r="P911" i="7"/>
  <c r="Q911" i="7" s="1"/>
  <c r="P913" i="7"/>
  <c r="Q913" i="7" s="1"/>
  <c r="P915" i="7"/>
  <c r="Q915" i="7" s="1"/>
  <c r="P917" i="7"/>
  <c r="Q917" i="7" s="1"/>
  <c r="P919" i="7"/>
  <c r="Q919" i="7" s="1"/>
  <c r="P921" i="7"/>
  <c r="Q921" i="7" s="1"/>
  <c r="P923" i="7"/>
  <c r="Q923" i="7" s="1"/>
  <c r="P925" i="7"/>
  <c r="Q925" i="7" s="1"/>
  <c r="P927" i="7"/>
  <c r="Q927" i="7" s="1"/>
  <c r="P929" i="7"/>
  <c r="Q929" i="7" s="1"/>
  <c r="P931" i="7"/>
  <c r="Q931" i="7" s="1"/>
  <c r="P933" i="7"/>
  <c r="Q933" i="7" s="1"/>
  <c r="P935" i="7"/>
  <c r="Q935" i="7" s="1"/>
  <c r="P937" i="7"/>
  <c r="Q937" i="7" s="1"/>
  <c r="P939" i="7"/>
  <c r="Q939" i="7" s="1"/>
  <c r="P941" i="7"/>
  <c r="Q941" i="7" s="1"/>
  <c r="P943" i="7"/>
  <c r="Q943" i="7" s="1"/>
  <c r="P945" i="7"/>
  <c r="Q945" i="7" s="1"/>
  <c r="P947" i="7"/>
  <c r="Q947" i="7" s="1"/>
  <c r="P949" i="7"/>
  <c r="Q949" i="7" s="1"/>
  <c r="P951" i="7"/>
  <c r="Q951" i="7" s="1"/>
  <c r="P953" i="7"/>
  <c r="Q953" i="7" s="1"/>
  <c r="P955" i="7"/>
  <c r="Q955" i="7" s="1"/>
  <c r="P957" i="7"/>
  <c r="Q957" i="7" s="1"/>
  <c r="P959" i="7"/>
  <c r="Q959" i="7" s="1"/>
  <c r="P961" i="7"/>
  <c r="Q961" i="7" s="1"/>
  <c r="I379" i="19"/>
  <c r="K380" i="19"/>
  <c r="G380" i="19"/>
  <c r="N381" i="19"/>
  <c r="J382" i="19"/>
  <c r="M382" i="19"/>
  <c r="M383" i="19"/>
  <c r="U384" i="19"/>
  <c r="P384" i="19" s="1"/>
  <c r="H384" i="19"/>
  <c r="H385" i="19"/>
  <c r="M388" i="19"/>
  <c r="K500" i="7"/>
  <c r="L501" i="7"/>
  <c r="P501" i="7"/>
  <c r="Q501" i="7" s="1"/>
  <c r="K502" i="7"/>
  <c r="L503" i="7"/>
  <c r="P503" i="7"/>
  <c r="Q503" i="7" s="1"/>
  <c r="K504" i="7"/>
  <c r="L505" i="7"/>
  <c r="P505" i="7"/>
  <c r="Q505" i="7" s="1"/>
  <c r="K506" i="7"/>
  <c r="L507" i="7"/>
  <c r="P507" i="7"/>
  <c r="Q507" i="7" s="1"/>
  <c r="K508" i="7"/>
  <c r="L509" i="7"/>
  <c r="P509" i="7"/>
  <c r="Q509" i="7" s="1"/>
  <c r="K510" i="7"/>
  <c r="L511" i="7"/>
  <c r="P511" i="7"/>
  <c r="Q511" i="7" s="1"/>
  <c r="K512" i="7"/>
  <c r="L513" i="7"/>
  <c r="P513" i="7"/>
  <c r="Q513" i="7" s="1"/>
  <c r="K514" i="7"/>
  <c r="L515" i="7"/>
  <c r="P515" i="7"/>
  <c r="Q515" i="7" s="1"/>
  <c r="K516" i="7"/>
  <c r="L517" i="7"/>
  <c r="P517" i="7"/>
  <c r="Q517" i="7" s="1"/>
  <c r="K518" i="7"/>
  <c r="L519" i="7"/>
  <c r="P519" i="7"/>
  <c r="Q519" i="7" s="1"/>
  <c r="K520" i="7"/>
  <c r="L521" i="7"/>
  <c r="P521" i="7"/>
  <c r="Q521" i="7" s="1"/>
  <c r="K522" i="7"/>
  <c r="L523" i="7"/>
  <c r="P523" i="7"/>
  <c r="Q523" i="7" s="1"/>
  <c r="K524" i="7"/>
  <c r="L525" i="7"/>
  <c r="P525" i="7"/>
  <c r="Q525" i="7" s="1"/>
  <c r="K526" i="7"/>
  <c r="L527" i="7"/>
  <c r="P527" i="7"/>
  <c r="Q527" i="7" s="1"/>
  <c r="K528" i="7"/>
  <c r="L529" i="7"/>
  <c r="P529" i="7"/>
  <c r="Q529" i="7" s="1"/>
  <c r="K530" i="7"/>
  <c r="L531" i="7"/>
  <c r="P531" i="7"/>
  <c r="Q531" i="7" s="1"/>
  <c r="K532" i="7"/>
  <c r="L533" i="7"/>
  <c r="P533" i="7"/>
  <c r="Q533" i="7" s="1"/>
  <c r="K534" i="7"/>
  <c r="L535" i="7"/>
  <c r="P535" i="7"/>
  <c r="Q535" i="7" s="1"/>
  <c r="K536" i="7"/>
  <c r="L537" i="7"/>
  <c r="P537" i="7"/>
  <c r="Q537" i="7" s="1"/>
  <c r="K538" i="7"/>
  <c r="L539" i="7"/>
  <c r="P539" i="7"/>
  <c r="Q539" i="7" s="1"/>
  <c r="K540" i="7"/>
  <c r="L541" i="7"/>
  <c r="P541" i="7"/>
  <c r="Q541" i="7" s="1"/>
  <c r="K542" i="7"/>
  <c r="L543" i="7"/>
  <c r="P543" i="7"/>
  <c r="Q543" i="7" s="1"/>
  <c r="K544" i="7"/>
  <c r="L545" i="7"/>
  <c r="P545" i="7"/>
  <c r="Q545" i="7" s="1"/>
  <c r="K546" i="7"/>
  <c r="L547" i="7"/>
  <c r="P547" i="7"/>
  <c r="Q547" i="7" s="1"/>
  <c r="K548" i="7"/>
  <c r="L549" i="7"/>
  <c r="P549" i="7"/>
  <c r="Q549" i="7" s="1"/>
  <c r="K550" i="7"/>
  <c r="L551" i="7"/>
  <c r="P551" i="7"/>
  <c r="Q551" i="7" s="1"/>
  <c r="K552" i="7"/>
  <c r="L553" i="7"/>
  <c r="P553" i="7"/>
  <c r="Q553" i="7" s="1"/>
  <c r="K554" i="7"/>
  <c r="L555" i="7"/>
  <c r="P555" i="7"/>
  <c r="Q555" i="7" s="1"/>
  <c r="K556" i="7"/>
  <c r="L557" i="7"/>
  <c r="P557" i="7"/>
  <c r="Q557" i="7" s="1"/>
  <c r="K558" i="7"/>
  <c r="L559" i="7"/>
  <c r="P559" i="7"/>
  <c r="Q559" i="7" s="1"/>
  <c r="K560" i="7"/>
  <c r="L561" i="7"/>
  <c r="P561" i="7"/>
  <c r="Q561" i="7" s="1"/>
  <c r="K562" i="7"/>
  <c r="L563" i="7"/>
  <c r="P563" i="7"/>
  <c r="Q563" i="7" s="1"/>
  <c r="K564" i="7"/>
  <c r="L565" i="7"/>
  <c r="P565" i="7"/>
  <c r="Q565" i="7" s="1"/>
  <c r="K566" i="7"/>
  <c r="L567" i="7"/>
  <c r="P567" i="7"/>
  <c r="Q567" i="7" s="1"/>
  <c r="K568" i="7"/>
  <c r="L569" i="7"/>
  <c r="P569" i="7"/>
  <c r="Q569" i="7" s="1"/>
  <c r="K570" i="7"/>
  <c r="L571" i="7"/>
  <c r="P571" i="7"/>
  <c r="Q571" i="7" s="1"/>
  <c r="K572" i="7"/>
  <c r="L573" i="7"/>
  <c r="P573" i="7"/>
  <c r="Q573" i="7" s="1"/>
  <c r="K574" i="7"/>
  <c r="L575" i="7"/>
  <c r="P575" i="7"/>
  <c r="Q575" i="7" s="1"/>
  <c r="K576" i="7"/>
  <c r="L577" i="7"/>
  <c r="P577" i="7"/>
  <c r="Q577" i="7" s="1"/>
  <c r="K578" i="7"/>
  <c r="L579" i="7"/>
  <c r="P579" i="7"/>
  <c r="Q579" i="7" s="1"/>
  <c r="K580" i="7"/>
  <c r="L581" i="7"/>
  <c r="P581" i="7"/>
  <c r="Q581" i="7" s="1"/>
  <c r="K582" i="7"/>
  <c r="L583" i="7"/>
  <c r="P583" i="7"/>
  <c r="Q583" i="7" s="1"/>
  <c r="K584" i="7"/>
  <c r="L585" i="7"/>
  <c r="P585" i="7"/>
  <c r="Q585" i="7" s="1"/>
  <c r="K586" i="7"/>
  <c r="L587" i="7"/>
  <c r="P587" i="7"/>
  <c r="Q587" i="7" s="1"/>
  <c r="K588" i="7"/>
  <c r="L589" i="7"/>
  <c r="P589" i="7"/>
  <c r="Q589" i="7" s="1"/>
  <c r="K590" i="7"/>
  <c r="L591" i="7"/>
  <c r="P591" i="7"/>
  <c r="Q591" i="7" s="1"/>
  <c r="K592" i="7"/>
  <c r="L593" i="7"/>
  <c r="P593" i="7"/>
  <c r="Q593" i="7" s="1"/>
  <c r="K594" i="7"/>
  <c r="L595" i="7"/>
  <c r="P595" i="7"/>
  <c r="Q595" i="7" s="1"/>
  <c r="K596" i="7"/>
  <c r="L597" i="7"/>
  <c r="P597" i="7"/>
  <c r="Q597" i="7" s="1"/>
  <c r="K598" i="7"/>
  <c r="L599" i="7"/>
  <c r="P599" i="7"/>
  <c r="Q599" i="7" s="1"/>
  <c r="K600" i="7"/>
  <c r="K601" i="7"/>
  <c r="L602" i="7"/>
  <c r="K603" i="7"/>
  <c r="L604" i="7"/>
  <c r="K605" i="7"/>
  <c r="L606" i="7"/>
  <c r="K607" i="7"/>
  <c r="L608" i="7"/>
  <c r="K609" i="7"/>
  <c r="L610" i="7"/>
  <c r="K611" i="7"/>
  <c r="L612" i="7"/>
  <c r="K613" i="7"/>
  <c r="L614" i="7"/>
  <c r="K615" i="7"/>
  <c r="L616" i="7"/>
  <c r="K617" i="7"/>
  <c r="L618" i="7"/>
  <c r="K619" i="7"/>
  <c r="L620" i="7"/>
  <c r="K621" i="7"/>
  <c r="L622" i="7"/>
  <c r="K623" i="7"/>
  <c r="L624" i="7"/>
  <c r="K625" i="7"/>
  <c r="L626" i="7"/>
  <c r="K627" i="7"/>
  <c r="L628" i="7"/>
  <c r="K629" i="7"/>
  <c r="L630" i="7"/>
  <c r="K631" i="7"/>
  <c r="L632" i="7"/>
  <c r="K633" i="7"/>
  <c r="L634" i="7"/>
  <c r="K635" i="7"/>
  <c r="L636" i="7"/>
  <c r="K637" i="7"/>
  <c r="L638" i="7"/>
  <c r="K639" i="7"/>
  <c r="L640" i="7"/>
  <c r="K641" i="7"/>
  <c r="L642" i="7"/>
  <c r="K643" i="7"/>
  <c r="L644" i="7"/>
  <c r="K645" i="7"/>
  <c r="L646" i="7"/>
  <c r="K647" i="7"/>
  <c r="L648" i="7"/>
  <c r="K649" i="7"/>
  <c r="L650" i="7"/>
  <c r="K651" i="7"/>
  <c r="L652" i="7"/>
  <c r="K653" i="7"/>
  <c r="L654" i="7"/>
  <c r="K655" i="7"/>
  <c r="L656" i="7"/>
  <c r="K657" i="7"/>
  <c r="L658" i="7"/>
  <c r="K659" i="7"/>
  <c r="L660" i="7"/>
  <c r="K661" i="7"/>
  <c r="L662" i="7"/>
  <c r="K663" i="7"/>
  <c r="L664" i="7"/>
  <c r="K665" i="7"/>
  <c r="L666" i="7"/>
  <c r="K667" i="7"/>
  <c r="L668" i="7"/>
  <c r="K669" i="7"/>
  <c r="L670" i="7"/>
  <c r="K671" i="7"/>
  <c r="L672" i="7"/>
  <c r="K673" i="7"/>
  <c r="L674" i="7"/>
  <c r="K675" i="7"/>
  <c r="L676" i="7"/>
  <c r="K677" i="7"/>
  <c r="L678" i="7"/>
  <c r="K679" i="7"/>
  <c r="L680" i="7"/>
  <c r="K681" i="7"/>
  <c r="L682" i="7"/>
  <c r="K683" i="7"/>
  <c r="L684" i="7"/>
  <c r="K685" i="7"/>
  <c r="L686" i="7"/>
  <c r="K687" i="7"/>
  <c r="L688" i="7"/>
  <c r="K689" i="7"/>
  <c r="L690" i="7"/>
  <c r="K691" i="7"/>
  <c r="P601" i="7"/>
  <c r="Q601" i="7" s="1"/>
  <c r="P603" i="7"/>
  <c r="Q603" i="7" s="1"/>
  <c r="P605" i="7"/>
  <c r="Q605" i="7" s="1"/>
  <c r="P607" i="7"/>
  <c r="Q607" i="7" s="1"/>
  <c r="P609" i="7"/>
  <c r="Q609" i="7" s="1"/>
  <c r="P611" i="7"/>
  <c r="Q611" i="7" s="1"/>
  <c r="P613" i="7"/>
  <c r="Q613" i="7" s="1"/>
  <c r="P615" i="7"/>
  <c r="Q615" i="7" s="1"/>
  <c r="P617" i="7"/>
  <c r="Q617" i="7" s="1"/>
  <c r="P619" i="7"/>
  <c r="Q619" i="7" s="1"/>
  <c r="P621" i="7"/>
  <c r="Q621" i="7" s="1"/>
  <c r="P623" i="7"/>
  <c r="Q623" i="7" s="1"/>
  <c r="P625" i="7"/>
  <c r="Q625" i="7" s="1"/>
  <c r="P627" i="7"/>
  <c r="Q627" i="7" s="1"/>
  <c r="P629" i="7"/>
  <c r="Q629" i="7" s="1"/>
  <c r="P631" i="7"/>
  <c r="Q631" i="7" s="1"/>
  <c r="P633" i="7"/>
  <c r="Q633" i="7" s="1"/>
  <c r="P635" i="7"/>
  <c r="Q635" i="7" s="1"/>
  <c r="P637" i="7"/>
  <c r="Q637" i="7" s="1"/>
  <c r="P639" i="7"/>
  <c r="Q639" i="7" s="1"/>
  <c r="P641" i="7"/>
  <c r="Q641" i="7" s="1"/>
  <c r="P643" i="7"/>
  <c r="Q643" i="7" s="1"/>
  <c r="P645" i="7"/>
  <c r="Q645" i="7" s="1"/>
  <c r="P647" i="7"/>
  <c r="Q647" i="7" s="1"/>
  <c r="P649" i="7"/>
  <c r="Q649" i="7" s="1"/>
  <c r="P651" i="7"/>
  <c r="Q651" i="7" s="1"/>
  <c r="P653" i="7"/>
  <c r="Q653" i="7" s="1"/>
  <c r="P655" i="7"/>
  <c r="Q655" i="7" s="1"/>
  <c r="P657" i="7"/>
  <c r="Q657" i="7" s="1"/>
  <c r="P659" i="7"/>
  <c r="Q659" i="7" s="1"/>
  <c r="P661" i="7"/>
  <c r="Q661" i="7" s="1"/>
  <c r="P663" i="7"/>
  <c r="Q663" i="7" s="1"/>
  <c r="P665" i="7"/>
  <c r="Q665" i="7" s="1"/>
  <c r="P667" i="7"/>
  <c r="Q667" i="7" s="1"/>
  <c r="P669" i="7"/>
  <c r="Q669" i="7" s="1"/>
  <c r="P671" i="7"/>
  <c r="Q671" i="7" s="1"/>
  <c r="P673" i="7"/>
  <c r="Q673" i="7" s="1"/>
  <c r="P675" i="7"/>
  <c r="Q675" i="7" s="1"/>
  <c r="P677" i="7"/>
  <c r="Q677" i="7" s="1"/>
  <c r="P679" i="7"/>
  <c r="Q679" i="7" s="1"/>
  <c r="P681" i="7"/>
  <c r="Q681" i="7" s="1"/>
  <c r="P683" i="7"/>
  <c r="Q683" i="7" s="1"/>
  <c r="P685" i="7"/>
  <c r="Q685" i="7" s="1"/>
  <c r="P687" i="7"/>
  <c r="Q687" i="7" s="1"/>
  <c r="P689" i="7"/>
  <c r="Q689" i="7" s="1"/>
  <c r="P691" i="7"/>
  <c r="Q691" i="7" s="1"/>
  <c r="P714" i="7"/>
  <c r="Q714" i="7" s="1"/>
  <c r="P716" i="7"/>
  <c r="Q716" i="7" s="1"/>
  <c r="P718" i="7"/>
  <c r="Q718" i="7" s="1"/>
  <c r="P720" i="7"/>
  <c r="Q720" i="7" s="1"/>
  <c r="P722" i="7"/>
  <c r="Q722" i="7" s="1"/>
  <c r="P724" i="7"/>
  <c r="Q724" i="7" s="1"/>
  <c r="P726" i="7"/>
  <c r="Q726" i="7" s="1"/>
  <c r="P728" i="7"/>
  <c r="Q728" i="7" s="1"/>
  <c r="P730" i="7"/>
  <c r="Q730" i="7" s="1"/>
  <c r="P732" i="7"/>
  <c r="Q732" i="7" s="1"/>
  <c r="P734" i="7"/>
  <c r="Q734" i="7" s="1"/>
  <c r="P736" i="7"/>
  <c r="Q736" i="7" s="1"/>
  <c r="P738" i="7"/>
  <c r="Q738" i="7" s="1"/>
  <c r="P740" i="7"/>
  <c r="Q740" i="7" s="1"/>
  <c r="P742" i="7"/>
  <c r="Q742" i="7" s="1"/>
  <c r="P744" i="7"/>
  <c r="Q744" i="7" s="1"/>
  <c r="P746" i="7"/>
  <c r="Q746" i="7" s="1"/>
  <c r="P748" i="7"/>
  <c r="Q748" i="7" s="1"/>
  <c r="P750" i="7"/>
  <c r="Q750" i="7" s="1"/>
  <c r="P752" i="7"/>
  <c r="Q752" i="7" s="1"/>
  <c r="P754" i="7"/>
  <c r="Q754" i="7" s="1"/>
  <c r="P756" i="7"/>
  <c r="Q756" i="7" s="1"/>
  <c r="P758" i="7"/>
  <c r="Q758" i="7" s="1"/>
  <c r="P760" i="7"/>
  <c r="Q760" i="7" s="1"/>
  <c r="P762" i="7"/>
  <c r="Q762" i="7" s="1"/>
  <c r="P764" i="7"/>
  <c r="Q764" i="7" s="1"/>
  <c r="P766" i="7"/>
  <c r="Q766" i="7" s="1"/>
  <c r="P768" i="7"/>
  <c r="Q768" i="7" s="1"/>
  <c r="P770" i="7"/>
  <c r="Q770" i="7" s="1"/>
  <c r="P772" i="7"/>
  <c r="Q772" i="7" s="1"/>
  <c r="P774" i="7"/>
  <c r="Q774" i="7" s="1"/>
  <c r="P776" i="7"/>
  <c r="Q776" i="7" s="1"/>
  <c r="P778" i="7"/>
  <c r="Q778" i="7" s="1"/>
  <c r="P780" i="7"/>
  <c r="Q780" i="7" s="1"/>
  <c r="P782" i="7"/>
  <c r="Q782" i="7" s="1"/>
  <c r="P784" i="7"/>
  <c r="Q784" i="7" s="1"/>
  <c r="P786" i="7"/>
  <c r="Q786" i="7" s="1"/>
  <c r="P788" i="7"/>
  <c r="Q788" i="7" s="1"/>
  <c r="P790" i="7"/>
  <c r="Q790" i="7" s="1"/>
  <c r="P792" i="7"/>
  <c r="Q792" i="7" s="1"/>
  <c r="P794" i="7"/>
  <c r="Q794" i="7" s="1"/>
  <c r="P796" i="7"/>
  <c r="Q796" i="7" s="1"/>
  <c r="P798" i="7"/>
  <c r="Q798" i="7" s="1"/>
  <c r="P800" i="7"/>
  <c r="Q800" i="7" s="1"/>
  <c r="P802" i="7"/>
  <c r="Q802" i="7" s="1"/>
  <c r="P804" i="7"/>
  <c r="Q804" i="7" s="1"/>
  <c r="P806" i="7"/>
  <c r="Q806" i="7" s="1"/>
  <c r="P808" i="7"/>
  <c r="Q808" i="7" s="1"/>
  <c r="P810" i="7"/>
  <c r="Q810" i="7" s="1"/>
  <c r="P812" i="7"/>
  <c r="Q812" i="7" s="1"/>
  <c r="P814" i="7"/>
  <c r="Q814" i="7" s="1"/>
  <c r="P816" i="7"/>
  <c r="Q816" i="7" s="1"/>
  <c r="P818" i="7"/>
  <c r="Q818" i="7" s="1"/>
  <c r="P820" i="7"/>
  <c r="Q820" i="7" s="1"/>
  <c r="P822" i="7"/>
  <c r="Q822" i="7" s="1"/>
  <c r="P824" i="7"/>
  <c r="Q824" i="7" s="1"/>
  <c r="P826" i="7"/>
  <c r="Q826" i="7" s="1"/>
  <c r="P828" i="7"/>
  <c r="Q828" i="7" s="1"/>
  <c r="P830" i="7"/>
  <c r="Q830" i="7" s="1"/>
  <c r="P832" i="7"/>
  <c r="Q832" i="7" s="1"/>
  <c r="P834" i="7"/>
  <c r="Q834" i="7" s="1"/>
  <c r="P836" i="7"/>
  <c r="Q836" i="7" s="1"/>
  <c r="P838" i="7"/>
  <c r="Q838" i="7" s="1"/>
  <c r="P840" i="7"/>
  <c r="Q840" i="7" s="1"/>
  <c r="P842" i="7"/>
  <c r="Q842" i="7" s="1"/>
  <c r="P844" i="7"/>
  <c r="Q844" i="7" s="1"/>
  <c r="P846" i="7"/>
  <c r="Q846" i="7" s="1"/>
  <c r="P848" i="7"/>
  <c r="Q848" i="7" s="1"/>
  <c r="P850" i="7"/>
  <c r="Q850" i="7" s="1"/>
  <c r="P852" i="7"/>
  <c r="Q852" i="7" s="1"/>
  <c r="P854" i="7"/>
  <c r="Q854" i="7" s="1"/>
  <c r="P856" i="7"/>
  <c r="Q856" i="7" s="1"/>
  <c r="P858" i="7"/>
  <c r="Q858" i="7" s="1"/>
  <c r="P860" i="7"/>
  <c r="Q860" i="7" s="1"/>
  <c r="P862" i="7"/>
  <c r="Q862" i="7" s="1"/>
  <c r="P864" i="7"/>
  <c r="Q864" i="7" s="1"/>
  <c r="P866" i="7"/>
  <c r="Q866" i="7" s="1"/>
  <c r="P868" i="7"/>
  <c r="Q868" i="7" s="1"/>
  <c r="P870" i="7"/>
  <c r="Q870" i="7" s="1"/>
  <c r="P872" i="7"/>
  <c r="Q872" i="7" s="1"/>
  <c r="P874" i="7"/>
  <c r="Q874" i="7" s="1"/>
  <c r="P876" i="7"/>
  <c r="Q876" i="7" s="1"/>
  <c r="P878" i="7"/>
  <c r="Q878" i="7" s="1"/>
  <c r="P880" i="7"/>
  <c r="Q880" i="7" s="1"/>
  <c r="P882" i="7"/>
  <c r="Q882" i="7" s="1"/>
  <c r="P884" i="7"/>
  <c r="Q884" i="7" s="1"/>
  <c r="P886" i="7"/>
  <c r="Q886" i="7" s="1"/>
  <c r="P888" i="7"/>
  <c r="Q888" i="7" s="1"/>
  <c r="P890" i="7"/>
  <c r="Q890" i="7" s="1"/>
  <c r="P892" i="7"/>
  <c r="Q892" i="7" s="1"/>
  <c r="P894" i="7"/>
  <c r="Q894" i="7" s="1"/>
  <c r="P896" i="7"/>
  <c r="Q896" i="7" s="1"/>
  <c r="P898" i="7"/>
  <c r="Q898" i="7" s="1"/>
  <c r="P900" i="7"/>
  <c r="Q900" i="7" s="1"/>
  <c r="P902" i="7"/>
  <c r="Q902" i="7" s="1"/>
  <c r="P904" i="7"/>
  <c r="Q904" i="7" s="1"/>
  <c r="P906" i="7"/>
  <c r="Q906" i="7" s="1"/>
  <c r="P908" i="7"/>
  <c r="Q908" i="7" s="1"/>
  <c r="P910" i="7"/>
  <c r="Q910" i="7" s="1"/>
  <c r="P912" i="7"/>
  <c r="Q912" i="7" s="1"/>
  <c r="P914" i="7"/>
  <c r="Q914" i="7" s="1"/>
  <c r="P916" i="7"/>
  <c r="Q916" i="7" s="1"/>
  <c r="P918" i="7"/>
  <c r="Q918" i="7" s="1"/>
  <c r="P920" i="7"/>
  <c r="Q920" i="7" s="1"/>
  <c r="P922" i="7"/>
  <c r="Q922" i="7" s="1"/>
  <c r="P924" i="7"/>
  <c r="Q924" i="7" s="1"/>
  <c r="P926" i="7"/>
  <c r="Q926" i="7" s="1"/>
  <c r="P928" i="7"/>
  <c r="Q928" i="7" s="1"/>
  <c r="P930" i="7"/>
  <c r="Q930" i="7" s="1"/>
  <c r="P932" i="7"/>
  <c r="Q932" i="7" s="1"/>
  <c r="P934" i="7"/>
  <c r="Q934" i="7" s="1"/>
  <c r="P936" i="7"/>
  <c r="Q936" i="7" s="1"/>
  <c r="P938" i="7"/>
  <c r="Q938" i="7" s="1"/>
  <c r="P940" i="7"/>
  <c r="Q940" i="7" s="1"/>
  <c r="P942" i="7"/>
  <c r="Q942" i="7" s="1"/>
  <c r="P944" i="7"/>
  <c r="Q944" i="7" s="1"/>
  <c r="P946" i="7"/>
  <c r="Q946" i="7" s="1"/>
  <c r="P948" i="7"/>
  <c r="Q948" i="7" s="1"/>
  <c r="P950" i="7"/>
  <c r="Q950" i="7" s="1"/>
  <c r="P952" i="7"/>
  <c r="Q952" i="7" s="1"/>
  <c r="P954" i="7"/>
  <c r="Q954" i="7" s="1"/>
  <c r="P956" i="7"/>
  <c r="Q956" i="7" s="1"/>
  <c r="P958" i="7"/>
  <c r="Q958" i="7" s="1"/>
  <c r="P960" i="7"/>
  <c r="Q960" i="7" s="1"/>
  <c r="P962" i="7"/>
  <c r="Q962" i="7" s="1"/>
  <c r="L692" i="7"/>
  <c r="K693" i="7"/>
  <c r="L694" i="7"/>
  <c r="K695" i="7"/>
  <c r="L696" i="7"/>
  <c r="K697" i="7"/>
  <c r="L698" i="7"/>
  <c r="K699" i="7"/>
  <c r="L700" i="7"/>
  <c r="K701" i="7"/>
  <c r="L702" i="7"/>
  <c r="K703" i="7"/>
  <c r="L704" i="7"/>
  <c r="K705" i="7"/>
  <c r="L706" i="7"/>
  <c r="K707" i="7"/>
  <c r="L708" i="7"/>
  <c r="K709" i="7"/>
  <c r="L710" i="7"/>
  <c r="K711" i="7"/>
  <c r="L712" i="7"/>
  <c r="K963" i="7"/>
  <c r="L964" i="7"/>
  <c r="K965" i="7"/>
  <c r="L966" i="7"/>
  <c r="K967" i="7"/>
  <c r="L968" i="7"/>
  <c r="K969" i="7"/>
  <c r="L970" i="7"/>
  <c r="K971" i="7"/>
  <c r="L972" i="7"/>
  <c r="K973" i="7"/>
  <c r="L974" i="7"/>
  <c r="K975" i="7"/>
  <c r="L976" i="7"/>
  <c r="K977" i="7"/>
  <c r="L978" i="7"/>
  <c r="K979" i="7"/>
  <c r="L980" i="7"/>
  <c r="K981" i="7"/>
  <c r="L982" i="7"/>
  <c r="K983" i="7"/>
  <c r="L984" i="7"/>
  <c r="K985" i="7"/>
  <c r="L986" i="7"/>
  <c r="K987" i="7"/>
  <c r="L988" i="7"/>
  <c r="K989" i="7"/>
  <c r="L990" i="7"/>
  <c r="K991" i="7"/>
  <c r="L992" i="7"/>
  <c r="K993" i="7"/>
  <c r="L994" i="7"/>
  <c r="K995" i="7"/>
  <c r="L996" i="7"/>
  <c r="K997" i="7"/>
  <c r="L998" i="7"/>
  <c r="K999" i="7"/>
  <c r="P693" i="7"/>
  <c r="Q693" i="7" s="1"/>
  <c r="P695" i="7"/>
  <c r="Q695" i="7" s="1"/>
  <c r="P697" i="7"/>
  <c r="Q697" i="7" s="1"/>
  <c r="P699" i="7"/>
  <c r="Q699" i="7" s="1"/>
  <c r="P701" i="7"/>
  <c r="Q701" i="7" s="1"/>
  <c r="P703" i="7"/>
  <c r="Q703" i="7" s="1"/>
  <c r="P705" i="7"/>
  <c r="Q705" i="7" s="1"/>
  <c r="P707" i="7"/>
  <c r="Q707" i="7" s="1"/>
  <c r="P709" i="7"/>
  <c r="Q709" i="7" s="1"/>
  <c r="P711" i="7"/>
  <c r="Q711" i="7" s="1"/>
  <c r="P963" i="7"/>
  <c r="Q963" i="7" s="1"/>
  <c r="P965" i="7"/>
  <c r="Q965" i="7" s="1"/>
  <c r="P967" i="7"/>
  <c r="Q967" i="7" s="1"/>
  <c r="P969" i="7"/>
  <c r="Q969" i="7" s="1"/>
  <c r="P971" i="7"/>
  <c r="Q971" i="7" s="1"/>
  <c r="P973" i="7"/>
  <c r="Q973" i="7" s="1"/>
  <c r="P975" i="7"/>
  <c r="Q975" i="7" s="1"/>
  <c r="P977" i="7"/>
  <c r="Q977" i="7" s="1"/>
  <c r="P979" i="7"/>
  <c r="Q979" i="7" s="1"/>
  <c r="P981" i="7"/>
  <c r="Q981" i="7" s="1"/>
  <c r="P983" i="7"/>
  <c r="Q983" i="7" s="1"/>
  <c r="P985" i="7"/>
  <c r="Q985" i="7" s="1"/>
  <c r="P987" i="7"/>
  <c r="Q987" i="7" s="1"/>
  <c r="P989" i="7"/>
  <c r="Q989" i="7" s="1"/>
  <c r="P991" i="7"/>
  <c r="Q991" i="7" s="1"/>
  <c r="P993" i="7"/>
  <c r="Q993" i="7" s="1"/>
  <c r="P995" i="7"/>
  <c r="Q995" i="7" s="1"/>
  <c r="P997" i="7"/>
  <c r="Q997" i="7" s="1"/>
  <c r="P999" i="7"/>
  <c r="Q999" i="7" s="1"/>
  <c r="V692" i="7"/>
  <c r="V694" i="7"/>
  <c r="V696" i="7"/>
  <c r="V698" i="7"/>
  <c r="V700" i="7"/>
  <c r="V702" i="7"/>
  <c r="V704" i="7"/>
  <c r="V706" i="7"/>
  <c r="V708" i="7"/>
  <c r="V710" i="7"/>
  <c r="V712" i="7"/>
  <c r="V964" i="7"/>
  <c r="V966" i="7"/>
  <c r="V968" i="7"/>
  <c r="V970" i="7"/>
  <c r="V972" i="7"/>
  <c r="V974" i="7"/>
  <c r="V976" i="7"/>
  <c r="V978" i="7"/>
  <c r="V980" i="7"/>
  <c r="V982" i="7"/>
  <c r="V984" i="7"/>
  <c r="V986" i="7"/>
  <c r="V988" i="7"/>
  <c r="V990" i="7"/>
  <c r="V992" i="7"/>
  <c r="V994" i="7"/>
  <c r="V996" i="7"/>
  <c r="V998" i="7"/>
  <c r="C22" i="10"/>
  <c r="C20" i="10"/>
  <c r="C18" i="10"/>
  <c r="C16" i="10"/>
  <c r="C14" i="10"/>
  <c r="C12" i="10"/>
  <c r="C10" i="10"/>
  <c r="C8" i="10"/>
  <c r="H27" i="18"/>
  <c r="I17" i="9"/>
  <c r="P27" i="18"/>
  <c r="N20" i="18"/>
  <c r="Q20" i="18" s="1"/>
  <c r="J387" i="19"/>
  <c r="J388" i="19"/>
  <c r="I388" i="19"/>
  <c r="V388" i="19"/>
  <c r="Q388" i="19"/>
  <c r="U381" i="19"/>
  <c r="P381" i="19" s="1"/>
  <c r="G388" i="19"/>
  <c r="Q386" i="19"/>
  <c r="U388" i="19"/>
  <c r="P388" i="19" s="1"/>
  <c r="N9" i="18"/>
  <c r="E13" i="18"/>
  <c r="K13" i="18" s="1"/>
  <c r="N12" i="18"/>
  <c r="Q12" i="18" s="1"/>
  <c r="E11" i="18"/>
  <c r="K11" i="18" s="1"/>
  <c r="N10" i="18"/>
  <c r="Q10" i="18" s="1"/>
  <c r="F24" i="10"/>
  <c r="L27" i="18"/>
  <c r="E23" i="18"/>
  <c r="K23" i="18" s="1"/>
  <c r="E21" i="18"/>
  <c r="K21" i="18" s="1"/>
  <c r="N16" i="18"/>
  <c r="Q16" i="18" s="1"/>
  <c r="N26" i="18"/>
  <c r="Q26" i="18" s="1"/>
  <c r="E25" i="18"/>
  <c r="K25" i="18" s="1"/>
  <c r="N24" i="18"/>
  <c r="Q24" i="18" s="1"/>
  <c r="E24" i="18"/>
  <c r="K24" i="18" s="1"/>
  <c r="N23" i="18"/>
  <c r="Q23" i="18" s="1"/>
  <c r="E17" i="18"/>
  <c r="K17" i="18" s="1"/>
  <c r="N14" i="18"/>
  <c r="Q14" i="18" s="1"/>
  <c r="N13" i="18"/>
  <c r="Q13" i="18" s="1"/>
  <c r="I27" i="18"/>
  <c r="M27" i="18"/>
  <c r="N22" i="18"/>
  <c r="Q22" i="18" s="1"/>
  <c r="E22" i="18"/>
  <c r="K22" i="18" s="1"/>
  <c r="N21" i="18"/>
  <c r="Q21" i="18" s="1"/>
  <c r="E19" i="18"/>
  <c r="K19" i="18" s="1"/>
  <c r="N18" i="18"/>
  <c r="Q18" i="18" s="1"/>
  <c r="E18" i="18"/>
  <c r="K18" i="18" s="1"/>
  <c r="N17" i="18"/>
  <c r="Q17" i="18" s="1"/>
  <c r="E15" i="18"/>
  <c r="K15" i="18" s="1"/>
  <c r="J385" i="19"/>
  <c r="C17" i="9"/>
  <c r="BE1011" i="3"/>
  <c r="BF1011" i="3" s="1"/>
  <c r="BE1009" i="3"/>
  <c r="BF1009" i="3" s="1"/>
  <c r="BE1007" i="3"/>
  <c r="BF1007" i="3" s="1"/>
  <c r="BE1005" i="3"/>
  <c r="BF1005" i="3" s="1"/>
  <c r="BE1003" i="3"/>
  <c r="BF1003" i="3" s="1"/>
  <c r="BE1001" i="3"/>
  <c r="BF1001" i="3" s="1"/>
  <c r="BE999" i="3"/>
  <c r="BF999" i="3" s="1"/>
  <c r="BE997" i="3"/>
  <c r="BF997" i="3" s="1"/>
  <c r="BE995" i="3"/>
  <c r="BF995" i="3" s="1"/>
  <c r="BE993" i="3"/>
  <c r="BF993" i="3" s="1"/>
  <c r="BE991" i="3"/>
  <c r="BF991" i="3" s="1"/>
  <c r="BE989" i="3"/>
  <c r="BF989" i="3" s="1"/>
  <c r="BE987" i="3"/>
  <c r="BF987" i="3" s="1"/>
  <c r="BE985" i="3"/>
  <c r="BF985" i="3" s="1"/>
  <c r="BE983" i="3"/>
  <c r="BF983" i="3" s="1"/>
  <c r="BE981" i="3"/>
  <c r="BF981" i="3" s="1"/>
  <c r="BE979" i="3"/>
  <c r="BF979" i="3" s="1"/>
  <c r="BE977" i="3"/>
  <c r="BF977" i="3" s="1"/>
  <c r="BE975" i="3"/>
  <c r="BF975" i="3" s="1"/>
  <c r="BE973" i="3"/>
  <c r="BF973" i="3" s="1"/>
  <c r="BE971" i="3"/>
  <c r="BF971" i="3" s="1"/>
  <c r="BE969" i="3"/>
  <c r="BF969" i="3" s="1"/>
  <c r="BE967" i="3"/>
  <c r="BF967" i="3" s="1"/>
  <c r="BE965" i="3"/>
  <c r="BF965" i="3" s="1"/>
  <c r="BE963" i="3"/>
  <c r="BF963" i="3" s="1"/>
  <c r="BE961" i="3"/>
  <c r="BF961" i="3" s="1"/>
  <c r="BE959" i="3"/>
  <c r="BF959" i="3" s="1"/>
  <c r="BE957" i="3"/>
  <c r="BF957" i="3" s="1"/>
  <c r="BE955" i="3"/>
  <c r="BF955" i="3" s="1"/>
  <c r="BE953" i="3"/>
  <c r="BF953" i="3" s="1"/>
  <c r="BE951" i="3"/>
  <c r="BF951" i="3" s="1"/>
  <c r="BE949" i="3"/>
  <c r="BF949" i="3" s="1"/>
  <c r="BE947" i="3"/>
  <c r="BF947" i="3" s="1"/>
  <c r="BE945" i="3"/>
  <c r="BF945" i="3" s="1"/>
  <c r="BE943" i="3"/>
  <c r="BF943" i="3" s="1"/>
  <c r="BE941" i="3"/>
  <c r="BF941" i="3" s="1"/>
  <c r="BE939" i="3"/>
  <c r="BF939" i="3" s="1"/>
  <c r="BE937" i="3"/>
  <c r="BF937" i="3" s="1"/>
  <c r="BE935" i="3"/>
  <c r="BF935" i="3" s="1"/>
  <c r="BE933" i="3"/>
  <c r="BF933" i="3" s="1"/>
  <c r="BE931" i="3"/>
  <c r="BF931" i="3" s="1"/>
  <c r="BE929" i="3"/>
  <c r="BF929" i="3" s="1"/>
  <c r="BE927" i="3"/>
  <c r="BF927" i="3" s="1"/>
  <c r="BE925" i="3"/>
  <c r="BF925" i="3" s="1"/>
  <c r="BE923" i="3"/>
  <c r="BF923" i="3" s="1"/>
  <c r="BE921" i="3"/>
  <c r="BF921" i="3" s="1"/>
  <c r="BE919" i="3"/>
  <c r="BF919" i="3" s="1"/>
  <c r="BE917" i="3"/>
  <c r="BF917" i="3" s="1"/>
  <c r="BE915" i="3"/>
  <c r="BF915" i="3" s="1"/>
  <c r="BE913" i="3"/>
  <c r="BF913" i="3" s="1"/>
  <c r="BE911" i="3"/>
  <c r="BF911" i="3" s="1"/>
  <c r="BE909" i="3"/>
  <c r="BF909" i="3" s="1"/>
  <c r="BE907" i="3"/>
  <c r="BF907" i="3" s="1"/>
  <c r="BE905" i="3"/>
  <c r="BF905" i="3" s="1"/>
  <c r="BE903" i="3"/>
  <c r="BF903" i="3" s="1"/>
  <c r="BE901" i="3"/>
  <c r="BF901" i="3" s="1"/>
  <c r="BE899" i="3"/>
  <c r="BF899" i="3" s="1"/>
  <c r="BE897" i="3"/>
  <c r="BF897" i="3" s="1"/>
  <c r="BE895" i="3"/>
  <c r="BF895" i="3" s="1"/>
  <c r="BE893" i="3"/>
  <c r="BF893" i="3" s="1"/>
  <c r="BE891" i="3"/>
  <c r="BF891" i="3" s="1"/>
  <c r="BE889" i="3"/>
  <c r="BF889" i="3" s="1"/>
  <c r="BE887" i="3"/>
  <c r="BF887" i="3" s="1"/>
  <c r="BE885" i="3"/>
  <c r="BF885" i="3" s="1"/>
  <c r="BE883" i="3"/>
  <c r="BF883" i="3" s="1"/>
  <c r="BE881" i="3"/>
  <c r="BF881" i="3" s="1"/>
  <c r="BE879" i="3"/>
  <c r="BF879" i="3" s="1"/>
  <c r="BE877" i="3"/>
  <c r="BF877" i="3" s="1"/>
  <c r="BE875" i="3"/>
  <c r="BF875" i="3" s="1"/>
  <c r="BE873" i="3"/>
  <c r="BF873" i="3" s="1"/>
  <c r="BE871" i="3"/>
  <c r="BF871" i="3" s="1"/>
  <c r="BE869" i="3"/>
  <c r="BF869" i="3" s="1"/>
  <c r="BE867" i="3"/>
  <c r="BF867" i="3" s="1"/>
  <c r="BE865" i="3"/>
  <c r="BF865" i="3" s="1"/>
  <c r="BE863" i="3"/>
  <c r="BF863" i="3" s="1"/>
  <c r="BE861" i="3"/>
  <c r="BF861" i="3" s="1"/>
  <c r="BE859" i="3"/>
  <c r="BF859" i="3" s="1"/>
  <c r="BE857" i="3"/>
  <c r="BF857" i="3" s="1"/>
  <c r="BE855" i="3"/>
  <c r="BF855" i="3" s="1"/>
  <c r="BE853" i="3"/>
  <c r="BF853" i="3" s="1"/>
  <c r="BE851" i="3"/>
  <c r="BF851" i="3" s="1"/>
  <c r="BE849" i="3"/>
  <c r="BF849" i="3" s="1"/>
  <c r="BE847" i="3"/>
  <c r="BF847" i="3" s="1"/>
  <c r="BE845" i="3"/>
  <c r="BF845" i="3" s="1"/>
  <c r="BE843" i="3"/>
  <c r="BF843" i="3" s="1"/>
  <c r="BE841" i="3"/>
  <c r="BF841" i="3" s="1"/>
  <c r="BE839" i="3"/>
  <c r="BF839" i="3" s="1"/>
  <c r="BE837" i="3"/>
  <c r="BF837" i="3" s="1"/>
  <c r="BE835" i="3"/>
  <c r="BF835" i="3" s="1"/>
  <c r="BE833" i="3"/>
  <c r="BF833" i="3" s="1"/>
  <c r="BE831" i="3"/>
  <c r="BF831" i="3" s="1"/>
  <c r="BE829" i="3"/>
  <c r="BF829" i="3" s="1"/>
  <c r="BE827" i="3"/>
  <c r="BF827" i="3" s="1"/>
  <c r="BE825" i="3"/>
  <c r="BF825" i="3" s="1"/>
  <c r="BE823" i="3"/>
  <c r="BF823" i="3" s="1"/>
  <c r="BE821" i="3"/>
  <c r="BF821" i="3" s="1"/>
  <c r="BE819" i="3"/>
  <c r="BF819" i="3" s="1"/>
  <c r="BE817" i="3"/>
  <c r="BF817" i="3" s="1"/>
  <c r="BE815" i="3"/>
  <c r="BF815" i="3" s="1"/>
  <c r="BE813" i="3"/>
  <c r="BF813" i="3" s="1"/>
  <c r="BE811" i="3"/>
  <c r="BF811" i="3" s="1"/>
  <c r="BE809" i="3"/>
  <c r="BF809" i="3" s="1"/>
  <c r="BE807" i="3"/>
  <c r="BF807" i="3" s="1"/>
  <c r="BE805" i="3"/>
  <c r="BF805" i="3" s="1"/>
  <c r="BE803" i="3"/>
  <c r="BF803" i="3" s="1"/>
  <c r="BE801" i="3"/>
  <c r="BF801" i="3" s="1"/>
  <c r="BE799" i="3"/>
  <c r="BF799" i="3" s="1"/>
  <c r="BE797" i="3"/>
  <c r="BF797" i="3" s="1"/>
  <c r="BE795" i="3"/>
  <c r="BF795" i="3" s="1"/>
  <c r="BE793" i="3"/>
  <c r="BF793" i="3" s="1"/>
  <c r="BE791" i="3"/>
  <c r="BF791" i="3" s="1"/>
  <c r="BE789" i="3"/>
  <c r="BF789" i="3" s="1"/>
  <c r="BE787" i="3"/>
  <c r="BF787" i="3" s="1"/>
  <c r="BE785" i="3"/>
  <c r="BF785" i="3" s="1"/>
  <c r="BE783" i="3"/>
  <c r="BF783" i="3" s="1"/>
  <c r="BE781" i="3"/>
  <c r="BF781" i="3" s="1"/>
  <c r="BE779" i="3"/>
  <c r="BF779" i="3" s="1"/>
  <c r="BE777" i="3"/>
  <c r="BF777" i="3" s="1"/>
  <c r="BE775" i="3"/>
  <c r="BF775" i="3" s="1"/>
  <c r="BE773" i="3"/>
  <c r="BF773" i="3" s="1"/>
  <c r="BE771" i="3"/>
  <c r="BF771" i="3" s="1"/>
  <c r="BE769" i="3"/>
  <c r="BF769" i="3" s="1"/>
  <c r="BE767" i="3"/>
  <c r="BF767" i="3" s="1"/>
  <c r="BE765" i="3"/>
  <c r="BF765" i="3" s="1"/>
  <c r="BE763" i="3"/>
  <c r="BF763" i="3" s="1"/>
  <c r="BE761" i="3"/>
  <c r="BF761" i="3" s="1"/>
  <c r="BE759" i="3"/>
  <c r="BF759" i="3" s="1"/>
  <c r="BE757" i="3"/>
  <c r="BF757" i="3" s="1"/>
  <c r="BE755" i="3"/>
  <c r="BF755" i="3" s="1"/>
  <c r="BE753" i="3"/>
  <c r="BF753" i="3" s="1"/>
  <c r="BE751" i="3"/>
  <c r="BF751" i="3" s="1"/>
  <c r="BE749" i="3"/>
  <c r="BF749" i="3" s="1"/>
  <c r="BE747" i="3"/>
  <c r="BF747" i="3" s="1"/>
  <c r="BE745" i="3"/>
  <c r="BF745" i="3" s="1"/>
  <c r="BE743" i="3"/>
  <c r="BF743" i="3" s="1"/>
  <c r="BE741" i="3"/>
  <c r="BF741" i="3" s="1"/>
  <c r="BE739" i="3"/>
  <c r="BF739" i="3" s="1"/>
  <c r="BE737" i="3"/>
  <c r="BF737" i="3" s="1"/>
  <c r="BE735" i="3"/>
  <c r="BF735" i="3" s="1"/>
  <c r="BE733" i="3"/>
  <c r="BF733" i="3" s="1"/>
  <c r="BE731" i="3"/>
  <c r="BF731" i="3" s="1"/>
  <c r="BE729" i="3"/>
  <c r="BF729" i="3" s="1"/>
  <c r="BE727" i="3"/>
  <c r="BF727" i="3" s="1"/>
  <c r="BE725" i="3"/>
  <c r="BF725" i="3" s="1"/>
  <c r="BE723" i="3"/>
  <c r="BF723" i="3" s="1"/>
  <c r="BE721" i="3"/>
  <c r="BF721" i="3" s="1"/>
  <c r="BE719" i="3"/>
  <c r="BF719" i="3" s="1"/>
  <c r="BE717" i="3"/>
  <c r="BF717" i="3" s="1"/>
  <c r="BE715" i="3"/>
  <c r="BF715" i="3" s="1"/>
  <c r="BE713" i="3"/>
  <c r="BF713" i="3" s="1"/>
  <c r="BE711" i="3"/>
  <c r="BF711" i="3" s="1"/>
  <c r="BE709" i="3"/>
  <c r="BF709" i="3" s="1"/>
  <c r="BE707" i="3"/>
  <c r="BF707" i="3" s="1"/>
  <c r="BE705" i="3"/>
  <c r="BF705" i="3" s="1"/>
  <c r="BE703" i="3"/>
  <c r="BF703" i="3" s="1"/>
  <c r="BE701" i="3"/>
  <c r="BF701" i="3" s="1"/>
  <c r="BE699" i="3"/>
  <c r="BF699" i="3" s="1"/>
  <c r="BE697" i="3"/>
  <c r="BF697" i="3" s="1"/>
  <c r="BE695" i="3"/>
  <c r="BF695" i="3" s="1"/>
  <c r="BE693" i="3"/>
  <c r="BF693" i="3" s="1"/>
  <c r="BE691" i="3"/>
  <c r="BF691" i="3" s="1"/>
  <c r="BE689" i="3"/>
  <c r="BF689" i="3" s="1"/>
  <c r="BE687" i="3"/>
  <c r="BF687" i="3" s="1"/>
  <c r="BE685" i="3"/>
  <c r="BF685" i="3" s="1"/>
  <c r="BE683" i="3"/>
  <c r="BF683" i="3" s="1"/>
  <c r="BE681" i="3"/>
  <c r="BF681" i="3" s="1"/>
  <c r="BE679" i="3"/>
  <c r="BF679" i="3" s="1"/>
  <c r="BE677" i="3"/>
  <c r="BF677" i="3" s="1"/>
  <c r="BE675" i="3"/>
  <c r="BF675" i="3" s="1"/>
  <c r="BE673" i="3"/>
  <c r="BF673" i="3" s="1"/>
  <c r="BE671" i="3"/>
  <c r="BF671" i="3" s="1"/>
  <c r="BE669" i="3"/>
  <c r="BF669" i="3" s="1"/>
  <c r="BE667" i="3"/>
  <c r="BF667" i="3" s="1"/>
  <c r="BE665" i="3"/>
  <c r="BF665" i="3" s="1"/>
  <c r="BE663" i="3"/>
  <c r="BF663" i="3" s="1"/>
  <c r="BE661" i="3"/>
  <c r="BF661" i="3" s="1"/>
  <c r="BE659" i="3"/>
  <c r="BF659" i="3" s="1"/>
  <c r="BE657" i="3"/>
  <c r="BF657" i="3" s="1"/>
  <c r="BE655" i="3"/>
  <c r="BF655" i="3" s="1"/>
  <c r="BE653" i="3"/>
  <c r="BF653" i="3" s="1"/>
  <c r="BE651" i="3"/>
  <c r="BF651" i="3" s="1"/>
  <c r="BE649" i="3"/>
  <c r="BF649" i="3" s="1"/>
  <c r="BE647" i="3"/>
  <c r="BF647" i="3" s="1"/>
  <c r="BE645" i="3"/>
  <c r="BF645" i="3" s="1"/>
  <c r="BE643" i="3"/>
  <c r="BF643" i="3" s="1"/>
  <c r="BE641" i="3"/>
  <c r="BF641" i="3" s="1"/>
  <c r="BE639" i="3"/>
  <c r="BF639" i="3" s="1"/>
  <c r="BE637" i="3"/>
  <c r="BF637" i="3" s="1"/>
  <c r="BE635" i="3"/>
  <c r="BF635" i="3" s="1"/>
  <c r="BE633" i="3"/>
  <c r="BF633" i="3" s="1"/>
  <c r="BE631" i="3"/>
  <c r="BF631" i="3" s="1"/>
  <c r="BE629" i="3"/>
  <c r="BF629" i="3" s="1"/>
  <c r="BE627" i="3"/>
  <c r="BF627" i="3" s="1"/>
  <c r="BE625" i="3"/>
  <c r="BF625" i="3" s="1"/>
  <c r="BE623" i="3"/>
  <c r="BF623" i="3" s="1"/>
  <c r="BE621" i="3"/>
  <c r="BF621" i="3" s="1"/>
  <c r="BE619" i="3"/>
  <c r="BF619" i="3" s="1"/>
  <c r="BE617" i="3"/>
  <c r="BF617" i="3" s="1"/>
  <c r="BE615" i="3"/>
  <c r="BF615" i="3" s="1"/>
  <c r="BE613" i="3"/>
  <c r="BF613" i="3" s="1"/>
  <c r="BE611" i="3"/>
  <c r="BF611" i="3" s="1"/>
  <c r="BE609" i="3"/>
  <c r="BF609" i="3" s="1"/>
  <c r="BE607" i="3"/>
  <c r="BF607" i="3" s="1"/>
  <c r="BE605" i="3"/>
  <c r="BF605" i="3" s="1"/>
  <c r="BE603" i="3"/>
  <c r="BF603" i="3" s="1"/>
  <c r="BE601" i="3"/>
  <c r="BF601" i="3" s="1"/>
  <c r="BE599" i="3"/>
  <c r="BF599" i="3" s="1"/>
  <c r="BE597" i="3"/>
  <c r="BF597" i="3" s="1"/>
  <c r="BE595" i="3"/>
  <c r="BF595" i="3" s="1"/>
  <c r="BE593" i="3"/>
  <c r="BF593" i="3" s="1"/>
  <c r="BE591" i="3"/>
  <c r="BF591" i="3" s="1"/>
  <c r="BE589" i="3"/>
  <c r="BF589" i="3" s="1"/>
  <c r="BE587" i="3"/>
  <c r="BF587" i="3" s="1"/>
  <c r="BE585" i="3"/>
  <c r="BF585" i="3" s="1"/>
  <c r="BE583" i="3"/>
  <c r="BF583" i="3" s="1"/>
  <c r="BE581" i="3"/>
  <c r="BF581" i="3" s="1"/>
  <c r="BE579" i="3"/>
  <c r="BF579" i="3" s="1"/>
  <c r="BE577" i="3"/>
  <c r="BF577" i="3" s="1"/>
  <c r="BE575" i="3"/>
  <c r="BF575" i="3" s="1"/>
  <c r="BE573" i="3"/>
  <c r="BF573" i="3" s="1"/>
  <c r="BE571" i="3"/>
  <c r="BF571" i="3" s="1"/>
  <c r="BE569" i="3"/>
  <c r="BF569" i="3" s="1"/>
  <c r="BE567" i="3"/>
  <c r="BF567" i="3" s="1"/>
  <c r="BE565" i="3"/>
  <c r="BF565" i="3" s="1"/>
  <c r="BE563" i="3"/>
  <c r="BF563" i="3" s="1"/>
  <c r="BE561" i="3"/>
  <c r="BF561" i="3" s="1"/>
  <c r="BE559" i="3"/>
  <c r="BF559" i="3" s="1"/>
  <c r="BE557" i="3"/>
  <c r="BF557" i="3" s="1"/>
  <c r="BE555" i="3"/>
  <c r="BF555" i="3" s="1"/>
  <c r="BE553" i="3"/>
  <c r="BF553" i="3" s="1"/>
  <c r="BE551" i="3"/>
  <c r="BF551" i="3" s="1"/>
  <c r="BE549" i="3"/>
  <c r="BF549" i="3" s="1"/>
  <c r="BE547" i="3"/>
  <c r="BF547" i="3" s="1"/>
  <c r="BE545" i="3"/>
  <c r="BF545" i="3" s="1"/>
  <c r="BE543" i="3"/>
  <c r="BF543" i="3" s="1"/>
  <c r="BE541" i="3"/>
  <c r="BF541" i="3" s="1"/>
  <c r="BE539" i="3"/>
  <c r="BF539" i="3" s="1"/>
  <c r="BE537" i="3"/>
  <c r="BF537" i="3" s="1"/>
  <c r="BE535" i="3"/>
  <c r="BF535" i="3" s="1"/>
  <c r="BE533" i="3"/>
  <c r="BF533" i="3" s="1"/>
  <c r="BE531" i="3"/>
  <c r="BF531" i="3" s="1"/>
  <c r="BE529" i="3"/>
  <c r="BF529" i="3" s="1"/>
  <c r="BE527" i="3"/>
  <c r="BF527" i="3" s="1"/>
  <c r="BE525" i="3"/>
  <c r="BF525" i="3" s="1"/>
  <c r="BE523" i="3"/>
  <c r="BF523" i="3" s="1"/>
  <c r="BE521" i="3"/>
  <c r="BF521" i="3" s="1"/>
  <c r="BE519" i="3"/>
  <c r="BF519" i="3" s="1"/>
  <c r="BE517" i="3"/>
  <c r="BF517" i="3" s="1"/>
  <c r="BE515" i="3"/>
  <c r="BF515" i="3" s="1"/>
  <c r="BE513" i="3"/>
  <c r="BF513" i="3" s="1"/>
  <c r="BE511" i="3"/>
  <c r="BF511" i="3" s="1"/>
  <c r="BE509" i="3"/>
  <c r="BF509" i="3" s="1"/>
  <c r="BE507" i="3"/>
  <c r="BF507" i="3" s="1"/>
  <c r="BE505" i="3"/>
  <c r="BF505" i="3" s="1"/>
  <c r="BE503" i="3"/>
  <c r="BF503" i="3" s="1"/>
  <c r="BE501" i="3"/>
  <c r="BF501" i="3" s="1"/>
  <c r="BE499" i="3"/>
  <c r="BF499" i="3" s="1"/>
  <c r="BE497" i="3"/>
  <c r="BF497" i="3" s="1"/>
  <c r="BE495" i="3"/>
  <c r="BF495" i="3" s="1"/>
  <c r="BE493" i="3"/>
  <c r="BF493" i="3" s="1"/>
  <c r="BE491" i="3"/>
  <c r="BF491" i="3" s="1"/>
  <c r="BE489" i="3"/>
  <c r="BF489" i="3" s="1"/>
  <c r="BE487" i="3"/>
  <c r="BF487" i="3" s="1"/>
  <c r="BE485" i="3"/>
  <c r="BF485" i="3" s="1"/>
  <c r="BE483" i="3"/>
  <c r="BF483" i="3" s="1"/>
  <c r="BE481" i="3"/>
  <c r="BF481" i="3" s="1"/>
  <c r="BE479" i="3"/>
  <c r="BF479" i="3" s="1"/>
  <c r="BE477" i="3"/>
  <c r="BF477" i="3" s="1"/>
  <c r="BE475" i="3"/>
  <c r="BF475" i="3" s="1"/>
  <c r="BE473" i="3"/>
  <c r="BF473" i="3" s="1"/>
  <c r="BE471" i="3"/>
  <c r="BF471" i="3" s="1"/>
  <c r="BE469" i="3"/>
  <c r="BF469" i="3" s="1"/>
  <c r="BE467" i="3"/>
  <c r="BF467" i="3" s="1"/>
  <c r="BE465" i="3"/>
  <c r="BF465" i="3" s="1"/>
  <c r="BE463" i="3"/>
  <c r="BF463" i="3" s="1"/>
  <c r="BE461" i="3"/>
  <c r="BF461" i="3" s="1"/>
  <c r="BE459" i="3"/>
  <c r="BF459" i="3" s="1"/>
  <c r="BE457" i="3"/>
  <c r="BF457" i="3" s="1"/>
  <c r="BE455" i="3"/>
  <c r="BF455" i="3" s="1"/>
  <c r="BE453" i="3"/>
  <c r="BF453" i="3" s="1"/>
  <c r="BE451" i="3"/>
  <c r="BF451" i="3" s="1"/>
  <c r="BE449" i="3"/>
  <c r="BF449" i="3" s="1"/>
  <c r="BE447" i="3"/>
  <c r="BF447" i="3" s="1"/>
  <c r="BE445" i="3"/>
  <c r="BF445" i="3" s="1"/>
  <c r="BE443" i="3"/>
  <c r="BF443" i="3" s="1"/>
  <c r="BE441" i="3"/>
  <c r="BF441" i="3" s="1"/>
  <c r="BE439" i="3"/>
  <c r="BF439" i="3" s="1"/>
  <c r="BE437" i="3"/>
  <c r="BF437" i="3" s="1"/>
  <c r="BE435" i="3"/>
  <c r="BF435" i="3" s="1"/>
  <c r="BE433" i="3"/>
  <c r="BF433" i="3" s="1"/>
  <c r="BE431" i="3"/>
  <c r="BF431" i="3" s="1"/>
  <c r="BE429" i="3"/>
  <c r="BF429" i="3" s="1"/>
  <c r="BE427" i="3"/>
  <c r="BF427" i="3" s="1"/>
  <c r="BE425" i="3"/>
  <c r="BF425" i="3" s="1"/>
  <c r="BE423" i="3"/>
  <c r="BF423" i="3" s="1"/>
  <c r="BE421" i="3"/>
  <c r="BF421" i="3" s="1"/>
  <c r="BE419" i="3"/>
  <c r="BF419" i="3" s="1"/>
  <c r="BE417" i="3"/>
  <c r="BF417" i="3" s="1"/>
  <c r="BE415" i="3"/>
  <c r="BF415" i="3" s="1"/>
  <c r="BE413" i="3"/>
  <c r="BF413" i="3" s="1"/>
  <c r="BE411" i="3"/>
  <c r="BF411" i="3" s="1"/>
  <c r="BE409" i="3"/>
  <c r="BF409" i="3" s="1"/>
  <c r="BE407" i="3"/>
  <c r="BF407" i="3" s="1"/>
  <c r="BE405" i="3"/>
  <c r="BF405" i="3" s="1"/>
  <c r="BE403" i="3"/>
  <c r="BF403" i="3" s="1"/>
  <c r="BE401" i="3"/>
  <c r="BF401" i="3" s="1"/>
  <c r="BE399" i="3"/>
  <c r="BF399" i="3" s="1"/>
  <c r="BE397" i="3"/>
  <c r="BF397" i="3" s="1"/>
  <c r="BE395" i="3"/>
  <c r="BF395" i="3" s="1"/>
  <c r="BE393" i="3"/>
  <c r="BF393" i="3" s="1"/>
  <c r="BE391" i="3"/>
  <c r="BF391" i="3" s="1"/>
  <c r="BE389" i="3"/>
  <c r="BF389" i="3" s="1"/>
  <c r="BE387" i="3"/>
  <c r="BF387" i="3" s="1"/>
  <c r="BE385" i="3"/>
  <c r="BF385" i="3" s="1"/>
  <c r="BE383" i="3"/>
  <c r="BF383" i="3" s="1"/>
  <c r="BE381" i="3"/>
  <c r="BF381" i="3" s="1"/>
  <c r="BE379" i="3"/>
  <c r="BF379" i="3" s="1"/>
  <c r="BE377" i="3"/>
  <c r="BF377" i="3" s="1"/>
  <c r="BE375" i="3"/>
  <c r="BF375" i="3" s="1"/>
  <c r="BE373" i="3"/>
  <c r="BF373" i="3" s="1"/>
  <c r="BE371" i="3"/>
  <c r="BF371" i="3" s="1"/>
  <c r="BE369" i="3"/>
  <c r="BF369" i="3" s="1"/>
  <c r="BE367" i="3"/>
  <c r="BF367" i="3" s="1"/>
  <c r="BE365" i="3"/>
  <c r="BF365" i="3" s="1"/>
  <c r="BE363" i="3"/>
  <c r="BF363" i="3" s="1"/>
  <c r="BE361" i="3"/>
  <c r="BF361" i="3" s="1"/>
  <c r="BE359" i="3"/>
  <c r="BF359" i="3" s="1"/>
  <c r="BE357" i="3"/>
  <c r="BF357" i="3" s="1"/>
  <c r="BE355" i="3"/>
  <c r="BF355" i="3" s="1"/>
  <c r="BE353" i="3"/>
  <c r="BF353" i="3" s="1"/>
  <c r="BE351" i="3"/>
  <c r="BF351" i="3" s="1"/>
  <c r="BE349" i="3"/>
  <c r="BF349" i="3" s="1"/>
  <c r="BE347" i="3"/>
  <c r="BF347" i="3" s="1"/>
  <c r="BE345" i="3"/>
  <c r="BF345" i="3" s="1"/>
  <c r="BE343" i="3"/>
  <c r="BF343" i="3" s="1"/>
  <c r="BE341" i="3"/>
  <c r="BF341" i="3" s="1"/>
  <c r="BE339" i="3"/>
  <c r="BF339" i="3" s="1"/>
  <c r="BE337" i="3"/>
  <c r="BF337" i="3" s="1"/>
  <c r="BE335" i="3"/>
  <c r="BF335" i="3" s="1"/>
  <c r="BE333" i="3"/>
  <c r="BF333" i="3" s="1"/>
  <c r="BE331" i="3"/>
  <c r="BF331" i="3" s="1"/>
  <c r="BE329" i="3"/>
  <c r="BF329" i="3" s="1"/>
  <c r="BE327" i="3"/>
  <c r="BF327" i="3" s="1"/>
  <c r="BE325" i="3"/>
  <c r="BF325" i="3" s="1"/>
  <c r="BE323" i="3"/>
  <c r="BF323" i="3" s="1"/>
  <c r="BE321" i="3"/>
  <c r="BF321" i="3" s="1"/>
  <c r="BE319" i="3"/>
  <c r="BF319" i="3" s="1"/>
  <c r="BE317" i="3"/>
  <c r="BF317" i="3" s="1"/>
  <c r="BE315" i="3"/>
  <c r="BF315" i="3" s="1"/>
  <c r="BE313" i="3"/>
  <c r="BF313" i="3" s="1"/>
  <c r="BE311" i="3"/>
  <c r="BF311" i="3" s="1"/>
  <c r="BE309" i="3"/>
  <c r="BF309" i="3" s="1"/>
  <c r="BE307" i="3"/>
  <c r="BF307" i="3" s="1"/>
  <c r="BE305" i="3"/>
  <c r="BF305" i="3" s="1"/>
  <c r="BE303" i="3"/>
  <c r="BF303" i="3" s="1"/>
  <c r="BE301" i="3"/>
  <c r="BF301" i="3" s="1"/>
  <c r="BE299" i="3"/>
  <c r="BF299" i="3" s="1"/>
  <c r="BE297" i="3"/>
  <c r="BF297" i="3" s="1"/>
  <c r="BE295" i="3"/>
  <c r="BF295" i="3" s="1"/>
  <c r="BE293" i="3"/>
  <c r="BF293" i="3" s="1"/>
  <c r="BE291" i="3"/>
  <c r="BF291" i="3" s="1"/>
  <c r="BE289" i="3"/>
  <c r="BF289" i="3" s="1"/>
  <c r="BE287" i="3"/>
  <c r="BF287" i="3" s="1"/>
  <c r="BE285" i="3"/>
  <c r="BF285" i="3" s="1"/>
  <c r="BE283" i="3"/>
  <c r="BF283" i="3" s="1"/>
  <c r="BE281" i="3"/>
  <c r="BF281" i="3" s="1"/>
  <c r="BE279" i="3"/>
  <c r="BF279" i="3" s="1"/>
  <c r="BE277" i="3"/>
  <c r="BF277" i="3" s="1"/>
  <c r="BE275" i="3"/>
  <c r="BF275" i="3" s="1"/>
  <c r="BE273" i="3"/>
  <c r="BF273" i="3" s="1"/>
  <c r="BE271" i="3"/>
  <c r="BF271" i="3" s="1"/>
  <c r="BE269" i="3"/>
  <c r="BF269" i="3" s="1"/>
  <c r="BE267" i="3"/>
  <c r="BF267" i="3" s="1"/>
  <c r="BE265" i="3"/>
  <c r="BF265" i="3" s="1"/>
  <c r="BE263" i="3"/>
  <c r="BF263" i="3" s="1"/>
  <c r="BE261" i="3"/>
  <c r="BF261" i="3" s="1"/>
  <c r="BE259" i="3"/>
  <c r="BF259" i="3" s="1"/>
  <c r="BE257" i="3"/>
  <c r="BF257" i="3" s="1"/>
  <c r="BE255" i="3"/>
  <c r="BF255" i="3" s="1"/>
  <c r="BE253" i="3"/>
  <c r="BF253" i="3" s="1"/>
  <c r="BE251" i="3"/>
  <c r="BF251" i="3" s="1"/>
  <c r="BE249" i="3"/>
  <c r="BF249" i="3" s="1"/>
  <c r="BE247" i="3"/>
  <c r="BF247" i="3" s="1"/>
  <c r="BE245" i="3"/>
  <c r="BF245" i="3" s="1"/>
  <c r="BE243" i="3"/>
  <c r="BF243" i="3" s="1"/>
  <c r="BE241" i="3"/>
  <c r="BF241" i="3" s="1"/>
  <c r="BE239" i="3"/>
  <c r="BF239" i="3" s="1"/>
  <c r="BE237" i="3"/>
  <c r="BF237" i="3" s="1"/>
  <c r="BE235" i="3"/>
  <c r="BF235" i="3" s="1"/>
  <c r="BE233" i="3"/>
  <c r="BF233" i="3" s="1"/>
  <c r="BE231" i="3"/>
  <c r="BF231" i="3" s="1"/>
  <c r="BE229" i="3"/>
  <c r="BF229" i="3" s="1"/>
  <c r="BE227" i="3"/>
  <c r="BF227" i="3" s="1"/>
  <c r="BE225" i="3"/>
  <c r="BF225" i="3" s="1"/>
  <c r="BE223" i="3"/>
  <c r="BF223" i="3" s="1"/>
  <c r="BE221" i="3"/>
  <c r="BF221" i="3" s="1"/>
  <c r="BE219" i="3"/>
  <c r="BF219" i="3" s="1"/>
  <c r="BE217" i="3"/>
  <c r="BF217" i="3" s="1"/>
  <c r="BE215" i="3"/>
  <c r="BF215" i="3" s="1"/>
  <c r="BE213" i="3"/>
  <c r="BF213" i="3" s="1"/>
  <c r="BE211" i="3"/>
  <c r="BF211" i="3" s="1"/>
  <c r="BE209" i="3"/>
  <c r="BF209" i="3" s="1"/>
  <c r="BE207" i="3"/>
  <c r="BF207" i="3" s="1"/>
  <c r="BE205" i="3"/>
  <c r="BF205" i="3" s="1"/>
  <c r="BE203" i="3"/>
  <c r="BF203" i="3" s="1"/>
  <c r="BE201" i="3"/>
  <c r="BF201" i="3" s="1"/>
  <c r="BE199" i="3"/>
  <c r="BF199" i="3" s="1"/>
  <c r="BE197" i="3"/>
  <c r="BF197" i="3" s="1"/>
  <c r="BE195" i="3"/>
  <c r="BF195" i="3" s="1"/>
  <c r="BE193" i="3"/>
  <c r="BF193" i="3" s="1"/>
  <c r="BE191" i="3"/>
  <c r="BF191" i="3" s="1"/>
  <c r="BE189" i="3"/>
  <c r="BF189" i="3" s="1"/>
  <c r="BE187" i="3"/>
  <c r="BF187" i="3" s="1"/>
  <c r="BE185" i="3"/>
  <c r="BF185" i="3" s="1"/>
  <c r="BE183" i="3"/>
  <c r="BF183" i="3" s="1"/>
  <c r="BE181" i="3"/>
  <c r="BF181" i="3" s="1"/>
  <c r="BE179" i="3"/>
  <c r="BF179" i="3" s="1"/>
  <c r="BE177" i="3"/>
  <c r="BF177" i="3" s="1"/>
  <c r="BE175" i="3"/>
  <c r="BF175" i="3" s="1"/>
  <c r="BE173" i="3"/>
  <c r="BF173" i="3" s="1"/>
  <c r="BE171" i="3"/>
  <c r="BF171" i="3" s="1"/>
  <c r="BE169" i="3"/>
  <c r="BF169" i="3" s="1"/>
  <c r="BE167" i="3"/>
  <c r="BF167" i="3" s="1"/>
  <c r="BE165" i="3"/>
  <c r="BF165" i="3" s="1"/>
  <c r="BE163" i="3"/>
  <c r="BF163" i="3" s="1"/>
  <c r="BE161" i="3"/>
  <c r="BF161" i="3" s="1"/>
  <c r="BE159" i="3"/>
  <c r="BF159" i="3" s="1"/>
  <c r="BE157" i="3"/>
  <c r="BF157" i="3" s="1"/>
  <c r="BE155" i="3"/>
  <c r="BF155" i="3" s="1"/>
  <c r="BE153" i="3"/>
  <c r="BF153" i="3" s="1"/>
  <c r="BE151" i="3"/>
  <c r="BF151" i="3" s="1"/>
  <c r="BE149" i="3"/>
  <c r="BF149" i="3" s="1"/>
  <c r="BE147" i="3"/>
  <c r="BF147" i="3" s="1"/>
  <c r="BE145" i="3"/>
  <c r="BF145" i="3" s="1"/>
  <c r="BE143" i="3"/>
  <c r="BF143" i="3" s="1"/>
  <c r="BE141" i="3"/>
  <c r="BF141" i="3" s="1"/>
  <c r="BE139" i="3"/>
  <c r="BF139" i="3" s="1"/>
  <c r="BE137" i="3"/>
  <c r="BF137" i="3" s="1"/>
  <c r="BE135" i="3"/>
  <c r="BF135" i="3" s="1"/>
  <c r="BE133" i="3"/>
  <c r="BF133" i="3" s="1"/>
  <c r="BE131" i="3"/>
  <c r="BF131" i="3" s="1"/>
  <c r="BE129" i="3"/>
  <c r="BF129" i="3" s="1"/>
  <c r="BE127" i="3"/>
  <c r="BF127" i="3" s="1"/>
  <c r="BE125" i="3"/>
  <c r="BF125" i="3" s="1"/>
  <c r="BE123" i="3"/>
  <c r="BF123" i="3" s="1"/>
  <c r="BE121" i="3"/>
  <c r="BF121" i="3" s="1"/>
  <c r="BE119" i="3"/>
  <c r="BF119" i="3" s="1"/>
  <c r="BE117" i="3"/>
  <c r="BF117" i="3" s="1"/>
  <c r="BE115" i="3"/>
  <c r="BF115" i="3" s="1"/>
  <c r="BE113" i="3"/>
  <c r="BF113" i="3" s="1"/>
  <c r="BE111" i="3"/>
  <c r="BF111" i="3" s="1"/>
  <c r="BE109" i="3"/>
  <c r="BF109" i="3" s="1"/>
  <c r="BE107" i="3"/>
  <c r="BF107" i="3" s="1"/>
  <c r="BE105" i="3"/>
  <c r="BF105" i="3" s="1"/>
  <c r="BE103" i="3"/>
  <c r="BF103" i="3" s="1"/>
  <c r="BE101" i="3"/>
  <c r="BF101" i="3" s="1"/>
  <c r="BE99" i="3"/>
  <c r="BF99" i="3" s="1"/>
  <c r="BE97" i="3"/>
  <c r="BF97" i="3" s="1"/>
  <c r="BE95" i="3"/>
  <c r="BF95" i="3" s="1"/>
  <c r="BE93" i="3"/>
  <c r="BF93" i="3" s="1"/>
  <c r="BE91" i="3"/>
  <c r="BF91" i="3" s="1"/>
  <c r="BE89" i="3"/>
  <c r="BF89" i="3" s="1"/>
  <c r="BE87" i="3"/>
  <c r="BF87" i="3" s="1"/>
  <c r="BE85" i="3"/>
  <c r="BF85" i="3" s="1"/>
  <c r="BE83" i="3"/>
  <c r="BF83" i="3" s="1"/>
  <c r="BE81" i="3"/>
  <c r="BF81" i="3" s="1"/>
  <c r="BE79" i="3"/>
  <c r="BF79" i="3" s="1"/>
  <c r="BE77" i="3"/>
  <c r="BF77" i="3" s="1"/>
  <c r="BE75" i="3"/>
  <c r="BF75" i="3" s="1"/>
  <c r="BE73" i="3"/>
  <c r="BF73" i="3" s="1"/>
  <c r="BE71" i="3"/>
  <c r="BF71" i="3" s="1"/>
  <c r="BE69" i="3"/>
  <c r="BF69" i="3" s="1"/>
  <c r="BE67" i="3"/>
  <c r="BF67" i="3" s="1"/>
  <c r="BE65" i="3"/>
  <c r="BF65" i="3" s="1"/>
  <c r="BE63" i="3"/>
  <c r="BF63" i="3" s="1"/>
  <c r="BE61" i="3"/>
  <c r="BF61" i="3" s="1"/>
  <c r="BE59" i="3"/>
  <c r="BF59" i="3" s="1"/>
  <c r="BE57" i="3"/>
  <c r="BF57" i="3" s="1"/>
  <c r="BE55" i="3"/>
  <c r="BF55" i="3" s="1"/>
  <c r="BE53" i="3"/>
  <c r="BF53" i="3" s="1"/>
  <c r="BE51" i="3"/>
  <c r="BF51" i="3" s="1"/>
  <c r="BE49" i="3"/>
  <c r="BF49" i="3" s="1"/>
  <c r="BE47" i="3"/>
  <c r="BF47" i="3" s="1"/>
  <c r="BE45" i="3"/>
  <c r="BF45" i="3" s="1"/>
  <c r="BE43" i="3"/>
  <c r="BF43" i="3" s="1"/>
  <c r="BE41" i="3"/>
  <c r="BF41" i="3" s="1"/>
  <c r="BE39" i="3"/>
  <c r="BF39" i="3" s="1"/>
  <c r="BE37" i="3"/>
  <c r="BF37" i="3" s="1"/>
  <c r="BE35" i="3"/>
  <c r="BF35" i="3" s="1"/>
  <c r="BE33" i="3"/>
  <c r="BF33" i="3" s="1"/>
  <c r="BE31" i="3"/>
  <c r="BF31" i="3" s="1"/>
  <c r="BE29" i="3"/>
  <c r="BF29" i="3" s="1"/>
  <c r="BE27" i="3"/>
  <c r="BF27" i="3" s="1"/>
  <c r="BE25" i="3"/>
  <c r="BF25" i="3" s="1"/>
  <c r="BE23" i="3"/>
  <c r="BF23" i="3" s="1"/>
  <c r="BE21" i="3"/>
  <c r="BF21" i="3" s="1"/>
  <c r="BE19" i="3"/>
  <c r="BF19" i="3" s="1"/>
  <c r="BE17" i="3"/>
  <c r="I376" i="19"/>
  <c r="N376" i="19"/>
  <c r="J377" i="19"/>
  <c r="Q377" i="19"/>
  <c r="M377" i="19"/>
  <c r="J378" i="19"/>
  <c r="V378" i="19"/>
  <c r="U378" i="19"/>
  <c r="P378" i="19" s="1"/>
  <c r="M378" i="19"/>
  <c r="H378" i="19"/>
  <c r="J379" i="19"/>
  <c r="V379" i="19"/>
  <c r="U379" i="19"/>
  <c r="P379" i="19" s="1"/>
  <c r="M379" i="19"/>
  <c r="H379" i="19"/>
  <c r="J380" i="19"/>
  <c r="V380" i="19"/>
  <c r="U380" i="19"/>
  <c r="P380" i="19" s="1"/>
  <c r="M380" i="19"/>
  <c r="H380" i="19"/>
  <c r="J381" i="19"/>
  <c r="V381" i="19"/>
  <c r="M381" i="19"/>
  <c r="H381" i="19"/>
  <c r="I382" i="19"/>
  <c r="N382" i="19"/>
  <c r="K383" i="19"/>
  <c r="I383" i="19"/>
  <c r="Q383" i="19"/>
  <c r="N383" i="19"/>
  <c r="G383" i="19"/>
  <c r="K384" i="19"/>
  <c r="I384" i="19"/>
  <c r="Q384" i="19"/>
  <c r="N384" i="19"/>
  <c r="G384" i="19"/>
  <c r="K385" i="19"/>
  <c r="I385" i="19"/>
  <c r="Q385" i="19"/>
  <c r="N385" i="19"/>
  <c r="G385" i="19"/>
  <c r="J386" i="19"/>
  <c r="N386" i="19"/>
  <c r="N388" i="19"/>
  <c r="J361" i="19"/>
  <c r="I361" i="19"/>
  <c r="V361" i="19"/>
  <c r="Q361" i="19"/>
  <c r="U361" i="19"/>
  <c r="P361" i="19" s="1"/>
  <c r="H387" i="19"/>
  <c r="BE1012" i="3"/>
  <c r="BF1012" i="3" s="1"/>
  <c r="BE1010" i="3"/>
  <c r="BF1010" i="3" s="1"/>
  <c r="BE1008" i="3"/>
  <c r="BF1008" i="3" s="1"/>
  <c r="BE1006" i="3"/>
  <c r="BF1006" i="3" s="1"/>
  <c r="BE1004" i="3"/>
  <c r="BF1004" i="3" s="1"/>
  <c r="BE1002" i="3"/>
  <c r="BF1002" i="3" s="1"/>
  <c r="BE1000" i="3"/>
  <c r="BF1000" i="3" s="1"/>
  <c r="BE998" i="3"/>
  <c r="BF998" i="3" s="1"/>
  <c r="BE996" i="3"/>
  <c r="BF996" i="3" s="1"/>
  <c r="BE994" i="3"/>
  <c r="BF994" i="3" s="1"/>
  <c r="BE992" i="3"/>
  <c r="BF992" i="3" s="1"/>
  <c r="BE990" i="3"/>
  <c r="BF990" i="3" s="1"/>
  <c r="BE988" i="3"/>
  <c r="BF988" i="3" s="1"/>
  <c r="BE986" i="3"/>
  <c r="BF986" i="3" s="1"/>
  <c r="BE984" i="3"/>
  <c r="BF984" i="3" s="1"/>
  <c r="BE982" i="3"/>
  <c r="BF982" i="3" s="1"/>
  <c r="BE980" i="3"/>
  <c r="BF980" i="3" s="1"/>
  <c r="BE978" i="3"/>
  <c r="BF978" i="3" s="1"/>
  <c r="BE976" i="3"/>
  <c r="BF976" i="3" s="1"/>
  <c r="BE974" i="3"/>
  <c r="BF974" i="3" s="1"/>
  <c r="BE972" i="3"/>
  <c r="BF972" i="3" s="1"/>
  <c r="BE970" i="3"/>
  <c r="BF970" i="3" s="1"/>
  <c r="BE968" i="3"/>
  <c r="BF968" i="3" s="1"/>
  <c r="BE966" i="3"/>
  <c r="BF966" i="3" s="1"/>
  <c r="BE964" i="3"/>
  <c r="BF964" i="3" s="1"/>
  <c r="BE962" i="3"/>
  <c r="BF962" i="3" s="1"/>
  <c r="BE960" i="3"/>
  <c r="BF960" i="3" s="1"/>
  <c r="BE958" i="3"/>
  <c r="BF958" i="3" s="1"/>
  <c r="BE956" i="3"/>
  <c r="BF956" i="3" s="1"/>
  <c r="BE954" i="3"/>
  <c r="BF954" i="3" s="1"/>
  <c r="BE952" i="3"/>
  <c r="BF952" i="3" s="1"/>
  <c r="BE950" i="3"/>
  <c r="BF950" i="3" s="1"/>
  <c r="BE948" i="3"/>
  <c r="BF948" i="3" s="1"/>
  <c r="BE946" i="3"/>
  <c r="BF946" i="3" s="1"/>
  <c r="BE944" i="3"/>
  <c r="BF944" i="3" s="1"/>
  <c r="BE942" i="3"/>
  <c r="BF942" i="3" s="1"/>
  <c r="BE940" i="3"/>
  <c r="BF940" i="3" s="1"/>
  <c r="BE938" i="3"/>
  <c r="BF938" i="3" s="1"/>
  <c r="BE936" i="3"/>
  <c r="BF936" i="3" s="1"/>
  <c r="BE934" i="3"/>
  <c r="BF934" i="3" s="1"/>
  <c r="BE932" i="3"/>
  <c r="BF932" i="3" s="1"/>
  <c r="BE930" i="3"/>
  <c r="BF930" i="3" s="1"/>
  <c r="BE928" i="3"/>
  <c r="BF928" i="3" s="1"/>
  <c r="BE926" i="3"/>
  <c r="BF926" i="3" s="1"/>
  <c r="BE924" i="3"/>
  <c r="BF924" i="3" s="1"/>
  <c r="BE922" i="3"/>
  <c r="BF922" i="3" s="1"/>
  <c r="BE920" i="3"/>
  <c r="BF920" i="3" s="1"/>
  <c r="BE918" i="3"/>
  <c r="BF918" i="3" s="1"/>
  <c r="BE916" i="3"/>
  <c r="BF916" i="3" s="1"/>
  <c r="BE914" i="3"/>
  <c r="BF914" i="3" s="1"/>
  <c r="BE912" i="3"/>
  <c r="BF912" i="3" s="1"/>
  <c r="BE910" i="3"/>
  <c r="BF910" i="3" s="1"/>
  <c r="BE908" i="3"/>
  <c r="BF908" i="3" s="1"/>
  <c r="BE906" i="3"/>
  <c r="BF906" i="3" s="1"/>
  <c r="BE904" i="3"/>
  <c r="BF904" i="3" s="1"/>
  <c r="BE902" i="3"/>
  <c r="BF902" i="3" s="1"/>
  <c r="BE900" i="3"/>
  <c r="BF900" i="3" s="1"/>
  <c r="BE898" i="3"/>
  <c r="BF898" i="3" s="1"/>
  <c r="BE896" i="3"/>
  <c r="BF896" i="3" s="1"/>
  <c r="BE894" i="3"/>
  <c r="BF894" i="3" s="1"/>
  <c r="BE892" i="3"/>
  <c r="BF892" i="3" s="1"/>
  <c r="BE890" i="3"/>
  <c r="BF890" i="3" s="1"/>
  <c r="BE888" i="3"/>
  <c r="BF888" i="3" s="1"/>
  <c r="BE886" i="3"/>
  <c r="BF886" i="3" s="1"/>
  <c r="BE884" i="3"/>
  <c r="BF884" i="3" s="1"/>
  <c r="BE882" i="3"/>
  <c r="BF882" i="3" s="1"/>
  <c r="BE880" i="3"/>
  <c r="BF880" i="3" s="1"/>
  <c r="BE878" i="3"/>
  <c r="BF878" i="3" s="1"/>
  <c r="BE876" i="3"/>
  <c r="BF876" i="3" s="1"/>
  <c r="BE874" i="3"/>
  <c r="BF874" i="3" s="1"/>
  <c r="BE872" i="3"/>
  <c r="BF872" i="3" s="1"/>
  <c r="BE870" i="3"/>
  <c r="BF870" i="3" s="1"/>
  <c r="BE868" i="3"/>
  <c r="BF868" i="3" s="1"/>
  <c r="BE866" i="3"/>
  <c r="BF866" i="3" s="1"/>
  <c r="BE864" i="3"/>
  <c r="BF864" i="3" s="1"/>
  <c r="BE862" i="3"/>
  <c r="BF862" i="3" s="1"/>
  <c r="BE860" i="3"/>
  <c r="BF860" i="3" s="1"/>
  <c r="BE858" i="3"/>
  <c r="BF858" i="3" s="1"/>
  <c r="BE856" i="3"/>
  <c r="BF856" i="3" s="1"/>
  <c r="BE854" i="3"/>
  <c r="BF854" i="3" s="1"/>
  <c r="BE852" i="3"/>
  <c r="BF852" i="3" s="1"/>
  <c r="BE850" i="3"/>
  <c r="BF850" i="3" s="1"/>
  <c r="BE848" i="3"/>
  <c r="BF848" i="3" s="1"/>
  <c r="BE846" i="3"/>
  <c r="BF846" i="3" s="1"/>
  <c r="BE844" i="3"/>
  <c r="BF844" i="3" s="1"/>
  <c r="BE842" i="3"/>
  <c r="BF842" i="3" s="1"/>
  <c r="BE840" i="3"/>
  <c r="BF840" i="3" s="1"/>
  <c r="BE838" i="3"/>
  <c r="BF838" i="3" s="1"/>
  <c r="BE836" i="3"/>
  <c r="BF836" i="3" s="1"/>
  <c r="BE834" i="3"/>
  <c r="BF834" i="3" s="1"/>
  <c r="BE832" i="3"/>
  <c r="BF832" i="3" s="1"/>
  <c r="BE830" i="3"/>
  <c r="BF830" i="3" s="1"/>
  <c r="BE828" i="3"/>
  <c r="BF828" i="3" s="1"/>
  <c r="BE826" i="3"/>
  <c r="BF826" i="3" s="1"/>
  <c r="BE824" i="3"/>
  <c r="BF824" i="3" s="1"/>
  <c r="BE822" i="3"/>
  <c r="BF822" i="3" s="1"/>
  <c r="BE820" i="3"/>
  <c r="BF820" i="3" s="1"/>
  <c r="BE818" i="3"/>
  <c r="BF818" i="3" s="1"/>
  <c r="BE816" i="3"/>
  <c r="BF816" i="3" s="1"/>
  <c r="BE814" i="3"/>
  <c r="BF814" i="3" s="1"/>
  <c r="BE812" i="3"/>
  <c r="BF812" i="3" s="1"/>
  <c r="BE810" i="3"/>
  <c r="BF810" i="3" s="1"/>
  <c r="BE808" i="3"/>
  <c r="BF808" i="3" s="1"/>
  <c r="BE806" i="3"/>
  <c r="BF806" i="3" s="1"/>
  <c r="BE804" i="3"/>
  <c r="BF804" i="3" s="1"/>
  <c r="BE802" i="3"/>
  <c r="BF802" i="3" s="1"/>
  <c r="BE800" i="3"/>
  <c r="BF800" i="3" s="1"/>
  <c r="BE798" i="3"/>
  <c r="BF798" i="3" s="1"/>
  <c r="BE796" i="3"/>
  <c r="BF796" i="3" s="1"/>
  <c r="BE794" i="3"/>
  <c r="BF794" i="3" s="1"/>
  <c r="BE792" i="3"/>
  <c r="BF792" i="3" s="1"/>
  <c r="BE790" i="3"/>
  <c r="BF790" i="3" s="1"/>
  <c r="BE788" i="3"/>
  <c r="BF788" i="3" s="1"/>
  <c r="BE786" i="3"/>
  <c r="BF786" i="3" s="1"/>
  <c r="BE784" i="3"/>
  <c r="BF784" i="3" s="1"/>
  <c r="BE782" i="3"/>
  <c r="BF782" i="3" s="1"/>
  <c r="BE780" i="3"/>
  <c r="BF780" i="3" s="1"/>
  <c r="BE778" i="3"/>
  <c r="BF778" i="3" s="1"/>
  <c r="BE776" i="3"/>
  <c r="BF776" i="3" s="1"/>
  <c r="BE774" i="3"/>
  <c r="BF774" i="3" s="1"/>
  <c r="BE772" i="3"/>
  <c r="BF772" i="3" s="1"/>
  <c r="BE770" i="3"/>
  <c r="BF770" i="3" s="1"/>
  <c r="BE768" i="3"/>
  <c r="BF768" i="3" s="1"/>
  <c r="BE766" i="3"/>
  <c r="BF766" i="3" s="1"/>
  <c r="BE764" i="3"/>
  <c r="BF764" i="3" s="1"/>
  <c r="BE762" i="3"/>
  <c r="BF762" i="3" s="1"/>
  <c r="BE760" i="3"/>
  <c r="BF760" i="3" s="1"/>
  <c r="BE758" i="3"/>
  <c r="BF758" i="3" s="1"/>
  <c r="BE756" i="3"/>
  <c r="BF756" i="3" s="1"/>
  <c r="BE754" i="3"/>
  <c r="BF754" i="3" s="1"/>
  <c r="BE752" i="3"/>
  <c r="BF752" i="3" s="1"/>
  <c r="BE750" i="3"/>
  <c r="BF750" i="3" s="1"/>
  <c r="BE748" i="3"/>
  <c r="BF748" i="3" s="1"/>
  <c r="BE746" i="3"/>
  <c r="BF746" i="3" s="1"/>
  <c r="BE744" i="3"/>
  <c r="BF744" i="3" s="1"/>
  <c r="BE742" i="3"/>
  <c r="BF742" i="3" s="1"/>
  <c r="BE740" i="3"/>
  <c r="BF740" i="3" s="1"/>
  <c r="BE738" i="3"/>
  <c r="BF738" i="3" s="1"/>
  <c r="BE736" i="3"/>
  <c r="BF736" i="3" s="1"/>
  <c r="BE734" i="3"/>
  <c r="BF734" i="3" s="1"/>
  <c r="BE732" i="3"/>
  <c r="BF732" i="3" s="1"/>
  <c r="BE730" i="3"/>
  <c r="BF730" i="3" s="1"/>
  <c r="BE728" i="3"/>
  <c r="BF728" i="3" s="1"/>
  <c r="BE726" i="3"/>
  <c r="BF726" i="3" s="1"/>
  <c r="BE724" i="3"/>
  <c r="BF724" i="3" s="1"/>
  <c r="BE722" i="3"/>
  <c r="BF722" i="3" s="1"/>
  <c r="BE720" i="3"/>
  <c r="BF720" i="3" s="1"/>
  <c r="BE718" i="3"/>
  <c r="BF718" i="3" s="1"/>
  <c r="BE716" i="3"/>
  <c r="BF716" i="3" s="1"/>
  <c r="BE714" i="3"/>
  <c r="BF714" i="3" s="1"/>
  <c r="BE712" i="3"/>
  <c r="BF712" i="3" s="1"/>
  <c r="BE710" i="3"/>
  <c r="BF710" i="3" s="1"/>
  <c r="BE708" i="3"/>
  <c r="BF708" i="3" s="1"/>
  <c r="BE706" i="3"/>
  <c r="BF706" i="3" s="1"/>
  <c r="BE704" i="3"/>
  <c r="BF704" i="3" s="1"/>
  <c r="BE702" i="3"/>
  <c r="BF702" i="3" s="1"/>
  <c r="BE700" i="3"/>
  <c r="BF700" i="3" s="1"/>
  <c r="BE698" i="3"/>
  <c r="BF698" i="3" s="1"/>
  <c r="BE696" i="3"/>
  <c r="BF696" i="3" s="1"/>
  <c r="BE694" i="3"/>
  <c r="BF694" i="3" s="1"/>
  <c r="BE692" i="3"/>
  <c r="BF692" i="3" s="1"/>
  <c r="BE690" i="3"/>
  <c r="BF690" i="3" s="1"/>
  <c r="BE688" i="3"/>
  <c r="BF688" i="3" s="1"/>
  <c r="BE686" i="3"/>
  <c r="BF686" i="3" s="1"/>
  <c r="BE684" i="3"/>
  <c r="BF684" i="3" s="1"/>
  <c r="BE682" i="3"/>
  <c r="BF682" i="3" s="1"/>
  <c r="BE680" i="3"/>
  <c r="BF680" i="3" s="1"/>
  <c r="BE678" i="3"/>
  <c r="BF678" i="3" s="1"/>
  <c r="BE676" i="3"/>
  <c r="BF676" i="3" s="1"/>
  <c r="BE674" i="3"/>
  <c r="BF674" i="3" s="1"/>
  <c r="BE672" i="3"/>
  <c r="BF672" i="3" s="1"/>
  <c r="BE670" i="3"/>
  <c r="BF670" i="3" s="1"/>
  <c r="BE668" i="3"/>
  <c r="BF668" i="3" s="1"/>
  <c r="BE666" i="3"/>
  <c r="BF666" i="3" s="1"/>
  <c r="BE664" i="3"/>
  <c r="BF664" i="3" s="1"/>
  <c r="BE662" i="3"/>
  <c r="BF662" i="3" s="1"/>
  <c r="BE660" i="3"/>
  <c r="BF660" i="3" s="1"/>
  <c r="BE658" i="3"/>
  <c r="BF658" i="3" s="1"/>
  <c r="BE656" i="3"/>
  <c r="BF656" i="3" s="1"/>
  <c r="BE654" i="3"/>
  <c r="BF654" i="3" s="1"/>
  <c r="BE652" i="3"/>
  <c r="BF652" i="3" s="1"/>
  <c r="BE650" i="3"/>
  <c r="BF650" i="3" s="1"/>
  <c r="BE648" i="3"/>
  <c r="BF648" i="3" s="1"/>
  <c r="BE646" i="3"/>
  <c r="BF646" i="3" s="1"/>
  <c r="BE644" i="3"/>
  <c r="BF644" i="3" s="1"/>
  <c r="BE642" i="3"/>
  <c r="BF642" i="3" s="1"/>
  <c r="BE640" i="3"/>
  <c r="BF640" i="3" s="1"/>
  <c r="BE638" i="3"/>
  <c r="BF638" i="3" s="1"/>
  <c r="BE636" i="3"/>
  <c r="BF636" i="3" s="1"/>
  <c r="BE634" i="3"/>
  <c r="BF634" i="3" s="1"/>
  <c r="BE632" i="3"/>
  <c r="BF632" i="3" s="1"/>
  <c r="BE630" i="3"/>
  <c r="BF630" i="3" s="1"/>
  <c r="BE628" i="3"/>
  <c r="BF628" i="3" s="1"/>
  <c r="BE626" i="3"/>
  <c r="BF626" i="3" s="1"/>
  <c r="BE624" i="3"/>
  <c r="BF624" i="3" s="1"/>
  <c r="BE622" i="3"/>
  <c r="BF622" i="3" s="1"/>
  <c r="BE620" i="3"/>
  <c r="BF620" i="3" s="1"/>
  <c r="BE618" i="3"/>
  <c r="BF618" i="3" s="1"/>
  <c r="BE616" i="3"/>
  <c r="BF616" i="3" s="1"/>
  <c r="BE614" i="3"/>
  <c r="BF614" i="3" s="1"/>
  <c r="BE612" i="3"/>
  <c r="BF612" i="3" s="1"/>
  <c r="BE610" i="3"/>
  <c r="BF610" i="3" s="1"/>
  <c r="BE608" i="3"/>
  <c r="BF608" i="3" s="1"/>
  <c r="BE606" i="3"/>
  <c r="BF606" i="3" s="1"/>
  <c r="BE604" i="3"/>
  <c r="BF604" i="3" s="1"/>
  <c r="BE602" i="3"/>
  <c r="BF602" i="3" s="1"/>
  <c r="BE600" i="3"/>
  <c r="BF600" i="3" s="1"/>
  <c r="BE598" i="3"/>
  <c r="BF598" i="3" s="1"/>
  <c r="BE596" i="3"/>
  <c r="BF596" i="3" s="1"/>
  <c r="BE594" i="3"/>
  <c r="BF594" i="3" s="1"/>
  <c r="BE592" i="3"/>
  <c r="BF592" i="3" s="1"/>
  <c r="BE590" i="3"/>
  <c r="BF590" i="3" s="1"/>
  <c r="BE588" i="3"/>
  <c r="BF588" i="3" s="1"/>
  <c r="BE586" i="3"/>
  <c r="BF586" i="3" s="1"/>
  <c r="BE584" i="3"/>
  <c r="BF584" i="3" s="1"/>
  <c r="BE582" i="3"/>
  <c r="BF582" i="3" s="1"/>
  <c r="BE580" i="3"/>
  <c r="BF580" i="3" s="1"/>
  <c r="BE578" i="3"/>
  <c r="BF578" i="3" s="1"/>
  <c r="BE576" i="3"/>
  <c r="BF576" i="3" s="1"/>
  <c r="BE574" i="3"/>
  <c r="BF574" i="3" s="1"/>
  <c r="BE572" i="3"/>
  <c r="BF572" i="3" s="1"/>
  <c r="BE570" i="3"/>
  <c r="BF570" i="3" s="1"/>
  <c r="BE568" i="3"/>
  <c r="BF568" i="3" s="1"/>
  <c r="BE566" i="3"/>
  <c r="BF566" i="3" s="1"/>
  <c r="BE564" i="3"/>
  <c r="BF564" i="3" s="1"/>
  <c r="BE562" i="3"/>
  <c r="BF562" i="3" s="1"/>
  <c r="BE560" i="3"/>
  <c r="BF560" i="3" s="1"/>
  <c r="BE558" i="3"/>
  <c r="BF558" i="3" s="1"/>
  <c r="BE556" i="3"/>
  <c r="BF556" i="3" s="1"/>
  <c r="BE554" i="3"/>
  <c r="BF554" i="3" s="1"/>
  <c r="BE552" i="3"/>
  <c r="BF552" i="3" s="1"/>
  <c r="BE550" i="3"/>
  <c r="BF550" i="3" s="1"/>
  <c r="BE548" i="3"/>
  <c r="BF548" i="3" s="1"/>
  <c r="BE546" i="3"/>
  <c r="BF546" i="3" s="1"/>
  <c r="BE544" i="3"/>
  <c r="BF544" i="3" s="1"/>
  <c r="BE542" i="3"/>
  <c r="BF542" i="3" s="1"/>
  <c r="BE540" i="3"/>
  <c r="BF540" i="3" s="1"/>
  <c r="BE538" i="3"/>
  <c r="BF538" i="3" s="1"/>
  <c r="BE536" i="3"/>
  <c r="BF536" i="3" s="1"/>
  <c r="BE534" i="3"/>
  <c r="BF534" i="3" s="1"/>
  <c r="BE532" i="3"/>
  <c r="BF532" i="3" s="1"/>
  <c r="BE530" i="3"/>
  <c r="BF530" i="3" s="1"/>
  <c r="BE528" i="3"/>
  <c r="BF528" i="3" s="1"/>
  <c r="BE526" i="3"/>
  <c r="BF526" i="3" s="1"/>
  <c r="BE524" i="3"/>
  <c r="BF524" i="3" s="1"/>
  <c r="BE522" i="3"/>
  <c r="BF522" i="3" s="1"/>
  <c r="BE520" i="3"/>
  <c r="BF520" i="3" s="1"/>
  <c r="BE518" i="3"/>
  <c r="BF518" i="3" s="1"/>
  <c r="BE516" i="3"/>
  <c r="BF516" i="3" s="1"/>
  <c r="BE514" i="3"/>
  <c r="BF514" i="3" s="1"/>
  <c r="BE512" i="3"/>
  <c r="BF512" i="3" s="1"/>
  <c r="BE510" i="3"/>
  <c r="BF510" i="3" s="1"/>
  <c r="G361" i="19"/>
  <c r="K361" i="19"/>
  <c r="N361" i="19"/>
  <c r="BE508" i="3"/>
  <c r="BF508" i="3" s="1"/>
  <c r="BE506" i="3"/>
  <c r="BF506" i="3" s="1"/>
  <c r="BE504" i="3"/>
  <c r="BF504" i="3" s="1"/>
  <c r="BE502" i="3"/>
  <c r="BF502" i="3" s="1"/>
  <c r="BE500" i="3"/>
  <c r="BF500" i="3" s="1"/>
  <c r="BE498" i="3"/>
  <c r="BF498" i="3" s="1"/>
  <c r="BE496" i="3"/>
  <c r="BF496" i="3" s="1"/>
  <c r="BE494" i="3"/>
  <c r="BF494" i="3" s="1"/>
  <c r="BE492" i="3"/>
  <c r="BF492" i="3" s="1"/>
  <c r="BE490" i="3"/>
  <c r="BF490" i="3" s="1"/>
  <c r="BE488" i="3"/>
  <c r="BF488" i="3" s="1"/>
  <c r="BE486" i="3"/>
  <c r="BF486" i="3" s="1"/>
  <c r="BE484" i="3"/>
  <c r="BF484" i="3" s="1"/>
  <c r="BE482" i="3"/>
  <c r="BF482" i="3" s="1"/>
  <c r="BE480" i="3"/>
  <c r="BF480" i="3" s="1"/>
  <c r="BE478" i="3"/>
  <c r="BF478" i="3" s="1"/>
  <c r="BE476" i="3"/>
  <c r="BF476" i="3" s="1"/>
  <c r="BE474" i="3"/>
  <c r="BF474" i="3" s="1"/>
  <c r="BE472" i="3"/>
  <c r="BF472" i="3" s="1"/>
  <c r="BE470" i="3"/>
  <c r="BF470" i="3" s="1"/>
  <c r="BE468" i="3"/>
  <c r="BF468" i="3" s="1"/>
  <c r="BE466" i="3"/>
  <c r="BF466" i="3" s="1"/>
  <c r="BE464" i="3"/>
  <c r="BF464" i="3" s="1"/>
  <c r="BE462" i="3"/>
  <c r="BF462" i="3" s="1"/>
  <c r="BE460" i="3"/>
  <c r="BF460" i="3" s="1"/>
  <c r="BE458" i="3"/>
  <c r="BF458" i="3" s="1"/>
  <c r="BE456" i="3"/>
  <c r="BF456" i="3" s="1"/>
  <c r="BE454" i="3"/>
  <c r="BF454" i="3" s="1"/>
  <c r="BE452" i="3"/>
  <c r="BF452" i="3" s="1"/>
  <c r="BE450" i="3"/>
  <c r="BF450" i="3" s="1"/>
  <c r="BE448" i="3"/>
  <c r="BF448" i="3" s="1"/>
  <c r="BE446" i="3"/>
  <c r="BF446" i="3" s="1"/>
  <c r="BE444" i="3"/>
  <c r="BF444" i="3" s="1"/>
  <c r="BE442" i="3"/>
  <c r="BF442" i="3" s="1"/>
  <c r="BE440" i="3"/>
  <c r="BF440" i="3" s="1"/>
  <c r="BE438" i="3"/>
  <c r="BF438" i="3" s="1"/>
  <c r="BE436" i="3"/>
  <c r="BF436" i="3" s="1"/>
  <c r="BE434" i="3"/>
  <c r="BF434" i="3" s="1"/>
  <c r="BE432" i="3"/>
  <c r="BF432" i="3" s="1"/>
  <c r="BE430" i="3"/>
  <c r="BF430" i="3" s="1"/>
  <c r="BE428" i="3"/>
  <c r="BF428" i="3" s="1"/>
  <c r="BE426" i="3"/>
  <c r="BF426" i="3" s="1"/>
  <c r="BE424" i="3"/>
  <c r="BF424" i="3" s="1"/>
  <c r="BE422" i="3"/>
  <c r="BF422" i="3" s="1"/>
  <c r="BE420" i="3"/>
  <c r="BF420" i="3" s="1"/>
  <c r="BE418" i="3"/>
  <c r="BF418" i="3" s="1"/>
  <c r="BE416" i="3"/>
  <c r="BF416" i="3" s="1"/>
  <c r="BE414" i="3"/>
  <c r="BF414" i="3" s="1"/>
  <c r="BE412" i="3"/>
  <c r="BF412" i="3" s="1"/>
  <c r="BE410" i="3"/>
  <c r="BF410" i="3" s="1"/>
  <c r="BE408" i="3"/>
  <c r="BF408" i="3" s="1"/>
  <c r="BE406" i="3"/>
  <c r="BF406" i="3" s="1"/>
  <c r="BE404" i="3"/>
  <c r="BF404" i="3" s="1"/>
  <c r="BE402" i="3"/>
  <c r="BF402" i="3" s="1"/>
  <c r="BE400" i="3"/>
  <c r="BF400" i="3" s="1"/>
  <c r="BE398" i="3"/>
  <c r="BF398" i="3" s="1"/>
  <c r="BE396" i="3"/>
  <c r="BF396" i="3" s="1"/>
  <c r="BE394" i="3"/>
  <c r="BF394" i="3" s="1"/>
  <c r="BE392" i="3"/>
  <c r="BF392" i="3" s="1"/>
  <c r="BE390" i="3"/>
  <c r="BF390" i="3" s="1"/>
  <c r="BE388" i="3"/>
  <c r="BF388" i="3" s="1"/>
  <c r="BE386" i="3"/>
  <c r="BF386" i="3" s="1"/>
  <c r="BE384" i="3"/>
  <c r="BF384" i="3" s="1"/>
  <c r="BE382" i="3"/>
  <c r="BF382" i="3" s="1"/>
  <c r="BE380" i="3"/>
  <c r="BF380" i="3" s="1"/>
  <c r="BE378" i="3"/>
  <c r="BF378" i="3" s="1"/>
  <c r="BE376" i="3"/>
  <c r="BF376" i="3" s="1"/>
  <c r="BE374" i="3"/>
  <c r="BF374" i="3" s="1"/>
  <c r="BE372" i="3"/>
  <c r="BF372" i="3" s="1"/>
  <c r="BE370" i="3"/>
  <c r="BF370" i="3" s="1"/>
  <c r="BE368" i="3"/>
  <c r="BF368" i="3" s="1"/>
  <c r="BE366" i="3"/>
  <c r="BF366" i="3" s="1"/>
  <c r="BE364" i="3"/>
  <c r="BF364" i="3" s="1"/>
  <c r="BE362" i="3"/>
  <c r="BF362" i="3" s="1"/>
  <c r="BE360" i="3"/>
  <c r="BF360" i="3" s="1"/>
  <c r="BE358" i="3"/>
  <c r="BF358" i="3" s="1"/>
  <c r="BE356" i="3"/>
  <c r="BF356" i="3" s="1"/>
  <c r="BE354" i="3"/>
  <c r="BF354" i="3" s="1"/>
  <c r="BE352" i="3"/>
  <c r="BF352" i="3" s="1"/>
  <c r="BE350" i="3"/>
  <c r="BF350" i="3" s="1"/>
  <c r="BE348" i="3"/>
  <c r="BF348" i="3" s="1"/>
  <c r="BE346" i="3"/>
  <c r="BF346" i="3" s="1"/>
  <c r="BE344" i="3"/>
  <c r="BF344" i="3" s="1"/>
  <c r="BE342" i="3"/>
  <c r="BF342" i="3" s="1"/>
  <c r="BE340" i="3"/>
  <c r="BF340" i="3" s="1"/>
  <c r="BE338" i="3"/>
  <c r="BF338" i="3" s="1"/>
  <c r="BE336" i="3"/>
  <c r="BF336" i="3" s="1"/>
  <c r="BE334" i="3"/>
  <c r="BF334" i="3" s="1"/>
  <c r="BE332" i="3"/>
  <c r="BF332" i="3" s="1"/>
  <c r="BE330" i="3"/>
  <c r="BF330" i="3" s="1"/>
  <c r="BE328" i="3"/>
  <c r="BF328" i="3" s="1"/>
  <c r="BE326" i="3"/>
  <c r="BF326" i="3" s="1"/>
  <c r="BE324" i="3"/>
  <c r="BF324" i="3" s="1"/>
  <c r="BE322" i="3"/>
  <c r="BF322" i="3" s="1"/>
  <c r="BE320" i="3"/>
  <c r="BF320" i="3" s="1"/>
  <c r="BE318" i="3"/>
  <c r="BF318" i="3" s="1"/>
  <c r="BE316" i="3"/>
  <c r="BF316" i="3" s="1"/>
  <c r="BE314" i="3"/>
  <c r="BF314" i="3" s="1"/>
  <c r="BE312" i="3"/>
  <c r="BF312" i="3" s="1"/>
  <c r="BE310" i="3"/>
  <c r="BF310" i="3" s="1"/>
  <c r="BE308" i="3"/>
  <c r="BF308" i="3" s="1"/>
  <c r="BE306" i="3"/>
  <c r="BF306" i="3" s="1"/>
  <c r="BE304" i="3"/>
  <c r="BF304" i="3" s="1"/>
  <c r="BE302" i="3"/>
  <c r="BF302" i="3" s="1"/>
  <c r="BE300" i="3"/>
  <c r="BF300" i="3" s="1"/>
  <c r="BE298" i="3"/>
  <c r="BF298" i="3" s="1"/>
  <c r="BE296" i="3"/>
  <c r="BF296" i="3" s="1"/>
  <c r="BE294" i="3"/>
  <c r="BF294" i="3" s="1"/>
  <c r="BE292" i="3"/>
  <c r="BF292" i="3" s="1"/>
  <c r="BE290" i="3"/>
  <c r="BF290" i="3" s="1"/>
  <c r="BE288" i="3"/>
  <c r="BF288" i="3" s="1"/>
  <c r="BE286" i="3"/>
  <c r="BF286" i="3" s="1"/>
  <c r="BE284" i="3"/>
  <c r="BF284" i="3" s="1"/>
  <c r="BE282" i="3"/>
  <c r="BF282" i="3" s="1"/>
  <c r="BE280" i="3"/>
  <c r="BF280" i="3" s="1"/>
  <c r="BE278" i="3"/>
  <c r="BF278" i="3" s="1"/>
  <c r="BE276" i="3"/>
  <c r="BF276" i="3" s="1"/>
  <c r="BE274" i="3"/>
  <c r="BF274" i="3" s="1"/>
  <c r="BE272" i="3"/>
  <c r="BF272" i="3" s="1"/>
  <c r="BE270" i="3"/>
  <c r="BF270" i="3" s="1"/>
  <c r="BE268" i="3"/>
  <c r="BF268" i="3" s="1"/>
  <c r="BE266" i="3"/>
  <c r="BF266" i="3" s="1"/>
  <c r="BE264" i="3"/>
  <c r="BF264" i="3" s="1"/>
  <c r="BE262" i="3"/>
  <c r="BF262" i="3" s="1"/>
  <c r="BE260" i="3"/>
  <c r="BF260" i="3" s="1"/>
  <c r="BE258" i="3"/>
  <c r="BF258" i="3" s="1"/>
  <c r="BE256" i="3"/>
  <c r="BF256" i="3" s="1"/>
  <c r="BE254" i="3"/>
  <c r="BF254" i="3" s="1"/>
  <c r="BE252" i="3"/>
  <c r="BF252" i="3" s="1"/>
  <c r="BE250" i="3"/>
  <c r="BF250" i="3" s="1"/>
  <c r="BE248" i="3"/>
  <c r="BF248" i="3" s="1"/>
  <c r="BE246" i="3"/>
  <c r="BF246" i="3" s="1"/>
  <c r="BE244" i="3"/>
  <c r="BF244" i="3" s="1"/>
  <c r="BE242" i="3"/>
  <c r="BF242" i="3" s="1"/>
  <c r="BE240" i="3"/>
  <c r="BF240" i="3" s="1"/>
  <c r="BE238" i="3"/>
  <c r="BF238" i="3" s="1"/>
  <c r="BE236" i="3"/>
  <c r="BF236" i="3" s="1"/>
  <c r="BE234" i="3"/>
  <c r="BF234" i="3" s="1"/>
  <c r="BE232" i="3"/>
  <c r="BF232" i="3" s="1"/>
  <c r="BE230" i="3"/>
  <c r="BF230" i="3" s="1"/>
  <c r="BE228" i="3"/>
  <c r="BF228" i="3" s="1"/>
  <c r="BE226" i="3"/>
  <c r="BF226" i="3" s="1"/>
  <c r="BE224" i="3"/>
  <c r="BF224" i="3" s="1"/>
  <c r="BE222" i="3"/>
  <c r="BF222" i="3" s="1"/>
  <c r="BE220" i="3"/>
  <c r="BF220" i="3" s="1"/>
  <c r="BE218" i="3"/>
  <c r="BF218" i="3" s="1"/>
  <c r="BE216" i="3"/>
  <c r="BF216" i="3" s="1"/>
  <c r="BE214" i="3"/>
  <c r="BF214" i="3" s="1"/>
  <c r="BE212" i="3"/>
  <c r="BF212" i="3" s="1"/>
  <c r="BE210" i="3"/>
  <c r="BF210" i="3" s="1"/>
  <c r="BE208" i="3"/>
  <c r="BF208" i="3" s="1"/>
  <c r="BE206" i="3"/>
  <c r="BF206" i="3" s="1"/>
  <c r="BE204" i="3"/>
  <c r="BF204" i="3" s="1"/>
  <c r="BE202" i="3"/>
  <c r="BF202" i="3" s="1"/>
  <c r="BE200" i="3"/>
  <c r="BF200" i="3" s="1"/>
  <c r="BE198" i="3"/>
  <c r="BF198" i="3" s="1"/>
  <c r="BE196" i="3"/>
  <c r="BF196" i="3" s="1"/>
  <c r="BE194" i="3"/>
  <c r="BF194" i="3" s="1"/>
  <c r="BE192" i="3"/>
  <c r="BF192" i="3" s="1"/>
  <c r="BE190" i="3"/>
  <c r="BF190" i="3" s="1"/>
  <c r="BE188" i="3"/>
  <c r="BF188" i="3" s="1"/>
  <c r="BE186" i="3"/>
  <c r="BF186" i="3" s="1"/>
  <c r="BE184" i="3"/>
  <c r="BF184" i="3" s="1"/>
  <c r="BE182" i="3"/>
  <c r="BF182" i="3" s="1"/>
  <c r="BE180" i="3"/>
  <c r="BF180" i="3" s="1"/>
  <c r="BE178" i="3"/>
  <c r="BF178" i="3" s="1"/>
  <c r="BE176" i="3"/>
  <c r="BF176" i="3" s="1"/>
  <c r="BE174" i="3"/>
  <c r="BF174" i="3" s="1"/>
  <c r="BE172" i="3"/>
  <c r="BF172" i="3" s="1"/>
  <c r="BE170" i="3"/>
  <c r="BF170" i="3" s="1"/>
  <c r="BE168" i="3"/>
  <c r="BF168" i="3" s="1"/>
  <c r="BE166" i="3"/>
  <c r="BF166" i="3" s="1"/>
  <c r="BE164" i="3"/>
  <c r="BF164" i="3" s="1"/>
  <c r="BE162" i="3"/>
  <c r="BF162" i="3" s="1"/>
  <c r="BE160" i="3"/>
  <c r="BF160" i="3" s="1"/>
  <c r="BE158" i="3"/>
  <c r="BF158" i="3" s="1"/>
  <c r="BE156" i="3"/>
  <c r="BF156" i="3" s="1"/>
  <c r="BE154" i="3"/>
  <c r="BF154" i="3" s="1"/>
  <c r="BE152" i="3"/>
  <c r="BF152" i="3" s="1"/>
  <c r="BE150" i="3"/>
  <c r="BF150" i="3" s="1"/>
  <c r="BE148" i="3"/>
  <c r="BF148" i="3" s="1"/>
  <c r="BE146" i="3"/>
  <c r="BF146" i="3" s="1"/>
  <c r="BE144" i="3"/>
  <c r="BF144" i="3" s="1"/>
  <c r="BE142" i="3"/>
  <c r="BF142" i="3" s="1"/>
  <c r="BE140" i="3"/>
  <c r="BF140" i="3" s="1"/>
  <c r="BE138" i="3"/>
  <c r="BF138" i="3" s="1"/>
  <c r="BE136" i="3"/>
  <c r="BF136" i="3" s="1"/>
  <c r="BE134" i="3"/>
  <c r="BF134" i="3" s="1"/>
  <c r="BE132" i="3"/>
  <c r="BF132" i="3" s="1"/>
  <c r="BE130" i="3"/>
  <c r="BF130" i="3" s="1"/>
  <c r="BE128" i="3"/>
  <c r="BF128" i="3" s="1"/>
  <c r="BE126" i="3"/>
  <c r="BF126" i="3" s="1"/>
  <c r="BE124" i="3"/>
  <c r="BF124" i="3" s="1"/>
  <c r="BE122" i="3"/>
  <c r="BF122" i="3" s="1"/>
  <c r="BE120" i="3"/>
  <c r="BF120" i="3" s="1"/>
  <c r="BE118" i="3"/>
  <c r="BF118" i="3" s="1"/>
  <c r="BE116" i="3"/>
  <c r="BF116" i="3" s="1"/>
  <c r="BE114" i="3"/>
  <c r="BF114" i="3" s="1"/>
  <c r="BE112" i="3"/>
  <c r="BF112" i="3" s="1"/>
  <c r="BE110" i="3"/>
  <c r="BF110" i="3" s="1"/>
  <c r="BE108" i="3"/>
  <c r="BF108" i="3" s="1"/>
  <c r="BE106" i="3"/>
  <c r="BF106" i="3" s="1"/>
  <c r="BE104" i="3"/>
  <c r="BF104" i="3" s="1"/>
  <c r="BE102" i="3"/>
  <c r="BF102" i="3" s="1"/>
  <c r="BE100" i="3"/>
  <c r="BF100" i="3" s="1"/>
  <c r="BE98" i="3"/>
  <c r="BF98" i="3" s="1"/>
  <c r="BE96" i="3"/>
  <c r="BF96" i="3" s="1"/>
  <c r="BE94" i="3"/>
  <c r="BF94" i="3" s="1"/>
  <c r="BE92" i="3"/>
  <c r="BF92" i="3" s="1"/>
  <c r="BE90" i="3"/>
  <c r="BF90" i="3" s="1"/>
  <c r="BE88" i="3"/>
  <c r="BF88" i="3" s="1"/>
  <c r="BE86" i="3"/>
  <c r="BF86" i="3" s="1"/>
  <c r="BE84" i="3"/>
  <c r="BF84" i="3" s="1"/>
  <c r="BE82" i="3"/>
  <c r="BF82" i="3" s="1"/>
  <c r="BE80" i="3"/>
  <c r="BF80" i="3" s="1"/>
  <c r="BE78" i="3"/>
  <c r="BF78" i="3" s="1"/>
  <c r="BE76" i="3"/>
  <c r="BF76" i="3" s="1"/>
  <c r="BE74" i="3"/>
  <c r="BF74" i="3" s="1"/>
  <c r="BE72" i="3"/>
  <c r="BF72" i="3" s="1"/>
  <c r="BE70" i="3"/>
  <c r="BF70" i="3" s="1"/>
  <c r="BE68" i="3"/>
  <c r="BF68" i="3" s="1"/>
  <c r="BE66" i="3"/>
  <c r="BF66" i="3" s="1"/>
  <c r="BE64" i="3"/>
  <c r="BF64" i="3" s="1"/>
  <c r="BE62" i="3"/>
  <c r="BF62" i="3" s="1"/>
  <c r="BE60" i="3"/>
  <c r="BF60" i="3" s="1"/>
  <c r="BE58" i="3"/>
  <c r="BF58" i="3" s="1"/>
  <c r="BE56" i="3"/>
  <c r="BF56" i="3" s="1"/>
  <c r="BE54" i="3"/>
  <c r="BF54" i="3" s="1"/>
  <c r="BE52" i="3"/>
  <c r="BF52" i="3" s="1"/>
  <c r="BE50" i="3"/>
  <c r="BF50" i="3" s="1"/>
  <c r="BE48" i="3"/>
  <c r="BF48" i="3" s="1"/>
  <c r="BE46" i="3"/>
  <c r="BF46" i="3" s="1"/>
  <c r="BE44" i="3"/>
  <c r="BF44" i="3" s="1"/>
  <c r="BE42" i="3"/>
  <c r="BF42" i="3" s="1"/>
  <c r="BE40" i="3"/>
  <c r="BF40" i="3" s="1"/>
  <c r="BE38" i="3"/>
  <c r="BF38" i="3" s="1"/>
  <c r="BE36" i="3"/>
  <c r="BF36" i="3" s="1"/>
  <c r="BE34" i="3"/>
  <c r="BF34" i="3" s="1"/>
  <c r="BE32" i="3"/>
  <c r="BF32" i="3" s="1"/>
  <c r="BE30" i="3"/>
  <c r="BF30" i="3" s="1"/>
  <c r="BE28" i="3"/>
  <c r="BF28" i="3" s="1"/>
  <c r="BE26" i="3"/>
  <c r="BF26" i="3" s="1"/>
  <c r="BE24" i="3"/>
  <c r="BF24" i="3" s="1"/>
  <c r="BE22" i="3"/>
  <c r="BF22" i="3" s="1"/>
  <c r="BE20" i="3"/>
  <c r="BF20" i="3" s="1"/>
  <c r="BE18" i="3"/>
  <c r="I386" i="19"/>
  <c r="G387" i="19"/>
  <c r="H361" i="19"/>
  <c r="M361" i="19"/>
  <c r="L16" i="4"/>
  <c r="E17" i="4" s="1"/>
  <c r="O10" i="8"/>
  <c r="K20" i="11" s="1"/>
  <c r="V387" i="19"/>
  <c r="Q387" i="19"/>
  <c r="U387" i="19"/>
  <c r="P387" i="19" s="1"/>
  <c r="N12" i="5"/>
  <c r="E13" i="5" s="1"/>
  <c r="D24" i="10"/>
  <c r="E26" i="18"/>
  <c r="K26" i="18" s="1"/>
  <c r="N25" i="18"/>
  <c r="Q25" i="18" s="1"/>
  <c r="E20" i="18"/>
  <c r="N19" i="18"/>
  <c r="Q19" i="18" s="1"/>
  <c r="E16" i="18"/>
  <c r="N15" i="18"/>
  <c r="Q15" i="18" s="1"/>
  <c r="E12" i="18"/>
  <c r="N11" i="18"/>
  <c r="K388" i="19"/>
  <c r="K387" i="19"/>
  <c r="I387" i="19"/>
  <c r="N387" i="19"/>
  <c r="M10" i="8"/>
  <c r="M515" i="8" s="1"/>
  <c r="AH3" i="3"/>
  <c r="AF13" i="3"/>
  <c r="C8" i="9"/>
  <c r="J14" i="3"/>
  <c r="P16" i="7"/>
  <c r="Q16" i="7" s="1"/>
  <c r="V16" i="7"/>
  <c r="P18" i="7"/>
  <c r="Q18" i="7" s="1"/>
  <c r="V18" i="7"/>
  <c r="P20" i="7"/>
  <c r="Q20" i="7" s="1"/>
  <c r="V20" i="7"/>
  <c r="P22" i="7"/>
  <c r="Q22" i="7" s="1"/>
  <c r="V22" i="7"/>
  <c r="P24" i="7"/>
  <c r="Q24" i="7" s="1"/>
  <c r="V24" i="7"/>
  <c r="P26" i="7"/>
  <c r="Q26" i="7" s="1"/>
  <c r="V26" i="7"/>
  <c r="P28" i="7"/>
  <c r="Q28" i="7" s="1"/>
  <c r="V28" i="7"/>
  <c r="P30" i="7"/>
  <c r="Q30" i="7" s="1"/>
  <c r="V30" i="7"/>
  <c r="P32" i="7"/>
  <c r="Q32" i="7" s="1"/>
  <c r="V32" i="7"/>
  <c r="P34" i="7"/>
  <c r="Q34" i="7" s="1"/>
  <c r="V34" i="7"/>
  <c r="P36" i="7"/>
  <c r="Q36" i="7" s="1"/>
  <c r="V36" i="7"/>
  <c r="P38" i="7"/>
  <c r="Q38" i="7" s="1"/>
  <c r="V38" i="7"/>
  <c r="P40" i="7"/>
  <c r="Q40" i="7" s="1"/>
  <c r="V40" i="7"/>
  <c r="P42" i="7"/>
  <c r="Q42" i="7" s="1"/>
  <c r="V42" i="7"/>
  <c r="P44" i="7"/>
  <c r="Q44" i="7" s="1"/>
  <c r="V44" i="7"/>
  <c r="P46" i="7"/>
  <c r="Q46" i="7" s="1"/>
  <c r="V46" i="7"/>
  <c r="P48" i="7"/>
  <c r="Q48" i="7" s="1"/>
  <c r="V48" i="7"/>
  <c r="P50" i="7"/>
  <c r="Q50" i="7" s="1"/>
  <c r="V50" i="7"/>
  <c r="P52" i="7"/>
  <c r="Q52" i="7" s="1"/>
  <c r="V52" i="7"/>
  <c r="P54" i="7"/>
  <c r="Q54" i="7" s="1"/>
  <c r="V54" i="7"/>
  <c r="P56" i="7"/>
  <c r="Q56" i="7" s="1"/>
  <c r="V56" i="7"/>
  <c r="P58" i="7"/>
  <c r="Q58" i="7" s="1"/>
  <c r="V58" i="7"/>
  <c r="P60" i="7"/>
  <c r="Q60" i="7" s="1"/>
  <c r="V60" i="7"/>
  <c r="P62" i="7"/>
  <c r="Q62" i="7" s="1"/>
  <c r="V62" i="7"/>
  <c r="P64" i="7"/>
  <c r="Q64" i="7" s="1"/>
  <c r="V64" i="7"/>
  <c r="P66" i="7"/>
  <c r="Q66" i="7" s="1"/>
  <c r="V66" i="7"/>
  <c r="P68" i="7"/>
  <c r="Q68" i="7" s="1"/>
  <c r="V68" i="7"/>
  <c r="P70" i="7"/>
  <c r="Q70" i="7" s="1"/>
  <c r="V70" i="7"/>
  <c r="P72" i="7"/>
  <c r="Q72" i="7" s="1"/>
  <c r="V72" i="7"/>
  <c r="P74" i="7"/>
  <c r="Q74" i="7" s="1"/>
  <c r="V74" i="7"/>
  <c r="P76" i="7"/>
  <c r="Q76" i="7" s="1"/>
  <c r="V76" i="7"/>
  <c r="P78" i="7"/>
  <c r="Q78" i="7" s="1"/>
  <c r="V78" i="7"/>
  <c r="P80" i="7"/>
  <c r="Q80" i="7" s="1"/>
  <c r="V80" i="7"/>
  <c r="P82" i="7"/>
  <c r="Q82" i="7" s="1"/>
  <c r="V82" i="7"/>
  <c r="P84" i="7"/>
  <c r="Q84" i="7" s="1"/>
  <c r="V84" i="7"/>
  <c r="P86" i="7"/>
  <c r="Q86" i="7" s="1"/>
  <c r="V86" i="7"/>
  <c r="P88" i="7"/>
  <c r="Q88" i="7" s="1"/>
  <c r="V88" i="7"/>
  <c r="P90" i="7"/>
  <c r="Q90" i="7" s="1"/>
  <c r="V90" i="7"/>
  <c r="P92" i="7"/>
  <c r="Q92" i="7" s="1"/>
  <c r="V92" i="7"/>
  <c r="P94" i="7"/>
  <c r="Q94" i="7" s="1"/>
  <c r="V94" i="7"/>
  <c r="P96" i="7"/>
  <c r="Q96" i="7" s="1"/>
  <c r="V96" i="7"/>
  <c r="P98" i="7"/>
  <c r="Q98" i="7" s="1"/>
  <c r="V98" i="7"/>
  <c r="P100" i="7"/>
  <c r="Q100" i="7" s="1"/>
  <c r="V100" i="7"/>
  <c r="P102" i="7"/>
  <c r="Q102" i="7" s="1"/>
  <c r="V102" i="7"/>
  <c r="P104" i="7"/>
  <c r="Q104" i="7" s="1"/>
  <c r="V104" i="7"/>
  <c r="P106" i="7"/>
  <c r="Q106" i="7" s="1"/>
  <c r="V106" i="7"/>
  <c r="P108" i="7"/>
  <c r="Q108" i="7" s="1"/>
  <c r="V108" i="7"/>
  <c r="P110" i="7"/>
  <c r="Q110" i="7" s="1"/>
  <c r="V110" i="7"/>
  <c r="P112" i="7"/>
  <c r="Q112" i="7" s="1"/>
  <c r="V112" i="7"/>
  <c r="P114" i="7"/>
  <c r="Q114" i="7" s="1"/>
  <c r="V114" i="7"/>
  <c r="P116" i="7"/>
  <c r="Q116" i="7" s="1"/>
  <c r="V116" i="7"/>
  <c r="P118" i="7"/>
  <c r="Q118" i="7" s="1"/>
  <c r="V118" i="7"/>
  <c r="P120" i="7"/>
  <c r="Q120" i="7" s="1"/>
  <c r="V120" i="7"/>
  <c r="P122" i="7"/>
  <c r="Q122" i="7" s="1"/>
  <c r="V122" i="7"/>
  <c r="P124" i="7"/>
  <c r="Q124" i="7" s="1"/>
  <c r="V124" i="7"/>
  <c r="P126" i="7"/>
  <c r="Q126" i="7" s="1"/>
  <c r="V126" i="7"/>
  <c r="P128" i="7"/>
  <c r="Q128" i="7" s="1"/>
  <c r="V128" i="7"/>
  <c r="P130" i="7"/>
  <c r="Q130" i="7" s="1"/>
  <c r="V130" i="7"/>
  <c r="P132" i="7"/>
  <c r="Q132" i="7" s="1"/>
  <c r="V132" i="7"/>
  <c r="P134" i="7"/>
  <c r="Q134" i="7" s="1"/>
  <c r="V134" i="7"/>
  <c r="P136" i="7"/>
  <c r="Q136" i="7" s="1"/>
  <c r="V136" i="7"/>
  <c r="P138" i="7"/>
  <c r="Q138" i="7" s="1"/>
  <c r="V138" i="7"/>
  <c r="P140" i="7"/>
  <c r="Q140" i="7" s="1"/>
  <c r="V140" i="7"/>
  <c r="P142" i="7"/>
  <c r="Q142" i="7" s="1"/>
  <c r="V142" i="7"/>
  <c r="P144" i="7"/>
  <c r="Q144" i="7" s="1"/>
  <c r="V144" i="7"/>
  <c r="P146" i="7"/>
  <c r="Q146" i="7" s="1"/>
  <c r="V146" i="7"/>
  <c r="P148" i="7"/>
  <c r="Q148" i="7" s="1"/>
  <c r="V148" i="7"/>
  <c r="P150" i="7"/>
  <c r="Q150" i="7" s="1"/>
  <c r="V150" i="7"/>
  <c r="P152" i="7"/>
  <c r="Q152" i="7" s="1"/>
  <c r="V152" i="7"/>
  <c r="P154" i="7"/>
  <c r="Q154" i="7" s="1"/>
  <c r="V154" i="7"/>
  <c r="P156" i="7"/>
  <c r="Q156" i="7" s="1"/>
  <c r="V156" i="7"/>
  <c r="P158" i="7"/>
  <c r="Q158" i="7" s="1"/>
  <c r="V158" i="7"/>
  <c r="P160" i="7"/>
  <c r="Q160" i="7" s="1"/>
  <c r="V160" i="7"/>
  <c r="P162" i="7"/>
  <c r="Q162" i="7" s="1"/>
  <c r="V162" i="7"/>
  <c r="P164" i="7"/>
  <c r="Q164" i="7" s="1"/>
  <c r="V164" i="7"/>
  <c r="P166" i="7"/>
  <c r="Q166" i="7" s="1"/>
  <c r="V166" i="7"/>
  <c r="P168" i="7"/>
  <c r="Q168" i="7" s="1"/>
  <c r="V168" i="7"/>
  <c r="P170" i="7"/>
  <c r="Q170" i="7" s="1"/>
  <c r="V170" i="7"/>
  <c r="P172" i="7"/>
  <c r="Q172" i="7" s="1"/>
  <c r="V172" i="7"/>
  <c r="P174" i="7"/>
  <c r="Q174" i="7" s="1"/>
  <c r="V174" i="7"/>
  <c r="P176" i="7"/>
  <c r="Q176" i="7" s="1"/>
  <c r="V176" i="7"/>
  <c r="P178" i="7"/>
  <c r="Q178" i="7" s="1"/>
  <c r="V178" i="7"/>
  <c r="P180" i="7"/>
  <c r="Q180" i="7" s="1"/>
  <c r="V180" i="7"/>
  <c r="P182" i="7"/>
  <c r="Q182" i="7" s="1"/>
  <c r="V182" i="7"/>
  <c r="P184" i="7"/>
  <c r="Q184" i="7" s="1"/>
  <c r="V184" i="7"/>
  <c r="P186" i="7"/>
  <c r="Q186" i="7" s="1"/>
  <c r="V186" i="7"/>
  <c r="P188" i="7"/>
  <c r="Q188" i="7" s="1"/>
  <c r="V188" i="7"/>
  <c r="P190" i="7"/>
  <c r="Q190" i="7" s="1"/>
  <c r="V190" i="7"/>
  <c r="P192" i="7"/>
  <c r="Q192" i="7" s="1"/>
  <c r="V192" i="7"/>
  <c r="P194" i="7"/>
  <c r="Q194" i="7" s="1"/>
  <c r="V194" i="7"/>
  <c r="P196" i="7"/>
  <c r="Q196" i="7" s="1"/>
  <c r="V196" i="7"/>
  <c r="P198" i="7"/>
  <c r="Q198" i="7" s="1"/>
  <c r="V198" i="7"/>
  <c r="P200" i="7"/>
  <c r="Q200" i="7" s="1"/>
  <c r="V200" i="7"/>
  <c r="P202" i="7"/>
  <c r="Q202" i="7" s="1"/>
  <c r="V202" i="7"/>
  <c r="P204" i="7"/>
  <c r="Q204" i="7" s="1"/>
  <c r="V204" i="7"/>
  <c r="P206" i="7"/>
  <c r="Q206" i="7" s="1"/>
  <c r="V206" i="7"/>
  <c r="P208" i="7"/>
  <c r="Q208" i="7" s="1"/>
  <c r="V208" i="7"/>
  <c r="P210" i="7"/>
  <c r="Q210" i="7" s="1"/>
  <c r="V210" i="7"/>
  <c r="P212" i="7"/>
  <c r="Q212" i="7" s="1"/>
  <c r="V212" i="7"/>
  <c r="P214" i="7"/>
  <c r="Q214" i="7" s="1"/>
  <c r="V214" i="7"/>
  <c r="P216" i="7"/>
  <c r="Q216" i="7" s="1"/>
  <c r="V216" i="7"/>
  <c r="P218" i="7"/>
  <c r="Q218" i="7" s="1"/>
  <c r="V218" i="7"/>
  <c r="P220" i="7"/>
  <c r="Q220" i="7" s="1"/>
  <c r="V220" i="7"/>
  <c r="P222" i="7"/>
  <c r="Q222" i="7" s="1"/>
  <c r="V222" i="7"/>
  <c r="P224" i="7"/>
  <c r="Q224" i="7" s="1"/>
  <c r="V224" i="7"/>
  <c r="P226" i="7"/>
  <c r="Q226" i="7" s="1"/>
  <c r="V226" i="7"/>
  <c r="P228" i="7"/>
  <c r="Q228" i="7" s="1"/>
  <c r="V228" i="7"/>
  <c r="P230" i="7"/>
  <c r="Q230" i="7" s="1"/>
  <c r="V230" i="7"/>
  <c r="P232" i="7"/>
  <c r="Q232" i="7" s="1"/>
  <c r="V232" i="7"/>
  <c r="P234" i="7"/>
  <c r="Q234" i="7" s="1"/>
  <c r="V234" i="7"/>
  <c r="P236" i="7"/>
  <c r="Q236" i="7" s="1"/>
  <c r="V236" i="7"/>
  <c r="P238" i="7"/>
  <c r="Q238" i="7" s="1"/>
  <c r="V238" i="7"/>
  <c r="P240" i="7"/>
  <c r="Q240" i="7" s="1"/>
  <c r="V240" i="7"/>
  <c r="P242" i="7"/>
  <c r="Q242" i="7" s="1"/>
  <c r="V242" i="7"/>
  <c r="P244" i="7"/>
  <c r="Q244" i="7" s="1"/>
  <c r="V244" i="7"/>
  <c r="P246" i="7"/>
  <c r="Q246" i="7" s="1"/>
  <c r="V246" i="7"/>
  <c r="P248" i="7"/>
  <c r="Q248" i="7" s="1"/>
  <c r="V248" i="7"/>
  <c r="P250" i="7"/>
  <c r="Q250" i="7" s="1"/>
  <c r="V250" i="7"/>
  <c r="P252" i="7"/>
  <c r="Q252" i="7" s="1"/>
  <c r="V252" i="7"/>
  <c r="P254" i="7"/>
  <c r="Q254" i="7" s="1"/>
  <c r="V254" i="7"/>
  <c r="P256" i="7"/>
  <c r="Q256" i="7" s="1"/>
  <c r="V256" i="7"/>
  <c r="P258" i="7"/>
  <c r="Q258" i="7" s="1"/>
  <c r="V258" i="7"/>
  <c r="P260" i="7"/>
  <c r="Q260" i="7" s="1"/>
  <c r="V260" i="7"/>
  <c r="P262" i="7"/>
  <c r="Q262" i="7" s="1"/>
  <c r="V262" i="7"/>
  <c r="P264" i="7"/>
  <c r="Q264" i="7" s="1"/>
  <c r="V264" i="7"/>
  <c r="P266" i="7"/>
  <c r="Q266" i="7" s="1"/>
  <c r="V266" i="7"/>
  <c r="P268" i="7"/>
  <c r="Q268" i="7" s="1"/>
  <c r="V268" i="7"/>
  <c r="P270" i="7"/>
  <c r="Q270" i="7" s="1"/>
  <c r="V270" i="7"/>
  <c r="P272" i="7"/>
  <c r="Q272" i="7" s="1"/>
  <c r="V272" i="7"/>
  <c r="P274" i="7"/>
  <c r="Q274" i="7" s="1"/>
  <c r="V274" i="7"/>
  <c r="P276" i="7"/>
  <c r="Q276" i="7" s="1"/>
  <c r="V276" i="7"/>
  <c r="P278" i="7"/>
  <c r="Q278" i="7" s="1"/>
  <c r="V278" i="7"/>
  <c r="P280" i="7"/>
  <c r="Q280" i="7" s="1"/>
  <c r="V280" i="7"/>
  <c r="P282" i="7"/>
  <c r="Q282" i="7" s="1"/>
  <c r="V282" i="7"/>
  <c r="P284" i="7"/>
  <c r="Q284" i="7" s="1"/>
  <c r="V284" i="7"/>
  <c r="P286" i="7"/>
  <c r="Q286" i="7" s="1"/>
  <c r="V286" i="7"/>
  <c r="P288" i="7"/>
  <c r="Q288" i="7" s="1"/>
  <c r="V288" i="7"/>
  <c r="P290" i="7"/>
  <c r="Q290" i="7" s="1"/>
  <c r="V290" i="7"/>
  <c r="P292" i="7"/>
  <c r="Q292" i="7" s="1"/>
  <c r="V292" i="7"/>
  <c r="P294" i="7"/>
  <c r="Q294" i="7" s="1"/>
  <c r="V294" i="7"/>
  <c r="P296" i="7"/>
  <c r="Q296" i="7" s="1"/>
  <c r="V296" i="7"/>
  <c r="P298" i="7"/>
  <c r="Q298" i="7" s="1"/>
  <c r="V298" i="7"/>
  <c r="P300" i="7"/>
  <c r="Q300" i="7" s="1"/>
  <c r="V300" i="7"/>
  <c r="P302" i="7"/>
  <c r="Q302" i="7" s="1"/>
  <c r="V302" i="7"/>
  <c r="P304" i="7"/>
  <c r="Q304" i="7" s="1"/>
  <c r="V304" i="7"/>
  <c r="P306" i="7"/>
  <c r="Q306" i="7" s="1"/>
  <c r="V306" i="7"/>
  <c r="P308" i="7"/>
  <c r="Q308" i="7" s="1"/>
  <c r="V308" i="7"/>
  <c r="P310" i="7"/>
  <c r="Q310" i="7" s="1"/>
  <c r="V310" i="7"/>
  <c r="P312" i="7"/>
  <c r="Q312" i="7" s="1"/>
  <c r="V312" i="7"/>
  <c r="P314" i="7"/>
  <c r="Q314" i="7" s="1"/>
  <c r="V314" i="7"/>
  <c r="P316" i="7"/>
  <c r="Q316" i="7" s="1"/>
  <c r="V316" i="7"/>
  <c r="P318" i="7"/>
  <c r="Q318" i="7" s="1"/>
  <c r="V318" i="7"/>
  <c r="P320" i="7"/>
  <c r="Q320" i="7" s="1"/>
  <c r="V320" i="7"/>
  <c r="P322" i="7"/>
  <c r="Q322" i="7" s="1"/>
  <c r="V322" i="7"/>
  <c r="P324" i="7"/>
  <c r="Q324" i="7" s="1"/>
  <c r="V324" i="7"/>
  <c r="P326" i="7"/>
  <c r="Q326" i="7" s="1"/>
  <c r="V326" i="7"/>
  <c r="P328" i="7"/>
  <c r="Q328" i="7" s="1"/>
  <c r="V328" i="7"/>
  <c r="P330" i="7"/>
  <c r="Q330" i="7" s="1"/>
  <c r="V330" i="7"/>
  <c r="P332" i="7"/>
  <c r="Q332" i="7" s="1"/>
  <c r="V332" i="7"/>
  <c r="P334" i="7"/>
  <c r="Q334" i="7" s="1"/>
  <c r="V334" i="7"/>
  <c r="P336" i="7"/>
  <c r="Q336" i="7" s="1"/>
  <c r="V336" i="7"/>
  <c r="P338" i="7"/>
  <c r="Q338" i="7" s="1"/>
  <c r="V338" i="7"/>
  <c r="P340" i="7"/>
  <c r="Q340" i="7" s="1"/>
  <c r="V340" i="7"/>
  <c r="P342" i="7"/>
  <c r="Q342" i="7" s="1"/>
  <c r="V342" i="7"/>
  <c r="P344" i="7"/>
  <c r="Q344" i="7" s="1"/>
  <c r="V344" i="7"/>
  <c r="P346" i="7"/>
  <c r="Q346" i="7" s="1"/>
  <c r="V346" i="7"/>
  <c r="P348" i="7"/>
  <c r="Q348" i="7" s="1"/>
  <c r="V348" i="7"/>
  <c r="P350" i="7"/>
  <c r="Q350" i="7" s="1"/>
  <c r="V350" i="7"/>
  <c r="P352" i="7"/>
  <c r="Q352" i="7" s="1"/>
  <c r="V352" i="7"/>
  <c r="P354" i="7"/>
  <c r="Q354" i="7" s="1"/>
  <c r="V354" i="7"/>
  <c r="P356" i="7"/>
  <c r="Q356" i="7" s="1"/>
  <c r="V356" i="7"/>
  <c r="P358" i="7"/>
  <c r="Q358" i="7" s="1"/>
  <c r="V358" i="7"/>
  <c r="P360" i="7"/>
  <c r="Q360" i="7" s="1"/>
  <c r="V360" i="7"/>
  <c r="P362" i="7"/>
  <c r="Q362" i="7" s="1"/>
  <c r="V362" i="7"/>
  <c r="P364" i="7"/>
  <c r="Q364" i="7" s="1"/>
  <c r="V364" i="7"/>
  <c r="P366" i="7"/>
  <c r="Q366" i="7" s="1"/>
  <c r="V366" i="7"/>
  <c r="P368" i="7"/>
  <c r="Q368" i="7" s="1"/>
  <c r="V368" i="7"/>
  <c r="P370" i="7"/>
  <c r="Q370" i="7" s="1"/>
  <c r="V370" i="7"/>
  <c r="P372" i="7"/>
  <c r="Q372" i="7" s="1"/>
  <c r="V372" i="7"/>
  <c r="P374" i="7"/>
  <c r="Q374" i="7" s="1"/>
  <c r="V374" i="7"/>
  <c r="P376" i="7"/>
  <c r="Q376" i="7" s="1"/>
  <c r="V376" i="7"/>
  <c r="P378" i="7"/>
  <c r="Q378" i="7" s="1"/>
  <c r="V378" i="7"/>
  <c r="P380" i="7"/>
  <c r="Q380" i="7" s="1"/>
  <c r="V380" i="7"/>
  <c r="P382" i="7"/>
  <c r="Q382" i="7" s="1"/>
  <c r="V382" i="7"/>
  <c r="P384" i="7"/>
  <c r="Q384" i="7" s="1"/>
  <c r="V384" i="7"/>
  <c r="P386" i="7"/>
  <c r="Q386" i="7" s="1"/>
  <c r="V386" i="7"/>
  <c r="O261" i="6"/>
  <c r="P261" i="6" s="1"/>
  <c r="S261" i="6"/>
  <c r="O259" i="6"/>
  <c r="P259" i="6" s="1"/>
  <c r="S259" i="6"/>
  <c r="O257" i="6"/>
  <c r="P257" i="6" s="1"/>
  <c r="S257" i="6"/>
  <c r="O255" i="6"/>
  <c r="P255" i="6" s="1"/>
  <c r="S255" i="6"/>
  <c r="O253" i="6"/>
  <c r="P253" i="6" s="1"/>
  <c r="S253" i="6"/>
  <c r="O251" i="6"/>
  <c r="P251" i="6" s="1"/>
  <c r="S251" i="6"/>
  <c r="O249" i="6"/>
  <c r="P249" i="6" s="1"/>
  <c r="S249" i="6"/>
  <c r="O247" i="6"/>
  <c r="P247" i="6" s="1"/>
  <c r="S247" i="6"/>
  <c r="O245" i="6"/>
  <c r="P245" i="6" s="1"/>
  <c r="S245" i="6"/>
  <c r="O243" i="6"/>
  <c r="P243" i="6" s="1"/>
  <c r="S243" i="6"/>
  <c r="O241" i="6"/>
  <c r="P241" i="6" s="1"/>
  <c r="S241" i="6"/>
  <c r="O239" i="6"/>
  <c r="P239" i="6" s="1"/>
  <c r="S239" i="6"/>
  <c r="O237" i="6"/>
  <c r="P237" i="6" s="1"/>
  <c r="S237" i="6"/>
  <c r="O235" i="6"/>
  <c r="P235" i="6" s="1"/>
  <c r="S235" i="6"/>
  <c r="O233" i="6"/>
  <c r="P233" i="6" s="1"/>
  <c r="S233" i="6"/>
  <c r="O231" i="6"/>
  <c r="P231" i="6" s="1"/>
  <c r="S231" i="6"/>
  <c r="O229" i="6"/>
  <c r="P229" i="6" s="1"/>
  <c r="S229" i="6"/>
  <c r="O227" i="6"/>
  <c r="P227" i="6" s="1"/>
  <c r="S227" i="6"/>
  <c r="O225" i="6"/>
  <c r="P225" i="6" s="1"/>
  <c r="S225" i="6"/>
  <c r="O223" i="6"/>
  <c r="P223" i="6" s="1"/>
  <c r="S223" i="6"/>
  <c r="O221" i="6"/>
  <c r="P221" i="6" s="1"/>
  <c r="S221" i="6"/>
  <c r="O219" i="6"/>
  <c r="P219" i="6" s="1"/>
  <c r="S219" i="6"/>
  <c r="O217" i="6"/>
  <c r="P217" i="6" s="1"/>
  <c r="S217" i="6"/>
  <c r="O215" i="6"/>
  <c r="P215" i="6" s="1"/>
  <c r="S215" i="6"/>
  <c r="O213" i="6"/>
  <c r="P213" i="6" s="1"/>
  <c r="S213" i="6"/>
  <c r="O211" i="6"/>
  <c r="P211" i="6" s="1"/>
  <c r="S211" i="6"/>
  <c r="O209" i="6"/>
  <c r="P209" i="6" s="1"/>
  <c r="S209" i="6"/>
  <c r="O207" i="6"/>
  <c r="P207" i="6" s="1"/>
  <c r="S207" i="6"/>
  <c r="O205" i="6"/>
  <c r="P205" i="6" s="1"/>
  <c r="S205" i="6"/>
  <c r="O203" i="6"/>
  <c r="P203" i="6" s="1"/>
  <c r="S203" i="6"/>
  <c r="O201" i="6"/>
  <c r="P201" i="6" s="1"/>
  <c r="S201" i="6"/>
  <c r="O199" i="6"/>
  <c r="P199" i="6" s="1"/>
  <c r="S199" i="6"/>
  <c r="O197" i="6"/>
  <c r="P197" i="6" s="1"/>
  <c r="S197" i="6"/>
  <c r="O195" i="6"/>
  <c r="P195" i="6" s="1"/>
  <c r="S195" i="6"/>
  <c r="O193" i="6"/>
  <c r="P193" i="6" s="1"/>
  <c r="S193" i="6"/>
  <c r="O191" i="6"/>
  <c r="P191" i="6" s="1"/>
  <c r="S191" i="6"/>
  <c r="O189" i="6"/>
  <c r="P189" i="6" s="1"/>
  <c r="S189" i="6"/>
  <c r="O187" i="6"/>
  <c r="P187" i="6" s="1"/>
  <c r="S187" i="6"/>
  <c r="O185" i="6"/>
  <c r="P185" i="6" s="1"/>
  <c r="S185" i="6"/>
  <c r="O183" i="6"/>
  <c r="P183" i="6" s="1"/>
  <c r="S183" i="6"/>
  <c r="O181" i="6"/>
  <c r="P181" i="6" s="1"/>
  <c r="S181" i="6"/>
  <c r="O179" i="6"/>
  <c r="P179" i="6" s="1"/>
  <c r="S179" i="6"/>
  <c r="O177" i="6"/>
  <c r="P177" i="6" s="1"/>
  <c r="S177" i="6"/>
  <c r="O175" i="6"/>
  <c r="P175" i="6" s="1"/>
  <c r="S175" i="6"/>
  <c r="O173" i="6"/>
  <c r="P173" i="6" s="1"/>
  <c r="S173" i="6"/>
  <c r="O171" i="6"/>
  <c r="P171" i="6" s="1"/>
  <c r="S171" i="6"/>
  <c r="O169" i="6"/>
  <c r="P169" i="6" s="1"/>
  <c r="S169" i="6"/>
  <c r="O167" i="6"/>
  <c r="P167" i="6" s="1"/>
  <c r="S167" i="6"/>
  <c r="O165" i="6"/>
  <c r="P165" i="6" s="1"/>
  <c r="S165" i="6"/>
  <c r="O163" i="6"/>
  <c r="P163" i="6" s="1"/>
  <c r="S163" i="6"/>
  <c r="O161" i="6"/>
  <c r="P161" i="6" s="1"/>
  <c r="S161" i="6"/>
  <c r="O159" i="6"/>
  <c r="P159" i="6" s="1"/>
  <c r="S159" i="6"/>
  <c r="O157" i="6"/>
  <c r="P157" i="6" s="1"/>
  <c r="S157" i="6"/>
  <c r="O155" i="6"/>
  <c r="P155" i="6" s="1"/>
  <c r="S155" i="6"/>
  <c r="O153" i="6"/>
  <c r="P153" i="6" s="1"/>
  <c r="S153" i="6"/>
  <c r="O151" i="6"/>
  <c r="P151" i="6" s="1"/>
  <c r="S151" i="6"/>
  <c r="O149" i="6"/>
  <c r="P149" i="6" s="1"/>
  <c r="S149" i="6"/>
  <c r="O147" i="6"/>
  <c r="P147" i="6" s="1"/>
  <c r="S147" i="6"/>
  <c r="O145" i="6"/>
  <c r="P145" i="6" s="1"/>
  <c r="S145" i="6"/>
  <c r="O143" i="6"/>
  <c r="P143" i="6" s="1"/>
  <c r="S143" i="6"/>
  <c r="O141" i="6"/>
  <c r="P141" i="6" s="1"/>
  <c r="S141" i="6"/>
  <c r="O139" i="6"/>
  <c r="P139" i="6" s="1"/>
  <c r="S139" i="6"/>
  <c r="O137" i="6"/>
  <c r="P137" i="6" s="1"/>
  <c r="S137" i="6"/>
  <c r="O135" i="6"/>
  <c r="P135" i="6" s="1"/>
  <c r="S135" i="6"/>
  <c r="O133" i="6"/>
  <c r="P133" i="6" s="1"/>
  <c r="S133" i="6"/>
  <c r="O131" i="6"/>
  <c r="P131" i="6" s="1"/>
  <c r="S131" i="6"/>
  <c r="O129" i="6"/>
  <c r="P129" i="6" s="1"/>
  <c r="S129" i="6"/>
  <c r="O127" i="6"/>
  <c r="P127" i="6" s="1"/>
  <c r="S127" i="6"/>
  <c r="O125" i="6"/>
  <c r="P125" i="6" s="1"/>
  <c r="S125" i="6"/>
  <c r="O123" i="6"/>
  <c r="P123" i="6" s="1"/>
  <c r="S123" i="6"/>
  <c r="O121" i="6"/>
  <c r="P121" i="6" s="1"/>
  <c r="S121" i="6"/>
  <c r="O119" i="6"/>
  <c r="P119" i="6" s="1"/>
  <c r="S119" i="6"/>
  <c r="O117" i="6"/>
  <c r="P117" i="6" s="1"/>
  <c r="S117" i="6"/>
  <c r="O115" i="6"/>
  <c r="P115" i="6" s="1"/>
  <c r="S115" i="6"/>
  <c r="O113" i="6"/>
  <c r="P113" i="6" s="1"/>
  <c r="S113" i="6"/>
  <c r="O111" i="6"/>
  <c r="P111" i="6" s="1"/>
  <c r="S111" i="6"/>
  <c r="O109" i="6"/>
  <c r="P109" i="6" s="1"/>
  <c r="S109" i="6"/>
  <c r="O107" i="6"/>
  <c r="P107" i="6" s="1"/>
  <c r="S107" i="6"/>
  <c r="O105" i="6"/>
  <c r="P105" i="6" s="1"/>
  <c r="S105" i="6"/>
  <c r="O103" i="6"/>
  <c r="P103" i="6" s="1"/>
  <c r="S103" i="6"/>
  <c r="O101" i="6"/>
  <c r="P101" i="6" s="1"/>
  <c r="S101" i="6"/>
  <c r="O99" i="6"/>
  <c r="P99" i="6" s="1"/>
  <c r="S99" i="6"/>
  <c r="O97" i="6"/>
  <c r="P97" i="6" s="1"/>
  <c r="S97" i="6"/>
  <c r="O95" i="6"/>
  <c r="P95" i="6" s="1"/>
  <c r="S95" i="6"/>
  <c r="O93" i="6"/>
  <c r="P93" i="6" s="1"/>
  <c r="S93" i="6"/>
  <c r="O91" i="6"/>
  <c r="P91" i="6" s="1"/>
  <c r="S91" i="6"/>
  <c r="O89" i="6"/>
  <c r="P89" i="6" s="1"/>
  <c r="S89" i="6"/>
  <c r="O87" i="6"/>
  <c r="P87" i="6" s="1"/>
  <c r="S87" i="6"/>
  <c r="O85" i="6"/>
  <c r="P85" i="6" s="1"/>
  <c r="S85" i="6"/>
  <c r="O83" i="6"/>
  <c r="P83" i="6" s="1"/>
  <c r="S83" i="6"/>
  <c r="O81" i="6"/>
  <c r="P81" i="6" s="1"/>
  <c r="S81" i="6"/>
  <c r="O79" i="6"/>
  <c r="P79" i="6" s="1"/>
  <c r="S79" i="6"/>
  <c r="O77" i="6"/>
  <c r="P77" i="6" s="1"/>
  <c r="S77" i="6"/>
  <c r="O75" i="6"/>
  <c r="P75" i="6" s="1"/>
  <c r="S75" i="6"/>
  <c r="O73" i="6"/>
  <c r="P73" i="6" s="1"/>
  <c r="S73" i="6"/>
  <c r="O71" i="6"/>
  <c r="P71" i="6" s="1"/>
  <c r="S71" i="6"/>
  <c r="O69" i="6"/>
  <c r="P69" i="6" s="1"/>
  <c r="S69" i="6"/>
  <c r="O67" i="6"/>
  <c r="P67" i="6" s="1"/>
  <c r="S67" i="6"/>
  <c r="O65" i="6"/>
  <c r="P65" i="6" s="1"/>
  <c r="S65" i="6"/>
  <c r="O63" i="6"/>
  <c r="P63" i="6" s="1"/>
  <c r="S63" i="6"/>
  <c r="O61" i="6"/>
  <c r="P61" i="6" s="1"/>
  <c r="S61" i="6"/>
  <c r="O59" i="6"/>
  <c r="P59" i="6" s="1"/>
  <c r="S59" i="6"/>
  <c r="O57" i="6"/>
  <c r="P57" i="6" s="1"/>
  <c r="S57" i="6"/>
  <c r="O55" i="6"/>
  <c r="P55" i="6" s="1"/>
  <c r="S55" i="6"/>
  <c r="O53" i="6"/>
  <c r="P53" i="6" s="1"/>
  <c r="S53" i="6"/>
  <c r="O51" i="6"/>
  <c r="P51" i="6" s="1"/>
  <c r="S51" i="6"/>
  <c r="O49" i="6"/>
  <c r="P49" i="6" s="1"/>
  <c r="S49" i="6"/>
  <c r="O47" i="6"/>
  <c r="P47" i="6" s="1"/>
  <c r="S47" i="6"/>
  <c r="O45" i="6"/>
  <c r="P45" i="6" s="1"/>
  <c r="S45" i="6"/>
  <c r="O43" i="6"/>
  <c r="P43" i="6" s="1"/>
  <c r="S43" i="6"/>
  <c r="O41" i="6"/>
  <c r="P41" i="6" s="1"/>
  <c r="S41" i="6"/>
  <c r="O39" i="6"/>
  <c r="P39" i="6" s="1"/>
  <c r="S39" i="6"/>
  <c r="O37" i="6"/>
  <c r="P37" i="6" s="1"/>
  <c r="S37" i="6"/>
  <c r="O35" i="6"/>
  <c r="P35" i="6" s="1"/>
  <c r="S35" i="6"/>
  <c r="O33" i="6"/>
  <c r="P33" i="6" s="1"/>
  <c r="S33" i="6"/>
  <c r="O31" i="6"/>
  <c r="P31" i="6" s="1"/>
  <c r="S31" i="6"/>
  <c r="O29" i="6"/>
  <c r="P29" i="6" s="1"/>
  <c r="S29" i="6"/>
  <c r="O27" i="6"/>
  <c r="P27" i="6" s="1"/>
  <c r="S27" i="6"/>
  <c r="O25" i="6"/>
  <c r="P25" i="6" s="1"/>
  <c r="S25" i="6"/>
  <c r="O23" i="6"/>
  <c r="P23" i="6" s="1"/>
  <c r="S23" i="6"/>
  <c r="O21" i="6"/>
  <c r="P21" i="6" s="1"/>
  <c r="S21" i="6"/>
  <c r="O19" i="6"/>
  <c r="P19" i="6" s="1"/>
  <c r="S19" i="6"/>
  <c r="U386" i="19"/>
  <c r="P386" i="19" s="1"/>
  <c r="U382" i="19"/>
  <c r="P382" i="19" s="1"/>
  <c r="U376" i="19"/>
  <c r="P376" i="19" s="1"/>
  <c r="O17" i="6"/>
  <c r="S17" i="6" s="1"/>
  <c r="U377" i="19"/>
  <c r="P377" i="19" s="1"/>
  <c r="U375" i="19"/>
  <c r="P375" i="19" s="1"/>
  <c r="U369" i="19"/>
  <c r="P369" i="19" s="1"/>
  <c r="U363" i="19"/>
  <c r="P363" i="19" s="1"/>
  <c r="U360" i="19"/>
  <c r="P360" i="19" s="1"/>
  <c r="U19" i="19"/>
  <c r="P19" i="19" s="1"/>
  <c r="U39" i="19"/>
  <c r="P39" i="19" s="1"/>
  <c r="U45" i="19"/>
  <c r="P45" i="19" s="1"/>
  <c r="U51" i="19"/>
  <c r="P51" i="19" s="1"/>
  <c r="U57" i="19"/>
  <c r="P57" i="19" s="1"/>
  <c r="U63" i="19"/>
  <c r="P63" i="19" s="1"/>
  <c r="U65" i="19"/>
  <c r="P65" i="19" s="1"/>
  <c r="U69" i="19"/>
  <c r="P69" i="19" s="1"/>
  <c r="U87" i="19"/>
  <c r="P87" i="19" s="1"/>
  <c r="U103" i="19"/>
  <c r="P103" i="19" s="1"/>
  <c r="U105" i="19"/>
  <c r="P105" i="19" s="1"/>
  <c r="U135" i="19"/>
  <c r="P135" i="19" s="1"/>
  <c r="U139" i="19"/>
  <c r="P139" i="19" s="1"/>
  <c r="U141" i="19"/>
  <c r="P141" i="19" s="1"/>
  <c r="U161" i="19"/>
  <c r="P161" i="19" s="1"/>
  <c r="U183" i="19"/>
  <c r="P183" i="19" s="1"/>
  <c r="U187" i="19"/>
  <c r="P187" i="19" s="1"/>
  <c r="U207" i="19"/>
  <c r="P207" i="19" s="1"/>
  <c r="U209" i="19"/>
  <c r="P209" i="19" s="1"/>
  <c r="U211" i="19"/>
  <c r="P211" i="19" s="1"/>
  <c r="U215" i="19"/>
  <c r="P215" i="19" s="1"/>
  <c r="U219" i="19"/>
  <c r="P219" i="19" s="1"/>
  <c r="U223" i="19"/>
  <c r="P223" i="19" s="1"/>
  <c r="U253" i="19"/>
  <c r="P253" i="19" s="1"/>
  <c r="U255" i="19"/>
  <c r="P255" i="19" s="1"/>
  <c r="U257" i="19"/>
  <c r="P257" i="19" s="1"/>
  <c r="U263" i="19"/>
  <c r="P263" i="19" s="1"/>
  <c r="U277" i="19"/>
  <c r="P277" i="19" s="1"/>
  <c r="U293" i="19"/>
  <c r="P293" i="19" s="1"/>
  <c r="U305" i="19"/>
  <c r="P305" i="19" s="1"/>
  <c r="U452" i="19"/>
  <c r="P452" i="19" s="1"/>
  <c r="U374" i="19"/>
  <c r="P374" i="19" s="1"/>
  <c r="U372" i="19"/>
  <c r="P372" i="19" s="1"/>
  <c r="U366" i="19"/>
  <c r="P366" i="19" s="1"/>
  <c r="U362" i="19"/>
  <c r="P362" i="19" s="1"/>
  <c r="U355" i="19"/>
  <c r="P355" i="19" s="1"/>
  <c r="U22" i="19"/>
  <c r="P22" i="19" s="1"/>
  <c r="U50" i="19"/>
  <c r="P50" i="19" s="1"/>
  <c r="U54" i="19"/>
  <c r="P54" i="19" s="1"/>
  <c r="U78" i="19"/>
  <c r="P78" i="19" s="1"/>
  <c r="U150" i="19"/>
  <c r="P150" i="19" s="1"/>
  <c r="U164" i="19"/>
  <c r="P164" i="19" s="1"/>
  <c r="U174" i="19"/>
  <c r="P174" i="19" s="1"/>
  <c r="U180" i="19"/>
  <c r="P180" i="19" s="1"/>
  <c r="U188" i="19"/>
  <c r="P188" i="19" s="1"/>
  <c r="U198" i="19"/>
  <c r="P198" i="19" s="1"/>
  <c r="U206" i="19"/>
  <c r="P206" i="19" s="1"/>
  <c r="U208" i="19"/>
  <c r="P208" i="19" s="1"/>
  <c r="U210" i="19"/>
  <c r="P210" i="19" s="1"/>
  <c r="U216" i="19"/>
  <c r="P216" i="19" s="1"/>
  <c r="U220" i="19"/>
  <c r="P220" i="19" s="1"/>
  <c r="U226" i="19"/>
  <c r="P226" i="19" s="1"/>
  <c r="U264" i="19"/>
  <c r="P264" i="19" s="1"/>
  <c r="U266" i="19"/>
  <c r="P266" i="19" s="1"/>
  <c r="U268" i="19"/>
  <c r="P268" i="19" s="1"/>
  <c r="U278" i="19"/>
  <c r="P278" i="19" s="1"/>
  <c r="U280" i="19"/>
  <c r="P280" i="19" s="1"/>
  <c r="U290" i="19"/>
  <c r="P290" i="19" s="1"/>
  <c r="U294" i="19"/>
  <c r="P294" i="19" s="1"/>
  <c r="U9" i="19"/>
  <c r="U310" i="19"/>
  <c r="P310" i="19" s="1"/>
  <c r="U320" i="19"/>
  <c r="P320" i="19" s="1"/>
  <c r="U346" i="19"/>
  <c r="P346" i="19" s="1"/>
  <c r="T9" i="18"/>
  <c r="C15" i="9"/>
  <c r="J13" i="3"/>
  <c r="C23" i="10"/>
  <c r="C19" i="10"/>
  <c r="C15" i="10"/>
  <c r="C11" i="10"/>
  <c r="C7" i="10"/>
  <c r="E24" i="10"/>
  <c r="V346" i="19"/>
  <c r="V320" i="19"/>
  <c r="V310" i="19"/>
  <c r="V290" i="19"/>
  <c r="V280" i="19"/>
  <c r="V278" i="19"/>
  <c r="V220" i="19"/>
  <c r="V208" i="19"/>
  <c r="V150" i="19"/>
  <c r="V78" i="19"/>
  <c r="P15" i="7"/>
  <c r="Q15" i="7" s="1"/>
  <c r="V15" i="7"/>
  <c r="P17" i="7"/>
  <c r="Q17" i="7" s="1"/>
  <c r="V17" i="7"/>
  <c r="P19" i="7"/>
  <c r="Q19" i="7" s="1"/>
  <c r="V19" i="7"/>
  <c r="P21" i="7"/>
  <c r="Q21" i="7" s="1"/>
  <c r="V21" i="7"/>
  <c r="P23" i="7"/>
  <c r="Q23" i="7" s="1"/>
  <c r="V23" i="7"/>
  <c r="P25" i="7"/>
  <c r="Q25" i="7" s="1"/>
  <c r="V25" i="7"/>
  <c r="P27" i="7"/>
  <c r="Q27" i="7" s="1"/>
  <c r="V27" i="7"/>
  <c r="P29" i="7"/>
  <c r="Q29" i="7" s="1"/>
  <c r="V29" i="7"/>
  <c r="P31" i="7"/>
  <c r="Q31" i="7" s="1"/>
  <c r="V31" i="7"/>
  <c r="P33" i="7"/>
  <c r="Q33" i="7" s="1"/>
  <c r="V33" i="7"/>
  <c r="P35" i="7"/>
  <c r="Q35" i="7" s="1"/>
  <c r="V35" i="7"/>
  <c r="P37" i="7"/>
  <c r="Q37" i="7" s="1"/>
  <c r="V37" i="7"/>
  <c r="P39" i="7"/>
  <c r="Q39" i="7" s="1"/>
  <c r="V39" i="7"/>
  <c r="P41" i="7"/>
  <c r="Q41" i="7" s="1"/>
  <c r="V41" i="7"/>
  <c r="P43" i="7"/>
  <c r="Q43" i="7" s="1"/>
  <c r="V43" i="7"/>
  <c r="P45" i="7"/>
  <c r="Q45" i="7" s="1"/>
  <c r="V45" i="7"/>
  <c r="P47" i="7"/>
  <c r="Q47" i="7" s="1"/>
  <c r="V47" i="7"/>
  <c r="P49" i="7"/>
  <c r="Q49" i="7" s="1"/>
  <c r="V49" i="7"/>
  <c r="P51" i="7"/>
  <c r="Q51" i="7" s="1"/>
  <c r="V51" i="7"/>
  <c r="P53" i="7"/>
  <c r="Q53" i="7" s="1"/>
  <c r="V53" i="7"/>
  <c r="P55" i="7"/>
  <c r="Q55" i="7" s="1"/>
  <c r="V55" i="7"/>
  <c r="P57" i="7"/>
  <c r="Q57" i="7" s="1"/>
  <c r="V57" i="7"/>
  <c r="P59" i="7"/>
  <c r="Q59" i="7" s="1"/>
  <c r="V59" i="7"/>
  <c r="P61" i="7"/>
  <c r="Q61" i="7" s="1"/>
  <c r="V61" i="7"/>
  <c r="P63" i="7"/>
  <c r="Q63" i="7" s="1"/>
  <c r="V63" i="7"/>
  <c r="P65" i="7"/>
  <c r="Q65" i="7" s="1"/>
  <c r="V65" i="7"/>
  <c r="P67" i="7"/>
  <c r="Q67" i="7" s="1"/>
  <c r="V67" i="7"/>
  <c r="P69" i="7"/>
  <c r="Q69" i="7" s="1"/>
  <c r="V69" i="7"/>
  <c r="P71" i="7"/>
  <c r="Q71" i="7" s="1"/>
  <c r="V71" i="7"/>
  <c r="P73" i="7"/>
  <c r="Q73" i="7" s="1"/>
  <c r="V73" i="7"/>
  <c r="P75" i="7"/>
  <c r="Q75" i="7" s="1"/>
  <c r="V75" i="7"/>
  <c r="P77" i="7"/>
  <c r="Q77" i="7" s="1"/>
  <c r="V77" i="7"/>
  <c r="P79" i="7"/>
  <c r="Q79" i="7" s="1"/>
  <c r="V79" i="7"/>
  <c r="P81" i="7"/>
  <c r="Q81" i="7" s="1"/>
  <c r="V81" i="7"/>
  <c r="P83" i="7"/>
  <c r="Q83" i="7" s="1"/>
  <c r="V83" i="7"/>
  <c r="P85" i="7"/>
  <c r="Q85" i="7" s="1"/>
  <c r="V85" i="7"/>
  <c r="P87" i="7"/>
  <c r="Q87" i="7" s="1"/>
  <c r="V87" i="7"/>
  <c r="P89" i="7"/>
  <c r="Q89" i="7" s="1"/>
  <c r="V89" i="7"/>
  <c r="P91" i="7"/>
  <c r="Q91" i="7" s="1"/>
  <c r="V91" i="7"/>
  <c r="P93" i="7"/>
  <c r="Q93" i="7" s="1"/>
  <c r="V93" i="7"/>
  <c r="P95" i="7"/>
  <c r="Q95" i="7" s="1"/>
  <c r="V95" i="7"/>
  <c r="P97" i="7"/>
  <c r="Q97" i="7" s="1"/>
  <c r="V97" i="7"/>
  <c r="P99" i="7"/>
  <c r="Q99" i="7" s="1"/>
  <c r="V99" i="7"/>
  <c r="P101" i="7"/>
  <c r="Q101" i="7" s="1"/>
  <c r="V101" i="7"/>
  <c r="P103" i="7"/>
  <c r="Q103" i="7" s="1"/>
  <c r="V103" i="7"/>
  <c r="P105" i="7"/>
  <c r="Q105" i="7" s="1"/>
  <c r="V105" i="7"/>
  <c r="P107" i="7"/>
  <c r="Q107" i="7" s="1"/>
  <c r="V107" i="7"/>
  <c r="P109" i="7"/>
  <c r="Q109" i="7" s="1"/>
  <c r="V109" i="7"/>
  <c r="P111" i="7"/>
  <c r="Q111" i="7" s="1"/>
  <c r="V111" i="7"/>
  <c r="P113" i="7"/>
  <c r="Q113" i="7" s="1"/>
  <c r="V113" i="7"/>
  <c r="P115" i="7"/>
  <c r="Q115" i="7" s="1"/>
  <c r="V115" i="7"/>
  <c r="P117" i="7"/>
  <c r="Q117" i="7" s="1"/>
  <c r="V117" i="7"/>
  <c r="P119" i="7"/>
  <c r="Q119" i="7" s="1"/>
  <c r="V119" i="7"/>
  <c r="P121" i="7"/>
  <c r="Q121" i="7" s="1"/>
  <c r="V121" i="7"/>
  <c r="P123" i="7"/>
  <c r="Q123" i="7" s="1"/>
  <c r="V123" i="7"/>
  <c r="P125" i="7"/>
  <c r="Q125" i="7" s="1"/>
  <c r="V125" i="7"/>
  <c r="P127" i="7"/>
  <c r="Q127" i="7" s="1"/>
  <c r="V127" i="7"/>
  <c r="P129" i="7"/>
  <c r="Q129" i="7" s="1"/>
  <c r="V129" i="7"/>
  <c r="P131" i="7"/>
  <c r="Q131" i="7" s="1"/>
  <c r="V131" i="7"/>
  <c r="P133" i="7"/>
  <c r="Q133" i="7" s="1"/>
  <c r="V133" i="7"/>
  <c r="P135" i="7"/>
  <c r="Q135" i="7" s="1"/>
  <c r="V135" i="7"/>
  <c r="P137" i="7"/>
  <c r="Q137" i="7" s="1"/>
  <c r="V137" i="7"/>
  <c r="P139" i="7"/>
  <c r="Q139" i="7" s="1"/>
  <c r="V139" i="7"/>
  <c r="P141" i="7"/>
  <c r="Q141" i="7" s="1"/>
  <c r="V141" i="7"/>
  <c r="P143" i="7"/>
  <c r="Q143" i="7" s="1"/>
  <c r="V143" i="7"/>
  <c r="P145" i="7"/>
  <c r="Q145" i="7" s="1"/>
  <c r="V145" i="7"/>
  <c r="P147" i="7"/>
  <c r="Q147" i="7" s="1"/>
  <c r="V147" i="7"/>
  <c r="P149" i="7"/>
  <c r="Q149" i="7" s="1"/>
  <c r="V149" i="7"/>
  <c r="P151" i="7"/>
  <c r="Q151" i="7" s="1"/>
  <c r="V151" i="7"/>
  <c r="P153" i="7"/>
  <c r="Q153" i="7" s="1"/>
  <c r="V153" i="7"/>
  <c r="P155" i="7"/>
  <c r="Q155" i="7" s="1"/>
  <c r="V155" i="7"/>
  <c r="P157" i="7"/>
  <c r="Q157" i="7" s="1"/>
  <c r="V157" i="7"/>
  <c r="P159" i="7"/>
  <c r="Q159" i="7" s="1"/>
  <c r="V159" i="7"/>
  <c r="P161" i="7"/>
  <c r="Q161" i="7" s="1"/>
  <c r="V161" i="7"/>
  <c r="P163" i="7"/>
  <c r="Q163" i="7" s="1"/>
  <c r="V163" i="7"/>
  <c r="P165" i="7"/>
  <c r="Q165" i="7" s="1"/>
  <c r="V165" i="7"/>
  <c r="P167" i="7"/>
  <c r="Q167" i="7" s="1"/>
  <c r="V167" i="7"/>
  <c r="P169" i="7"/>
  <c r="Q169" i="7" s="1"/>
  <c r="V169" i="7"/>
  <c r="P171" i="7"/>
  <c r="Q171" i="7" s="1"/>
  <c r="V171" i="7"/>
  <c r="P173" i="7"/>
  <c r="Q173" i="7" s="1"/>
  <c r="V173" i="7"/>
  <c r="P175" i="7"/>
  <c r="Q175" i="7" s="1"/>
  <c r="V175" i="7"/>
  <c r="P177" i="7"/>
  <c r="Q177" i="7" s="1"/>
  <c r="V177" i="7"/>
  <c r="P179" i="7"/>
  <c r="Q179" i="7" s="1"/>
  <c r="V179" i="7"/>
  <c r="P181" i="7"/>
  <c r="Q181" i="7" s="1"/>
  <c r="V181" i="7"/>
  <c r="P183" i="7"/>
  <c r="Q183" i="7" s="1"/>
  <c r="V183" i="7"/>
  <c r="P185" i="7"/>
  <c r="Q185" i="7" s="1"/>
  <c r="V185" i="7"/>
  <c r="P187" i="7"/>
  <c r="Q187" i="7" s="1"/>
  <c r="V187" i="7"/>
  <c r="P189" i="7"/>
  <c r="Q189" i="7" s="1"/>
  <c r="V189" i="7"/>
  <c r="P191" i="7"/>
  <c r="Q191" i="7" s="1"/>
  <c r="V191" i="7"/>
  <c r="P193" i="7"/>
  <c r="Q193" i="7" s="1"/>
  <c r="V193" i="7"/>
  <c r="P195" i="7"/>
  <c r="Q195" i="7" s="1"/>
  <c r="V195" i="7"/>
  <c r="P197" i="7"/>
  <c r="Q197" i="7" s="1"/>
  <c r="V197" i="7"/>
  <c r="P199" i="7"/>
  <c r="Q199" i="7" s="1"/>
  <c r="V199" i="7"/>
  <c r="P201" i="7"/>
  <c r="Q201" i="7" s="1"/>
  <c r="V201" i="7"/>
  <c r="P203" i="7"/>
  <c r="Q203" i="7" s="1"/>
  <c r="V203" i="7"/>
  <c r="P205" i="7"/>
  <c r="Q205" i="7" s="1"/>
  <c r="V205" i="7"/>
  <c r="P207" i="7"/>
  <c r="Q207" i="7" s="1"/>
  <c r="V207" i="7"/>
  <c r="P209" i="7"/>
  <c r="Q209" i="7" s="1"/>
  <c r="V209" i="7"/>
  <c r="P211" i="7"/>
  <c r="Q211" i="7" s="1"/>
  <c r="V211" i="7"/>
  <c r="P213" i="7"/>
  <c r="Q213" i="7" s="1"/>
  <c r="V213" i="7"/>
  <c r="P215" i="7"/>
  <c r="Q215" i="7" s="1"/>
  <c r="V215" i="7"/>
  <c r="P217" i="7"/>
  <c r="Q217" i="7" s="1"/>
  <c r="V217" i="7"/>
  <c r="P219" i="7"/>
  <c r="Q219" i="7" s="1"/>
  <c r="V219" i="7"/>
  <c r="P221" i="7"/>
  <c r="Q221" i="7" s="1"/>
  <c r="V221" i="7"/>
  <c r="P223" i="7"/>
  <c r="Q223" i="7" s="1"/>
  <c r="V223" i="7"/>
  <c r="P225" i="7"/>
  <c r="Q225" i="7" s="1"/>
  <c r="V225" i="7"/>
  <c r="P227" i="7"/>
  <c r="Q227" i="7" s="1"/>
  <c r="V227" i="7"/>
  <c r="P229" i="7"/>
  <c r="Q229" i="7" s="1"/>
  <c r="V229" i="7"/>
  <c r="P231" i="7"/>
  <c r="Q231" i="7" s="1"/>
  <c r="V231" i="7"/>
  <c r="P233" i="7"/>
  <c r="Q233" i="7" s="1"/>
  <c r="V233" i="7"/>
  <c r="P235" i="7"/>
  <c r="Q235" i="7" s="1"/>
  <c r="V235" i="7"/>
  <c r="P237" i="7"/>
  <c r="Q237" i="7" s="1"/>
  <c r="V237" i="7"/>
  <c r="P239" i="7"/>
  <c r="Q239" i="7" s="1"/>
  <c r="V239" i="7"/>
  <c r="P241" i="7"/>
  <c r="Q241" i="7" s="1"/>
  <c r="V241" i="7"/>
  <c r="P243" i="7"/>
  <c r="Q243" i="7" s="1"/>
  <c r="V243" i="7"/>
  <c r="P245" i="7"/>
  <c r="Q245" i="7" s="1"/>
  <c r="V245" i="7"/>
  <c r="P247" i="7"/>
  <c r="Q247" i="7" s="1"/>
  <c r="V247" i="7"/>
  <c r="P249" i="7"/>
  <c r="Q249" i="7" s="1"/>
  <c r="V249" i="7"/>
  <c r="P251" i="7"/>
  <c r="Q251" i="7" s="1"/>
  <c r="V251" i="7"/>
  <c r="P253" i="7"/>
  <c r="Q253" i="7" s="1"/>
  <c r="V253" i="7"/>
  <c r="P255" i="7"/>
  <c r="Q255" i="7" s="1"/>
  <c r="V255" i="7"/>
  <c r="P257" i="7"/>
  <c r="Q257" i="7" s="1"/>
  <c r="V257" i="7"/>
  <c r="P259" i="7"/>
  <c r="Q259" i="7" s="1"/>
  <c r="V259" i="7"/>
  <c r="P261" i="7"/>
  <c r="Q261" i="7" s="1"/>
  <c r="V261" i="7"/>
  <c r="P263" i="7"/>
  <c r="Q263" i="7" s="1"/>
  <c r="V263" i="7"/>
  <c r="P265" i="7"/>
  <c r="Q265" i="7" s="1"/>
  <c r="V265" i="7"/>
  <c r="P267" i="7"/>
  <c r="Q267" i="7" s="1"/>
  <c r="V267" i="7"/>
  <c r="P269" i="7"/>
  <c r="Q269" i="7" s="1"/>
  <c r="V269" i="7"/>
  <c r="P271" i="7"/>
  <c r="Q271" i="7" s="1"/>
  <c r="V271" i="7"/>
  <c r="P273" i="7"/>
  <c r="Q273" i="7" s="1"/>
  <c r="V273" i="7"/>
  <c r="P275" i="7"/>
  <c r="Q275" i="7" s="1"/>
  <c r="V275" i="7"/>
  <c r="P277" i="7"/>
  <c r="Q277" i="7" s="1"/>
  <c r="V277" i="7"/>
  <c r="P279" i="7"/>
  <c r="Q279" i="7" s="1"/>
  <c r="V279" i="7"/>
  <c r="P281" i="7"/>
  <c r="Q281" i="7" s="1"/>
  <c r="V281" i="7"/>
  <c r="P283" i="7"/>
  <c r="Q283" i="7" s="1"/>
  <c r="V283" i="7"/>
  <c r="P285" i="7"/>
  <c r="Q285" i="7" s="1"/>
  <c r="V285" i="7"/>
  <c r="P287" i="7"/>
  <c r="Q287" i="7" s="1"/>
  <c r="V287" i="7"/>
  <c r="P289" i="7"/>
  <c r="Q289" i="7" s="1"/>
  <c r="V289" i="7"/>
  <c r="P291" i="7"/>
  <c r="Q291" i="7" s="1"/>
  <c r="V291" i="7"/>
  <c r="P293" i="7"/>
  <c r="Q293" i="7" s="1"/>
  <c r="V293" i="7"/>
  <c r="P295" i="7"/>
  <c r="Q295" i="7" s="1"/>
  <c r="V295" i="7"/>
  <c r="P297" i="7"/>
  <c r="Q297" i="7" s="1"/>
  <c r="V297" i="7"/>
  <c r="P299" i="7"/>
  <c r="Q299" i="7" s="1"/>
  <c r="V299" i="7"/>
  <c r="P301" i="7"/>
  <c r="Q301" i="7" s="1"/>
  <c r="V301" i="7"/>
  <c r="P303" i="7"/>
  <c r="Q303" i="7" s="1"/>
  <c r="V303" i="7"/>
  <c r="P305" i="7"/>
  <c r="Q305" i="7" s="1"/>
  <c r="V305" i="7"/>
  <c r="P307" i="7"/>
  <c r="Q307" i="7" s="1"/>
  <c r="V307" i="7"/>
  <c r="P309" i="7"/>
  <c r="Q309" i="7" s="1"/>
  <c r="V309" i="7"/>
  <c r="P311" i="7"/>
  <c r="Q311" i="7" s="1"/>
  <c r="V311" i="7"/>
  <c r="P313" i="7"/>
  <c r="Q313" i="7" s="1"/>
  <c r="V313" i="7"/>
  <c r="P315" i="7"/>
  <c r="Q315" i="7" s="1"/>
  <c r="V315" i="7"/>
  <c r="P317" i="7"/>
  <c r="Q317" i="7" s="1"/>
  <c r="V317" i="7"/>
  <c r="P319" i="7"/>
  <c r="Q319" i="7" s="1"/>
  <c r="V319" i="7"/>
  <c r="P321" i="7"/>
  <c r="Q321" i="7" s="1"/>
  <c r="V321" i="7"/>
  <c r="P323" i="7"/>
  <c r="Q323" i="7" s="1"/>
  <c r="V323" i="7"/>
  <c r="P325" i="7"/>
  <c r="Q325" i="7" s="1"/>
  <c r="V325" i="7"/>
  <c r="P327" i="7"/>
  <c r="Q327" i="7" s="1"/>
  <c r="V327" i="7"/>
  <c r="P329" i="7"/>
  <c r="Q329" i="7" s="1"/>
  <c r="V329" i="7"/>
  <c r="P331" i="7"/>
  <c r="Q331" i="7" s="1"/>
  <c r="V331" i="7"/>
  <c r="P333" i="7"/>
  <c r="Q333" i="7" s="1"/>
  <c r="V333" i="7"/>
  <c r="P335" i="7"/>
  <c r="Q335" i="7" s="1"/>
  <c r="V335" i="7"/>
  <c r="P337" i="7"/>
  <c r="Q337" i="7" s="1"/>
  <c r="V337" i="7"/>
  <c r="P339" i="7"/>
  <c r="Q339" i="7" s="1"/>
  <c r="V339" i="7"/>
  <c r="P341" i="7"/>
  <c r="Q341" i="7" s="1"/>
  <c r="V341" i="7"/>
  <c r="P343" i="7"/>
  <c r="Q343" i="7" s="1"/>
  <c r="V343" i="7"/>
  <c r="P345" i="7"/>
  <c r="Q345" i="7" s="1"/>
  <c r="V345" i="7"/>
  <c r="P347" i="7"/>
  <c r="Q347" i="7" s="1"/>
  <c r="V347" i="7"/>
  <c r="P349" i="7"/>
  <c r="Q349" i="7" s="1"/>
  <c r="V349" i="7"/>
  <c r="P351" i="7"/>
  <c r="Q351" i="7" s="1"/>
  <c r="V351" i="7"/>
  <c r="P353" i="7"/>
  <c r="Q353" i="7" s="1"/>
  <c r="V353" i="7"/>
  <c r="P355" i="7"/>
  <c r="Q355" i="7" s="1"/>
  <c r="V355" i="7"/>
  <c r="P357" i="7"/>
  <c r="Q357" i="7" s="1"/>
  <c r="V357" i="7"/>
  <c r="P359" i="7"/>
  <c r="Q359" i="7" s="1"/>
  <c r="V359" i="7"/>
  <c r="P361" i="7"/>
  <c r="Q361" i="7" s="1"/>
  <c r="V361" i="7"/>
  <c r="P363" i="7"/>
  <c r="Q363" i="7" s="1"/>
  <c r="V363" i="7"/>
  <c r="P365" i="7"/>
  <c r="Q365" i="7" s="1"/>
  <c r="V365" i="7"/>
  <c r="P367" i="7"/>
  <c r="Q367" i="7" s="1"/>
  <c r="V367" i="7"/>
  <c r="P369" i="7"/>
  <c r="Q369" i="7" s="1"/>
  <c r="V369" i="7"/>
  <c r="P371" i="7"/>
  <c r="Q371" i="7" s="1"/>
  <c r="V371" i="7"/>
  <c r="P373" i="7"/>
  <c r="Q373" i="7" s="1"/>
  <c r="V373" i="7"/>
  <c r="P375" i="7"/>
  <c r="Q375" i="7" s="1"/>
  <c r="V375" i="7"/>
  <c r="P377" i="7"/>
  <c r="Q377" i="7" s="1"/>
  <c r="V377" i="7"/>
  <c r="P379" i="7"/>
  <c r="Q379" i="7" s="1"/>
  <c r="V379" i="7"/>
  <c r="P381" i="7"/>
  <c r="Q381" i="7" s="1"/>
  <c r="V381" i="7"/>
  <c r="P383" i="7"/>
  <c r="Q383" i="7" s="1"/>
  <c r="V383" i="7"/>
  <c r="P385" i="7"/>
  <c r="Q385" i="7" s="1"/>
  <c r="V385" i="7"/>
  <c r="P387" i="7"/>
  <c r="Q387" i="7" s="1"/>
  <c r="V387" i="7"/>
  <c r="P389" i="7"/>
  <c r="Q389" i="7" s="1"/>
  <c r="V389" i="7"/>
  <c r="P391" i="7"/>
  <c r="Q391" i="7" s="1"/>
  <c r="V391" i="7"/>
  <c r="P393" i="7"/>
  <c r="Q393" i="7" s="1"/>
  <c r="V393" i="7"/>
  <c r="P395" i="7"/>
  <c r="Q395" i="7" s="1"/>
  <c r="V395" i="7"/>
  <c r="P397" i="7"/>
  <c r="Q397" i="7" s="1"/>
  <c r="V397" i="7"/>
  <c r="P399" i="7"/>
  <c r="Q399" i="7" s="1"/>
  <c r="V399" i="7"/>
  <c r="P401" i="7"/>
  <c r="Q401" i="7" s="1"/>
  <c r="V401" i="7"/>
  <c r="P403" i="7"/>
  <c r="Q403" i="7" s="1"/>
  <c r="V403" i="7"/>
  <c r="P405" i="7"/>
  <c r="Q405" i="7" s="1"/>
  <c r="V405" i="7"/>
  <c r="P407" i="7"/>
  <c r="Q407" i="7" s="1"/>
  <c r="V407" i="7"/>
  <c r="P409" i="7"/>
  <c r="Q409" i="7" s="1"/>
  <c r="V409" i="7"/>
  <c r="P411" i="7"/>
  <c r="Q411" i="7" s="1"/>
  <c r="V411" i="7"/>
  <c r="P413" i="7"/>
  <c r="Q413" i="7" s="1"/>
  <c r="V413" i="7"/>
  <c r="P415" i="7"/>
  <c r="Q415" i="7" s="1"/>
  <c r="V415" i="7"/>
  <c r="P417" i="7"/>
  <c r="Q417" i="7" s="1"/>
  <c r="V417" i="7"/>
  <c r="P419" i="7"/>
  <c r="Q419" i="7" s="1"/>
  <c r="V419" i="7"/>
  <c r="P421" i="7"/>
  <c r="Q421" i="7" s="1"/>
  <c r="V421" i="7"/>
  <c r="P423" i="7"/>
  <c r="Q423" i="7" s="1"/>
  <c r="V423" i="7"/>
  <c r="P425" i="7"/>
  <c r="Q425" i="7" s="1"/>
  <c r="V425" i="7"/>
  <c r="P427" i="7"/>
  <c r="Q427" i="7" s="1"/>
  <c r="V427" i="7"/>
  <c r="P429" i="7"/>
  <c r="Q429" i="7" s="1"/>
  <c r="V429" i="7"/>
  <c r="P431" i="7"/>
  <c r="Q431" i="7" s="1"/>
  <c r="V431" i="7"/>
  <c r="P433" i="7"/>
  <c r="Q433" i="7" s="1"/>
  <c r="V433" i="7"/>
  <c r="P435" i="7"/>
  <c r="Q435" i="7" s="1"/>
  <c r="V435" i="7"/>
  <c r="P437" i="7"/>
  <c r="Q437" i="7" s="1"/>
  <c r="V437" i="7"/>
  <c r="P439" i="7"/>
  <c r="Q439" i="7" s="1"/>
  <c r="V439" i="7"/>
  <c r="P441" i="7"/>
  <c r="Q441" i="7" s="1"/>
  <c r="V441" i="7"/>
  <c r="P443" i="7"/>
  <c r="Q443" i="7" s="1"/>
  <c r="V443" i="7"/>
  <c r="P445" i="7"/>
  <c r="Q445" i="7" s="1"/>
  <c r="V445" i="7"/>
  <c r="P447" i="7"/>
  <c r="Q447" i="7" s="1"/>
  <c r="V447" i="7"/>
  <c r="P449" i="7"/>
  <c r="Q449" i="7" s="1"/>
  <c r="V449" i="7"/>
  <c r="P451" i="7"/>
  <c r="Q451" i="7" s="1"/>
  <c r="V451" i="7"/>
  <c r="P453" i="7"/>
  <c r="Q453" i="7" s="1"/>
  <c r="V453" i="7"/>
  <c r="P455" i="7"/>
  <c r="Q455" i="7" s="1"/>
  <c r="V455" i="7"/>
  <c r="P457" i="7"/>
  <c r="Q457" i="7" s="1"/>
  <c r="V457" i="7"/>
  <c r="P459" i="7"/>
  <c r="Q459" i="7" s="1"/>
  <c r="V459" i="7"/>
  <c r="P461" i="7"/>
  <c r="Q461" i="7" s="1"/>
  <c r="V461" i="7"/>
  <c r="P463" i="7"/>
  <c r="Q463" i="7" s="1"/>
  <c r="V463" i="7"/>
  <c r="P465" i="7"/>
  <c r="Q465" i="7" s="1"/>
  <c r="V465" i="7"/>
  <c r="P467" i="7"/>
  <c r="Q467" i="7" s="1"/>
  <c r="V467" i="7"/>
  <c r="P469" i="7"/>
  <c r="Q469" i="7" s="1"/>
  <c r="V469" i="7"/>
  <c r="P471" i="7"/>
  <c r="Q471" i="7" s="1"/>
  <c r="V471" i="7"/>
  <c r="P473" i="7"/>
  <c r="Q473" i="7" s="1"/>
  <c r="V473" i="7"/>
  <c r="P475" i="7"/>
  <c r="Q475" i="7" s="1"/>
  <c r="V475" i="7"/>
  <c r="P477" i="7"/>
  <c r="Q477" i="7" s="1"/>
  <c r="V477" i="7"/>
  <c r="P479" i="7"/>
  <c r="Q479" i="7" s="1"/>
  <c r="V479" i="7"/>
  <c r="P481" i="7"/>
  <c r="Q481" i="7" s="1"/>
  <c r="V481" i="7"/>
  <c r="P483" i="7"/>
  <c r="Q483" i="7" s="1"/>
  <c r="V483" i="7"/>
  <c r="P485" i="7"/>
  <c r="Q485" i="7" s="1"/>
  <c r="V485" i="7"/>
  <c r="P487" i="7"/>
  <c r="Q487" i="7" s="1"/>
  <c r="V487" i="7"/>
  <c r="P489" i="7"/>
  <c r="Q489" i="7" s="1"/>
  <c r="V489" i="7"/>
  <c r="P491" i="7"/>
  <c r="Q491" i="7" s="1"/>
  <c r="V491" i="7"/>
  <c r="P493" i="7"/>
  <c r="Q493" i="7" s="1"/>
  <c r="V493" i="7"/>
  <c r="P495" i="7"/>
  <c r="Q495" i="7" s="1"/>
  <c r="V495" i="7"/>
  <c r="P497" i="7"/>
  <c r="Q497" i="7" s="1"/>
  <c r="V497" i="7"/>
  <c r="P499" i="7"/>
  <c r="Q499" i="7" s="1"/>
  <c r="V499" i="7"/>
  <c r="P1001" i="7"/>
  <c r="Q1001" i="7" s="1"/>
  <c r="V1001" i="7"/>
  <c r="P1003" i="7"/>
  <c r="Q1003" i="7" s="1"/>
  <c r="V1003" i="7"/>
  <c r="P1005" i="7"/>
  <c r="Q1005" i="7" s="1"/>
  <c r="V1005" i="7"/>
  <c r="P1007" i="7"/>
  <c r="Q1007" i="7" s="1"/>
  <c r="V1007" i="7"/>
  <c r="P1009" i="7"/>
  <c r="Q1009" i="7" s="1"/>
  <c r="V1009" i="7"/>
  <c r="P1011" i="7"/>
  <c r="Q1011" i="7" s="1"/>
  <c r="V1011" i="7"/>
  <c r="P1013" i="7"/>
  <c r="Q1013" i="7" s="1"/>
  <c r="V1013" i="7"/>
  <c r="P14" i="7"/>
  <c r="V14" i="7"/>
  <c r="N9" i="7"/>
  <c r="G16" i="6"/>
  <c r="K15" i="9"/>
  <c r="V19" i="19"/>
  <c r="V39" i="19"/>
  <c r="V45" i="19"/>
  <c r="V51" i="19"/>
  <c r="V57" i="19"/>
  <c r="V63" i="19"/>
  <c r="V65" i="19"/>
  <c r="V69" i="19"/>
  <c r="V87" i="19"/>
  <c r="V103" i="19"/>
  <c r="V105" i="19"/>
  <c r="V135" i="19"/>
  <c r="V139" i="19"/>
  <c r="V141" i="19"/>
  <c r="V161" i="19"/>
  <c r="V183" i="19"/>
  <c r="V187" i="19"/>
  <c r="V207" i="19"/>
  <c r="V209" i="19"/>
  <c r="V211" i="19"/>
  <c r="V215" i="19"/>
  <c r="V219" i="19"/>
  <c r="V223" i="19"/>
  <c r="V253" i="19"/>
  <c r="V255" i="19"/>
  <c r="V257" i="19"/>
  <c r="V263" i="19"/>
  <c r="V277" i="19"/>
  <c r="V293" i="19"/>
  <c r="V305" i="19"/>
  <c r="V9" i="19"/>
  <c r="U9" i="18"/>
  <c r="U27" i="18" s="1"/>
  <c r="C21" i="10"/>
  <c r="C17" i="10"/>
  <c r="C13" i="10"/>
  <c r="C9" i="10"/>
  <c r="V294" i="19"/>
  <c r="V268" i="19"/>
  <c r="V266" i="19"/>
  <c r="V264" i="19"/>
  <c r="V226" i="19"/>
  <c r="V216" i="19"/>
  <c r="V210" i="19"/>
  <c r="V206" i="19"/>
  <c r="V198" i="19"/>
  <c r="V188" i="19"/>
  <c r="V180" i="19"/>
  <c r="V174" i="19"/>
  <c r="V164" i="19"/>
  <c r="V50" i="19"/>
  <c r="V22" i="19"/>
  <c r="P388" i="7"/>
  <c r="Q388" i="7" s="1"/>
  <c r="V388" i="7"/>
  <c r="P390" i="7"/>
  <c r="Q390" i="7" s="1"/>
  <c r="V390" i="7"/>
  <c r="P392" i="7"/>
  <c r="Q392" i="7" s="1"/>
  <c r="V392" i="7"/>
  <c r="P394" i="7"/>
  <c r="Q394" i="7" s="1"/>
  <c r="V394" i="7"/>
  <c r="P396" i="7"/>
  <c r="Q396" i="7" s="1"/>
  <c r="V396" i="7"/>
  <c r="P398" i="7"/>
  <c r="Q398" i="7" s="1"/>
  <c r="V398" i="7"/>
  <c r="P400" i="7"/>
  <c r="Q400" i="7" s="1"/>
  <c r="V400" i="7"/>
  <c r="P402" i="7"/>
  <c r="Q402" i="7" s="1"/>
  <c r="V402" i="7"/>
  <c r="P404" i="7"/>
  <c r="Q404" i="7" s="1"/>
  <c r="V404" i="7"/>
  <c r="P406" i="7"/>
  <c r="Q406" i="7" s="1"/>
  <c r="V406" i="7"/>
  <c r="P408" i="7"/>
  <c r="Q408" i="7" s="1"/>
  <c r="V408" i="7"/>
  <c r="P410" i="7"/>
  <c r="Q410" i="7" s="1"/>
  <c r="V410" i="7"/>
  <c r="P412" i="7"/>
  <c r="Q412" i="7" s="1"/>
  <c r="V412" i="7"/>
  <c r="P414" i="7"/>
  <c r="Q414" i="7" s="1"/>
  <c r="V414" i="7"/>
  <c r="P416" i="7"/>
  <c r="Q416" i="7" s="1"/>
  <c r="V416" i="7"/>
  <c r="P418" i="7"/>
  <c r="Q418" i="7" s="1"/>
  <c r="V418" i="7"/>
  <c r="P420" i="7"/>
  <c r="Q420" i="7" s="1"/>
  <c r="V420" i="7"/>
  <c r="P422" i="7"/>
  <c r="Q422" i="7" s="1"/>
  <c r="V422" i="7"/>
  <c r="P424" i="7"/>
  <c r="Q424" i="7" s="1"/>
  <c r="V424" i="7"/>
  <c r="P426" i="7"/>
  <c r="Q426" i="7" s="1"/>
  <c r="V426" i="7"/>
  <c r="P428" i="7"/>
  <c r="Q428" i="7" s="1"/>
  <c r="V428" i="7"/>
  <c r="P430" i="7"/>
  <c r="Q430" i="7" s="1"/>
  <c r="V430" i="7"/>
  <c r="P432" i="7"/>
  <c r="Q432" i="7" s="1"/>
  <c r="V432" i="7"/>
  <c r="P434" i="7"/>
  <c r="Q434" i="7" s="1"/>
  <c r="V434" i="7"/>
  <c r="P436" i="7"/>
  <c r="Q436" i="7" s="1"/>
  <c r="V436" i="7"/>
  <c r="P438" i="7"/>
  <c r="Q438" i="7" s="1"/>
  <c r="V438" i="7"/>
  <c r="P440" i="7"/>
  <c r="Q440" i="7" s="1"/>
  <c r="V440" i="7"/>
  <c r="P442" i="7"/>
  <c r="Q442" i="7" s="1"/>
  <c r="V442" i="7"/>
  <c r="P444" i="7"/>
  <c r="Q444" i="7" s="1"/>
  <c r="V444" i="7"/>
  <c r="P446" i="7"/>
  <c r="Q446" i="7" s="1"/>
  <c r="V446" i="7"/>
  <c r="P448" i="7"/>
  <c r="Q448" i="7" s="1"/>
  <c r="V448" i="7"/>
  <c r="P450" i="7"/>
  <c r="Q450" i="7" s="1"/>
  <c r="V450" i="7"/>
  <c r="P452" i="7"/>
  <c r="Q452" i="7" s="1"/>
  <c r="V452" i="7"/>
  <c r="P454" i="7"/>
  <c r="Q454" i="7" s="1"/>
  <c r="V454" i="7"/>
  <c r="P456" i="7"/>
  <c r="Q456" i="7" s="1"/>
  <c r="V456" i="7"/>
  <c r="P458" i="7"/>
  <c r="Q458" i="7" s="1"/>
  <c r="V458" i="7"/>
  <c r="P460" i="7"/>
  <c r="Q460" i="7" s="1"/>
  <c r="V460" i="7"/>
  <c r="P462" i="7"/>
  <c r="Q462" i="7" s="1"/>
  <c r="V462" i="7"/>
  <c r="P464" i="7"/>
  <c r="Q464" i="7" s="1"/>
  <c r="V464" i="7"/>
  <c r="P466" i="7"/>
  <c r="Q466" i="7" s="1"/>
  <c r="V466" i="7"/>
  <c r="P468" i="7"/>
  <c r="Q468" i="7" s="1"/>
  <c r="V468" i="7"/>
  <c r="P470" i="7"/>
  <c r="Q470" i="7" s="1"/>
  <c r="V470" i="7"/>
  <c r="P472" i="7"/>
  <c r="Q472" i="7" s="1"/>
  <c r="V472" i="7"/>
  <c r="P474" i="7"/>
  <c r="Q474" i="7" s="1"/>
  <c r="V474" i="7"/>
  <c r="P476" i="7"/>
  <c r="Q476" i="7" s="1"/>
  <c r="V476" i="7"/>
  <c r="P478" i="7"/>
  <c r="Q478" i="7" s="1"/>
  <c r="V478" i="7"/>
  <c r="P480" i="7"/>
  <c r="Q480" i="7" s="1"/>
  <c r="V480" i="7"/>
  <c r="P482" i="7"/>
  <c r="Q482" i="7" s="1"/>
  <c r="V482" i="7"/>
  <c r="P484" i="7"/>
  <c r="Q484" i="7" s="1"/>
  <c r="V484" i="7"/>
  <c r="P486" i="7"/>
  <c r="Q486" i="7" s="1"/>
  <c r="V486" i="7"/>
  <c r="P488" i="7"/>
  <c r="Q488" i="7" s="1"/>
  <c r="V488" i="7"/>
  <c r="P490" i="7"/>
  <c r="Q490" i="7" s="1"/>
  <c r="V490" i="7"/>
  <c r="P492" i="7"/>
  <c r="Q492" i="7" s="1"/>
  <c r="V492" i="7"/>
  <c r="P494" i="7"/>
  <c r="Q494" i="7" s="1"/>
  <c r="V494" i="7"/>
  <c r="P496" i="7"/>
  <c r="Q496" i="7" s="1"/>
  <c r="V496" i="7"/>
  <c r="P498" i="7"/>
  <c r="Q498" i="7" s="1"/>
  <c r="V498" i="7"/>
  <c r="P1000" i="7"/>
  <c r="Q1000" i="7" s="1"/>
  <c r="V1000" i="7"/>
  <c r="P1002" i="7"/>
  <c r="Q1002" i="7" s="1"/>
  <c r="V1002" i="7"/>
  <c r="P1004" i="7"/>
  <c r="Q1004" i="7" s="1"/>
  <c r="V1004" i="7"/>
  <c r="P1006" i="7"/>
  <c r="Q1006" i="7" s="1"/>
  <c r="V1006" i="7"/>
  <c r="P1008" i="7"/>
  <c r="Q1008" i="7" s="1"/>
  <c r="V1008" i="7"/>
  <c r="P1010" i="7"/>
  <c r="Q1010" i="7" s="1"/>
  <c r="V1010" i="7"/>
  <c r="P1012" i="7"/>
  <c r="Q1012" i="7" s="1"/>
  <c r="V1012" i="7"/>
  <c r="O262" i="6"/>
  <c r="P262" i="6" s="1"/>
  <c r="S262" i="6"/>
  <c r="O260" i="6"/>
  <c r="P260" i="6" s="1"/>
  <c r="S260" i="6"/>
  <c r="O258" i="6"/>
  <c r="P258" i="6" s="1"/>
  <c r="S258" i="6"/>
  <c r="O256" i="6"/>
  <c r="P256" i="6" s="1"/>
  <c r="S256" i="6"/>
  <c r="O254" i="6"/>
  <c r="P254" i="6" s="1"/>
  <c r="S254" i="6"/>
  <c r="O252" i="6"/>
  <c r="P252" i="6" s="1"/>
  <c r="S252" i="6"/>
  <c r="O250" i="6"/>
  <c r="P250" i="6" s="1"/>
  <c r="S250" i="6"/>
  <c r="O248" i="6"/>
  <c r="P248" i="6" s="1"/>
  <c r="S248" i="6"/>
  <c r="O246" i="6"/>
  <c r="P246" i="6" s="1"/>
  <c r="S246" i="6"/>
  <c r="O244" i="6"/>
  <c r="P244" i="6" s="1"/>
  <c r="S244" i="6"/>
  <c r="O242" i="6"/>
  <c r="P242" i="6" s="1"/>
  <c r="S242" i="6"/>
  <c r="O240" i="6"/>
  <c r="P240" i="6" s="1"/>
  <c r="S240" i="6"/>
  <c r="O238" i="6"/>
  <c r="P238" i="6" s="1"/>
  <c r="S238" i="6"/>
  <c r="O236" i="6"/>
  <c r="P236" i="6" s="1"/>
  <c r="S236" i="6"/>
  <c r="O234" i="6"/>
  <c r="P234" i="6" s="1"/>
  <c r="S234" i="6"/>
  <c r="O232" i="6"/>
  <c r="P232" i="6" s="1"/>
  <c r="S232" i="6"/>
  <c r="O230" i="6"/>
  <c r="P230" i="6" s="1"/>
  <c r="S230" i="6"/>
  <c r="O228" i="6"/>
  <c r="P228" i="6" s="1"/>
  <c r="S228" i="6"/>
  <c r="O226" i="6"/>
  <c r="P226" i="6" s="1"/>
  <c r="S226" i="6"/>
  <c r="O224" i="6"/>
  <c r="P224" i="6" s="1"/>
  <c r="S224" i="6"/>
  <c r="O222" i="6"/>
  <c r="P222" i="6" s="1"/>
  <c r="S222" i="6"/>
  <c r="O220" i="6"/>
  <c r="P220" i="6" s="1"/>
  <c r="S220" i="6"/>
  <c r="O218" i="6"/>
  <c r="P218" i="6" s="1"/>
  <c r="S218" i="6"/>
  <c r="O216" i="6"/>
  <c r="P216" i="6" s="1"/>
  <c r="S216" i="6"/>
  <c r="O214" i="6"/>
  <c r="P214" i="6" s="1"/>
  <c r="S214" i="6"/>
  <c r="O212" i="6"/>
  <c r="P212" i="6" s="1"/>
  <c r="S212" i="6"/>
  <c r="O210" i="6"/>
  <c r="P210" i="6" s="1"/>
  <c r="S210" i="6"/>
  <c r="O208" i="6"/>
  <c r="P208" i="6" s="1"/>
  <c r="S208" i="6"/>
  <c r="O206" i="6"/>
  <c r="P206" i="6" s="1"/>
  <c r="S206" i="6"/>
  <c r="O204" i="6"/>
  <c r="P204" i="6" s="1"/>
  <c r="S204" i="6"/>
  <c r="O202" i="6"/>
  <c r="P202" i="6" s="1"/>
  <c r="S202" i="6"/>
  <c r="O200" i="6"/>
  <c r="P200" i="6" s="1"/>
  <c r="S200" i="6"/>
  <c r="O198" i="6"/>
  <c r="P198" i="6" s="1"/>
  <c r="S198" i="6"/>
  <c r="O196" i="6"/>
  <c r="P196" i="6" s="1"/>
  <c r="S196" i="6"/>
  <c r="O194" i="6"/>
  <c r="P194" i="6" s="1"/>
  <c r="S194" i="6"/>
  <c r="O192" i="6"/>
  <c r="P192" i="6" s="1"/>
  <c r="S192" i="6"/>
  <c r="O190" i="6"/>
  <c r="P190" i="6" s="1"/>
  <c r="S190" i="6"/>
  <c r="O188" i="6"/>
  <c r="P188" i="6" s="1"/>
  <c r="S188" i="6"/>
  <c r="O186" i="6"/>
  <c r="P186" i="6" s="1"/>
  <c r="S186" i="6"/>
  <c r="O184" i="6"/>
  <c r="P184" i="6" s="1"/>
  <c r="S184" i="6"/>
  <c r="O182" i="6"/>
  <c r="P182" i="6" s="1"/>
  <c r="S182" i="6"/>
  <c r="O180" i="6"/>
  <c r="P180" i="6" s="1"/>
  <c r="S180" i="6"/>
  <c r="O178" i="6"/>
  <c r="P178" i="6" s="1"/>
  <c r="S178" i="6"/>
  <c r="O176" i="6"/>
  <c r="P176" i="6" s="1"/>
  <c r="S176" i="6"/>
  <c r="O174" i="6"/>
  <c r="P174" i="6" s="1"/>
  <c r="S174" i="6"/>
  <c r="O172" i="6"/>
  <c r="P172" i="6" s="1"/>
  <c r="S172" i="6"/>
  <c r="O170" i="6"/>
  <c r="P170" i="6" s="1"/>
  <c r="S170" i="6"/>
  <c r="O168" i="6"/>
  <c r="P168" i="6" s="1"/>
  <c r="S168" i="6"/>
  <c r="O166" i="6"/>
  <c r="P166" i="6" s="1"/>
  <c r="S166" i="6"/>
  <c r="O164" i="6"/>
  <c r="P164" i="6" s="1"/>
  <c r="S164" i="6"/>
  <c r="O162" i="6"/>
  <c r="P162" i="6" s="1"/>
  <c r="S162" i="6"/>
  <c r="O160" i="6"/>
  <c r="P160" i="6" s="1"/>
  <c r="S160" i="6"/>
  <c r="O158" i="6"/>
  <c r="P158" i="6" s="1"/>
  <c r="S158" i="6"/>
  <c r="O156" i="6"/>
  <c r="P156" i="6" s="1"/>
  <c r="S156" i="6"/>
  <c r="O154" i="6"/>
  <c r="P154" i="6" s="1"/>
  <c r="S154" i="6"/>
  <c r="O152" i="6"/>
  <c r="P152" i="6" s="1"/>
  <c r="S152" i="6"/>
  <c r="O150" i="6"/>
  <c r="P150" i="6" s="1"/>
  <c r="S150" i="6"/>
  <c r="O148" i="6"/>
  <c r="P148" i="6" s="1"/>
  <c r="S148" i="6"/>
  <c r="O146" i="6"/>
  <c r="P146" i="6" s="1"/>
  <c r="S146" i="6"/>
  <c r="O144" i="6"/>
  <c r="P144" i="6" s="1"/>
  <c r="S144" i="6"/>
  <c r="O142" i="6"/>
  <c r="P142" i="6" s="1"/>
  <c r="S142" i="6"/>
  <c r="O140" i="6"/>
  <c r="P140" i="6" s="1"/>
  <c r="S140" i="6"/>
  <c r="O138" i="6"/>
  <c r="P138" i="6" s="1"/>
  <c r="S138" i="6"/>
  <c r="O136" i="6"/>
  <c r="P136" i="6" s="1"/>
  <c r="S136" i="6"/>
  <c r="O134" i="6"/>
  <c r="P134" i="6" s="1"/>
  <c r="S134" i="6"/>
  <c r="O132" i="6"/>
  <c r="P132" i="6" s="1"/>
  <c r="S132" i="6"/>
  <c r="O130" i="6"/>
  <c r="P130" i="6" s="1"/>
  <c r="S130" i="6"/>
  <c r="O128" i="6"/>
  <c r="P128" i="6" s="1"/>
  <c r="S128" i="6"/>
  <c r="O126" i="6"/>
  <c r="P126" i="6" s="1"/>
  <c r="S126" i="6"/>
  <c r="O124" i="6"/>
  <c r="P124" i="6" s="1"/>
  <c r="S124" i="6"/>
  <c r="O122" i="6"/>
  <c r="P122" i="6" s="1"/>
  <c r="S122" i="6"/>
  <c r="O120" i="6"/>
  <c r="P120" i="6" s="1"/>
  <c r="S120" i="6"/>
  <c r="O118" i="6"/>
  <c r="P118" i="6" s="1"/>
  <c r="S118" i="6"/>
  <c r="O116" i="6"/>
  <c r="P116" i="6" s="1"/>
  <c r="S116" i="6"/>
  <c r="O114" i="6"/>
  <c r="P114" i="6" s="1"/>
  <c r="S114" i="6"/>
  <c r="O112" i="6"/>
  <c r="P112" i="6" s="1"/>
  <c r="S112" i="6"/>
  <c r="O110" i="6"/>
  <c r="P110" i="6" s="1"/>
  <c r="S110" i="6"/>
  <c r="O108" i="6"/>
  <c r="P108" i="6" s="1"/>
  <c r="S108" i="6"/>
  <c r="O106" i="6"/>
  <c r="P106" i="6" s="1"/>
  <c r="S106" i="6"/>
  <c r="O104" i="6"/>
  <c r="P104" i="6" s="1"/>
  <c r="S104" i="6"/>
  <c r="O102" i="6"/>
  <c r="P102" i="6" s="1"/>
  <c r="S102" i="6"/>
  <c r="O100" i="6"/>
  <c r="P100" i="6" s="1"/>
  <c r="S100" i="6"/>
  <c r="O98" i="6"/>
  <c r="P98" i="6" s="1"/>
  <c r="S98" i="6"/>
  <c r="O96" i="6"/>
  <c r="P96" i="6" s="1"/>
  <c r="S96" i="6"/>
  <c r="O94" i="6"/>
  <c r="P94" i="6" s="1"/>
  <c r="S94" i="6"/>
  <c r="O92" i="6"/>
  <c r="P92" i="6" s="1"/>
  <c r="S92" i="6"/>
  <c r="O90" i="6"/>
  <c r="P90" i="6" s="1"/>
  <c r="S90" i="6"/>
  <c r="O88" i="6"/>
  <c r="P88" i="6" s="1"/>
  <c r="S88" i="6"/>
  <c r="O86" i="6"/>
  <c r="P86" i="6" s="1"/>
  <c r="S86" i="6"/>
  <c r="O84" i="6"/>
  <c r="P84" i="6" s="1"/>
  <c r="S84" i="6"/>
  <c r="O82" i="6"/>
  <c r="P82" i="6" s="1"/>
  <c r="S82" i="6"/>
  <c r="O80" i="6"/>
  <c r="P80" i="6" s="1"/>
  <c r="S80" i="6"/>
  <c r="O78" i="6"/>
  <c r="P78" i="6" s="1"/>
  <c r="S78" i="6"/>
  <c r="O76" i="6"/>
  <c r="P76" i="6" s="1"/>
  <c r="S76" i="6"/>
  <c r="O74" i="6"/>
  <c r="P74" i="6" s="1"/>
  <c r="S74" i="6"/>
  <c r="O72" i="6"/>
  <c r="P72" i="6" s="1"/>
  <c r="S72" i="6"/>
  <c r="O70" i="6"/>
  <c r="P70" i="6" s="1"/>
  <c r="S70" i="6"/>
  <c r="O68" i="6"/>
  <c r="P68" i="6" s="1"/>
  <c r="S68" i="6"/>
  <c r="O66" i="6"/>
  <c r="P66" i="6" s="1"/>
  <c r="S66" i="6"/>
  <c r="O64" i="6"/>
  <c r="P64" i="6" s="1"/>
  <c r="S64" i="6"/>
  <c r="O62" i="6"/>
  <c r="P62" i="6" s="1"/>
  <c r="S62" i="6"/>
  <c r="O60" i="6"/>
  <c r="P60" i="6" s="1"/>
  <c r="S60" i="6"/>
  <c r="O58" i="6"/>
  <c r="P58" i="6" s="1"/>
  <c r="S58" i="6"/>
  <c r="O56" i="6"/>
  <c r="P56" i="6" s="1"/>
  <c r="S56" i="6"/>
  <c r="O54" i="6"/>
  <c r="P54" i="6" s="1"/>
  <c r="S54" i="6"/>
  <c r="O52" i="6"/>
  <c r="P52" i="6" s="1"/>
  <c r="S52" i="6"/>
  <c r="O50" i="6"/>
  <c r="P50" i="6" s="1"/>
  <c r="S50" i="6"/>
  <c r="O48" i="6"/>
  <c r="P48" i="6" s="1"/>
  <c r="S48" i="6"/>
  <c r="O46" i="6"/>
  <c r="P46" i="6" s="1"/>
  <c r="S46" i="6"/>
  <c r="O44" i="6"/>
  <c r="P44" i="6" s="1"/>
  <c r="S44" i="6"/>
  <c r="O42" i="6"/>
  <c r="P42" i="6" s="1"/>
  <c r="S42" i="6"/>
  <c r="O40" i="6"/>
  <c r="P40" i="6" s="1"/>
  <c r="S40" i="6"/>
  <c r="O38" i="6"/>
  <c r="P38" i="6" s="1"/>
  <c r="S38" i="6"/>
  <c r="O36" i="6"/>
  <c r="P36" i="6" s="1"/>
  <c r="S36" i="6"/>
  <c r="O34" i="6"/>
  <c r="P34" i="6" s="1"/>
  <c r="S34" i="6"/>
  <c r="O32" i="6"/>
  <c r="P32" i="6" s="1"/>
  <c r="S32" i="6"/>
  <c r="O30" i="6"/>
  <c r="P30" i="6" s="1"/>
  <c r="S30" i="6"/>
  <c r="O28" i="6"/>
  <c r="P28" i="6" s="1"/>
  <c r="S28" i="6"/>
  <c r="O26" i="6"/>
  <c r="P26" i="6" s="1"/>
  <c r="S26" i="6"/>
  <c r="O24" i="6"/>
  <c r="P24" i="6" s="1"/>
  <c r="S24" i="6"/>
  <c r="O22" i="6"/>
  <c r="P22" i="6" s="1"/>
  <c r="S22" i="6"/>
  <c r="O20" i="6"/>
  <c r="P20" i="6" s="1"/>
  <c r="S20" i="6"/>
  <c r="O18" i="6"/>
  <c r="P18" i="6" s="1"/>
  <c r="S18" i="6"/>
  <c r="V377" i="19"/>
  <c r="V386" i="19"/>
  <c r="V382" i="19"/>
  <c r="V376" i="19"/>
  <c r="V452" i="19"/>
  <c r="V374" i="19"/>
  <c r="V372" i="19"/>
  <c r="V366" i="19"/>
  <c r="V362" i="19"/>
  <c r="V355" i="19"/>
  <c r="V375" i="19"/>
  <c r="V369" i="19"/>
  <c r="V363" i="19"/>
  <c r="V360" i="19"/>
  <c r="G366" i="19"/>
  <c r="G362" i="19"/>
  <c r="G355" i="19"/>
  <c r="G22" i="19"/>
  <c r="G50" i="19"/>
  <c r="G54" i="19"/>
  <c r="G78" i="19"/>
  <c r="G150" i="19"/>
  <c r="G164" i="19"/>
  <c r="G174" i="19"/>
  <c r="G180" i="19"/>
  <c r="G188" i="19"/>
  <c r="G198" i="19"/>
  <c r="G206" i="19"/>
  <c r="G208" i="19"/>
  <c r="G210" i="19"/>
  <c r="G216" i="19"/>
  <c r="G220" i="19"/>
  <c r="G226" i="19"/>
  <c r="G264" i="19"/>
  <c r="G266" i="19"/>
  <c r="G268" i="19"/>
  <c r="G278" i="19"/>
  <c r="G280" i="19"/>
  <c r="G290" i="19"/>
  <c r="G294" i="19"/>
  <c r="G310" i="19"/>
  <c r="G320" i="19"/>
  <c r="G346" i="19"/>
  <c r="G375" i="19"/>
  <c r="G369" i="19"/>
  <c r="G363" i="19"/>
  <c r="G360" i="19"/>
  <c r="G19" i="19"/>
  <c r="G39" i="19"/>
  <c r="G45" i="19"/>
  <c r="G51" i="19"/>
  <c r="G57" i="19"/>
  <c r="G63" i="19"/>
  <c r="G65" i="19"/>
  <c r="G69" i="19"/>
  <c r="G87" i="19"/>
  <c r="G103" i="19"/>
  <c r="G105" i="19"/>
  <c r="G135" i="19"/>
  <c r="G139" i="19"/>
  <c r="G141" i="19"/>
  <c r="G161" i="19"/>
  <c r="G183" i="19"/>
  <c r="G187" i="19"/>
  <c r="G207" i="19"/>
  <c r="G209" i="19"/>
  <c r="G211" i="19"/>
  <c r="G215" i="19"/>
  <c r="G219" i="19"/>
  <c r="G223" i="19"/>
  <c r="G253" i="19"/>
  <c r="G255" i="19"/>
  <c r="G257" i="19"/>
  <c r="G263" i="19"/>
  <c r="G277" i="19"/>
  <c r="G293" i="19"/>
  <c r="G305" i="19"/>
  <c r="G452" i="19"/>
  <c r="K386" i="19"/>
  <c r="K382" i="19"/>
  <c r="K376" i="19"/>
  <c r="K377" i="19"/>
  <c r="K375" i="19"/>
  <c r="K369" i="19"/>
  <c r="K363" i="19"/>
  <c r="K360" i="19"/>
  <c r="K452" i="19"/>
  <c r="K374" i="19"/>
  <c r="K372" i="19"/>
  <c r="K366" i="19"/>
  <c r="K362" i="19"/>
  <c r="K355" i="19"/>
  <c r="K164" i="19"/>
  <c r="K161" i="19"/>
  <c r="K150" i="19"/>
  <c r="K141" i="19"/>
  <c r="K139" i="19"/>
  <c r="K135" i="19"/>
  <c r="K105" i="19"/>
  <c r="K103" i="19"/>
  <c r="K87" i="19"/>
  <c r="K78" i="19"/>
  <c r="K69" i="19"/>
  <c r="K65" i="19"/>
  <c r="K63" i="19"/>
  <c r="K57" i="19"/>
  <c r="K54" i="19"/>
  <c r="K51" i="19"/>
  <c r="K50" i="19"/>
  <c r="K45" i="19"/>
  <c r="K39" i="19"/>
  <c r="K22" i="19"/>
  <c r="G372" i="19"/>
  <c r="G374" i="19"/>
  <c r="G377" i="19"/>
  <c r="G386" i="19"/>
  <c r="G382" i="19"/>
  <c r="G376" i="19"/>
  <c r="C32" i="9"/>
  <c r="C9" i="9"/>
  <c r="H386" i="19"/>
  <c r="H382" i="19"/>
  <c r="H376" i="19"/>
  <c r="H377" i="19"/>
  <c r="BE16" i="3"/>
  <c r="BB16" i="3" s="1"/>
  <c r="L10" i="8"/>
  <c r="E6" i="20" s="1"/>
  <c r="F440" i="19" l="1"/>
  <c r="F453" i="19"/>
  <c r="F152" i="19"/>
  <c r="AT266" i="3"/>
  <c r="AD266" i="3"/>
  <c r="AU266" i="3" s="1"/>
  <c r="AD400" i="3"/>
  <c r="AU400" i="3" s="1"/>
  <c r="AT400" i="3"/>
  <c r="AT820" i="3"/>
  <c r="AD820" i="3"/>
  <c r="AU820" i="3" s="1"/>
  <c r="AT940" i="3"/>
  <c r="AD940" i="3"/>
  <c r="AU940" i="3" s="1"/>
  <c r="AD270" i="3"/>
  <c r="AU270" i="3" s="1"/>
  <c r="AT270" i="3"/>
  <c r="AT402" i="3"/>
  <c r="AD402" i="3"/>
  <c r="AU402" i="3" s="1"/>
  <c r="AD806" i="3"/>
  <c r="AU806" i="3" s="1"/>
  <c r="AT806" i="3"/>
  <c r="AD836" i="3"/>
  <c r="AU836" i="3" s="1"/>
  <c r="AT836" i="3"/>
  <c r="AD948" i="3"/>
  <c r="AU948" i="3" s="1"/>
  <c r="AT948" i="3"/>
  <c r="AD130" i="3"/>
  <c r="AU130" i="3" s="1"/>
  <c r="AT130" i="3"/>
  <c r="AD278" i="3"/>
  <c r="AU278" i="3" s="1"/>
  <c r="AT278" i="3"/>
  <c r="AD406" i="3"/>
  <c r="AU406" i="3" s="1"/>
  <c r="AT406" i="3"/>
  <c r="AT808" i="3"/>
  <c r="AD808" i="3"/>
  <c r="AU808" i="3" s="1"/>
  <c r="AT934" i="3"/>
  <c r="AD934" i="3"/>
  <c r="AU934" i="3" s="1"/>
  <c r="AD264" i="3"/>
  <c r="AU264" i="3" s="1"/>
  <c r="AT264" i="3"/>
  <c r="AD414" i="3"/>
  <c r="AU414" i="3" s="1"/>
  <c r="AT414" i="3"/>
  <c r="AT812" i="3"/>
  <c r="AD812" i="3"/>
  <c r="AU812" i="3" s="1"/>
  <c r="AT936" i="3"/>
  <c r="AD936" i="3"/>
  <c r="AU936" i="3" s="1"/>
  <c r="AD98" i="3"/>
  <c r="AU98" i="3" s="1"/>
  <c r="AT98" i="3"/>
  <c r="AT132" i="3"/>
  <c r="AD132" i="3"/>
  <c r="AU132" i="3" s="1"/>
  <c r="AT530" i="3"/>
  <c r="AD530" i="3"/>
  <c r="AU530" i="3" s="1"/>
  <c r="AT546" i="3"/>
  <c r="AD546" i="3"/>
  <c r="AU546" i="3" s="1"/>
  <c r="AT576" i="3"/>
  <c r="AD576" i="3"/>
  <c r="AU576" i="3" s="1"/>
  <c r="AT688" i="3"/>
  <c r="AD688" i="3"/>
  <c r="AU688" i="3" s="1"/>
  <c r="AD226" i="3"/>
  <c r="AU226" i="3" s="1"/>
  <c r="AT226" i="3"/>
  <c r="AT358" i="3"/>
  <c r="AD358" i="3"/>
  <c r="AU358" i="3" s="1"/>
  <c r="AT532" i="3"/>
  <c r="AD532" i="3"/>
  <c r="AU532" i="3" s="1"/>
  <c r="AT548" i="3"/>
  <c r="AD548" i="3"/>
  <c r="AU548" i="3" s="1"/>
  <c r="AD674" i="3"/>
  <c r="AU674" i="3" s="1"/>
  <c r="AT674" i="3"/>
  <c r="AT900" i="3"/>
  <c r="AD900" i="3"/>
  <c r="AU900" i="3" s="1"/>
  <c r="AT398" i="3"/>
  <c r="AD398" i="3"/>
  <c r="AU398" i="3" s="1"/>
  <c r="AD536" i="3"/>
  <c r="AU536" i="3" s="1"/>
  <c r="AT536" i="3"/>
  <c r="AD552" i="3"/>
  <c r="AU552" i="3" s="1"/>
  <c r="AT552" i="3"/>
  <c r="AD676" i="3"/>
  <c r="AU676" i="3" s="1"/>
  <c r="AT676" i="3"/>
  <c r="AD932" i="3"/>
  <c r="AU932" i="3" s="1"/>
  <c r="AT932" i="3"/>
  <c r="AD494" i="3"/>
  <c r="AU494" i="3" s="1"/>
  <c r="AT494" i="3"/>
  <c r="AD544" i="3"/>
  <c r="AU544" i="3" s="1"/>
  <c r="AT544" i="3"/>
  <c r="AD560" i="3"/>
  <c r="AU560" i="3" s="1"/>
  <c r="AT560" i="3"/>
  <c r="AT680" i="3"/>
  <c r="AD680" i="3"/>
  <c r="AU680" i="3" s="1"/>
  <c r="AD964" i="3"/>
  <c r="AU964" i="3" s="1"/>
  <c r="AT964" i="3"/>
  <c r="M16" i="4"/>
  <c r="O12" i="5"/>
  <c r="F439" i="19"/>
  <c r="F199" i="19"/>
  <c r="L199" i="19" s="1"/>
  <c r="O259" i="19"/>
  <c r="R259" i="19" s="1"/>
  <c r="O249" i="19"/>
  <c r="O239" i="19"/>
  <c r="R239" i="19" s="1"/>
  <c r="O229" i="19"/>
  <c r="R229" i="19" s="1"/>
  <c r="O158" i="19"/>
  <c r="R158" i="19" s="1"/>
  <c r="O75" i="19"/>
  <c r="O177" i="19"/>
  <c r="R177" i="19" s="1"/>
  <c r="O329" i="19"/>
  <c r="R329" i="19" s="1"/>
  <c r="O300" i="19"/>
  <c r="R300" i="19" s="1"/>
  <c r="O296" i="19"/>
  <c r="R296" i="19" s="1"/>
  <c r="O286" i="19"/>
  <c r="R286" i="19" s="1"/>
  <c r="O210" i="19"/>
  <c r="R210" i="19" s="1"/>
  <c r="O187" i="19"/>
  <c r="R187" i="19" s="1"/>
  <c r="O161" i="19"/>
  <c r="O92" i="19"/>
  <c r="R92" i="19" s="1"/>
  <c r="O204" i="19"/>
  <c r="R204" i="19" s="1"/>
  <c r="E204" i="19" s="1"/>
  <c r="O208" i="19"/>
  <c r="R208" i="19" s="1"/>
  <c r="O218" i="19"/>
  <c r="R218" i="19" s="1"/>
  <c r="E218" i="19" s="1"/>
  <c r="W218" i="19" s="1"/>
  <c r="F84" i="19"/>
  <c r="L84" i="19" s="1"/>
  <c r="F344" i="19"/>
  <c r="L344" i="19" s="1"/>
  <c r="F248" i="19"/>
  <c r="L248" i="19" s="1"/>
  <c r="O242" i="19"/>
  <c r="R242" i="19" s="1"/>
  <c r="E242" i="19" s="1"/>
  <c r="W242" i="19" s="1"/>
  <c r="O232" i="19"/>
  <c r="R232" i="19" s="1"/>
  <c r="O164" i="19"/>
  <c r="R164" i="19" s="1"/>
  <c r="F109" i="19"/>
  <c r="L109" i="19" s="1"/>
  <c r="F95" i="19"/>
  <c r="L95" i="19" s="1"/>
  <c r="L134" i="19"/>
  <c r="L126" i="19"/>
  <c r="L118" i="19"/>
  <c r="F262" i="19"/>
  <c r="L262" i="19" s="1"/>
  <c r="F457" i="19"/>
  <c r="L457" i="19" s="1"/>
  <c r="F456" i="19"/>
  <c r="L456" i="19" s="1"/>
  <c r="BF18" i="3"/>
  <c r="BB18" i="3"/>
  <c r="O98" i="19"/>
  <c r="R98" i="19" s="1"/>
  <c r="H23" i="10"/>
  <c r="BB19" i="3"/>
  <c r="O351" i="19"/>
  <c r="R351" i="19" s="1"/>
  <c r="O133" i="19"/>
  <c r="R133" i="19" s="1"/>
  <c r="O240" i="19"/>
  <c r="R240" i="19" s="1"/>
  <c r="O107" i="19"/>
  <c r="R107" i="19" s="1"/>
  <c r="R8" i="3"/>
  <c r="O111" i="19"/>
  <c r="R111" i="19" s="1"/>
  <c r="O355" i="19"/>
  <c r="R355" i="19" s="1"/>
  <c r="F223" i="19"/>
  <c r="L223" i="19" s="1"/>
  <c r="O121" i="19"/>
  <c r="R121" i="19" s="1"/>
  <c r="O312" i="19"/>
  <c r="R312" i="19" s="1"/>
  <c r="O197" i="19"/>
  <c r="R197" i="19" s="1"/>
  <c r="O334" i="19"/>
  <c r="R334" i="19" s="1"/>
  <c r="F195" i="19"/>
  <c r="L195" i="19" s="1"/>
  <c r="O57" i="19"/>
  <c r="R57" i="19" s="1"/>
  <c r="O373" i="19"/>
  <c r="R373" i="19" s="1"/>
  <c r="O353" i="19"/>
  <c r="R353" i="19" s="1"/>
  <c r="O162" i="19"/>
  <c r="R162" i="19" s="1"/>
  <c r="O342" i="19"/>
  <c r="R342" i="19" s="1"/>
  <c r="O305" i="19"/>
  <c r="R305" i="19" s="1"/>
  <c r="O293" i="19"/>
  <c r="R293" i="19" s="1"/>
  <c r="O283" i="19"/>
  <c r="R283" i="19" s="1"/>
  <c r="O276" i="19"/>
  <c r="R276" i="19" s="1"/>
  <c r="O236" i="19"/>
  <c r="R236" i="19" s="1"/>
  <c r="O338" i="19"/>
  <c r="R338" i="19" s="1"/>
  <c r="F77" i="19"/>
  <c r="L77" i="19" s="1"/>
  <c r="O129" i="19"/>
  <c r="R129" i="19" s="1"/>
  <c r="O348" i="19"/>
  <c r="R348" i="19" s="1"/>
  <c r="O328" i="19"/>
  <c r="R328" i="19" s="1"/>
  <c r="O127" i="19"/>
  <c r="R127" i="19" s="1"/>
  <c r="O119" i="19"/>
  <c r="R119" i="19" s="1"/>
  <c r="O64" i="19"/>
  <c r="R64" i="19" s="1"/>
  <c r="E64" i="19" s="1"/>
  <c r="S64" i="19" s="1"/>
  <c r="O206" i="19"/>
  <c r="R206" i="19" s="1"/>
  <c r="O105" i="19"/>
  <c r="R105" i="19" s="1"/>
  <c r="O106" i="19"/>
  <c r="R106" i="19" s="1"/>
  <c r="O63" i="19"/>
  <c r="R63" i="19" s="1"/>
  <c r="F69" i="19"/>
  <c r="L69" i="19" s="1"/>
  <c r="F263" i="19"/>
  <c r="L263" i="19" s="1"/>
  <c r="F280" i="19"/>
  <c r="L280" i="19" s="1"/>
  <c r="O362" i="19"/>
  <c r="R362" i="19" s="1"/>
  <c r="F343" i="19"/>
  <c r="L343" i="19" s="1"/>
  <c r="O193" i="19"/>
  <c r="R193" i="19" s="1"/>
  <c r="O171" i="19"/>
  <c r="R171" i="19" s="1"/>
  <c r="O136" i="19"/>
  <c r="R136" i="19" s="1"/>
  <c r="F145" i="19"/>
  <c r="L145" i="19" s="1"/>
  <c r="O356" i="19"/>
  <c r="R356" i="19" s="1"/>
  <c r="O277" i="19"/>
  <c r="R277" i="19" s="1"/>
  <c r="O301" i="19"/>
  <c r="R301" i="19" s="1"/>
  <c r="O297" i="19"/>
  <c r="R297" i="19" s="1"/>
  <c r="O287" i="19"/>
  <c r="R287" i="19" s="1"/>
  <c r="O219" i="19"/>
  <c r="R219" i="19" s="1"/>
  <c r="O319" i="19"/>
  <c r="R319" i="19" s="1"/>
  <c r="O174" i="19"/>
  <c r="R174" i="19" s="1"/>
  <c r="F135" i="19"/>
  <c r="L135" i="19" s="1"/>
  <c r="O61" i="19"/>
  <c r="R61" i="19" s="1"/>
  <c r="O87" i="19"/>
  <c r="R87" i="19" s="1"/>
  <c r="O333" i="19"/>
  <c r="R333" i="19" s="1"/>
  <c r="O282" i="19"/>
  <c r="R282" i="19" s="1"/>
  <c r="F228" i="19"/>
  <c r="L228" i="19" s="1"/>
  <c r="F196" i="19"/>
  <c r="L196" i="19" s="1"/>
  <c r="O109" i="19"/>
  <c r="O40" i="19"/>
  <c r="R40" i="19" s="1"/>
  <c r="F13" i="19"/>
  <c r="L13" i="19" s="1"/>
  <c r="D9" i="11"/>
  <c r="BF17" i="3"/>
  <c r="BB17" i="3"/>
  <c r="R72" i="19"/>
  <c r="E72" i="19" s="1"/>
  <c r="W72" i="19" s="1"/>
  <c r="F55" i="19"/>
  <c r="L55" i="19" s="1"/>
  <c r="F183" i="19"/>
  <c r="L183" i="19" s="1"/>
  <c r="F51" i="19"/>
  <c r="L51" i="19" s="1"/>
  <c r="F198" i="19"/>
  <c r="L198" i="19" s="1"/>
  <c r="F266" i="19"/>
  <c r="L266" i="19" s="1"/>
  <c r="R109" i="19"/>
  <c r="E109" i="19" s="1"/>
  <c r="W109" i="19" s="1"/>
  <c r="R184" i="19"/>
  <c r="E184" i="19" s="1"/>
  <c r="W184" i="19" s="1"/>
  <c r="R113" i="19"/>
  <c r="P10" i="8"/>
  <c r="F12" i="8" s="1"/>
  <c r="L242" i="19"/>
  <c r="R96" i="19"/>
  <c r="R307" i="19"/>
  <c r="R165" i="19"/>
  <c r="R190" i="19"/>
  <c r="R327" i="19"/>
  <c r="E327" i="19" s="1"/>
  <c r="W327" i="19" s="1"/>
  <c r="F149" i="19"/>
  <c r="L149" i="19" s="1"/>
  <c r="R326" i="19"/>
  <c r="E326" i="19" s="1"/>
  <c r="W326" i="19" s="1"/>
  <c r="L73" i="19"/>
  <c r="R330" i="19"/>
  <c r="R123" i="19"/>
  <c r="R115" i="19"/>
  <c r="R178" i="19"/>
  <c r="R17" i="19"/>
  <c r="R151" i="19"/>
  <c r="R131" i="19"/>
  <c r="R152" i="19"/>
  <c r="L274" i="19"/>
  <c r="O335" i="19"/>
  <c r="R335" i="19" s="1"/>
  <c r="O304" i="19"/>
  <c r="R304" i="19" s="1"/>
  <c r="F75" i="19"/>
  <c r="L75" i="19" s="1"/>
  <c r="F71" i="19"/>
  <c r="L71" i="19" s="1"/>
  <c r="F67" i="19"/>
  <c r="L67" i="19" s="1"/>
  <c r="O49" i="19"/>
  <c r="R49" i="19" s="1"/>
  <c r="L34" i="19"/>
  <c r="F16" i="19"/>
  <c r="L16" i="19" s="1"/>
  <c r="O139" i="19"/>
  <c r="R139" i="19" s="1"/>
  <c r="O44" i="19"/>
  <c r="R44" i="19" s="1"/>
  <c r="O14" i="19"/>
  <c r="R14" i="19" s="1"/>
  <c r="O10" i="19"/>
  <c r="R10" i="19" s="1"/>
  <c r="O103" i="19"/>
  <c r="R103" i="19" s="1"/>
  <c r="O303" i="19"/>
  <c r="R303" i="19" s="1"/>
  <c r="O261" i="19"/>
  <c r="R261" i="19" s="1"/>
  <c r="F170" i="19"/>
  <c r="L170" i="19" s="1"/>
  <c r="O142" i="19"/>
  <c r="R142" i="19" s="1"/>
  <c r="O288" i="19"/>
  <c r="R288" i="19" s="1"/>
  <c r="F276" i="19"/>
  <c r="L276" i="19" s="1"/>
  <c r="F232" i="19"/>
  <c r="L232" i="19" s="1"/>
  <c r="O102" i="19"/>
  <c r="R102" i="19" s="1"/>
  <c r="O94" i="19"/>
  <c r="R94" i="19" s="1"/>
  <c r="O90" i="19"/>
  <c r="R90" i="19" s="1"/>
  <c r="O53" i="19"/>
  <c r="R53" i="19" s="1"/>
  <c r="F82" i="19"/>
  <c r="L82" i="19" s="1"/>
  <c r="F80" i="19"/>
  <c r="L80" i="19" s="1"/>
  <c r="F76" i="19"/>
  <c r="L76" i="19" s="1"/>
  <c r="F56" i="19"/>
  <c r="L56" i="19" s="1"/>
  <c r="F264" i="19"/>
  <c r="L264" i="19" s="1"/>
  <c r="F22" i="19"/>
  <c r="L22" i="19" s="1"/>
  <c r="O452" i="19"/>
  <c r="R452" i="19" s="1"/>
  <c r="O88" i="19"/>
  <c r="R88" i="19" s="1"/>
  <c r="O110" i="19"/>
  <c r="R110" i="19" s="1"/>
  <c r="O108" i="19"/>
  <c r="R108" i="19" s="1"/>
  <c r="F86" i="19"/>
  <c r="L86" i="19" s="1"/>
  <c r="F28" i="19"/>
  <c r="L28" i="19" s="1"/>
  <c r="F339" i="19"/>
  <c r="L339" i="19" s="1"/>
  <c r="O316" i="19"/>
  <c r="R316" i="19" s="1"/>
  <c r="O245" i="19"/>
  <c r="R245" i="19" s="1"/>
  <c r="O154" i="19"/>
  <c r="R154" i="19" s="1"/>
  <c r="F70" i="19"/>
  <c r="L70" i="19" s="1"/>
  <c r="O13" i="19"/>
  <c r="R13" i="19" s="1"/>
  <c r="F120" i="19"/>
  <c r="L120" i="19" s="1"/>
  <c r="F112" i="19"/>
  <c r="L112" i="19" s="1"/>
  <c r="F46" i="19"/>
  <c r="L46" i="19" s="1"/>
  <c r="F141" i="19"/>
  <c r="L141" i="19" s="1"/>
  <c r="F63" i="19"/>
  <c r="L63" i="19" s="1"/>
  <c r="F78" i="19"/>
  <c r="L78" i="19" s="1"/>
  <c r="F68" i="19"/>
  <c r="L68" i="19" s="1"/>
  <c r="F155" i="19"/>
  <c r="L155" i="19" s="1"/>
  <c r="F172" i="19"/>
  <c r="L172" i="19" s="1"/>
  <c r="F178" i="19"/>
  <c r="L178" i="19" s="1"/>
  <c r="F221" i="19"/>
  <c r="L221" i="19" s="1"/>
  <c r="F250" i="19"/>
  <c r="L250" i="19" s="1"/>
  <c r="F235" i="19"/>
  <c r="L235" i="19" s="1"/>
  <c r="F186" i="19"/>
  <c r="L186" i="19" s="1"/>
  <c r="F38" i="19"/>
  <c r="L38" i="19" s="1"/>
  <c r="F30" i="19"/>
  <c r="L30" i="19" s="1"/>
  <c r="F268" i="19"/>
  <c r="L268" i="19" s="1"/>
  <c r="F174" i="19"/>
  <c r="L174" i="19" s="1"/>
  <c r="O358" i="19"/>
  <c r="R358" i="19" s="1"/>
  <c r="O360" i="19"/>
  <c r="R360" i="19" s="1"/>
  <c r="O365" i="19"/>
  <c r="R365" i="19" s="1"/>
  <c r="O367" i="19"/>
  <c r="R367" i="19" s="1"/>
  <c r="O369" i="19"/>
  <c r="R369" i="19" s="1"/>
  <c r="O371" i="19"/>
  <c r="R371" i="19" s="1"/>
  <c r="O375" i="19"/>
  <c r="R375" i="19" s="1"/>
  <c r="F32" i="19"/>
  <c r="L32" i="19" s="1"/>
  <c r="F168" i="19"/>
  <c r="L168" i="19" s="1"/>
  <c r="F240" i="19"/>
  <c r="L240" i="19" s="1"/>
  <c r="F246" i="19"/>
  <c r="L246" i="19" s="1"/>
  <c r="F349" i="19"/>
  <c r="L349" i="19" s="1"/>
  <c r="F347" i="19"/>
  <c r="L347" i="19" s="1"/>
  <c r="F137" i="19"/>
  <c r="L137" i="19" s="1"/>
  <c r="F66" i="19"/>
  <c r="L66" i="19" s="1"/>
  <c r="F36" i="19"/>
  <c r="L36" i="19" s="1"/>
  <c r="F336" i="19"/>
  <c r="L336" i="19" s="1"/>
  <c r="F332" i="19"/>
  <c r="L332" i="19" s="1"/>
  <c r="O272" i="19"/>
  <c r="R272" i="19" s="1"/>
  <c r="O226" i="19"/>
  <c r="R226" i="19" s="1"/>
  <c r="O51" i="19"/>
  <c r="R51" i="19" s="1"/>
  <c r="O42" i="19"/>
  <c r="R42" i="19" s="1"/>
  <c r="F151" i="19"/>
  <c r="F158" i="19"/>
  <c r="L158" i="19" s="1"/>
  <c r="F154" i="19"/>
  <c r="L154" i="19" s="1"/>
  <c r="F253" i="19"/>
  <c r="L253" i="19" s="1"/>
  <c r="F247" i="19"/>
  <c r="L247" i="19" s="1"/>
  <c r="F227" i="19"/>
  <c r="L227" i="19" s="1"/>
  <c r="F203" i="19"/>
  <c r="L203" i="19" s="1"/>
  <c r="F173" i="19"/>
  <c r="L173" i="19" s="1"/>
  <c r="F169" i="19"/>
  <c r="L169" i="19" s="1"/>
  <c r="F165" i="19"/>
  <c r="F143" i="19"/>
  <c r="L143" i="19" s="1"/>
  <c r="F299" i="19"/>
  <c r="L299" i="19" s="1"/>
  <c r="F285" i="19"/>
  <c r="L285" i="19" s="1"/>
  <c r="F358" i="19"/>
  <c r="L358" i="19" s="1"/>
  <c r="F367" i="19"/>
  <c r="L367" i="19" s="1"/>
  <c r="F371" i="19"/>
  <c r="L371" i="19" s="1"/>
  <c r="F315" i="19"/>
  <c r="L315" i="19" s="1"/>
  <c r="F252" i="19"/>
  <c r="L252" i="19" s="1"/>
  <c r="F238" i="19"/>
  <c r="L238" i="19" s="1"/>
  <c r="F128" i="19"/>
  <c r="L128" i="19" s="1"/>
  <c r="L309" i="19"/>
  <c r="F159" i="19"/>
  <c r="L159" i="19" s="1"/>
  <c r="O182" i="19"/>
  <c r="R182" i="19" s="1"/>
  <c r="F194" i="19"/>
  <c r="L194" i="19" s="1"/>
  <c r="F200" i="19"/>
  <c r="L200" i="19" s="1"/>
  <c r="F213" i="19"/>
  <c r="L213" i="19" s="1"/>
  <c r="O225" i="19"/>
  <c r="R225" i="19" s="1"/>
  <c r="O281" i="19"/>
  <c r="R281" i="19" s="1"/>
  <c r="E281" i="19" s="1"/>
  <c r="W281" i="19" s="1"/>
  <c r="F317" i="19"/>
  <c r="L317" i="19" s="1"/>
  <c r="O299" i="19"/>
  <c r="R299" i="19" s="1"/>
  <c r="O295" i="19"/>
  <c r="R295" i="19" s="1"/>
  <c r="O285" i="19"/>
  <c r="R285" i="19" s="1"/>
  <c r="F245" i="19"/>
  <c r="L245" i="19" s="1"/>
  <c r="F237" i="19"/>
  <c r="L237" i="19" s="1"/>
  <c r="F201" i="19"/>
  <c r="L201" i="19" s="1"/>
  <c r="O180" i="19"/>
  <c r="R180" i="19" s="1"/>
  <c r="F176" i="19"/>
  <c r="L176" i="19" s="1"/>
  <c r="F171" i="19"/>
  <c r="L171" i="19" s="1"/>
  <c r="F167" i="19"/>
  <c r="L167" i="19" s="1"/>
  <c r="O163" i="19"/>
  <c r="R163" i="19" s="1"/>
  <c r="O47" i="19"/>
  <c r="R47" i="19" s="1"/>
  <c r="R249" i="19"/>
  <c r="O39" i="19"/>
  <c r="R39" i="19" s="1"/>
  <c r="R31" i="19"/>
  <c r="R23" i="19"/>
  <c r="R75" i="19"/>
  <c r="O41" i="19"/>
  <c r="R41" i="19" s="1"/>
  <c r="F29" i="19"/>
  <c r="L29" i="19" s="1"/>
  <c r="F25" i="19"/>
  <c r="L25" i="19" s="1"/>
  <c r="AT164" i="3"/>
  <c r="AD164" i="3"/>
  <c r="AU164" i="3" s="1"/>
  <c r="AD228" i="3"/>
  <c r="AU228" i="3" s="1"/>
  <c r="AT228" i="3"/>
  <c r="AD295" i="3"/>
  <c r="AU295" i="3" s="1"/>
  <c r="AT295" i="3"/>
  <c r="AT432" i="3"/>
  <c r="AD432" i="3"/>
  <c r="AU432" i="3" s="1"/>
  <c r="AD496" i="3"/>
  <c r="AU496" i="3" s="1"/>
  <c r="AT496" i="3"/>
  <c r="AD577" i="3"/>
  <c r="AU577" i="3" s="1"/>
  <c r="AT577" i="3"/>
  <c r="AD712" i="3"/>
  <c r="AU712" i="3" s="1"/>
  <c r="AT712" i="3"/>
  <c r="AT776" i="3"/>
  <c r="AD776" i="3"/>
  <c r="AU776" i="3" s="1"/>
  <c r="AD869" i="3"/>
  <c r="AU869" i="3" s="1"/>
  <c r="AT869" i="3"/>
  <c r="AT972" i="3"/>
  <c r="AD972" i="3"/>
  <c r="AU972" i="3" s="1"/>
  <c r="AT38" i="3"/>
  <c r="AD38" i="3"/>
  <c r="AU38" i="3" s="1"/>
  <c r="AD102" i="3"/>
  <c r="AU102" i="3" s="1"/>
  <c r="AT102" i="3"/>
  <c r="AT195" i="3"/>
  <c r="AD195" i="3"/>
  <c r="AU195" i="3" s="1"/>
  <c r="AT302" i="3"/>
  <c r="AD302" i="3"/>
  <c r="AU302" i="3" s="1"/>
  <c r="AD366" i="3"/>
  <c r="AU366" i="3" s="1"/>
  <c r="AT366" i="3"/>
  <c r="AT382" i="3"/>
  <c r="AD382" i="3"/>
  <c r="AU382" i="3" s="1"/>
  <c r="AD578" i="3"/>
  <c r="AU578" i="3" s="1"/>
  <c r="AT578" i="3"/>
  <c r="AD642" i="3"/>
  <c r="AU642" i="3" s="1"/>
  <c r="AT642" i="3"/>
  <c r="AD709" i="3"/>
  <c r="AU709" i="3" s="1"/>
  <c r="AT709" i="3"/>
  <c r="AD840" i="3"/>
  <c r="AU840" i="3" s="1"/>
  <c r="AT840" i="3"/>
  <c r="AD916" i="3"/>
  <c r="AU916" i="3" s="1"/>
  <c r="AT916" i="3"/>
  <c r="AC3" i="3"/>
  <c r="AC1013" i="3" s="1"/>
  <c r="F9" i="18"/>
  <c r="AD35" i="3"/>
  <c r="AU35" i="3" s="1"/>
  <c r="AT35" i="3"/>
  <c r="AT166" i="3"/>
  <c r="AD166" i="3"/>
  <c r="AU166" i="3" s="1"/>
  <c r="AT230" i="3"/>
  <c r="AD230" i="3"/>
  <c r="AU230" i="3" s="1"/>
  <c r="AD327" i="3"/>
  <c r="AU327" i="3" s="1"/>
  <c r="AT327" i="3"/>
  <c r="AT434" i="3"/>
  <c r="AD434" i="3"/>
  <c r="AU434" i="3" s="1"/>
  <c r="AT498" i="3"/>
  <c r="AD498" i="3"/>
  <c r="AU498" i="3" s="1"/>
  <c r="AD609" i="3"/>
  <c r="AU609" i="3" s="1"/>
  <c r="AT609" i="3"/>
  <c r="AD716" i="3"/>
  <c r="AU716" i="3" s="1"/>
  <c r="AT716" i="3"/>
  <c r="AD780" i="3"/>
  <c r="AU780" i="3" s="1"/>
  <c r="AT780" i="3"/>
  <c r="AT901" i="3"/>
  <c r="AD901" i="3"/>
  <c r="AU901" i="3" s="1"/>
  <c r="AD980" i="3"/>
  <c r="AU980" i="3" s="1"/>
  <c r="AT980" i="3"/>
  <c r="AT42" i="3"/>
  <c r="AD42" i="3"/>
  <c r="AU42" i="3" s="1"/>
  <c r="AT106" i="3"/>
  <c r="AD106" i="3"/>
  <c r="AU106" i="3" s="1"/>
  <c r="AD227" i="3"/>
  <c r="AU227" i="3" s="1"/>
  <c r="AT227" i="3"/>
  <c r="AT310" i="3"/>
  <c r="AD310" i="3"/>
  <c r="AU310" i="3" s="1"/>
  <c r="AT368" i="3"/>
  <c r="AD368" i="3"/>
  <c r="AU368" i="3" s="1"/>
  <c r="AD431" i="3"/>
  <c r="AU431" i="3" s="1"/>
  <c r="AT431" i="3"/>
  <c r="AT580" i="3"/>
  <c r="AD580" i="3"/>
  <c r="AU580" i="3" s="1"/>
  <c r="AD644" i="3"/>
  <c r="AU644" i="3" s="1"/>
  <c r="AT644" i="3"/>
  <c r="AT741" i="3"/>
  <c r="AD741" i="3"/>
  <c r="AU741" i="3" s="1"/>
  <c r="AT844" i="3"/>
  <c r="AD844" i="3"/>
  <c r="AU844" i="3" s="1"/>
  <c r="AD965" i="3"/>
  <c r="AU965" i="3" s="1"/>
  <c r="AT965" i="3"/>
  <c r="G153" i="19"/>
  <c r="G460" i="19" s="1"/>
  <c r="AD67" i="3"/>
  <c r="AU67" i="3" s="1"/>
  <c r="AT67" i="3"/>
  <c r="AD170" i="3"/>
  <c r="AU170" i="3" s="1"/>
  <c r="AT170" i="3"/>
  <c r="AT234" i="3"/>
  <c r="AD234" i="3"/>
  <c r="AU234" i="3" s="1"/>
  <c r="AT359" i="3"/>
  <c r="AD359" i="3"/>
  <c r="AU359" i="3" s="1"/>
  <c r="AD438" i="3"/>
  <c r="AU438" i="3" s="1"/>
  <c r="AT438" i="3"/>
  <c r="AT502" i="3"/>
  <c r="AD502" i="3"/>
  <c r="AU502" i="3" s="1"/>
  <c r="AT641" i="3"/>
  <c r="AD641" i="3"/>
  <c r="AU641" i="3" s="1"/>
  <c r="AT724" i="3"/>
  <c r="AD724" i="3"/>
  <c r="AU724" i="3" s="1"/>
  <c r="AD788" i="3"/>
  <c r="AU788" i="3" s="1"/>
  <c r="AT788" i="3"/>
  <c r="AD966" i="3"/>
  <c r="AU966" i="3" s="1"/>
  <c r="AT966" i="3"/>
  <c r="AD50" i="3"/>
  <c r="AU50" i="3" s="1"/>
  <c r="AT50" i="3"/>
  <c r="AT114" i="3"/>
  <c r="AD114" i="3"/>
  <c r="AU114" i="3" s="1"/>
  <c r="AD296" i="3"/>
  <c r="AU296" i="3" s="1"/>
  <c r="AT296" i="3"/>
  <c r="AD360" i="3"/>
  <c r="AU360" i="3" s="1"/>
  <c r="AT360" i="3"/>
  <c r="AD370" i="3"/>
  <c r="AU370" i="3" s="1"/>
  <c r="AT370" i="3"/>
  <c r="AT463" i="3"/>
  <c r="AD463" i="3"/>
  <c r="AU463" i="3" s="1"/>
  <c r="AT584" i="3"/>
  <c r="AD584" i="3"/>
  <c r="AU584" i="3" s="1"/>
  <c r="AT648" i="3"/>
  <c r="AD648" i="3"/>
  <c r="AU648" i="3" s="1"/>
  <c r="AD773" i="3"/>
  <c r="AU773" i="3" s="1"/>
  <c r="AT773" i="3"/>
  <c r="AT852" i="3"/>
  <c r="AD852" i="3"/>
  <c r="AU852" i="3" s="1"/>
  <c r="AD997" i="3"/>
  <c r="AU997" i="3" s="1"/>
  <c r="AT997" i="3"/>
  <c r="AT99" i="3"/>
  <c r="AD99" i="3"/>
  <c r="AU99" i="3" s="1"/>
  <c r="AD178" i="3"/>
  <c r="AU178" i="3" s="1"/>
  <c r="AT178" i="3"/>
  <c r="AD242" i="3"/>
  <c r="AU242" i="3" s="1"/>
  <c r="AT242" i="3"/>
  <c r="AT367" i="3"/>
  <c r="AD367" i="3"/>
  <c r="AU367" i="3" s="1"/>
  <c r="AD446" i="3"/>
  <c r="AU446" i="3" s="1"/>
  <c r="AT446" i="3"/>
  <c r="AD510" i="3"/>
  <c r="AU510" i="3" s="1"/>
  <c r="AT510" i="3"/>
  <c r="AT710" i="3"/>
  <c r="AD710" i="3"/>
  <c r="AU710" i="3" s="1"/>
  <c r="AD774" i="3"/>
  <c r="AU774" i="3" s="1"/>
  <c r="AT774" i="3"/>
  <c r="AD837" i="3"/>
  <c r="AU837" i="3" s="1"/>
  <c r="AT837" i="3"/>
  <c r="AD968" i="3"/>
  <c r="AU968" i="3" s="1"/>
  <c r="AT968" i="3"/>
  <c r="AD36" i="3"/>
  <c r="AU36" i="3" s="1"/>
  <c r="AT36" i="3"/>
  <c r="AD100" i="3"/>
  <c r="AU100" i="3" s="1"/>
  <c r="AT100" i="3"/>
  <c r="AD163" i="3"/>
  <c r="AU163" i="3" s="1"/>
  <c r="AT163" i="3"/>
  <c r="AD298" i="3"/>
  <c r="AU298" i="3" s="1"/>
  <c r="AT298" i="3"/>
  <c r="AD362" i="3"/>
  <c r="AU362" i="3" s="1"/>
  <c r="AT362" i="3"/>
  <c r="AD374" i="3"/>
  <c r="AU374" i="3" s="1"/>
  <c r="AT374" i="3"/>
  <c r="AD495" i="3"/>
  <c r="AU495" i="3" s="1"/>
  <c r="AT495" i="3"/>
  <c r="AD592" i="3"/>
  <c r="AU592" i="3" s="1"/>
  <c r="AT592" i="3"/>
  <c r="AT656" i="3"/>
  <c r="AD656" i="3"/>
  <c r="AU656" i="3" s="1"/>
  <c r="AD838" i="3"/>
  <c r="AU838" i="3" s="1"/>
  <c r="AT838" i="3"/>
  <c r="AD908" i="3"/>
  <c r="AU908" i="3" s="1"/>
  <c r="AT908" i="3"/>
  <c r="R224" i="19"/>
  <c r="L345" i="19"/>
  <c r="F244" i="19"/>
  <c r="L244" i="19" s="1"/>
  <c r="L179" i="19"/>
  <c r="F391" i="19"/>
  <c r="L391" i="19" s="1"/>
  <c r="L132" i="19"/>
  <c r="R237" i="19"/>
  <c r="L331" i="19"/>
  <c r="L327" i="19"/>
  <c r="L323" i="19"/>
  <c r="F319" i="19"/>
  <c r="L319" i="19" s="1"/>
  <c r="R217" i="19"/>
  <c r="R205" i="19"/>
  <c r="L152" i="19"/>
  <c r="O318" i="19"/>
  <c r="R318" i="19" s="1"/>
  <c r="O160" i="19"/>
  <c r="R160" i="19" s="1"/>
  <c r="F144" i="19"/>
  <c r="L144" i="19" s="1"/>
  <c r="O132" i="19"/>
  <c r="R132" i="19" s="1"/>
  <c r="E132" i="19" s="1"/>
  <c r="O128" i="19"/>
  <c r="R128" i="19" s="1"/>
  <c r="O124" i="19"/>
  <c r="R124" i="19" s="1"/>
  <c r="O120" i="19"/>
  <c r="R120" i="19" s="1"/>
  <c r="O116" i="19"/>
  <c r="R116" i="19" s="1"/>
  <c r="O112" i="19"/>
  <c r="R112" i="19" s="1"/>
  <c r="O104" i="19"/>
  <c r="O138" i="19"/>
  <c r="R138" i="19" s="1"/>
  <c r="O83" i="19"/>
  <c r="R83" i="19" s="1"/>
  <c r="O21" i="19"/>
  <c r="R21" i="19" s="1"/>
  <c r="E21" i="19" s="1"/>
  <c r="S21" i="19" s="1"/>
  <c r="F17" i="19"/>
  <c r="L17" i="19" s="1"/>
  <c r="O11" i="19"/>
  <c r="R11" i="19" s="1"/>
  <c r="O212" i="19"/>
  <c r="R212" i="19" s="1"/>
  <c r="E212" i="19" s="1"/>
  <c r="W212" i="19" s="1"/>
  <c r="F83" i="19"/>
  <c r="L83" i="19" s="1"/>
  <c r="O150" i="19"/>
  <c r="R150" i="19" s="1"/>
  <c r="F146" i="19"/>
  <c r="L146" i="19" s="1"/>
  <c r="F142" i="19"/>
  <c r="L142" i="19" s="1"/>
  <c r="O134" i="19"/>
  <c r="R134" i="19" s="1"/>
  <c r="E134" i="19" s="1"/>
  <c r="O130" i="19"/>
  <c r="R130" i="19" s="1"/>
  <c r="O126" i="19"/>
  <c r="R126" i="19" s="1"/>
  <c r="E126" i="19" s="1"/>
  <c r="O122" i="19"/>
  <c r="R122" i="19" s="1"/>
  <c r="O118" i="19"/>
  <c r="R118" i="19" s="1"/>
  <c r="E118" i="19" s="1"/>
  <c r="O114" i="19"/>
  <c r="R114" i="19" s="1"/>
  <c r="O60" i="19"/>
  <c r="R60" i="19" s="1"/>
  <c r="O48" i="19"/>
  <c r="R48" i="19" s="1"/>
  <c r="O15" i="19"/>
  <c r="R15" i="19" s="1"/>
  <c r="O350" i="19"/>
  <c r="R350" i="19" s="1"/>
  <c r="O352" i="19"/>
  <c r="R352" i="19" s="1"/>
  <c r="F265" i="19"/>
  <c r="L265" i="19" s="1"/>
  <c r="F243" i="19"/>
  <c r="L243" i="19" s="1"/>
  <c r="F261" i="19"/>
  <c r="L261" i="19" s="1"/>
  <c r="F249" i="19"/>
  <c r="L249" i="19" s="1"/>
  <c r="F229" i="19"/>
  <c r="L229" i="19" s="1"/>
  <c r="F147" i="19"/>
  <c r="L147" i="19" s="1"/>
  <c r="F352" i="19"/>
  <c r="L352" i="19" s="1"/>
  <c r="F257" i="19"/>
  <c r="L257" i="19" s="1"/>
  <c r="F208" i="19"/>
  <c r="L208" i="19" s="1"/>
  <c r="F79" i="19"/>
  <c r="L79" i="19" s="1"/>
  <c r="O347" i="19"/>
  <c r="R347" i="19" s="1"/>
  <c r="O9" i="19"/>
  <c r="O140" i="19"/>
  <c r="R140" i="19" s="1"/>
  <c r="F136" i="19"/>
  <c r="L136" i="19" s="1"/>
  <c r="O99" i="19"/>
  <c r="R99" i="19" s="1"/>
  <c r="O95" i="19"/>
  <c r="R95" i="19" s="1"/>
  <c r="O91" i="19"/>
  <c r="R91" i="19" s="1"/>
  <c r="O145" i="19"/>
  <c r="R145" i="19" s="1"/>
  <c r="O58" i="19"/>
  <c r="R58" i="19" s="1"/>
  <c r="O46" i="19"/>
  <c r="R46" i="19" s="1"/>
  <c r="F37" i="19"/>
  <c r="L37" i="19" s="1"/>
  <c r="F33" i="19"/>
  <c r="L33" i="19" s="1"/>
  <c r="O354" i="19"/>
  <c r="R354" i="19" s="1"/>
  <c r="E354" i="19" s="1"/>
  <c r="W354" i="19" s="1"/>
  <c r="F59" i="19"/>
  <c r="L59" i="19" s="1"/>
  <c r="O310" i="19"/>
  <c r="R310" i="19" s="1"/>
  <c r="F306" i="19"/>
  <c r="L306" i="19" s="1"/>
  <c r="F298" i="19"/>
  <c r="L298" i="19" s="1"/>
  <c r="F284" i="19"/>
  <c r="L284" i="19" s="1"/>
  <c r="O255" i="19"/>
  <c r="R255" i="19" s="1"/>
  <c r="O220" i="19"/>
  <c r="R220" i="19" s="1"/>
  <c r="O214" i="19"/>
  <c r="R214" i="19" s="1"/>
  <c r="O201" i="19"/>
  <c r="R201" i="19" s="1"/>
  <c r="O175" i="19"/>
  <c r="R175" i="19" s="1"/>
  <c r="O147" i="19"/>
  <c r="R147" i="19" s="1"/>
  <c r="O143" i="19"/>
  <c r="F102" i="19"/>
  <c r="L102" i="19" s="1"/>
  <c r="F100" i="19"/>
  <c r="L100" i="19" s="1"/>
  <c r="F98" i="19"/>
  <c r="L98" i="19" s="1"/>
  <c r="F96" i="19"/>
  <c r="L96" i="19" s="1"/>
  <c r="F94" i="19"/>
  <c r="L94" i="19" s="1"/>
  <c r="F92" i="19"/>
  <c r="L92" i="19" s="1"/>
  <c r="F90" i="19"/>
  <c r="L90" i="19" s="1"/>
  <c r="F88" i="19"/>
  <c r="L88" i="19" s="1"/>
  <c r="O69" i="19"/>
  <c r="R69" i="19" s="1"/>
  <c r="O67" i="19"/>
  <c r="R67" i="19" s="1"/>
  <c r="O65" i="19"/>
  <c r="R65" i="19" s="1"/>
  <c r="O62" i="19"/>
  <c r="R62" i="19" s="1"/>
  <c r="F62" i="19"/>
  <c r="L62" i="19" s="1"/>
  <c r="F60" i="19"/>
  <c r="L60" i="19" s="1"/>
  <c r="F53" i="19"/>
  <c r="L53" i="19" s="1"/>
  <c r="F44" i="19"/>
  <c r="L44" i="19" s="1"/>
  <c r="F42" i="19"/>
  <c r="L42" i="19" s="1"/>
  <c r="F40" i="19"/>
  <c r="L40" i="19" s="1"/>
  <c r="O33" i="19"/>
  <c r="R33" i="19" s="1"/>
  <c r="O25" i="19"/>
  <c r="R25" i="19" s="1"/>
  <c r="O18" i="19"/>
  <c r="R18" i="19" s="1"/>
  <c r="O16" i="19"/>
  <c r="R16" i="19" s="1"/>
  <c r="F311" i="19"/>
  <c r="L311" i="19" s="1"/>
  <c r="O291" i="19"/>
  <c r="R291" i="19" s="1"/>
  <c r="O203" i="19"/>
  <c r="R203" i="19" s="1"/>
  <c r="F18" i="19"/>
  <c r="L18" i="19" s="1"/>
  <c r="O325" i="19"/>
  <c r="R325" i="19" s="1"/>
  <c r="O289" i="19"/>
  <c r="R289" i="19" s="1"/>
  <c r="F148" i="19"/>
  <c r="L148" i="19" s="1"/>
  <c r="F81" i="19"/>
  <c r="L81" i="19" s="1"/>
  <c r="O117" i="19"/>
  <c r="R117" i="19" s="1"/>
  <c r="F231" i="19"/>
  <c r="F318" i="19"/>
  <c r="F255" i="19"/>
  <c r="L255" i="19" s="1"/>
  <c r="F187" i="19"/>
  <c r="L187" i="19" s="1"/>
  <c r="F269" i="19"/>
  <c r="L269" i="19" s="1"/>
  <c r="F259" i="19"/>
  <c r="L259" i="19" s="1"/>
  <c r="F251" i="19"/>
  <c r="L251" i="19" s="1"/>
  <c r="F239" i="19"/>
  <c r="L239" i="19" s="1"/>
  <c r="F267" i="19"/>
  <c r="L267" i="19" s="1"/>
  <c r="F175" i="19"/>
  <c r="L175" i="19" s="1"/>
  <c r="F273" i="19"/>
  <c r="L273" i="19" s="1"/>
  <c r="F321" i="19"/>
  <c r="L321" i="19" s="1"/>
  <c r="F350" i="19"/>
  <c r="L350" i="19" s="1"/>
  <c r="D25" i="18"/>
  <c r="R25" i="18" s="1"/>
  <c r="O273" i="19"/>
  <c r="R273" i="19" s="1"/>
  <c r="O79" i="19"/>
  <c r="R79" i="19" s="1"/>
  <c r="E79" i="19" s="1"/>
  <c r="F48" i="19"/>
  <c r="L48" i="19" s="1"/>
  <c r="O372" i="19"/>
  <c r="R372" i="19" s="1"/>
  <c r="F288" i="19"/>
  <c r="L288" i="19" s="1"/>
  <c r="F108" i="19"/>
  <c r="L108" i="19" s="1"/>
  <c r="O366" i="19"/>
  <c r="R366" i="19" s="1"/>
  <c r="F225" i="19"/>
  <c r="L225" i="19" s="1"/>
  <c r="O77" i="19"/>
  <c r="R77" i="19" s="1"/>
  <c r="F277" i="19"/>
  <c r="L277" i="19" s="1"/>
  <c r="F290" i="19"/>
  <c r="L290" i="19" s="1"/>
  <c r="F335" i="19"/>
  <c r="L335" i="19" s="1"/>
  <c r="O233" i="19"/>
  <c r="R233" i="19" s="1"/>
  <c r="E233" i="19" s="1"/>
  <c r="S233" i="19" s="1"/>
  <c r="F346" i="19"/>
  <c r="L346" i="19" s="1"/>
  <c r="F50" i="19"/>
  <c r="L50" i="19" s="1"/>
  <c r="F219" i="19"/>
  <c r="L219" i="19" s="1"/>
  <c r="F180" i="19"/>
  <c r="L180" i="19" s="1"/>
  <c r="F209" i="19"/>
  <c r="L209" i="19" s="1"/>
  <c r="F65" i="19"/>
  <c r="L65" i="19" s="1"/>
  <c r="F188" i="19"/>
  <c r="L188" i="19" s="1"/>
  <c r="F359" i="19"/>
  <c r="L359" i="19" s="1"/>
  <c r="F124" i="19"/>
  <c r="L124" i="19" s="1"/>
  <c r="O195" i="19"/>
  <c r="R195" i="19" s="1"/>
  <c r="O227" i="19"/>
  <c r="R227" i="19" s="1"/>
  <c r="F341" i="19"/>
  <c r="L341" i="19" s="1"/>
  <c r="F302" i="19"/>
  <c r="L302" i="19" s="1"/>
  <c r="R413" i="19"/>
  <c r="E413" i="19" s="1"/>
  <c r="W413" i="19" s="1"/>
  <c r="O55" i="19"/>
  <c r="R55" i="19" s="1"/>
  <c r="O71" i="19"/>
  <c r="R71" i="19" s="1"/>
  <c r="F116" i="19"/>
  <c r="L116" i="19" s="1"/>
  <c r="O149" i="19"/>
  <c r="R149" i="19" s="1"/>
  <c r="O156" i="19"/>
  <c r="R156" i="19" s="1"/>
  <c r="O173" i="19"/>
  <c r="R173" i="19" s="1"/>
  <c r="O179" i="19"/>
  <c r="R179" i="19" s="1"/>
  <c r="E179" i="19" s="1"/>
  <c r="W179" i="19" s="1"/>
  <c r="O191" i="19"/>
  <c r="R191" i="19" s="1"/>
  <c r="E191" i="19" s="1"/>
  <c r="W191" i="19" s="1"/>
  <c r="O209" i="19"/>
  <c r="R209" i="19" s="1"/>
  <c r="O222" i="19"/>
  <c r="R222" i="19" s="1"/>
  <c r="O251" i="19"/>
  <c r="R251" i="19" s="1"/>
  <c r="O314" i="19"/>
  <c r="R314" i="19" s="1"/>
  <c r="E314" i="19" s="1"/>
  <c r="S314" i="19" s="1"/>
  <c r="O344" i="19"/>
  <c r="R344" i="19" s="1"/>
  <c r="F337" i="19"/>
  <c r="L337" i="19" s="1"/>
  <c r="F333" i="19"/>
  <c r="L333" i="19" s="1"/>
  <c r="F329" i="19"/>
  <c r="L329" i="19" s="1"/>
  <c r="F325" i="19"/>
  <c r="L325" i="19" s="1"/>
  <c r="O275" i="19"/>
  <c r="R275" i="19" s="1"/>
  <c r="O271" i="19"/>
  <c r="R271" i="19" s="1"/>
  <c r="O267" i="19"/>
  <c r="R267" i="19" s="1"/>
  <c r="E267" i="19" s="1"/>
  <c r="O263" i="19"/>
  <c r="R263" i="19" s="1"/>
  <c r="O243" i="19"/>
  <c r="R243" i="19" s="1"/>
  <c r="O235" i="19"/>
  <c r="R235" i="19" s="1"/>
  <c r="O231" i="19"/>
  <c r="R231" i="19" s="1"/>
  <c r="O199" i="19"/>
  <c r="R199" i="19" s="1"/>
  <c r="O186" i="19"/>
  <c r="R186" i="19" s="1"/>
  <c r="F182" i="19"/>
  <c r="L182" i="19" s="1"/>
  <c r="F130" i="19"/>
  <c r="L130" i="19" s="1"/>
  <c r="F122" i="19"/>
  <c r="L122" i="19" s="1"/>
  <c r="F114" i="19"/>
  <c r="L114" i="19" s="1"/>
  <c r="F104" i="19"/>
  <c r="L104" i="19" s="1"/>
  <c r="O73" i="19"/>
  <c r="R73" i="19" s="1"/>
  <c r="E73" i="19" s="1"/>
  <c r="S73" i="19" s="1"/>
  <c r="F324" i="19"/>
  <c r="L324" i="19" s="1"/>
  <c r="O280" i="19"/>
  <c r="R280" i="19" s="1"/>
  <c r="F110" i="19"/>
  <c r="L110" i="19" s="1"/>
  <c r="F106" i="19"/>
  <c r="L106" i="19" s="1"/>
  <c r="O81" i="19"/>
  <c r="R81" i="19" s="1"/>
  <c r="F58" i="19"/>
  <c r="L58" i="19" s="1"/>
  <c r="O35" i="19"/>
  <c r="R35" i="19" s="1"/>
  <c r="O27" i="19"/>
  <c r="R27" i="19" s="1"/>
  <c r="O78" i="19"/>
  <c r="R78" i="19" s="1"/>
  <c r="F15" i="19"/>
  <c r="L15" i="19" s="1"/>
  <c r="F11" i="19"/>
  <c r="O417" i="19"/>
  <c r="R417" i="19" s="1"/>
  <c r="F139" i="19"/>
  <c r="L139" i="19" s="1"/>
  <c r="F87" i="19"/>
  <c r="L87" i="19" s="1"/>
  <c r="F294" i="19"/>
  <c r="L294" i="19" s="1"/>
  <c r="F220" i="19"/>
  <c r="L220" i="19" s="1"/>
  <c r="F54" i="19"/>
  <c r="L54" i="19" s="1"/>
  <c r="O384" i="19"/>
  <c r="R384" i="19" s="1"/>
  <c r="F365" i="19"/>
  <c r="L365" i="19" s="1"/>
  <c r="O37" i="19"/>
  <c r="R37" i="19" s="1"/>
  <c r="O85" i="19"/>
  <c r="R85" i="19" s="1"/>
  <c r="O169" i="19"/>
  <c r="R169" i="19" s="1"/>
  <c r="O247" i="19"/>
  <c r="R247" i="19" s="1"/>
  <c r="F292" i="19"/>
  <c r="L292" i="19" s="1"/>
  <c r="F304" i="19"/>
  <c r="L304" i="19" s="1"/>
  <c r="F300" i="19"/>
  <c r="L300" i="19" s="1"/>
  <c r="F296" i="19"/>
  <c r="L296" i="19" s="1"/>
  <c r="F286" i="19"/>
  <c r="L286" i="19" s="1"/>
  <c r="F282" i="19"/>
  <c r="L282" i="19" s="1"/>
  <c r="O141" i="19"/>
  <c r="R141" i="19" s="1"/>
  <c r="O50" i="19"/>
  <c r="R50" i="19" s="1"/>
  <c r="F202" i="19"/>
  <c r="L202" i="19" s="1"/>
  <c r="R370" i="19"/>
  <c r="F374" i="19"/>
  <c r="L374" i="19" s="1"/>
  <c r="F452" i="19"/>
  <c r="L452" i="19" s="1"/>
  <c r="R104" i="19"/>
  <c r="R59" i="19"/>
  <c r="L439" i="19"/>
  <c r="O336" i="19"/>
  <c r="R336" i="19" s="1"/>
  <c r="O332" i="19"/>
  <c r="R332" i="19" s="1"/>
  <c r="O324" i="19"/>
  <c r="R324" i="19" s="1"/>
  <c r="O320" i="19"/>
  <c r="R320" i="19" s="1"/>
  <c r="F316" i="19"/>
  <c r="L316" i="19" s="1"/>
  <c r="F312" i="19"/>
  <c r="L312" i="19" s="1"/>
  <c r="F222" i="19"/>
  <c r="L222" i="19" s="1"/>
  <c r="F214" i="19"/>
  <c r="L214" i="19" s="1"/>
  <c r="F197" i="19"/>
  <c r="L197" i="19" s="1"/>
  <c r="F193" i="19"/>
  <c r="L193" i="19" s="1"/>
  <c r="F189" i="19"/>
  <c r="L189" i="19" s="1"/>
  <c r="O181" i="19"/>
  <c r="R181" i="19" s="1"/>
  <c r="F177" i="19"/>
  <c r="L177" i="19" s="1"/>
  <c r="F160" i="19"/>
  <c r="L160" i="19" s="1"/>
  <c r="F156" i="19"/>
  <c r="L156" i="19" s="1"/>
  <c r="O444" i="19"/>
  <c r="R444" i="19" s="1"/>
  <c r="O446" i="19"/>
  <c r="R446" i="19" s="1"/>
  <c r="O448" i="19"/>
  <c r="R448" i="19" s="1"/>
  <c r="R194" i="19"/>
  <c r="L64" i="19"/>
  <c r="L74" i="19"/>
  <c r="R308" i="19"/>
  <c r="L218" i="19"/>
  <c r="L185" i="19"/>
  <c r="Q10" i="8"/>
  <c r="R265" i="19"/>
  <c r="L233" i="19"/>
  <c r="L314" i="19"/>
  <c r="AR15" i="3"/>
  <c r="L184" i="19"/>
  <c r="L26" i="19"/>
  <c r="L326" i="19"/>
  <c r="L52" i="19"/>
  <c r="L204" i="19"/>
  <c r="L234" i="19"/>
  <c r="L230" i="19"/>
  <c r="L72" i="19"/>
  <c r="F355" i="19"/>
  <c r="L355" i="19" s="1"/>
  <c r="O386" i="19"/>
  <c r="R386" i="19" s="1"/>
  <c r="F383" i="19"/>
  <c r="L383" i="19" s="1"/>
  <c r="F138" i="19"/>
  <c r="L138" i="19" s="1"/>
  <c r="O101" i="19"/>
  <c r="R101" i="19" s="1"/>
  <c r="O97" i="19"/>
  <c r="R97" i="19" s="1"/>
  <c r="O93" i="19"/>
  <c r="R93" i="19" s="1"/>
  <c r="O89" i="19"/>
  <c r="R89" i="19" s="1"/>
  <c r="E89" i="19" s="1"/>
  <c r="S89" i="19" s="1"/>
  <c r="F85" i="19"/>
  <c r="L85" i="19" s="1"/>
  <c r="F123" i="19"/>
  <c r="L123" i="19" s="1"/>
  <c r="O43" i="19"/>
  <c r="R43" i="19" s="1"/>
  <c r="F35" i="19"/>
  <c r="L35" i="19" s="1"/>
  <c r="F31" i="19"/>
  <c r="L31" i="19" s="1"/>
  <c r="F27" i="19"/>
  <c r="L27" i="19" s="1"/>
  <c r="F23" i="19"/>
  <c r="L23" i="19" s="1"/>
  <c r="F61" i="19"/>
  <c r="L61" i="19" s="1"/>
  <c r="F43" i="19"/>
  <c r="L43" i="19" s="1"/>
  <c r="O36" i="19"/>
  <c r="R36" i="19" s="1"/>
  <c r="F351" i="19"/>
  <c r="L351" i="19" s="1"/>
  <c r="O52" i="19"/>
  <c r="R52" i="19" s="1"/>
  <c r="E52" i="19" s="1"/>
  <c r="S52" i="19" s="1"/>
  <c r="O167" i="19"/>
  <c r="R167" i="19" s="1"/>
  <c r="O340" i="19"/>
  <c r="R340" i="19" s="1"/>
  <c r="F378" i="19"/>
  <c r="L378" i="19" s="1"/>
  <c r="F418" i="19"/>
  <c r="L418" i="19" s="1"/>
  <c r="F420" i="19"/>
  <c r="L420" i="19" s="1"/>
  <c r="F422" i="19"/>
  <c r="L422" i="19" s="1"/>
  <c r="F424" i="19"/>
  <c r="L424" i="19" s="1"/>
  <c r="F426" i="19"/>
  <c r="L426" i="19" s="1"/>
  <c r="F434" i="19"/>
  <c r="L434" i="19" s="1"/>
  <c r="O349" i="19"/>
  <c r="R349" i="19" s="1"/>
  <c r="O453" i="19"/>
  <c r="R453" i="19" s="1"/>
  <c r="E453" i="19" s="1"/>
  <c r="F372" i="19"/>
  <c r="L372" i="19" s="1"/>
  <c r="D21" i="18"/>
  <c r="V21" i="18" s="1"/>
  <c r="F348" i="19"/>
  <c r="L348" i="19" s="1"/>
  <c r="F313" i="19"/>
  <c r="L313" i="19" s="1"/>
  <c r="F396" i="19"/>
  <c r="L396" i="19" s="1"/>
  <c r="F398" i="19"/>
  <c r="L398" i="19" s="1"/>
  <c r="F362" i="19"/>
  <c r="L362" i="19" s="1"/>
  <c r="D15" i="18"/>
  <c r="R15" i="18" s="1"/>
  <c r="D19" i="18"/>
  <c r="R19" i="18" s="1"/>
  <c r="O459" i="19"/>
  <c r="R459" i="19" s="1"/>
  <c r="F379" i="19"/>
  <c r="L379" i="19" s="1"/>
  <c r="F387" i="19"/>
  <c r="L387" i="19" s="1"/>
  <c r="O284" i="19"/>
  <c r="R284" i="19" s="1"/>
  <c r="O290" i="19"/>
  <c r="R290" i="19" s="1"/>
  <c r="O331" i="19"/>
  <c r="R331" i="19" s="1"/>
  <c r="E331" i="19" s="1"/>
  <c r="W331" i="19" s="1"/>
  <c r="O341" i="19"/>
  <c r="R341" i="19" s="1"/>
  <c r="O321" i="19"/>
  <c r="R321" i="19" s="1"/>
  <c r="O223" i="19"/>
  <c r="R223" i="19" s="1"/>
  <c r="O215" i="19"/>
  <c r="R215" i="19" s="1"/>
  <c r="F342" i="19"/>
  <c r="L342" i="19" s="1"/>
  <c r="F334" i="19"/>
  <c r="L334" i="19" s="1"/>
  <c r="F330" i="19"/>
  <c r="L330" i="19" s="1"/>
  <c r="F322" i="19"/>
  <c r="L322" i="19" s="1"/>
  <c r="O315" i="19"/>
  <c r="R315" i="19" s="1"/>
  <c r="O311" i="19"/>
  <c r="R311" i="19" s="1"/>
  <c r="F307" i="19"/>
  <c r="L307" i="19" s="1"/>
  <c r="F303" i="19"/>
  <c r="L303" i="19" s="1"/>
  <c r="F301" i="19"/>
  <c r="F289" i="19"/>
  <c r="L289" i="19" s="1"/>
  <c r="O268" i="19"/>
  <c r="R268" i="19" s="1"/>
  <c r="O264" i="19"/>
  <c r="R264" i="19" s="1"/>
  <c r="O260" i="19"/>
  <c r="R260" i="19" s="1"/>
  <c r="O256" i="19"/>
  <c r="R256" i="19" s="1"/>
  <c r="O252" i="19"/>
  <c r="R252" i="19" s="1"/>
  <c r="O248" i="19"/>
  <c r="R248" i="19" s="1"/>
  <c r="O228" i="19"/>
  <c r="R228" i="19" s="1"/>
  <c r="O148" i="19"/>
  <c r="R148" i="19" s="1"/>
  <c r="O137" i="19"/>
  <c r="R137" i="19" s="1"/>
  <c r="F133" i="19"/>
  <c r="L133" i="19" s="1"/>
  <c r="F131" i="19"/>
  <c r="F129" i="19"/>
  <c r="F127" i="19"/>
  <c r="F125" i="19"/>
  <c r="L125" i="19" s="1"/>
  <c r="F121" i="19"/>
  <c r="L121" i="19" s="1"/>
  <c r="F119" i="19"/>
  <c r="F117" i="19"/>
  <c r="L117" i="19" s="1"/>
  <c r="F115" i="19"/>
  <c r="F113" i="19"/>
  <c r="O86" i="19"/>
  <c r="R86" i="19" s="1"/>
  <c r="F49" i="19"/>
  <c r="L49" i="19" s="1"/>
  <c r="F47" i="19"/>
  <c r="L47" i="19" s="1"/>
  <c r="O38" i="19"/>
  <c r="R38" i="19" s="1"/>
  <c r="O34" i="19"/>
  <c r="R34" i="19" s="1"/>
  <c r="E34" i="19" s="1"/>
  <c r="S34" i="19" s="1"/>
  <c r="O32" i="19"/>
  <c r="R32" i="19" s="1"/>
  <c r="O30" i="19"/>
  <c r="R30" i="19" s="1"/>
  <c r="O28" i="19"/>
  <c r="R28" i="19" s="1"/>
  <c r="O26" i="19"/>
  <c r="R26" i="19" s="1"/>
  <c r="E26" i="19" s="1"/>
  <c r="O24" i="19"/>
  <c r="R24" i="19" s="1"/>
  <c r="F20" i="19"/>
  <c r="L20" i="19" s="1"/>
  <c r="F353" i="19"/>
  <c r="L353" i="19" s="1"/>
  <c r="F444" i="19"/>
  <c r="L444" i="19" s="1"/>
  <c r="F446" i="19"/>
  <c r="F448" i="19"/>
  <c r="L448" i="19" s="1"/>
  <c r="F363" i="19"/>
  <c r="L363" i="19" s="1"/>
  <c r="F384" i="19"/>
  <c r="L384" i="19" s="1"/>
  <c r="O364" i="19"/>
  <c r="R364" i="19" s="1"/>
  <c r="F338" i="19"/>
  <c r="L338" i="19" s="1"/>
  <c r="F287" i="19"/>
  <c r="L287" i="19" s="1"/>
  <c r="F283" i="19"/>
  <c r="L283" i="19" s="1"/>
  <c r="O274" i="19"/>
  <c r="R274" i="19" s="1"/>
  <c r="E274" i="19" s="1"/>
  <c r="W274" i="19" s="1"/>
  <c r="O270" i="19"/>
  <c r="R270" i="19" s="1"/>
  <c r="O262" i="19"/>
  <c r="R262" i="19" s="1"/>
  <c r="O250" i="19"/>
  <c r="R250" i="19" s="1"/>
  <c r="O244" i="19"/>
  <c r="R244" i="19" s="1"/>
  <c r="O238" i="19"/>
  <c r="R238" i="19" s="1"/>
  <c r="O221" i="19"/>
  <c r="R221" i="19" s="1"/>
  <c r="O216" i="19"/>
  <c r="R216" i="19" s="1"/>
  <c r="O213" i="19"/>
  <c r="R213" i="19" s="1"/>
  <c r="O211" i="19"/>
  <c r="R211" i="19" s="1"/>
  <c r="O200" i="19"/>
  <c r="R200" i="19" s="1"/>
  <c r="O196" i="19"/>
  <c r="R196" i="19" s="1"/>
  <c r="O192" i="19"/>
  <c r="R192" i="19" s="1"/>
  <c r="O188" i="19"/>
  <c r="R188" i="19" s="1"/>
  <c r="O183" i="19"/>
  <c r="R183" i="19" s="1"/>
  <c r="O176" i="19"/>
  <c r="R176" i="19" s="1"/>
  <c r="O170" i="19"/>
  <c r="R170" i="19" s="1"/>
  <c r="O166" i="19"/>
  <c r="R166" i="19" s="1"/>
  <c r="F162" i="19"/>
  <c r="L162" i="19" s="1"/>
  <c r="O159" i="19"/>
  <c r="R159" i="19" s="1"/>
  <c r="O155" i="19"/>
  <c r="R155" i="19" s="1"/>
  <c r="O357" i="19"/>
  <c r="R357" i="19" s="1"/>
  <c r="O146" i="19"/>
  <c r="R146" i="19" s="1"/>
  <c r="O144" i="19"/>
  <c r="R144" i="19" s="1"/>
  <c r="F140" i="19"/>
  <c r="L140" i="19" s="1"/>
  <c r="O135" i="19"/>
  <c r="R135" i="19" s="1"/>
  <c r="F111" i="19"/>
  <c r="L111" i="19" s="1"/>
  <c r="F107" i="19"/>
  <c r="F101" i="19"/>
  <c r="F99" i="19"/>
  <c r="L99" i="19" s="1"/>
  <c r="F93" i="19"/>
  <c r="L93" i="19" s="1"/>
  <c r="F91" i="19"/>
  <c r="O84" i="19"/>
  <c r="R84" i="19" s="1"/>
  <c r="O74" i="19"/>
  <c r="R74" i="19" s="1"/>
  <c r="E74" i="19" s="1"/>
  <c r="O70" i="19"/>
  <c r="R70" i="19" s="1"/>
  <c r="O66" i="19"/>
  <c r="R66" i="19" s="1"/>
  <c r="O54" i="19"/>
  <c r="R54" i="19" s="1"/>
  <c r="F41" i="19"/>
  <c r="L41" i="19" s="1"/>
  <c r="O359" i="19"/>
  <c r="R359" i="19" s="1"/>
  <c r="F370" i="19"/>
  <c r="L370" i="19" s="1"/>
  <c r="O374" i="19"/>
  <c r="R374" i="19" s="1"/>
  <c r="F14" i="19"/>
  <c r="L14" i="19" s="1"/>
  <c r="F12" i="19"/>
  <c r="L12" i="19" s="1"/>
  <c r="F10" i="19"/>
  <c r="L10" i="19" s="1"/>
  <c r="F364" i="19"/>
  <c r="L364" i="19" s="1"/>
  <c r="O368" i="19"/>
  <c r="R368" i="19" s="1"/>
  <c r="E368" i="19" s="1"/>
  <c r="W368" i="19" s="1"/>
  <c r="F24" i="19"/>
  <c r="L24" i="19" s="1"/>
  <c r="O322" i="19"/>
  <c r="R322" i="19" s="1"/>
  <c r="F205" i="19"/>
  <c r="L205" i="19" s="1"/>
  <c r="F459" i="19"/>
  <c r="L459" i="19" s="1"/>
  <c r="O309" i="19"/>
  <c r="R309" i="19" s="1"/>
  <c r="E309" i="19" s="1"/>
  <c r="W309" i="19" s="1"/>
  <c r="O278" i="19"/>
  <c r="R278" i="19" s="1"/>
  <c r="F241" i="19"/>
  <c r="L241" i="19" s="1"/>
  <c r="F217" i="19"/>
  <c r="L217" i="19" s="1"/>
  <c r="F192" i="19"/>
  <c r="L192" i="19" s="1"/>
  <c r="F163" i="19"/>
  <c r="L163" i="19" s="1"/>
  <c r="O100" i="19"/>
  <c r="R100" i="19" s="1"/>
  <c r="O345" i="19"/>
  <c r="R345" i="19" s="1"/>
  <c r="E345" i="19" s="1"/>
  <c r="W345" i="19" s="1"/>
  <c r="F308" i="19"/>
  <c r="L308" i="19" s="1"/>
  <c r="F271" i="19"/>
  <c r="L271" i="19" s="1"/>
  <c r="O125" i="19"/>
  <c r="R125" i="19" s="1"/>
  <c r="O306" i="19"/>
  <c r="R306" i="19" s="1"/>
  <c r="F275" i="19"/>
  <c r="O189" i="19"/>
  <c r="R189" i="19" s="1"/>
  <c r="F166" i="19"/>
  <c r="L166" i="19" s="1"/>
  <c r="O29" i="19"/>
  <c r="R29" i="19" s="1"/>
  <c r="O361" i="19"/>
  <c r="R361" i="19" s="1"/>
  <c r="F297" i="19"/>
  <c r="F97" i="19"/>
  <c r="L97" i="19" s="1"/>
  <c r="O80" i="19"/>
  <c r="R80" i="19" s="1"/>
  <c r="F328" i="19"/>
  <c r="L328" i="19" s="1"/>
  <c r="O313" i="19"/>
  <c r="R313" i="19" s="1"/>
  <c r="O388" i="19"/>
  <c r="R388" i="19" s="1"/>
  <c r="F380" i="19"/>
  <c r="L380" i="19" s="1"/>
  <c r="F373" i="19"/>
  <c r="L373" i="19" s="1"/>
  <c r="O266" i="19"/>
  <c r="R266" i="19" s="1"/>
  <c r="O202" i="19"/>
  <c r="R202" i="19" s="1"/>
  <c r="O172" i="19"/>
  <c r="R172" i="19" s="1"/>
  <c r="O168" i="19"/>
  <c r="R168" i="19" s="1"/>
  <c r="O343" i="19"/>
  <c r="R343" i="19" s="1"/>
  <c r="O339" i="19"/>
  <c r="R339" i="19" s="1"/>
  <c r="O323" i="19"/>
  <c r="R323" i="19" s="1"/>
  <c r="E323" i="19" s="1"/>
  <c r="W323" i="19" s="1"/>
  <c r="O294" i="19"/>
  <c r="R294" i="19" s="1"/>
  <c r="F272" i="19"/>
  <c r="L272" i="19" s="1"/>
  <c r="F236" i="19"/>
  <c r="L236" i="19" s="1"/>
  <c r="O153" i="19"/>
  <c r="R153" i="19" s="1"/>
  <c r="O377" i="19"/>
  <c r="R377" i="19" s="1"/>
  <c r="F454" i="19"/>
  <c r="L454" i="19" s="1"/>
  <c r="F458" i="19"/>
  <c r="L458" i="19" s="1"/>
  <c r="O317" i="19"/>
  <c r="R317" i="19" s="1"/>
  <c r="O234" i="19"/>
  <c r="R234" i="19" s="1"/>
  <c r="E234" i="19" s="1"/>
  <c r="O157" i="19"/>
  <c r="R157" i="19" s="1"/>
  <c r="O82" i="19"/>
  <c r="R82" i="19" s="1"/>
  <c r="O76" i="19"/>
  <c r="R76" i="19" s="1"/>
  <c r="O337" i="19"/>
  <c r="R337" i="19" s="1"/>
  <c r="O302" i="19"/>
  <c r="R302" i="19" s="1"/>
  <c r="O298" i="19"/>
  <c r="R298" i="19" s="1"/>
  <c r="O292" i="19"/>
  <c r="R292" i="19" s="1"/>
  <c r="F270" i="19"/>
  <c r="L270" i="19" s="1"/>
  <c r="F260" i="19"/>
  <c r="L260" i="19" s="1"/>
  <c r="F295" i="19"/>
  <c r="L295" i="19" s="1"/>
  <c r="O363" i="19"/>
  <c r="R363" i="19" s="1"/>
  <c r="O22" i="19"/>
  <c r="R22" i="19" s="1"/>
  <c r="F161" i="19"/>
  <c r="L161" i="19" s="1"/>
  <c r="F45" i="19"/>
  <c r="L45" i="19" s="1"/>
  <c r="O198" i="19"/>
  <c r="R198" i="19" s="1"/>
  <c r="O230" i="19"/>
  <c r="R230" i="19" s="1"/>
  <c r="E230" i="19" s="1"/>
  <c r="S230" i="19" s="1"/>
  <c r="O346" i="19"/>
  <c r="R346" i="19" s="1"/>
  <c r="F340" i="19"/>
  <c r="O254" i="19"/>
  <c r="R254" i="19" s="1"/>
  <c r="E254" i="19" s="1"/>
  <c r="F305" i="19"/>
  <c r="L305" i="19" s="1"/>
  <c r="F207" i="19"/>
  <c r="L207" i="19" s="1"/>
  <c r="F103" i="19"/>
  <c r="L103" i="19" s="1"/>
  <c r="F39" i="19"/>
  <c r="L39" i="19" s="1"/>
  <c r="F369" i="19"/>
  <c r="L369" i="19" s="1"/>
  <c r="F310" i="19"/>
  <c r="L310" i="19" s="1"/>
  <c r="F278" i="19"/>
  <c r="L278" i="19" s="1"/>
  <c r="F226" i="19"/>
  <c r="L226" i="19" s="1"/>
  <c r="O56" i="19"/>
  <c r="R56" i="19" s="1"/>
  <c r="F105" i="19"/>
  <c r="L105" i="19" s="1"/>
  <c r="F291" i="19"/>
  <c r="L291" i="19" s="1"/>
  <c r="F181" i="19"/>
  <c r="L181" i="19" s="1"/>
  <c r="O258" i="19"/>
  <c r="R258" i="19" s="1"/>
  <c r="O246" i="19"/>
  <c r="R246" i="19" s="1"/>
  <c r="F293" i="19"/>
  <c r="L293" i="19" s="1"/>
  <c r="F215" i="19"/>
  <c r="L215" i="19" s="1"/>
  <c r="F57" i="19"/>
  <c r="L57" i="19" s="1"/>
  <c r="F375" i="19"/>
  <c r="L375" i="19" s="1"/>
  <c r="F206" i="19"/>
  <c r="L206" i="19" s="1"/>
  <c r="O279" i="19"/>
  <c r="R279" i="19" s="1"/>
  <c r="F256" i="19"/>
  <c r="L256" i="19" s="1"/>
  <c r="F211" i="19"/>
  <c r="L211" i="19" s="1"/>
  <c r="F360" i="19"/>
  <c r="L360" i="19" s="1"/>
  <c r="F216" i="19"/>
  <c r="L216" i="19" s="1"/>
  <c r="F164" i="19"/>
  <c r="L164" i="19" s="1"/>
  <c r="F320" i="19"/>
  <c r="L320" i="19" s="1"/>
  <c r="F210" i="19"/>
  <c r="L210" i="19" s="1"/>
  <c r="F150" i="19"/>
  <c r="L150" i="19" s="1"/>
  <c r="F388" i="19"/>
  <c r="L388" i="19" s="1"/>
  <c r="O396" i="19"/>
  <c r="R396" i="19" s="1"/>
  <c r="O398" i="19"/>
  <c r="R398" i="19" s="1"/>
  <c r="O408" i="19"/>
  <c r="R408" i="19" s="1"/>
  <c r="O412" i="19"/>
  <c r="R412" i="19" s="1"/>
  <c r="O400" i="19"/>
  <c r="R400" i="19" s="1"/>
  <c r="O416" i="19"/>
  <c r="R416" i="19" s="1"/>
  <c r="O420" i="19"/>
  <c r="R420" i="19" s="1"/>
  <c r="O422" i="19"/>
  <c r="R422" i="19" s="1"/>
  <c r="O424" i="19"/>
  <c r="R424" i="19" s="1"/>
  <c r="O426" i="19"/>
  <c r="R426" i="19" s="1"/>
  <c r="F157" i="19"/>
  <c r="L157" i="19" s="1"/>
  <c r="F279" i="19"/>
  <c r="L279" i="19" s="1"/>
  <c r="F258" i="19"/>
  <c r="L258" i="19" s="1"/>
  <c r="F357" i="19"/>
  <c r="F190" i="19"/>
  <c r="L190" i="19" s="1"/>
  <c r="O207" i="19"/>
  <c r="R207" i="19" s="1"/>
  <c r="O443" i="19"/>
  <c r="R443" i="19" s="1"/>
  <c r="F224" i="19"/>
  <c r="AD17" i="3"/>
  <c r="AU17" i="3" s="1"/>
  <c r="AT17" i="3"/>
  <c r="AD82" i="3"/>
  <c r="AU82" i="3" s="1"/>
  <c r="AT82" i="3"/>
  <c r="AD202" i="3"/>
  <c r="AU202" i="3" s="1"/>
  <c r="AT202" i="3"/>
  <c r="AD330" i="3"/>
  <c r="AU330" i="3" s="1"/>
  <c r="AT330" i="3"/>
  <c r="AD464" i="3"/>
  <c r="AU464" i="3" s="1"/>
  <c r="AT464" i="3"/>
  <c r="AD529" i="3"/>
  <c r="AU529" i="3" s="1"/>
  <c r="AT529" i="3"/>
  <c r="AD624" i="3"/>
  <c r="AU624" i="3" s="1"/>
  <c r="AT624" i="3"/>
  <c r="AD748" i="3"/>
  <c r="AU748" i="3" s="1"/>
  <c r="AT748" i="3"/>
  <c r="AD872" i="3"/>
  <c r="AU872" i="3" s="1"/>
  <c r="AT872" i="3"/>
  <c r="AD998" i="3"/>
  <c r="AU998" i="3" s="1"/>
  <c r="AT998" i="3"/>
  <c r="AD902" i="3"/>
  <c r="AU902" i="3" s="1"/>
  <c r="AT902" i="3"/>
  <c r="AD740" i="3"/>
  <c r="AU740" i="3" s="1"/>
  <c r="AT740" i="3"/>
  <c r="AD326" i="3"/>
  <c r="AU326" i="3" s="1"/>
  <c r="AT326" i="3"/>
  <c r="O429" i="19"/>
  <c r="R429" i="19" s="1"/>
  <c r="O435" i="19"/>
  <c r="R435" i="19" s="1"/>
  <c r="F445" i="19"/>
  <c r="L445" i="19" s="1"/>
  <c r="F447" i="19"/>
  <c r="L447" i="19" s="1"/>
  <c r="F449" i="19"/>
  <c r="L449" i="19" s="1"/>
  <c r="AD68" i="3"/>
  <c r="AU68" i="3" s="1"/>
  <c r="AT68" i="3"/>
  <c r="AD131" i="3"/>
  <c r="AU131" i="3" s="1"/>
  <c r="AT131" i="3"/>
  <c r="AD210" i="3"/>
  <c r="AU210" i="3" s="1"/>
  <c r="AT210" i="3"/>
  <c r="AD334" i="3"/>
  <c r="AU334" i="3" s="1"/>
  <c r="AT334" i="3"/>
  <c r="AD466" i="3"/>
  <c r="AU466" i="3" s="1"/>
  <c r="AT466" i="3"/>
  <c r="AD610" i="3"/>
  <c r="AU610" i="3" s="1"/>
  <c r="AT610" i="3"/>
  <c r="AD673" i="3"/>
  <c r="AU673" i="3" s="1"/>
  <c r="AT673" i="3"/>
  <c r="AD756" i="3"/>
  <c r="AU756" i="3" s="1"/>
  <c r="AT756" i="3"/>
  <c r="AD876" i="3"/>
  <c r="AU876" i="3" s="1"/>
  <c r="AT876" i="3"/>
  <c r="AD1000" i="3"/>
  <c r="AU1000" i="3" s="1"/>
  <c r="AT1000" i="3"/>
  <c r="AD904" i="3"/>
  <c r="AU904" i="3" s="1"/>
  <c r="AT904" i="3"/>
  <c r="AD996" i="3"/>
  <c r="AU996" i="3" s="1"/>
  <c r="AT996" i="3"/>
  <c r="AD608" i="3"/>
  <c r="AU608" i="3" s="1"/>
  <c r="AT608" i="3"/>
  <c r="D13" i="18"/>
  <c r="V13" i="18" s="1"/>
  <c r="D23" i="18"/>
  <c r="R23" i="18" s="1"/>
  <c r="F393" i="19"/>
  <c r="L393" i="19" s="1"/>
  <c r="F395" i="19"/>
  <c r="L395" i="19" s="1"/>
  <c r="F397" i="19"/>
  <c r="L397" i="19" s="1"/>
  <c r="F399" i="19"/>
  <c r="L399" i="19" s="1"/>
  <c r="F417" i="19"/>
  <c r="L417" i="19" s="1"/>
  <c r="F421" i="19"/>
  <c r="L421" i="19" s="1"/>
  <c r="F423" i="19"/>
  <c r="L423" i="19" s="1"/>
  <c r="F425" i="19"/>
  <c r="L425" i="19" s="1"/>
  <c r="R457" i="19"/>
  <c r="L368" i="19"/>
  <c r="AD70" i="3"/>
  <c r="AU70" i="3" s="1"/>
  <c r="AT70" i="3"/>
  <c r="AD196" i="3"/>
  <c r="AU196" i="3" s="1"/>
  <c r="AT196" i="3"/>
  <c r="AD263" i="3"/>
  <c r="AU263" i="3" s="1"/>
  <c r="AT263" i="3"/>
  <c r="AD342" i="3"/>
  <c r="AU342" i="3" s="1"/>
  <c r="AT342" i="3"/>
  <c r="AD470" i="3"/>
  <c r="AU470" i="3" s="1"/>
  <c r="AT470" i="3"/>
  <c r="AD612" i="3"/>
  <c r="AU612" i="3" s="1"/>
  <c r="AT612" i="3"/>
  <c r="AD742" i="3"/>
  <c r="AU742" i="3" s="1"/>
  <c r="AT742" i="3"/>
  <c r="AD805" i="3"/>
  <c r="AU805" i="3" s="1"/>
  <c r="AT805" i="3"/>
  <c r="AD884" i="3"/>
  <c r="AU884" i="3" s="1"/>
  <c r="AT884" i="3"/>
  <c r="AD1004" i="3"/>
  <c r="AU1004" i="3" s="1"/>
  <c r="AT1004" i="3"/>
  <c r="AD194" i="3"/>
  <c r="AU194" i="3" s="1"/>
  <c r="AT194" i="3"/>
  <c r="AD868" i="3"/>
  <c r="AU868" i="3" s="1"/>
  <c r="AT868" i="3"/>
  <c r="D24" i="18"/>
  <c r="V24" i="18" s="1"/>
  <c r="C24" i="18" s="1"/>
  <c r="AD74" i="3"/>
  <c r="AU74" i="3" s="1"/>
  <c r="AT74" i="3"/>
  <c r="AD198" i="3"/>
  <c r="AU198" i="3" s="1"/>
  <c r="AT198" i="3"/>
  <c r="AD328" i="3"/>
  <c r="AU328" i="3" s="1"/>
  <c r="AT328" i="3"/>
  <c r="AD399" i="3"/>
  <c r="AU399" i="3" s="1"/>
  <c r="AT399" i="3"/>
  <c r="AD478" i="3"/>
  <c r="AU478" i="3" s="1"/>
  <c r="AT478" i="3"/>
  <c r="AD616" i="3"/>
  <c r="AU616" i="3" s="1"/>
  <c r="AT616" i="3"/>
  <c r="AD744" i="3"/>
  <c r="AU744" i="3" s="1"/>
  <c r="AT744" i="3"/>
  <c r="AD870" i="3"/>
  <c r="AU870" i="3" s="1"/>
  <c r="AT870" i="3"/>
  <c r="AD933" i="3"/>
  <c r="AU933" i="3" s="1"/>
  <c r="AT933" i="3"/>
  <c r="AD1010" i="3"/>
  <c r="AU1010" i="3" s="1"/>
  <c r="AT1010" i="3"/>
  <c r="AD462" i="3"/>
  <c r="AU462" i="3" s="1"/>
  <c r="AT462" i="3"/>
  <c r="AD66" i="3"/>
  <c r="AU66" i="3" s="1"/>
  <c r="AT66" i="3"/>
  <c r="F9" i="19"/>
  <c r="L9" i="19" s="1"/>
  <c r="AD18" i="3"/>
  <c r="AU18" i="3" s="1"/>
  <c r="AT18" i="3"/>
  <c r="AD21" i="3"/>
  <c r="AU21" i="3" s="1"/>
  <c r="AT21" i="3"/>
  <c r="AD51" i="3"/>
  <c r="AU51" i="3" s="1"/>
  <c r="AT51" i="3"/>
  <c r="AD54" i="3"/>
  <c r="AU54" i="3" s="1"/>
  <c r="AT54" i="3"/>
  <c r="AD83" i="3"/>
  <c r="AU83" i="3" s="1"/>
  <c r="AT83" i="3"/>
  <c r="AD86" i="3"/>
  <c r="AU86" i="3" s="1"/>
  <c r="AT86" i="3"/>
  <c r="AD115" i="3"/>
  <c r="AU115" i="3" s="1"/>
  <c r="AT115" i="3"/>
  <c r="AD118" i="3"/>
  <c r="AU118" i="3" s="1"/>
  <c r="AT118" i="3"/>
  <c r="AD147" i="3"/>
  <c r="AU147" i="3" s="1"/>
  <c r="AT147" i="3"/>
  <c r="AD150" i="3"/>
  <c r="AU150" i="3" s="1"/>
  <c r="AT150" i="3"/>
  <c r="AD179" i="3"/>
  <c r="AU179" i="3" s="1"/>
  <c r="AT179" i="3"/>
  <c r="AD182" i="3"/>
  <c r="AU182" i="3" s="1"/>
  <c r="AT182" i="3"/>
  <c r="AD211" i="3"/>
  <c r="AU211" i="3" s="1"/>
  <c r="AT211" i="3"/>
  <c r="AD214" i="3"/>
  <c r="AU214" i="3" s="1"/>
  <c r="AT214" i="3"/>
  <c r="AD243" i="3"/>
  <c r="AU243" i="3" s="1"/>
  <c r="AT243" i="3"/>
  <c r="AD246" i="3"/>
  <c r="AU246" i="3" s="1"/>
  <c r="AT246" i="3"/>
  <c r="AD248" i="3"/>
  <c r="AU248" i="3" s="1"/>
  <c r="AT248" i="3"/>
  <c r="AD254" i="3"/>
  <c r="AU254" i="3" s="1"/>
  <c r="AT254" i="3"/>
  <c r="AD280" i="3"/>
  <c r="AU280" i="3" s="1"/>
  <c r="AT280" i="3"/>
  <c r="AD286" i="3"/>
  <c r="AU286" i="3" s="1"/>
  <c r="AT286" i="3"/>
  <c r="AD312" i="3"/>
  <c r="AU312" i="3" s="1"/>
  <c r="AT312" i="3"/>
  <c r="AD318" i="3"/>
  <c r="AU318" i="3" s="1"/>
  <c r="AT318" i="3"/>
  <c r="AD344" i="3"/>
  <c r="AU344" i="3" s="1"/>
  <c r="AT344" i="3"/>
  <c r="AD350" i="3"/>
  <c r="AU350" i="3" s="1"/>
  <c r="AT350" i="3"/>
  <c r="AD384" i="3"/>
  <c r="AU384" i="3" s="1"/>
  <c r="AT384" i="3"/>
  <c r="AD390" i="3"/>
  <c r="AU390" i="3" s="1"/>
  <c r="AT390" i="3"/>
  <c r="AD416" i="3"/>
  <c r="AU416" i="3" s="1"/>
  <c r="AT416" i="3"/>
  <c r="AD422" i="3"/>
  <c r="AU422" i="3" s="1"/>
  <c r="AT422" i="3"/>
  <c r="AD448" i="3"/>
  <c r="AU448" i="3" s="1"/>
  <c r="AT448" i="3"/>
  <c r="AD454" i="3"/>
  <c r="AU454" i="3" s="1"/>
  <c r="AT454" i="3"/>
  <c r="AD480" i="3"/>
  <c r="AU480" i="3" s="1"/>
  <c r="AT480" i="3"/>
  <c r="AD486" i="3"/>
  <c r="AU486" i="3" s="1"/>
  <c r="AT486" i="3"/>
  <c r="AD512" i="3"/>
  <c r="AU512" i="3" s="1"/>
  <c r="AT512" i="3"/>
  <c r="AD518" i="3"/>
  <c r="AU518" i="3" s="1"/>
  <c r="AT518" i="3"/>
  <c r="AD561" i="3"/>
  <c r="AU561" i="3" s="1"/>
  <c r="AT561" i="3"/>
  <c r="AD564" i="3"/>
  <c r="AU564" i="3" s="1"/>
  <c r="AT564" i="3"/>
  <c r="AD593" i="3"/>
  <c r="AU593" i="3" s="1"/>
  <c r="AT593" i="3"/>
  <c r="AD596" i="3"/>
  <c r="AU596" i="3" s="1"/>
  <c r="AT596" i="3"/>
  <c r="AD625" i="3"/>
  <c r="AU625" i="3" s="1"/>
  <c r="AT625" i="3"/>
  <c r="AD628" i="3"/>
  <c r="AU628" i="3" s="1"/>
  <c r="AT628" i="3"/>
  <c r="AD657" i="3"/>
  <c r="AU657" i="3" s="1"/>
  <c r="AT657" i="3"/>
  <c r="AD660" i="3"/>
  <c r="AU660" i="3" s="1"/>
  <c r="AT660" i="3"/>
  <c r="AD689" i="3"/>
  <c r="AU689" i="3" s="1"/>
  <c r="AT689" i="3"/>
  <c r="AD692" i="3"/>
  <c r="AU692" i="3" s="1"/>
  <c r="AT692" i="3"/>
  <c r="AD725" i="3"/>
  <c r="AU725" i="3" s="1"/>
  <c r="AT725" i="3"/>
  <c r="AD728" i="3"/>
  <c r="AU728" i="3" s="1"/>
  <c r="AT728" i="3"/>
  <c r="AD757" i="3"/>
  <c r="AU757" i="3" s="1"/>
  <c r="AT757" i="3"/>
  <c r="AD760" i="3"/>
  <c r="AU760" i="3" s="1"/>
  <c r="AT760" i="3"/>
  <c r="AD789" i="3"/>
  <c r="AU789" i="3" s="1"/>
  <c r="AT789" i="3"/>
  <c r="AD792" i="3"/>
  <c r="AU792" i="3" s="1"/>
  <c r="AT792" i="3"/>
  <c r="AD821" i="3"/>
  <c r="AU821" i="3" s="1"/>
  <c r="AT821" i="3"/>
  <c r="AD824" i="3"/>
  <c r="AU824" i="3" s="1"/>
  <c r="AT824" i="3"/>
  <c r="AD853" i="3"/>
  <c r="AU853" i="3" s="1"/>
  <c r="AT853" i="3"/>
  <c r="AD856" i="3"/>
  <c r="AU856" i="3" s="1"/>
  <c r="AT856" i="3"/>
  <c r="AD885" i="3"/>
  <c r="AU885" i="3" s="1"/>
  <c r="AT885" i="3"/>
  <c r="AD888" i="3"/>
  <c r="AU888" i="3" s="1"/>
  <c r="AT888" i="3"/>
  <c r="AD917" i="3"/>
  <c r="AU917" i="3" s="1"/>
  <c r="AT917" i="3"/>
  <c r="AD920" i="3"/>
  <c r="AU920" i="3" s="1"/>
  <c r="AT920" i="3"/>
  <c r="AD949" i="3"/>
  <c r="AU949" i="3" s="1"/>
  <c r="AT949" i="3"/>
  <c r="AD952" i="3"/>
  <c r="AU952" i="3" s="1"/>
  <c r="AT952" i="3"/>
  <c r="AD981" i="3"/>
  <c r="AU981" i="3" s="1"/>
  <c r="AT981" i="3"/>
  <c r="AD984" i="3"/>
  <c r="AU984" i="3" s="1"/>
  <c r="AT984" i="3"/>
  <c r="D10" i="18"/>
  <c r="V10" i="18" s="1"/>
  <c r="AD19" i="3"/>
  <c r="AU19" i="3" s="1"/>
  <c r="AT19" i="3"/>
  <c r="AD25" i="3"/>
  <c r="AU25" i="3" s="1"/>
  <c r="AT25" i="3"/>
  <c r="AD52" i="3"/>
  <c r="AU52" i="3" s="1"/>
  <c r="AT52" i="3"/>
  <c r="AD58" i="3"/>
  <c r="AU58" i="3" s="1"/>
  <c r="AT58" i="3"/>
  <c r="AD84" i="3"/>
  <c r="AU84" i="3" s="1"/>
  <c r="AT84" i="3"/>
  <c r="AD90" i="3"/>
  <c r="AU90" i="3" s="1"/>
  <c r="AT90" i="3"/>
  <c r="AD116" i="3"/>
  <c r="AU116" i="3" s="1"/>
  <c r="AT116" i="3"/>
  <c r="AD122" i="3"/>
  <c r="AU122" i="3" s="1"/>
  <c r="AT122" i="3"/>
  <c r="AD148" i="3"/>
  <c r="AU148" i="3" s="1"/>
  <c r="AT148" i="3"/>
  <c r="AD154" i="3"/>
  <c r="AU154" i="3" s="1"/>
  <c r="AT154" i="3"/>
  <c r="AD180" i="3"/>
  <c r="AU180" i="3" s="1"/>
  <c r="AT180" i="3"/>
  <c r="AD186" i="3"/>
  <c r="AU186" i="3" s="1"/>
  <c r="AT186" i="3"/>
  <c r="AD212" i="3"/>
  <c r="AU212" i="3" s="1"/>
  <c r="AT212" i="3"/>
  <c r="AD218" i="3"/>
  <c r="AU218" i="3" s="1"/>
  <c r="AT218" i="3"/>
  <c r="AD244" i="3"/>
  <c r="AU244" i="3" s="1"/>
  <c r="AT244" i="3"/>
  <c r="AD247" i="3"/>
  <c r="AU247" i="3" s="1"/>
  <c r="AT247" i="3"/>
  <c r="AD250" i="3"/>
  <c r="AU250" i="3" s="1"/>
  <c r="AT250" i="3"/>
  <c r="AD279" i="3"/>
  <c r="AU279" i="3" s="1"/>
  <c r="AT279" i="3"/>
  <c r="AD282" i="3"/>
  <c r="AU282" i="3" s="1"/>
  <c r="AT282" i="3"/>
  <c r="AD311" i="3"/>
  <c r="AU311" i="3" s="1"/>
  <c r="AT311" i="3"/>
  <c r="AD314" i="3"/>
  <c r="AU314" i="3" s="1"/>
  <c r="AT314" i="3"/>
  <c r="AD343" i="3"/>
  <c r="AU343" i="3" s="1"/>
  <c r="AT343" i="3"/>
  <c r="AD346" i="3"/>
  <c r="AU346" i="3" s="1"/>
  <c r="AT346" i="3"/>
  <c r="AD383" i="3"/>
  <c r="AU383" i="3" s="1"/>
  <c r="AT383" i="3"/>
  <c r="AD386" i="3"/>
  <c r="AU386" i="3" s="1"/>
  <c r="AT386" i="3"/>
  <c r="AD415" i="3"/>
  <c r="AU415" i="3" s="1"/>
  <c r="AT415" i="3"/>
  <c r="AD418" i="3"/>
  <c r="AU418" i="3" s="1"/>
  <c r="AT418" i="3"/>
  <c r="AD447" i="3"/>
  <c r="AU447" i="3" s="1"/>
  <c r="AT447" i="3"/>
  <c r="AD450" i="3"/>
  <c r="AU450" i="3" s="1"/>
  <c r="AT450" i="3"/>
  <c r="AD479" i="3"/>
  <c r="AU479" i="3" s="1"/>
  <c r="AT479" i="3"/>
  <c r="AD482" i="3"/>
  <c r="AU482" i="3" s="1"/>
  <c r="AT482" i="3"/>
  <c r="AD511" i="3"/>
  <c r="AU511" i="3" s="1"/>
  <c r="AT511" i="3"/>
  <c r="AD514" i="3"/>
  <c r="AU514" i="3" s="1"/>
  <c r="AT514" i="3"/>
  <c r="AD545" i="3"/>
  <c r="AU545" i="3" s="1"/>
  <c r="AT545" i="3"/>
  <c r="AD562" i="3"/>
  <c r="AU562" i="3" s="1"/>
  <c r="AT562" i="3"/>
  <c r="AD568" i="3"/>
  <c r="AU568" i="3" s="1"/>
  <c r="AT568" i="3"/>
  <c r="AD594" i="3"/>
  <c r="AU594" i="3" s="1"/>
  <c r="AT594" i="3"/>
  <c r="AD600" i="3"/>
  <c r="AU600" i="3" s="1"/>
  <c r="AT600" i="3"/>
  <c r="AD626" i="3"/>
  <c r="AU626" i="3" s="1"/>
  <c r="AT626" i="3"/>
  <c r="AD632" i="3"/>
  <c r="AU632" i="3" s="1"/>
  <c r="AT632" i="3"/>
  <c r="AD658" i="3"/>
  <c r="AU658" i="3" s="1"/>
  <c r="AT658" i="3"/>
  <c r="AD664" i="3"/>
  <c r="AU664" i="3" s="1"/>
  <c r="AT664" i="3"/>
  <c r="AD690" i="3"/>
  <c r="AU690" i="3" s="1"/>
  <c r="AT690" i="3"/>
  <c r="AD696" i="3"/>
  <c r="AU696" i="3" s="1"/>
  <c r="AT696" i="3"/>
  <c r="AD726" i="3"/>
  <c r="AU726" i="3" s="1"/>
  <c r="AT726" i="3"/>
  <c r="AD732" i="3"/>
  <c r="AU732" i="3" s="1"/>
  <c r="AT732" i="3"/>
  <c r="AD758" i="3"/>
  <c r="AU758" i="3" s="1"/>
  <c r="AT758" i="3"/>
  <c r="AD764" i="3"/>
  <c r="AU764" i="3" s="1"/>
  <c r="AT764" i="3"/>
  <c r="AD790" i="3"/>
  <c r="AU790" i="3" s="1"/>
  <c r="AT790" i="3"/>
  <c r="AD796" i="3"/>
  <c r="AU796" i="3" s="1"/>
  <c r="AT796" i="3"/>
  <c r="AD822" i="3"/>
  <c r="AU822" i="3" s="1"/>
  <c r="AT822" i="3"/>
  <c r="AD828" i="3"/>
  <c r="AU828" i="3" s="1"/>
  <c r="AT828" i="3"/>
  <c r="AD854" i="3"/>
  <c r="AU854" i="3" s="1"/>
  <c r="AT854" i="3"/>
  <c r="AD860" i="3"/>
  <c r="AU860" i="3" s="1"/>
  <c r="AT860" i="3"/>
  <c r="AD886" i="3"/>
  <c r="AU886" i="3" s="1"/>
  <c r="AT886" i="3"/>
  <c r="AD892" i="3"/>
  <c r="AU892" i="3" s="1"/>
  <c r="AT892" i="3"/>
  <c r="AD918" i="3"/>
  <c r="AU918" i="3" s="1"/>
  <c r="AT918" i="3"/>
  <c r="AD924" i="3"/>
  <c r="AU924" i="3" s="1"/>
  <c r="AT924" i="3"/>
  <c r="AD950" i="3"/>
  <c r="AU950" i="3" s="1"/>
  <c r="AT950" i="3"/>
  <c r="AD956" i="3"/>
  <c r="AU956" i="3" s="1"/>
  <c r="AT956" i="3"/>
  <c r="AD982" i="3"/>
  <c r="AU982" i="3" s="1"/>
  <c r="AT982" i="3"/>
  <c r="AD988" i="3"/>
  <c r="AU988" i="3" s="1"/>
  <c r="AT988" i="3"/>
  <c r="D17" i="18"/>
  <c r="R17" i="18" s="1"/>
  <c r="D18" i="18"/>
  <c r="R18" i="18" s="1"/>
  <c r="D22" i="18"/>
  <c r="R22" i="18" s="1"/>
  <c r="D14" i="18"/>
  <c r="V14" i="18" s="1"/>
  <c r="AD26" i="3"/>
  <c r="AU26" i="3" s="1"/>
  <c r="AT26" i="3"/>
  <c r="AD30" i="3"/>
  <c r="AU30" i="3" s="1"/>
  <c r="AT30" i="3"/>
  <c r="AD44" i="3"/>
  <c r="AU44" i="3" s="1"/>
  <c r="AT44" i="3"/>
  <c r="AD59" i="3"/>
  <c r="AU59" i="3" s="1"/>
  <c r="AT59" i="3"/>
  <c r="AD62" i="3"/>
  <c r="AU62" i="3" s="1"/>
  <c r="AT62" i="3"/>
  <c r="AD76" i="3"/>
  <c r="AU76" i="3" s="1"/>
  <c r="AT76" i="3"/>
  <c r="AD91" i="3"/>
  <c r="AU91" i="3" s="1"/>
  <c r="AT91" i="3"/>
  <c r="AD94" i="3"/>
  <c r="AU94" i="3" s="1"/>
  <c r="AT94" i="3"/>
  <c r="AD108" i="3"/>
  <c r="AU108" i="3" s="1"/>
  <c r="AT108" i="3"/>
  <c r="AD123" i="3"/>
  <c r="AU123" i="3" s="1"/>
  <c r="AT123" i="3"/>
  <c r="AD126" i="3"/>
  <c r="AU126" i="3" s="1"/>
  <c r="AT126" i="3"/>
  <c r="AD140" i="3"/>
  <c r="AU140" i="3" s="1"/>
  <c r="AT140" i="3"/>
  <c r="AD155" i="3"/>
  <c r="AU155" i="3" s="1"/>
  <c r="AT155" i="3"/>
  <c r="AD158" i="3"/>
  <c r="AU158" i="3" s="1"/>
  <c r="AT158" i="3"/>
  <c r="AD172" i="3"/>
  <c r="AU172" i="3" s="1"/>
  <c r="AT172" i="3"/>
  <c r="AD187" i="3"/>
  <c r="AU187" i="3" s="1"/>
  <c r="AT187" i="3"/>
  <c r="AD190" i="3"/>
  <c r="AU190" i="3" s="1"/>
  <c r="AT190" i="3"/>
  <c r="AD204" i="3"/>
  <c r="AU204" i="3" s="1"/>
  <c r="AT204" i="3"/>
  <c r="AD219" i="3"/>
  <c r="AU219" i="3" s="1"/>
  <c r="AT219" i="3"/>
  <c r="AD222" i="3"/>
  <c r="AU222" i="3" s="1"/>
  <c r="AT222" i="3"/>
  <c r="AD236" i="3"/>
  <c r="AU236" i="3" s="1"/>
  <c r="AT236" i="3"/>
  <c r="AD255" i="3"/>
  <c r="AU255" i="3" s="1"/>
  <c r="AT255" i="3"/>
  <c r="AD258" i="3"/>
  <c r="AU258" i="3" s="1"/>
  <c r="AT258" i="3"/>
  <c r="AD272" i="3"/>
  <c r="AU272" i="3" s="1"/>
  <c r="AT272" i="3"/>
  <c r="AD287" i="3"/>
  <c r="AU287" i="3" s="1"/>
  <c r="AT287" i="3"/>
  <c r="AD290" i="3"/>
  <c r="AU290" i="3" s="1"/>
  <c r="AT290" i="3"/>
  <c r="AD304" i="3"/>
  <c r="AU304" i="3" s="1"/>
  <c r="AT304" i="3"/>
  <c r="AD319" i="3"/>
  <c r="AU319" i="3" s="1"/>
  <c r="AT319" i="3"/>
  <c r="AD322" i="3"/>
  <c r="AU322" i="3" s="1"/>
  <c r="AT322" i="3"/>
  <c r="AD336" i="3"/>
  <c r="AU336" i="3" s="1"/>
  <c r="AT336" i="3"/>
  <c r="AD351" i="3"/>
  <c r="AU351" i="3" s="1"/>
  <c r="AT351" i="3"/>
  <c r="AD354" i="3"/>
  <c r="AU354" i="3" s="1"/>
  <c r="AT354" i="3"/>
  <c r="AD376" i="3"/>
  <c r="AU376" i="3" s="1"/>
  <c r="AT376" i="3"/>
  <c r="AD391" i="3"/>
  <c r="AU391" i="3" s="1"/>
  <c r="AT391" i="3"/>
  <c r="AD394" i="3"/>
  <c r="AU394" i="3" s="1"/>
  <c r="AT394" i="3"/>
  <c r="AD408" i="3"/>
  <c r="AU408" i="3" s="1"/>
  <c r="AT408" i="3"/>
  <c r="AD423" i="3"/>
  <c r="AU423" i="3" s="1"/>
  <c r="AT423" i="3"/>
  <c r="AD426" i="3"/>
  <c r="AU426" i="3" s="1"/>
  <c r="AT426" i="3"/>
  <c r="AD440" i="3"/>
  <c r="AU440" i="3" s="1"/>
  <c r="AT440" i="3"/>
  <c r="AD455" i="3"/>
  <c r="AU455" i="3" s="1"/>
  <c r="AT455" i="3"/>
  <c r="AD458" i="3"/>
  <c r="AU458" i="3" s="1"/>
  <c r="AT458" i="3"/>
  <c r="AD472" i="3"/>
  <c r="AU472" i="3" s="1"/>
  <c r="AT472" i="3"/>
  <c r="AD487" i="3"/>
  <c r="AU487" i="3" s="1"/>
  <c r="AT487" i="3"/>
  <c r="AD490" i="3"/>
  <c r="AU490" i="3" s="1"/>
  <c r="AT490" i="3"/>
  <c r="AD504" i="3"/>
  <c r="AU504" i="3" s="1"/>
  <c r="AT504" i="3"/>
  <c r="AD519" i="3"/>
  <c r="AU519" i="3" s="1"/>
  <c r="AT519" i="3"/>
  <c r="AD522" i="3"/>
  <c r="AU522" i="3" s="1"/>
  <c r="AT522" i="3"/>
  <c r="AD538" i="3"/>
  <c r="AU538" i="3" s="1"/>
  <c r="AT538" i="3"/>
  <c r="AD553" i="3"/>
  <c r="AU553" i="3" s="1"/>
  <c r="AT553" i="3"/>
  <c r="AD556" i="3"/>
  <c r="AU556" i="3" s="1"/>
  <c r="AT556" i="3"/>
  <c r="AD570" i="3"/>
  <c r="AU570" i="3" s="1"/>
  <c r="AT570" i="3"/>
  <c r="AD585" i="3"/>
  <c r="AU585" i="3" s="1"/>
  <c r="AT585" i="3"/>
  <c r="AD588" i="3"/>
  <c r="AU588" i="3" s="1"/>
  <c r="AT588" i="3"/>
  <c r="AD602" i="3"/>
  <c r="AU602" i="3" s="1"/>
  <c r="AT602" i="3"/>
  <c r="AD617" i="3"/>
  <c r="AU617" i="3" s="1"/>
  <c r="AT617" i="3"/>
  <c r="AD620" i="3"/>
  <c r="AU620" i="3" s="1"/>
  <c r="AT620" i="3"/>
  <c r="AD634" i="3"/>
  <c r="AU634" i="3" s="1"/>
  <c r="AT634" i="3"/>
  <c r="AD649" i="3"/>
  <c r="AU649" i="3" s="1"/>
  <c r="AT649" i="3"/>
  <c r="AD652" i="3"/>
  <c r="AU652" i="3" s="1"/>
  <c r="AT652" i="3"/>
  <c r="AD666" i="3"/>
  <c r="AU666" i="3" s="1"/>
  <c r="AT666" i="3"/>
  <c r="AD681" i="3"/>
  <c r="AU681" i="3" s="1"/>
  <c r="AT681" i="3"/>
  <c r="AD684" i="3"/>
  <c r="AU684" i="3" s="1"/>
  <c r="AT684" i="3"/>
  <c r="AD698" i="3"/>
  <c r="AU698" i="3" s="1"/>
  <c r="AT698" i="3"/>
  <c r="AD701" i="3"/>
  <c r="AU701" i="3" s="1"/>
  <c r="AT701" i="3"/>
  <c r="AD704" i="3"/>
  <c r="AU704" i="3" s="1"/>
  <c r="AT704" i="3"/>
  <c r="AD718" i="3"/>
  <c r="AU718" i="3" s="1"/>
  <c r="AT718" i="3"/>
  <c r="AD733" i="3"/>
  <c r="AU733" i="3" s="1"/>
  <c r="AT733" i="3"/>
  <c r="AD736" i="3"/>
  <c r="AU736" i="3" s="1"/>
  <c r="AT736" i="3"/>
  <c r="AD750" i="3"/>
  <c r="AU750" i="3" s="1"/>
  <c r="AT750" i="3"/>
  <c r="AD765" i="3"/>
  <c r="AU765" i="3" s="1"/>
  <c r="AT765" i="3"/>
  <c r="AD768" i="3"/>
  <c r="AU768" i="3" s="1"/>
  <c r="AT768" i="3"/>
  <c r="AD782" i="3"/>
  <c r="AU782" i="3" s="1"/>
  <c r="AT782" i="3"/>
  <c r="AD797" i="3"/>
  <c r="AU797" i="3" s="1"/>
  <c r="AT797" i="3"/>
  <c r="AD800" i="3"/>
  <c r="AU800" i="3" s="1"/>
  <c r="AT800" i="3"/>
  <c r="AD814" i="3"/>
  <c r="AU814" i="3" s="1"/>
  <c r="AT814" i="3"/>
  <c r="AD829" i="3"/>
  <c r="AU829" i="3" s="1"/>
  <c r="AT829" i="3"/>
  <c r="AD832" i="3"/>
  <c r="AU832" i="3" s="1"/>
  <c r="AT832" i="3"/>
  <c r="AD846" i="3"/>
  <c r="AU846" i="3" s="1"/>
  <c r="AT846" i="3"/>
  <c r="AD861" i="3"/>
  <c r="AU861" i="3" s="1"/>
  <c r="AT861" i="3"/>
  <c r="AD864" i="3"/>
  <c r="AU864" i="3" s="1"/>
  <c r="AT864" i="3"/>
  <c r="AD878" i="3"/>
  <c r="AU878" i="3" s="1"/>
  <c r="AT878" i="3"/>
  <c r="AD893" i="3"/>
  <c r="AU893" i="3" s="1"/>
  <c r="AT893" i="3"/>
  <c r="AD896" i="3"/>
  <c r="AU896" i="3" s="1"/>
  <c r="AT896" i="3"/>
  <c r="AD910" i="3"/>
  <c r="AU910" i="3" s="1"/>
  <c r="AT910" i="3"/>
  <c r="AD925" i="3"/>
  <c r="AU925" i="3" s="1"/>
  <c r="AT925" i="3"/>
  <c r="AD928" i="3"/>
  <c r="AU928" i="3" s="1"/>
  <c r="AT928" i="3"/>
  <c r="AD942" i="3"/>
  <c r="AU942" i="3" s="1"/>
  <c r="AT942" i="3"/>
  <c r="AD957" i="3"/>
  <c r="AU957" i="3" s="1"/>
  <c r="AT957" i="3"/>
  <c r="AD960" i="3"/>
  <c r="AU960" i="3" s="1"/>
  <c r="AT960" i="3"/>
  <c r="AD974" i="3"/>
  <c r="AU974" i="3" s="1"/>
  <c r="AT974" i="3"/>
  <c r="AD989" i="3"/>
  <c r="AU989" i="3" s="1"/>
  <c r="AT989" i="3"/>
  <c r="AD992" i="3"/>
  <c r="AU992" i="3" s="1"/>
  <c r="AT992" i="3"/>
  <c r="AD1006" i="3"/>
  <c r="AU1006" i="3" s="1"/>
  <c r="AT1006" i="3"/>
  <c r="AD27" i="3"/>
  <c r="AU27" i="3" s="1"/>
  <c r="AT27" i="3"/>
  <c r="AD43" i="3"/>
  <c r="AU43" i="3" s="1"/>
  <c r="AT43" i="3"/>
  <c r="AD46" i="3"/>
  <c r="AU46" i="3" s="1"/>
  <c r="AT46" i="3"/>
  <c r="AD60" i="3"/>
  <c r="AU60" i="3" s="1"/>
  <c r="AT60" i="3"/>
  <c r="AD75" i="3"/>
  <c r="AU75" i="3" s="1"/>
  <c r="AT75" i="3"/>
  <c r="AD78" i="3"/>
  <c r="AU78" i="3" s="1"/>
  <c r="AT78" i="3"/>
  <c r="AD92" i="3"/>
  <c r="AU92" i="3" s="1"/>
  <c r="AT92" i="3"/>
  <c r="AD107" i="3"/>
  <c r="AU107" i="3" s="1"/>
  <c r="AT107" i="3"/>
  <c r="AD110" i="3"/>
  <c r="AU110" i="3" s="1"/>
  <c r="AT110" i="3"/>
  <c r="AD124" i="3"/>
  <c r="AU124" i="3" s="1"/>
  <c r="AT124" i="3"/>
  <c r="AD139" i="3"/>
  <c r="AU139" i="3" s="1"/>
  <c r="AT139" i="3"/>
  <c r="AD142" i="3"/>
  <c r="AU142" i="3" s="1"/>
  <c r="AT142" i="3"/>
  <c r="AD156" i="3"/>
  <c r="AU156" i="3" s="1"/>
  <c r="AT156" i="3"/>
  <c r="AD171" i="3"/>
  <c r="AU171" i="3" s="1"/>
  <c r="AT171" i="3"/>
  <c r="AD174" i="3"/>
  <c r="AU174" i="3" s="1"/>
  <c r="AT174" i="3"/>
  <c r="AD188" i="3"/>
  <c r="AU188" i="3" s="1"/>
  <c r="AT188" i="3"/>
  <c r="AD203" i="3"/>
  <c r="AU203" i="3" s="1"/>
  <c r="AT203" i="3"/>
  <c r="AD206" i="3"/>
  <c r="AU206" i="3" s="1"/>
  <c r="AT206" i="3"/>
  <c r="AD220" i="3"/>
  <c r="AU220" i="3" s="1"/>
  <c r="AT220" i="3"/>
  <c r="AD235" i="3"/>
  <c r="AU235" i="3" s="1"/>
  <c r="AT235" i="3"/>
  <c r="AD238" i="3"/>
  <c r="AU238" i="3" s="1"/>
  <c r="AT238" i="3"/>
  <c r="AD256" i="3"/>
  <c r="AU256" i="3" s="1"/>
  <c r="AT256" i="3"/>
  <c r="AD271" i="3"/>
  <c r="AU271" i="3" s="1"/>
  <c r="AT271" i="3"/>
  <c r="AD274" i="3"/>
  <c r="AU274" i="3" s="1"/>
  <c r="AT274" i="3"/>
  <c r="AD288" i="3"/>
  <c r="AU288" i="3" s="1"/>
  <c r="AT288" i="3"/>
  <c r="AD303" i="3"/>
  <c r="AU303" i="3" s="1"/>
  <c r="AT303" i="3"/>
  <c r="AD306" i="3"/>
  <c r="AU306" i="3" s="1"/>
  <c r="AT306" i="3"/>
  <c r="AD320" i="3"/>
  <c r="AU320" i="3" s="1"/>
  <c r="AT320" i="3"/>
  <c r="AD335" i="3"/>
  <c r="AU335" i="3" s="1"/>
  <c r="AT335" i="3"/>
  <c r="AD338" i="3"/>
  <c r="AU338" i="3" s="1"/>
  <c r="AT338" i="3"/>
  <c r="AD352" i="3"/>
  <c r="AU352" i="3" s="1"/>
  <c r="AT352" i="3"/>
  <c r="AD375" i="3"/>
  <c r="AU375" i="3" s="1"/>
  <c r="AT375" i="3"/>
  <c r="AD378" i="3"/>
  <c r="AU378" i="3" s="1"/>
  <c r="AT378" i="3"/>
  <c r="AD392" i="3"/>
  <c r="AU392" i="3" s="1"/>
  <c r="AT392" i="3"/>
  <c r="AD407" i="3"/>
  <c r="AU407" i="3" s="1"/>
  <c r="AT407" i="3"/>
  <c r="AD410" i="3"/>
  <c r="AU410" i="3" s="1"/>
  <c r="AT410" i="3"/>
  <c r="AD424" i="3"/>
  <c r="AU424" i="3" s="1"/>
  <c r="AT424" i="3"/>
  <c r="AD439" i="3"/>
  <c r="AU439" i="3" s="1"/>
  <c r="AT439" i="3"/>
  <c r="AD442" i="3"/>
  <c r="AU442" i="3" s="1"/>
  <c r="AT442" i="3"/>
  <c r="AD456" i="3"/>
  <c r="AU456" i="3" s="1"/>
  <c r="AT456" i="3"/>
  <c r="AD471" i="3"/>
  <c r="AU471" i="3" s="1"/>
  <c r="AT471" i="3"/>
  <c r="AD474" i="3"/>
  <c r="AU474" i="3" s="1"/>
  <c r="AT474" i="3"/>
  <c r="AD488" i="3"/>
  <c r="AU488" i="3" s="1"/>
  <c r="AT488" i="3"/>
  <c r="AD503" i="3"/>
  <c r="AU503" i="3" s="1"/>
  <c r="AT503" i="3"/>
  <c r="AD506" i="3"/>
  <c r="AU506" i="3" s="1"/>
  <c r="AT506" i="3"/>
  <c r="AD520" i="3"/>
  <c r="AU520" i="3" s="1"/>
  <c r="AT520" i="3"/>
  <c r="AD537" i="3"/>
  <c r="AU537" i="3" s="1"/>
  <c r="AT537" i="3"/>
  <c r="AD540" i="3"/>
  <c r="AU540" i="3" s="1"/>
  <c r="AT540" i="3"/>
  <c r="AD554" i="3"/>
  <c r="AU554" i="3" s="1"/>
  <c r="AT554" i="3"/>
  <c r="AD569" i="3"/>
  <c r="AU569" i="3" s="1"/>
  <c r="AT569" i="3"/>
  <c r="AD572" i="3"/>
  <c r="AU572" i="3" s="1"/>
  <c r="AT572" i="3"/>
  <c r="AD586" i="3"/>
  <c r="AU586" i="3" s="1"/>
  <c r="AT586" i="3"/>
  <c r="AD601" i="3"/>
  <c r="AU601" i="3" s="1"/>
  <c r="AT601" i="3"/>
  <c r="AD604" i="3"/>
  <c r="AU604" i="3" s="1"/>
  <c r="AT604" i="3"/>
  <c r="AD618" i="3"/>
  <c r="AU618" i="3" s="1"/>
  <c r="AT618" i="3"/>
  <c r="AD633" i="3"/>
  <c r="AU633" i="3" s="1"/>
  <c r="AT633" i="3"/>
  <c r="AD636" i="3"/>
  <c r="AU636" i="3" s="1"/>
  <c r="AT636" i="3"/>
  <c r="AD650" i="3"/>
  <c r="AU650" i="3" s="1"/>
  <c r="AT650" i="3"/>
  <c r="AD665" i="3"/>
  <c r="AU665" i="3" s="1"/>
  <c r="AT665" i="3"/>
  <c r="AD668" i="3"/>
  <c r="AU668" i="3" s="1"/>
  <c r="AT668" i="3"/>
  <c r="AD682" i="3"/>
  <c r="AU682" i="3" s="1"/>
  <c r="AT682" i="3"/>
  <c r="AD697" i="3"/>
  <c r="AU697" i="3" s="1"/>
  <c r="AT697" i="3"/>
  <c r="AD700" i="3"/>
  <c r="AU700" i="3" s="1"/>
  <c r="AT700" i="3"/>
  <c r="AD702" i="3"/>
  <c r="AU702" i="3" s="1"/>
  <c r="AT702" i="3"/>
  <c r="AD717" i="3"/>
  <c r="AU717" i="3" s="1"/>
  <c r="AT717" i="3"/>
  <c r="AD720" i="3"/>
  <c r="AU720" i="3" s="1"/>
  <c r="AT720" i="3"/>
  <c r="AD734" i="3"/>
  <c r="AU734" i="3" s="1"/>
  <c r="AT734" i="3"/>
  <c r="AD749" i="3"/>
  <c r="AU749" i="3" s="1"/>
  <c r="AT749" i="3"/>
  <c r="AD752" i="3"/>
  <c r="AU752" i="3" s="1"/>
  <c r="AT752" i="3"/>
  <c r="AD766" i="3"/>
  <c r="AU766" i="3" s="1"/>
  <c r="AT766" i="3"/>
  <c r="AD781" i="3"/>
  <c r="AU781" i="3" s="1"/>
  <c r="AT781" i="3"/>
  <c r="AD784" i="3"/>
  <c r="AU784" i="3" s="1"/>
  <c r="AT784" i="3"/>
  <c r="AD798" i="3"/>
  <c r="AU798" i="3" s="1"/>
  <c r="AT798" i="3"/>
  <c r="AD813" i="3"/>
  <c r="AU813" i="3" s="1"/>
  <c r="AT813" i="3"/>
  <c r="AD816" i="3"/>
  <c r="AU816" i="3" s="1"/>
  <c r="AT816" i="3"/>
  <c r="AD830" i="3"/>
  <c r="AU830" i="3" s="1"/>
  <c r="AT830" i="3"/>
  <c r="AD845" i="3"/>
  <c r="AU845" i="3" s="1"/>
  <c r="AT845" i="3"/>
  <c r="AD848" i="3"/>
  <c r="AU848" i="3" s="1"/>
  <c r="AT848" i="3"/>
  <c r="AD862" i="3"/>
  <c r="AU862" i="3" s="1"/>
  <c r="AT862" i="3"/>
  <c r="AD877" i="3"/>
  <c r="AU877" i="3" s="1"/>
  <c r="AT877" i="3"/>
  <c r="AD880" i="3"/>
  <c r="AU880" i="3" s="1"/>
  <c r="AT880" i="3"/>
  <c r="AD894" i="3"/>
  <c r="AU894" i="3" s="1"/>
  <c r="AT894" i="3"/>
  <c r="AD909" i="3"/>
  <c r="AU909" i="3" s="1"/>
  <c r="AT909" i="3"/>
  <c r="AD912" i="3"/>
  <c r="AU912" i="3" s="1"/>
  <c r="AT912" i="3"/>
  <c r="AD926" i="3"/>
  <c r="AU926" i="3" s="1"/>
  <c r="AT926" i="3"/>
  <c r="AD941" i="3"/>
  <c r="AU941" i="3" s="1"/>
  <c r="AT941" i="3"/>
  <c r="AD944" i="3"/>
  <c r="AU944" i="3" s="1"/>
  <c r="AT944" i="3"/>
  <c r="AD958" i="3"/>
  <c r="AU958" i="3" s="1"/>
  <c r="AT958" i="3"/>
  <c r="AD973" i="3"/>
  <c r="AU973" i="3" s="1"/>
  <c r="AT973" i="3"/>
  <c r="AD976" i="3"/>
  <c r="AU976" i="3" s="1"/>
  <c r="AT976" i="3"/>
  <c r="AD990" i="3"/>
  <c r="AU990" i="3" s="1"/>
  <c r="AT990" i="3"/>
  <c r="AD1005" i="3"/>
  <c r="AU1005" i="3" s="1"/>
  <c r="AT1005" i="3"/>
  <c r="D26" i="18"/>
  <c r="V26" i="18" s="1"/>
  <c r="O441" i="19"/>
  <c r="R441" i="19" s="1"/>
  <c r="O442" i="19"/>
  <c r="R442" i="19" s="1"/>
  <c r="O445" i="19"/>
  <c r="R445" i="19" s="1"/>
  <c r="O447" i="19"/>
  <c r="R447" i="19" s="1"/>
  <c r="O449" i="19"/>
  <c r="R449" i="19" s="1"/>
  <c r="AD23" i="3"/>
  <c r="AU23" i="3" s="1"/>
  <c r="AT23" i="3"/>
  <c r="AD32" i="3"/>
  <c r="AU32" i="3" s="1"/>
  <c r="AT32" i="3"/>
  <c r="AD40" i="3"/>
  <c r="AU40" i="3" s="1"/>
  <c r="AT40" i="3"/>
  <c r="AD48" i="3"/>
  <c r="AU48" i="3" s="1"/>
  <c r="AT48" i="3"/>
  <c r="AD56" i="3"/>
  <c r="AU56" i="3" s="1"/>
  <c r="AT56" i="3"/>
  <c r="AD64" i="3"/>
  <c r="AU64" i="3" s="1"/>
  <c r="AT64" i="3"/>
  <c r="AD72" i="3"/>
  <c r="AU72" i="3" s="1"/>
  <c r="AT72" i="3"/>
  <c r="AD80" i="3"/>
  <c r="AU80" i="3" s="1"/>
  <c r="AT80" i="3"/>
  <c r="AD88" i="3"/>
  <c r="AU88" i="3" s="1"/>
  <c r="AT88" i="3"/>
  <c r="AD96" i="3"/>
  <c r="AU96" i="3" s="1"/>
  <c r="AT96" i="3"/>
  <c r="AD104" i="3"/>
  <c r="AU104" i="3" s="1"/>
  <c r="AT104" i="3"/>
  <c r="AD112" i="3"/>
  <c r="AU112" i="3" s="1"/>
  <c r="AT112" i="3"/>
  <c r="AD120" i="3"/>
  <c r="AU120" i="3" s="1"/>
  <c r="AT120" i="3"/>
  <c r="AD128" i="3"/>
  <c r="AU128" i="3" s="1"/>
  <c r="AT128" i="3"/>
  <c r="AD136" i="3"/>
  <c r="AU136" i="3" s="1"/>
  <c r="AT136" i="3"/>
  <c r="AD144" i="3"/>
  <c r="AU144" i="3" s="1"/>
  <c r="AT144" i="3"/>
  <c r="AD152" i="3"/>
  <c r="AU152" i="3" s="1"/>
  <c r="AT152" i="3"/>
  <c r="AD160" i="3"/>
  <c r="AU160" i="3" s="1"/>
  <c r="AT160" i="3"/>
  <c r="AD168" i="3"/>
  <c r="AU168" i="3" s="1"/>
  <c r="AT168" i="3"/>
  <c r="AD176" i="3"/>
  <c r="AU176" i="3" s="1"/>
  <c r="AT176" i="3"/>
  <c r="AD184" i="3"/>
  <c r="AU184" i="3" s="1"/>
  <c r="AT184" i="3"/>
  <c r="AD192" i="3"/>
  <c r="AU192" i="3" s="1"/>
  <c r="AT192" i="3"/>
  <c r="AD200" i="3"/>
  <c r="AU200" i="3" s="1"/>
  <c r="AT200" i="3"/>
  <c r="AD208" i="3"/>
  <c r="AU208" i="3" s="1"/>
  <c r="AT208" i="3"/>
  <c r="AD216" i="3"/>
  <c r="AU216" i="3" s="1"/>
  <c r="AT216" i="3"/>
  <c r="AD224" i="3"/>
  <c r="AU224" i="3" s="1"/>
  <c r="AT224" i="3"/>
  <c r="AD232" i="3"/>
  <c r="AU232" i="3" s="1"/>
  <c r="AT232" i="3"/>
  <c r="AD240" i="3"/>
  <c r="AU240" i="3" s="1"/>
  <c r="AT240" i="3"/>
  <c r="AD252" i="3"/>
  <c r="AU252" i="3" s="1"/>
  <c r="AT252" i="3"/>
  <c r="AD260" i="3"/>
  <c r="AU260" i="3" s="1"/>
  <c r="AT260" i="3"/>
  <c r="AD268" i="3"/>
  <c r="AU268" i="3" s="1"/>
  <c r="AT268" i="3"/>
  <c r="AD276" i="3"/>
  <c r="AU276" i="3" s="1"/>
  <c r="AT276" i="3"/>
  <c r="AD284" i="3"/>
  <c r="AU284" i="3" s="1"/>
  <c r="AT284" i="3"/>
  <c r="AD292" i="3"/>
  <c r="AU292" i="3" s="1"/>
  <c r="AT292" i="3"/>
  <c r="AD300" i="3"/>
  <c r="AU300" i="3" s="1"/>
  <c r="AT300" i="3"/>
  <c r="AD308" i="3"/>
  <c r="AU308" i="3" s="1"/>
  <c r="AT308" i="3"/>
  <c r="AD316" i="3"/>
  <c r="AU316" i="3" s="1"/>
  <c r="AT316" i="3"/>
  <c r="AD324" i="3"/>
  <c r="AU324" i="3" s="1"/>
  <c r="AT324" i="3"/>
  <c r="AD332" i="3"/>
  <c r="AU332" i="3" s="1"/>
  <c r="AT332" i="3"/>
  <c r="AD340" i="3"/>
  <c r="AU340" i="3" s="1"/>
  <c r="AT340" i="3"/>
  <c r="AD348" i="3"/>
  <c r="AU348" i="3" s="1"/>
  <c r="AT348" i="3"/>
  <c r="AD356" i="3"/>
  <c r="AU356" i="3" s="1"/>
  <c r="AT356" i="3"/>
  <c r="AD364" i="3"/>
  <c r="AU364" i="3" s="1"/>
  <c r="AT364" i="3"/>
  <c r="AD372" i="3"/>
  <c r="AU372" i="3" s="1"/>
  <c r="AT372" i="3"/>
  <c r="AD380" i="3"/>
  <c r="AU380" i="3" s="1"/>
  <c r="AT380" i="3"/>
  <c r="AD388" i="3"/>
  <c r="AU388" i="3" s="1"/>
  <c r="AT388" i="3"/>
  <c r="AD396" i="3"/>
  <c r="AU396" i="3" s="1"/>
  <c r="AT396" i="3"/>
  <c r="AD404" i="3"/>
  <c r="AU404" i="3" s="1"/>
  <c r="AT404" i="3"/>
  <c r="AD412" i="3"/>
  <c r="AU412" i="3" s="1"/>
  <c r="AT412" i="3"/>
  <c r="AD420" i="3"/>
  <c r="AU420" i="3" s="1"/>
  <c r="AT420" i="3"/>
  <c r="AD428" i="3"/>
  <c r="AU428" i="3" s="1"/>
  <c r="AT428" i="3"/>
  <c r="AD436" i="3"/>
  <c r="AU436" i="3" s="1"/>
  <c r="AT436" i="3"/>
  <c r="AD444" i="3"/>
  <c r="AU444" i="3" s="1"/>
  <c r="AT444" i="3"/>
  <c r="AD452" i="3"/>
  <c r="AU452" i="3" s="1"/>
  <c r="AT452" i="3"/>
  <c r="AD460" i="3"/>
  <c r="AU460" i="3" s="1"/>
  <c r="AT460" i="3"/>
  <c r="AD468" i="3"/>
  <c r="AU468" i="3" s="1"/>
  <c r="AT468" i="3"/>
  <c r="AD476" i="3"/>
  <c r="AU476" i="3" s="1"/>
  <c r="AT476" i="3"/>
  <c r="AD484" i="3"/>
  <c r="AU484" i="3" s="1"/>
  <c r="AT484" i="3"/>
  <c r="AD492" i="3"/>
  <c r="AU492" i="3" s="1"/>
  <c r="AT492" i="3"/>
  <c r="AD500" i="3"/>
  <c r="AU500" i="3" s="1"/>
  <c r="AT500" i="3"/>
  <c r="AD508" i="3"/>
  <c r="AU508" i="3" s="1"/>
  <c r="AT508" i="3"/>
  <c r="AD516" i="3"/>
  <c r="AU516" i="3" s="1"/>
  <c r="AT516" i="3"/>
  <c r="AD524" i="3"/>
  <c r="AU524" i="3" s="1"/>
  <c r="AT524" i="3"/>
  <c r="AD533" i="3"/>
  <c r="AU533" i="3" s="1"/>
  <c r="AT533" i="3"/>
  <c r="AD541" i="3"/>
  <c r="AU541" i="3" s="1"/>
  <c r="AT541" i="3"/>
  <c r="AD549" i="3"/>
  <c r="AU549" i="3" s="1"/>
  <c r="AT549" i="3"/>
  <c r="AD557" i="3"/>
  <c r="AU557" i="3" s="1"/>
  <c r="AT557" i="3"/>
  <c r="AD565" i="3"/>
  <c r="AU565" i="3" s="1"/>
  <c r="AT565" i="3"/>
  <c r="AD573" i="3"/>
  <c r="AU573" i="3" s="1"/>
  <c r="AT573" i="3"/>
  <c r="AD581" i="3"/>
  <c r="AU581" i="3" s="1"/>
  <c r="AT581" i="3"/>
  <c r="AD589" i="3"/>
  <c r="AU589" i="3" s="1"/>
  <c r="AT589" i="3"/>
  <c r="AD597" i="3"/>
  <c r="AU597" i="3" s="1"/>
  <c r="AT597" i="3"/>
  <c r="AD605" i="3"/>
  <c r="AU605" i="3" s="1"/>
  <c r="AT605" i="3"/>
  <c r="AD613" i="3"/>
  <c r="AU613" i="3" s="1"/>
  <c r="AT613" i="3"/>
  <c r="AD621" i="3"/>
  <c r="AU621" i="3" s="1"/>
  <c r="AT621" i="3"/>
  <c r="AD629" i="3"/>
  <c r="AU629" i="3" s="1"/>
  <c r="AT629" i="3"/>
  <c r="AD637" i="3"/>
  <c r="AU637" i="3" s="1"/>
  <c r="AT637" i="3"/>
  <c r="AD645" i="3"/>
  <c r="AU645" i="3" s="1"/>
  <c r="AT645" i="3"/>
  <c r="AD653" i="3"/>
  <c r="AU653" i="3" s="1"/>
  <c r="AT653" i="3"/>
  <c r="AD661" i="3"/>
  <c r="AU661" i="3" s="1"/>
  <c r="AT661" i="3"/>
  <c r="AD669" i="3"/>
  <c r="AU669" i="3" s="1"/>
  <c r="AT669" i="3"/>
  <c r="AD677" i="3"/>
  <c r="AU677" i="3" s="1"/>
  <c r="AT677" i="3"/>
  <c r="AD685" i="3"/>
  <c r="AU685" i="3" s="1"/>
  <c r="AT685" i="3"/>
  <c r="AD693" i="3"/>
  <c r="AU693" i="3" s="1"/>
  <c r="AT693" i="3"/>
  <c r="AD705" i="3"/>
  <c r="AU705" i="3" s="1"/>
  <c r="AT705" i="3"/>
  <c r="AD713" i="3"/>
  <c r="AU713" i="3" s="1"/>
  <c r="AT713" i="3"/>
  <c r="AD721" i="3"/>
  <c r="AU721" i="3" s="1"/>
  <c r="AT721" i="3"/>
  <c r="AD729" i="3"/>
  <c r="AU729" i="3" s="1"/>
  <c r="AT729" i="3"/>
  <c r="AD737" i="3"/>
  <c r="AU737" i="3" s="1"/>
  <c r="AT737" i="3"/>
  <c r="AD745" i="3"/>
  <c r="AU745" i="3" s="1"/>
  <c r="AT745" i="3"/>
  <c r="AD753" i="3"/>
  <c r="AU753" i="3" s="1"/>
  <c r="AT753" i="3"/>
  <c r="AD761" i="3"/>
  <c r="AU761" i="3" s="1"/>
  <c r="AT761" i="3"/>
  <c r="AD769" i="3"/>
  <c r="AU769" i="3" s="1"/>
  <c r="AT769" i="3"/>
  <c r="AD777" i="3"/>
  <c r="AU777" i="3" s="1"/>
  <c r="AT777" i="3"/>
  <c r="AD785" i="3"/>
  <c r="AU785" i="3" s="1"/>
  <c r="AT785" i="3"/>
  <c r="AD793" i="3"/>
  <c r="AU793" i="3" s="1"/>
  <c r="AT793" i="3"/>
  <c r="AD801" i="3"/>
  <c r="AU801" i="3" s="1"/>
  <c r="AT801" i="3"/>
  <c r="AD809" i="3"/>
  <c r="AU809" i="3" s="1"/>
  <c r="AT809" i="3"/>
  <c r="AD817" i="3"/>
  <c r="AU817" i="3" s="1"/>
  <c r="AT817" i="3"/>
  <c r="AD825" i="3"/>
  <c r="AU825" i="3" s="1"/>
  <c r="AT825" i="3"/>
  <c r="AD833" i="3"/>
  <c r="AU833" i="3" s="1"/>
  <c r="AT833" i="3"/>
  <c r="AD841" i="3"/>
  <c r="AU841" i="3" s="1"/>
  <c r="AT841" i="3"/>
  <c r="AD849" i="3"/>
  <c r="AU849" i="3" s="1"/>
  <c r="AT849" i="3"/>
  <c r="AD857" i="3"/>
  <c r="AU857" i="3" s="1"/>
  <c r="AT857" i="3"/>
  <c r="AD865" i="3"/>
  <c r="AU865" i="3" s="1"/>
  <c r="AT865" i="3"/>
  <c r="AD873" i="3"/>
  <c r="AU873" i="3" s="1"/>
  <c r="AT873" i="3"/>
  <c r="AD881" i="3"/>
  <c r="AU881" i="3" s="1"/>
  <c r="AT881" i="3"/>
  <c r="AD889" i="3"/>
  <c r="AU889" i="3" s="1"/>
  <c r="AT889" i="3"/>
  <c r="AD897" i="3"/>
  <c r="AU897" i="3" s="1"/>
  <c r="AT897" i="3"/>
  <c r="AD905" i="3"/>
  <c r="AU905" i="3" s="1"/>
  <c r="AT905" i="3"/>
  <c r="AD913" i="3"/>
  <c r="AU913" i="3" s="1"/>
  <c r="AT913" i="3"/>
  <c r="AD921" i="3"/>
  <c r="AU921" i="3" s="1"/>
  <c r="AT921" i="3"/>
  <c r="AD929" i="3"/>
  <c r="AU929" i="3" s="1"/>
  <c r="AT929" i="3"/>
  <c r="AD937" i="3"/>
  <c r="AU937" i="3" s="1"/>
  <c r="AT937" i="3"/>
  <c r="AD945" i="3"/>
  <c r="AU945" i="3" s="1"/>
  <c r="AT945" i="3"/>
  <c r="AD953" i="3"/>
  <c r="AU953" i="3" s="1"/>
  <c r="AT953" i="3"/>
  <c r="AD961" i="3"/>
  <c r="AU961" i="3" s="1"/>
  <c r="AT961" i="3"/>
  <c r="AD969" i="3"/>
  <c r="AU969" i="3" s="1"/>
  <c r="AT969" i="3"/>
  <c r="AD977" i="3"/>
  <c r="AU977" i="3" s="1"/>
  <c r="AT977" i="3"/>
  <c r="AD985" i="3"/>
  <c r="AU985" i="3" s="1"/>
  <c r="AT985" i="3"/>
  <c r="AD993" i="3"/>
  <c r="AU993" i="3" s="1"/>
  <c r="AT993" i="3"/>
  <c r="AD1001" i="3"/>
  <c r="AU1001" i="3" s="1"/>
  <c r="AT1001" i="3"/>
  <c r="AD1007" i="3"/>
  <c r="AU1007" i="3" s="1"/>
  <c r="AT1007" i="3"/>
  <c r="AD1012" i="3"/>
  <c r="AU1012" i="3" s="1"/>
  <c r="AT1012" i="3"/>
  <c r="F385" i="19"/>
  <c r="L385" i="19" s="1"/>
  <c r="O381" i="19"/>
  <c r="R381" i="19" s="1"/>
  <c r="F441" i="19"/>
  <c r="F442" i="19"/>
  <c r="F443" i="19"/>
  <c r="L443" i="19" s="1"/>
  <c r="AD22" i="3"/>
  <c r="AU22" i="3" s="1"/>
  <c r="AT22" i="3"/>
  <c r="AD31" i="3"/>
  <c r="AU31" i="3" s="1"/>
  <c r="AT31" i="3"/>
  <c r="AD39" i="3"/>
  <c r="AU39" i="3" s="1"/>
  <c r="AT39" i="3"/>
  <c r="AD47" i="3"/>
  <c r="AU47" i="3" s="1"/>
  <c r="AT47" i="3"/>
  <c r="AD55" i="3"/>
  <c r="AU55" i="3" s="1"/>
  <c r="AT55" i="3"/>
  <c r="AD63" i="3"/>
  <c r="AU63" i="3" s="1"/>
  <c r="AT63" i="3"/>
  <c r="AD71" i="3"/>
  <c r="AU71" i="3" s="1"/>
  <c r="AT71" i="3"/>
  <c r="AD79" i="3"/>
  <c r="AU79" i="3" s="1"/>
  <c r="AT79" i="3"/>
  <c r="AD87" i="3"/>
  <c r="AU87" i="3" s="1"/>
  <c r="AT87" i="3"/>
  <c r="AD95" i="3"/>
  <c r="AU95" i="3" s="1"/>
  <c r="AT95" i="3"/>
  <c r="AD103" i="3"/>
  <c r="AU103" i="3" s="1"/>
  <c r="AT103" i="3"/>
  <c r="AD111" i="3"/>
  <c r="AU111" i="3" s="1"/>
  <c r="AT111" i="3"/>
  <c r="AD119" i="3"/>
  <c r="AU119" i="3" s="1"/>
  <c r="AT119" i="3"/>
  <c r="AD127" i="3"/>
  <c r="AU127" i="3" s="1"/>
  <c r="AT127" i="3"/>
  <c r="AD135" i="3"/>
  <c r="AU135" i="3" s="1"/>
  <c r="AT135" i="3"/>
  <c r="AD143" i="3"/>
  <c r="AU143" i="3" s="1"/>
  <c r="AT143" i="3"/>
  <c r="AD151" i="3"/>
  <c r="AU151" i="3" s="1"/>
  <c r="AT151" i="3"/>
  <c r="AD159" i="3"/>
  <c r="AU159" i="3" s="1"/>
  <c r="AT159" i="3"/>
  <c r="AD167" i="3"/>
  <c r="AU167" i="3" s="1"/>
  <c r="AT167" i="3"/>
  <c r="AD175" i="3"/>
  <c r="AU175" i="3" s="1"/>
  <c r="AT175" i="3"/>
  <c r="AD183" i="3"/>
  <c r="AU183" i="3" s="1"/>
  <c r="AT183" i="3"/>
  <c r="AD191" i="3"/>
  <c r="AU191" i="3" s="1"/>
  <c r="AT191" i="3"/>
  <c r="AD199" i="3"/>
  <c r="AU199" i="3" s="1"/>
  <c r="AT199" i="3"/>
  <c r="AD207" i="3"/>
  <c r="AU207" i="3" s="1"/>
  <c r="AT207" i="3"/>
  <c r="AD215" i="3"/>
  <c r="AU215" i="3" s="1"/>
  <c r="AT215" i="3"/>
  <c r="AD223" i="3"/>
  <c r="AU223" i="3" s="1"/>
  <c r="AT223" i="3"/>
  <c r="AD231" i="3"/>
  <c r="AU231" i="3" s="1"/>
  <c r="AT231" i="3"/>
  <c r="AD239" i="3"/>
  <c r="AU239" i="3" s="1"/>
  <c r="AT239" i="3"/>
  <c r="AD251" i="3"/>
  <c r="AU251" i="3" s="1"/>
  <c r="AT251" i="3"/>
  <c r="AD259" i="3"/>
  <c r="AU259" i="3" s="1"/>
  <c r="AT259" i="3"/>
  <c r="AD267" i="3"/>
  <c r="AU267" i="3" s="1"/>
  <c r="AT267" i="3"/>
  <c r="AD275" i="3"/>
  <c r="AU275" i="3" s="1"/>
  <c r="AT275" i="3"/>
  <c r="AD283" i="3"/>
  <c r="AU283" i="3" s="1"/>
  <c r="AT283" i="3"/>
  <c r="AD291" i="3"/>
  <c r="AU291" i="3" s="1"/>
  <c r="AT291" i="3"/>
  <c r="AD299" i="3"/>
  <c r="AU299" i="3" s="1"/>
  <c r="AT299" i="3"/>
  <c r="AD307" i="3"/>
  <c r="AU307" i="3" s="1"/>
  <c r="AT307" i="3"/>
  <c r="AD315" i="3"/>
  <c r="AU315" i="3" s="1"/>
  <c r="AT315" i="3"/>
  <c r="AD323" i="3"/>
  <c r="AU323" i="3" s="1"/>
  <c r="AT323" i="3"/>
  <c r="AD331" i="3"/>
  <c r="AU331" i="3" s="1"/>
  <c r="AT331" i="3"/>
  <c r="AD339" i="3"/>
  <c r="AU339" i="3" s="1"/>
  <c r="AT339" i="3"/>
  <c r="AD347" i="3"/>
  <c r="AU347" i="3" s="1"/>
  <c r="AT347" i="3"/>
  <c r="AD355" i="3"/>
  <c r="AU355" i="3" s="1"/>
  <c r="AT355" i="3"/>
  <c r="AD363" i="3"/>
  <c r="AU363" i="3" s="1"/>
  <c r="AT363" i="3"/>
  <c r="AD371" i="3"/>
  <c r="AU371" i="3" s="1"/>
  <c r="AT371" i="3"/>
  <c r="AD379" i="3"/>
  <c r="AU379" i="3" s="1"/>
  <c r="AT379" i="3"/>
  <c r="AD387" i="3"/>
  <c r="AU387" i="3" s="1"/>
  <c r="AT387" i="3"/>
  <c r="AD395" i="3"/>
  <c r="AU395" i="3" s="1"/>
  <c r="AT395" i="3"/>
  <c r="AD403" i="3"/>
  <c r="AU403" i="3" s="1"/>
  <c r="AT403" i="3"/>
  <c r="AD411" i="3"/>
  <c r="AU411" i="3" s="1"/>
  <c r="AT411" i="3"/>
  <c r="AD419" i="3"/>
  <c r="AU419" i="3" s="1"/>
  <c r="AT419" i="3"/>
  <c r="AD427" i="3"/>
  <c r="AU427" i="3" s="1"/>
  <c r="AT427" i="3"/>
  <c r="AD435" i="3"/>
  <c r="AU435" i="3" s="1"/>
  <c r="AT435" i="3"/>
  <c r="AD443" i="3"/>
  <c r="AU443" i="3" s="1"/>
  <c r="AT443" i="3"/>
  <c r="AD451" i="3"/>
  <c r="AU451" i="3" s="1"/>
  <c r="AT451" i="3"/>
  <c r="AD459" i="3"/>
  <c r="AU459" i="3" s="1"/>
  <c r="AT459" i="3"/>
  <c r="AD467" i="3"/>
  <c r="AU467" i="3" s="1"/>
  <c r="AT467" i="3"/>
  <c r="AD475" i="3"/>
  <c r="AU475" i="3" s="1"/>
  <c r="AT475" i="3"/>
  <c r="AD483" i="3"/>
  <c r="AU483" i="3" s="1"/>
  <c r="AT483" i="3"/>
  <c r="AD491" i="3"/>
  <c r="AU491" i="3" s="1"/>
  <c r="AT491" i="3"/>
  <c r="AD499" i="3"/>
  <c r="AU499" i="3" s="1"/>
  <c r="AT499" i="3"/>
  <c r="AD507" i="3"/>
  <c r="AU507" i="3" s="1"/>
  <c r="AT507" i="3"/>
  <c r="AD515" i="3"/>
  <c r="AU515" i="3" s="1"/>
  <c r="AT515" i="3"/>
  <c r="AD523" i="3"/>
  <c r="AU523" i="3" s="1"/>
  <c r="AT523" i="3"/>
  <c r="AD526" i="3"/>
  <c r="AU526" i="3" s="1"/>
  <c r="AT526" i="3"/>
  <c r="AD534" i="3"/>
  <c r="AU534" i="3" s="1"/>
  <c r="AT534" i="3"/>
  <c r="AD542" i="3"/>
  <c r="AU542" i="3" s="1"/>
  <c r="AT542" i="3"/>
  <c r="AD550" i="3"/>
  <c r="AU550" i="3" s="1"/>
  <c r="AT550" i="3"/>
  <c r="AD558" i="3"/>
  <c r="AU558" i="3" s="1"/>
  <c r="AT558" i="3"/>
  <c r="AD566" i="3"/>
  <c r="AU566" i="3" s="1"/>
  <c r="AT566" i="3"/>
  <c r="AD574" i="3"/>
  <c r="AU574" i="3" s="1"/>
  <c r="AT574" i="3"/>
  <c r="AD582" i="3"/>
  <c r="AU582" i="3" s="1"/>
  <c r="AT582" i="3"/>
  <c r="AD590" i="3"/>
  <c r="AU590" i="3" s="1"/>
  <c r="AT590" i="3"/>
  <c r="AD598" i="3"/>
  <c r="AU598" i="3" s="1"/>
  <c r="AT598" i="3"/>
  <c r="AD606" i="3"/>
  <c r="AU606" i="3" s="1"/>
  <c r="AT606" i="3"/>
  <c r="AD614" i="3"/>
  <c r="AU614" i="3" s="1"/>
  <c r="AT614" i="3"/>
  <c r="AD622" i="3"/>
  <c r="AU622" i="3" s="1"/>
  <c r="AT622" i="3"/>
  <c r="AD630" i="3"/>
  <c r="AU630" i="3" s="1"/>
  <c r="AT630" i="3"/>
  <c r="AD638" i="3"/>
  <c r="AU638" i="3" s="1"/>
  <c r="AT638" i="3"/>
  <c r="AD646" i="3"/>
  <c r="AU646" i="3" s="1"/>
  <c r="AT646" i="3"/>
  <c r="AD654" i="3"/>
  <c r="AU654" i="3" s="1"/>
  <c r="AT654" i="3"/>
  <c r="AD662" i="3"/>
  <c r="AU662" i="3" s="1"/>
  <c r="AT662" i="3"/>
  <c r="AD670" i="3"/>
  <c r="AU670" i="3" s="1"/>
  <c r="AT670" i="3"/>
  <c r="AD678" i="3"/>
  <c r="AU678" i="3" s="1"/>
  <c r="AT678" i="3"/>
  <c r="AD686" i="3"/>
  <c r="AU686" i="3" s="1"/>
  <c r="AT686" i="3"/>
  <c r="AD694" i="3"/>
  <c r="AU694" i="3" s="1"/>
  <c r="AT694" i="3"/>
  <c r="AT706" i="3"/>
  <c r="AD706" i="3"/>
  <c r="AU706" i="3" s="1"/>
  <c r="AT714" i="3"/>
  <c r="AD714" i="3"/>
  <c r="AU714" i="3" s="1"/>
  <c r="AT722" i="3"/>
  <c r="AD722" i="3"/>
  <c r="AU722" i="3" s="1"/>
  <c r="AT730" i="3"/>
  <c r="AD730" i="3"/>
  <c r="AU730" i="3" s="1"/>
  <c r="AT738" i="3"/>
  <c r="AD738" i="3"/>
  <c r="AU738" i="3" s="1"/>
  <c r="AT746" i="3"/>
  <c r="AD746" i="3"/>
  <c r="AU746" i="3" s="1"/>
  <c r="AT754" i="3"/>
  <c r="AD754" i="3"/>
  <c r="AU754" i="3" s="1"/>
  <c r="AT762" i="3"/>
  <c r="AD762" i="3"/>
  <c r="AU762" i="3" s="1"/>
  <c r="AT770" i="3"/>
  <c r="AD770" i="3"/>
  <c r="AU770" i="3" s="1"/>
  <c r="AT778" i="3"/>
  <c r="AD778" i="3"/>
  <c r="AU778" i="3" s="1"/>
  <c r="AT786" i="3"/>
  <c r="AD786" i="3"/>
  <c r="AU786" i="3" s="1"/>
  <c r="AD794" i="3"/>
  <c r="AU794" i="3" s="1"/>
  <c r="AT794" i="3"/>
  <c r="AD802" i="3"/>
  <c r="AU802" i="3" s="1"/>
  <c r="AT802" i="3"/>
  <c r="AD810" i="3"/>
  <c r="AU810" i="3" s="1"/>
  <c r="AT810" i="3"/>
  <c r="AD818" i="3"/>
  <c r="AU818" i="3" s="1"/>
  <c r="AT818" i="3"/>
  <c r="AD826" i="3"/>
  <c r="AU826" i="3" s="1"/>
  <c r="AT826" i="3"/>
  <c r="AD834" i="3"/>
  <c r="AU834" i="3" s="1"/>
  <c r="AT834" i="3"/>
  <c r="AD842" i="3"/>
  <c r="AU842" i="3" s="1"/>
  <c r="AT842" i="3"/>
  <c r="AD850" i="3"/>
  <c r="AU850" i="3" s="1"/>
  <c r="AT850" i="3"/>
  <c r="AD858" i="3"/>
  <c r="AU858" i="3" s="1"/>
  <c r="AT858" i="3"/>
  <c r="AD866" i="3"/>
  <c r="AU866" i="3" s="1"/>
  <c r="AT866" i="3"/>
  <c r="AD874" i="3"/>
  <c r="AU874" i="3" s="1"/>
  <c r="AT874" i="3"/>
  <c r="AD882" i="3"/>
  <c r="AU882" i="3" s="1"/>
  <c r="AT882" i="3"/>
  <c r="AD890" i="3"/>
  <c r="AU890" i="3" s="1"/>
  <c r="AT890" i="3"/>
  <c r="AD898" i="3"/>
  <c r="AU898" i="3" s="1"/>
  <c r="AT898" i="3"/>
  <c r="AD906" i="3"/>
  <c r="AU906" i="3" s="1"/>
  <c r="AT906" i="3"/>
  <c r="AD914" i="3"/>
  <c r="AU914" i="3" s="1"/>
  <c r="AT914" i="3"/>
  <c r="AD922" i="3"/>
  <c r="AU922" i="3" s="1"/>
  <c r="AT922" i="3"/>
  <c r="AD930" i="3"/>
  <c r="AU930" i="3" s="1"/>
  <c r="AT930" i="3"/>
  <c r="AD938" i="3"/>
  <c r="AU938" i="3" s="1"/>
  <c r="AT938" i="3"/>
  <c r="AD946" i="3"/>
  <c r="AU946" i="3" s="1"/>
  <c r="AT946" i="3"/>
  <c r="AD954" i="3"/>
  <c r="AU954" i="3" s="1"/>
  <c r="AT954" i="3"/>
  <c r="AD962" i="3"/>
  <c r="AU962" i="3" s="1"/>
  <c r="AT962" i="3"/>
  <c r="AD970" i="3"/>
  <c r="AU970" i="3" s="1"/>
  <c r="AT970" i="3"/>
  <c r="AD978" i="3"/>
  <c r="AU978" i="3" s="1"/>
  <c r="AT978" i="3"/>
  <c r="AD986" i="3"/>
  <c r="AU986" i="3" s="1"/>
  <c r="AT986" i="3"/>
  <c r="AD994" i="3"/>
  <c r="AU994" i="3" s="1"/>
  <c r="AT994" i="3"/>
  <c r="AD1002" i="3"/>
  <c r="AU1002" i="3" s="1"/>
  <c r="AT1002" i="3"/>
  <c r="AD1008" i="3"/>
  <c r="AU1008" i="3" s="1"/>
  <c r="AT1008" i="3"/>
  <c r="AD1011" i="3"/>
  <c r="AU1011" i="3" s="1"/>
  <c r="AT1011" i="3"/>
  <c r="C3" i="3"/>
  <c r="AB1013" i="3"/>
  <c r="O379" i="19"/>
  <c r="R379" i="19" s="1"/>
  <c r="F356" i="19"/>
  <c r="R241" i="19"/>
  <c r="F366" i="19"/>
  <c r="L366" i="19" s="1"/>
  <c r="R68" i="19"/>
  <c r="R143" i="19"/>
  <c r="L212" i="19"/>
  <c r="R269" i="19"/>
  <c r="O382" i="19"/>
  <c r="R382" i="19" s="1"/>
  <c r="F381" i="19"/>
  <c r="L381" i="19" s="1"/>
  <c r="O380" i="19"/>
  <c r="R380" i="19" s="1"/>
  <c r="R438" i="19"/>
  <c r="R451" i="19"/>
  <c r="L430" i="19"/>
  <c r="F429" i="19"/>
  <c r="L429" i="19" s="1"/>
  <c r="F431" i="19"/>
  <c r="L431" i="19" s="1"/>
  <c r="F432" i="19"/>
  <c r="L432" i="19" s="1"/>
  <c r="F435" i="19"/>
  <c r="L435" i="19" s="1"/>
  <c r="O428" i="19"/>
  <c r="R428" i="19" s="1"/>
  <c r="O430" i="19"/>
  <c r="R430" i="19" s="1"/>
  <c r="E430" i="19" s="1"/>
  <c r="O436" i="19"/>
  <c r="R436" i="19" s="1"/>
  <c r="O376" i="19"/>
  <c r="R376" i="19" s="1"/>
  <c r="F402" i="19"/>
  <c r="L402" i="19" s="1"/>
  <c r="F403" i="19"/>
  <c r="L403" i="19" s="1"/>
  <c r="F406" i="19"/>
  <c r="L406" i="19" s="1"/>
  <c r="R439" i="19"/>
  <c r="L440" i="19"/>
  <c r="F437" i="19"/>
  <c r="L437" i="19" s="1"/>
  <c r="O427" i="19"/>
  <c r="R427" i="19" s="1"/>
  <c r="E427" i="19" s="1"/>
  <c r="O431" i="19"/>
  <c r="R431" i="19" s="1"/>
  <c r="O434" i="19"/>
  <c r="R434" i="19" s="1"/>
  <c r="F428" i="19"/>
  <c r="L428" i="19" s="1"/>
  <c r="O432" i="19"/>
  <c r="R432" i="19" s="1"/>
  <c r="O433" i="19"/>
  <c r="R433" i="19" s="1"/>
  <c r="O437" i="19"/>
  <c r="R437" i="19" s="1"/>
  <c r="O440" i="19"/>
  <c r="R440" i="19" s="1"/>
  <c r="E440" i="19" s="1"/>
  <c r="O450" i="19"/>
  <c r="R450" i="19" s="1"/>
  <c r="F436" i="19"/>
  <c r="L436" i="19" s="1"/>
  <c r="F433" i="19"/>
  <c r="L433" i="19" s="1"/>
  <c r="F438" i="19"/>
  <c r="L438" i="19" s="1"/>
  <c r="F450" i="19"/>
  <c r="L450" i="19" s="1"/>
  <c r="F451" i="19"/>
  <c r="L427" i="19"/>
  <c r="K9" i="7"/>
  <c r="E11" i="7" s="1"/>
  <c r="L9" i="7"/>
  <c r="O383" i="19"/>
  <c r="R383" i="19" s="1"/>
  <c r="O385" i="19"/>
  <c r="R385" i="19" s="1"/>
  <c r="O378" i="19"/>
  <c r="R378" i="19" s="1"/>
  <c r="J460" i="19"/>
  <c r="L254" i="19"/>
  <c r="Q460" i="19"/>
  <c r="O402" i="19"/>
  <c r="R402" i="19" s="1"/>
  <c r="O405" i="19"/>
  <c r="R405" i="19" s="1"/>
  <c r="O406" i="19"/>
  <c r="R406" i="19" s="1"/>
  <c r="O410" i="19"/>
  <c r="R410" i="19" s="1"/>
  <c r="L413" i="19"/>
  <c r="L414" i="19"/>
  <c r="R456" i="19"/>
  <c r="O454" i="19"/>
  <c r="R454" i="19" s="1"/>
  <c r="O455" i="19"/>
  <c r="R455" i="19" s="1"/>
  <c r="O458" i="19"/>
  <c r="R458" i="19" s="1"/>
  <c r="L453" i="19"/>
  <c r="F455" i="19"/>
  <c r="E185" i="19"/>
  <c r="S185" i="19" s="1"/>
  <c r="M460" i="19"/>
  <c r="R391" i="19"/>
  <c r="F394" i="19"/>
  <c r="L394" i="19" s="1"/>
  <c r="O401" i="19"/>
  <c r="R401" i="19" s="1"/>
  <c r="O403" i="19"/>
  <c r="R403" i="19" s="1"/>
  <c r="O404" i="19"/>
  <c r="R404" i="19" s="1"/>
  <c r="O407" i="19"/>
  <c r="R407" i="19" s="1"/>
  <c r="O409" i="19"/>
  <c r="R409" i="19" s="1"/>
  <c r="O411" i="19"/>
  <c r="R411" i="19" s="1"/>
  <c r="O414" i="19"/>
  <c r="R414" i="19" s="1"/>
  <c r="E414" i="19" s="1"/>
  <c r="O415" i="19"/>
  <c r="R415" i="19" s="1"/>
  <c r="O418" i="19"/>
  <c r="R418" i="19" s="1"/>
  <c r="O419" i="19"/>
  <c r="R419" i="19" s="1"/>
  <c r="O421" i="19"/>
  <c r="R421" i="19" s="1"/>
  <c r="O423" i="19"/>
  <c r="R423" i="19" s="1"/>
  <c r="O425" i="19"/>
  <c r="R425" i="19" s="1"/>
  <c r="F400" i="19"/>
  <c r="L400" i="19" s="1"/>
  <c r="F401" i="19"/>
  <c r="L401" i="19" s="1"/>
  <c r="F404" i="19"/>
  <c r="L404" i="19" s="1"/>
  <c r="F405" i="19"/>
  <c r="L405" i="19" s="1"/>
  <c r="F407" i="19"/>
  <c r="L407" i="19" s="1"/>
  <c r="F408" i="19"/>
  <c r="L408" i="19" s="1"/>
  <c r="F409" i="19"/>
  <c r="L409" i="19" s="1"/>
  <c r="F410" i="19"/>
  <c r="L410" i="19" s="1"/>
  <c r="F411" i="19"/>
  <c r="L411" i="19" s="1"/>
  <c r="F412" i="19"/>
  <c r="L412" i="19" s="1"/>
  <c r="F415" i="19"/>
  <c r="L415" i="19" s="1"/>
  <c r="F416" i="19"/>
  <c r="L416" i="19" s="1"/>
  <c r="F419" i="19"/>
  <c r="L419" i="19" s="1"/>
  <c r="O394" i="19"/>
  <c r="R394" i="19" s="1"/>
  <c r="O392" i="19"/>
  <c r="R392" i="19" s="1"/>
  <c r="F389" i="19"/>
  <c r="L389" i="19" s="1"/>
  <c r="F392" i="19"/>
  <c r="F390" i="19"/>
  <c r="O389" i="19"/>
  <c r="R389" i="19" s="1"/>
  <c r="O390" i="19"/>
  <c r="R390" i="19" s="1"/>
  <c r="O393" i="19"/>
  <c r="R393" i="19" s="1"/>
  <c r="O395" i="19"/>
  <c r="R395" i="19" s="1"/>
  <c r="O397" i="19"/>
  <c r="R397" i="19" s="1"/>
  <c r="O399" i="19"/>
  <c r="R399" i="19" s="1"/>
  <c r="AD16" i="3"/>
  <c r="AU16" i="3" s="1"/>
  <c r="AT16" i="3"/>
  <c r="AD24" i="3"/>
  <c r="AU24" i="3" s="1"/>
  <c r="AT24" i="3"/>
  <c r="AD29" i="3"/>
  <c r="AU29" i="3" s="1"/>
  <c r="AT29" i="3"/>
  <c r="AD37" i="3"/>
  <c r="AU37" i="3" s="1"/>
  <c r="AT37" i="3"/>
  <c r="AD45" i="3"/>
  <c r="AU45" i="3" s="1"/>
  <c r="AT45" i="3"/>
  <c r="AD53" i="3"/>
  <c r="AU53" i="3" s="1"/>
  <c r="AT53" i="3"/>
  <c r="AD61" i="3"/>
  <c r="AU61" i="3" s="1"/>
  <c r="AT61" i="3"/>
  <c r="AD69" i="3"/>
  <c r="AU69" i="3" s="1"/>
  <c r="AT69" i="3"/>
  <c r="AD77" i="3"/>
  <c r="AU77" i="3" s="1"/>
  <c r="AT77" i="3"/>
  <c r="AD85" i="3"/>
  <c r="AU85" i="3" s="1"/>
  <c r="AT85" i="3"/>
  <c r="AD93" i="3"/>
  <c r="AU93" i="3" s="1"/>
  <c r="AT93" i="3"/>
  <c r="AD101" i="3"/>
  <c r="AU101" i="3" s="1"/>
  <c r="AT101" i="3"/>
  <c r="AD109" i="3"/>
  <c r="AU109" i="3" s="1"/>
  <c r="AT109" i="3"/>
  <c r="AD117" i="3"/>
  <c r="AU117" i="3" s="1"/>
  <c r="AT117" i="3"/>
  <c r="AD125" i="3"/>
  <c r="AU125" i="3" s="1"/>
  <c r="AT125" i="3"/>
  <c r="AD133" i="3"/>
  <c r="AU133" i="3" s="1"/>
  <c r="AT133" i="3"/>
  <c r="AD141" i="3"/>
  <c r="AU141" i="3" s="1"/>
  <c r="AT141" i="3"/>
  <c r="AD149" i="3"/>
  <c r="AU149" i="3" s="1"/>
  <c r="AT149" i="3"/>
  <c r="AD157" i="3"/>
  <c r="AU157" i="3" s="1"/>
  <c r="AT157" i="3"/>
  <c r="AD165" i="3"/>
  <c r="AU165" i="3" s="1"/>
  <c r="AT165" i="3"/>
  <c r="AD173" i="3"/>
  <c r="AU173" i="3" s="1"/>
  <c r="AT173" i="3"/>
  <c r="AD181" i="3"/>
  <c r="AU181" i="3" s="1"/>
  <c r="AT181" i="3"/>
  <c r="AD189" i="3"/>
  <c r="AU189" i="3" s="1"/>
  <c r="AT189" i="3"/>
  <c r="AD197" i="3"/>
  <c r="AU197" i="3" s="1"/>
  <c r="AT197" i="3"/>
  <c r="AD205" i="3"/>
  <c r="AU205" i="3" s="1"/>
  <c r="AT205" i="3"/>
  <c r="AD213" i="3"/>
  <c r="AU213" i="3" s="1"/>
  <c r="AT213" i="3"/>
  <c r="AD221" i="3"/>
  <c r="AU221" i="3" s="1"/>
  <c r="AT221" i="3"/>
  <c r="AD229" i="3"/>
  <c r="AU229" i="3" s="1"/>
  <c r="AT229" i="3"/>
  <c r="AD237" i="3"/>
  <c r="AU237" i="3" s="1"/>
  <c r="AT237" i="3"/>
  <c r="AD245" i="3"/>
  <c r="AU245" i="3" s="1"/>
  <c r="AT245" i="3"/>
  <c r="AD253" i="3"/>
  <c r="AU253" i="3" s="1"/>
  <c r="AT253" i="3"/>
  <c r="AD261" i="3"/>
  <c r="AU261" i="3" s="1"/>
  <c r="AT261" i="3"/>
  <c r="AD269" i="3"/>
  <c r="AU269" i="3" s="1"/>
  <c r="AT269" i="3"/>
  <c r="AD277" i="3"/>
  <c r="AU277" i="3" s="1"/>
  <c r="AT277" i="3"/>
  <c r="AD285" i="3"/>
  <c r="AU285" i="3" s="1"/>
  <c r="AT285" i="3"/>
  <c r="AD293" i="3"/>
  <c r="AU293" i="3" s="1"/>
  <c r="AT293" i="3"/>
  <c r="AD301" i="3"/>
  <c r="AU301" i="3" s="1"/>
  <c r="AT301" i="3"/>
  <c r="AD309" i="3"/>
  <c r="AU309" i="3" s="1"/>
  <c r="AT309" i="3"/>
  <c r="AD317" i="3"/>
  <c r="AU317" i="3" s="1"/>
  <c r="AT317" i="3"/>
  <c r="AD325" i="3"/>
  <c r="AU325" i="3" s="1"/>
  <c r="AT325" i="3"/>
  <c r="AD333" i="3"/>
  <c r="AU333" i="3" s="1"/>
  <c r="AT333" i="3"/>
  <c r="AD341" i="3"/>
  <c r="AU341" i="3" s="1"/>
  <c r="AT341" i="3"/>
  <c r="AD349" i="3"/>
  <c r="AU349" i="3" s="1"/>
  <c r="AT349" i="3"/>
  <c r="AD357" i="3"/>
  <c r="AU357" i="3" s="1"/>
  <c r="AT357" i="3"/>
  <c r="AD365" i="3"/>
  <c r="AU365" i="3" s="1"/>
  <c r="AT365" i="3"/>
  <c r="AD373" i="3"/>
  <c r="AU373" i="3" s="1"/>
  <c r="AT373" i="3"/>
  <c r="AD381" i="3"/>
  <c r="AU381" i="3" s="1"/>
  <c r="AT381" i="3"/>
  <c r="AD389" i="3"/>
  <c r="AU389" i="3" s="1"/>
  <c r="AT389" i="3"/>
  <c r="AD397" i="3"/>
  <c r="AU397" i="3" s="1"/>
  <c r="AT397" i="3"/>
  <c r="AD405" i="3"/>
  <c r="AU405" i="3" s="1"/>
  <c r="AT405" i="3"/>
  <c r="AD413" i="3"/>
  <c r="AU413" i="3" s="1"/>
  <c r="AT413" i="3"/>
  <c r="AD421" i="3"/>
  <c r="AU421" i="3" s="1"/>
  <c r="AT421" i="3"/>
  <c r="AD429" i="3"/>
  <c r="AU429" i="3" s="1"/>
  <c r="AT429" i="3"/>
  <c r="AD437" i="3"/>
  <c r="AU437" i="3" s="1"/>
  <c r="AT437" i="3"/>
  <c r="AD445" i="3"/>
  <c r="AU445" i="3" s="1"/>
  <c r="AT445" i="3"/>
  <c r="AD453" i="3"/>
  <c r="AU453" i="3" s="1"/>
  <c r="AT453" i="3"/>
  <c r="AD461" i="3"/>
  <c r="AU461" i="3" s="1"/>
  <c r="AT461" i="3"/>
  <c r="AD469" i="3"/>
  <c r="AU469" i="3" s="1"/>
  <c r="AT469" i="3"/>
  <c r="AD477" i="3"/>
  <c r="AU477" i="3" s="1"/>
  <c r="AT477" i="3"/>
  <c r="AD485" i="3"/>
  <c r="AU485" i="3" s="1"/>
  <c r="AT485" i="3"/>
  <c r="AD493" i="3"/>
  <c r="AU493" i="3" s="1"/>
  <c r="AT493" i="3"/>
  <c r="AD501" i="3"/>
  <c r="AU501" i="3" s="1"/>
  <c r="AT501" i="3"/>
  <c r="AD509" i="3"/>
  <c r="AU509" i="3" s="1"/>
  <c r="AT509" i="3"/>
  <c r="AD517" i="3"/>
  <c r="AU517" i="3" s="1"/>
  <c r="AT517" i="3"/>
  <c r="AD525" i="3"/>
  <c r="AU525" i="3" s="1"/>
  <c r="AT525" i="3"/>
  <c r="AD531" i="3"/>
  <c r="AU531" i="3" s="1"/>
  <c r="AT531" i="3"/>
  <c r="AD539" i="3"/>
  <c r="AU539" i="3" s="1"/>
  <c r="AT539" i="3"/>
  <c r="AD547" i="3"/>
  <c r="AU547" i="3" s="1"/>
  <c r="AT547" i="3"/>
  <c r="AD555" i="3"/>
  <c r="AU555" i="3" s="1"/>
  <c r="AT555" i="3"/>
  <c r="AD563" i="3"/>
  <c r="AU563" i="3" s="1"/>
  <c r="AT563" i="3"/>
  <c r="AD571" i="3"/>
  <c r="AU571" i="3" s="1"/>
  <c r="AT571" i="3"/>
  <c r="AD579" i="3"/>
  <c r="AU579" i="3" s="1"/>
  <c r="AT579" i="3"/>
  <c r="AD587" i="3"/>
  <c r="AU587" i="3" s="1"/>
  <c r="AT587" i="3"/>
  <c r="AD595" i="3"/>
  <c r="AU595" i="3" s="1"/>
  <c r="AT595" i="3"/>
  <c r="AD603" i="3"/>
  <c r="AU603" i="3" s="1"/>
  <c r="AT603" i="3"/>
  <c r="AD611" i="3"/>
  <c r="AU611" i="3" s="1"/>
  <c r="AT611" i="3"/>
  <c r="AD619" i="3"/>
  <c r="AU619" i="3" s="1"/>
  <c r="AT619" i="3"/>
  <c r="AD627" i="3"/>
  <c r="AU627" i="3" s="1"/>
  <c r="AT627" i="3"/>
  <c r="AD635" i="3"/>
  <c r="AU635" i="3" s="1"/>
  <c r="AT635" i="3"/>
  <c r="AD643" i="3"/>
  <c r="AU643" i="3" s="1"/>
  <c r="AT643" i="3"/>
  <c r="AD651" i="3"/>
  <c r="AU651" i="3" s="1"/>
  <c r="AT651" i="3"/>
  <c r="AD659" i="3"/>
  <c r="AU659" i="3" s="1"/>
  <c r="AT659" i="3"/>
  <c r="AD667" i="3"/>
  <c r="AU667" i="3" s="1"/>
  <c r="AT667" i="3"/>
  <c r="AD675" i="3"/>
  <c r="AU675" i="3" s="1"/>
  <c r="AT675" i="3"/>
  <c r="AD683" i="3"/>
  <c r="AU683" i="3" s="1"/>
  <c r="AT683" i="3"/>
  <c r="AD691" i="3"/>
  <c r="AU691" i="3" s="1"/>
  <c r="AT691" i="3"/>
  <c r="AD699" i="3"/>
  <c r="AU699" i="3" s="1"/>
  <c r="AT699" i="3"/>
  <c r="AD707" i="3"/>
  <c r="AU707" i="3" s="1"/>
  <c r="AT707" i="3"/>
  <c r="AD715" i="3"/>
  <c r="AU715" i="3" s="1"/>
  <c r="AT715" i="3"/>
  <c r="AD723" i="3"/>
  <c r="AU723" i="3" s="1"/>
  <c r="AT723" i="3"/>
  <c r="AD731" i="3"/>
  <c r="AU731" i="3" s="1"/>
  <c r="AT731" i="3"/>
  <c r="AD739" i="3"/>
  <c r="AU739" i="3" s="1"/>
  <c r="AT739" i="3"/>
  <c r="AD747" i="3"/>
  <c r="AU747" i="3" s="1"/>
  <c r="AT747" i="3"/>
  <c r="AD755" i="3"/>
  <c r="AU755" i="3" s="1"/>
  <c r="AT755" i="3"/>
  <c r="AD763" i="3"/>
  <c r="AU763" i="3" s="1"/>
  <c r="AT763" i="3"/>
  <c r="AD771" i="3"/>
  <c r="AU771" i="3" s="1"/>
  <c r="AT771" i="3"/>
  <c r="AD779" i="3"/>
  <c r="AU779" i="3" s="1"/>
  <c r="AT779" i="3"/>
  <c r="AD787" i="3"/>
  <c r="AU787" i="3" s="1"/>
  <c r="AT787" i="3"/>
  <c r="AD795" i="3"/>
  <c r="AU795" i="3" s="1"/>
  <c r="AT795" i="3"/>
  <c r="AD803" i="3"/>
  <c r="AU803" i="3" s="1"/>
  <c r="AT803" i="3"/>
  <c r="AD811" i="3"/>
  <c r="AU811" i="3" s="1"/>
  <c r="AT811" i="3"/>
  <c r="AD819" i="3"/>
  <c r="AU819" i="3" s="1"/>
  <c r="AT819" i="3"/>
  <c r="AD827" i="3"/>
  <c r="AU827" i="3" s="1"/>
  <c r="AT827" i="3"/>
  <c r="AD835" i="3"/>
  <c r="AU835" i="3" s="1"/>
  <c r="AT835" i="3"/>
  <c r="AD843" i="3"/>
  <c r="AU843" i="3" s="1"/>
  <c r="AT843" i="3"/>
  <c r="AD851" i="3"/>
  <c r="AU851" i="3" s="1"/>
  <c r="AT851" i="3"/>
  <c r="AD859" i="3"/>
  <c r="AU859" i="3" s="1"/>
  <c r="AT859" i="3"/>
  <c r="AD867" i="3"/>
  <c r="AU867" i="3" s="1"/>
  <c r="AT867" i="3"/>
  <c r="AD875" i="3"/>
  <c r="AU875" i="3" s="1"/>
  <c r="AT875" i="3"/>
  <c r="AD883" i="3"/>
  <c r="AU883" i="3" s="1"/>
  <c r="AT883" i="3"/>
  <c r="AD891" i="3"/>
  <c r="AU891" i="3" s="1"/>
  <c r="AT891" i="3"/>
  <c r="AD899" i="3"/>
  <c r="AU899" i="3" s="1"/>
  <c r="AT899" i="3"/>
  <c r="AD907" i="3"/>
  <c r="AU907" i="3" s="1"/>
  <c r="AT907" i="3"/>
  <c r="AD915" i="3"/>
  <c r="AU915" i="3" s="1"/>
  <c r="AT915" i="3"/>
  <c r="AD923" i="3"/>
  <c r="AU923" i="3" s="1"/>
  <c r="AT923" i="3"/>
  <c r="AD931" i="3"/>
  <c r="AU931" i="3" s="1"/>
  <c r="AT931" i="3"/>
  <c r="AD939" i="3"/>
  <c r="AU939" i="3" s="1"/>
  <c r="AT939" i="3"/>
  <c r="AD947" i="3"/>
  <c r="AU947" i="3" s="1"/>
  <c r="AT947" i="3"/>
  <c r="AD955" i="3"/>
  <c r="AU955" i="3" s="1"/>
  <c r="AT955" i="3"/>
  <c r="AD963" i="3"/>
  <c r="AU963" i="3" s="1"/>
  <c r="AT963" i="3"/>
  <c r="AD971" i="3"/>
  <c r="AU971" i="3" s="1"/>
  <c r="AT971" i="3"/>
  <c r="AD979" i="3"/>
  <c r="AU979" i="3" s="1"/>
  <c r="AT979" i="3"/>
  <c r="AD987" i="3"/>
  <c r="AU987" i="3" s="1"/>
  <c r="AT987" i="3"/>
  <c r="AD995" i="3"/>
  <c r="AU995" i="3" s="1"/>
  <c r="AT995" i="3"/>
  <c r="AD1003" i="3"/>
  <c r="AU1003" i="3" s="1"/>
  <c r="AT1003" i="3"/>
  <c r="AD1009" i="3"/>
  <c r="AU1009" i="3" s="1"/>
  <c r="AT1009" i="3"/>
  <c r="AD20" i="3"/>
  <c r="AU20" i="3" s="1"/>
  <c r="AT20" i="3"/>
  <c r="AD28" i="3"/>
  <c r="AU28" i="3" s="1"/>
  <c r="AT28" i="3"/>
  <c r="AD33" i="3"/>
  <c r="AU33" i="3" s="1"/>
  <c r="AT33" i="3"/>
  <c r="AD41" i="3"/>
  <c r="AU41" i="3" s="1"/>
  <c r="AT41" i="3"/>
  <c r="AD49" i="3"/>
  <c r="AU49" i="3" s="1"/>
  <c r="AT49" i="3"/>
  <c r="AD57" i="3"/>
  <c r="AU57" i="3" s="1"/>
  <c r="AT57" i="3"/>
  <c r="AD65" i="3"/>
  <c r="AU65" i="3" s="1"/>
  <c r="AT65" i="3"/>
  <c r="AD73" i="3"/>
  <c r="AU73" i="3" s="1"/>
  <c r="AT73" i="3"/>
  <c r="AD81" i="3"/>
  <c r="AU81" i="3" s="1"/>
  <c r="AT81" i="3"/>
  <c r="AD89" i="3"/>
  <c r="AU89" i="3" s="1"/>
  <c r="AT89" i="3"/>
  <c r="AD97" i="3"/>
  <c r="AU97" i="3" s="1"/>
  <c r="AT97" i="3"/>
  <c r="AD105" i="3"/>
  <c r="AU105" i="3" s="1"/>
  <c r="AT105" i="3"/>
  <c r="AD113" i="3"/>
  <c r="AU113" i="3" s="1"/>
  <c r="AT113" i="3"/>
  <c r="AD121" i="3"/>
  <c r="AU121" i="3" s="1"/>
  <c r="AT121" i="3"/>
  <c r="AD129" i="3"/>
  <c r="AU129" i="3" s="1"/>
  <c r="AT129" i="3"/>
  <c r="AD137" i="3"/>
  <c r="AU137" i="3" s="1"/>
  <c r="AT137" i="3"/>
  <c r="AD145" i="3"/>
  <c r="AU145" i="3" s="1"/>
  <c r="AT145" i="3"/>
  <c r="AD153" i="3"/>
  <c r="AU153" i="3" s="1"/>
  <c r="AT153" i="3"/>
  <c r="AD161" i="3"/>
  <c r="AU161" i="3" s="1"/>
  <c r="AT161" i="3"/>
  <c r="AD169" i="3"/>
  <c r="AU169" i="3" s="1"/>
  <c r="AT169" i="3"/>
  <c r="AD177" i="3"/>
  <c r="AU177" i="3" s="1"/>
  <c r="AT177" i="3"/>
  <c r="AD185" i="3"/>
  <c r="AU185" i="3" s="1"/>
  <c r="AT185" i="3"/>
  <c r="AD193" i="3"/>
  <c r="AU193" i="3" s="1"/>
  <c r="AT193" i="3"/>
  <c r="AD201" i="3"/>
  <c r="AU201" i="3" s="1"/>
  <c r="AT201" i="3"/>
  <c r="AD209" i="3"/>
  <c r="AU209" i="3" s="1"/>
  <c r="AT209" i="3"/>
  <c r="AD217" i="3"/>
  <c r="AU217" i="3" s="1"/>
  <c r="AT217" i="3"/>
  <c r="AD225" i="3"/>
  <c r="AU225" i="3" s="1"/>
  <c r="AT225" i="3"/>
  <c r="AD233" i="3"/>
  <c r="AU233" i="3" s="1"/>
  <c r="AT233" i="3"/>
  <c r="AD241" i="3"/>
  <c r="AU241" i="3" s="1"/>
  <c r="AT241" i="3"/>
  <c r="AD249" i="3"/>
  <c r="AU249" i="3" s="1"/>
  <c r="AT249" i="3"/>
  <c r="AD257" i="3"/>
  <c r="AU257" i="3" s="1"/>
  <c r="AT257" i="3"/>
  <c r="AD265" i="3"/>
  <c r="AU265" i="3" s="1"/>
  <c r="AT265" i="3"/>
  <c r="AD273" i="3"/>
  <c r="AU273" i="3" s="1"/>
  <c r="AT273" i="3"/>
  <c r="AD281" i="3"/>
  <c r="AU281" i="3" s="1"/>
  <c r="AT281" i="3"/>
  <c r="AD289" i="3"/>
  <c r="AU289" i="3" s="1"/>
  <c r="AT289" i="3"/>
  <c r="AD297" i="3"/>
  <c r="AU297" i="3" s="1"/>
  <c r="AT297" i="3"/>
  <c r="AD305" i="3"/>
  <c r="AU305" i="3" s="1"/>
  <c r="AT305" i="3"/>
  <c r="AD313" i="3"/>
  <c r="AU313" i="3" s="1"/>
  <c r="AT313" i="3"/>
  <c r="AD321" i="3"/>
  <c r="AU321" i="3" s="1"/>
  <c r="AT321" i="3"/>
  <c r="AD329" i="3"/>
  <c r="AU329" i="3" s="1"/>
  <c r="AT329" i="3"/>
  <c r="AD337" i="3"/>
  <c r="AU337" i="3" s="1"/>
  <c r="AT337" i="3"/>
  <c r="AD345" i="3"/>
  <c r="AU345" i="3" s="1"/>
  <c r="AT345" i="3"/>
  <c r="AD353" i="3"/>
  <c r="AU353" i="3" s="1"/>
  <c r="AT353" i="3"/>
  <c r="AD361" i="3"/>
  <c r="AU361" i="3" s="1"/>
  <c r="AT361" i="3"/>
  <c r="AD369" i="3"/>
  <c r="AU369" i="3" s="1"/>
  <c r="AT369" i="3"/>
  <c r="AD377" i="3"/>
  <c r="AU377" i="3" s="1"/>
  <c r="AT377" i="3"/>
  <c r="AD385" i="3"/>
  <c r="AU385" i="3" s="1"/>
  <c r="AT385" i="3"/>
  <c r="AD393" i="3"/>
  <c r="AU393" i="3" s="1"/>
  <c r="AT393" i="3"/>
  <c r="AD401" i="3"/>
  <c r="AU401" i="3" s="1"/>
  <c r="AT401" i="3"/>
  <c r="AD409" i="3"/>
  <c r="AU409" i="3" s="1"/>
  <c r="AT409" i="3"/>
  <c r="AD417" i="3"/>
  <c r="AU417" i="3" s="1"/>
  <c r="AT417" i="3"/>
  <c r="AD425" i="3"/>
  <c r="AU425" i="3" s="1"/>
  <c r="AT425" i="3"/>
  <c r="AD433" i="3"/>
  <c r="AU433" i="3" s="1"/>
  <c r="AT433" i="3"/>
  <c r="AD441" i="3"/>
  <c r="AU441" i="3" s="1"/>
  <c r="AT441" i="3"/>
  <c r="AD449" i="3"/>
  <c r="AU449" i="3" s="1"/>
  <c r="AT449" i="3"/>
  <c r="AD457" i="3"/>
  <c r="AU457" i="3" s="1"/>
  <c r="AT457" i="3"/>
  <c r="AD465" i="3"/>
  <c r="AU465" i="3" s="1"/>
  <c r="AT465" i="3"/>
  <c r="AD473" i="3"/>
  <c r="AU473" i="3" s="1"/>
  <c r="AT473" i="3"/>
  <c r="AD481" i="3"/>
  <c r="AU481" i="3" s="1"/>
  <c r="AT481" i="3"/>
  <c r="AD489" i="3"/>
  <c r="AU489" i="3" s="1"/>
  <c r="AT489" i="3"/>
  <c r="AD497" i="3"/>
  <c r="AU497" i="3" s="1"/>
  <c r="AT497" i="3"/>
  <c r="AD505" i="3"/>
  <c r="AU505" i="3" s="1"/>
  <c r="AT505" i="3"/>
  <c r="AD513" i="3"/>
  <c r="AU513" i="3" s="1"/>
  <c r="AT513" i="3"/>
  <c r="AD521" i="3"/>
  <c r="AU521" i="3" s="1"/>
  <c r="AT521" i="3"/>
  <c r="AD527" i="3"/>
  <c r="AU527" i="3" s="1"/>
  <c r="AT527" i="3"/>
  <c r="AD535" i="3"/>
  <c r="AU535" i="3" s="1"/>
  <c r="AT535" i="3"/>
  <c r="AD543" i="3"/>
  <c r="AU543" i="3" s="1"/>
  <c r="AT543" i="3"/>
  <c r="AD551" i="3"/>
  <c r="AU551" i="3" s="1"/>
  <c r="AT551" i="3"/>
  <c r="AD559" i="3"/>
  <c r="AU559" i="3" s="1"/>
  <c r="AT559" i="3"/>
  <c r="AD567" i="3"/>
  <c r="AU567" i="3" s="1"/>
  <c r="AT567" i="3"/>
  <c r="AD575" i="3"/>
  <c r="AU575" i="3" s="1"/>
  <c r="AT575" i="3"/>
  <c r="AD583" i="3"/>
  <c r="AU583" i="3" s="1"/>
  <c r="AT583" i="3"/>
  <c r="AD591" i="3"/>
  <c r="AU591" i="3" s="1"/>
  <c r="AT591" i="3"/>
  <c r="AD599" i="3"/>
  <c r="AU599" i="3" s="1"/>
  <c r="AT599" i="3"/>
  <c r="AD607" i="3"/>
  <c r="AU607" i="3" s="1"/>
  <c r="AT607" i="3"/>
  <c r="AD615" i="3"/>
  <c r="AU615" i="3" s="1"/>
  <c r="AT615" i="3"/>
  <c r="AD623" i="3"/>
  <c r="AU623" i="3" s="1"/>
  <c r="AT623" i="3"/>
  <c r="AD631" i="3"/>
  <c r="AU631" i="3" s="1"/>
  <c r="AT631" i="3"/>
  <c r="AD639" i="3"/>
  <c r="AU639" i="3" s="1"/>
  <c r="AT639" i="3"/>
  <c r="AD647" i="3"/>
  <c r="AU647" i="3" s="1"/>
  <c r="AT647" i="3"/>
  <c r="AD655" i="3"/>
  <c r="AU655" i="3" s="1"/>
  <c r="AT655" i="3"/>
  <c r="AD663" i="3"/>
  <c r="AU663" i="3" s="1"/>
  <c r="AT663" i="3"/>
  <c r="AD671" i="3"/>
  <c r="AU671" i="3" s="1"/>
  <c r="AT671" i="3"/>
  <c r="AD679" i="3"/>
  <c r="AU679" i="3" s="1"/>
  <c r="AT679" i="3"/>
  <c r="AD687" i="3"/>
  <c r="AU687" i="3" s="1"/>
  <c r="AT687" i="3"/>
  <c r="AD695" i="3"/>
  <c r="AU695" i="3" s="1"/>
  <c r="AT695" i="3"/>
  <c r="AD703" i="3"/>
  <c r="AU703" i="3" s="1"/>
  <c r="AT703" i="3"/>
  <c r="AD711" i="3"/>
  <c r="AU711" i="3" s="1"/>
  <c r="AT711" i="3"/>
  <c r="AD719" i="3"/>
  <c r="AU719" i="3" s="1"/>
  <c r="AT719" i="3"/>
  <c r="AD727" i="3"/>
  <c r="AU727" i="3" s="1"/>
  <c r="AT727" i="3"/>
  <c r="AD735" i="3"/>
  <c r="AU735" i="3" s="1"/>
  <c r="AT735" i="3"/>
  <c r="AD743" i="3"/>
  <c r="AU743" i="3" s="1"/>
  <c r="AT743" i="3"/>
  <c r="AD751" i="3"/>
  <c r="AU751" i="3" s="1"/>
  <c r="AT751" i="3"/>
  <c r="AD759" i="3"/>
  <c r="AU759" i="3" s="1"/>
  <c r="AT759" i="3"/>
  <c r="AD767" i="3"/>
  <c r="AU767" i="3" s="1"/>
  <c r="AT767" i="3"/>
  <c r="AD775" i="3"/>
  <c r="AU775" i="3" s="1"/>
  <c r="AT775" i="3"/>
  <c r="AD783" i="3"/>
  <c r="AU783" i="3" s="1"/>
  <c r="AT783" i="3"/>
  <c r="AD791" i="3"/>
  <c r="AU791" i="3" s="1"/>
  <c r="AT791" i="3"/>
  <c r="AD799" i="3"/>
  <c r="AU799" i="3" s="1"/>
  <c r="AT799" i="3"/>
  <c r="AD807" i="3"/>
  <c r="AU807" i="3" s="1"/>
  <c r="AT807" i="3"/>
  <c r="AD815" i="3"/>
  <c r="AU815" i="3" s="1"/>
  <c r="AT815" i="3"/>
  <c r="AD823" i="3"/>
  <c r="AU823" i="3" s="1"/>
  <c r="AT823" i="3"/>
  <c r="AD831" i="3"/>
  <c r="AU831" i="3" s="1"/>
  <c r="AT831" i="3"/>
  <c r="AD839" i="3"/>
  <c r="AU839" i="3" s="1"/>
  <c r="AT839" i="3"/>
  <c r="AD847" i="3"/>
  <c r="AU847" i="3" s="1"/>
  <c r="AT847" i="3"/>
  <c r="AD855" i="3"/>
  <c r="AU855" i="3" s="1"/>
  <c r="AT855" i="3"/>
  <c r="AD863" i="3"/>
  <c r="AU863" i="3" s="1"/>
  <c r="AT863" i="3"/>
  <c r="AD871" i="3"/>
  <c r="AU871" i="3" s="1"/>
  <c r="AT871" i="3"/>
  <c r="AD879" i="3"/>
  <c r="AU879" i="3" s="1"/>
  <c r="AT879" i="3"/>
  <c r="AD887" i="3"/>
  <c r="AU887" i="3" s="1"/>
  <c r="AT887" i="3"/>
  <c r="AD895" i="3"/>
  <c r="AU895" i="3" s="1"/>
  <c r="AT895" i="3"/>
  <c r="AD903" i="3"/>
  <c r="AU903" i="3" s="1"/>
  <c r="AT903" i="3"/>
  <c r="AD911" i="3"/>
  <c r="AU911" i="3" s="1"/>
  <c r="AT911" i="3"/>
  <c r="AD919" i="3"/>
  <c r="AU919" i="3" s="1"/>
  <c r="AT919" i="3"/>
  <c r="AD927" i="3"/>
  <c r="AU927" i="3" s="1"/>
  <c r="AT927" i="3"/>
  <c r="AD935" i="3"/>
  <c r="AU935" i="3" s="1"/>
  <c r="AT935" i="3"/>
  <c r="AD943" i="3"/>
  <c r="AU943" i="3" s="1"/>
  <c r="AT943" i="3"/>
  <c r="AD951" i="3"/>
  <c r="AU951" i="3" s="1"/>
  <c r="AT951" i="3"/>
  <c r="AD959" i="3"/>
  <c r="AU959" i="3" s="1"/>
  <c r="AT959" i="3"/>
  <c r="AD967" i="3"/>
  <c r="AU967" i="3" s="1"/>
  <c r="AT967" i="3"/>
  <c r="AD975" i="3"/>
  <c r="AU975" i="3" s="1"/>
  <c r="AT975" i="3"/>
  <c r="AD983" i="3"/>
  <c r="AU983" i="3" s="1"/>
  <c r="AT983" i="3"/>
  <c r="AD991" i="3"/>
  <c r="AU991" i="3" s="1"/>
  <c r="AT991" i="3"/>
  <c r="AD999" i="3"/>
  <c r="AU999" i="3" s="1"/>
  <c r="AT999" i="3"/>
  <c r="F361" i="19"/>
  <c r="L361" i="19" s="1"/>
  <c r="L354" i="19"/>
  <c r="R20" i="19"/>
  <c r="R12" i="19"/>
  <c r="N27" i="18"/>
  <c r="Q11" i="18"/>
  <c r="D11" i="18" s="1"/>
  <c r="V11" i="18" s="1"/>
  <c r="R19" i="19"/>
  <c r="R161" i="19"/>
  <c r="R253" i="19"/>
  <c r="R257" i="19"/>
  <c r="R45" i="19"/>
  <c r="O387" i="19"/>
  <c r="R387" i="19" s="1"/>
  <c r="N460" i="19"/>
  <c r="L191" i="19"/>
  <c r="L281" i="19"/>
  <c r="D12" i="18"/>
  <c r="K12" i="18"/>
  <c r="D16" i="18"/>
  <c r="K16" i="18"/>
  <c r="D20" i="18"/>
  <c r="K20" i="18"/>
  <c r="F377" i="19"/>
  <c r="F382" i="19"/>
  <c r="L382" i="19" s="1"/>
  <c r="K460" i="19"/>
  <c r="L21" i="19"/>
  <c r="L89" i="19"/>
  <c r="I460" i="19"/>
  <c r="BE12" i="3"/>
  <c r="E4" i="20" s="1"/>
  <c r="BF16" i="3"/>
  <c r="F376" i="19"/>
  <c r="H460" i="19"/>
  <c r="C31" i="9"/>
  <c r="BC14" i="3"/>
  <c r="BC3" i="3" s="1"/>
  <c r="BC1013" i="3" s="1"/>
  <c r="G22" i="11"/>
  <c r="N1014" i="7"/>
  <c r="P9" i="7"/>
  <c r="Q14" i="7"/>
  <c r="Q9" i="7" s="1"/>
  <c r="Q1014" i="7" s="1"/>
  <c r="J3" i="3"/>
  <c r="I31" i="11" s="1"/>
  <c r="AZ13" i="3"/>
  <c r="F13" i="3"/>
  <c r="O9" i="18"/>
  <c r="Q9" i="18" s="1"/>
  <c r="T27" i="18"/>
  <c r="P9" i="19"/>
  <c r="U460" i="19"/>
  <c r="O11" i="6"/>
  <c r="P17" i="6"/>
  <c r="P11" i="6" s="1"/>
  <c r="P766" i="6" s="1"/>
  <c r="AZ14" i="3"/>
  <c r="F14" i="3"/>
  <c r="F386" i="19"/>
  <c r="C24" i="10"/>
  <c r="S11" i="6"/>
  <c r="H20" i="11"/>
  <c r="I20" i="11" s="1"/>
  <c r="BE15" i="3"/>
  <c r="BF15" i="3" s="1"/>
  <c r="L515" i="8"/>
  <c r="K3" i="8"/>
  <c r="F19" i="19"/>
  <c r="G11" i="6"/>
  <c r="I10" i="6"/>
  <c r="K10" i="9" s="1"/>
  <c r="B16" i="6"/>
  <c r="V460" i="19"/>
  <c r="V9" i="7"/>
  <c r="K22" i="11" s="1"/>
  <c r="BB3" i="3" l="1"/>
  <c r="K21" i="11" s="1"/>
  <c r="E248" i="19"/>
  <c r="W248" i="19" s="1"/>
  <c r="Z248" i="19" s="1"/>
  <c r="E152" i="19"/>
  <c r="W152" i="19" s="1"/>
  <c r="T152" i="19" s="1"/>
  <c r="E439" i="19"/>
  <c r="W439" i="19" s="1"/>
  <c r="Z439" i="19" s="1"/>
  <c r="E199" i="19"/>
  <c r="W199" i="19" s="1"/>
  <c r="D199" i="19" s="1"/>
  <c r="E344" i="19"/>
  <c r="W344" i="19" s="1"/>
  <c r="X344" i="19" s="1"/>
  <c r="E151" i="19"/>
  <c r="S151" i="19" s="1"/>
  <c r="E456" i="19"/>
  <c r="S456" i="19" s="1"/>
  <c r="E33" i="19"/>
  <c r="S33" i="19" s="1"/>
  <c r="E67" i="19"/>
  <c r="S67" i="19" s="1"/>
  <c r="E95" i="19"/>
  <c r="W95" i="19" s="1"/>
  <c r="Z95" i="19" s="1"/>
  <c r="E457" i="19"/>
  <c r="S457" i="19" s="1"/>
  <c r="E84" i="19"/>
  <c r="S84" i="19" s="1"/>
  <c r="E262" i="19"/>
  <c r="W262" i="19" s="1"/>
  <c r="Y262" i="19" s="1"/>
  <c r="E263" i="19"/>
  <c r="W263" i="19" s="1"/>
  <c r="E55" i="19"/>
  <c r="W55" i="19" s="1"/>
  <c r="T55" i="19" s="1"/>
  <c r="E183" i="19"/>
  <c r="W183" i="19" s="1"/>
  <c r="V25" i="18"/>
  <c r="W25" i="18" s="1"/>
  <c r="E176" i="19"/>
  <c r="W176" i="19" s="1"/>
  <c r="X176" i="19" s="1"/>
  <c r="E165" i="19"/>
  <c r="W165" i="19" s="1"/>
  <c r="Z165" i="19" s="1"/>
  <c r="E358" i="19"/>
  <c r="S358" i="19" s="1"/>
  <c r="E170" i="19"/>
  <c r="W170" i="19" s="1"/>
  <c r="T170" i="19" s="1"/>
  <c r="E244" i="19"/>
  <c r="S244" i="19" s="1"/>
  <c r="E32" i="19"/>
  <c r="W32" i="19" s="1"/>
  <c r="Z32" i="19" s="1"/>
  <c r="E252" i="19"/>
  <c r="S252" i="19" s="1"/>
  <c r="E69" i="19"/>
  <c r="W69" i="19" s="1"/>
  <c r="E223" i="19"/>
  <c r="W223" i="19" s="1"/>
  <c r="E259" i="19"/>
  <c r="S259" i="19" s="1"/>
  <c r="E391" i="19"/>
  <c r="S391" i="19" s="1"/>
  <c r="E343" i="19"/>
  <c r="S343" i="19" s="1"/>
  <c r="E250" i="19"/>
  <c r="S250" i="19" s="1"/>
  <c r="E145" i="19"/>
  <c r="W145" i="19" s="1"/>
  <c r="X145" i="19" s="1"/>
  <c r="L165" i="19"/>
  <c r="E56" i="19"/>
  <c r="W56" i="19" s="1"/>
  <c r="T56" i="19" s="1"/>
  <c r="E78" i="19"/>
  <c r="S78" i="19" s="1"/>
  <c r="E227" i="19"/>
  <c r="W227" i="19" s="1"/>
  <c r="Y227" i="19" s="1"/>
  <c r="E186" i="19"/>
  <c r="S186" i="19" s="1"/>
  <c r="E28" i="19"/>
  <c r="W28" i="19" s="1"/>
  <c r="X28" i="19" s="1"/>
  <c r="E174" i="19"/>
  <c r="S174" i="19" s="1"/>
  <c r="E349" i="19"/>
  <c r="W349" i="19" s="1"/>
  <c r="D349" i="19" s="1"/>
  <c r="E36" i="19"/>
  <c r="W36" i="19" s="1"/>
  <c r="Y36" i="19" s="1"/>
  <c r="E112" i="19"/>
  <c r="W112" i="19" s="1"/>
  <c r="Z112" i="19" s="1"/>
  <c r="E158" i="19"/>
  <c r="W158" i="19" s="1"/>
  <c r="Z158" i="19" s="1"/>
  <c r="E280" i="19"/>
  <c r="W280" i="19" s="1"/>
  <c r="E200" i="19"/>
  <c r="S200" i="19" s="1"/>
  <c r="E228" i="19"/>
  <c r="S228" i="19" s="1"/>
  <c r="E285" i="19"/>
  <c r="S285" i="19" s="1"/>
  <c r="E13" i="19"/>
  <c r="S13" i="19" s="1"/>
  <c r="E40" i="19"/>
  <c r="S40" i="19" s="1"/>
  <c r="E297" i="19"/>
  <c r="W297" i="19" s="1"/>
  <c r="E129" i="19"/>
  <c r="S129" i="19" s="1"/>
  <c r="E198" i="19"/>
  <c r="W198" i="19" s="1"/>
  <c r="E317" i="19"/>
  <c r="S317" i="19" s="1"/>
  <c r="E115" i="19"/>
  <c r="W115" i="19" s="1"/>
  <c r="T115" i="19" s="1"/>
  <c r="I13" i="11"/>
  <c r="E3" i="20" s="1"/>
  <c r="H10" i="11"/>
  <c r="AD1013" i="3"/>
  <c r="AD3" i="3"/>
  <c r="E146" i="19"/>
  <c r="W146" i="19" s="1"/>
  <c r="Z146" i="19" s="1"/>
  <c r="E195" i="19"/>
  <c r="S195" i="19" s="1"/>
  <c r="E135" i="19"/>
  <c r="S135" i="19" s="1"/>
  <c r="E225" i="19"/>
  <c r="W225" i="19" s="1"/>
  <c r="Y225" i="19" s="1"/>
  <c r="E77" i="19"/>
  <c r="W77" i="19" s="1"/>
  <c r="T77" i="19" s="1"/>
  <c r="R9" i="19"/>
  <c r="E257" i="19"/>
  <c r="S257" i="19" s="1"/>
  <c r="E351" i="19"/>
  <c r="S351" i="19" s="1"/>
  <c r="A9" i="19"/>
  <c r="E144" i="19"/>
  <c r="S144" i="19" s="1"/>
  <c r="E196" i="19"/>
  <c r="W196" i="19" s="1"/>
  <c r="T196" i="19" s="1"/>
  <c r="E284" i="19"/>
  <c r="S284" i="19" s="1"/>
  <c r="F153" i="19"/>
  <c r="L153" i="19" s="1"/>
  <c r="E80" i="19"/>
  <c r="S80" i="19" s="1"/>
  <c r="E65" i="19"/>
  <c r="W65" i="19" s="1"/>
  <c r="E298" i="19"/>
  <c r="W298" i="19" s="1"/>
  <c r="T298" i="19" s="1"/>
  <c r="E253" i="19"/>
  <c r="S253" i="19" s="1"/>
  <c r="E141" i="19"/>
  <c r="S141" i="19" s="1"/>
  <c r="E173" i="19"/>
  <c r="S173" i="19" s="1"/>
  <c r="E22" i="19"/>
  <c r="S22" i="19" s="1"/>
  <c r="E96" i="19"/>
  <c r="W96" i="19" s="1"/>
  <c r="T96" i="19" s="1"/>
  <c r="V23" i="18"/>
  <c r="X23" i="18" s="1"/>
  <c r="E383" i="19"/>
  <c r="S383" i="19" s="1"/>
  <c r="E232" i="19"/>
  <c r="S232" i="19" s="1"/>
  <c r="E277" i="19"/>
  <c r="W277" i="19" s="1"/>
  <c r="E159" i="19"/>
  <c r="W159" i="19" s="1"/>
  <c r="D159" i="19" s="1"/>
  <c r="E182" i="19"/>
  <c r="W182" i="19" s="1"/>
  <c r="T182" i="19" s="1"/>
  <c r="E434" i="19"/>
  <c r="S434" i="19" s="1"/>
  <c r="E143" i="19"/>
  <c r="W143" i="19" s="1"/>
  <c r="Z143" i="19" s="1"/>
  <c r="E82" i="19"/>
  <c r="W82" i="19" s="1"/>
  <c r="T82" i="19" s="1"/>
  <c r="E136" i="19"/>
  <c r="W136" i="19" s="1"/>
  <c r="Z136" i="19" s="1"/>
  <c r="E110" i="19"/>
  <c r="S110" i="19" s="1"/>
  <c r="E147" i="19"/>
  <c r="S147" i="19" s="1"/>
  <c r="E300" i="19"/>
  <c r="S300" i="19" s="1"/>
  <c r="E339" i="19"/>
  <c r="W339" i="19" s="1"/>
  <c r="D339" i="19" s="1"/>
  <c r="E359" i="19"/>
  <c r="W359" i="19" s="1"/>
  <c r="Y359" i="19" s="1"/>
  <c r="E70" i="19"/>
  <c r="S70" i="19" s="1"/>
  <c r="E221" i="19"/>
  <c r="S221" i="19" s="1"/>
  <c r="E38" i="19"/>
  <c r="W38" i="19" s="1"/>
  <c r="T38" i="19" s="1"/>
  <c r="E237" i="19"/>
  <c r="W237" i="19" s="1"/>
  <c r="D237" i="19" s="1"/>
  <c r="E347" i="19"/>
  <c r="S347" i="19" s="1"/>
  <c r="E51" i="19"/>
  <c r="W51" i="19" s="1"/>
  <c r="E68" i="19"/>
  <c r="W68" i="19" s="1"/>
  <c r="Z68" i="19" s="1"/>
  <c r="E238" i="19"/>
  <c r="S238" i="19" s="1"/>
  <c r="E264" i="19"/>
  <c r="W264" i="19" s="1"/>
  <c r="E336" i="19"/>
  <c r="S336" i="19" s="1"/>
  <c r="E149" i="19"/>
  <c r="W149" i="19" s="1"/>
  <c r="T149" i="19" s="1"/>
  <c r="E92" i="19"/>
  <c r="W92" i="19" s="1"/>
  <c r="X92" i="19" s="1"/>
  <c r="E168" i="19"/>
  <c r="W168" i="19" s="1"/>
  <c r="Z168" i="19" s="1"/>
  <c r="E213" i="19"/>
  <c r="S213" i="19" s="1"/>
  <c r="E113" i="19"/>
  <c r="S113" i="19" s="1"/>
  <c r="E131" i="19"/>
  <c r="W131" i="19" s="1"/>
  <c r="Z131" i="19" s="1"/>
  <c r="E247" i="19"/>
  <c r="S247" i="19" s="1"/>
  <c r="E235" i="19"/>
  <c r="S235" i="19" s="1"/>
  <c r="E86" i="19"/>
  <c r="S86" i="19" s="1"/>
  <c r="E290" i="19"/>
  <c r="S290" i="19" s="1"/>
  <c r="E220" i="19"/>
  <c r="W220" i="19" s="1"/>
  <c r="E16" i="19"/>
  <c r="W16" i="19" s="1"/>
  <c r="T16" i="19" s="1"/>
  <c r="E187" i="19"/>
  <c r="S187" i="19" s="1"/>
  <c r="E124" i="19"/>
  <c r="W124" i="19" s="1"/>
  <c r="Z124" i="19" s="1"/>
  <c r="E116" i="19"/>
  <c r="W116" i="19" s="1"/>
  <c r="Z116" i="19" s="1"/>
  <c r="E83" i="19"/>
  <c r="W83" i="19" s="1"/>
  <c r="D83" i="19" s="1"/>
  <c r="E246" i="19"/>
  <c r="W246" i="19" s="1"/>
  <c r="D246" i="19" s="1"/>
  <c r="E266" i="19"/>
  <c r="W266" i="19" s="1"/>
  <c r="E29" i="19"/>
  <c r="S29" i="19" s="1"/>
  <c r="E306" i="19"/>
  <c r="W306" i="19" s="1"/>
  <c r="X306" i="19" s="1"/>
  <c r="E315" i="19"/>
  <c r="S315" i="19" s="1"/>
  <c r="L151" i="19"/>
  <c r="E276" i="19"/>
  <c r="W276" i="19" s="1"/>
  <c r="Y276" i="19" s="1"/>
  <c r="E169" i="19"/>
  <c r="W169" i="19" s="1"/>
  <c r="X169" i="19" s="1"/>
  <c r="E243" i="19"/>
  <c r="S243" i="19" s="1"/>
  <c r="E71" i="19"/>
  <c r="W71" i="19" s="1"/>
  <c r="T71" i="19" s="1"/>
  <c r="E63" i="19"/>
  <c r="W63" i="19" s="1"/>
  <c r="E268" i="19"/>
  <c r="S268" i="19" s="1"/>
  <c r="E76" i="19"/>
  <c r="S76" i="19" s="1"/>
  <c r="E194" i="19"/>
  <c r="S194" i="19" s="1"/>
  <c r="E120" i="19"/>
  <c r="W120" i="19" s="1"/>
  <c r="Z120" i="19" s="1"/>
  <c r="E346" i="19"/>
  <c r="S346" i="19" s="1"/>
  <c r="E172" i="19"/>
  <c r="S172" i="19" s="1"/>
  <c r="E66" i="19"/>
  <c r="W66" i="19" s="1"/>
  <c r="D66" i="19" s="1"/>
  <c r="E341" i="19"/>
  <c r="W341" i="19" s="1"/>
  <c r="X341" i="19" s="1"/>
  <c r="E201" i="19"/>
  <c r="S201" i="19" s="1"/>
  <c r="E75" i="19"/>
  <c r="S75" i="19" s="1"/>
  <c r="E273" i="19"/>
  <c r="W273" i="19" s="1"/>
  <c r="T273" i="19" s="1"/>
  <c r="E142" i="19"/>
  <c r="S142" i="19" s="1"/>
  <c r="E87" i="19"/>
  <c r="W87" i="19" s="1"/>
  <c r="E114" i="19"/>
  <c r="S114" i="19" s="1"/>
  <c r="E208" i="19"/>
  <c r="S208" i="19" s="1"/>
  <c r="E255" i="19"/>
  <c r="S255" i="19" s="1"/>
  <c r="E128" i="19"/>
  <c r="S128" i="19" s="1"/>
  <c r="E240" i="19"/>
  <c r="W240" i="19" s="1"/>
  <c r="T240" i="19" s="1"/>
  <c r="E229" i="19"/>
  <c r="S229" i="19" s="1"/>
  <c r="E100" i="19"/>
  <c r="W100" i="19" s="1"/>
  <c r="Z100" i="19" s="1"/>
  <c r="E155" i="19"/>
  <c r="S155" i="19" s="1"/>
  <c r="E30" i="19"/>
  <c r="S30" i="19" s="1"/>
  <c r="E180" i="19"/>
  <c r="S180" i="19" s="1"/>
  <c r="E137" i="19"/>
  <c r="S137" i="19" s="1"/>
  <c r="E167" i="19"/>
  <c r="S167" i="19" s="1"/>
  <c r="E332" i="19"/>
  <c r="W332" i="19" s="1"/>
  <c r="T332" i="19" s="1"/>
  <c r="E251" i="19"/>
  <c r="W251" i="19" s="1"/>
  <c r="X251" i="19" s="1"/>
  <c r="D309" i="19"/>
  <c r="E102" i="19"/>
  <c r="S102" i="19" s="1"/>
  <c r="E329" i="19"/>
  <c r="W329" i="19" s="1"/>
  <c r="T329" i="19" s="1"/>
  <c r="E283" i="19"/>
  <c r="W283" i="19" s="1"/>
  <c r="Y283" i="19" s="1"/>
  <c r="E171" i="19"/>
  <c r="W171" i="19" s="1"/>
  <c r="D171" i="19" s="1"/>
  <c r="E239" i="19"/>
  <c r="W239" i="19" s="1"/>
  <c r="Y239" i="19" s="1"/>
  <c r="E88" i="19"/>
  <c r="W88" i="19" s="1"/>
  <c r="T88" i="19" s="1"/>
  <c r="E53" i="19"/>
  <c r="S53" i="19" s="1"/>
  <c r="E245" i="19"/>
  <c r="W245" i="19" s="1"/>
  <c r="X245" i="19" s="1"/>
  <c r="E365" i="19"/>
  <c r="W365" i="19" s="1"/>
  <c r="X365" i="19" s="1"/>
  <c r="E90" i="19"/>
  <c r="S90" i="19" s="1"/>
  <c r="E261" i="19"/>
  <c r="W261" i="19" s="1"/>
  <c r="T261" i="19" s="1"/>
  <c r="E319" i="19"/>
  <c r="W319" i="19" s="1"/>
  <c r="Z319" i="19" s="1"/>
  <c r="E203" i="19"/>
  <c r="W203" i="19" s="1"/>
  <c r="D203" i="19" s="1"/>
  <c r="E46" i="19"/>
  <c r="S46" i="19" s="1"/>
  <c r="E352" i="19"/>
  <c r="W352" i="19" s="1"/>
  <c r="D352" i="19" s="1"/>
  <c r="E60" i="19"/>
  <c r="S60" i="19" s="1"/>
  <c r="E193" i="19"/>
  <c r="W193" i="19" s="1"/>
  <c r="D193" i="19" s="1"/>
  <c r="E249" i="19"/>
  <c r="W249" i="19" s="1"/>
  <c r="D249" i="19" s="1"/>
  <c r="E371" i="19"/>
  <c r="W371" i="19" s="1"/>
  <c r="D371" i="19" s="1"/>
  <c r="E316" i="19"/>
  <c r="W316" i="19" s="1"/>
  <c r="X316" i="19" s="1"/>
  <c r="E108" i="19"/>
  <c r="S108" i="19" s="1"/>
  <c r="E94" i="19"/>
  <c r="W94" i="19" s="1"/>
  <c r="X94" i="19" s="1"/>
  <c r="E17" i="19"/>
  <c r="W17" i="19" s="1"/>
  <c r="D17" i="19" s="1"/>
  <c r="E178" i="19"/>
  <c r="S178" i="19" s="1"/>
  <c r="E98" i="19"/>
  <c r="W98" i="19" s="1"/>
  <c r="Z98" i="19" s="1"/>
  <c r="R21" i="18"/>
  <c r="E301" i="19"/>
  <c r="W301" i="19" s="1"/>
  <c r="X301" i="19" s="1"/>
  <c r="D331" i="19"/>
  <c r="E15" i="19"/>
  <c r="W15" i="19" s="1"/>
  <c r="Y15" i="19" s="1"/>
  <c r="E44" i="19"/>
  <c r="S44" i="19" s="1"/>
  <c r="E11" i="19"/>
  <c r="W11" i="19" s="1"/>
  <c r="E127" i="19"/>
  <c r="W127" i="19" s="1"/>
  <c r="Z127" i="19" s="1"/>
  <c r="E119" i="19"/>
  <c r="S119" i="19" s="1"/>
  <c r="E91" i="19"/>
  <c r="S91" i="19" s="1"/>
  <c r="D327" i="19"/>
  <c r="D323" i="19"/>
  <c r="E154" i="19"/>
  <c r="S154" i="19" s="1"/>
  <c r="E367" i="19"/>
  <c r="W367" i="19" s="1"/>
  <c r="D367" i="19" s="1"/>
  <c r="E337" i="19"/>
  <c r="S337" i="19" s="1"/>
  <c r="E101" i="19"/>
  <c r="S101" i="19" s="1"/>
  <c r="E318" i="19"/>
  <c r="W318" i="19" s="1"/>
  <c r="Z318" i="19" s="1"/>
  <c r="E111" i="19"/>
  <c r="W111" i="19" s="1"/>
  <c r="D111" i="19" s="1"/>
  <c r="E374" i="19"/>
  <c r="W374" i="19" s="1"/>
  <c r="E197" i="19"/>
  <c r="W197" i="19" s="1"/>
  <c r="D197" i="19" s="1"/>
  <c r="E177" i="19"/>
  <c r="S177" i="19" s="1"/>
  <c r="E58" i="19"/>
  <c r="S58" i="19" s="1"/>
  <c r="E288" i="19"/>
  <c r="E265" i="19"/>
  <c r="W265" i="19" s="1"/>
  <c r="T265" i="19" s="1"/>
  <c r="E25" i="19"/>
  <c r="W25" i="19" s="1"/>
  <c r="X25" i="19" s="1"/>
  <c r="E299" i="19"/>
  <c r="W299" i="19" s="1"/>
  <c r="D299" i="19" s="1"/>
  <c r="L101" i="19"/>
  <c r="E312" i="19"/>
  <c r="W312" i="19" s="1"/>
  <c r="Y312" i="19" s="1"/>
  <c r="L11" i="19"/>
  <c r="E452" i="19"/>
  <c r="W452" i="19" s="1"/>
  <c r="E420" i="19"/>
  <c r="W420" i="19" s="1"/>
  <c r="Z420" i="19" s="1"/>
  <c r="E43" i="19"/>
  <c r="S43" i="19" s="1"/>
  <c r="E106" i="19"/>
  <c r="W106" i="19" s="1"/>
  <c r="Y106" i="19" s="1"/>
  <c r="E355" i="19"/>
  <c r="W355" i="19" s="1"/>
  <c r="R14" i="18"/>
  <c r="E81" i="19"/>
  <c r="W81" i="19" s="1"/>
  <c r="X81" i="19" s="1"/>
  <c r="V15" i="18"/>
  <c r="S15" i="18" s="1"/>
  <c r="R26" i="18"/>
  <c r="V22" i="18"/>
  <c r="S22" i="18" s="1"/>
  <c r="E206" i="19"/>
  <c r="W206" i="19" s="1"/>
  <c r="E310" i="19"/>
  <c r="W310" i="19" s="1"/>
  <c r="E207" i="19"/>
  <c r="W207" i="19" s="1"/>
  <c r="F27" i="18"/>
  <c r="E9" i="18"/>
  <c r="E209" i="19"/>
  <c r="S209" i="19" s="1"/>
  <c r="E18" i="19"/>
  <c r="S18" i="19" s="1"/>
  <c r="E181" i="19"/>
  <c r="W181" i="19" s="1"/>
  <c r="Y181" i="19" s="1"/>
  <c r="E85" i="19"/>
  <c r="W85" i="19" s="1"/>
  <c r="Y85" i="19" s="1"/>
  <c r="E219" i="19"/>
  <c r="W219" i="19" s="1"/>
  <c r="E175" i="19"/>
  <c r="S175" i="19" s="1"/>
  <c r="E162" i="19"/>
  <c r="W162" i="19" s="1"/>
  <c r="Y162" i="19" s="1"/>
  <c r="L318" i="19"/>
  <c r="E42" i="19"/>
  <c r="S42" i="19" s="1"/>
  <c r="L297" i="19"/>
  <c r="E62" i="19"/>
  <c r="W62" i="19" s="1"/>
  <c r="D62" i="19" s="1"/>
  <c r="E214" i="19"/>
  <c r="S214" i="19" s="1"/>
  <c r="E342" i="19"/>
  <c r="W342" i="19" s="1"/>
  <c r="Y342" i="19" s="1"/>
  <c r="E338" i="19"/>
  <c r="W338" i="19" s="1"/>
  <c r="Y338" i="19" s="1"/>
  <c r="E59" i="19"/>
  <c r="W59" i="19" s="1"/>
  <c r="Z59" i="19" s="1"/>
  <c r="E148" i="19"/>
  <c r="S148" i="19" s="1"/>
  <c r="E122" i="19"/>
  <c r="W122" i="19" s="1"/>
  <c r="T122" i="19" s="1"/>
  <c r="E93" i="19"/>
  <c r="W93" i="19" s="1"/>
  <c r="T93" i="19" s="1"/>
  <c r="E335" i="19"/>
  <c r="W335" i="19" s="1"/>
  <c r="D335" i="19" s="1"/>
  <c r="E304" i="19"/>
  <c r="E458" i="19"/>
  <c r="S458" i="19" s="1"/>
  <c r="E37" i="19"/>
  <c r="W37" i="19" s="1"/>
  <c r="D37" i="19" s="1"/>
  <c r="L115" i="19"/>
  <c r="E125" i="19"/>
  <c r="W125" i="19" s="1"/>
  <c r="X125" i="19" s="1"/>
  <c r="E372" i="19"/>
  <c r="S372" i="19" s="1"/>
  <c r="E20" i="19"/>
  <c r="W20" i="19" s="1"/>
  <c r="T20" i="19" s="1"/>
  <c r="E311" i="19"/>
  <c r="S311" i="19" s="1"/>
  <c r="E321" i="19"/>
  <c r="W321" i="19" s="1"/>
  <c r="T321" i="19" s="1"/>
  <c r="E103" i="19"/>
  <c r="S103" i="19" s="1"/>
  <c r="E160" i="19"/>
  <c r="S160" i="19" s="1"/>
  <c r="E231" i="19"/>
  <c r="S231" i="19" s="1"/>
  <c r="E133" i="19"/>
  <c r="W133" i="19" s="1"/>
  <c r="Z133" i="19" s="1"/>
  <c r="L231" i="19"/>
  <c r="E278" i="19"/>
  <c r="W278" i="19" s="1"/>
  <c r="E130" i="19"/>
  <c r="S130" i="19" s="1"/>
  <c r="E47" i="19"/>
  <c r="S47" i="19" s="1"/>
  <c r="E313" i="19"/>
  <c r="W313" i="19" s="1"/>
  <c r="X313" i="19" s="1"/>
  <c r="E322" i="19"/>
  <c r="W322" i="19" s="1"/>
  <c r="Y322" i="19" s="1"/>
  <c r="E138" i="19"/>
  <c r="W138" i="19" s="1"/>
  <c r="T138" i="19" s="1"/>
  <c r="E61" i="19"/>
  <c r="S61" i="19" s="1"/>
  <c r="E454" i="19"/>
  <c r="S454" i="19" s="1"/>
  <c r="S212" i="19"/>
  <c r="E350" i="19"/>
  <c r="W350" i="19" s="1"/>
  <c r="Z350" i="19" s="1"/>
  <c r="E293" i="19"/>
  <c r="S293" i="19" s="1"/>
  <c r="E459" i="19"/>
  <c r="W459" i="19" s="1"/>
  <c r="Y459" i="19" s="1"/>
  <c r="E35" i="19"/>
  <c r="S35" i="19" s="1"/>
  <c r="E418" i="19"/>
  <c r="W418" i="19" s="1"/>
  <c r="Z418" i="19" s="1"/>
  <c r="E222" i="19"/>
  <c r="S222" i="19" s="1"/>
  <c r="E48" i="19"/>
  <c r="W48" i="19" s="1"/>
  <c r="Y48" i="19" s="1"/>
  <c r="E269" i="19"/>
  <c r="S269" i="19" s="1"/>
  <c r="E286" i="19"/>
  <c r="W286" i="19" s="1"/>
  <c r="Z286" i="19" s="1"/>
  <c r="E379" i="19"/>
  <c r="S379" i="19" s="1"/>
  <c r="E426" i="19"/>
  <c r="W426" i="19" s="1"/>
  <c r="Z426" i="19" s="1"/>
  <c r="E50" i="19"/>
  <c r="S50" i="19" s="1"/>
  <c r="E303" i="19"/>
  <c r="S303" i="19" s="1"/>
  <c r="E292" i="19"/>
  <c r="W292" i="19" s="1"/>
  <c r="D292" i="19" s="1"/>
  <c r="E202" i="19"/>
  <c r="S202" i="19" s="1"/>
  <c r="E444" i="19"/>
  <c r="S444" i="19" s="1"/>
  <c r="E275" i="19"/>
  <c r="W275" i="19" s="1"/>
  <c r="T275" i="19" s="1"/>
  <c r="W89" i="19"/>
  <c r="D89" i="19" s="1"/>
  <c r="E363" i="19"/>
  <c r="W363" i="19" s="1"/>
  <c r="R10" i="18"/>
  <c r="L129" i="19"/>
  <c r="L91" i="19"/>
  <c r="E294" i="19"/>
  <c r="S294" i="19" s="1"/>
  <c r="E123" i="19"/>
  <c r="W123" i="19" s="1"/>
  <c r="D123" i="19" s="1"/>
  <c r="E104" i="19"/>
  <c r="W104" i="19" s="1"/>
  <c r="Y104" i="19" s="1"/>
  <c r="E296" i="19"/>
  <c r="E333" i="19"/>
  <c r="W333" i="19" s="1"/>
  <c r="E370" i="19"/>
  <c r="W370" i="19" s="1"/>
  <c r="T370" i="19" s="1"/>
  <c r="E302" i="19"/>
  <c r="V19" i="18"/>
  <c r="S19" i="18" s="1"/>
  <c r="W73" i="19"/>
  <c r="D73" i="19" s="1"/>
  <c r="S331" i="19"/>
  <c r="E279" i="19"/>
  <c r="S279" i="19" s="1"/>
  <c r="E446" i="19"/>
  <c r="S446" i="19" s="1"/>
  <c r="E375" i="19"/>
  <c r="W375" i="19" s="1"/>
  <c r="E107" i="19"/>
  <c r="W107" i="19" s="1"/>
  <c r="Y107" i="19" s="1"/>
  <c r="V17" i="18"/>
  <c r="S17" i="18" s="1"/>
  <c r="E205" i="19"/>
  <c r="S205" i="19" s="1"/>
  <c r="L127" i="19"/>
  <c r="S179" i="19"/>
  <c r="E388" i="19"/>
  <c r="W388" i="19" s="1"/>
  <c r="T388" i="19" s="1"/>
  <c r="E364" i="19"/>
  <c r="W364" i="19" s="1"/>
  <c r="E307" i="19"/>
  <c r="S307" i="19" s="1"/>
  <c r="E287" i="19"/>
  <c r="S287" i="19" s="1"/>
  <c r="R13" i="18"/>
  <c r="W52" i="19"/>
  <c r="Z52" i="19" s="1"/>
  <c r="L119" i="19"/>
  <c r="W34" i="19"/>
  <c r="Z34" i="19" s="1"/>
  <c r="E140" i="19"/>
  <c r="S140" i="19" s="1"/>
  <c r="E150" i="19"/>
  <c r="W150" i="19" s="1"/>
  <c r="E384" i="19"/>
  <c r="W384" i="19" s="1"/>
  <c r="D384" i="19" s="1"/>
  <c r="E289" i="19"/>
  <c r="W289" i="19" s="1"/>
  <c r="Y289" i="19" s="1"/>
  <c r="E334" i="19"/>
  <c r="W334" i="19" s="1"/>
  <c r="Z334" i="19" s="1"/>
  <c r="E330" i="19"/>
  <c r="W330" i="19" s="1"/>
  <c r="X330" i="19" s="1"/>
  <c r="E398" i="19"/>
  <c r="W398" i="19" s="1"/>
  <c r="E45" i="19"/>
  <c r="W45" i="19" s="1"/>
  <c r="E164" i="19"/>
  <c r="W164" i="19" s="1"/>
  <c r="E395" i="19"/>
  <c r="S395" i="19" s="1"/>
  <c r="E117" i="19"/>
  <c r="S117" i="19" s="1"/>
  <c r="E49" i="19"/>
  <c r="W49" i="19" s="1"/>
  <c r="D49" i="19" s="1"/>
  <c r="E380" i="19"/>
  <c r="W380" i="19" s="1"/>
  <c r="T380" i="19" s="1"/>
  <c r="R24" i="18"/>
  <c r="E139" i="19"/>
  <c r="W139" i="19" s="1"/>
  <c r="E54" i="19"/>
  <c r="W54" i="19" s="1"/>
  <c r="E189" i="19"/>
  <c r="S189" i="19" s="1"/>
  <c r="E271" i="19"/>
  <c r="W271" i="19" s="1"/>
  <c r="Y271" i="19" s="1"/>
  <c r="E156" i="19"/>
  <c r="W156" i="19" s="1"/>
  <c r="T156" i="19" s="1"/>
  <c r="E424" i="19"/>
  <c r="S424" i="19" s="1"/>
  <c r="E324" i="19"/>
  <c r="L107" i="19"/>
  <c r="W230" i="19"/>
  <c r="D230" i="19" s="1"/>
  <c r="E23" i="19"/>
  <c r="W23" i="19" s="1"/>
  <c r="D23" i="19" s="1"/>
  <c r="E10" i="19"/>
  <c r="W10" i="19" s="1"/>
  <c r="Z10" i="19" s="1"/>
  <c r="E362" i="19"/>
  <c r="S362" i="19" s="1"/>
  <c r="E378" i="19"/>
  <c r="W378" i="19" s="1"/>
  <c r="E163" i="19"/>
  <c r="W163" i="19" s="1"/>
  <c r="D163" i="19" s="1"/>
  <c r="E282" i="19"/>
  <c r="W282" i="19" s="1"/>
  <c r="T282" i="19" s="1"/>
  <c r="E325" i="19"/>
  <c r="L446" i="19"/>
  <c r="E188" i="19"/>
  <c r="S188" i="19" s="1"/>
  <c r="W79" i="19"/>
  <c r="X79" i="19" s="1"/>
  <c r="E272" i="19"/>
  <c r="V18" i="18"/>
  <c r="S18" i="18" s="1"/>
  <c r="E448" i="19"/>
  <c r="W448" i="19" s="1"/>
  <c r="S184" i="19"/>
  <c r="E97" i="19"/>
  <c r="S97" i="19" s="1"/>
  <c r="S326" i="19"/>
  <c r="E210" i="19"/>
  <c r="W210" i="19" s="1"/>
  <c r="E216" i="19"/>
  <c r="W216" i="19" s="1"/>
  <c r="S26" i="19"/>
  <c r="W26" i="19"/>
  <c r="X26" i="19" s="1"/>
  <c r="S204" i="19"/>
  <c r="W204" i="19"/>
  <c r="D204" i="19" s="1"/>
  <c r="L275" i="19"/>
  <c r="E215" i="19"/>
  <c r="S215" i="19" s="1"/>
  <c r="E57" i="19"/>
  <c r="S57" i="19" s="1"/>
  <c r="E12" i="19"/>
  <c r="W12" i="19" s="1"/>
  <c r="T12" i="19" s="1"/>
  <c r="E397" i="19"/>
  <c r="W397" i="19" s="1"/>
  <c r="E423" i="19"/>
  <c r="W423" i="19" s="1"/>
  <c r="T423" i="19" s="1"/>
  <c r="E396" i="19"/>
  <c r="S396" i="19" s="1"/>
  <c r="E348" i="19"/>
  <c r="E422" i="19"/>
  <c r="S422" i="19" s="1"/>
  <c r="E369" i="19"/>
  <c r="W369" i="19" s="1"/>
  <c r="E305" i="19"/>
  <c r="W305" i="19" s="1"/>
  <c r="E308" i="19"/>
  <c r="S274" i="19"/>
  <c r="L113" i="19"/>
  <c r="E31" i="19"/>
  <c r="S31" i="19" s="1"/>
  <c r="E320" i="19"/>
  <c r="S320" i="19" s="1"/>
  <c r="E366" i="19"/>
  <c r="W366" i="19" s="1"/>
  <c r="E291" i="19"/>
  <c r="W291" i="19" s="1"/>
  <c r="D291" i="19" s="1"/>
  <c r="E270" i="19"/>
  <c r="W270" i="19" s="1"/>
  <c r="Y270" i="19" s="1"/>
  <c r="E192" i="19"/>
  <c r="E27" i="19"/>
  <c r="E356" i="19"/>
  <c r="W356" i="19" s="1"/>
  <c r="Z356" i="19" s="1"/>
  <c r="E417" i="19"/>
  <c r="S417" i="19" s="1"/>
  <c r="S413" i="19"/>
  <c r="E166" i="19"/>
  <c r="S166" i="19" s="1"/>
  <c r="E211" i="19"/>
  <c r="W211" i="19" s="1"/>
  <c r="E258" i="19"/>
  <c r="W258" i="19" s="1"/>
  <c r="T258" i="19" s="1"/>
  <c r="S234" i="19"/>
  <c r="W234" i="19"/>
  <c r="Y234" i="19" s="1"/>
  <c r="W74" i="19"/>
  <c r="T74" i="19" s="1"/>
  <c r="S74" i="19"/>
  <c r="E217" i="19"/>
  <c r="S217" i="19" s="1"/>
  <c r="E121" i="19"/>
  <c r="S121" i="19" s="1"/>
  <c r="E99" i="19"/>
  <c r="E373" i="19"/>
  <c r="W314" i="19"/>
  <c r="X314" i="19" s="1"/>
  <c r="L131" i="19"/>
  <c r="W233" i="19"/>
  <c r="D233" i="19" s="1"/>
  <c r="S248" i="19"/>
  <c r="S242" i="19"/>
  <c r="W64" i="19"/>
  <c r="Z64" i="19" s="1"/>
  <c r="W33" i="19"/>
  <c r="D33" i="19" s="1"/>
  <c r="E161" i="19"/>
  <c r="W161" i="19" s="1"/>
  <c r="E14" i="19"/>
  <c r="W14" i="19" s="1"/>
  <c r="Z14" i="19" s="1"/>
  <c r="E353" i="19"/>
  <c r="S353" i="19" s="1"/>
  <c r="E360" i="19"/>
  <c r="S360" i="19" s="1"/>
  <c r="E226" i="19"/>
  <c r="W226" i="19" s="1"/>
  <c r="E399" i="19"/>
  <c r="S399" i="19" s="1"/>
  <c r="E425" i="19"/>
  <c r="S425" i="19" s="1"/>
  <c r="L301" i="19"/>
  <c r="E236" i="19"/>
  <c r="S236" i="19" s="1"/>
  <c r="E39" i="19"/>
  <c r="S39" i="19" s="1"/>
  <c r="E393" i="19"/>
  <c r="W393" i="19" s="1"/>
  <c r="S72" i="19"/>
  <c r="E105" i="19"/>
  <c r="W105" i="19" s="1"/>
  <c r="E385" i="19"/>
  <c r="S385" i="19" s="1"/>
  <c r="E295" i="19"/>
  <c r="W295" i="19" s="1"/>
  <c r="E41" i="19"/>
  <c r="E328" i="19"/>
  <c r="E241" i="19"/>
  <c r="W241" i="19" s="1"/>
  <c r="E449" i="19"/>
  <c r="W449" i="19" s="1"/>
  <c r="S345" i="19"/>
  <c r="E190" i="19"/>
  <c r="S368" i="19"/>
  <c r="E157" i="19"/>
  <c r="E451" i="19"/>
  <c r="S451" i="19" s="1"/>
  <c r="E256" i="19"/>
  <c r="S256" i="19" s="1"/>
  <c r="E260" i="19"/>
  <c r="E24" i="19"/>
  <c r="S327" i="19"/>
  <c r="S218" i="19"/>
  <c r="S109" i="19"/>
  <c r="W21" i="19"/>
  <c r="T21" i="19" s="1"/>
  <c r="E447" i="19"/>
  <c r="W447" i="19" s="1"/>
  <c r="E403" i="19"/>
  <c r="W403" i="19" s="1"/>
  <c r="Z403" i="19" s="1"/>
  <c r="L356" i="19"/>
  <c r="W185" i="19"/>
  <c r="D185" i="19" s="1"/>
  <c r="E432" i="19"/>
  <c r="W432" i="19" s="1"/>
  <c r="E445" i="19"/>
  <c r="W445" i="19" s="1"/>
  <c r="S323" i="19"/>
  <c r="E421" i="19"/>
  <c r="S421" i="19" s="1"/>
  <c r="E402" i="19"/>
  <c r="W402" i="19" s="1"/>
  <c r="X402" i="19" s="1"/>
  <c r="L340" i="19"/>
  <c r="E340" i="19"/>
  <c r="L357" i="19"/>
  <c r="E357" i="19"/>
  <c r="E406" i="19"/>
  <c r="W406" i="19" s="1"/>
  <c r="Y406" i="19" s="1"/>
  <c r="E431" i="19"/>
  <c r="S431" i="19" s="1"/>
  <c r="E224" i="19"/>
  <c r="L224" i="19"/>
  <c r="E381" i="19"/>
  <c r="E435" i="19"/>
  <c r="W430" i="19"/>
  <c r="T430" i="19" s="1"/>
  <c r="S430" i="19"/>
  <c r="E441" i="19"/>
  <c r="L441" i="19"/>
  <c r="E443" i="19"/>
  <c r="L442" i="19"/>
  <c r="E442" i="19"/>
  <c r="S440" i="19"/>
  <c r="W440" i="19"/>
  <c r="Z440" i="19" s="1"/>
  <c r="E433" i="19"/>
  <c r="S433" i="19" s="1"/>
  <c r="E428" i="19"/>
  <c r="S428" i="19" s="1"/>
  <c r="E429" i="19"/>
  <c r="L451" i="19"/>
  <c r="E438" i="19"/>
  <c r="E450" i="19"/>
  <c r="W450" i="19" s="1"/>
  <c r="E437" i="19"/>
  <c r="S437" i="19" s="1"/>
  <c r="S427" i="19"/>
  <c r="W427" i="19"/>
  <c r="D427" i="19" s="1"/>
  <c r="E436" i="19"/>
  <c r="R11" i="18"/>
  <c r="H31" i="11"/>
  <c r="H35" i="11"/>
  <c r="S354" i="19"/>
  <c r="S191" i="19"/>
  <c r="S309" i="19"/>
  <c r="E392" i="19"/>
  <c r="S392" i="19" s="1"/>
  <c r="E394" i="19"/>
  <c r="W394" i="19" s="1"/>
  <c r="W267" i="19"/>
  <c r="D267" i="19" s="1"/>
  <c r="S267" i="19"/>
  <c r="S254" i="19"/>
  <c r="W254" i="19"/>
  <c r="Z254" i="19" s="1"/>
  <c r="E455" i="19"/>
  <c r="L455" i="19"/>
  <c r="S453" i="19"/>
  <c r="W453" i="19"/>
  <c r="S79" i="19"/>
  <c r="S414" i="19"/>
  <c r="W414" i="19"/>
  <c r="D414" i="19" s="1"/>
  <c r="E407" i="19"/>
  <c r="W407" i="19" s="1"/>
  <c r="L392" i="19"/>
  <c r="E409" i="19"/>
  <c r="W409" i="19" s="1"/>
  <c r="E404" i="19"/>
  <c r="S404" i="19" s="1"/>
  <c r="E389" i="19"/>
  <c r="W389" i="19" s="1"/>
  <c r="E410" i="19"/>
  <c r="E401" i="19"/>
  <c r="E416" i="19"/>
  <c r="E405" i="19"/>
  <c r="E415" i="19"/>
  <c r="E408" i="19"/>
  <c r="E419" i="19"/>
  <c r="E411" i="19"/>
  <c r="E412" i="19"/>
  <c r="E400" i="19"/>
  <c r="X413" i="19"/>
  <c r="D413" i="19"/>
  <c r="Z413" i="19"/>
  <c r="T413" i="19"/>
  <c r="Y413" i="19"/>
  <c r="S281" i="19"/>
  <c r="E377" i="19"/>
  <c r="W377" i="19" s="1"/>
  <c r="L390" i="19"/>
  <c r="E390" i="19"/>
  <c r="AU3" i="3"/>
  <c r="AT3" i="3"/>
  <c r="L22" i="20"/>
  <c r="L20" i="20" s="1"/>
  <c r="E5" i="20"/>
  <c r="E382" i="19"/>
  <c r="S382" i="19" s="1"/>
  <c r="L377" i="19"/>
  <c r="E361" i="19"/>
  <c r="S361" i="19" s="1"/>
  <c r="W132" i="19"/>
  <c r="Z132" i="19" s="1"/>
  <c r="S132" i="19"/>
  <c r="W134" i="19"/>
  <c r="T134" i="19" s="1"/>
  <c r="S134" i="19"/>
  <c r="W126" i="19"/>
  <c r="T126" i="19" s="1"/>
  <c r="S126" i="19"/>
  <c r="W118" i="19"/>
  <c r="T118" i="19" s="1"/>
  <c r="S118" i="19"/>
  <c r="Y331" i="19"/>
  <c r="X331" i="19"/>
  <c r="Z331" i="19"/>
  <c r="T331" i="19"/>
  <c r="Y323" i="19"/>
  <c r="T323" i="19"/>
  <c r="X323" i="19"/>
  <c r="Z323" i="19"/>
  <c r="Y309" i="19"/>
  <c r="X309" i="19"/>
  <c r="Z309" i="19"/>
  <c r="T309" i="19"/>
  <c r="D248" i="19"/>
  <c r="Y248" i="19"/>
  <c r="Z242" i="19"/>
  <c r="T242" i="19"/>
  <c r="D242" i="19"/>
  <c r="Y242" i="19"/>
  <c r="X242" i="19"/>
  <c r="Z218" i="19"/>
  <c r="T218" i="19"/>
  <c r="D218" i="19"/>
  <c r="Y218" i="19"/>
  <c r="X218" i="19"/>
  <c r="T72" i="19"/>
  <c r="Z72" i="19"/>
  <c r="D72" i="19"/>
  <c r="Y72" i="19"/>
  <c r="X72" i="19"/>
  <c r="O460" i="19"/>
  <c r="E387" i="19"/>
  <c r="Y24" i="18"/>
  <c r="S24" i="18"/>
  <c r="W24" i="18"/>
  <c r="X24" i="18"/>
  <c r="D281" i="19"/>
  <c r="V20" i="18"/>
  <c r="R20" i="18"/>
  <c r="V16" i="18"/>
  <c r="R16" i="18"/>
  <c r="V12" i="18"/>
  <c r="R12" i="18"/>
  <c r="Y281" i="19"/>
  <c r="X281" i="19"/>
  <c r="T281" i="19"/>
  <c r="Z281" i="19"/>
  <c r="Y191" i="19"/>
  <c r="X191" i="19"/>
  <c r="T191" i="19"/>
  <c r="Z191" i="19"/>
  <c r="Y179" i="19"/>
  <c r="X179" i="19"/>
  <c r="Z179" i="19"/>
  <c r="T179" i="19"/>
  <c r="Y327" i="19"/>
  <c r="X327" i="19"/>
  <c r="Z327" i="19"/>
  <c r="T327" i="19"/>
  <c r="D262" i="19"/>
  <c r="T184" i="19"/>
  <c r="Z184" i="19"/>
  <c r="D184" i="19"/>
  <c r="Y184" i="19"/>
  <c r="X184" i="19"/>
  <c r="Y109" i="19"/>
  <c r="T109" i="19"/>
  <c r="Z109" i="19"/>
  <c r="X109" i="19"/>
  <c r="D191" i="19"/>
  <c r="D179" i="19"/>
  <c r="D109" i="19"/>
  <c r="E386" i="19"/>
  <c r="L386" i="19"/>
  <c r="H19" i="11"/>
  <c r="O766" i="6"/>
  <c r="M5" i="6"/>
  <c r="O27" i="18"/>
  <c r="T16" i="6"/>
  <c r="T11" i="6" s="1"/>
  <c r="E13" i="6" s="1"/>
  <c r="U16" i="6"/>
  <c r="I8" i="6"/>
  <c r="G766" i="6"/>
  <c r="E19" i="19"/>
  <c r="L19" i="19"/>
  <c r="X13" i="18"/>
  <c r="Y13" i="18"/>
  <c r="W13" i="18"/>
  <c r="S13" i="18"/>
  <c r="C13" i="18"/>
  <c r="Y345" i="19"/>
  <c r="X345" i="19"/>
  <c r="Z345" i="19"/>
  <c r="T345" i="19"/>
  <c r="D345" i="19"/>
  <c r="X274" i="19"/>
  <c r="Y274" i="19"/>
  <c r="T274" i="19"/>
  <c r="Z274" i="19"/>
  <c r="D274" i="19"/>
  <c r="K19" i="11"/>
  <c r="AR14" i="3"/>
  <c r="AS14" i="3"/>
  <c r="AS13" i="3"/>
  <c r="AR13" i="3"/>
  <c r="C18" i="9"/>
  <c r="C24" i="9"/>
  <c r="C26" i="10"/>
  <c r="H26" i="10" s="1"/>
  <c r="J1013" i="3"/>
  <c r="H22" i="11"/>
  <c r="I22" i="11" s="1"/>
  <c r="BE14" i="3"/>
  <c r="J4" i="7"/>
  <c r="P1014" i="7"/>
  <c r="Z354" i="19"/>
  <c r="X354" i="19"/>
  <c r="T354" i="19"/>
  <c r="D354" i="19"/>
  <c r="Y354" i="19"/>
  <c r="X14" i="18"/>
  <c r="W14" i="18"/>
  <c r="S14" i="18"/>
  <c r="Y14" i="18"/>
  <c r="C14" i="18"/>
  <c r="W11" i="18"/>
  <c r="Y11" i="18"/>
  <c r="X11" i="18"/>
  <c r="S11" i="18"/>
  <c r="C11" i="18"/>
  <c r="X326" i="19"/>
  <c r="T326" i="19"/>
  <c r="Y326" i="19"/>
  <c r="Z326" i="19"/>
  <c r="D326" i="19"/>
  <c r="X26" i="18"/>
  <c r="W26" i="18"/>
  <c r="S26" i="18"/>
  <c r="Y26" i="18"/>
  <c r="C26" i="18"/>
  <c r="P460" i="19"/>
  <c r="Y21" i="18"/>
  <c r="X21" i="18"/>
  <c r="W21" i="18"/>
  <c r="S21" i="18"/>
  <c r="C21" i="18"/>
  <c r="X10" i="18"/>
  <c r="W10" i="18"/>
  <c r="S10" i="18"/>
  <c r="Y10" i="18"/>
  <c r="C10" i="18"/>
  <c r="Z344" i="19"/>
  <c r="X212" i="19"/>
  <c r="Y212" i="19"/>
  <c r="T212" i="19"/>
  <c r="Z212" i="19"/>
  <c r="D212" i="19"/>
  <c r="Z152" i="19"/>
  <c r="Y368" i="19"/>
  <c r="Z368" i="19"/>
  <c r="X368" i="19"/>
  <c r="T368" i="19"/>
  <c r="D368" i="19"/>
  <c r="E376" i="19"/>
  <c r="L376" i="19"/>
  <c r="H21" i="11"/>
  <c r="I21" i="11" s="1"/>
  <c r="BF12" i="3"/>
  <c r="K45" i="11" l="1"/>
  <c r="K23" i="11"/>
  <c r="D439" i="19"/>
  <c r="X439" i="19"/>
  <c r="T439" i="19"/>
  <c r="Y439" i="19"/>
  <c r="S439" i="19"/>
  <c r="Y152" i="19"/>
  <c r="T344" i="19"/>
  <c r="T248" i="19"/>
  <c r="D152" i="19"/>
  <c r="X152" i="19"/>
  <c r="X248" i="19"/>
  <c r="W67" i="19"/>
  <c r="D67" i="19" s="1"/>
  <c r="S152" i="19"/>
  <c r="Z262" i="19"/>
  <c r="S199" i="19"/>
  <c r="S344" i="19"/>
  <c r="Y344" i="19"/>
  <c r="X262" i="19"/>
  <c r="T262" i="19"/>
  <c r="D344" i="19"/>
  <c r="S262" i="19"/>
  <c r="W151" i="19"/>
  <c r="D151" i="19" s="1"/>
  <c r="W456" i="19"/>
  <c r="T456" i="19" s="1"/>
  <c r="X55" i="19"/>
  <c r="Y95" i="19"/>
  <c r="T95" i="19"/>
  <c r="D95" i="19"/>
  <c r="X95" i="19"/>
  <c r="S95" i="19"/>
  <c r="Z55" i="19"/>
  <c r="S165" i="19"/>
  <c r="Y55" i="19"/>
  <c r="W457" i="19"/>
  <c r="Z457" i="19" s="1"/>
  <c r="S55" i="19"/>
  <c r="D55" i="19"/>
  <c r="Z176" i="19"/>
  <c r="S263" i="19"/>
  <c r="T158" i="19"/>
  <c r="W174" i="19"/>
  <c r="X174" i="19" s="1"/>
  <c r="E7" i="20"/>
  <c r="S10" i="20" s="1"/>
  <c r="W78" i="19"/>
  <c r="Z78" i="19" s="1"/>
  <c r="W244" i="19"/>
  <c r="Z244" i="19" s="1"/>
  <c r="W84" i="19"/>
  <c r="T84" i="19" s="1"/>
  <c r="I35" i="11"/>
  <c r="I34" i="11"/>
  <c r="Y196" i="19"/>
  <c r="X25" i="18"/>
  <c r="C25" i="18"/>
  <c r="S25" i="18"/>
  <c r="S183" i="19"/>
  <c r="W187" i="19"/>
  <c r="T187" i="19" s="1"/>
  <c r="Y25" i="18"/>
  <c r="T225" i="19"/>
  <c r="Y158" i="19"/>
  <c r="T176" i="19"/>
  <c r="S158" i="19"/>
  <c r="D158" i="19"/>
  <c r="Y176" i="19"/>
  <c r="S223" i="19"/>
  <c r="S176" i="19"/>
  <c r="Y96" i="19"/>
  <c r="X158" i="19"/>
  <c r="S146" i="19"/>
  <c r="D176" i="19"/>
  <c r="Z77" i="19"/>
  <c r="W250" i="19"/>
  <c r="Z250" i="19" s="1"/>
  <c r="S77" i="19"/>
  <c r="Y165" i="19"/>
  <c r="Z339" i="19"/>
  <c r="W252" i="19"/>
  <c r="Y252" i="19" s="1"/>
  <c r="W172" i="19"/>
  <c r="Z172" i="19" s="1"/>
  <c r="Y38" i="19"/>
  <c r="W135" i="19"/>
  <c r="Y135" i="19" s="1"/>
  <c r="Z149" i="19"/>
  <c r="W391" i="19"/>
  <c r="X391" i="19" s="1"/>
  <c r="W186" i="19"/>
  <c r="Y186" i="19" s="1"/>
  <c r="T246" i="19"/>
  <c r="W114" i="19"/>
  <c r="T114" i="19" s="1"/>
  <c r="D36" i="19"/>
  <c r="W173" i="19"/>
  <c r="D173" i="19" s="1"/>
  <c r="W358" i="19"/>
  <c r="D358" i="19" s="1"/>
  <c r="S68" i="19"/>
  <c r="Y145" i="19"/>
  <c r="T165" i="19"/>
  <c r="D165" i="19"/>
  <c r="X165" i="19"/>
  <c r="S349" i="19"/>
  <c r="S297" i="19"/>
  <c r="S115" i="19"/>
  <c r="Y298" i="19"/>
  <c r="X115" i="19"/>
  <c r="W228" i="19"/>
  <c r="D228" i="19" s="1"/>
  <c r="S69" i="19"/>
  <c r="Y115" i="19"/>
  <c r="W343" i="19"/>
  <c r="D343" i="19" s="1"/>
  <c r="S56" i="19"/>
  <c r="D115" i="19"/>
  <c r="Z115" i="19"/>
  <c r="W351" i="19"/>
  <c r="X351" i="19" s="1"/>
  <c r="S112" i="19"/>
  <c r="S170" i="19"/>
  <c r="S28" i="19"/>
  <c r="Y193" i="19"/>
  <c r="Y23" i="18"/>
  <c r="Y365" i="19"/>
  <c r="Z227" i="19"/>
  <c r="W141" i="19"/>
  <c r="T141" i="19" s="1"/>
  <c r="S198" i="19"/>
  <c r="W13" i="19"/>
  <c r="T13" i="19" s="1"/>
  <c r="S98" i="19"/>
  <c r="S32" i="19"/>
  <c r="D82" i="19"/>
  <c r="Z239" i="19"/>
  <c r="Z145" i="19"/>
  <c r="S159" i="19"/>
  <c r="W221" i="19"/>
  <c r="Z221" i="19" s="1"/>
  <c r="Z365" i="19"/>
  <c r="T227" i="19"/>
  <c r="T145" i="19"/>
  <c r="D145" i="19"/>
  <c r="S203" i="19"/>
  <c r="X82" i="19"/>
  <c r="S280" i="19"/>
  <c r="T159" i="19"/>
  <c r="W144" i="19"/>
  <c r="T144" i="19" s="1"/>
  <c r="S145" i="19"/>
  <c r="W259" i="19"/>
  <c r="D259" i="19" s="1"/>
  <c r="W102" i="19"/>
  <c r="Y102" i="19" s="1"/>
  <c r="Z36" i="19"/>
  <c r="X149" i="19"/>
  <c r="X246" i="19"/>
  <c r="Z246" i="19"/>
  <c r="X339" i="19"/>
  <c r="D149" i="19"/>
  <c r="S136" i="19"/>
  <c r="W243" i="19"/>
  <c r="Y243" i="19" s="1"/>
  <c r="S339" i="19"/>
  <c r="W30" i="19"/>
  <c r="X30" i="19" s="1"/>
  <c r="W257" i="19"/>
  <c r="X257" i="19" s="1"/>
  <c r="Z196" i="19"/>
  <c r="S182" i="19"/>
  <c r="W76" i="19"/>
  <c r="Z76" i="19" s="1"/>
  <c r="S38" i="19"/>
  <c r="W315" i="19"/>
  <c r="T315" i="19" s="1"/>
  <c r="W86" i="19"/>
  <c r="Y86" i="19" s="1"/>
  <c r="S332" i="19"/>
  <c r="W40" i="19"/>
  <c r="D40" i="19" s="1"/>
  <c r="S196" i="19"/>
  <c r="S94" i="19"/>
  <c r="D196" i="19"/>
  <c r="X196" i="19"/>
  <c r="S65" i="19"/>
  <c r="D38" i="19"/>
  <c r="X36" i="19"/>
  <c r="T36" i="19"/>
  <c r="Z38" i="19"/>
  <c r="Y149" i="19"/>
  <c r="Y246" i="19"/>
  <c r="T339" i="19"/>
  <c r="S240" i="19"/>
  <c r="W113" i="19"/>
  <c r="Y113" i="19" s="1"/>
  <c r="S36" i="19"/>
  <c r="X38" i="19"/>
  <c r="Y339" i="19"/>
  <c r="S149" i="19"/>
  <c r="W317" i="19"/>
  <c r="T317" i="19" s="1"/>
  <c r="W383" i="19"/>
  <c r="X383" i="19" s="1"/>
  <c r="W75" i="19"/>
  <c r="D75" i="19" s="1"/>
  <c r="W200" i="19"/>
  <c r="T200" i="19" s="1"/>
  <c r="T98" i="19"/>
  <c r="T239" i="19"/>
  <c r="W336" i="19"/>
  <c r="T336" i="19" s="1"/>
  <c r="Y98" i="19"/>
  <c r="Z203" i="19"/>
  <c r="D365" i="19"/>
  <c r="S23" i="18"/>
  <c r="Y82" i="19"/>
  <c r="T193" i="19"/>
  <c r="X159" i="19"/>
  <c r="Y203" i="19"/>
  <c r="W195" i="19"/>
  <c r="X195" i="19" s="1"/>
  <c r="W300" i="19"/>
  <c r="Y300" i="19" s="1"/>
  <c r="W155" i="19"/>
  <c r="D155" i="19" s="1"/>
  <c r="D239" i="19"/>
  <c r="S51" i="19"/>
  <c r="T365" i="19"/>
  <c r="W23" i="18"/>
  <c r="Z82" i="19"/>
  <c r="D98" i="19"/>
  <c r="X98" i="19"/>
  <c r="X227" i="19"/>
  <c r="X239" i="19"/>
  <c r="X193" i="19"/>
  <c r="Y159" i="19"/>
  <c r="T203" i="19"/>
  <c r="W80" i="19"/>
  <c r="Z80" i="19" s="1"/>
  <c r="S193" i="19"/>
  <c r="W108" i="19"/>
  <c r="T108" i="19" s="1"/>
  <c r="S82" i="19"/>
  <c r="C23" i="18"/>
  <c r="D227" i="19"/>
  <c r="Z193" i="19"/>
  <c r="Z159" i="19"/>
  <c r="X203" i="19"/>
  <c r="S365" i="19"/>
  <c r="S227" i="19"/>
  <c r="S239" i="19"/>
  <c r="W213" i="19"/>
  <c r="Y213" i="19" s="1"/>
  <c r="X77" i="19"/>
  <c r="W147" i="19"/>
  <c r="D147" i="19" s="1"/>
  <c r="W253" i="19"/>
  <c r="Y253" i="19" s="1"/>
  <c r="Y77" i="19"/>
  <c r="W285" i="19"/>
  <c r="Y285" i="19" s="1"/>
  <c r="D77" i="19"/>
  <c r="D143" i="19"/>
  <c r="W142" i="19"/>
  <c r="Z142" i="19" s="1"/>
  <c r="W129" i="19"/>
  <c r="T129" i="19" s="1"/>
  <c r="X225" i="19"/>
  <c r="T367" i="19"/>
  <c r="Z225" i="19"/>
  <c r="D225" i="19"/>
  <c r="W284" i="19"/>
  <c r="Z284" i="19" s="1"/>
  <c r="S225" i="19"/>
  <c r="W434" i="19"/>
  <c r="T434" i="19" s="1"/>
  <c r="D71" i="19"/>
  <c r="T143" i="19"/>
  <c r="S96" i="19"/>
  <c r="X276" i="19"/>
  <c r="F460" i="19"/>
  <c r="E153" i="19"/>
  <c r="S153" i="19" s="1"/>
  <c r="S298" i="19"/>
  <c r="X298" i="19"/>
  <c r="W232" i="19"/>
  <c r="D232" i="19" s="1"/>
  <c r="Z298" i="19"/>
  <c r="X104" i="19"/>
  <c r="W290" i="19"/>
  <c r="Z290" i="19" s="1"/>
  <c r="W22" i="19"/>
  <c r="Y22" i="19" s="1"/>
  <c r="Y275" i="19"/>
  <c r="S124" i="19"/>
  <c r="D298" i="19"/>
  <c r="Z71" i="19"/>
  <c r="Z237" i="19"/>
  <c r="W110" i="19"/>
  <c r="T110" i="19" s="1"/>
  <c r="S92" i="19"/>
  <c r="W255" i="19"/>
  <c r="Z255" i="19" s="1"/>
  <c r="S264" i="19"/>
  <c r="Y143" i="19"/>
  <c r="D96" i="19"/>
  <c r="X96" i="19"/>
  <c r="Z96" i="19"/>
  <c r="T335" i="19"/>
  <c r="Y100" i="19"/>
  <c r="S277" i="19"/>
  <c r="T341" i="19"/>
  <c r="X143" i="19"/>
  <c r="S120" i="19"/>
  <c r="S143" i="19"/>
  <c r="Z276" i="19"/>
  <c r="Y18" i="18"/>
  <c r="W247" i="19"/>
  <c r="D247" i="19" s="1"/>
  <c r="S283" i="19"/>
  <c r="D25" i="19"/>
  <c r="X66" i="19"/>
  <c r="Y71" i="19"/>
  <c r="T237" i="19"/>
  <c r="W229" i="19"/>
  <c r="D229" i="19" s="1"/>
  <c r="S237" i="19"/>
  <c r="S131" i="19"/>
  <c r="S71" i="19"/>
  <c r="S359" i="19"/>
  <c r="T66" i="19"/>
  <c r="Y237" i="19"/>
  <c r="W238" i="19"/>
  <c r="Z238" i="19" s="1"/>
  <c r="Z66" i="19"/>
  <c r="X237" i="19"/>
  <c r="W194" i="19"/>
  <c r="X194" i="19" s="1"/>
  <c r="S63" i="19"/>
  <c r="W360" i="19"/>
  <c r="T360" i="19" s="1"/>
  <c r="Y341" i="19"/>
  <c r="D276" i="19"/>
  <c r="T100" i="19"/>
  <c r="S220" i="19"/>
  <c r="S168" i="19"/>
  <c r="W347" i="19"/>
  <c r="X347" i="19" s="1"/>
  <c r="D341" i="19"/>
  <c r="W70" i="19"/>
  <c r="Z70" i="19" s="1"/>
  <c r="Y249" i="19"/>
  <c r="S249" i="19"/>
  <c r="W268" i="19"/>
  <c r="Z268" i="19" s="1"/>
  <c r="T107" i="19"/>
  <c r="S83" i="19"/>
  <c r="W346" i="19"/>
  <c r="T346" i="19" s="1"/>
  <c r="T169" i="19"/>
  <c r="S306" i="19"/>
  <c r="Z316" i="19"/>
  <c r="W128" i="19"/>
  <c r="Z128" i="19" s="1"/>
  <c r="W167" i="19"/>
  <c r="D167" i="19" s="1"/>
  <c r="W201" i="19"/>
  <c r="D201" i="19" s="1"/>
  <c r="S301" i="19"/>
  <c r="Y169" i="19"/>
  <c r="Z245" i="19"/>
  <c r="Z169" i="19"/>
  <c r="T171" i="19"/>
  <c r="D169" i="19"/>
  <c r="S16" i="19"/>
  <c r="W235" i="19"/>
  <c r="X235" i="19" s="1"/>
  <c r="S169" i="19"/>
  <c r="D319" i="19"/>
  <c r="S87" i="19"/>
  <c r="Y319" i="19"/>
  <c r="W269" i="19"/>
  <c r="D269" i="19" s="1"/>
  <c r="S266" i="19"/>
  <c r="W180" i="19"/>
  <c r="Z180" i="19" s="1"/>
  <c r="Y66" i="19"/>
  <c r="X71" i="19"/>
  <c r="X273" i="19"/>
  <c r="S366" i="19"/>
  <c r="S273" i="19"/>
  <c r="S66" i="19"/>
  <c r="S246" i="19"/>
  <c r="S276" i="19"/>
  <c r="S341" i="19"/>
  <c r="T276" i="19"/>
  <c r="D100" i="19"/>
  <c r="X100" i="19"/>
  <c r="Z341" i="19"/>
  <c r="D265" i="19"/>
  <c r="W29" i="19"/>
  <c r="D29" i="19" s="1"/>
  <c r="W137" i="19"/>
  <c r="Z137" i="19" s="1"/>
  <c r="S116" i="19"/>
  <c r="W379" i="19"/>
  <c r="Y379" i="19" s="1"/>
  <c r="W294" i="19"/>
  <c r="Z294" i="19" s="1"/>
  <c r="S122" i="19"/>
  <c r="S261" i="19"/>
  <c r="S100" i="19"/>
  <c r="S17" i="19"/>
  <c r="W293" i="19"/>
  <c r="Z293" i="19" s="1"/>
  <c r="W208" i="19"/>
  <c r="T208" i="19" s="1"/>
  <c r="Y251" i="19"/>
  <c r="X18" i="18"/>
  <c r="D15" i="19"/>
  <c r="Y88" i="19"/>
  <c r="W18" i="18"/>
  <c r="D59" i="19"/>
  <c r="Z329" i="19"/>
  <c r="D251" i="19"/>
  <c r="Z251" i="19"/>
  <c r="Z273" i="19"/>
  <c r="S251" i="19"/>
  <c r="S88" i="19"/>
  <c r="S310" i="19"/>
  <c r="T251" i="19"/>
  <c r="Y273" i="19"/>
  <c r="D273" i="19"/>
  <c r="X15" i="18"/>
  <c r="Z94" i="19"/>
  <c r="W46" i="19"/>
  <c r="Z46" i="19" s="1"/>
  <c r="S329" i="19"/>
  <c r="W90" i="19"/>
  <c r="Y90" i="19" s="1"/>
  <c r="D88" i="19"/>
  <c r="X329" i="19"/>
  <c r="Z249" i="19"/>
  <c r="X88" i="19"/>
  <c r="T94" i="19"/>
  <c r="Z88" i="19"/>
  <c r="D329" i="19"/>
  <c r="Y329" i="19"/>
  <c r="Y94" i="19"/>
  <c r="X249" i="19"/>
  <c r="D94" i="19"/>
  <c r="T249" i="19"/>
  <c r="C15" i="18"/>
  <c r="X261" i="19"/>
  <c r="T352" i="19"/>
  <c r="Y15" i="18"/>
  <c r="T371" i="19"/>
  <c r="W15" i="18"/>
  <c r="X283" i="19"/>
  <c r="T17" i="19"/>
  <c r="X371" i="19"/>
  <c r="X352" i="19"/>
  <c r="X17" i="19"/>
  <c r="T283" i="19"/>
  <c r="Z261" i="19"/>
  <c r="D283" i="19"/>
  <c r="T319" i="19"/>
  <c r="X171" i="19"/>
  <c r="D245" i="19"/>
  <c r="Z371" i="19"/>
  <c r="T316" i="19"/>
  <c r="X319" i="19"/>
  <c r="Y171" i="19"/>
  <c r="Y261" i="19"/>
  <c r="D261" i="19"/>
  <c r="W42" i="19"/>
  <c r="T42" i="19" s="1"/>
  <c r="S352" i="19"/>
  <c r="S245" i="19"/>
  <c r="W202" i="19"/>
  <c r="Y202" i="19" s="1"/>
  <c r="W119" i="19"/>
  <c r="X119" i="19" s="1"/>
  <c r="S319" i="19"/>
  <c r="S219" i="19"/>
  <c r="Y316" i="19"/>
  <c r="T245" i="19"/>
  <c r="S171" i="19"/>
  <c r="W60" i="19"/>
  <c r="Z60" i="19" s="1"/>
  <c r="S316" i="19"/>
  <c r="Y371" i="19"/>
  <c r="Y352" i="19"/>
  <c r="Z352" i="19"/>
  <c r="X370" i="19"/>
  <c r="W57" i="19"/>
  <c r="T57" i="19" s="1"/>
  <c r="Y245" i="19"/>
  <c r="Z283" i="19"/>
  <c r="Y17" i="19"/>
  <c r="D316" i="19"/>
  <c r="Z28" i="19"/>
  <c r="W209" i="19"/>
  <c r="Z209" i="19" s="1"/>
  <c r="W188" i="19"/>
  <c r="X188" i="19" s="1"/>
  <c r="Z17" i="19"/>
  <c r="Z171" i="19"/>
  <c r="W458" i="19"/>
  <c r="Y458" i="19" s="1"/>
  <c r="W53" i="19"/>
  <c r="X53" i="19" s="1"/>
  <c r="S321" i="19"/>
  <c r="W178" i="19"/>
  <c r="T178" i="19" s="1"/>
  <c r="S371" i="19"/>
  <c r="C18" i="18"/>
  <c r="Z26" i="19"/>
  <c r="C19" i="18"/>
  <c r="Y19" i="18"/>
  <c r="W19" i="18"/>
  <c r="X19" i="18"/>
  <c r="D297" i="19"/>
  <c r="Y156" i="19"/>
  <c r="S286" i="19"/>
  <c r="Y163" i="19"/>
  <c r="W22" i="18"/>
  <c r="C22" i="18"/>
  <c r="X22" i="18"/>
  <c r="Y22" i="18"/>
  <c r="W17" i="18"/>
  <c r="T133" i="19"/>
  <c r="D162" i="19"/>
  <c r="T62" i="19"/>
  <c r="T59" i="19"/>
  <c r="D181" i="19"/>
  <c r="S162" i="19"/>
  <c r="T312" i="19"/>
  <c r="X162" i="19"/>
  <c r="D106" i="19"/>
  <c r="T23" i="19"/>
  <c r="X111" i="19"/>
  <c r="Z15" i="19"/>
  <c r="S106" i="19"/>
  <c r="T32" i="19"/>
  <c r="X106" i="19"/>
  <c r="S11" i="19"/>
  <c r="X181" i="19"/>
  <c r="D312" i="19"/>
  <c r="Y32" i="19"/>
  <c r="Z162" i="19"/>
  <c r="Z106" i="19"/>
  <c r="S206" i="19"/>
  <c r="X23" i="19"/>
  <c r="X62" i="19"/>
  <c r="Z62" i="19"/>
  <c r="T163" i="19"/>
  <c r="Y111" i="19"/>
  <c r="Y133" i="19"/>
  <c r="X59" i="19"/>
  <c r="X15" i="19"/>
  <c r="Z181" i="19"/>
  <c r="Z335" i="19"/>
  <c r="S20" i="19"/>
  <c r="W35" i="19"/>
  <c r="D35" i="19" s="1"/>
  <c r="S23" i="19"/>
  <c r="S181" i="19"/>
  <c r="S312" i="19"/>
  <c r="S335" i="19"/>
  <c r="X312" i="19"/>
  <c r="Y367" i="19"/>
  <c r="Z367" i="19"/>
  <c r="W50" i="19"/>
  <c r="X50" i="19" s="1"/>
  <c r="S452" i="19"/>
  <c r="Z312" i="19"/>
  <c r="D32" i="19"/>
  <c r="X32" i="19"/>
  <c r="T162" i="19"/>
  <c r="T106" i="19"/>
  <c r="D133" i="19"/>
  <c r="Y23" i="19"/>
  <c r="Y62" i="19"/>
  <c r="Z163" i="19"/>
  <c r="Z111" i="19"/>
  <c r="X133" i="19"/>
  <c r="Y59" i="19"/>
  <c r="T15" i="19"/>
  <c r="T181" i="19"/>
  <c r="X335" i="19"/>
  <c r="W58" i="19"/>
  <c r="Y58" i="19" s="1"/>
  <c r="S367" i="19"/>
  <c r="X367" i="19"/>
  <c r="D104" i="19"/>
  <c r="Z23" i="19"/>
  <c r="Z73" i="19"/>
  <c r="X163" i="19"/>
  <c r="T111" i="19"/>
  <c r="Y335" i="19"/>
  <c r="S111" i="19"/>
  <c r="W61" i="19"/>
  <c r="D61" i="19" s="1"/>
  <c r="W47" i="19"/>
  <c r="D47" i="19" s="1"/>
  <c r="W160" i="19"/>
  <c r="X160" i="19" s="1"/>
  <c r="S59" i="19"/>
  <c r="S15" i="19"/>
  <c r="T26" i="19"/>
  <c r="D156" i="19"/>
  <c r="X156" i="19"/>
  <c r="W39" i="19"/>
  <c r="Y39" i="19" s="1"/>
  <c r="S216" i="19"/>
  <c r="T127" i="19"/>
  <c r="S107" i="19"/>
  <c r="Y26" i="19"/>
  <c r="Z156" i="19"/>
  <c r="S139" i="19"/>
  <c r="X49" i="19"/>
  <c r="S127" i="19"/>
  <c r="D26" i="19"/>
  <c r="W140" i="19"/>
  <c r="Z140" i="19" s="1"/>
  <c r="S420" i="19"/>
  <c r="W337" i="19"/>
  <c r="T337" i="19" s="1"/>
  <c r="S363" i="19"/>
  <c r="S265" i="19"/>
  <c r="S448" i="19"/>
  <c r="S322" i="19"/>
  <c r="S207" i="19"/>
  <c r="S278" i="19"/>
  <c r="T342" i="19"/>
  <c r="W101" i="19"/>
  <c r="D101" i="19" s="1"/>
  <c r="S292" i="19"/>
  <c r="W362" i="19"/>
  <c r="Z362" i="19" s="1"/>
  <c r="S197" i="19"/>
  <c r="S299" i="19"/>
  <c r="S342" i="19"/>
  <c r="X342" i="19"/>
  <c r="T322" i="19"/>
  <c r="Z321" i="19"/>
  <c r="Y299" i="19"/>
  <c r="D342" i="19"/>
  <c r="X197" i="19"/>
  <c r="X265" i="19"/>
  <c r="Z342" i="19"/>
  <c r="D322" i="19"/>
  <c r="X322" i="19"/>
  <c r="X321" i="19"/>
  <c r="Z197" i="19"/>
  <c r="T299" i="19"/>
  <c r="Z265" i="19"/>
  <c r="Z322" i="19"/>
  <c r="Z330" i="19"/>
  <c r="D321" i="19"/>
  <c r="Y321" i="19"/>
  <c r="Y197" i="19"/>
  <c r="Z299" i="19"/>
  <c r="Y265" i="19"/>
  <c r="T197" i="19"/>
  <c r="X299" i="19"/>
  <c r="W18" i="19"/>
  <c r="Z18" i="19" s="1"/>
  <c r="W103" i="19"/>
  <c r="Y103" i="19" s="1"/>
  <c r="W372" i="19"/>
  <c r="Y372" i="19" s="1"/>
  <c r="T318" i="19"/>
  <c r="W130" i="19"/>
  <c r="T130" i="19" s="1"/>
  <c r="S426" i="19"/>
  <c r="D81" i="19"/>
  <c r="X89" i="19"/>
  <c r="Y81" i="19"/>
  <c r="S138" i="19"/>
  <c r="S459" i="19"/>
  <c r="S333" i="19"/>
  <c r="S380" i="19"/>
  <c r="W175" i="19"/>
  <c r="D175" i="19" s="1"/>
  <c r="W91" i="19"/>
  <c r="Z91" i="19" s="1"/>
  <c r="W44" i="19"/>
  <c r="T44" i="19" s="1"/>
  <c r="X318" i="19"/>
  <c r="Z338" i="19"/>
  <c r="S369" i="19"/>
  <c r="S164" i="19"/>
  <c r="T338" i="19"/>
  <c r="T25" i="19"/>
  <c r="S48" i="19"/>
  <c r="S318" i="19"/>
  <c r="S81" i="19"/>
  <c r="S338" i="19"/>
  <c r="S37" i="19"/>
  <c r="T52" i="19"/>
  <c r="T92" i="19"/>
  <c r="W320" i="19"/>
  <c r="Z320" i="19" s="1"/>
  <c r="Y93" i="19"/>
  <c r="X37" i="19"/>
  <c r="S12" i="19"/>
  <c r="W177" i="19"/>
  <c r="D177" i="19" s="1"/>
  <c r="S25" i="19"/>
  <c r="W43" i="19"/>
  <c r="X43" i="19" s="1"/>
  <c r="W154" i="19"/>
  <c r="S93" i="19"/>
  <c r="X127" i="19"/>
  <c r="T359" i="19"/>
  <c r="Y127" i="19"/>
  <c r="D127" i="19"/>
  <c r="S355" i="19"/>
  <c r="W215" i="19"/>
  <c r="X215" i="19" s="1"/>
  <c r="S374" i="19"/>
  <c r="D289" i="19"/>
  <c r="S364" i="19"/>
  <c r="T286" i="19"/>
  <c r="Y318" i="19"/>
  <c r="Y92" i="19"/>
  <c r="D338" i="19"/>
  <c r="X338" i="19"/>
  <c r="D270" i="19"/>
  <c r="X34" i="19"/>
  <c r="Z89" i="19"/>
  <c r="Z93" i="19"/>
  <c r="Z25" i="19"/>
  <c r="Z37" i="19"/>
  <c r="T81" i="19"/>
  <c r="X234" i="19"/>
  <c r="D93" i="19"/>
  <c r="X270" i="19"/>
  <c r="T34" i="19"/>
  <c r="D68" i="19"/>
  <c r="T89" i="19"/>
  <c r="X93" i="19"/>
  <c r="Y25" i="19"/>
  <c r="Y37" i="19"/>
  <c r="Z81" i="19"/>
  <c r="Z234" i="19"/>
  <c r="D318" i="19"/>
  <c r="Z92" i="19"/>
  <c r="Y89" i="19"/>
  <c r="Y123" i="19"/>
  <c r="T37" i="19"/>
  <c r="D420" i="19"/>
  <c r="Y332" i="19"/>
  <c r="Y420" i="19"/>
  <c r="X420" i="19"/>
  <c r="X359" i="19"/>
  <c r="X332" i="19"/>
  <c r="D350" i="19"/>
  <c r="Z359" i="19"/>
  <c r="D332" i="19"/>
  <c r="T85" i="19"/>
  <c r="Y313" i="19"/>
  <c r="T420" i="19"/>
  <c r="D359" i="19"/>
  <c r="Z332" i="19"/>
  <c r="X85" i="19"/>
  <c r="Z271" i="19"/>
  <c r="W222" i="19"/>
  <c r="D222" i="19" s="1"/>
  <c r="S62" i="19"/>
  <c r="S288" i="19"/>
  <c r="W288" i="19"/>
  <c r="W399" i="19"/>
  <c r="X399" i="19" s="1"/>
  <c r="Z297" i="19"/>
  <c r="D85" i="19"/>
  <c r="S291" i="19"/>
  <c r="Z314" i="19"/>
  <c r="Y282" i="19"/>
  <c r="X388" i="19"/>
  <c r="Z125" i="19"/>
  <c r="Z85" i="19"/>
  <c r="W148" i="19"/>
  <c r="T148" i="19" s="1"/>
  <c r="S85" i="19"/>
  <c r="S418" i="19"/>
  <c r="W214" i="19"/>
  <c r="Z214" i="19" s="1"/>
  <c r="X17" i="18"/>
  <c r="C17" i="18"/>
  <c r="Y17" i="18"/>
  <c r="K9" i="18"/>
  <c r="K27" i="18" s="1"/>
  <c r="E27" i="18"/>
  <c r="D282" i="19"/>
  <c r="X282" i="19"/>
  <c r="Y286" i="19"/>
  <c r="Z388" i="19"/>
  <c r="T350" i="19"/>
  <c r="S54" i="19"/>
  <c r="T125" i="19"/>
  <c r="Z79" i="19"/>
  <c r="T313" i="19"/>
  <c r="S423" i="19"/>
  <c r="S350" i="19"/>
  <c r="W454" i="19"/>
  <c r="X454" i="19" s="1"/>
  <c r="W231" i="19"/>
  <c r="D231" i="19" s="1"/>
  <c r="S282" i="19"/>
  <c r="D313" i="19"/>
  <c r="S313" i="19"/>
  <c r="W303" i="19"/>
  <c r="Y388" i="19"/>
  <c r="X350" i="19"/>
  <c r="D125" i="19"/>
  <c r="Y125" i="19"/>
  <c r="X185" i="19"/>
  <c r="Z313" i="19"/>
  <c r="S398" i="19"/>
  <c r="W395" i="19"/>
  <c r="T395" i="19" s="1"/>
  <c r="S388" i="19"/>
  <c r="S384" i="19"/>
  <c r="W444" i="19"/>
  <c r="X444" i="19" s="1"/>
  <c r="W205" i="19"/>
  <c r="D205" i="19" s="1"/>
  <c r="W311" i="19"/>
  <c r="Z282" i="19"/>
  <c r="D286" i="19"/>
  <c r="X286" i="19"/>
  <c r="D388" i="19"/>
  <c r="Y350" i="19"/>
  <c r="D74" i="19"/>
  <c r="Y185" i="19"/>
  <c r="S125" i="19"/>
  <c r="S133" i="19"/>
  <c r="W304" i="19"/>
  <c r="S304" i="19"/>
  <c r="D275" i="19"/>
  <c r="Z33" i="19"/>
  <c r="D234" i="19"/>
  <c r="D92" i="19"/>
  <c r="Y68" i="19"/>
  <c r="T292" i="19"/>
  <c r="Z289" i="19"/>
  <c r="T234" i="19"/>
  <c r="Z275" i="19"/>
  <c r="T68" i="19"/>
  <c r="X275" i="19"/>
  <c r="S10" i="19"/>
  <c r="W166" i="19"/>
  <c r="T166" i="19" s="1"/>
  <c r="S275" i="19"/>
  <c r="D356" i="19"/>
  <c r="Y52" i="19"/>
  <c r="Z104" i="19"/>
  <c r="Y330" i="19"/>
  <c r="Z370" i="19"/>
  <c r="T28" i="19"/>
  <c r="S45" i="19"/>
  <c r="Y34" i="19"/>
  <c r="X73" i="19"/>
  <c r="X297" i="19"/>
  <c r="Z49" i="19"/>
  <c r="T271" i="19"/>
  <c r="W287" i="19"/>
  <c r="D287" i="19" s="1"/>
  <c r="D52" i="19"/>
  <c r="D370" i="19"/>
  <c r="Y49" i="19"/>
  <c r="X271" i="19"/>
  <c r="D271" i="19"/>
  <c r="W396" i="19"/>
  <c r="D396" i="19" s="1"/>
  <c r="S258" i="19"/>
  <c r="S370" i="19"/>
  <c r="Z306" i="19"/>
  <c r="X52" i="19"/>
  <c r="T104" i="19"/>
  <c r="T330" i="19"/>
  <c r="Y370" i="19"/>
  <c r="Y28" i="19"/>
  <c r="S210" i="19"/>
  <c r="S150" i="19"/>
  <c r="D34" i="19"/>
  <c r="Y73" i="19"/>
  <c r="T297" i="19"/>
  <c r="T306" i="19"/>
  <c r="D330" i="19"/>
  <c r="D28" i="19"/>
  <c r="T73" i="19"/>
  <c r="Y297" i="19"/>
  <c r="T49" i="19"/>
  <c r="Y67" i="19"/>
  <c r="T349" i="19"/>
  <c r="W425" i="19"/>
  <c r="Y425" i="19" s="1"/>
  <c r="S378" i="19"/>
  <c r="S330" i="19"/>
  <c r="S49" i="19"/>
  <c r="S104" i="19"/>
  <c r="T333" i="19"/>
  <c r="X333" i="19"/>
  <c r="S226" i="19"/>
  <c r="X380" i="19"/>
  <c r="Z270" i="19"/>
  <c r="S161" i="19"/>
  <c r="Z107" i="19"/>
  <c r="Z123" i="19"/>
  <c r="W417" i="19"/>
  <c r="Y417" i="19" s="1"/>
  <c r="W446" i="19"/>
  <c r="X446" i="19" s="1"/>
  <c r="D301" i="19"/>
  <c r="T270" i="19"/>
  <c r="X107" i="19"/>
  <c r="T123" i="19"/>
  <c r="T204" i="19"/>
  <c r="T230" i="19"/>
  <c r="W307" i="19"/>
  <c r="X307" i="19" s="1"/>
  <c r="S123" i="19"/>
  <c r="S305" i="19"/>
  <c r="D48" i="19"/>
  <c r="X123" i="19"/>
  <c r="Y301" i="19"/>
  <c r="Y240" i="19"/>
  <c r="S403" i="19"/>
  <c r="W236" i="19"/>
  <c r="Z236" i="19" s="1"/>
  <c r="D107" i="19"/>
  <c r="Z292" i="19"/>
  <c r="T289" i="19"/>
  <c r="T79" i="19"/>
  <c r="Z349" i="19"/>
  <c r="W279" i="19"/>
  <c r="D279" i="19" s="1"/>
  <c r="S302" i="19"/>
  <c r="W302" i="19"/>
  <c r="S296" i="19"/>
  <c r="W296" i="19"/>
  <c r="S375" i="19"/>
  <c r="X292" i="19"/>
  <c r="X289" i="19"/>
  <c r="X64" i="19"/>
  <c r="Y79" i="19"/>
  <c r="Y349" i="19"/>
  <c r="D79" i="19"/>
  <c r="S289" i="19"/>
  <c r="Z233" i="19"/>
  <c r="Y292" i="19"/>
  <c r="T64" i="19"/>
  <c r="W424" i="19"/>
  <c r="D424" i="19" s="1"/>
  <c r="S295" i="19"/>
  <c r="Z380" i="19"/>
  <c r="Z48" i="19"/>
  <c r="X204" i="19"/>
  <c r="Z204" i="19"/>
  <c r="Z56" i="19"/>
  <c r="X230" i="19"/>
  <c r="Z230" i="19"/>
  <c r="Z240" i="19"/>
  <c r="W31" i="19"/>
  <c r="D31" i="19" s="1"/>
  <c r="S397" i="19"/>
  <c r="S356" i="19"/>
  <c r="W428" i="19"/>
  <c r="Z428" i="19" s="1"/>
  <c r="W117" i="19"/>
  <c r="S334" i="19"/>
  <c r="T356" i="19"/>
  <c r="T334" i="19"/>
  <c r="Y380" i="19"/>
  <c r="X356" i="19"/>
  <c r="S211" i="19"/>
  <c r="D334" i="19"/>
  <c r="X334" i="19"/>
  <c r="D380" i="19"/>
  <c r="X48" i="19"/>
  <c r="T48" i="19"/>
  <c r="Y204" i="19"/>
  <c r="Y230" i="19"/>
  <c r="Y334" i="19"/>
  <c r="Y356" i="19"/>
  <c r="X131" i="19"/>
  <c r="X240" i="19"/>
  <c r="D378" i="19"/>
  <c r="Z378" i="19"/>
  <c r="X426" i="19"/>
  <c r="W422" i="19"/>
  <c r="D422" i="19" s="1"/>
  <c r="W121" i="19"/>
  <c r="T121" i="19" s="1"/>
  <c r="Y426" i="19"/>
  <c r="W421" i="19"/>
  <c r="X421" i="19" s="1"/>
  <c r="Z185" i="19"/>
  <c r="D240" i="19"/>
  <c r="T426" i="19"/>
  <c r="S271" i="19"/>
  <c r="W189" i="19"/>
  <c r="Z295" i="19"/>
  <c r="Y295" i="19"/>
  <c r="X295" i="19"/>
  <c r="T295" i="19"/>
  <c r="X349" i="19"/>
  <c r="S393" i="19"/>
  <c r="S163" i="19"/>
  <c r="S449" i="19"/>
  <c r="W97" i="19"/>
  <c r="T97" i="19" s="1"/>
  <c r="S156" i="19"/>
  <c r="S272" i="19"/>
  <c r="W272" i="19"/>
  <c r="W325" i="19"/>
  <c r="S325" i="19"/>
  <c r="W324" i="19"/>
  <c r="S324" i="19"/>
  <c r="C20" i="9"/>
  <c r="C25" i="10" s="1"/>
  <c r="H20" i="10" s="1"/>
  <c r="E18" i="9"/>
  <c r="E20" i="9" s="1"/>
  <c r="W217" i="19"/>
  <c r="Z217" i="19" s="1"/>
  <c r="S270" i="19"/>
  <c r="W385" i="19"/>
  <c r="T385" i="19" s="1"/>
  <c r="W192" i="19"/>
  <c r="S192" i="19"/>
  <c r="W308" i="19"/>
  <c r="S308" i="19"/>
  <c r="D295" i="19"/>
  <c r="W27" i="19"/>
  <c r="S27" i="19"/>
  <c r="W348" i="19"/>
  <c r="S348" i="19"/>
  <c r="S409" i="19"/>
  <c r="S432" i="19"/>
  <c r="Z333" i="19"/>
  <c r="T131" i="19"/>
  <c r="Y56" i="19"/>
  <c r="X74" i="19"/>
  <c r="D333" i="19"/>
  <c r="Y333" i="19"/>
  <c r="Y131" i="19"/>
  <c r="Y378" i="19"/>
  <c r="Y33" i="19"/>
  <c r="T314" i="19"/>
  <c r="X378" i="19"/>
  <c r="Y314" i="19"/>
  <c r="X33" i="19"/>
  <c r="D314" i="19"/>
  <c r="T378" i="19"/>
  <c r="X21" i="19"/>
  <c r="T33" i="19"/>
  <c r="D56" i="19"/>
  <c r="Y74" i="19"/>
  <c r="T185" i="19"/>
  <c r="D426" i="19"/>
  <c r="W431" i="19"/>
  <c r="D431" i="19" s="1"/>
  <c r="S241" i="19"/>
  <c r="Z67" i="19"/>
  <c r="Z430" i="19"/>
  <c r="W451" i="19"/>
  <c r="X451" i="19" s="1"/>
  <c r="X68" i="19"/>
  <c r="X56" i="19"/>
  <c r="Z74" i="19"/>
  <c r="S14" i="19"/>
  <c r="S447" i="19"/>
  <c r="D131" i="19"/>
  <c r="D241" i="19"/>
  <c r="Y241" i="19"/>
  <c r="T241" i="19"/>
  <c r="X241" i="19"/>
  <c r="Z241" i="19"/>
  <c r="W99" i="19"/>
  <c r="S99" i="19"/>
  <c r="Y306" i="19"/>
  <c r="S105" i="19"/>
  <c r="Z21" i="19"/>
  <c r="X233" i="19"/>
  <c r="T301" i="19"/>
  <c r="Y64" i="19"/>
  <c r="W353" i="19"/>
  <c r="Z353" i="19" s="1"/>
  <c r="S402" i="19"/>
  <c r="D430" i="19"/>
  <c r="S445" i="19"/>
  <c r="S41" i="19"/>
  <c r="W41" i="19"/>
  <c r="S328" i="19"/>
  <c r="W328" i="19"/>
  <c r="D306" i="19"/>
  <c r="Y21" i="19"/>
  <c r="T233" i="19"/>
  <c r="Z301" i="19"/>
  <c r="D64" i="19"/>
  <c r="D21" i="19"/>
  <c r="W256" i="19"/>
  <c r="Y233" i="19"/>
  <c r="S373" i="19"/>
  <c r="W373" i="19"/>
  <c r="S24" i="19"/>
  <c r="W24" i="19"/>
  <c r="W157" i="19"/>
  <c r="S157" i="19"/>
  <c r="S260" i="19"/>
  <c r="W260" i="19"/>
  <c r="W190" i="19"/>
  <c r="S190" i="19"/>
  <c r="W404" i="19"/>
  <c r="Z404" i="19" s="1"/>
  <c r="T432" i="19"/>
  <c r="X432" i="19"/>
  <c r="Z432" i="19"/>
  <c r="Y432" i="19"/>
  <c r="D432" i="19"/>
  <c r="Y430" i="19"/>
  <c r="W357" i="19"/>
  <c r="S357" i="19"/>
  <c r="Y402" i="19"/>
  <c r="S406" i="19"/>
  <c r="X430" i="19"/>
  <c r="W433" i="19"/>
  <c r="Z433" i="19" s="1"/>
  <c r="S394" i="19"/>
  <c r="W340" i="19"/>
  <c r="S340" i="19"/>
  <c r="S450" i="19"/>
  <c r="W224" i="19"/>
  <c r="S224" i="19"/>
  <c r="S381" i="19"/>
  <c r="W381" i="19"/>
  <c r="W437" i="19"/>
  <c r="X437" i="19" s="1"/>
  <c r="W435" i="19"/>
  <c r="S435" i="19"/>
  <c r="Z445" i="19"/>
  <c r="T445" i="19"/>
  <c r="Y445" i="19"/>
  <c r="X445" i="19"/>
  <c r="D445" i="19"/>
  <c r="X449" i="19"/>
  <c r="D449" i="19"/>
  <c r="Z449" i="19"/>
  <c r="T449" i="19"/>
  <c r="Y449" i="19"/>
  <c r="W442" i="19"/>
  <c r="S442" i="19"/>
  <c r="W443" i="19"/>
  <c r="S443" i="19"/>
  <c r="X447" i="19"/>
  <c r="D447" i="19"/>
  <c r="Z447" i="19"/>
  <c r="T447" i="19"/>
  <c r="Y447" i="19"/>
  <c r="Y448" i="19"/>
  <c r="X448" i="19"/>
  <c r="D448" i="19"/>
  <c r="Z448" i="19"/>
  <c r="T448" i="19"/>
  <c r="S441" i="19"/>
  <c r="W441" i="19"/>
  <c r="T254" i="19"/>
  <c r="T440" i="19"/>
  <c r="Z291" i="19"/>
  <c r="X440" i="19"/>
  <c r="Y199" i="19"/>
  <c r="T427" i="19"/>
  <c r="Y440" i="19"/>
  <c r="Z450" i="19"/>
  <c r="Y450" i="19"/>
  <c r="S377" i="19"/>
  <c r="T83" i="19"/>
  <c r="X267" i="19"/>
  <c r="D440" i="19"/>
  <c r="W429" i="19"/>
  <c r="S429" i="19"/>
  <c r="S438" i="19"/>
  <c r="W438" i="19"/>
  <c r="Z427" i="19"/>
  <c r="Y427" i="19"/>
  <c r="T450" i="19"/>
  <c r="Z83" i="19"/>
  <c r="T199" i="19"/>
  <c r="Z267" i="19"/>
  <c r="T291" i="19"/>
  <c r="X427" i="19"/>
  <c r="X450" i="19"/>
  <c r="D450" i="19"/>
  <c r="S436" i="19"/>
  <c r="W436" i="19"/>
  <c r="W392" i="19"/>
  <c r="Z392" i="19" s="1"/>
  <c r="X254" i="19"/>
  <c r="Z258" i="19"/>
  <c r="X403" i="19"/>
  <c r="T402" i="19"/>
  <c r="X414" i="19"/>
  <c r="X83" i="19"/>
  <c r="Y83" i="19"/>
  <c r="Z199" i="19"/>
  <c r="X199" i="19"/>
  <c r="T267" i="19"/>
  <c r="Y267" i="19"/>
  <c r="X291" i="19"/>
  <c r="Y291" i="19"/>
  <c r="Y423" i="19"/>
  <c r="D402" i="19"/>
  <c r="D254" i="19"/>
  <c r="Y258" i="19"/>
  <c r="T406" i="19"/>
  <c r="X406" i="19"/>
  <c r="Z406" i="19"/>
  <c r="Y254" i="19"/>
  <c r="X258" i="19"/>
  <c r="D258" i="19"/>
  <c r="D406" i="19"/>
  <c r="S389" i="19"/>
  <c r="D423" i="19"/>
  <c r="Z423" i="19"/>
  <c r="T403" i="19"/>
  <c r="Z402" i="19"/>
  <c r="X384" i="19"/>
  <c r="Y384" i="19"/>
  <c r="Z384" i="19"/>
  <c r="T384" i="19"/>
  <c r="X418" i="19"/>
  <c r="X423" i="19"/>
  <c r="D403" i="19"/>
  <c r="Y403" i="19"/>
  <c r="Z453" i="19"/>
  <c r="T453" i="19"/>
  <c r="Y453" i="19"/>
  <c r="X453" i="19"/>
  <c r="D453" i="19"/>
  <c r="W382" i="19"/>
  <c r="X382" i="19" s="1"/>
  <c r="Y414" i="19"/>
  <c r="S455" i="19"/>
  <c r="W455" i="19"/>
  <c r="T418" i="19"/>
  <c r="Z414" i="19"/>
  <c r="W361" i="19"/>
  <c r="Y361" i="19" s="1"/>
  <c r="S407" i="19"/>
  <c r="X407" i="19"/>
  <c r="Z407" i="19"/>
  <c r="Y407" i="19"/>
  <c r="D407" i="19"/>
  <c r="T407" i="19"/>
  <c r="T459" i="19"/>
  <c r="D418" i="19"/>
  <c r="Y418" i="19"/>
  <c r="T414" i="19"/>
  <c r="D409" i="19"/>
  <c r="T409" i="19"/>
  <c r="X409" i="19"/>
  <c r="Z409" i="19"/>
  <c r="Y409" i="19"/>
  <c r="S412" i="19"/>
  <c r="W412" i="19"/>
  <c r="W419" i="19"/>
  <c r="S419" i="19"/>
  <c r="S415" i="19"/>
  <c r="W415" i="19"/>
  <c r="S416" i="19"/>
  <c r="W416" i="19"/>
  <c r="S410" i="19"/>
  <c r="W410" i="19"/>
  <c r="S400" i="19"/>
  <c r="W400" i="19"/>
  <c r="S411" i="19"/>
  <c r="W411" i="19"/>
  <c r="S408" i="19"/>
  <c r="W408" i="19"/>
  <c r="W405" i="19"/>
  <c r="S405" i="19"/>
  <c r="S401" i="19"/>
  <c r="W401" i="19"/>
  <c r="X136" i="19"/>
  <c r="S390" i="19"/>
  <c r="W390" i="19"/>
  <c r="X389" i="19"/>
  <c r="D389" i="19"/>
  <c r="Z389" i="19"/>
  <c r="T389" i="19"/>
  <c r="Y389" i="19"/>
  <c r="Z398" i="19"/>
  <c r="T398" i="19"/>
  <c r="Y398" i="19"/>
  <c r="X398" i="19"/>
  <c r="D398" i="19"/>
  <c r="Z394" i="19"/>
  <c r="T394" i="19"/>
  <c r="Y394" i="19"/>
  <c r="X394" i="19"/>
  <c r="D394" i="19"/>
  <c r="X393" i="19"/>
  <c r="D393" i="19"/>
  <c r="Z393" i="19"/>
  <c r="T393" i="19"/>
  <c r="Y393" i="19"/>
  <c r="Z397" i="19"/>
  <c r="T397" i="19"/>
  <c r="Y397" i="19"/>
  <c r="X397" i="19"/>
  <c r="D397" i="19"/>
  <c r="Z12" i="19"/>
  <c r="L423" i="20"/>
  <c r="S7" i="20"/>
  <c r="Y10" i="19"/>
  <c r="D16" i="19"/>
  <c r="Z138" i="19"/>
  <c r="T146" i="19"/>
  <c r="X170" i="19"/>
  <c r="T112" i="19"/>
  <c r="X12" i="19"/>
  <c r="T14" i="19"/>
  <c r="T136" i="19"/>
  <c r="X146" i="19"/>
  <c r="Y168" i="19"/>
  <c r="Z170" i="19"/>
  <c r="D182" i="19"/>
  <c r="D459" i="19"/>
  <c r="X459" i="19"/>
  <c r="T10" i="19"/>
  <c r="D12" i="19"/>
  <c r="Y14" i="19"/>
  <c r="X16" i="19"/>
  <c r="Z16" i="19"/>
  <c r="D136" i="19"/>
  <c r="Y138" i="19"/>
  <c r="D146" i="19"/>
  <c r="T168" i="19"/>
  <c r="D170" i="19"/>
  <c r="X182" i="19"/>
  <c r="Z182" i="19"/>
  <c r="T124" i="19"/>
  <c r="Z20" i="19"/>
  <c r="T116" i="19"/>
  <c r="D134" i="19"/>
  <c r="Y20" i="19"/>
  <c r="Y112" i="19"/>
  <c r="Y116" i="19"/>
  <c r="Y120" i="19"/>
  <c r="T132" i="19"/>
  <c r="T120" i="19"/>
  <c r="X122" i="19"/>
  <c r="D118" i="19"/>
  <c r="Z122" i="19"/>
  <c r="D126" i="19"/>
  <c r="X118" i="19"/>
  <c r="Z118" i="19"/>
  <c r="D122" i="19"/>
  <c r="Y124" i="19"/>
  <c r="X126" i="19"/>
  <c r="Z126" i="19"/>
  <c r="Y132" i="19"/>
  <c r="X134" i="19"/>
  <c r="Z134" i="19"/>
  <c r="Z459" i="19"/>
  <c r="X10" i="19"/>
  <c r="D10" i="19"/>
  <c r="Y12" i="19"/>
  <c r="X14" i="19"/>
  <c r="D14" i="19"/>
  <c r="Y16" i="19"/>
  <c r="Y136" i="19"/>
  <c r="X138" i="19"/>
  <c r="D138" i="19"/>
  <c r="Y146" i="19"/>
  <c r="X168" i="19"/>
  <c r="D168" i="19"/>
  <c r="Y170" i="19"/>
  <c r="Y182" i="19"/>
  <c r="X20" i="19"/>
  <c r="D20" i="19"/>
  <c r="X112" i="19"/>
  <c r="D112" i="19"/>
  <c r="X116" i="19"/>
  <c r="D116" i="19"/>
  <c r="Y118" i="19"/>
  <c r="X120" i="19"/>
  <c r="D120" i="19"/>
  <c r="Y122" i="19"/>
  <c r="X124" i="19"/>
  <c r="D124" i="19"/>
  <c r="Y126" i="19"/>
  <c r="X132" i="19"/>
  <c r="D132" i="19"/>
  <c r="Y134" i="19"/>
  <c r="Z364" i="19"/>
  <c r="T364" i="19"/>
  <c r="Y364" i="19"/>
  <c r="X364" i="19"/>
  <c r="D364" i="19"/>
  <c r="W387" i="19"/>
  <c r="S387" i="19"/>
  <c r="Y11" i="19"/>
  <c r="T11" i="19"/>
  <c r="X11" i="19"/>
  <c r="Z11" i="19"/>
  <c r="D11" i="19"/>
  <c r="AS3" i="3"/>
  <c r="R3" i="3" s="1"/>
  <c r="Y12" i="18"/>
  <c r="S12" i="18"/>
  <c r="C12" i="18"/>
  <c r="W12" i="18"/>
  <c r="X12" i="18"/>
  <c r="Y16" i="18"/>
  <c r="S16" i="18"/>
  <c r="C16" i="18"/>
  <c r="W16" i="18"/>
  <c r="X16" i="18"/>
  <c r="Y20" i="18"/>
  <c r="S20" i="18"/>
  <c r="C20" i="18"/>
  <c r="W20" i="18"/>
  <c r="X20" i="18"/>
  <c r="Y263" i="19"/>
  <c r="Z263" i="19"/>
  <c r="X263" i="19"/>
  <c r="T263" i="19"/>
  <c r="D263" i="19"/>
  <c r="Y223" i="19"/>
  <c r="Z223" i="19"/>
  <c r="X223" i="19"/>
  <c r="T223" i="19"/>
  <c r="D223" i="19"/>
  <c r="Y161" i="19"/>
  <c r="X161" i="19"/>
  <c r="Z161" i="19"/>
  <c r="T161" i="19"/>
  <c r="D161" i="19"/>
  <c r="Y139" i="19"/>
  <c r="Z139" i="19"/>
  <c r="X139" i="19"/>
  <c r="T139" i="19"/>
  <c r="D139" i="19"/>
  <c r="Y105" i="19"/>
  <c r="X105" i="19"/>
  <c r="Z105" i="19"/>
  <c r="T105" i="19"/>
  <c r="D105" i="19"/>
  <c r="Y87" i="19"/>
  <c r="Z87" i="19"/>
  <c r="X87" i="19"/>
  <c r="T87" i="19"/>
  <c r="D87" i="19"/>
  <c r="Y65" i="19"/>
  <c r="X65" i="19"/>
  <c r="Z65" i="19"/>
  <c r="T65" i="19"/>
  <c r="D65" i="19"/>
  <c r="Y45" i="19"/>
  <c r="X45" i="19"/>
  <c r="Z45" i="19"/>
  <c r="T45" i="19"/>
  <c r="D45" i="19"/>
  <c r="Q27" i="18"/>
  <c r="D9" i="18"/>
  <c r="I19" i="11"/>
  <c r="I23" i="11" s="1"/>
  <c r="I26" i="11" s="1"/>
  <c r="I45" i="11" s="1"/>
  <c r="H23" i="11"/>
  <c r="W386" i="19"/>
  <c r="S386" i="19"/>
  <c r="L460" i="19"/>
  <c r="R460" i="19"/>
  <c r="E9" i="19"/>
  <c r="Y355" i="19"/>
  <c r="Z355" i="19"/>
  <c r="X355" i="19"/>
  <c r="T355" i="19"/>
  <c r="D355" i="19"/>
  <c r="Y366" i="19"/>
  <c r="Z366" i="19"/>
  <c r="X366" i="19"/>
  <c r="T366" i="19"/>
  <c r="D366" i="19"/>
  <c r="Y377" i="19"/>
  <c r="Z377" i="19"/>
  <c r="T377" i="19"/>
  <c r="D377" i="19"/>
  <c r="X377" i="19"/>
  <c r="W376" i="19"/>
  <c r="S376" i="19"/>
  <c r="Y305" i="19"/>
  <c r="X305" i="19"/>
  <c r="Z305" i="19"/>
  <c r="T305" i="19"/>
  <c r="D305" i="19"/>
  <c r="Y277" i="19"/>
  <c r="X277" i="19"/>
  <c r="Z277" i="19"/>
  <c r="T277" i="19"/>
  <c r="D277" i="19"/>
  <c r="Y219" i="19"/>
  <c r="Z219" i="19"/>
  <c r="X219" i="19"/>
  <c r="T219" i="19"/>
  <c r="D219" i="19"/>
  <c r="Y211" i="19"/>
  <c r="Z211" i="19"/>
  <c r="X211" i="19"/>
  <c r="T211" i="19"/>
  <c r="D211" i="19"/>
  <c r="Y207" i="19"/>
  <c r="Z207" i="19"/>
  <c r="X207" i="19"/>
  <c r="T207" i="19"/>
  <c r="D207" i="19"/>
  <c r="Y183" i="19"/>
  <c r="Z183" i="19"/>
  <c r="X183" i="19"/>
  <c r="T183" i="19"/>
  <c r="D183" i="19"/>
  <c r="Y69" i="19"/>
  <c r="X69" i="19"/>
  <c r="Z69" i="19"/>
  <c r="T69" i="19"/>
  <c r="D69" i="19"/>
  <c r="Y63" i="19"/>
  <c r="Z63" i="19"/>
  <c r="X63" i="19"/>
  <c r="T63" i="19"/>
  <c r="D63" i="19"/>
  <c r="Y51" i="19"/>
  <c r="Z51" i="19"/>
  <c r="X51" i="19"/>
  <c r="T51" i="19"/>
  <c r="D51" i="19"/>
  <c r="Z369" i="19"/>
  <c r="X369" i="19"/>
  <c r="T369" i="19"/>
  <c r="D369" i="19"/>
  <c r="Y369" i="19"/>
  <c r="X310" i="19"/>
  <c r="Y310" i="19"/>
  <c r="T310" i="19"/>
  <c r="Z310" i="19"/>
  <c r="D310" i="19"/>
  <c r="X278" i="19"/>
  <c r="Y278" i="19"/>
  <c r="T278" i="19"/>
  <c r="Z278" i="19"/>
  <c r="D278" i="19"/>
  <c r="X266" i="19"/>
  <c r="Y266" i="19"/>
  <c r="T266" i="19"/>
  <c r="Z266" i="19"/>
  <c r="D266" i="19"/>
  <c r="X226" i="19"/>
  <c r="Y226" i="19"/>
  <c r="T226" i="19"/>
  <c r="Z226" i="19"/>
  <c r="D226" i="19"/>
  <c r="X216" i="19"/>
  <c r="Y216" i="19"/>
  <c r="T216" i="19"/>
  <c r="Z216" i="19"/>
  <c r="D216" i="19"/>
  <c r="X198" i="19"/>
  <c r="Y198" i="19"/>
  <c r="T198" i="19"/>
  <c r="Z198" i="19"/>
  <c r="D198" i="19"/>
  <c r="X164" i="19"/>
  <c r="Y164" i="19"/>
  <c r="T164" i="19"/>
  <c r="Z164" i="19"/>
  <c r="D164" i="19"/>
  <c r="Y452" i="19"/>
  <c r="Z452" i="19"/>
  <c r="X452" i="19"/>
  <c r="T452" i="19"/>
  <c r="D452" i="19"/>
  <c r="Y374" i="19"/>
  <c r="Z374" i="19"/>
  <c r="X374" i="19"/>
  <c r="T374" i="19"/>
  <c r="D374" i="19"/>
  <c r="BE3" i="3"/>
  <c r="BF14" i="3"/>
  <c r="W19" i="19"/>
  <c r="S19" i="19"/>
  <c r="Z363" i="19"/>
  <c r="X363" i="19"/>
  <c r="T363" i="19"/>
  <c r="D363" i="19"/>
  <c r="Y363" i="19"/>
  <c r="Z375" i="19"/>
  <c r="X375" i="19"/>
  <c r="T375" i="19"/>
  <c r="D375" i="19"/>
  <c r="Y375" i="19"/>
  <c r="X280" i="19"/>
  <c r="Y280" i="19"/>
  <c r="T280" i="19"/>
  <c r="Z280" i="19"/>
  <c r="D280" i="19"/>
  <c r="X264" i="19"/>
  <c r="Y264" i="19"/>
  <c r="T264" i="19"/>
  <c r="Z264" i="19"/>
  <c r="D264" i="19"/>
  <c r="X220" i="19"/>
  <c r="Y220" i="19"/>
  <c r="T220" i="19"/>
  <c r="Z220" i="19"/>
  <c r="D220" i="19"/>
  <c r="X210" i="19"/>
  <c r="Y210" i="19"/>
  <c r="T210" i="19"/>
  <c r="Z210" i="19"/>
  <c r="D210" i="19"/>
  <c r="X206" i="19"/>
  <c r="Y206" i="19"/>
  <c r="T206" i="19"/>
  <c r="Z206" i="19"/>
  <c r="D206" i="19"/>
  <c r="X150" i="19"/>
  <c r="Y150" i="19"/>
  <c r="T150" i="19"/>
  <c r="Z150" i="19"/>
  <c r="D150" i="19"/>
  <c r="X54" i="19"/>
  <c r="Y54" i="19"/>
  <c r="T54" i="19"/>
  <c r="Z54" i="19"/>
  <c r="D54" i="19"/>
  <c r="I13" i="9"/>
  <c r="I29" i="9"/>
  <c r="A33" i="9"/>
  <c r="G19" i="11"/>
  <c r="G23" i="11" s="1"/>
  <c r="AR3" i="3"/>
  <c r="H9" i="3" s="1"/>
  <c r="L19" i="20" l="1"/>
  <c r="X67" i="19"/>
  <c r="T67" i="19"/>
  <c r="T151" i="19"/>
  <c r="X151" i="19"/>
  <c r="D244" i="19"/>
  <c r="Y244" i="19"/>
  <c r="Y151" i="19"/>
  <c r="T358" i="19"/>
  <c r="X244" i="19"/>
  <c r="T244" i="19"/>
  <c r="Z151" i="19"/>
  <c r="Z456" i="19"/>
  <c r="D456" i="19"/>
  <c r="Y456" i="19"/>
  <c r="X456" i="19"/>
  <c r="Z174" i="19"/>
  <c r="S8" i="20"/>
  <c r="S9" i="20" s="1"/>
  <c r="F18" i="20" s="1"/>
  <c r="T78" i="19"/>
  <c r="X457" i="19"/>
  <c r="T457" i="19"/>
  <c r="Y457" i="19"/>
  <c r="D457" i="19"/>
  <c r="T174" i="19"/>
  <c r="D84" i="19"/>
  <c r="Y174" i="19"/>
  <c r="Z84" i="19"/>
  <c r="Y84" i="19"/>
  <c r="D174" i="19"/>
  <c r="X84" i="19"/>
  <c r="Y78" i="19"/>
  <c r="D78" i="19"/>
  <c r="X78" i="19"/>
  <c r="D114" i="19"/>
  <c r="X114" i="19"/>
  <c r="D187" i="19"/>
  <c r="X187" i="19"/>
  <c r="Y187" i="19"/>
  <c r="Y195" i="19"/>
  <c r="T250" i="19"/>
  <c r="Y250" i="19"/>
  <c r="Z252" i="19"/>
  <c r="T252" i="19"/>
  <c r="D252" i="19"/>
  <c r="X250" i="19"/>
  <c r="D250" i="19"/>
  <c r="T135" i="19"/>
  <c r="X13" i="19"/>
  <c r="Z300" i="19"/>
  <c r="D284" i="19"/>
  <c r="Y358" i="19"/>
  <c r="Y114" i="19"/>
  <c r="Z114" i="19"/>
  <c r="X252" i="19"/>
  <c r="Z187" i="19"/>
  <c r="T391" i="19"/>
  <c r="T172" i="19"/>
  <c r="D13" i="19"/>
  <c r="Y13" i="19"/>
  <c r="Z195" i="19"/>
  <c r="Y144" i="19"/>
  <c r="Z22" i="19"/>
  <c r="X135" i="19"/>
  <c r="X22" i="19"/>
  <c r="Z135" i="19"/>
  <c r="Z13" i="19"/>
  <c r="X129" i="19"/>
  <c r="Z113" i="19"/>
  <c r="X358" i="19"/>
  <c r="D135" i="19"/>
  <c r="Z358" i="19"/>
  <c r="Y351" i="19"/>
  <c r="D172" i="19"/>
  <c r="Z391" i="19"/>
  <c r="Z343" i="19"/>
  <c r="X360" i="19"/>
  <c r="X172" i="19"/>
  <c r="Y172" i="19"/>
  <c r="D391" i="19"/>
  <c r="Y257" i="19"/>
  <c r="Y391" i="19"/>
  <c r="Z383" i="19"/>
  <c r="Y173" i="19"/>
  <c r="D102" i="19"/>
  <c r="X186" i="19"/>
  <c r="Z173" i="19"/>
  <c r="T173" i="19"/>
  <c r="T243" i="19"/>
  <c r="Y228" i="19"/>
  <c r="Z228" i="19"/>
  <c r="D221" i="19"/>
  <c r="X173" i="19"/>
  <c r="X228" i="19"/>
  <c r="D186" i="19"/>
  <c r="X336" i="19"/>
  <c r="T102" i="19"/>
  <c r="T228" i="19"/>
  <c r="T186" i="19"/>
  <c r="Z186" i="19"/>
  <c r="D108" i="19"/>
  <c r="T300" i="19"/>
  <c r="Y268" i="19"/>
  <c r="D76" i="19"/>
  <c r="D317" i="19"/>
  <c r="D137" i="19"/>
  <c r="Z147" i="19"/>
  <c r="Y284" i="19"/>
  <c r="Z141" i="19"/>
  <c r="T351" i="19"/>
  <c r="X343" i="19"/>
  <c r="Y155" i="19"/>
  <c r="T253" i="19"/>
  <c r="D351" i="19"/>
  <c r="Z351" i="19"/>
  <c r="X110" i="19"/>
  <c r="T259" i="19"/>
  <c r="Y343" i="19"/>
  <c r="T343" i="19"/>
  <c r="X70" i="19"/>
  <c r="D257" i="19"/>
  <c r="T290" i="19"/>
  <c r="D336" i="19"/>
  <c r="X221" i="19"/>
  <c r="Z102" i="19"/>
  <c r="T221" i="19"/>
  <c r="X75" i="19"/>
  <c r="T75" i="19"/>
  <c r="Y221" i="19"/>
  <c r="X102" i="19"/>
  <c r="Y315" i="19"/>
  <c r="T194" i="19"/>
  <c r="D200" i="19"/>
  <c r="X285" i="19"/>
  <c r="Z285" i="19"/>
  <c r="X268" i="19"/>
  <c r="Y76" i="19"/>
  <c r="Y229" i="19"/>
  <c r="X300" i="19"/>
  <c r="D30" i="19"/>
  <c r="T30" i="19"/>
  <c r="Z30" i="19"/>
  <c r="T284" i="19"/>
  <c r="D180" i="19"/>
  <c r="Y147" i="19"/>
  <c r="T147" i="19"/>
  <c r="Y317" i="19"/>
  <c r="X317" i="19"/>
  <c r="W153" i="19"/>
  <c r="T153" i="19" s="1"/>
  <c r="D300" i="19"/>
  <c r="Z108" i="19"/>
  <c r="Y108" i="19"/>
  <c r="X180" i="19"/>
  <c r="X147" i="19"/>
  <c r="X76" i="19"/>
  <c r="X284" i="19"/>
  <c r="T76" i="19"/>
  <c r="Y30" i="19"/>
  <c r="Z317" i="19"/>
  <c r="X108" i="19"/>
  <c r="T257" i="19"/>
  <c r="Y110" i="19"/>
  <c r="Z259" i="19"/>
  <c r="X259" i="19"/>
  <c r="Y259" i="19"/>
  <c r="Y383" i="19"/>
  <c r="D383" i="19"/>
  <c r="Y40" i="19"/>
  <c r="Z40" i="19"/>
  <c r="T40" i="19"/>
  <c r="Z360" i="19"/>
  <c r="X141" i="19"/>
  <c r="Z253" i="19"/>
  <c r="D141" i="19"/>
  <c r="Y141" i="19"/>
  <c r="X253" i="19"/>
  <c r="Z257" i="19"/>
  <c r="D110" i="19"/>
  <c r="T383" i="19"/>
  <c r="X40" i="19"/>
  <c r="Z155" i="19"/>
  <c r="Y208" i="19"/>
  <c r="Y360" i="19"/>
  <c r="D253" i="19"/>
  <c r="Z110" i="19"/>
  <c r="X155" i="19"/>
  <c r="T155" i="19"/>
  <c r="D144" i="19"/>
  <c r="T195" i="19"/>
  <c r="Y200" i="19"/>
  <c r="D129" i="19"/>
  <c r="X86" i="19"/>
  <c r="Y129" i="19"/>
  <c r="X200" i="19"/>
  <c r="D22" i="19"/>
  <c r="D255" i="19"/>
  <c r="X144" i="19"/>
  <c r="Z144" i="19"/>
  <c r="D195" i="19"/>
  <c r="Z129" i="19"/>
  <c r="D113" i="19"/>
  <c r="X113" i="19"/>
  <c r="Z86" i="19"/>
  <c r="T113" i="19"/>
  <c r="D285" i="19"/>
  <c r="T86" i="19"/>
  <c r="D86" i="19"/>
  <c r="T285" i="19"/>
  <c r="Z200" i="19"/>
  <c r="D243" i="19"/>
  <c r="X243" i="19"/>
  <c r="Z315" i="19"/>
  <c r="D315" i="19"/>
  <c r="Y142" i="19"/>
  <c r="Z243" i="19"/>
  <c r="Z336" i="19"/>
  <c r="Y336" i="19"/>
  <c r="X315" i="19"/>
  <c r="Z75" i="19"/>
  <c r="X434" i="19"/>
  <c r="Y75" i="19"/>
  <c r="Y290" i="19"/>
  <c r="T142" i="19"/>
  <c r="D142" i="19"/>
  <c r="Z434" i="19"/>
  <c r="Y434" i="19"/>
  <c r="D434" i="19"/>
  <c r="X80" i="19"/>
  <c r="Y80" i="19"/>
  <c r="T80" i="19"/>
  <c r="X142" i="19"/>
  <c r="D80" i="19"/>
  <c r="D213" i="19"/>
  <c r="Z213" i="19"/>
  <c r="D290" i="19"/>
  <c r="X290" i="19"/>
  <c r="X213" i="19"/>
  <c r="T213" i="19"/>
  <c r="X247" i="19"/>
  <c r="T22" i="19"/>
  <c r="Y255" i="19"/>
  <c r="D194" i="19"/>
  <c r="D238" i="19"/>
  <c r="T255" i="19"/>
  <c r="X238" i="19"/>
  <c r="Y238" i="19"/>
  <c r="X255" i="19"/>
  <c r="Y194" i="19"/>
  <c r="Z232" i="19"/>
  <c r="T238" i="19"/>
  <c r="X232" i="19"/>
  <c r="T232" i="19"/>
  <c r="Z194" i="19"/>
  <c r="Y232" i="19"/>
  <c r="T180" i="19"/>
  <c r="X293" i="19"/>
  <c r="T229" i="19"/>
  <c r="D268" i="19"/>
  <c r="T268" i="19"/>
  <c r="Y180" i="19"/>
  <c r="T458" i="19"/>
  <c r="Y269" i="19"/>
  <c r="X269" i="19"/>
  <c r="T247" i="19"/>
  <c r="T269" i="19"/>
  <c r="X209" i="19"/>
  <c r="Z269" i="19"/>
  <c r="Z247" i="19"/>
  <c r="Y247" i="19"/>
  <c r="D360" i="19"/>
  <c r="Y70" i="19"/>
  <c r="T70" i="19"/>
  <c r="D70" i="19"/>
  <c r="D293" i="19"/>
  <c r="Y293" i="19"/>
  <c r="X167" i="19"/>
  <c r="Z167" i="19"/>
  <c r="X229" i="19"/>
  <c r="T293" i="19"/>
  <c r="Y167" i="19"/>
  <c r="Z229" i="19"/>
  <c r="T137" i="19"/>
  <c r="Y137" i="19"/>
  <c r="X137" i="19"/>
  <c r="T167" i="19"/>
  <c r="T347" i="19"/>
  <c r="Y347" i="19"/>
  <c r="Z347" i="19"/>
  <c r="D347" i="19"/>
  <c r="Y346" i="19"/>
  <c r="Y235" i="19"/>
  <c r="Y178" i="19"/>
  <c r="T46" i="19"/>
  <c r="T235" i="19"/>
  <c r="Y201" i="19"/>
  <c r="T201" i="19"/>
  <c r="D160" i="19"/>
  <c r="D208" i="19"/>
  <c r="X208" i="19"/>
  <c r="Z235" i="19"/>
  <c r="Y46" i="19"/>
  <c r="Z208" i="19"/>
  <c r="Z201" i="19"/>
  <c r="X46" i="19"/>
  <c r="D235" i="19"/>
  <c r="X201" i="19"/>
  <c r="D46" i="19"/>
  <c r="Y294" i="19"/>
  <c r="D346" i="19"/>
  <c r="Z346" i="19"/>
  <c r="D128" i="19"/>
  <c r="T128" i="19"/>
  <c r="Y128" i="19"/>
  <c r="X346" i="19"/>
  <c r="X128" i="19"/>
  <c r="Y29" i="19"/>
  <c r="T294" i="19"/>
  <c r="Z50" i="19"/>
  <c r="D209" i="19"/>
  <c r="Y209" i="19"/>
  <c r="D458" i="19"/>
  <c r="Z458" i="19"/>
  <c r="Z202" i="19"/>
  <c r="T209" i="19"/>
  <c r="X458" i="19"/>
  <c r="X379" i="19"/>
  <c r="T202" i="19"/>
  <c r="D202" i="19"/>
  <c r="D379" i="19"/>
  <c r="T379" i="19"/>
  <c r="Z379" i="19"/>
  <c r="D294" i="19"/>
  <c r="X294" i="19"/>
  <c r="X29" i="19"/>
  <c r="T90" i="19"/>
  <c r="Z90" i="19"/>
  <c r="X90" i="19"/>
  <c r="D90" i="19"/>
  <c r="Z29" i="19"/>
  <c r="T29" i="19"/>
  <c r="Z337" i="19"/>
  <c r="X175" i="19"/>
  <c r="X202" i="19"/>
  <c r="Z57" i="19"/>
  <c r="Y188" i="19"/>
  <c r="D53" i="19"/>
  <c r="Z119" i="19"/>
  <c r="Y119" i="19"/>
  <c r="Y61" i="19"/>
  <c r="Z53" i="19"/>
  <c r="X57" i="19"/>
  <c r="Z188" i="19"/>
  <c r="Y57" i="19"/>
  <c r="T53" i="19"/>
  <c r="D42" i="19"/>
  <c r="Y53" i="19"/>
  <c r="T119" i="19"/>
  <c r="T188" i="19"/>
  <c r="D57" i="19"/>
  <c r="Z42" i="19"/>
  <c r="D119" i="19"/>
  <c r="D60" i="19"/>
  <c r="X178" i="19"/>
  <c r="X60" i="19"/>
  <c r="T58" i="19"/>
  <c r="Z178" i="19"/>
  <c r="D178" i="19"/>
  <c r="D188" i="19"/>
  <c r="T60" i="19"/>
  <c r="Y42" i="19"/>
  <c r="Y60" i="19"/>
  <c r="X42" i="19"/>
  <c r="D362" i="19"/>
  <c r="T43" i="19"/>
  <c r="D44" i="19"/>
  <c r="Z35" i="19"/>
  <c r="X35" i="19"/>
  <c r="Y362" i="19"/>
  <c r="A24" i="9"/>
  <c r="T362" i="19"/>
  <c r="T140" i="19"/>
  <c r="Y140" i="19"/>
  <c r="Z44" i="19"/>
  <c r="T50" i="19"/>
  <c r="X362" i="19"/>
  <c r="T372" i="19"/>
  <c r="Y50" i="19"/>
  <c r="D140" i="19"/>
  <c r="D50" i="19"/>
  <c r="X140" i="19"/>
  <c r="Y130" i="19"/>
  <c r="X130" i="19"/>
  <c r="Y35" i="19"/>
  <c r="T35" i="19"/>
  <c r="Z47" i="19"/>
  <c r="X47" i="19"/>
  <c r="T47" i="19"/>
  <c r="Y160" i="19"/>
  <c r="D58" i="19"/>
  <c r="T103" i="19"/>
  <c r="X148" i="19"/>
  <c r="Z58" i="19"/>
  <c r="X58" i="19"/>
  <c r="Z215" i="19"/>
  <c r="D395" i="19"/>
  <c r="X61" i="19"/>
  <c r="Z61" i="19"/>
  <c r="T61" i="19"/>
  <c r="T39" i="19"/>
  <c r="Y205" i="19"/>
  <c r="D337" i="19"/>
  <c r="X39" i="19"/>
  <c r="Y222" i="19"/>
  <c r="Z39" i="19"/>
  <c r="T18" i="19"/>
  <c r="Y101" i="19"/>
  <c r="Y337" i="19"/>
  <c r="D39" i="19"/>
  <c r="Y47" i="19"/>
  <c r="X337" i="19"/>
  <c r="Z160" i="19"/>
  <c r="T160" i="19"/>
  <c r="T320" i="19"/>
  <c r="T444" i="19"/>
  <c r="D18" i="19"/>
  <c r="X101" i="19"/>
  <c r="Z101" i="19"/>
  <c r="T101" i="19"/>
  <c r="Z175" i="19"/>
  <c r="X103" i="19"/>
  <c r="Z103" i="19"/>
  <c r="D103" i="19"/>
  <c r="D214" i="19"/>
  <c r="X18" i="19"/>
  <c r="X177" i="19"/>
  <c r="T175" i="19"/>
  <c r="T177" i="19"/>
  <c r="Y175" i="19"/>
  <c r="Y18" i="19"/>
  <c r="Y177" i="19"/>
  <c r="Z177" i="19"/>
  <c r="D130" i="19"/>
  <c r="X372" i="19"/>
  <c r="Z130" i="19"/>
  <c r="Z43" i="19"/>
  <c r="Y44" i="19"/>
  <c r="Z372" i="19"/>
  <c r="D372" i="19"/>
  <c r="X44" i="19"/>
  <c r="Y215" i="19"/>
  <c r="Z395" i="19"/>
  <c r="D320" i="19"/>
  <c r="X320" i="19"/>
  <c r="T215" i="19"/>
  <c r="Y320" i="19"/>
  <c r="D215" i="19"/>
  <c r="T399" i="19"/>
  <c r="X91" i="19"/>
  <c r="T154" i="19"/>
  <c r="Y154" i="19"/>
  <c r="Z154" i="19"/>
  <c r="X154" i="19"/>
  <c r="D154" i="19"/>
  <c r="Y91" i="19"/>
  <c r="T91" i="19"/>
  <c r="Y454" i="19"/>
  <c r="D91" i="19"/>
  <c r="D43" i="19"/>
  <c r="Y43" i="19"/>
  <c r="T396" i="19"/>
  <c r="Z396" i="19"/>
  <c r="T454" i="19"/>
  <c r="X222" i="19"/>
  <c r="X396" i="19"/>
  <c r="D454" i="19"/>
  <c r="Z454" i="19"/>
  <c r="Z31" i="19"/>
  <c r="Y396" i="19"/>
  <c r="X214" i="19"/>
  <c r="Y214" i="19"/>
  <c r="T214" i="19"/>
  <c r="X166" i="19"/>
  <c r="Y446" i="19"/>
  <c r="Y166" i="19"/>
  <c r="Z399" i="19"/>
  <c r="X395" i="19"/>
  <c r="D399" i="19"/>
  <c r="Y395" i="19"/>
  <c r="X424" i="19"/>
  <c r="Z424" i="19"/>
  <c r="Y399" i="19"/>
  <c r="Y424" i="19"/>
  <c r="Z148" i="19"/>
  <c r="X425" i="19"/>
  <c r="Z444" i="19"/>
  <c r="Y231" i="19"/>
  <c r="Y148" i="19"/>
  <c r="D425" i="19"/>
  <c r="D444" i="19"/>
  <c r="T231" i="19"/>
  <c r="D148" i="19"/>
  <c r="T425" i="19"/>
  <c r="Z425" i="19"/>
  <c r="Y444" i="19"/>
  <c r="X231" i="19"/>
  <c r="Z288" i="19"/>
  <c r="D288" i="19"/>
  <c r="Y288" i="19"/>
  <c r="X288" i="19"/>
  <c r="T288" i="19"/>
  <c r="Z222" i="19"/>
  <c r="T222" i="19"/>
  <c r="T428" i="19"/>
  <c r="X287" i="19"/>
  <c r="T446" i="19"/>
  <c r="T424" i="19"/>
  <c r="D417" i="19"/>
  <c r="Z431" i="19"/>
  <c r="T307" i="19"/>
  <c r="Z307" i="19"/>
  <c r="Z231" i="19"/>
  <c r="Y307" i="19"/>
  <c r="Z287" i="19"/>
  <c r="T287" i="19"/>
  <c r="X205" i="19"/>
  <c r="T205" i="19"/>
  <c r="Z205" i="19"/>
  <c r="T311" i="19"/>
  <c r="D311" i="19"/>
  <c r="X311" i="19"/>
  <c r="Y311" i="19"/>
  <c r="Z311" i="19"/>
  <c r="D303" i="19"/>
  <c r="Z303" i="19"/>
  <c r="X303" i="19"/>
  <c r="T303" i="19"/>
  <c r="Y303" i="19"/>
  <c r="Y31" i="19"/>
  <c r="D166" i="19"/>
  <c r="Z446" i="19"/>
  <c r="Y287" i="19"/>
  <c r="D421" i="19"/>
  <c r="D446" i="19"/>
  <c r="Z166" i="19"/>
  <c r="X304" i="19"/>
  <c r="D304" i="19"/>
  <c r="Z304" i="19"/>
  <c r="Y304" i="19"/>
  <c r="T304" i="19"/>
  <c r="T431" i="19"/>
  <c r="T417" i="19"/>
  <c r="Z417" i="19"/>
  <c r="Y279" i="19"/>
  <c r="T31" i="19"/>
  <c r="T279" i="19"/>
  <c r="X31" i="19"/>
  <c r="X417" i="19"/>
  <c r="X279" i="19"/>
  <c r="Z279" i="19"/>
  <c r="Y392" i="19"/>
  <c r="X121" i="19"/>
  <c r="Y121" i="19"/>
  <c r="D307" i="19"/>
  <c r="Y217" i="19"/>
  <c r="X385" i="19"/>
  <c r="D236" i="19"/>
  <c r="Y236" i="19"/>
  <c r="D385" i="19"/>
  <c r="Y97" i="19"/>
  <c r="D97" i="19"/>
  <c r="T236" i="19"/>
  <c r="X236" i="19"/>
  <c r="Y302" i="19"/>
  <c r="T302" i="19"/>
  <c r="Z302" i="19"/>
  <c r="D302" i="19"/>
  <c r="X302" i="19"/>
  <c r="Y296" i="19"/>
  <c r="D296" i="19"/>
  <c r="T296" i="19"/>
  <c r="Z296" i="19"/>
  <c r="X296" i="19"/>
  <c r="Z421" i="19"/>
  <c r="T421" i="19"/>
  <c r="Y421" i="19"/>
  <c r="Y428" i="19"/>
  <c r="X422" i="19"/>
  <c r="D428" i="19"/>
  <c r="X428" i="19"/>
  <c r="X117" i="19"/>
  <c r="Y117" i="19"/>
  <c r="T117" i="19"/>
  <c r="D117" i="19"/>
  <c r="Z117" i="19"/>
  <c r="Z189" i="19"/>
  <c r="X189" i="19"/>
  <c r="T189" i="19"/>
  <c r="D189" i="19"/>
  <c r="Y189" i="19"/>
  <c r="Y422" i="19"/>
  <c r="Z422" i="19"/>
  <c r="T422" i="19"/>
  <c r="D121" i="19"/>
  <c r="Z121" i="19"/>
  <c r="Y272" i="19"/>
  <c r="Z272" i="19"/>
  <c r="X272" i="19"/>
  <c r="D272" i="19"/>
  <c r="T272" i="19"/>
  <c r="D217" i="19"/>
  <c r="X217" i="19"/>
  <c r="Z324" i="19"/>
  <c r="Y324" i="19"/>
  <c r="D324" i="19"/>
  <c r="T324" i="19"/>
  <c r="X324" i="19"/>
  <c r="X353" i="19"/>
  <c r="T217" i="19"/>
  <c r="A25" i="9"/>
  <c r="D25" i="10"/>
  <c r="H21" i="10" s="1"/>
  <c r="Z325" i="19"/>
  <c r="T325" i="19"/>
  <c r="Y325" i="19"/>
  <c r="D325" i="19"/>
  <c r="X325" i="19"/>
  <c r="X97" i="19"/>
  <c r="Z97" i="19"/>
  <c r="Y431" i="19"/>
  <c r="X431" i="19"/>
  <c r="Z385" i="19"/>
  <c r="Y385" i="19"/>
  <c r="Y404" i="19"/>
  <c r="X404" i="19"/>
  <c r="X433" i="19"/>
  <c r="X27" i="19"/>
  <c r="T27" i="19"/>
  <c r="D27" i="19"/>
  <c r="Z27" i="19"/>
  <c r="Y27" i="19"/>
  <c r="D404" i="19"/>
  <c r="T404" i="19"/>
  <c r="T308" i="19"/>
  <c r="Z308" i="19"/>
  <c r="X308" i="19"/>
  <c r="D308" i="19"/>
  <c r="Y308" i="19"/>
  <c r="Z348" i="19"/>
  <c r="X348" i="19"/>
  <c r="T348" i="19"/>
  <c r="Y348" i="19"/>
  <c r="D348" i="19"/>
  <c r="Y433" i="19"/>
  <c r="T192" i="19"/>
  <c r="Z192" i="19"/>
  <c r="X192" i="19"/>
  <c r="D192" i="19"/>
  <c r="Y192" i="19"/>
  <c r="D353" i="19"/>
  <c r="Z451" i="19"/>
  <c r="T451" i="19"/>
  <c r="D451" i="19"/>
  <c r="Y451" i="19"/>
  <c r="T353" i="19"/>
  <c r="Y353" i="19"/>
  <c r="D433" i="19"/>
  <c r="X373" i="19"/>
  <c r="Z373" i="19"/>
  <c r="Y373" i="19"/>
  <c r="T373" i="19"/>
  <c r="D373" i="19"/>
  <c r="Y41" i="19"/>
  <c r="X41" i="19"/>
  <c r="Z41" i="19"/>
  <c r="T41" i="19"/>
  <c r="D41" i="19"/>
  <c r="Z328" i="19"/>
  <c r="T328" i="19"/>
  <c r="X328" i="19"/>
  <c r="D328" i="19"/>
  <c r="Y328" i="19"/>
  <c r="T99" i="19"/>
  <c r="Y99" i="19"/>
  <c r="D99" i="19"/>
  <c r="Z99" i="19"/>
  <c r="X99" i="19"/>
  <c r="T256" i="19"/>
  <c r="D256" i="19"/>
  <c r="Y256" i="19"/>
  <c r="Z256" i="19"/>
  <c r="X256" i="19"/>
  <c r="X190" i="19"/>
  <c r="D190" i="19"/>
  <c r="T190" i="19"/>
  <c r="Y190" i="19"/>
  <c r="Z190" i="19"/>
  <c r="T157" i="19"/>
  <c r="D157" i="19"/>
  <c r="Y157" i="19"/>
  <c r="X157" i="19"/>
  <c r="Z157" i="19"/>
  <c r="Z260" i="19"/>
  <c r="D260" i="19"/>
  <c r="Y260" i="19"/>
  <c r="T260" i="19"/>
  <c r="X260" i="19"/>
  <c r="X24" i="19"/>
  <c r="D24" i="19"/>
  <c r="T24" i="19"/>
  <c r="Y24" i="19"/>
  <c r="Z24" i="19"/>
  <c r="T433" i="19"/>
  <c r="Z437" i="19"/>
  <c r="T437" i="19"/>
  <c r="D437" i="19"/>
  <c r="T357" i="19"/>
  <c r="Y357" i="19"/>
  <c r="D357" i="19"/>
  <c r="Z357" i="19"/>
  <c r="X357" i="19"/>
  <c r="Y437" i="19"/>
  <c r="X340" i="19"/>
  <c r="D340" i="19"/>
  <c r="Z340" i="19"/>
  <c r="Y340" i="19"/>
  <c r="T340" i="19"/>
  <c r="Y224" i="19"/>
  <c r="T224" i="19"/>
  <c r="Z224" i="19"/>
  <c r="X224" i="19"/>
  <c r="D224" i="19"/>
  <c r="T381" i="19"/>
  <c r="Y381" i="19"/>
  <c r="D381" i="19"/>
  <c r="Z381" i="19"/>
  <c r="X381" i="19"/>
  <c r="Z435" i="19"/>
  <c r="T435" i="19"/>
  <c r="X435" i="19"/>
  <c r="D435" i="19"/>
  <c r="Y435" i="19"/>
  <c r="Z443" i="19"/>
  <c r="T443" i="19"/>
  <c r="Y443" i="19"/>
  <c r="X443" i="19"/>
  <c r="D443" i="19"/>
  <c r="D442" i="19"/>
  <c r="X442" i="19"/>
  <c r="Y442" i="19"/>
  <c r="Z442" i="19"/>
  <c r="T442" i="19"/>
  <c r="Z441" i="19"/>
  <c r="T441" i="19"/>
  <c r="Y441" i="19"/>
  <c r="X441" i="19"/>
  <c r="D441" i="19"/>
  <c r="T382" i="19"/>
  <c r="X392" i="19"/>
  <c r="T392" i="19"/>
  <c r="Z429" i="19"/>
  <c r="T429" i="19"/>
  <c r="X429" i="19"/>
  <c r="D429" i="19"/>
  <c r="Y429" i="19"/>
  <c r="D438" i="19"/>
  <c r="X438" i="19"/>
  <c r="Z438" i="19"/>
  <c r="T438" i="19"/>
  <c r="Y438" i="19"/>
  <c r="D392" i="19"/>
  <c r="Y436" i="19"/>
  <c r="X436" i="19"/>
  <c r="Z436" i="19"/>
  <c r="D436" i="19"/>
  <c r="T436" i="19"/>
  <c r="Y382" i="19"/>
  <c r="Z382" i="19"/>
  <c r="T361" i="19"/>
  <c r="D382" i="19"/>
  <c r="Z361" i="19"/>
  <c r="D361" i="19"/>
  <c r="X361" i="19"/>
  <c r="Y455" i="19"/>
  <c r="X455" i="19"/>
  <c r="D455" i="19"/>
  <c r="Z455" i="19"/>
  <c r="T455" i="19"/>
  <c r="X401" i="19"/>
  <c r="Z401" i="19"/>
  <c r="Y401" i="19"/>
  <c r="D401" i="19"/>
  <c r="T401" i="19"/>
  <c r="Y408" i="19"/>
  <c r="T408" i="19"/>
  <c r="D408" i="19"/>
  <c r="Z408" i="19"/>
  <c r="X408" i="19"/>
  <c r="T411" i="19"/>
  <c r="X411" i="19"/>
  <c r="Z411" i="19"/>
  <c r="Y411" i="19"/>
  <c r="D411" i="19"/>
  <c r="Y400" i="19"/>
  <c r="D400" i="19"/>
  <c r="X400" i="19"/>
  <c r="T400" i="19"/>
  <c r="Z400" i="19"/>
  <c r="Z410" i="19"/>
  <c r="X410" i="19"/>
  <c r="T410" i="19"/>
  <c r="Y410" i="19"/>
  <c r="D410" i="19"/>
  <c r="X416" i="19"/>
  <c r="Z416" i="19"/>
  <c r="Y416" i="19"/>
  <c r="D416" i="19"/>
  <c r="T416" i="19"/>
  <c r="Y415" i="19"/>
  <c r="D415" i="19"/>
  <c r="T415" i="19"/>
  <c r="X415" i="19"/>
  <c r="Z415" i="19"/>
  <c r="X412" i="19"/>
  <c r="Z412" i="19"/>
  <c r="Y412" i="19"/>
  <c r="D412" i="19"/>
  <c r="T412" i="19"/>
  <c r="Z405" i="19"/>
  <c r="Y405" i="19"/>
  <c r="D405" i="19"/>
  <c r="T405" i="19"/>
  <c r="X405" i="19"/>
  <c r="T419" i="19"/>
  <c r="X419" i="19"/>
  <c r="Z419" i="19"/>
  <c r="Y419" i="19"/>
  <c r="D419" i="19"/>
  <c r="Y390" i="19"/>
  <c r="X390" i="19"/>
  <c r="D390" i="19"/>
  <c r="Z390" i="19"/>
  <c r="T390" i="19"/>
  <c r="D18" i="20"/>
  <c r="T10" i="20"/>
  <c r="U10" i="20" s="1"/>
  <c r="L18" i="20" s="1"/>
  <c r="Y7" i="18"/>
  <c r="Y6" i="18" s="1"/>
  <c r="C43" i="18" s="1"/>
  <c r="W7" i="18"/>
  <c r="W6" i="18" s="1"/>
  <c r="E35" i="18" s="1"/>
  <c r="X7" i="18"/>
  <c r="X6" i="18" s="1"/>
  <c r="C40" i="18" s="1"/>
  <c r="Z387" i="19"/>
  <c r="Y387" i="19"/>
  <c r="X387" i="19"/>
  <c r="D387" i="19"/>
  <c r="T387" i="19"/>
  <c r="Z376" i="19"/>
  <c r="X376" i="19"/>
  <c r="T376" i="19"/>
  <c r="D376" i="19"/>
  <c r="Y376" i="19"/>
  <c r="Z386" i="19"/>
  <c r="X386" i="19"/>
  <c r="T386" i="19"/>
  <c r="D386" i="19"/>
  <c r="Y386" i="19"/>
  <c r="Y19" i="19"/>
  <c r="Z19" i="19"/>
  <c r="X19" i="19"/>
  <c r="T19" i="19"/>
  <c r="D19" i="19"/>
  <c r="BF3" i="3"/>
  <c r="BE1013" i="3"/>
  <c r="BF1013" i="3" s="1"/>
  <c r="S9" i="19"/>
  <c r="E460" i="19"/>
  <c r="W460" i="19" s="1"/>
  <c r="D27" i="18"/>
  <c r="V27" i="18" s="1"/>
  <c r="R9" i="18"/>
  <c r="A9" i="18"/>
  <c r="D17" i="20" l="1"/>
  <c r="C17" i="20"/>
  <c r="E17" i="20"/>
  <c r="E18" i="20"/>
  <c r="F17" i="20"/>
  <c r="Z153" i="19"/>
  <c r="Z7" i="19" s="1"/>
  <c r="Z6" i="19" s="1"/>
  <c r="F477" i="19" s="1"/>
  <c r="D153" i="19"/>
  <c r="Y153" i="19"/>
  <c r="Y7" i="19" s="1"/>
  <c r="Y6" i="19" s="1"/>
  <c r="F475" i="19" s="1"/>
  <c r="X153" i="19"/>
  <c r="X7" i="19" s="1"/>
  <c r="X6" i="19" s="1"/>
  <c r="F469" i="19" s="1"/>
  <c r="K18" i="20"/>
  <c r="N18" i="20"/>
  <c r="E43" i="18"/>
  <c r="S11" i="20"/>
  <c r="S12" i="20" s="1"/>
  <c r="D43" i="18"/>
  <c r="E36" i="18"/>
  <c r="E34" i="18"/>
  <c r="C32" i="18"/>
  <c r="E33" i="18"/>
  <c r="E39" i="18"/>
  <c r="E32" i="18"/>
  <c r="E38" i="18"/>
  <c r="D32" i="18"/>
  <c r="E37" i="18"/>
  <c r="C31" i="18"/>
  <c r="E41" i="18"/>
  <c r="E42" i="18"/>
  <c r="D465" i="19"/>
  <c r="E40" i="18"/>
  <c r="D40" i="18"/>
  <c r="S9" i="18"/>
  <c r="R7" i="18"/>
  <c r="R27" i="18"/>
  <c r="S7" i="19"/>
  <c r="T9" i="19"/>
  <c r="F467" i="19" l="1"/>
  <c r="F468" i="19"/>
  <c r="F466" i="19"/>
  <c r="F473" i="19"/>
  <c r="F472" i="19"/>
  <c r="E466" i="19"/>
  <c r="F471" i="19"/>
  <c r="D466" i="19"/>
  <c r="F470" i="19"/>
  <c r="E477" i="19"/>
  <c r="F476" i="19"/>
  <c r="F474" i="19"/>
  <c r="H47" i="11"/>
  <c r="E474" i="19"/>
  <c r="D474" i="19"/>
  <c r="D477" i="19"/>
  <c r="T7" i="19"/>
  <c r="S6" i="19" s="1"/>
  <c r="T460" i="19"/>
  <c r="A4" i="19"/>
  <c r="A3" i="19"/>
  <c r="S7" i="18"/>
  <c r="R6" i="18" s="1"/>
  <c r="S27" i="18"/>
  <c r="C4" i="18"/>
  <c r="C5" i="18"/>
  <c r="C6" i="18"/>
  <c r="C7" i="18"/>
  <c r="C3"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5" authorId="0" shapeId="0" xr:uid="{00000000-0006-0000-0000-000001000000}">
      <text>
        <r>
          <rPr>
            <sz val="8"/>
            <color indexed="81"/>
            <rFont val="Tahoma"/>
            <family val="2"/>
          </rPr>
          <t>Type the 9-digit ID 
found on the first line 
of the mailing label on your Grape Crush Packet.</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4" authorId="0" shapeId="0" xr:uid="{00000000-0006-0000-0A00-000001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R4" authorId="0" shapeId="0" xr:uid="{00000000-0006-0000-0B00-000001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60" authorId="0" shapeId="0" xr:uid="{00000000-0006-0000-0B00-000002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110" authorId="0" shapeId="0" xr:uid="{00000000-0006-0000-0B00-000003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160" authorId="0" shapeId="0" xr:uid="{00000000-0006-0000-0B00-000004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220" authorId="0" shapeId="0" xr:uid="{00000000-0006-0000-0B00-000005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260" authorId="0" shapeId="0" xr:uid="{00000000-0006-0000-0B00-000006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320" authorId="0" shapeId="0" xr:uid="{00000000-0006-0000-0B00-000007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16" authorId="0" shapeId="0" xr:uid="{00000000-0006-0000-0C00-000001000000}">
      <text>
        <r>
          <rPr>
            <b/>
            <sz val="10"/>
            <color indexed="81"/>
            <rFont val="Tahoma"/>
            <family val="2"/>
          </rPr>
          <t>Grower Number</t>
        </r>
        <r>
          <rPr>
            <sz val="10"/>
            <color indexed="81"/>
            <rFont val="Tahoma"/>
            <family val="2"/>
          </rPr>
          <t>: for automatically summing Pierce's Disease assessment by grower (Method 2.)
To use the summing feature, enter the number from</t>
        </r>
        <r>
          <rPr>
            <b/>
            <sz val="10"/>
            <color indexed="81"/>
            <rFont val="Tahoma"/>
            <family val="2"/>
          </rPr>
          <t xml:space="preserve"> Column B</t>
        </r>
        <r>
          <rPr>
            <sz val="10"/>
            <color indexed="81"/>
            <rFont val="Tahoma"/>
            <family val="2"/>
          </rPr>
          <t xml:space="preserve"> below into the the GROWER NUMBER column found in the Data Page and in the Question 4.  Enter a GROWER NUMBER for every line with data in Question 4.  Within the Data Page only use the GROWER NUMBER on purchased grapes lines.
When used correctly the payment sums by grower will appear at the right most column of this worksheet.
If you use this summing feature (Method 2), you do not need to enter assessments into the "Enter by Hand" column (Method 1.)
Make sure that either the "Enter by Hand" or "Automatically Summed" total equals the total assessment paid for growers found at the top of this work sheet.</t>
        </r>
      </text>
    </comment>
    <comment ref="B21" authorId="0" shapeId="0" xr:uid="{00000000-0006-0000-0C00-000002000000}">
      <text>
        <r>
          <rPr>
            <b/>
            <sz val="10"/>
            <color indexed="81"/>
            <rFont val="Tahoma"/>
            <family val="2"/>
          </rPr>
          <t>Grower Number</t>
        </r>
        <r>
          <rPr>
            <sz val="10"/>
            <color indexed="81"/>
            <rFont val="Tahoma"/>
            <family val="2"/>
          </rPr>
          <t>: for automatically summing Pierce's Disease assessment by grower (Method 2.)
To use the summing feature, enter the number from</t>
        </r>
        <r>
          <rPr>
            <b/>
            <sz val="10"/>
            <color indexed="81"/>
            <rFont val="Tahoma"/>
            <family val="2"/>
          </rPr>
          <t xml:space="preserve"> Column B</t>
        </r>
        <r>
          <rPr>
            <sz val="10"/>
            <color indexed="81"/>
            <rFont val="Tahoma"/>
            <family val="2"/>
          </rPr>
          <t xml:space="preserve"> below into the the GROWER NUMBER column found in the Data Page and in the Question 4.  Enter a GROWER NUMBER for every line with data in Question 4.  Within the Data Page only use the GROWER NUMBER on purchased grapes lines.
When used correctly the payment sums by grower will appear at the right most column of this worksheet.
If you use this summing feature (Method 2), you do not need to enter assessments into the "Enter by Hand" column (Method 1.)
Make sure that either the "Enter by Hand" or "Automatically Summed" total equals the total assessment paid for growers found at the top of this work sheet.</t>
        </r>
      </text>
    </comment>
    <comment ref="C21" authorId="0" shapeId="0" xr:uid="{00000000-0006-0000-0C00-000003000000}">
      <text>
        <r>
          <rPr>
            <sz val="10"/>
            <color indexed="81"/>
            <rFont val="Tahoma"/>
            <family val="2"/>
          </rPr>
          <t>Line #1 is reserved for your operation whether you grew grapes yourself or not.</t>
        </r>
      </text>
    </comment>
    <comment ref="F21" authorId="0" shapeId="0" xr:uid="{00000000-0006-0000-0C00-000004000000}">
      <text>
        <r>
          <rPr>
            <b/>
            <sz val="10"/>
            <color indexed="81"/>
            <rFont val="Tahoma"/>
            <family val="2"/>
          </rPr>
          <t xml:space="preserve">EIN:  </t>
        </r>
        <r>
          <rPr>
            <sz val="10"/>
            <color indexed="81"/>
            <rFont val="Tahoma"/>
            <family val="2"/>
          </rPr>
          <t>Federal Employer Identification Number.
Reporting the EIN is optional. Please provide if available since this will help minimize duplicate entries.</t>
        </r>
      </text>
    </comment>
    <comment ref="K21" authorId="0" shapeId="0" xr:uid="{00000000-0006-0000-0C00-000005000000}">
      <text>
        <r>
          <rPr>
            <sz val="10"/>
            <color indexed="81"/>
            <rFont val="Tahoma"/>
            <family val="2"/>
          </rPr>
          <t>Please enter the phone number with area code.  i.e.  916-498-5161</t>
        </r>
      </text>
    </comment>
    <comment ref="C22" authorId="0" shapeId="0" xr:uid="{00000000-0006-0000-0C00-000006000000}">
      <text>
        <r>
          <rPr>
            <sz val="10"/>
            <color indexed="81"/>
            <rFont val="Tahoma"/>
            <family val="2"/>
          </rPr>
          <t>Line #1 is reserved for your operation whether you grew grapes yourself or not.</t>
        </r>
      </text>
    </comment>
    <comment ref="L22" authorId="0" shapeId="0" xr:uid="{00000000-0006-0000-0C00-000007000000}">
      <text>
        <r>
          <rPr>
            <sz val="10"/>
            <color indexed="81"/>
            <rFont val="Tahoma"/>
            <family val="2"/>
          </rPr>
          <t>Pierce's Disease Assessment on your own grown grapes that you either crushed yourself or were crushed for you by another processor.</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9" authorId="0" shapeId="0" xr:uid="{00000000-0006-0000-0D00-000002000000}">
      <text>
        <r>
          <rPr>
            <b/>
            <sz val="8"/>
            <color indexed="81"/>
            <rFont val="Tahoma"/>
            <family val="2"/>
          </rPr>
          <t>Question 2:</t>
        </r>
        <r>
          <rPr>
            <sz val="8"/>
            <color indexed="81"/>
            <rFont val="Tahoma"/>
            <family val="2"/>
          </rPr>
          <t xml:space="preserve">
Tonnage you grew that was crushed by another processor.</t>
        </r>
      </text>
    </comment>
    <comment ref="G20" authorId="0" shapeId="0" xr:uid="{00000000-0006-0000-0D00-000005000000}">
      <text>
        <r>
          <rPr>
            <b/>
            <sz val="8"/>
            <color indexed="81"/>
            <rFont val="Tahoma"/>
            <family val="2"/>
          </rPr>
          <t>Question 4:</t>
        </r>
        <r>
          <rPr>
            <sz val="8"/>
            <color indexed="81"/>
            <rFont val="Tahoma"/>
            <family val="2"/>
          </rPr>
          <t xml:space="preserve">
Total tonnage from question 4.</t>
        </r>
      </text>
    </comment>
    <comment ref="G21" authorId="0" shapeId="0" xr:uid="{00000000-0006-0000-0D00-000008000000}">
      <text>
        <r>
          <rPr>
            <b/>
            <sz val="8"/>
            <color indexed="81"/>
            <rFont val="Tahoma"/>
            <family val="2"/>
          </rPr>
          <t>Data Page:</t>
        </r>
        <r>
          <rPr>
            <sz val="8"/>
            <color indexed="81"/>
            <rFont val="Tahoma"/>
            <family val="2"/>
          </rPr>
          <t xml:space="preserve">
Total tonnage of grapes you grew and also crushed at your facility.</t>
        </r>
      </text>
    </comment>
    <comment ref="D22" authorId="0" shapeId="0" xr:uid="{00000000-0006-0000-0D00-00000A000000}">
      <text>
        <r>
          <rPr>
            <sz val="8"/>
            <color indexed="81"/>
            <rFont val="Tahoma"/>
            <family val="2"/>
          </rPr>
          <t>Grapes you crushed for other processors.</t>
        </r>
      </text>
    </comment>
    <comment ref="G22" authorId="0" shapeId="0" xr:uid="{00000000-0006-0000-0D00-00000B000000}">
      <text>
        <r>
          <rPr>
            <b/>
            <sz val="8"/>
            <color indexed="81"/>
            <rFont val="Tahoma"/>
            <family val="2"/>
          </rPr>
          <t>Question 3:</t>
        </r>
        <r>
          <rPr>
            <sz val="8"/>
            <color indexed="81"/>
            <rFont val="Tahoma"/>
            <family val="2"/>
          </rPr>
          <t xml:space="preserve">
OPTIONAL--Total tonnage of grapes you crushed for other processors which you indicate that you wish to pay the Pierce's Disease assessment.</t>
        </r>
      </text>
    </comment>
    <comment ref="H22" authorId="0" shapeId="0" xr:uid="{00000000-0006-0000-0D00-00000C000000}">
      <text>
        <r>
          <rPr>
            <sz val="8"/>
            <color indexed="81"/>
            <rFont val="Tahoma"/>
            <family val="2"/>
          </rPr>
          <t>See the Question 3 worksheet for the details of calculating this value.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520" authorId="0" shapeId="0" xr:uid="{00000000-0006-0000-0200-000006000000}">
      <text>
        <r>
          <rPr>
            <sz val="8"/>
            <color indexed="81"/>
            <rFont val="Tahoma"/>
            <family val="2"/>
          </rPr>
          <t>Total tons of resold grapes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516" authorId="0" shapeId="0" xr:uid="{00000000-0006-0000-0300-000007000000}">
      <text>
        <r>
          <rPr>
            <sz val="8"/>
            <color indexed="81"/>
            <rFont val="Tahoma"/>
            <family val="2"/>
          </rPr>
          <t>Totals tons of repurchased grapes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M4" authorId="0" shapeId="0" xr:uid="{00000000-0006-0000-0400-000001000000}">
      <text>
        <r>
          <rPr>
            <b/>
            <sz val="8"/>
            <color indexed="81"/>
            <rFont val="Tahoma"/>
            <family val="2"/>
          </rPr>
          <t>Pierce's Disease Assessment</t>
        </r>
        <r>
          <rPr>
            <sz val="8"/>
            <color indexed="81"/>
            <rFont val="Tahoma"/>
            <family val="2"/>
          </rPr>
          <t xml:space="preserve">
Question 2 Subtotal.
Grapes grown by your operation and crushed by some other operation are assessed as grapes not purchased per Pierce's Disease Assessment instructions.  This subtotal will automatically be entered into the "Assessment Totals" worksheet for you.  (Question 2 calculation details are at the right here in Question 2 worksheet.)</t>
        </r>
      </text>
    </comment>
    <comment ref="M11" authorId="0" shapeId="0" xr:uid="{00000000-0006-0000-0400-000006000000}">
      <text>
        <r>
          <rPr>
            <sz val="8"/>
            <color indexed="81"/>
            <rFont val="Tahoma"/>
            <family val="2"/>
          </rPr>
          <t>Total tons of grapes grown by you that were crushed by another winery for you.</t>
        </r>
      </text>
    </comment>
    <comment ref="O11" authorId="0" shapeId="0" xr:uid="{00000000-0006-0000-0400-000007000000}">
      <text>
        <r>
          <rPr>
            <sz val="8"/>
            <color indexed="81"/>
            <rFont val="Tahoma"/>
            <family val="2"/>
          </rPr>
          <t>Question 2 Subtotal:
 value of grapes not purchased.</t>
        </r>
      </text>
    </comment>
    <comment ref="P11" authorId="0" shapeId="0" xr:uid="{00000000-0006-0000-0400-000008000000}">
      <text>
        <r>
          <rPr>
            <sz val="8"/>
            <color indexed="81"/>
            <rFont val="Tahoma"/>
            <family val="2"/>
          </rPr>
          <t>Question 2 Subtotal:
Pierce's Disease Assessment 1B
for grapes not purchased.</t>
        </r>
      </text>
    </comment>
    <comment ref="J12" authorId="0" shapeId="0" xr:uid="{00000000-0006-0000-0400-00000B000000}">
      <text>
        <r>
          <rPr>
            <b/>
            <sz val="8"/>
            <color indexed="81"/>
            <rFont val="Tahoma"/>
            <family val="2"/>
          </rPr>
          <t>REPURCHASED:</t>
        </r>
        <r>
          <rPr>
            <sz val="8"/>
            <color indexed="81"/>
            <rFont val="Tahoma"/>
            <family val="2"/>
          </rPr>
          <t xml:space="preserve">
Grapes repurchased (Question 1C)  from someone other than the original grower and then crushed for you by another processor are subtotaled and automatically entered onto line 1 here.  You do not have to retype any information about these grapes here in Question 2.  They have are aready listed in Question 1C. </t>
        </r>
      </text>
    </comment>
    <comment ref="E16" authorId="0" shapeId="0" xr:uid="{00000000-0006-0000-0400-00000F000000}">
      <text>
        <r>
          <rPr>
            <b/>
            <sz val="8"/>
            <color indexed="81"/>
            <rFont val="Tahoma"/>
            <family val="2"/>
          </rPr>
          <t xml:space="preserve">
REPURCHASED:</t>
        </r>
        <r>
          <rPr>
            <sz val="8"/>
            <color indexed="81"/>
            <rFont val="Tahoma"/>
            <family val="2"/>
          </rPr>
          <t xml:space="preserve">
Grapes repurchased (Question 1C)  from someone other than the original grower and then crushed for you by another processor are subtotaled and automatically entered onto line 1 here.
Since they are aready listed in Question 1C, you do not have to retype any information about these grapes here in Question 2.    BUT please indicate who crushed them for you back in Question 1C (at the far right of that worksheet).</t>
        </r>
      </text>
    </comment>
    <comment ref="G766" authorId="0" shapeId="0" xr:uid="{00000000-0006-0000-0400-000011000000}">
      <text>
        <r>
          <rPr>
            <sz val="8"/>
            <color indexed="81"/>
            <rFont val="Tahoma"/>
            <family val="2"/>
          </rPr>
          <t>Total tons of grapes crushed by others for you.</t>
        </r>
      </text>
    </comment>
    <comment ref="M766" authorId="0" shapeId="0" xr:uid="{00000000-0006-0000-0400-000012000000}">
      <text>
        <r>
          <rPr>
            <sz val="8"/>
            <color indexed="81"/>
            <rFont val="Tahoma"/>
            <family val="2"/>
          </rPr>
          <t>Total tons of grapes grown by you that were crushed by another winery for you.</t>
        </r>
      </text>
    </comment>
    <comment ref="O766" authorId="0" shapeId="0" xr:uid="{00000000-0006-0000-0400-000013000000}">
      <text>
        <r>
          <rPr>
            <sz val="8"/>
            <color indexed="81"/>
            <rFont val="Tahoma"/>
            <family val="2"/>
          </rPr>
          <t>Question 2 Subtotal:
 value of grapes not purchased.</t>
        </r>
      </text>
    </comment>
    <comment ref="P766" authorId="0" shapeId="0" xr:uid="{00000000-0006-0000-0400-000014000000}">
      <text>
        <r>
          <rPr>
            <sz val="8"/>
            <color indexed="81"/>
            <rFont val="Tahoma"/>
            <family val="2"/>
          </rPr>
          <t>Question 2 Subtotal:
Pierce's Disease Assessment 1B
for grapes not purchased.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J2" authorId="0" shapeId="0" xr:uid="{00000000-0006-0000-0500-000001000000}">
      <text>
        <r>
          <rPr>
            <b/>
            <sz val="8"/>
            <color indexed="81"/>
            <rFont val="Tahoma"/>
            <family val="2"/>
          </rPr>
          <t>OPTIONAL: Pierce's Disease Assessment</t>
        </r>
        <r>
          <rPr>
            <sz val="8"/>
            <color indexed="81"/>
            <rFont val="Tahoma"/>
            <family val="2"/>
          </rPr>
          <t xml:space="preserve">
Question 3 Subtotal for grapes which you indicate you wish to pay the Pierce's Disease Assessment.
Usually you would not pay the Pierce's Disease assessment for grapes you crush for other processors.
Some wineries do pay this assessment for other processors even though they are not required to by law.
If you choose to use this option, this subtotal will automatically be entered into the "Assessment Totals" worksheet for you.  (Question 3 calculation details are at the right here in Question 3 worksheet.)</t>
        </r>
      </text>
    </comment>
    <comment ref="J8" authorId="0" shapeId="0" xr:uid="{00000000-0006-0000-0500-000002000000}">
      <text>
        <r>
          <rPr>
            <sz val="8"/>
            <color indexed="81"/>
            <rFont val="Tahoma"/>
            <family val="2"/>
          </rPr>
          <t xml:space="preserve">Usually you would not pay the Pierce's Disease assessment for grapes you crush for other processors.
Some wineries do pay this assessment for other processors even though they are not required to by law.
If you have paid the assessment for the grapes you crushed for another winery, put a 1 in this column on the line for these grapes; else, leave it blank.  Indicate line-by-line.
Doing this will increase you assessment.
</t>
        </r>
      </text>
    </comment>
    <comment ref="N9" authorId="0" shapeId="0" xr:uid="{00000000-0006-0000-0500-000004000000}">
      <text>
        <r>
          <rPr>
            <sz val="8"/>
            <color indexed="81"/>
            <rFont val="Tahoma"/>
            <family val="2"/>
          </rPr>
          <t xml:space="preserve">Total tons of grapes that you crushed for other processors for which you have paid the Pierce's Disease assessment.
</t>
        </r>
      </text>
    </comment>
    <comment ref="P9" authorId="0" shapeId="0" xr:uid="{00000000-0006-0000-0500-000005000000}">
      <text>
        <r>
          <rPr>
            <sz val="8"/>
            <color indexed="81"/>
            <rFont val="Tahoma"/>
            <family val="2"/>
          </rPr>
          <t>Question 3 Subtotal:
 value of grapes not purchased.</t>
        </r>
      </text>
    </comment>
    <comment ref="Q9" authorId="0" shapeId="0" xr:uid="{00000000-0006-0000-0500-000006000000}">
      <text>
        <r>
          <rPr>
            <sz val="8"/>
            <color indexed="81"/>
            <rFont val="Tahoma"/>
            <family val="2"/>
          </rPr>
          <t>Question 3 Subtotal:
Pierce's Disease Assessment 1B
for grapes not purchased.</t>
        </r>
      </text>
    </comment>
    <comment ref="G1014" authorId="0" shapeId="0" xr:uid="{00000000-0006-0000-0500-00000B000000}">
      <text>
        <r>
          <rPr>
            <sz val="8"/>
            <color indexed="81"/>
            <rFont val="Tahoma"/>
            <family val="2"/>
          </rPr>
          <t>Total tons of grapes that you crushed for other operations who have purchased grapes.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1" authorId="0" shapeId="0" xr:uid="{00000000-0006-0000-0600-000006000000}">
      <text>
        <r>
          <rPr>
            <sz val="8"/>
            <color indexed="81"/>
            <rFont val="Tahoma"/>
            <family val="2"/>
          </rPr>
          <t xml:space="preserve">Grower Number:
for Pierce's Disease Referendum Grower List.  See the Grower List sheet in this workbook.
</t>
        </r>
      </text>
    </comment>
    <comment ref="H515" authorId="0" shapeId="0" xr:uid="{00000000-0006-0000-0600-00000A000000}">
      <text>
        <r>
          <rPr>
            <sz val="8"/>
            <color indexed="81"/>
            <rFont val="Tahoma"/>
            <family val="2"/>
          </rPr>
          <t>Total tons of grapes that you crushed for other operations who DID NOT purchased grapes.</t>
        </r>
      </text>
    </comment>
    <comment ref="L515" authorId="0" shapeId="0" xr:uid="{00000000-0006-0000-0600-00000B000000}">
      <text>
        <r>
          <rPr>
            <sz val="8"/>
            <color indexed="81"/>
            <rFont val="Tahoma"/>
            <family val="2"/>
          </rPr>
          <t>Question 4 Subtotal:
 value of grapes not purchased.</t>
        </r>
      </text>
    </comment>
    <comment ref="M515" authorId="0" shapeId="0" xr:uid="{00000000-0006-0000-0600-00000C000000}">
      <text>
        <r>
          <rPr>
            <sz val="8"/>
            <color indexed="81"/>
            <rFont val="Tahoma"/>
            <family val="2"/>
          </rPr>
          <t>Question 4 Subtotal:
Pierce's Disease Assessment 1B
for grapes not purchased.</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3" authorId="0" shapeId="0" xr:uid="{00000000-0006-0000-0700-000002000000}">
      <text>
        <r>
          <rPr>
            <sz val="8"/>
            <color indexed="81"/>
            <rFont val="Tahoma"/>
            <family val="2"/>
          </rPr>
          <t xml:space="preserve">Grower Number:
for Pierce's Disease Referendum Grower List.  See the Grower List sheet in this workbook.
</t>
        </r>
      </text>
    </comment>
    <comment ref="C3" authorId="0" shapeId="0" xr:uid="{00000000-0006-0000-0700-000003000000}">
      <text>
        <r>
          <rPr>
            <sz val="8"/>
            <color indexed="81"/>
            <rFont val="Tahoma"/>
            <family val="2"/>
          </rPr>
          <t>Total Material Other than Grapes (MOG) tonnage for grapes you purchased and crushed at your facility.</t>
        </r>
      </text>
    </comment>
    <comment ref="D3" authorId="0" shapeId="0" xr:uid="{00000000-0006-0000-0700-000004000000}">
      <text>
        <r>
          <rPr>
            <sz val="8"/>
            <color indexed="81"/>
            <rFont val="Tahoma"/>
            <family val="2"/>
          </rPr>
          <t>Total tonnage grown and also crushed at your facility.</t>
        </r>
      </text>
    </comment>
    <comment ref="D4" authorId="0" shapeId="0" xr:uid="{00000000-0006-0000-0700-00000F000000}">
      <text>
        <r>
          <rPr>
            <sz val="8"/>
            <color indexed="81"/>
            <rFont val="Tahoma"/>
            <family val="2"/>
          </rPr>
          <t>Required For Pierce's Disease Assessment:
Enter a 1 into this column for grapes which you grew and also crushed at your facility; else, leave the cell blank.  
Keep the grapes which you grew and also crushed at your facility on separate lines from other grapes which you purchase and or crush.
Indicate line-by-line.</t>
        </r>
      </text>
    </comment>
    <comment ref="M9" authorId="0" shapeId="0" xr:uid="{46F2C023-96B2-4D80-BCBD-64D7F3EF072D}">
      <text>
        <r>
          <rPr>
            <b/>
            <sz val="11"/>
            <color indexed="81"/>
            <rFont val="Tahoma"/>
            <family val="2"/>
          </rPr>
          <t xml:space="preserve">A "Non-Related Purchase" is any purchase where there is less than 5% common ownership between the buyer and the seller.  
</t>
        </r>
        <r>
          <rPr>
            <sz val="11"/>
            <color indexed="81"/>
            <rFont val="Tahoma"/>
            <family val="2"/>
          </rPr>
          <t>If your purchase was non-related, enter your purchased tonnage into both columns 5 AND 6 of the Datapage. 
If your purchase was related (&gt;5% common ownership between buyer and seller OR a long term lease situation), enter your purchased tonnage into column 5 of the Datapage and enter ZERO in column 6.</t>
        </r>
      </text>
    </comment>
    <comment ref="J1013" authorId="0" shapeId="0" xr:uid="{00000000-0006-0000-0700-000023000000}">
      <text>
        <r>
          <rPr>
            <sz val="8"/>
            <color indexed="81"/>
            <rFont val="Tahoma"/>
            <family val="2"/>
          </rPr>
          <t>Column 3 total.</t>
        </r>
      </text>
    </comment>
    <comment ref="L1013" authorId="0" shapeId="0" xr:uid="{00000000-0006-0000-0700-000024000000}">
      <text>
        <r>
          <rPr>
            <sz val="8"/>
            <color indexed="81"/>
            <rFont val="Tahoma"/>
            <family val="2"/>
          </rPr>
          <t>Column 5 total.</t>
        </r>
      </text>
    </comment>
    <comment ref="M1013" authorId="0" shapeId="0" xr:uid="{00000000-0006-0000-0700-000025000000}">
      <text>
        <r>
          <rPr>
            <sz val="8"/>
            <color indexed="81"/>
            <rFont val="Tahoma"/>
            <family val="2"/>
          </rPr>
          <t>Column 6 total.</t>
        </r>
      </text>
    </comment>
    <comment ref="X1013" authorId="0" shapeId="0" xr:uid="{00000000-0006-0000-0700-000026000000}">
      <text>
        <r>
          <rPr>
            <sz val="8"/>
            <color indexed="81"/>
            <rFont val="Tahoma"/>
            <family val="2"/>
          </rPr>
          <t>Column 17 total.</t>
        </r>
      </text>
    </comment>
    <comment ref="AC1013" authorId="0" shapeId="0" xr:uid="{00000000-0006-0000-0700-000027000000}">
      <text>
        <r>
          <rPr>
            <sz val="8"/>
            <color indexed="81"/>
            <rFont val="Tahoma"/>
            <family val="2"/>
          </rPr>
          <t>Total value of purchased grapes.</t>
        </r>
      </text>
    </comment>
    <comment ref="AD1013" authorId="0" shapeId="0" xr:uid="{00000000-0006-0000-0700-000028000000}">
      <text>
        <r>
          <rPr>
            <sz val="8"/>
            <color indexed="81"/>
            <rFont val="Tahoma"/>
            <family val="2"/>
          </rPr>
          <t xml:space="preserve">Pierce's Disease Assessment
Subtotal for purchased grapes.
</t>
        </r>
      </text>
    </comment>
    <comment ref="BC1013" authorId="0" shapeId="0" xr:uid="{00000000-0006-0000-0700-000029000000}">
      <text>
        <r>
          <rPr>
            <sz val="8"/>
            <color indexed="81"/>
            <rFont val="Tahoma"/>
            <family val="2"/>
          </rPr>
          <t>Subtotal Grapes Not Purchased:</t>
        </r>
        <r>
          <rPr>
            <sz val="8"/>
            <color indexed="81"/>
            <rFont val="Tahoma"/>
            <family val="2"/>
          </rPr>
          <t xml:space="preserve">
Tonnage grown by you and also crushed at your facility,
plus any crushed for other processors that you wish to pay for,
plus tons crushed for growers.</t>
        </r>
      </text>
    </comment>
    <comment ref="BE1013" authorId="0" shapeId="0" xr:uid="{00000000-0006-0000-0700-00002A000000}">
      <text>
        <r>
          <rPr>
            <sz val="8"/>
            <color indexed="81"/>
            <rFont val="Tahoma"/>
            <family val="2"/>
          </rPr>
          <t>Data Page Subtotal:
 value of grapes not purchased.</t>
        </r>
      </text>
    </comment>
    <comment ref="BF1013" authorId="0" shapeId="0" xr:uid="{00000000-0006-0000-0700-00002B000000}">
      <text>
        <r>
          <rPr>
            <sz val="8"/>
            <color indexed="81"/>
            <rFont val="Tahoma"/>
            <family val="2"/>
          </rPr>
          <t>Data Page Subtotal:
Pierce's Disease Assessment 1B
for grapes not purchased.
This subtotal will automatically be entered into the "Assessment Totals" worksheet for you.</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0" authorId="0" shapeId="0" xr:uid="{00000000-0006-0000-0800-000001000000}">
      <text>
        <r>
          <rPr>
            <sz val="8"/>
            <color indexed="81"/>
            <rFont val="Tahoma"/>
            <family val="2"/>
          </rPr>
          <t>Total tons of grapes you purchased from growers that were crushed by another winery for you.  Distribute to 3a and 3b cells below as needed.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4" authorId="0" shapeId="0" xr:uid="{00000000-0006-0000-0900-000001000000}">
      <text>
        <r>
          <rPr>
            <sz val="8"/>
            <color indexed="81"/>
            <rFont val="Tahoma"/>
            <family val="2"/>
          </rPr>
          <t>District totals for tons crushed at your facility.
Sum by District of:
Data Page, Section I, Column 3.
Question 3, Over the Scale Tons
Question 4, Over the Scale Tons
Question 1C, Over the Scale Tons (Crushed by You)</t>
        </r>
      </text>
    </comment>
    <comment ref="D4" authorId="0" shapeId="0" xr:uid="{00000000-0006-0000-0900-000002000000}">
      <text>
        <r>
          <rPr>
            <sz val="8"/>
            <color indexed="81"/>
            <rFont val="Tahoma"/>
            <family val="2"/>
          </rPr>
          <t>District totals for all purchased tons.
(from Data Page, Section II, Column 5 only)</t>
        </r>
      </text>
    </comment>
    <comment ref="E4" authorId="0" shapeId="0" xr:uid="{00000000-0006-0000-0900-000003000000}">
      <text>
        <r>
          <rPr>
            <sz val="8"/>
            <color indexed="81"/>
            <rFont val="Tahoma"/>
            <family val="2"/>
          </rPr>
          <t>District totals for Non-related purchased tons.
(from Data Page, Section II, Column 6 only)</t>
        </r>
      </text>
    </comment>
    <comment ref="F4" authorId="0" shapeId="0" xr:uid="{00000000-0006-0000-0900-000004000000}">
      <text>
        <r>
          <rPr>
            <sz val="8"/>
            <color indexed="81"/>
            <rFont val="Tahoma"/>
            <family val="2"/>
          </rPr>
          <t>District totals for tons purchased for distilling materials.
(from Data Page, Section III, Column 17 only)</t>
        </r>
      </text>
    </comment>
    <comment ref="C25" authorId="0" shapeId="0" xr:uid="{00000000-0006-0000-0900-000005000000}">
      <text>
        <r>
          <rPr>
            <sz val="8"/>
            <color indexed="81"/>
            <rFont val="Tahoma"/>
            <family val="2"/>
          </rPr>
          <t>Section A., Line 10, Tons Crushed.</t>
        </r>
      </text>
    </comment>
    <comment ref="D25" authorId="0" shapeId="0" xr:uid="{00000000-0006-0000-0900-000006000000}">
      <text>
        <r>
          <rPr>
            <sz val="8"/>
            <color indexed="81"/>
            <rFont val="Tahoma"/>
            <family val="2"/>
          </rPr>
          <t>Calculated from
Section A., Line 10, All Purchased Tons
Does not include the tons purchased for distilling materials.</t>
        </r>
      </text>
    </comment>
    <comment ref="E25" authorId="0" shapeId="0" xr:uid="{00000000-0006-0000-0900-000007000000}">
      <text>
        <r>
          <rPr>
            <sz val="8"/>
            <color indexed="81"/>
            <rFont val="Tahoma"/>
            <family val="2"/>
          </rPr>
          <t>Section A., Line 10, Non-related Purchased Tons.</t>
        </r>
      </text>
    </comment>
    <comment ref="F25" authorId="0" shapeId="0" xr:uid="{00000000-0006-0000-0900-000008000000}">
      <text>
        <r>
          <rPr>
            <sz val="8"/>
            <color indexed="81"/>
            <rFont val="Tahoma"/>
            <family val="2"/>
          </rPr>
          <t>Calculated from
Section A., Line 10, All Purchased Tons.
Just the tonnage purchased for distilling materials.</t>
        </r>
      </text>
    </comment>
  </commentList>
</comments>
</file>

<file path=xl/sharedStrings.xml><?xml version="1.0" encoding="utf-8"?>
<sst xmlns="http://schemas.openxmlformats.org/spreadsheetml/2006/main" count="2997" uniqueCount="1204">
  <si>
    <t>from another</t>
  </si>
  <si>
    <t>from Growers</t>
  </si>
  <si>
    <t>Processors</t>
  </si>
  <si>
    <t xml:space="preserve"> Your Facility</t>
  </si>
  <si>
    <t>Processor.</t>
  </si>
  <si>
    <t>then crushed</t>
  </si>
  <si>
    <t>Indicator</t>
  </si>
  <si>
    <t>(DataPage)</t>
  </si>
  <si>
    <t>(Question 3)</t>
  </si>
  <si>
    <t>(Question 4)</t>
  </si>
  <si>
    <t>(Question 1C)</t>
  </si>
  <si>
    <t>(for wine, …)</t>
  </si>
  <si>
    <t>(distilling)</t>
  </si>
  <si>
    <t>(Question 2)</t>
  </si>
  <si>
    <t>(Question 1B)</t>
  </si>
  <si>
    <t>(Question 1c)</t>
  </si>
  <si>
    <t>A.</t>
  </si>
  <si>
    <t>B.</t>
  </si>
  <si>
    <t>Varieties</t>
  </si>
  <si>
    <t>VarCode</t>
  </si>
  <si>
    <t>error indicators</t>
  </si>
  <si>
    <t>comment</t>
  </si>
  <si>
    <t>indicator</t>
  </si>
  <si>
    <t>Balance of Crushed and Purchased Tonnage by District</t>
  </si>
  <si>
    <t>Balance of Crushed and Purchased Tonnage by Variety.</t>
  </si>
  <si>
    <t>TOTAL</t>
  </si>
  <si>
    <t>Equal</t>
  </si>
  <si>
    <t>(Should</t>
  </si>
  <si>
    <t>Zero)</t>
  </si>
  <si>
    <t>at your firm.</t>
  </si>
  <si>
    <t>(Grown by &amp; Crushed at</t>
  </si>
  <si>
    <t>VINTAGE RED</t>
  </si>
  <si>
    <t>BLANC SEEDLESS</t>
  </si>
  <si>
    <t>GRAPE KING</t>
  </si>
  <si>
    <t>LUISCO</t>
  </si>
  <si>
    <t>NICOLO</t>
  </si>
  <si>
    <t>SWEET BETH</t>
  </si>
  <si>
    <t>SWEET CELEBRATION</t>
  </si>
  <si>
    <t>GAMAY NOIR AU JUS BLANC</t>
  </si>
  <si>
    <t>ST LAURENT</t>
  </si>
  <si>
    <t>KADARKA</t>
  </si>
  <si>
    <t>PICPOUL BLANC</t>
  </si>
  <si>
    <t>VALDEPENAS</t>
  </si>
  <si>
    <t>VALDIGUIE</t>
  </si>
  <si>
    <t>VENNENTINO</t>
  </si>
  <si>
    <t>VERDELHO</t>
  </si>
  <si>
    <t>VERNACCIA</t>
  </si>
  <si>
    <t>VIDAL</t>
  </si>
  <si>
    <t>VIOGNIER</t>
  </si>
  <si>
    <t>WHITE CONCORD</t>
  </si>
  <si>
    <t>WHITE MALAGA</t>
  </si>
  <si>
    <t>ZINFANDEL</t>
  </si>
  <si>
    <t>Data Page</t>
  </si>
  <si>
    <t xml:space="preserve">Variety </t>
  </si>
  <si>
    <t>District</t>
  </si>
  <si>
    <t>Grown</t>
  </si>
  <si>
    <t>Where</t>
  </si>
  <si>
    <t>Use</t>
  </si>
  <si>
    <t>Office</t>
  </si>
  <si>
    <t>Brix</t>
  </si>
  <si>
    <t>All</t>
  </si>
  <si>
    <t>Purchased</t>
  </si>
  <si>
    <t>Non-Related</t>
  </si>
  <si>
    <t>Plus and Minus</t>
  </si>
  <si>
    <t>Base Price</t>
  </si>
  <si>
    <t>Per Ton</t>
  </si>
  <si>
    <t>Acceptable</t>
  </si>
  <si>
    <t>Brix Limits</t>
  </si>
  <si>
    <t>Base</t>
  </si>
  <si>
    <t>If Yes:</t>
  </si>
  <si>
    <t>YES</t>
  </si>
  <si>
    <t>NO</t>
  </si>
  <si>
    <t>Variety</t>
  </si>
  <si>
    <t>Tons</t>
  </si>
  <si>
    <t>Crushed</t>
  </si>
  <si>
    <t>GRAPE CRUSH AND PURCHASE SUMMARY</t>
  </si>
  <si>
    <t>SECTION A.</t>
  </si>
  <si>
    <t>1.</t>
  </si>
  <si>
    <t>2.</t>
  </si>
  <si>
    <t>Non-related</t>
  </si>
  <si>
    <t>Grown by</t>
  </si>
  <si>
    <t>Your</t>
  </si>
  <si>
    <t>Firm</t>
  </si>
  <si>
    <t xml:space="preserve">    c. Grown by your firm.</t>
  </si>
  <si>
    <t>10.  GRAND TOTAL TONS:  Sum lines 1 through 9.  Totals should agree with grand totals in Section B.</t>
  </si>
  <si>
    <t>3a.</t>
  </si>
  <si>
    <t>3b.</t>
  </si>
  <si>
    <t>3c.</t>
  </si>
  <si>
    <t>4.</t>
  </si>
  <si>
    <t>5.</t>
  </si>
  <si>
    <t>6.</t>
  </si>
  <si>
    <t>7.</t>
  </si>
  <si>
    <t>8.</t>
  </si>
  <si>
    <t>9.</t>
  </si>
  <si>
    <t>10.</t>
  </si>
  <si>
    <t>11.</t>
  </si>
  <si>
    <t>NOTE:</t>
  </si>
  <si>
    <t>SECTION B.</t>
  </si>
  <si>
    <t>District 1</t>
  </si>
  <si>
    <t>District 2</t>
  </si>
  <si>
    <t>District 3</t>
  </si>
  <si>
    <t>District 4</t>
  </si>
  <si>
    <t>District 5</t>
  </si>
  <si>
    <t>District 6</t>
  </si>
  <si>
    <t>District 7</t>
  </si>
  <si>
    <t>District 8</t>
  </si>
  <si>
    <t>District 9</t>
  </si>
  <si>
    <t>District 10</t>
  </si>
  <si>
    <t>District 11</t>
  </si>
  <si>
    <t>District 12</t>
  </si>
  <si>
    <t>District 13</t>
  </si>
  <si>
    <t>District 14</t>
  </si>
  <si>
    <t>District 15</t>
  </si>
  <si>
    <t>District 16</t>
  </si>
  <si>
    <t>District 17</t>
  </si>
  <si>
    <t>Data Page Totals</t>
  </si>
  <si>
    <t>Grand Total Tons Sec. B</t>
  </si>
  <si>
    <t>Grand Total Tons Sec. A</t>
  </si>
  <si>
    <t>A.  Purchased Grapes:</t>
  </si>
  <si>
    <t>Total Value</t>
  </si>
  <si>
    <t>other than</t>
  </si>
  <si>
    <t>(tons)</t>
  </si>
  <si>
    <t>B. Grapes Not Purchased</t>
  </si>
  <si>
    <t>A. Over 100 Tons Received:</t>
  </si>
  <si>
    <t>B. 100 Tons or Less Received:</t>
  </si>
  <si>
    <t>Assessment Subtotal</t>
  </si>
  <si>
    <t>Value</t>
  </si>
  <si>
    <t>Calculated Values</t>
  </si>
  <si>
    <t>Tonnage</t>
  </si>
  <si>
    <t>1=YES; else leave blank.</t>
  </si>
  <si>
    <t>Special Notes</t>
  </si>
  <si>
    <t>GROWN</t>
  </si>
  <si>
    <t>PURCHASED</t>
  </si>
  <si>
    <t>REPURCHASED</t>
  </si>
  <si>
    <t>MOG crushed</t>
  </si>
  <si>
    <t>and subtracted</t>
  </si>
  <si>
    <t>90-3618</t>
  </si>
  <si>
    <t>Totals from Data Page for comparison.</t>
  </si>
  <si>
    <t>Purchased for Distilling</t>
  </si>
  <si>
    <t>ASSESSMENTS, REPORT #1</t>
  </si>
  <si>
    <t>PIERCE'S DISEASE, GRAPE CRUSH, AND GRAPE ACREAGE</t>
  </si>
  <si>
    <t>from purchased</t>
  </si>
  <si>
    <t>tonnage.</t>
  </si>
  <si>
    <t>Grape Varieties Listed Alphabetically</t>
  </si>
  <si>
    <t>Grape</t>
  </si>
  <si>
    <t>Comment</t>
  </si>
  <si>
    <t>officecode</t>
  </si>
  <si>
    <t>010-367</t>
  </si>
  <si>
    <t>Table</t>
  </si>
  <si>
    <t>016-226</t>
  </si>
  <si>
    <t>119-300</t>
  </si>
  <si>
    <t>164-020</t>
  </si>
  <si>
    <t>Wine-Red</t>
  </si>
  <si>
    <t>Wine-White</t>
  </si>
  <si>
    <t>has an alias</t>
  </si>
  <si>
    <t>Raisin</t>
  </si>
  <si>
    <t>(Material</t>
  </si>
  <si>
    <t>grapes.)</t>
  </si>
  <si>
    <t>For</t>
  </si>
  <si>
    <t>Have you or will you receive any grapes</t>
  </si>
  <si>
    <t>(person to contact</t>
  </si>
  <si>
    <t>for questions)</t>
  </si>
  <si>
    <t>If Yes</t>
  </si>
  <si>
    <t>If No</t>
  </si>
  <si>
    <t>Yes</t>
  </si>
  <si>
    <t>No</t>
  </si>
  <si>
    <t>650 Capitol Mall, Suite 6-100</t>
  </si>
  <si>
    <t>you must complete and return this report.</t>
  </si>
  <si>
    <t>OF THE CALIFORNIA DEPARTMENT OF FOOD AND AGRICULTURE</t>
  </si>
  <si>
    <t>Previous</t>
  </si>
  <si>
    <t>Assessment</t>
  </si>
  <si>
    <t>(FromTable 10)</t>
  </si>
  <si>
    <t>Year's Grower</t>
  </si>
  <si>
    <t>Return Value</t>
  </si>
  <si>
    <t>Grapes not purchased for Pierce's Disease Assessment.</t>
  </si>
  <si>
    <t>Grown by your firrm and crushed by your firm.</t>
  </si>
  <si>
    <t>ABUNDANCE</t>
  </si>
  <si>
    <t>AGLIANICO</t>
  </si>
  <si>
    <t>ALBARINO</t>
  </si>
  <si>
    <t>this is included in OTHER WHITE WINE</t>
  </si>
  <si>
    <t>ALEATICO</t>
  </si>
  <si>
    <t>ALICANTE</t>
  </si>
  <si>
    <t>ALICANTE-GANZIN</t>
  </si>
  <si>
    <t>ALIGOTE</t>
  </si>
  <si>
    <t>ALMERIA</t>
  </si>
  <si>
    <t>ALMISSION</t>
  </si>
  <si>
    <t>ALVARELHAO</t>
  </si>
  <si>
    <t>AMBER</t>
  </si>
  <si>
    <t>AMERICA</t>
  </si>
  <si>
    <t>AMERICAN ROSE</t>
  </si>
  <si>
    <t>ARAMON</t>
  </si>
  <si>
    <t>ARNEIS</t>
  </si>
  <si>
    <t>AUSTRALIAN SHIRAZ</t>
  </si>
  <si>
    <t>AUTUMN ROYAL</t>
  </si>
  <si>
    <t>AUTUMN SEEDLESS</t>
  </si>
  <si>
    <t>BARBERA</t>
  </si>
  <si>
    <t>BASTARDO</t>
  </si>
  <si>
    <t>BECLAN</t>
  </si>
  <si>
    <t>BERENDA RED</t>
  </si>
  <si>
    <t>BICANE</t>
  </si>
  <si>
    <t>BIG RED</t>
  </si>
  <si>
    <t>BLACK BEAUTY</t>
  </si>
  <si>
    <t>BLACK EMERALD</t>
  </si>
  <si>
    <t>BLACK HAMBURG</t>
  </si>
  <si>
    <t>BLACK IMPERIAL BRAND</t>
  </si>
  <si>
    <t>BLACK MALVASIA</t>
  </si>
  <si>
    <t>BLACK MALVOISIE</t>
  </si>
  <si>
    <t>BLACK MONUKKA</t>
  </si>
  <si>
    <t>BLACK MOROCCO</t>
  </si>
  <si>
    <t>BLACK MUSCAT</t>
  </si>
  <si>
    <t>BLACK PEARL</t>
  </si>
  <si>
    <t>BLACK SEEDLESS</t>
  </si>
  <si>
    <t>BLACKROSE</t>
  </si>
  <si>
    <t>BLAUFRAENKISCH</t>
  </si>
  <si>
    <t>BLAVE ELBE</t>
  </si>
  <si>
    <t>BLUE PORTUGUES</t>
  </si>
  <si>
    <t>BLUSH SEEDLESS</t>
  </si>
  <si>
    <t>BRUNELLO</t>
  </si>
  <si>
    <t>CABERNET FRANC</t>
  </si>
  <si>
    <t>CABERNET SAUVIGNON</t>
  </si>
  <si>
    <t>CALABRESE</t>
  </si>
  <si>
    <t>CALMERIA</t>
  </si>
  <si>
    <t>CALZIN</t>
  </si>
  <si>
    <t>CANAIOLO NERO</t>
  </si>
  <si>
    <t>CANNER</t>
  </si>
  <si>
    <t>CARDINAL</t>
  </si>
  <si>
    <t>CARIGNANE</t>
  </si>
  <si>
    <t>CARMENIERE</t>
  </si>
  <si>
    <t>CARMINE</t>
  </si>
  <si>
    <t>CARNELIAN</t>
  </si>
  <si>
    <t>CATARRATTO</t>
  </si>
  <si>
    <t>CENTENNIAL SEEDLESS</t>
  </si>
  <si>
    <t>CENTURIAN</t>
  </si>
  <si>
    <t>CHARBONO</t>
  </si>
  <si>
    <t>CHASSELAS DORE</t>
  </si>
  <si>
    <t>CHENIN BLANC</t>
  </si>
  <si>
    <t>CHILEAN</t>
  </si>
  <si>
    <t>CHRISTMAS ROSE</t>
  </si>
  <si>
    <t>COACHELLA JOE</t>
  </si>
  <si>
    <t>CONCORD</t>
  </si>
  <si>
    <t>CORNICHON</t>
  </si>
  <si>
    <t>CORRIN SEEDLESS</t>
  </si>
  <si>
    <t>CORTESE</t>
  </si>
  <si>
    <t>COUNOISE</t>
  </si>
  <si>
    <t>CRIMSON SEEDLESS</t>
  </si>
  <si>
    <t>CRIOLLA</t>
  </si>
  <si>
    <t>this is included in OTHER RED WINE</t>
  </si>
  <si>
    <t>CRISPY</t>
  </si>
  <si>
    <t>DAWN SEEDLESS</t>
  </si>
  <si>
    <t>DE CHAUNAC</t>
  </si>
  <si>
    <t>DIAMOND MUSCAT</t>
  </si>
  <si>
    <t>DOLCETTO</t>
  </si>
  <si>
    <t>DORNFELDER</t>
  </si>
  <si>
    <t>DOVINE</t>
  </si>
  <si>
    <t>DURIF</t>
  </si>
  <si>
    <t>EARLY BURGUNDY</t>
  </si>
  <si>
    <t>EARLY MUSCAT</t>
  </si>
  <si>
    <t>EARLY SWEET</t>
  </si>
  <si>
    <t>EMERALD RIESLING</t>
  </si>
  <si>
    <t>EMPERATRIZ</t>
  </si>
  <si>
    <t>EMPEROR</t>
  </si>
  <si>
    <t>EMPEROR SEEDLESS</t>
  </si>
  <si>
    <t>EMPRESS</t>
  </si>
  <si>
    <t>ERIN FEIZER</t>
  </si>
  <si>
    <t>EXOTIC</t>
  </si>
  <si>
    <t>FANTASY SEEDLESS</t>
  </si>
  <si>
    <t>FEHER SZAGOS</t>
  </si>
  <si>
    <t>FIANO</t>
  </si>
  <si>
    <t>FIESTA</t>
  </si>
  <si>
    <t>M.O.G</t>
  </si>
  <si>
    <t>1 in this column.</t>
  </si>
  <si>
    <t>FLAME TOKAY</t>
  </si>
  <si>
    <t>FLAMING RED</t>
  </si>
  <si>
    <t>FLORA</t>
  </si>
  <si>
    <t>FOCH</t>
  </si>
  <si>
    <t>FOLLE BLANCHE</t>
  </si>
  <si>
    <t>FREISA</t>
  </si>
  <si>
    <t>FRENCH COLOMBARD</t>
  </si>
  <si>
    <t>FRENCH SYRAH</t>
  </si>
  <si>
    <t>GALAXY</t>
  </si>
  <si>
    <t>GAMAY</t>
  </si>
  <si>
    <t>GAMAY BEAUJOLAIS</t>
  </si>
  <si>
    <t>GAR LATE</t>
  </si>
  <si>
    <t>GAR MUSCAT</t>
  </si>
  <si>
    <t>GEWURZTRAMINER</t>
  </si>
  <si>
    <t>GOLD</t>
  </si>
  <si>
    <t>GOLDEN CHASSELAS</t>
  </si>
  <si>
    <t>GOLDEN MUSCAT</t>
  </si>
  <si>
    <t>GRACIANO</t>
  </si>
  <si>
    <t>GRAND NOIR</t>
  </si>
  <si>
    <t>GRECO</t>
  </si>
  <si>
    <t>GREEN HUNGARIAN</t>
  </si>
  <si>
    <t>GRENACHE BLANC</t>
  </si>
  <si>
    <t>GRENACHE NOIR</t>
  </si>
  <si>
    <t>GRIGNOLINO</t>
  </si>
  <si>
    <t>GROS COLMAN</t>
  </si>
  <si>
    <t>GROS VERDOT</t>
  </si>
  <si>
    <t>GUTEDEL</t>
  </si>
  <si>
    <t>HELENA</t>
  </si>
  <si>
    <t>HIMROD SDLS</t>
  </si>
  <si>
    <t>HUNGARIAN MILLENIUM</t>
  </si>
  <si>
    <t>IMPERIAL CARDINAL</t>
  </si>
  <si>
    <t>INZOLIA</t>
  </si>
  <si>
    <t>JADE SEEDLESS</t>
  </si>
  <si>
    <t>JOHANNISBERG RIESLING</t>
  </si>
  <si>
    <t>JOLLY</t>
  </si>
  <si>
    <t>JUBILEE</t>
  </si>
  <si>
    <t>JULY MUSCAT</t>
  </si>
  <si>
    <t>KERNER</t>
  </si>
  <si>
    <t>KING RUBY</t>
  </si>
  <si>
    <t>KLEINBERGER</t>
  </si>
  <si>
    <t>KYOHO</t>
  </si>
  <si>
    <t>LADY FINGER</t>
  </si>
  <si>
    <t>LAGREIN</t>
  </si>
  <si>
    <t>LAMBRUSCO</t>
  </si>
  <si>
    <t>LATE SEEDLESS</t>
  </si>
  <si>
    <t>LENOIR</t>
  </si>
  <si>
    <t>MALBEC</t>
  </si>
  <si>
    <t>MARSANNE</t>
  </si>
  <si>
    <t>MELISSA</t>
  </si>
  <si>
    <t>MELON</t>
  </si>
  <si>
    <t>MERLOT</t>
  </si>
  <si>
    <t>MIDNIGHT SEEDLESS</t>
  </si>
  <si>
    <t>MILLARD ET DE GRASSET</t>
  </si>
  <si>
    <t>MISSION</t>
  </si>
  <si>
    <t>MONBADON</t>
  </si>
  <si>
    <t>MONDEUSE</t>
  </si>
  <si>
    <t>MONTEPULCIANO</t>
  </si>
  <si>
    <t>MONTONICO</t>
  </si>
  <si>
    <t>MOURVEDRE</t>
  </si>
  <si>
    <t>MUSCADELLE</t>
  </si>
  <si>
    <t>MUSCAT ALBARDIENS</t>
  </si>
  <si>
    <t>MUSCAT BLANC A PETITS GRAINS</t>
  </si>
  <si>
    <t>MUSCAT CANELLI</t>
  </si>
  <si>
    <t>MUSCAT FLAME</t>
  </si>
  <si>
    <t>MUSCAT ITALIA</t>
  </si>
  <si>
    <t>MUSCAT OF ALEXANDRIA</t>
  </si>
  <si>
    <t>MUSCAT ORANGE</t>
  </si>
  <si>
    <t>MUSCAT YELLOW</t>
  </si>
  <si>
    <t>MUSCHEL BLANC</t>
  </si>
  <si>
    <t>NEBBIOLO</t>
  </si>
  <si>
    <t>NEGROAMARO</t>
  </si>
  <si>
    <t>NIABELL</t>
  </si>
  <si>
    <t>OTHER RAISIN</t>
  </si>
  <si>
    <t>OTHER RED WINE</t>
  </si>
  <si>
    <t>includes several varieties</t>
  </si>
  <si>
    <t>OTHER TABLE</t>
  </si>
  <si>
    <t>OTHER WHITE WINE</t>
  </si>
  <si>
    <t>PANTALARIA</t>
  </si>
  <si>
    <t>PEARL OF CASABA</t>
  </si>
  <si>
    <t>PEDRO XIMENES</t>
  </si>
  <si>
    <t>PEDRO ZUMBON</t>
  </si>
  <si>
    <t>PERELLI 101</t>
  </si>
  <si>
    <t>PERLETTE</t>
  </si>
  <si>
    <t>PETIT BOUSCHET</t>
  </si>
  <si>
    <t>PETIT VERDOT</t>
  </si>
  <si>
    <t>PETITE SIRAH</t>
  </si>
  <si>
    <t>PEVERELLA</t>
  </si>
  <si>
    <t>PFEFFER CABERNET</t>
  </si>
  <si>
    <t>PINK THOMPSON SEEDLESS</t>
  </si>
  <si>
    <t>PINOT BLANC</t>
  </si>
  <si>
    <t>PINOT CHARDONNAY</t>
  </si>
  <si>
    <t>PINOT GRIGIO</t>
  </si>
  <si>
    <t>PINOT MEUNIER</t>
  </si>
  <si>
    <t>PINOT NOIR</t>
  </si>
  <si>
    <t>PINOT ST. GEORGE</t>
  </si>
  <si>
    <t>PINOTAGE</t>
  </si>
  <si>
    <t>PRIMA BLACK SEEDLESS</t>
  </si>
  <si>
    <t>PRIMITIVO</t>
  </si>
  <si>
    <t>QUEEN</t>
  </si>
  <si>
    <t>REBOLLA</t>
  </si>
  <si>
    <t>RED DIAMOND</t>
  </si>
  <si>
    <t>RED FLAME</t>
  </si>
  <si>
    <t>RED MALAGA</t>
  </si>
  <si>
    <t>RED ROSE</t>
  </si>
  <si>
    <t>RED VELTLINER</t>
  </si>
  <si>
    <t>REGAL SEEDLESS</t>
  </si>
  <si>
    <t>RIBIER</t>
  </si>
  <si>
    <t>RICHARDS BLACK</t>
  </si>
  <si>
    <t>RIESLING</t>
  </si>
  <si>
    <t>RISH BABA</t>
  </si>
  <si>
    <t>RKATSITELI</t>
  </si>
  <si>
    <t>ROSE ITO</t>
  </si>
  <si>
    <t>ROSE OF PERU</t>
  </si>
  <si>
    <t>ROSSINI</t>
  </si>
  <si>
    <t>ROUGE</t>
  </si>
  <si>
    <t>ROUSSANNE</t>
  </si>
  <si>
    <t>ROYAL BLACK SEEDLESS</t>
  </si>
  <si>
    <t>ROYAL EBONY</t>
  </si>
  <si>
    <t>ROYALTY</t>
  </si>
  <si>
    <t>RUBY CABERNET</t>
  </si>
  <si>
    <t>RUBY IMPERIAL</t>
  </si>
  <si>
    <t>RUBY ROYAL</t>
  </si>
  <si>
    <t>SALVADOR</t>
  </si>
  <si>
    <t>SANGIOVETO</t>
  </si>
  <si>
    <t>SAUVIGNON BLANC</t>
  </si>
  <si>
    <t>SAUVIGNON MUSQUE</t>
  </si>
  <si>
    <t>SCARLET</t>
  </si>
  <si>
    <t>SCHEUREBE</t>
  </si>
  <si>
    <t>SELMA PETE</t>
  </si>
  <si>
    <t>SEMILLON</t>
  </si>
  <si>
    <t>SHIRAZ</t>
  </si>
  <si>
    <t>SIERRA BLANC</t>
  </si>
  <si>
    <t>SOUZAO</t>
  </si>
  <si>
    <t>ST MACAIRE</t>
  </si>
  <si>
    <t>SUGRAEIGHTEEN</t>
  </si>
  <si>
    <t>SUGRAFIFTEEN</t>
  </si>
  <si>
    <t>SUGRAFIVE</t>
  </si>
  <si>
    <t>SUGRAFOURTEEN</t>
  </si>
  <si>
    <t>SUGRANINETEEN</t>
  </si>
  <si>
    <t>SUGRASIXTEEN</t>
  </si>
  <si>
    <t>SUGRATHIRTEEN</t>
  </si>
  <si>
    <t>SUGRATWELVE</t>
  </si>
  <si>
    <t>SUGRATWENTYTWO</t>
  </si>
  <si>
    <t>SULTANA</t>
  </si>
  <si>
    <t>SUMMER MUSCAT</t>
  </si>
  <si>
    <t>SUMMER ROYAL</t>
  </si>
  <si>
    <t>SWEET SCARLET</t>
  </si>
  <si>
    <t>SYLVANER</t>
  </si>
  <si>
    <t>SYMPHONY</t>
  </si>
  <si>
    <t>SYRAH NOIR</t>
  </si>
  <si>
    <t>TANNAT</t>
  </si>
  <si>
    <t>TEROLDEGO</t>
  </si>
  <si>
    <t>TERRET NOIR</t>
  </si>
  <si>
    <t>THOMCORD</t>
  </si>
  <si>
    <t>THOMPSON SEEDLESS</t>
  </si>
  <si>
    <t>THORNSBURGS ROBIN</t>
  </si>
  <si>
    <t>TINTA BARROCA</t>
  </si>
  <si>
    <t>TINTA CAO</t>
  </si>
  <si>
    <t>TINTA MADEIRA</t>
  </si>
  <si>
    <t>TINTA RORIZ</t>
  </si>
  <si>
    <t>TINTORIA</t>
  </si>
  <si>
    <t>TOCAI FRIULANO</t>
  </si>
  <si>
    <t>TOURIGA</t>
  </si>
  <si>
    <t>TOURIGA FRANCESCA</t>
  </si>
  <si>
    <t>TREBBIANO</t>
  </si>
  <si>
    <t>TROUSSEAU GRIS</t>
  </si>
  <si>
    <t>TUDOR</t>
  </si>
  <si>
    <t>UGNI BLANC</t>
  </si>
  <si>
    <t>MIXED RAISIN</t>
  </si>
  <si>
    <t>use OTHER RAISIN</t>
  </si>
  <si>
    <t>MIXED RED</t>
  </si>
  <si>
    <t>MIXED TABLE</t>
  </si>
  <si>
    <t>use OTHER TABLE</t>
  </si>
  <si>
    <t>MIXED WHITE</t>
  </si>
  <si>
    <t>PETIT SIRAH</t>
  </si>
  <si>
    <t>use PETITE SIRAH</t>
  </si>
  <si>
    <t>PETITE BOUSCHET</t>
  </si>
  <si>
    <t>use PETIT BOUSCHET</t>
  </si>
  <si>
    <t>PETITE VERDOT</t>
  </si>
  <si>
    <t>use PETIT VERDOT</t>
  </si>
  <si>
    <t>PACKINGHOUSE CULLS RAISIN</t>
  </si>
  <si>
    <t>PACKINGHOUSE CULLS TABLE</t>
  </si>
  <si>
    <t>col3</t>
  </si>
  <si>
    <t>col5</t>
  </si>
  <si>
    <t>col6</t>
  </si>
  <si>
    <t>col17</t>
  </si>
  <si>
    <t>BEAUTY SEEDLESS</t>
  </si>
  <si>
    <t>BLACK CORINTH</t>
  </si>
  <si>
    <t>BLACK PRINCE</t>
  </si>
  <si>
    <t>BURGER</t>
  </si>
  <si>
    <t>CHARDONNAY</t>
  </si>
  <si>
    <t>CINSAUT</t>
  </si>
  <si>
    <t>EMERALD SEEDLESS</t>
  </si>
  <si>
    <t>FLAME SEEDLESS</t>
  </si>
  <si>
    <t>GAMAY (NAPA)</t>
  </si>
  <si>
    <t>GRAY RIESLING</t>
  </si>
  <si>
    <t>GRENACHE</t>
  </si>
  <si>
    <t>ITALIA</t>
  </si>
  <si>
    <t>Comments:</t>
  </si>
  <si>
    <t>MALAGA</t>
  </si>
  <si>
    <t>MALVASIA BIANCA</t>
  </si>
  <si>
    <t>MARECHAL FOCH</t>
  </si>
  <si>
    <t>MATARO</t>
  </si>
  <si>
    <t>MEUNIER</t>
  </si>
  <si>
    <t>MOSCATO GAILLO</t>
  </si>
  <si>
    <t>MUSCAT BLANC</t>
  </si>
  <si>
    <t>MUSCAT HAMBURG</t>
  </si>
  <si>
    <t>NEGRETTE</t>
  </si>
  <si>
    <t>NERO D'AVOLA</t>
  </si>
  <si>
    <t>OLIVETTE BLANCHE</t>
  </si>
  <si>
    <t>PALOMINO</t>
  </si>
  <si>
    <t>PINOT GRIS</t>
  </si>
  <si>
    <t>PORTUGIESER BLAUER</t>
  </si>
  <si>
    <t>PRINCESS</t>
  </si>
  <si>
    <t>RED CRIMSON</t>
  </si>
  <si>
    <t>RED GLOBE</t>
  </si>
  <si>
    <t>REFOSCO</t>
  </si>
  <si>
    <t>RIBOLLA GIALLA</t>
  </si>
  <si>
    <t>RUBIRED</t>
  </si>
  <si>
    <t>RUBY SEEDLESS</t>
  </si>
  <si>
    <t>SANGIOVESE</t>
  </si>
  <si>
    <t>SAUVIGNON VERT</t>
  </si>
  <si>
    <t>ST. EMILION</t>
  </si>
  <si>
    <t>SUGRAONE</t>
  </si>
  <si>
    <t>SYRAH</t>
  </si>
  <si>
    <t>TEMPRANILLO</t>
  </si>
  <si>
    <t>TOURIGA NACIONAL</t>
  </si>
  <si>
    <t>TROUSSEAU</t>
  </si>
  <si>
    <t>WHITE RIESLING</t>
  </si>
  <si>
    <t>this is an alias for ALICANTE BOUSCHET</t>
  </si>
  <si>
    <t>this is an alias for TROUSSEAU</t>
  </si>
  <si>
    <t>this is an alias for BEAUTY SEEDLESS</t>
  </si>
  <si>
    <t>this is an alias for CINSAUT</t>
  </si>
  <si>
    <t>this is an alias for MUSCAT HAMBURG</t>
  </si>
  <si>
    <t>this is an alias for EMERALD SEEDLESS</t>
  </si>
  <si>
    <t>this is an alias for PORTUGIESER BLAUER</t>
  </si>
  <si>
    <t>this is an alias for SANGIOVESE</t>
  </si>
  <si>
    <t>this is an alias for NERO D'AVOLA</t>
  </si>
  <si>
    <t>this is an alias for MARECHAL FOCH</t>
  </si>
  <si>
    <t>this is an alias for SYRAH</t>
  </si>
  <si>
    <t>this is an alias for GAMAY (NAPA)</t>
  </si>
  <si>
    <t>this is an alias for PALOMINO</t>
  </si>
  <si>
    <t>this is an alias for GRENACHE</t>
  </si>
  <si>
    <t>this is an alias for WHITE RIESLING</t>
  </si>
  <si>
    <t>this is an alias for RUBY SEEDLESS</t>
  </si>
  <si>
    <t>this is an alias for OLIVETTE BLANCHE</t>
  </si>
  <si>
    <t>type of error indicators</t>
  </si>
  <si>
    <t>this is an alias for PRINCESS</t>
  </si>
  <si>
    <t>this is an alias for BURGER</t>
  </si>
  <si>
    <t>this is an alias for REFOSCO</t>
  </si>
  <si>
    <t>this is an alias for SAUVIGNON VERT</t>
  </si>
  <si>
    <t>this is an alias for MUSCAT BLANC</t>
  </si>
  <si>
    <t>this is an alias for ITALIA</t>
  </si>
  <si>
    <t>this is an alias for MOSCATO GAILLO</t>
  </si>
  <si>
    <t>this is an alias for CHARDONNAY</t>
  </si>
  <si>
    <t>this is an alias for PINOT GRIS</t>
  </si>
  <si>
    <t>this is an alias for MEUNIER</t>
  </si>
  <si>
    <t>this is an alias for NEGRETTE</t>
  </si>
  <si>
    <t>this is an alias for RIBOLLA GIALLA</t>
  </si>
  <si>
    <t>this is an alias for FLAME SEEDLESS</t>
  </si>
  <si>
    <t>this is an alias for RED GLOBE</t>
  </si>
  <si>
    <t>this is an alias for BLACK PRINCE</t>
  </si>
  <si>
    <t>this is an alias for TEMPRANILLO</t>
  </si>
  <si>
    <t>this is an alias for RUBIRED</t>
  </si>
  <si>
    <t>this is an alias for TOURIGA NACIONAL</t>
  </si>
  <si>
    <t>this is an alias for ST. EMILION</t>
  </si>
  <si>
    <t>this is an alias for GRAY RIESLING</t>
  </si>
  <si>
    <t>this is an alias for MALAGA</t>
  </si>
  <si>
    <t>this is an alias for BLACK CORINTH</t>
  </si>
  <si>
    <t>ALICANTE BOUSCHET</t>
  </si>
  <si>
    <t>3.</t>
  </si>
  <si>
    <t>Repurchased from</t>
  </si>
  <si>
    <t>One Processor and</t>
  </si>
  <si>
    <t>Crushed by</t>
  </si>
  <si>
    <t>Another</t>
  </si>
  <si>
    <t>(The number above</t>
  </si>
  <si>
    <t>and the number below</t>
  </si>
  <si>
    <t>should be equal).</t>
  </si>
  <si>
    <t>Grown by your firm and crushed by another firm.</t>
  </si>
  <si>
    <t>CARMENERE</t>
  </si>
  <si>
    <t>use CARMENERE</t>
  </si>
  <si>
    <t>GLENDORA</t>
  </si>
  <si>
    <t>PELOURSIN</t>
  </si>
  <si>
    <t>TINTA FRANCISCA</t>
  </si>
  <si>
    <t>WILD VINE MISC</t>
  </si>
  <si>
    <t>to both questions 1 and 2,</t>
  </si>
  <si>
    <t xml:space="preserve">please complete and return the "Certification of No Grape Purchasing or </t>
  </si>
  <si>
    <t xml:space="preserve"> REPORT MUST BE IN THE OFFICE OF THE SECRETARY</t>
  </si>
  <si>
    <t>RALLI SEEDLESS</t>
  </si>
  <si>
    <t>MARROO SEEDLESS</t>
  </si>
  <si>
    <t>SAGRANTINO</t>
  </si>
  <si>
    <t>TORRONTES</t>
  </si>
  <si>
    <t>CHARDONNAY MUSQUE</t>
  </si>
  <si>
    <t>LEMBERGER</t>
  </si>
  <si>
    <t>this is an alias for BLAUFRAENKISCH</t>
  </si>
  <si>
    <t>this is an alias for CRIMSON SEEDLESS</t>
  </si>
  <si>
    <t>TRIPLETT BLANC</t>
  </si>
  <si>
    <t>COMMENTS</t>
  </si>
  <si>
    <t>Pierce's Disease</t>
  </si>
  <si>
    <t>Assessed</t>
  </si>
  <si>
    <t>(Grown by you)</t>
  </si>
  <si>
    <t>(Grower return value times</t>
  </si>
  <si>
    <t>Assessed Tonnage.)</t>
  </si>
  <si>
    <t>Value of</t>
  </si>
  <si>
    <t>Your Grapes</t>
  </si>
  <si>
    <t>Value of your grapes times</t>
  </si>
  <si>
    <t>Pierce's Disease Assessment Calculations</t>
  </si>
  <si>
    <t>Subtotal from Question 2 for Assessment 1B.</t>
  </si>
  <si>
    <t>Grapes</t>
  </si>
  <si>
    <t>Value of grapes times</t>
  </si>
  <si>
    <t>Value times</t>
  </si>
  <si>
    <t>Subtotal from Question 4 for Assessment 1B.</t>
  </si>
  <si>
    <t>Indicator 3</t>
  </si>
  <si>
    <t>Indicator 4</t>
  </si>
  <si>
    <t>Indicator 5</t>
  </si>
  <si>
    <t>Indcator 6</t>
  </si>
  <si>
    <t>Indicator 1</t>
  </si>
  <si>
    <t>Indicator 2</t>
  </si>
  <si>
    <t>Section II</t>
  </si>
  <si>
    <t>Section III</t>
  </si>
  <si>
    <t>plus</t>
  </si>
  <si>
    <t>Distilling Materials</t>
  </si>
  <si>
    <t>A DISTRICT NUMBER is missing on Data Page.</t>
  </si>
  <si>
    <t>Section A and Data Page crushed tons are not equal.</t>
  </si>
  <si>
    <t>Section A and Data Page all purchased tons are not equal.</t>
  </si>
  <si>
    <t>Section A and Data Page non-related purchased tons are not equal.</t>
  </si>
  <si>
    <t>Section A and Data Page all purchased tons are not equal (Distilling).</t>
  </si>
  <si>
    <t>Column #5 times Column #16</t>
  </si>
  <si>
    <t>Column #17 times Column #19</t>
  </si>
  <si>
    <t>Q1bIndicator2</t>
  </si>
  <si>
    <t>Q1bIndicator</t>
  </si>
  <si>
    <t>CASTLEROCK RED</t>
  </si>
  <si>
    <t>Rounding Difference?  Section A and Data Page Crushed Tons.</t>
  </si>
  <si>
    <t>Rounding Difference?  Section A and Data Page All Purchased Tons.</t>
  </si>
  <si>
    <t>Rounding Difference?  Section A and Data Page Non-related Purchased Tons.</t>
  </si>
  <si>
    <t>Rounding Difference?  Section A and Data Page All Purchased Tons (Distilling).</t>
  </si>
  <si>
    <t>(Please read the instructions.)</t>
  </si>
  <si>
    <t>Alias Variety Name</t>
  </si>
  <si>
    <t>Published Variety Name</t>
  </si>
  <si>
    <t>Are you paying the</t>
  </si>
  <si>
    <t>for these grapes?</t>
  </si>
  <si>
    <t>OPTIONAL: Pierce's Disease Assessment Calculations</t>
  </si>
  <si>
    <t>Subtotal from Question 3 for Assessment 1B.</t>
  </si>
  <si>
    <t>(Paid for by you)</t>
  </si>
  <si>
    <t>OPTIONAL:</t>
  </si>
  <si>
    <t>OPTIONAL: Crushed by your firm for processors (from Q #3).</t>
  </si>
  <si>
    <t>Crushed by your firm for growers who did not purchase (all Q #4).</t>
  </si>
  <si>
    <t>OPTIONAL: Question 3 Subtotal.</t>
  </si>
  <si>
    <t>Answer questions 1 and 2.</t>
  </si>
  <si>
    <t>Subtotal Quesion 1C</t>
  </si>
  <si>
    <t>Subtotal Question 3</t>
  </si>
  <si>
    <t>Subtotal Question 4</t>
  </si>
  <si>
    <t xml:space="preserve">Repurchases--Question 1C. </t>
  </si>
  <si>
    <t xml:space="preserve">Crushed for Processors--Question 3. </t>
  </si>
  <si>
    <t>Crushed for Growers--Question 4.</t>
  </si>
  <si>
    <t>Amount Due</t>
  </si>
  <si>
    <t>per dollar of value.</t>
  </si>
  <si>
    <t>per $1,000 of value.</t>
  </si>
  <si>
    <t>your facility, enter</t>
  </si>
  <si>
    <t>1 = YES</t>
  </si>
  <si>
    <t>(seller not</t>
  </si>
  <si>
    <t>original grower)</t>
  </si>
  <si>
    <t>Repurchases--Question 1C.</t>
  </si>
  <si>
    <t>VENUS</t>
  </si>
  <si>
    <t>GOLDEN GLOBE</t>
  </si>
  <si>
    <t>ARINARNOA</t>
  </si>
  <si>
    <t>SEGALIN</t>
  </si>
  <si>
    <t>Tons Crushed</t>
  </si>
  <si>
    <t>Assessment:</t>
  </si>
  <si>
    <t>Total Tons Received</t>
  </si>
  <si>
    <t>Total Value  X</t>
  </si>
  <si>
    <t>Indicator 7</t>
  </si>
  <si>
    <t>1A. Purchased Grapes:</t>
  </si>
  <si>
    <t xml:space="preserve">   Crushed by </t>
  </si>
  <si>
    <t>Balance:</t>
  </si>
  <si>
    <t>Tons Crushed At Your Facility</t>
  </si>
  <si>
    <t>Tons Purchased by Your Firm from Growers</t>
  </si>
  <si>
    <t xml:space="preserve">    Another Processor</t>
  </si>
  <si>
    <t>A minus B</t>
  </si>
  <si>
    <t>Your Firm</t>
  </si>
  <si>
    <t>For Other</t>
  </si>
  <si>
    <t>Repurchased</t>
  </si>
  <si>
    <t>ARRA</t>
  </si>
  <si>
    <t>AUTUMN KING</t>
  </si>
  <si>
    <t>BACCHUS</t>
  </si>
  <si>
    <t>BLANC DE BOIS</t>
  </si>
  <si>
    <t>CANDICE</t>
  </si>
  <si>
    <t>CILIEGIOLO</t>
  </si>
  <si>
    <t>COLORINO</t>
  </si>
  <si>
    <t>CORVINA</t>
  </si>
  <si>
    <t>DREIREBE</t>
  </si>
  <si>
    <t>EDELWEISS</t>
  </si>
  <si>
    <t>FER SERVADOU</t>
  </si>
  <si>
    <t>GRUNER VELTLINER</t>
  </si>
  <si>
    <t>MARQUIS</t>
  </si>
  <si>
    <t>MIDNIGHT BEAUTY</t>
  </si>
  <si>
    <t>NEGRITA BLACK</t>
  </si>
  <si>
    <t>NIAGARA</t>
  </si>
  <si>
    <t>POMMARD</t>
  </si>
  <si>
    <t>ROYAL HOLIDAY</t>
  </si>
  <si>
    <t>SCARLET ROYAL</t>
  </si>
  <si>
    <t>SWEET SUNSHINE</t>
  </si>
  <si>
    <t>TINTA NEGRA MOLE</t>
  </si>
  <si>
    <t>this is an alias for VERMENTINO</t>
  </si>
  <si>
    <t>VERMENTINO</t>
  </si>
  <si>
    <t>ZWEIGELT</t>
  </si>
  <si>
    <t>All Tons</t>
  </si>
  <si>
    <t>Resold to</t>
  </si>
  <si>
    <t>Recalculated:</t>
  </si>
  <si>
    <t xml:space="preserve">Grapes </t>
  </si>
  <si>
    <t>Grew</t>
  </si>
  <si>
    <t>Prossessors</t>
  </si>
  <si>
    <t>Growers</t>
  </si>
  <si>
    <t>from</t>
  </si>
  <si>
    <t>Crushed At</t>
  </si>
  <si>
    <t>Section II.</t>
  </si>
  <si>
    <t>Section III.</t>
  </si>
  <si>
    <t>Purchased and</t>
  </si>
  <si>
    <t>TIMCO</t>
  </si>
  <si>
    <t xml:space="preserve">Both reports are available on-line at 12:00 PST on their release date at </t>
  </si>
  <si>
    <t>Grower</t>
  </si>
  <si>
    <t>#</t>
  </si>
  <si>
    <t>Purchased Grapes</t>
  </si>
  <si>
    <t>Grapes your firm purchased from growers.</t>
  </si>
  <si>
    <t>Grapes NOT Purchased</t>
  </si>
  <si>
    <t>Grapes grown by your firm and then crushed by your firm.</t>
  </si>
  <si>
    <t>Grapes grown by your firm and then custom crushed  for you by other processors.</t>
  </si>
  <si>
    <t>Growers' grapes your firm has custom crushed.</t>
  </si>
  <si>
    <t>Total</t>
  </si>
  <si>
    <t>Total Pierce's Disease assessment paid by your firm for growers.</t>
  </si>
  <si>
    <t>But if you purchased grapes from a processor, which this processor grew, then for these grapes the processor is the grower.</t>
  </si>
  <si>
    <t>In this case, list the processor and the assessment paid on these purchased grapes below.</t>
  </si>
  <si>
    <t>(This feature is dependent on you filling out this workbook correctly.  If you did not grow any grapes then the first line in the list will show zero assessment paid.)</t>
  </si>
  <si>
    <t>&lt; Put the mouse cursor here for more instructions.</t>
  </si>
  <si>
    <t>Grower #</t>
  </si>
  <si>
    <t>Grower's Operation Name</t>
  </si>
  <si>
    <t>Grower's First and Middle Names</t>
  </si>
  <si>
    <t>Grower's LAST Name</t>
  </si>
  <si>
    <t>Operation Federal EIN (optional)</t>
  </si>
  <si>
    <t>Operation Street Address</t>
  </si>
  <si>
    <t>City</t>
  </si>
  <si>
    <t>State</t>
  </si>
  <si>
    <t>ZIP Code</t>
  </si>
  <si>
    <t>Phone Number</t>
  </si>
  <si>
    <t>Assessment Paid for Grower (Entered by Hand. Method 1.)</t>
  </si>
  <si>
    <t>to either question 1 or 2,</t>
  </si>
  <si>
    <t>3.  Total tons that were crushed for you by other processors (Question 2 on "General Information" page),  but were:</t>
  </si>
  <si>
    <t>$ Which is bigger: Hand entered or Auto sum</t>
  </si>
  <si>
    <t>$ Difference of bigger and total PD assessment</t>
  </si>
  <si>
    <t>$ Absoloute difference</t>
  </si>
  <si>
    <t>$ Allowed difference: Minimum of t10 and u10</t>
  </si>
  <si>
    <t>Indicator: When zero it is OK. Set to 1 if absolute difference is greater than the allowed difference.</t>
  </si>
  <si>
    <t>$ Take 1% of PD assessment</t>
  </si>
  <si>
    <t>Evavulate List Completion: Assessment sums to withing allowed limit that ranges from the Minimum to Maximum $ below.</t>
  </si>
  <si>
    <t xml:space="preserve">Set t10 to $Min if 1% less than $Min.  Set u10 to $Max if 1% greater than $Max. </t>
  </si>
  <si>
    <t xml:space="preserve"> $ minimum</t>
  </si>
  <si>
    <t xml:space="preserve"> $ maximum</t>
  </si>
  <si>
    <t>Evavulate List Completion:  calculations</t>
  </si>
  <si>
    <t>Grwr_chk</t>
  </si>
  <si>
    <t>ZANTE CURRANT</t>
  </si>
  <si>
    <t>Grwr_adiff</t>
  </si>
  <si>
    <t>(This information is required in accordance with Section 6047.21 of the Food and Agriculture Code.)</t>
  </si>
  <si>
    <t>KRISSY</t>
  </si>
  <si>
    <t>PRISTINE</t>
  </si>
  <si>
    <t>SHEEGENE 21</t>
  </si>
  <si>
    <t>SWEET SAPPHIRE</t>
  </si>
  <si>
    <t>MOON DROP</t>
  </si>
  <si>
    <t>COTTON CANDY</t>
  </si>
  <si>
    <t>MARQUETTE</t>
  </si>
  <si>
    <t>VESPOLINA</t>
  </si>
  <si>
    <t>PETIT MANSENG</t>
  </si>
  <si>
    <t>FALAGHINA GRECO</t>
  </si>
  <si>
    <t>LA CRESCENT</t>
  </si>
  <si>
    <t>FRONTENAC GRIS</t>
  </si>
  <si>
    <t>Pierce's Disease Assessment Paid by You for Grapes Received from Growers During the 2019 Crop Year.</t>
  </si>
  <si>
    <t>MAGENTA</t>
  </si>
  <si>
    <t>GREAT GREEN</t>
  </si>
  <si>
    <t>ALLISON</t>
  </si>
  <si>
    <t>GREEN ENVY</t>
  </si>
  <si>
    <t>SUGAR CRUNCH</t>
  </si>
  <si>
    <t>RED ROCKET</t>
  </si>
  <si>
    <t>SUMMER CRUNCH</t>
  </si>
  <si>
    <t>BIG GREEN</t>
  </si>
  <si>
    <t>RED MALABU</t>
  </si>
  <si>
    <t>VALLEY PEARL</t>
  </si>
  <si>
    <t>AUTUMN CRISP</t>
  </si>
  <si>
    <t>MORNING RED</t>
  </si>
  <si>
    <t>RASPBERRY LEMONADE</t>
  </si>
  <si>
    <t>SWEET GLOBE</t>
  </si>
  <si>
    <t>RED ROVER</t>
  </si>
  <si>
    <t>BLACK FANTASY</t>
  </si>
  <si>
    <t>JACKS SALUTE</t>
  </si>
  <si>
    <t>SWEET JUBILEE</t>
  </si>
  <si>
    <t>INTERLAKEN</t>
  </si>
  <si>
    <t>NORTON/CYNTHIANA</t>
  </si>
  <si>
    <t>TINTA AMARELA</t>
  </si>
  <si>
    <t>ALVARINHO</t>
  </si>
  <si>
    <t>MONASTRELL</t>
  </si>
  <si>
    <t>CLAIRETTE BLANCHE</t>
  </si>
  <si>
    <t>CODA DI VOLPE</t>
  </si>
  <si>
    <t>PECORINO</t>
  </si>
  <si>
    <t>GARNACHA BLANCA</t>
  </si>
  <si>
    <t>VERDEJO</t>
  </si>
  <si>
    <t>TRAMINETTE</t>
  </si>
  <si>
    <t>(Including grapes produced by this firm.)</t>
  </si>
  <si>
    <t>1.  Pierce's Disease Assessment</t>
  </si>
  <si>
    <t>2. Grape Crush and Grape Acreage Assessments</t>
  </si>
  <si>
    <t>3. Do you want the Final Grape Crush Report mailed to you?</t>
  </si>
  <si>
    <t>BLACK IVORY</t>
  </si>
  <si>
    <t>ESTEEM</t>
  </si>
  <si>
    <t>SUGRATHIRTYEIGHT</t>
  </si>
  <si>
    <t>REGENT</t>
  </si>
  <si>
    <t>SAUVIGNON GRIS</t>
  </si>
  <si>
    <t>SARAH ANN</t>
  </si>
  <si>
    <t>ADORA</t>
  </si>
  <si>
    <t>CANDY SNAPS</t>
  </si>
  <si>
    <t>DELICIOUS RED</t>
  </si>
  <si>
    <t>SHEEGENE 18</t>
  </si>
  <si>
    <t>FUNNY FINGERS</t>
  </si>
  <si>
    <t>SWEET SURRENDER</t>
  </si>
  <si>
    <t>ARON KING</t>
  </si>
  <si>
    <t>KELLY</t>
  </si>
  <si>
    <t>SCHIOPPETTINO</t>
  </si>
  <si>
    <t>MENCIA</t>
  </si>
  <si>
    <t>BOURBOULENC</t>
  </si>
  <si>
    <t>SCUPPERNONG</t>
  </si>
  <si>
    <t>VERDICCHIO</t>
  </si>
  <si>
    <t>this is an alias for MOURVEDRE</t>
  </si>
  <si>
    <t>use OTHER RED</t>
  </si>
  <si>
    <t>use OTHER WHITE</t>
  </si>
  <si>
    <t>RIBOLLA NERA</t>
  </si>
  <si>
    <t>this is an alias for SCHIOPPETTINO</t>
  </si>
  <si>
    <t>1.  The list below is for recording grower information and the assessment amount paid for the grower.</t>
  </si>
  <si>
    <t>2.  Enter into this list all growers you either purchased grapes from or custom crushed for.  (FILL OUT QUESTIONS 1-4 AND THE DATA PAGE FIRST--THEN THIS WORKSHEET.)</t>
  </si>
  <si>
    <t>3.  Do not list any processor for whom you have only custom crushed for or from whom you only repurchased grapes.</t>
  </si>
  <si>
    <t>4.  The grapes your firm grew and crushed yourself or had custom crushed for you by another processor are entered automatically for you on the first line in the list.</t>
  </si>
  <si>
    <t>5.  If your firm grew grapes and then sold these grapes to another processor, do not list these grapes.  The other processor will list them on their own form.</t>
  </si>
  <si>
    <t>6.  This workbook will sum the grower assessments for you if you identify the growers using the number in the # column below.</t>
  </si>
  <si>
    <t>Notes:</t>
  </si>
  <si>
    <t>IVORY SEEDLESS</t>
  </si>
  <si>
    <t>SHEEGENE 12</t>
  </si>
  <si>
    <t>SHEEGENE 13</t>
  </si>
  <si>
    <t>SHEEGENE 2</t>
  </si>
  <si>
    <t>CANDY HEARTS</t>
  </si>
  <si>
    <t>CABERNET DORSA</t>
  </si>
  <si>
    <t>VACCARESE</t>
  </si>
  <si>
    <t>ARINTO</t>
  </si>
  <si>
    <t>GRENACHE GRIS</t>
  </si>
  <si>
    <t>this is an alias for GRENACHE BLANC</t>
  </si>
  <si>
    <t>GARNACHA GRIS</t>
  </si>
  <si>
    <t>this is an alias for GRENACHE GRIS</t>
  </si>
  <si>
    <t>MUSCAT BLANC A PETIT</t>
  </si>
  <si>
    <t>PORTUGIESER BLAUE</t>
  </si>
  <si>
    <t>this is an alias for PORTUGIESER BLAUE</t>
  </si>
  <si>
    <t>JOHANNISBERG RIESLIN</t>
  </si>
  <si>
    <t>use OTHER RED WINE</t>
  </si>
  <si>
    <t>Number of copies of the FINAL report requested</t>
  </si>
  <si>
    <t>www.nass.usda.gov/ca</t>
  </si>
  <si>
    <t>grapecrush@cdfa.ca.gov</t>
  </si>
  <si>
    <t>x $25.00 per copy =</t>
  </si>
  <si>
    <t>PRIETO PICUDO</t>
  </si>
  <si>
    <t>MUSCARDIN</t>
  </si>
  <si>
    <t>SUGRA-22</t>
  </si>
  <si>
    <t>MONUKKA</t>
  </si>
  <si>
    <t>SCHIAVA GROSSA</t>
  </si>
  <si>
    <t>SABLE SEEDLESS</t>
  </si>
  <si>
    <t>SCARLOTTA SEEDLESS</t>
  </si>
  <si>
    <t>CANADICE</t>
  </si>
  <si>
    <t>SUGRA-15</t>
  </si>
  <si>
    <t>SUGRA-5</t>
  </si>
  <si>
    <t>HOLIDAY</t>
  </si>
  <si>
    <t>HIMROD SEEDLESS</t>
  </si>
  <si>
    <t>SUGRA-51</t>
  </si>
  <si>
    <t>IVORY</t>
  </si>
  <si>
    <t>SONERA SEEDLESS</t>
  </si>
  <si>
    <t>SARAH ANNE</t>
  </si>
  <si>
    <t>ADORA SEEDLESS</t>
  </si>
  <si>
    <t>ARRA MYSTIC STAR</t>
  </si>
  <si>
    <t>ARRA PASSION PUNCH</t>
  </si>
  <si>
    <t>ARRA SUGAR DROP</t>
  </si>
  <si>
    <t>ARRA MYSTIC DREAM</t>
  </si>
  <si>
    <t>ARRA SWEETIES</t>
  </si>
  <si>
    <t>ARRA PASSION FIRE</t>
  </si>
  <si>
    <t>HONEY POP</t>
  </si>
  <si>
    <t>SUGRA-52</t>
  </si>
  <si>
    <t>SUGRA-53</t>
  </si>
  <si>
    <t>TIMPSON</t>
  </si>
  <si>
    <t>STELLA BELLA</t>
  </si>
  <si>
    <t>SWEET CARNIVAL</t>
  </si>
  <si>
    <t>CANDY DREAMS</t>
  </si>
  <si>
    <t>SPARKLE</t>
  </si>
  <si>
    <t>MILANO</t>
  </si>
  <si>
    <t>SUGRA-55</t>
  </si>
  <si>
    <t>SUGRA-54</t>
  </si>
  <si>
    <t>SUGRA-49</t>
  </si>
  <si>
    <t>SUGRA-41</t>
  </si>
  <si>
    <t>SUGRA-48</t>
  </si>
  <si>
    <t>CANDY CRUNCH</t>
  </si>
  <si>
    <t>SOPHIA SEEDLESS</t>
  </si>
  <si>
    <t>COACHELLA SEEDLESS</t>
  </si>
  <si>
    <t>KOSHU</t>
  </si>
  <si>
    <t>AMBULO BLANC</t>
  </si>
  <si>
    <t>CAMINANTE BLANC</t>
  </si>
  <si>
    <t>this is an alias for ALLISON</t>
  </si>
  <si>
    <t>this is an alias for GREAT GREEN</t>
  </si>
  <si>
    <t>this is an alias for FANTASY SEEDLESS</t>
  </si>
  <si>
    <t>this is an alias for SCHIAVA GROSSA</t>
  </si>
  <si>
    <t>this is an alias for IVORY</t>
  </si>
  <si>
    <t>PINOT DIJON</t>
  </si>
  <si>
    <t>this is an alias for PINOT NOIR</t>
  </si>
  <si>
    <t>PINOT POM 4</t>
  </si>
  <si>
    <t>this is an alias for BLANC SEEDLESS</t>
  </si>
  <si>
    <t>this is an alias for KRISSY</t>
  </si>
  <si>
    <t>this is an alias for TIMCO</t>
  </si>
  <si>
    <t>this is an alias for KELLY</t>
  </si>
  <si>
    <t>this is an alias for TIMPSON</t>
  </si>
  <si>
    <t>SUGRA-12</t>
  </si>
  <si>
    <t>this is an alias for COACHELLA SEEDLESS</t>
  </si>
  <si>
    <t>SUGRA-13</t>
  </si>
  <si>
    <t>this is an alias for MIDNIGHT BEAUTY</t>
  </si>
  <si>
    <t>SUGRA-14</t>
  </si>
  <si>
    <t>SUGRA-18</t>
  </si>
  <si>
    <t>this is an alias for SOPHIA SEEDLESS</t>
  </si>
  <si>
    <t>TIMEO AGLIANICO</t>
  </si>
  <si>
    <t>this is an alias for NIAGARA</t>
  </si>
  <si>
    <t>The Preliminary Grape Crush Report is released February 10, 2022 and the Final Grape Crush Report on March 10, 2022.</t>
  </si>
  <si>
    <t>What operation did you sell these grapes to?</t>
  </si>
  <si>
    <t>Purchased &amp;</t>
  </si>
  <si>
    <t>Who did you repurchase these grapes from?</t>
  </si>
  <si>
    <t>Custom crushor's name</t>
  </si>
  <si>
    <t>Name of Crush Client</t>
  </si>
  <si>
    <t>(WINERY OR PROCESOR)</t>
  </si>
  <si>
    <t>(VINEYARD OR GROWER)</t>
  </si>
  <si>
    <t>(DO NOT re-enter any of these grapes into the Data Page.)</t>
  </si>
  <si>
    <t>(Include local</t>
  </si>
  <si>
    <t>hauling)</t>
  </si>
  <si>
    <t>Max</t>
  </si>
  <si>
    <t>Min</t>
  </si>
  <si>
    <t>Brix Adjustment Factors</t>
  </si>
  <si>
    <t>Per Degree Brix Per Ton</t>
  </si>
  <si>
    <t>Please explain!</t>
  </si>
  <si>
    <t>Price Per Ton</t>
  </si>
  <si>
    <t>Premiums</t>
  </si>
  <si>
    <t>&amp; Penalties</t>
  </si>
  <si>
    <t>Including</t>
  </si>
  <si>
    <t>Phone:</t>
  </si>
  <si>
    <t>916-738-6569</t>
  </si>
  <si>
    <t>Email:</t>
  </si>
  <si>
    <r>
      <t xml:space="preserve">If Yes: Report the purchases in </t>
    </r>
    <r>
      <rPr>
        <b/>
        <sz val="10"/>
        <color theme="9" tint="-0.249977111117893"/>
        <rFont val="Arial"/>
        <family val="2"/>
      </rPr>
      <t>Section II</t>
    </r>
    <r>
      <rPr>
        <b/>
        <sz val="10"/>
        <rFont val="Arial"/>
        <family val="2"/>
      </rPr>
      <t xml:space="preserve"> on the Data Page.</t>
    </r>
  </si>
  <si>
    <r>
      <t xml:space="preserve">(b)  Report the original purchases (amount you paid to the grower) in </t>
    </r>
    <r>
      <rPr>
        <b/>
        <sz val="10"/>
        <color theme="9" tint="-0.249977111117893"/>
        <rFont val="Arial"/>
        <family val="2"/>
      </rPr>
      <t xml:space="preserve">Section II </t>
    </r>
    <r>
      <rPr>
        <b/>
        <sz val="10"/>
        <rFont val="Arial"/>
        <family val="2"/>
      </rPr>
      <t>on the Data Page</t>
    </r>
  </si>
  <si>
    <t>If you PURCHASED these</t>
  </si>
  <si>
    <t>If you GREW these grapes,</t>
  </si>
  <si>
    <t>leave it blank.</t>
  </si>
  <si>
    <t>b.  Did you PURCHASE &amp; RESELL any grapes? (Exclude sale of juice or wine)….</t>
  </si>
  <si>
    <t>a.  Did you PURCHASE any grapes directly from growers?  ………………............</t>
  </si>
  <si>
    <r>
      <t xml:space="preserve">(b) If tons were purchased, include these tons on the Data Page in </t>
    </r>
    <r>
      <rPr>
        <b/>
        <sz val="10"/>
        <color theme="9" tint="-0.249977111117893"/>
        <rFont val="Arial"/>
        <family val="2"/>
      </rPr>
      <t>Section II</t>
    </r>
    <r>
      <rPr>
        <b/>
        <sz val="10"/>
        <rFont val="Arial"/>
        <family val="2"/>
      </rPr>
      <t>,</t>
    </r>
  </si>
  <si>
    <t>SECTION I</t>
  </si>
  <si>
    <t>SECTION III</t>
  </si>
  <si>
    <t xml:space="preserve">    a. Purchased by your firm for wine, concentrate, etc. (Section II)</t>
  </si>
  <si>
    <r>
      <t xml:space="preserve">YES </t>
    </r>
    <r>
      <rPr>
        <sz val="10"/>
        <color rgb="FFFF0000"/>
        <rFont val="Arial"/>
        <family val="2"/>
      </rPr>
      <t>(Uncommon)</t>
    </r>
  </si>
  <si>
    <t xml:space="preserve">If purchased, </t>
  </si>
  <si>
    <t>If you grew the</t>
  </si>
  <si>
    <t>grapes and then</t>
  </si>
  <si>
    <t>crushed them at</t>
  </si>
  <si>
    <t>GROWN GRAPES:</t>
  </si>
  <si>
    <t xml:space="preserve">   Grapes Crushed</t>
  </si>
  <si>
    <t>Including Premiums</t>
  </si>
  <si>
    <t>This workbook is the "EZ" version!</t>
  </si>
  <si>
    <t>1) Did you purchase any grapes from someone who was NOT the original grower?</t>
  </si>
  <si>
    <t>2) Did you purchase and then resell any grapes?</t>
  </si>
  <si>
    <t>3) Did you crush grapes for someone else?</t>
  </si>
  <si>
    <t>If you answered "NO" to ALL of those questions, you can use the "EZ" version (this workbook)!</t>
  </si>
  <si>
    <t>GRAPE INFORMATION</t>
  </si>
  <si>
    <t>Click here for variety name list!</t>
  </si>
  <si>
    <t>Click for map!</t>
  </si>
  <si>
    <t>Where Grown</t>
  </si>
  <si>
    <t>CODE</t>
  </si>
  <si>
    <t>(This is uncommon)</t>
  </si>
  <si>
    <t>Otherwise,</t>
  </si>
  <si>
    <t>4.  Total tons purchased from growers and then resold to someone else (Question 1b on "General Information" page.)</t>
  </si>
  <si>
    <t>5.  Total tons crushed by your firm that were repurchased from someone OTHER than the original grower (Question 1c on the "General Information" page.)</t>
  </si>
  <si>
    <t>9.  Total Non-Related purchased tons crushed by your firm that were purchased from growers (Data Page Col. 6)  Exclude distilling materials that were listed on line 6.</t>
  </si>
  <si>
    <t>8.  Total tons crushed by your firm (Col 3.) that were purchased from growers (Data Page Col. 5).  Exclude purchases for distilling material that were listed on line 6.</t>
  </si>
  <si>
    <t>7.  Total tons crushed by your firm (Data Page Col. 3) that were grown by your firm.  (Cooperatives report total membership tons crushed.)</t>
  </si>
  <si>
    <t>6.  Total tons crushed by your firm that were purchased as distilling materials (Data Page Col. 17).  Enter this tonnage in both columns.</t>
  </si>
  <si>
    <t>If you crushed them, leave blank.</t>
  </si>
  <si>
    <t>Who crushed these grapes?</t>
  </si>
  <si>
    <t>Name of Custom Crushor</t>
  </si>
  <si>
    <t>(If Applicable)</t>
  </si>
  <si>
    <t>Tonnage of Repurchased Grapes</t>
  </si>
  <si>
    <t>Crushed by You:</t>
  </si>
  <si>
    <t>Crushed by Another For You:</t>
  </si>
  <si>
    <t>1 c.  Did you REPURCHASE grapes from a seller who was not the original grower? …...............</t>
  </si>
  <si>
    <t>Then Resold</t>
  </si>
  <si>
    <t>(DO NOT enter REPURCHASED grapes on this page. Enter all info about repurchases in Q1c.)</t>
  </si>
  <si>
    <t>Grapes Crushed By You For Another Winery/Processor</t>
  </si>
  <si>
    <t>Grapes Crushed By You For Another Vineyard/Grower</t>
  </si>
  <si>
    <t>By You</t>
  </si>
  <si>
    <t>Purchase Information</t>
  </si>
  <si>
    <t>SECTION II</t>
  </si>
  <si>
    <t xml:space="preserve">Grapes Purchased From Growers As </t>
  </si>
  <si>
    <t>Distilling Material Other Than Beverage Brandy</t>
  </si>
  <si>
    <t>Total Value ….................................................................................</t>
  </si>
  <si>
    <t>C. Pierce's Disease Total Assessment …..............................................................................</t>
  </si>
  <si>
    <t>Make your check payable to "CDFA Grape Crush"</t>
  </si>
  <si>
    <t>Grape Crush and Grape Acreage Assessments …...............................</t>
  </si>
  <si>
    <t>Subtotals from worksheets:</t>
  </si>
  <si>
    <t>Data Page Subtotal …....................................</t>
  </si>
  <si>
    <t>Question 4 Subtotal …....................................</t>
  </si>
  <si>
    <t>Question 2 Subtotal …....................................</t>
  </si>
  <si>
    <t>1B. Subtotal…................................................</t>
  </si>
  <si>
    <t>) …...........................................................</t>
  </si>
  <si>
    <t>Your Answer:</t>
  </si>
  <si>
    <t>General Information - Question 1, 1a, 1b.</t>
  </si>
  <si>
    <t>Grapes Purchased &amp; Resold</t>
  </si>
  <si>
    <t>General Information - Question 1c.</t>
  </si>
  <si>
    <t>Grapes Repurchased</t>
  </si>
  <si>
    <t>General Information - Question 2.</t>
  </si>
  <si>
    <t>General Information - Question 3.</t>
  </si>
  <si>
    <t>Grapes Crushed FOR Another Winery</t>
  </si>
  <si>
    <t>General Information - Question 4.</t>
  </si>
  <si>
    <t>Grapes Crushed FOR A Grower</t>
  </si>
  <si>
    <r>
      <t xml:space="preserve">but do NOT enter these tons in </t>
    </r>
    <r>
      <rPr>
        <b/>
        <sz val="10"/>
        <color rgb="FF00CC00"/>
        <rFont val="Arial"/>
        <family val="2"/>
      </rPr>
      <t>Section I</t>
    </r>
    <r>
      <rPr>
        <b/>
        <sz val="10"/>
        <rFont val="Arial"/>
        <family val="2"/>
      </rPr>
      <t xml:space="preserve"> on the Data Page.</t>
    </r>
  </si>
  <si>
    <t>put a 1 in column J and enter the crushor's name in column V.</t>
  </si>
  <si>
    <t>DO NOT re-enter any of these grapes Question 2 or the Data Page.</t>
  </si>
  <si>
    <t>(a)  Please list provide the requested information below.</t>
  </si>
  <si>
    <t xml:space="preserve">(b)  If repurchased tons were crushed for you by another processor, </t>
  </si>
  <si>
    <t>Grapes Crushed BY Another For You</t>
  </si>
  <si>
    <t>Grapes Crushed By Another For You</t>
  </si>
  <si>
    <t>3.  Did you crush grapes for any clients who themselves</t>
  </si>
  <si>
    <t>If yes, please provide the requested information below.</t>
  </si>
  <si>
    <t>If Yes:  (a) Please provide the requested information below, AND</t>
  </si>
  <si>
    <r>
      <t xml:space="preserve">(a)  Please provide the requested information </t>
    </r>
    <r>
      <rPr>
        <b/>
        <u/>
        <sz val="10"/>
        <rFont val="Arial"/>
        <family val="2"/>
      </rPr>
      <t>below</t>
    </r>
    <r>
      <rPr>
        <b/>
        <sz val="10"/>
        <rFont val="Arial"/>
        <family val="2"/>
      </rPr>
      <t>, AND</t>
    </r>
  </si>
  <si>
    <r>
      <t xml:space="preserve">    b. Purchased by your firm for </t>
    </r>
    <r>
      <rPr>
        <b/>
        <sz val="8"/>
        <rFont val="Arial"/>
        <family val="2"/>
      </rPr>
      <t>distilling materials</t>
    </r>
    <r>
      <rPr>
        <sz val="8"/>
        <rFont val="Arial"/>
        <family val="2"/>
      </rPr>
      <t xml:space="preserve">, (Section III)   </t>
    </r>
    <r>
      <rPr>
        <sz val="8"/>
        <color rgb="FFFF0000"/>
        <rFont val="Arial"/>
        <family val="2"/>
      </rPr>
      <t>UNCOMMON</t>
    </r>
  </si>
  <si>
    <r>
      <t xml:space="preserve">11. CONCENTRATE.  Of the GRAND TOTAL TONS, what was the tonnage purchased and crushed for </t>
    </r>
    <r>
      <rPr>
        <b/>
        <sz val="8"/>
        <rFont val="Arial"/>
        <family val="2"/>
      </rPr>
      <t xml:space="preserve">CONCENTRATE </t>
    </r>
    <r>
      <rPr>
        <sz val="8"/>
        <rFont val="Arial"/>
        <family val="2"/>
      </rPr>
      <t xml:space="preserve">PRODUCTION. </t>
    </r>
    <r>
      <rPr>
        <sz val="8"/>
        <color rgb="FFFF0000"/>
        <rFont val="Arial"/>
        <family val="2"/>
      </rPr>
      <t>UNCOMMON</t>
    </r>
  </si>
  <si>
    <t>Assessment Subtotal   (Total Value X</t>
  </si>
  <si>
    <t>(Crush and Acreage assessment is $0.00 when</t>
  </si>
  <si>
    <t xml:space="preserve"> tons received is 100 or less.) ….........................................................</t>
  </si>
  <si>
    <t>(Amount due = box 1C + box 2A + box 3) ….............................................</t>
  </si>
  <si>
    <t>x</t>
  </si>
  <si>
    <t>If you answered "YES" to ANY of those questions, you need to use the regular version of the workbook.</t>
  </si>
  <si>
    <t>Please answer these questions:</t>
  </si>
  <si>
    <r>
      <t xml:space="preserve">If Yes:  Continue to </t>
    </r>
    <r>
      <rPr>
        <b/>
        <sz val="10"/>
        <rFont val="Arial"/>
        <family val="2"/>
      </rPr>
      <t>a</t>
    </r>
    <r>
      <rPr>
        <sz val="10"/>
        <rFont val="Arial"/>
        <family val="2"/>
      </rPr>
      <t xml:space="preserve"> &amp; </t>
    </r>
    <r>
      <rPr>
        <b/>
        <sz val="10"/>
        <rFont val="Arial"/>
        <family val="2"/>
      </rPr>
      <t>b</t>
    </r>
    <r>
      <rPr>
        <sz val="10"/>
        <rFont val="Arial"/>
        <family val="2"/>
      </rPr>
      <t xml:space="preserve"> below.        If No:  Proceed to 'Question 2' tab.  …..</t>
    </r>
  </si>
  <si>
    <t>M.O.G.</t>
  </si>
  <si>
    <t xml:space="preserve">If MOG is in crushed </t>
  </si>
  <si>
    <t xml:space="preserve">tons and deducted </t>
  </si>
  <si>
    <t xml:space="preserve">from pruchased tonnage, </t>
  </si>
  <si>
    <t>enter 1 in this column.</t>
  </si>
  <si>
    <t>on M.O.G.</t>
  </si>
  <si>
    <t>Subtotal from Data Page for Assessment 1B:   Grapes not purchased.</t>
  </si>
  <si>
    <t>If you have questions, please contact us:</t>
  </si>
  <si>
    <t>Submit your report and payment:</t>
  </si>
  <si>
    <t>Email (excel workbook):</t>
  </si>
  <si>
    <t>ATTN: Grape Crush</t>
  </si>
  <si>
    <t>John Moss Federal Building</t>
  </si>
  <si>
    <t>Sacramento, CA  95814</t>
  </si>
  <si>
    <t>You can view the publications on the USDA NASS website.</t>
  </si>
  <si>
    <t>Source of this workbook:</t>
  </si>
  <si>
    <t>Publication information:</t>
  </si>
  <si>
    <t>If another crushed for you, enter "1".</t>
  </si>
  <si>
    <t>grapes, enter a "1".</t>
  </si>
  <si>
    <t>INSTRUCTIONS: Fill out each white cell, if applicable.</t>
  </si>
  <si>
    <t>The yellow cells will update automatically.</t>
  </si>
  <si>
    <t>3. Total Grape Assessment</t>
  </si>
  <si>
    <t>4. Late Crush Tons Received:</t>
  </si>
  <si>
    <t xml:space="preserve">VALDIGUIE </t>
  </si>
  <si>
    <t>this is an alias for ALBARINO</t>
  </si>
  <si>
    <t>this is an alias for VALDIGUIE</t>
  </si>
  <si>
    <t>NOT UPDATED Published Grape Variety Names With An Alias or Other Name</t>
  </si>
  <si>
    <t>EXPLANATION OF “RELATED PURCHASE”</t>
  </si>
  <si>
    <t>A purchase is RELATED if any of the following are true:</t>
  </si>
  <si>
    <t>(a) The grower and/or affiliate owned (directly or indirectly) at least 5 percent of the indicia of ownership or voting authority of the winery/processor.</t>
  </si>
  <si>
    <t>(b) The winery and/or affiliate owned (directly or indirectly) at least 5 percent of the indicia of ownership or voting authority of the grower.</t>
  </si>
  <si>
    <t>(c) The winery and/or affiliate provided long term financing to the grower in exchange for rights or options to purchase a significant portion of the grower's harvest.</t>
  </si>
  <si>
    <r>
      <t>(1)</t>
    </r>
    <r>
      <rPr>
        <sz val="7"/>
        <rFont val="Times New Roman"/>
        <family val="1"/>
      </rPr>
      <t xml:space="preserve">  </t>
    </r>
    <r>
      <rPr>
        <sz val="12"/>
        <rFont val="Arial"/>
        <family val="2"/>
      </rPr>
      <t>Winery X is a cooperative owned by multiple growers. William owns Vineyard A. William also has 5% ownership of Winery X. If Winery X buys grapes from Vineyard A, this is a RELATED purchase.</t>
    </r>
  </si>
  <si>
    <r>
      <t>(2)</t>
    </r>
    <r>
      <rPr>
        <sz val="7"/>
        <rFont val="Times New Roman"/>
        <family val="1"/>
      </rPr>
      <t xml:space="preserve">  </t>
    </r>
    <r>
      <rPr>
        <sz val="12"/>
        <rFont val="Arial"/>
        <family val="2"/>
      </rPr>
      <t>Winery Y is owned by James and Kelly. Kelly also owns 10% of Vineyard B. If Winery Y purchases grapes from Vineyard B, this is a RELATED purchase.</t>
    </r>
  </si>
  <si>
    <r>
      <t>(3)</t>
    </r>
    <r>
      <rPr>
        <sz val="7"/>
        <rFont val="Times New Roman"/>
        <family val="1"/>
      </rPr>
      <t xml:space="preserve">  </t>
    </r>
    <r>
      <rPr>
        <sz val="12"/>
        <rFont val="Arial"/>
        <family val="2"/>
      </rPr>
      <t>Winery Y is owned by James and Kelly. James provided long-term financing to Vineyard C and has the right to buy grapes produced by Vineyard C. If Winery Y purchases grapes from Vineyard C, this is a RELATED purchase.</t>
    </r>
  </si>
  <si>
    <t xml:space="preserve">The complete legal definitions are provided on page 3 of the paper workbook. </t>
  </si>
  <si>
    <t>A pdf of the paper version can be downloaded here:</t>
  </si>
  <si>
    <t>cdfa.ca.gov/mkt/grapecrush</t>
  </si>
  <si>
    <t>Reg WB</t>
  </si>
  <si>
    <t>Click for info!</t>
  </si>
  <si>
    <t>INSTRUCTIONS: All yellow cells are updated automatically.</t>
  </si>
  <si>
    <t>(From Table 10)</t>
  </si>
  <si>
    <t>times Tons)</t>
  </si>
  <si>
    <t>(Grower Return Value</t>
  </si>
  <si>
    <t>your firm AND Q4)</t>
  </si>
  <si>
    <t>Assessed Tonnage)</t>
  </si>
  <si>
    <t>Total Tons  X  $0.14</t>
  </si>
  <si>
    <t>You can download the regular workbook at cdfa.ca.gov/mkt/grapecrush</t>
  </si>
  <si>
    <t>SUGRAFIFTYTWO</t>
  </si>
  <si>
    <t>SUGRASIXTY</t>
  </si>
  <si>
    <t>Examples of a RELATED purchase (Enter tonnage in Column L AND Column M):</t>
  </si>
  <si>
    <t>this is an alias for THOMPSON SEEDLESS</t>
  </si>
  <si>
    <t>Winery Notes</t>
  </si>
  <si>
    <t>Add notes here</t>
  </si>
  <si>
    <t>for your own</t>
  </si>
  <si>
    <t>reference</t>
  </si>
  <si>
    <t>2023 Crop Year</t>
  </si>
  <si>
    <t>1. Did you crush (at your facility) any grapes in 2023? ………….………….....</t>
  </si>
  <si>
    <t>2. Did you purchase any grapes directly from growers in 2023? ……………</t>
  </si>
  <si>
    <t>Mailing address (checks, blue certification page):</t>
  </si>
  <si>
    <t>1. Did your winery purchase grapes in 2023?</t>
  </si>
  <si>
    <t>2.  Did you have any grapes custom crushed for you by another winery in 2023?………..........</t>
  </si>
  <si>
    <t xml:space="preserve">  PURCHASED and/or PROCESSED any grapes in 2023?  ………………....</t>
  </si>
  <si>
    <t>4.  Did you crush grapes for clients who GREW ALL their grapes in 2023? ….......</t>
  </si>
  <si>
    <t xml:space="preserve">1.  Total tons you crushed for clients who PURCHASED and/or PROCESSED grapes in 2023.    (Question 3 on the "General Information" page.) </t>
  </si>
  <si>
    <t>2.  Total tons crushed for clients who GREW all their grapes in 2023.  (Question 4 on the "General Information" page.)</t>
  </si>
  <si>
    <t>for crushing after December 15, 2023? …...........................................</t>
  </si>
  <si>
    <t>BY JANUARY 10, 2024</t>
  </si>
  <si>
    <t>Do not combine purchased and grown grapes on the same row.</t>
  </si>
  <si>
    <r>
      <t xml:space="preserve">The total assessment due is highlighted </t>
    </r>
    <r>
      <rPr>
        <i/>
        <sz val="10"/>
        <color rgb="FF00CC00"/>
        <rFont val="Arial"/>
        <family val="2"/>
      </rPr>
      <t>green</t>
    </r>
    <r>
      <rPr>
        <i/>
        <sz val="10"/>
        <rFont val="Arial"/>
        <family val="2"/>
      </rPr>
      <t xml:space="preserve"> below.</t>
    </r>
  </si>
  <si>
    <t>this is an alias for LAMBRUSCO</t>
  </si>
  <si>
    <t>this is an alias for SAUVIGNON BLANC</t>
  </si>
  <si>
    <t>Thompson Seedless *</t>
  </si>
  <si>
    <t>Fiesta</t>
  </si>
  <si>
    <t>Other Table 1/</t>
  </si>
  <si>
    <t>Autumn King</t>
  </si>
  <si>
    <t>Flame Seedless  *</t>
  </si>
  <si>
    <t>Scarlet Royal</t>
  </si>
  <si>
    <t>Red Globe  *</t>
  </si>
  <si>
    <t>Emerald Seedless *</t>
  </si>
  <si>
    <t>Crimson Seedless *</t>
  </si>
  <si>
    <t>Sugraone  *</t>
  </si>
  <si>
    <t>Autumn Royal</t>
  </si>
  <si>
    <t>Princess *</t>
  </si>
  <si>
    <t>Ivory *</t>
  </si>
  <si>
    <t>Other Red Wine 1/</t>
  </si>
  <si>
    <t>Carmenere</t>
  </si>
  <si>
    <t>Aleatico</t>
  </si>
  <si>
    <t>Alicante Bouschet  *</t>
  </si>
  <si>
    <t>Touriga Nacional *</t>
  </si>
  <si>
    <t>Barbera</t>
  </si>
  <si>
    <t>Dornfelder</t>
  </si>
  <si>
    <t>Sagrantino</t>
  </si>
  <si>
    <t>Primitivo</t>
  </si>
  <si>
    <t>Cabernet Franc</t>
  </si>
  <si>
    <t>Cabernet Sauvignon</t>
  </si>
  <si>
    <t>Carignane</t>
  </si>
  <si>
    <t>Charbono</t>
  </si>
  <si>
    <t>Gamay Noir Au Jus Blanc</t>
  </si>
  <si>
    <t>St Laurent</t>
  </si>
  <si>
    <t>Prieto Picudo</t>
  </si>
  <si>
    <t>Valdiguie *</t>
  </si>
  <si>
    <t>Grenache  *</t>
  </si>
  <si>
    <t>Grignolino</t>
  </si>
  <si>
    <t>Malbec</t>
  </si>
  <si>
    <t>Mourvedre  *</t>
  </si>
  <si>
    <t>Merlot</t>
  </si>
  <si>
    <t>Meunier  *</t>
  </si>
  <si>
    <t>Mission</t>
  </si>
  <si>
    <t>Muscat Hamburg  *</t>
  </si>
  <si>
    <t>Nebbiolo</t>
  </si>
  <si>
    <t>Petite Sirah</t>
  </si>
  <si>
    <t>Petit Verdot</t>
  </si>
  <si>
    <t>Pinot Noir *</t>
  </si>
  <si>
    <t>Refosco *</t>
  </si>
  <si>
    <t>Royalty</t>
  </si>
  <si>
    <t>Rubired *</t>
  </si>
  <si>
    <t>Ruby Cabernet</t>
  </si>
  <si>
    <t>Sangiovese  *</t>
  </si>
  <si>
    <t>Souzao</t>
  </si>
  <si>
    <t>Tannat</t>
  </si>
  <si>
    <t>Zinfandel</t>
  </si>
  <si>
    <t>Syrah  *</t>
  </si>
  <si>
    <t>Tinta Cao</t>
  </si>
  <si>
    <t>Cinsaut *</t>
  </si>
  <si>
    <t>Dolcetto</t>
  </si>
  <si>
    <t>Teroldego</t>
  </si>
  <si>
    <t>Tempranillo  *</t>
  </si>
  <si>
    <t>Aglianico</t>
  </si>
  <si>
    <t>Freisa</t>
  </si>
  <si>
    <t>Pinotage</t>
  </si>
  <si>
    <t>Negrette *</t>
  </si>
  <si>
    <t>Counoise</t>
  </si>
  <si>
    <t>Trousseau *</t>
  </si>
  <si>
    <t>Blaufraenkisch *</t>
  </si>
  <si>
    <t>Montepulciano</t>
  </si>
  <si>
    <t>Negroamaro</t>
  </si>
  <si>
    <t>Durif</t>
  </si>
  <si>
    <t>Graciano</t>
  </si>
  <si>
    <t>Lagrein</t>
  </si>
  <si>
    <t>Nero D'avola *</t>
  </si>
  <si>
    <t>Other White Wine 1/</t>
  </si>
  <si>
    <t>Burger  *</t>
  </si>
  <si>
    <t>Chardonnay  *</t>
  </si>
  <si>
    <t>Chenin Blanc</t>
  </si>
  <si>
    <t>Flora</t>
  </si>
  <si>
    <t>French Colombard</t>
  </si>
  <si>
    <t>Gewurztraminer</t>
  </si>
  <si>
    <t>Gray Riesling  *</t>
  </si>
  <si>
    <t>Malvasia Bianca</t>
  </si>
  <si>
    <t>Melon</t>
  </si>
  <si>
    <t>Moscato Gaillo *</t>
  </si>
  <si>
    <t>Muscat Blanc  *</t>
  </si>
  <si>
    <t>Muscat Orange</t>
  </si>
  <si>
    <t>Palomino  *</t>
  </si>
  <si>
    <t>Pinot Blanc</t>
  </si>
  <si>
    <t>St. Emilion  *</t>
  </si>
  <si>
    <t>Sauvignon Blanc *</t>
  </si>
  <si>
    <t>Sauvignon Vert  *</t>
  </si>
  <si>
    <t>Semillon</t>
  </si>
  <si>
    <t>White Riesling  *</t>
  </si>
  <si>
    <t>Symphony</t>
  </si>
  <si>
    <t>Roussanne</t>
  </si>
  <si>
    <t>Viognier</t>
  </si>
  <si>
    <t>Pinot Gris  *</t>
  </si>
  <si>
    <t>Marsanne</t>
  </si>
  <si>
    <t>Torrontes</t>
  </si>
  <si>
    <t>Cortese</t>
  </si>
  <si>
    <t>Muscat Of Alexandria</t>
  </si>
  <si>
    <t>Tocai Friulano</t>
  </si>
  <si>
    <t>Vernaccia</t>
  </si>
  <si>
    <t>Arneis</t>
  </si>
  <si>
    <t>Grenache Blanc *</t>
  </si>
  <si>
    <t>Ribolla Gialla *</t>
  </si>
  <si>
    <t>Triplett Blanc</t>
  </si>
  <si>
    <t>Albarino *</t>
  </si>
  <si>
    <t>Gruner Veltliner</t>
  </si>
  <si>
    <t>Vermentino *</t>
  </si>
  <si>
    <t>Picpoul Blanc</t>
  </si>
  <si>
    <t>Fiano</t>
  </si>
  <si>
    <t>Verdejo</t>
  </si>
  <si>
    <t>Sauvignon Gris</t>
  </si>
  <si>
    <t>Grenache Gris *</t>
  </si>
  <si>
    <t>Verdelho</t>
  </si>
  <si>
    <t>updated 09/18/2023 by SCM</t>
  </si>
  <si>
    <t>Crushing in 2023" (yellow) card.  (If you do not have this card, you can download the pdf from cdfa.ca.gov/mkt/grapecrush)</t>
  </si>
  <si>
    <t>The Preliminary Grape Crush Report is released on Feb 9.</t>
  </si>
  <si>
    <t>The Final Grape Crush Report is released on March 8.</t>
  </si>
  <si>
    <r>
      <rPr>
        <sz val="12"/>
        <rFont val="Arial"/>
        <family val="2"/>
      </rPr>
      <t xml:space="preserve">State of California
California Department of Food and Agriculture
Agricultural Statistics Branch
</t>
    </r>
    <r>
      <rPr>
        <b/>
        <i/>
        <sz val="14"/>
        <rFont val="Arial"/>
        <family val="2"/>
      </rPr>
      <t xml:space="preserve">
Grape Crush and Purchase Inquiry Excel Workbook, Introduction</t>
    </r>
  </si>
  <si>
    <t>ASB-GC-003-Regular</t>
  </si>
  <si>
    <t>Rev. 11/2023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</si>
</sst>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0.0"/>
    <numFmt numFmtId="165" formatCode="0.0"/>
    <numFmt numFmtId="166" formatCode="&quot;$&quot;#,##0.00"/>
    <numFmt numFmtId="167" formatCode="0;\-0;;@"/>
    <numFmt numFmtId="168" formatCode="&quot;$&quot;#,##0.00;\-0.00;;@"/>
    <numFmt numFmtId="169" formatCode="#,##0.0;0.0;;@"/>
    <numFmt numFmtId="170" formatCode="&quot;$&quot;###,##0.000;\-0.000;;@"/>
    <numFmt numFmtId="171" formatCode="&quot;$&quot;#,##0.0000"/>
    <numFmt numFmtId="172" formatCode="&quot;$&quot;###,##0.0000;\-0.0000;;@"/>
    <numFmt numFmtId="173" formatCode="#,###,##0.0;\-#,###,##0.0;;@"/>
    <numFmt numFmtId="174" formatCode="#,###,##0.0;\-0.0;;@"/>
    <numFmt numFmtId="175" formatCode="#,###,##0.0;\-#,###,##0.0"/>
    <numFmt numFmtId="176" formatCode="&quot;$&quot;#,##0.00000"/>
    <numFmt numFmtId="177" formatCode="&quot;$&quot;#,###,##0.00;\-0.00"/>
    <numFmt numFmtId="178" formatCode="0."/>
    <numFmt numFmtId="179" formatCode="&quot;$&quot;#,###,##0.00;\-0.00;;@"/>
    <numFmt numFmtId="180" formatCode="#,##0."/>
  </numFmts>
  <fonts count="54" x14ac:knownFonts="1">
    <font>
      <sz val="10"/>
      <name val="Arial"/>
    </font>
    <font>
      <sz val="10"/>
      <name val="Arial"/>
      <family val="2"/>
    </font>
    <font>
      <b/>
      <sz val="12"/>
      <name val="Arial"/>
      <family val="2"/>
    </font>
    <font>
      <b/>
      <i/>
      <sz val="14"/>
      <name val="Arial"/>
      <family val="2"/>
    </font>
    <font>
      <b/>
      <sz val="10"/>
      <name val="Arial"/>
      <family val="2"/>
    </font>
    <font>
      <b/>
      <i/>
      <sz val="8"/>
      <name val="Arial"/>
      <family val="2"/>
    </font>
    <font>
      <sz val="8"/>
      <name val="Arial"/>
      <family val="2"/>
    </font>
    <font>
      <b/>
      <sz val="8"/>
      <name val="Arial"/>
      <family val="2"/>
    </font>
    <font>
      <sz val="10"/>
      <name val="Arial"/>
      <family val="2"/>
    </font>
    <font>
      <i/>
      <sz val="8"/>
      <name val="Arial"/>
      <family val="2"/>
    </font>
    <font>
      <b/>
      <i/>
      <sz val="12"/>
      <name val="Arial"/>
      <family val="2"/>
    </font>
    <font>
      <b/>
      <sz val="14"/>
      <name val="Arial"/>
      <family val="2"/>
    </font>
    <font>
      <sz val="12"/>
      <name val="Arial"/>
      <family val="2"/>
    </font>
    <font>
      <u/>
      <sz val="10"/>
      <name val="Arial"/>
      <family val="2"/>
    </font>
    <font>
      <sz val="8"/>
      <name val="Arial"/>
      <family val="2"/>
    </font>
    <font>
      <sz val="12"/>
      <name val="Arial"/>
      <family val="2"/>
    </font>
    <font>
      <sz val="8"/>
      <color indexed="81"/>
      <name val="Tahoma"/>
      <family val="2"/>
    </font>
    <font>
      <i/>
      <sz val="8"/>
      <color indexed="55"/>
      <name val="Arial"/>
      <family val="2"/>
    </font>
    <font>
      <b/>
      <sz val="10"/>
      <color indexed="10"/>
      <name val="Arial"/>
      <family val="2"/>
    </font>
    <font>
      <sz val="8"/>
      <color indexed="55"/>
      <name val="Arial"/>
      <family val="2"/>
    </font>
    <font>
      <b/>
      <sz val="10"/>
      <color indexed="12"/>
      <name val="Arial"/>
      <family val="2"/>
    </font>
    <font>
      <b/>
      <sz val="8"/>
      <color indexed="81"/>
      <name val="Tahoma"/>
      <family val="2"/>
    </font>
    <font>
      <b/>
      <sz val="8"/>
      <color indexed="8"/>
      <name val="Arial"/>
      <family val="2"/>
    </font>
    <font>
      <b/>
      <sz val="10"/>
      <color indexed="8"/>
      <name val="Arial"/>
      <family val="2"/>
    </font>
    <font>
      <b/>
      <sz val="9"/>
      <name val="Arial"/>
      <family val="2"/>
    </font>
    <font>
      <sz val="9"/>
      <name val="Arial"/>
      <family val="2"/>
    </font>
    <font>
      <u/>
      <sz val="10"/>
      <color indexed="12"/>
      <name val="Arial"/>
      <family val="2"/>
    </font>
    <font>
      <i/>
      <sz val="10"/>
      <name val="Arial"/>
      <family val="2"/>
    </font>
    <font>
      <sz val="8"/>
      <color indexed="22"/>
      <name val="Arial"/>
      <family val="2"/>
    </font>
    <font>
      <sz val="10"/>
      <color indexed="55"/>
      <name val="Arial"/>
      <family val="2"/>
    </font>
    <font>
      <i/>
      <sz val="9"/>
      <name val="Arial"/>
      <family val="2"/>
    </font>
    <font>
      <b/>
      <sz val="10"/>
      <color indexed="81"/>
      <name val="Tahoma"/>
      <family val="2"/>
    </font>
    <font>
      <sz val="10"/>
      <color indexed="81"/>
      <name val="Tahoma"/>
      <family val="2"/>
    </font>
    <font>
      <sz val="10"/>
      <color theme="0"/>
      <name val="Arial"/>
      <family val="2"/>
    </font>
    <font>
      <sz val="8"/>
      <color rgb="FFFF0000"/>
      <name val="Arial"/>
      <family val="2"/>
    </font>
    <font>
      <sz val="10"/>
      <color rgb="FFFF0000"/>
      <name val="Arial"/>
      <family val="2"/>
    </font>
    <font>
      <b/>
      <sz val="10"/>
      <color theme="9" tint="-0.249977111117893"/>
      <name val="Arial"/>
      <family val="2"/>
    </font>
    <font>
      <b/>
      <u/>
      <sz val="10"/>
      <name val="Arial"/>
      <family val="2"/>
    </font>
    <font>
      <b/>
      <sz val="16"/>
      <name val="Arial"/>
      <family val="2"/>
    </font>
    <font>
      <u/>
      <sz val="8"/>
      <color indexed="12"/>
      <name val="Arial"/>
      <family val="2"/>
    </font>
    <font>
      <sz val="11"/>
      <color indexed="81"/>
      <name val="Tahoma"/>
      <family val="2"/>
    </font>
    <font>
      <b/>
      <sz val="11"/>
      <color indexed="81"/>
      <name val="Tahoma"/>
      <family val="2"/>
    </font>
    <font>
      <sz val="10"/>
      <color theme="9" tint="0.59999389629810485"/>
      <name val="Arial"/>
      <family val="2"/>
    </font>
    <font>
      <b/>
      <sz val="10"/>
      <color rgb="FF00CC00"/>
      <name val="Arial"/>
      <family val="2"/>
    </font>
    <font>
      <b/>
      <sz val="10"/>
      <color rgb="FFC00000"/>
      <name val="Arial"/>
      <family val="2"/>
    </font>
    <font>
      <b/>
      <u/>
      <sz val="12"/>
      <name val="Arial"/>
      <family val="2"/>
    </font>
    <font>
      <sz val="7"/>
      <name val="Times New Roman"/>
      <family val="1"/>
    </font>
    <font>
      <u/>
      <sz val="12"/>
      <color indexed="12"/>
      <name val="Arial"/>
      <family val="2"/>
    </font>
    <font>
      <i/>
      <sz val="11"/>
      <name val="Arial"/>
      <family val="2"/>
    </font>
    <font>
      <b/>
      <i/>
      <sz val="10"/>
      <name val="Arial"/>
      <family val="2"/>
    </font>
    <font>
      <b/>
      <sz val="10"/>
      <color rgb="FFA80000"/>
      <name val="Arial"/>
      <family val="2"/>
    </font>
    <font>
      <sz val="10"/>
      <color rgb="FFA80000"/>
      <name val="Arial"/>
      <family val="2"/>
    </font>
    <font>
      <sz val="8"/>
      <color rgb="FFA80000"/>
      <name val="Arial"/>
      <family val="2"/>
    </font>
    <font>
      <i/>
      <sz val="10"/>
      <color rgb="FF00CC00"/>
      <name val="Arial"/>
      <family val="2"/>
    </font>
  </fonts>
  <fills count="32">
    <fill>
      <patternFill patternType="none"/>
    </fill>
    <fill>
      <patternFill patternType="gray125"/>
    </fill>
    <fill>
      <patternFill patternType="solid">
        <fgColor indexed="9"/>
        <bgColor indexed="64"/>
      </patternFill>
    </fill>
    <fill>
      <patternFill patternType="solid">
        <fgColor indexed="31"/>
        <bgColor indexed="64"/>
      </patternFill>
    </fill>
    <fill>
      <patternFill patternType="solid">
        <fgColor indexed="26"/>
        <bgColor indexed="64"/>
      </patternFill>
    </fill>
    <fill>
      <patternFill patternType="solid">
        <fgColor indexed="27"/>
        <bgColor indexed="64"/>
      </patternFill>
    </fill>
    <fill>
      <patternFill patternType="solid">
        <fgColor indexed="41"/>
        <bgColor indexed="64"/>
      </patternFill>
    </fill>
    <fill>
      <patternFill patternType="solid">
        <fgColor indexed="43"/>
        <bgColor indexed="64"/>
      </patternFill>
    </fill>
    <fill>
      <patternFill patternType="solid">
        <fgColor indexed="22"/>
        <bgColor indexed="64"/>
      </patternFill>
    </fill>
    <fill>
      <patternFill patternType="solid">
        <fgColor indexed="10"/>
        <bgColor indexed="64"/>
      </patternFill>
    </fill>
    <fill>
      <patternFill patternType="solid">
        <fgColor indexed="29"/>
        <bgColor indexed="64"/>
      </patternFill>
    </fill>
    <fill>
      <patternFill patternType="lightUp">
        <bgColor indexed="41"/>
      </patternFill>
    </fill>
    <fill>
      <patternFill patternType="lightUp">
        <bgColor indexed="27"/>
      </patternFill>
    </fill>
    <fill>
      <patternFill patternType="solid">
        <fgColor indexed="42"/>
        <bgColor indexed="64"/>
      </patternFill>
    </fill>
    <fill>
      <patternFill patternType="solid">
        <fgColor indexed="44"/>
        <bgColor indexed="64"/>
      </patternFill>
    </fill>
    <fill>
      <patternFill patternType="solid">
        <fgColor theme="0"/>
        <bgColor indexed="64"/>
      </patternFill>
    </fill>
    <fill>
      <patternFill patternType="lightUp">
        <bgColor indexed="31"/>
      </patternFill>
    </fill>
    <fill>
      <patternFill patternType="solid">
        <fgColor rgb="FFFFFF00"/>
        <bgColor indexed="64"/>
      </patternFill>
    </fill>
    <fill>
      <patternFill patternType="solid">
        <fgColor rgb="FFCCFFFF"/>
        <bgColor indexed="64"/>
      </patternFill>
    </fill>
    <fill>
      <patternFill patternType="solid">
        <fgColor rgb="FFFFFFFF"/>
        <bgColor indexed="64"/>
      </patternFill>
    </fill>
    <fill>
      <patternFill patternType="solid">
        <fgColor rgb="FFCCFFCC"/>
        <bgColor indexed="64"/>
      </patternFill>
    </fill>
    <fill>
      <patternFill patternType="solid">
        <fgColor theme="9" tint="0.59999389629810485"/>
        <bgColor indexed="64"/>
      </patternFill>
    </fill>
    <fill>
      <patternFill patternType="lightUp">
        <bgColor theme="9" tint="0.59999389629810485"/>
      </patternFill>
    </fill>
    <fill>
      <patternFill patternType="solid">
        <fgColor rgb="FFFFCCFF"/>
        <bgColor indexed="64"/>
      </patternFill>
    </fill>
    <fill>
      <patternFill patternType="solid">
        <fgColor rgb="FFCCFF99"/>
        <bgColor indexed="64"/>
      </patternFill>
    </fill>
    <fill>
      <patternFill patternType="lightUp">
        <bgColor rgb="FFCCFF99"/>
      </patternFill>
    </fill>
    <fill>
      <patternFill patternType="solid">
        <fgColor theme="0" tint="-0.14999847407452621"/>
        <bgColor indexed="64"/>
      </patternFill>
    </fill>
    <fill>
      <patternFill patternType="lightUp">
        <bgColor theme="0" tint="-0.14999847407452621"/>
      </patternFill>
    </fill>
    <fill>
      <patternFill patternType="solid">
        <fgColor rgb="FFFF99FF"/>
        <bgColor indexed="64"/>
      </patternFill>
    </fill>
    <fill>
      <patternFill patternType="solid">
        <fgColor rgb="FFFFFF99"/>
        <bgColor indexed="64"/>
      </patternFill>
    </fill>
    <fill>
      <patternFill patternType="solid">
        <fgColor rgb="FF99FF99"/>
        <bgColor indexed="64"/>
      </patternFill>
    </fill>
    <fill>
      <patternFill patternType="solid">
        <fgColor rgb="FFFFFFCC"/>
        <bgColor indexed="64"/>
      </patternFill>
    </fill>
  </fills>
  <borders count="127">
    <border>
      <left/>
      <right/>
      <top/>
      <bottom/>
      <diagonal/>
    </border>
    <border>
      <left style="thin">
        <color indexed="64"/>
      </left>
      <right style="thin">
        <color indexed="64"/>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double">
        <color indexed="64"/>
      </bottom>
      <diagonal/>
    </border>
    <border>
      <left style="thin">
        <color indexed="64"/>
      </left>
      <right/>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double">
        <color indexed="64"/>
      </top>
      <bottom style="thin">
        <color indexed="64"/>
      </bottom>
      <diagonal/>
    </border>
    <border>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double">
        <color indexed="64"/>
      </top>
      <bottom/>
      <diagonal/>
    </border>
    <border>
      <left/>
      <right style="double">
        <color indexed="64"/>
      </right>
      <top/>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double">
        <color indexed="64"/>
      </top>
      <bottom/>
      <diagonal/>
    </border>
    <border>
      <left/>
      <right style="double">
        <color indexed="64"/>
      </right>
      <top style="double">
        <color indexed="64"/>
      </top>
      <bottom style="thin">
        <color indexed="64"/>
      </bottom>
      <diagonal/>
    </border>
    <border>
      <left style="double">
        <color indexed="64"/>
      </left>
      <right/>
      <top/>
      <bottom/>
      <diagonal/>
    </border>
    <border>
      <left style="double">
        <color indexed="64"/>
      </left>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bottom style="medium">
        <color indexed="64"/>
      </bottom>
      <diagonal/>
    </border>
    <border>
      <left style="thick">
        <color indexed="64"/>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thick">
        <color indexed="64"/>
      </left>
      <right style="thin">
        <color indexed="64"/>
      </right>
      <top style="thin">
        <color indexed="64"/>
      </top>
      <bottom style="double">
        <color indexed="64"/>
      </bottom>
      <diagonal/>
    </border>
    <border>
      <left style="thick">
        <color indexed="64"/>
      </left>
      <right/>
      <top/>
      <bottom/>
      <diagonal/>
    </border>
    <border>
      <left/>
      <right style="thick">
        <color indexed="64"/>
      </right>
      <top/>
      <bottom/>
      <diagonal/>
    </border>
    <border>
      <left style="thick">
        <color indexed="64"/>
      </left>
      <right/>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bottom/>
      <diagonal/>
    </border>
    <border>
      <left/>
      <right style="thick">
        <color indexed="64"/>
      </right>
      <top/>
      <bottom style="thin">
        <color indexed="64"/>
      </bottom>
      <diagonal/>
    </border>
    <border>
      <left/>
      <right style="double">
        <color indexed="64"/>
      </right>
      <top/>
      <bottom style="thin">
        <color indexed="64"/>
      </bottom>
      <diagonal/>
    </border>
    <border>
      <left/>
      <right/>
      <top style="double">
        <color indexed="64"/>
      </top>
      <bottom/>
      <diagonal/>
    </border>
    <border>
      <left/>
      <right style="double">
        <color indexed="64"/>
      </right>
      <top style="double">
        <color indexed="64"/>
      </top>
      <bottom/>
      <diagonal/>
    </border>
    <border>
      <left/>
      <right style="thin">
        <color indexed="64"/>
      </right>
      <top style="thin">
        <color indexed="64"/>
      </top>
      <bottom style="double">
        <color indexed="64"/>
      </bottom>
      <diagonal/>
    </border>
    <border>
      <left style="medium">
        <color indexed="64"/>
      </left>
      <right style="thin">
        <color indexed="64"/>
      </right>
      <top/>
      <bottom/>
      <diagonal/>
    </border>
    <border>
      <left style="double">
        <color indexed="64"/>
      </left>
      <right style="double">
        <color indexed="64"/>
      </right>
      <top style="double">
        <color indexed="64"/>
      </top>
      <bottom style="double">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right style="double">
        <color indexed="64"/>
      </right>
      <top style="thin">
        <color indexed="64"/>
      </top>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style="double">
        <color indexed="64"/>
      </left>
      <right style="double">
        <color indexed="64"/>
      </right>
      <top/>
      <bottom/>
      <diagonal/>
    </border>
    <border>
      <left style="double">
        <color indexed="64"/>
      </left>
      <right style="thin">
        <color indexed="64"/>
      </right>
      <top/>
      <bottom/>
      <diagonal/>
    </border>
    <border>
      <left style="double">
        <color indexed="64"/>
      </left>
      <right style="thin">
        <color indexed="64"/>
      </right>
      <top style="double">
        <color indexed="64"/>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style="double">
        <color indexed="64"/>
      </bottom>
      <diagonal/>
    </border>
    <border>
      <left style="thin">
        <color indexed="64"/>
      </left>
      <right style="double">
        <color indexed="64"/>
      </right>
      <top style="thin">
        <color indexed="64"/>
      </top>
      <bottom/>
      <diagonal/>
    </border>
    <border>
      <left style="double">
        <color indexed="64"/>
      </left>
      <right style="double">
        <color indexed="64"/>
      </right>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thin">
        <color indexed="64"/>
      </right>
      <top style="double">
        <color indexed="64"/>
      </top>
      <bottom/>
      <diagonal/>
    </border>
    <border>
      <left style="medium">
        <color indexed="64"/>
      </left>
      <right style="thin">
        <color indexed="64"/>
      </right>
      <top style="double">
        <color indexed="64"/>
      </top>
      <bottom style="double">
        <color indexed="64"/>
      </bottom>
      <diagonal/>
    </border>
    <border>
      <left/>
      <right/>
      <top style="double">
        <color indexed="64"/>
      </top>
      <bottom style="double">
        <color indexed="64"/>
      </bottom>
      <diagonal/>
    </border>
    <border>
      <left style="medium">
        <color indexed="64"/>
      </left>
      <right style="double">
        <color indexed="64"/>
      </right>
      <top style="double">
        <color indexed="64"/>
      </top>
      <bottom/>
      <diagonal/>
    </border>
    <border>
      <left style="medium">
        <color indexed="64"/>
      </left>
      <right style="double">
        <color indexed="64"/>
      </right>
      <top/>
      <bottom/>
      <diagonal/>
    </border>
    <border>
      <left style="medium">
        <color indexed="64"/>
      </left>
      <right style="double">
        <color indexed="64"/>
      </right>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double">
        <color indexed="64"/>
      </top>
      <bottom style="double">
        <color indexed="64"/>
      </bottom>
      <diagonal/>
    </border>
    <border>
      <left/>
      <right/>
      <top style="thin">
        <color indexed="64"/>
      </top>
      <bottom style="double">
        <color indexed="64"/>
      </bottom>
      <diagonal/>
    </border>
    <border>
      <left style="thin">
        <color indexed="64"/>
      </left>
      <right style="thick">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indexed="64"/>
      </left>
      <right style="thick">
        <color indexed="64"/>
      </right>
      <top/>
      <bottom/>
      <diagonal/>
    </border>
    <border>
      <left style="thin">
        <color indexed="64"/>
      </left>
      <right style="thick">
        <color indexed="64"/>
      </right>
      <top/>
      <bottom style="thin">
        <color indexed="64"/>
      </bottom>
      <diagonal/>
    </border>
    <border>
      <left/>
      <right/>
      <top style="medium">
        <color indexed="64"/>
      </top>
      <bottom/>
      <diagonal/>
    </border>
    <border>
      <left/>
      <right style="thin">
        <color indexed="64"/>
      </right>
      <top style="medium">
        <color indexed="64"/>
      </top>
      <bottom/>
      <diagonal/>
    </border>
    <border>
      <left style="medium">
        <color indexed="64"/>
      </left>
      <right/>
      <top style="double">
        <color indexed="64"/>
      </top>
      <bottom/>
      <diagonal/>
    </border>
    <border>
      <left style="medium">
        <color indexed="64"/>
      </left>
      <right/>
      <top/>
      <bottom/>
      <diagonal/>
    </border>
    <border>
      <left style="medium">
        <color indexed="64"/>
      </left>
      <right/>
      <top/>
      <bottom style="double">
        <color indexed="64"/>
      </bottom>
      <diagonal/>
    </border>
    <border>
      <left style="thin">
        <color indexed="64"/>
      </left>
      <right style="thin">
        <color indexed="64"/>
      </right>
      <top/>
      <bottom style="double">
        <color indexed="64"/>
      </bottom>
      <diagonal/>
    </border>
    <border>
      <left style="thin">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right style="double">
        <color indexed="64"/>
      </right>
      <top style="double">
        <color indexed="64"/>
      </top>
      <bottom style="double">
        <color indexed="64"/>
      </bottom>
      <diagonal/>
    </border>
    <border>
      <left style="double">
        <color indexed="64"/>
      </left>
      <right style="thin">
        <color indexed="64"/>
      </right>
      <top/>
      <bottom style="medium">
        <color indexed="64"/>
      </bottom>
      <diagonal/>
    </border>
    <border>
      <left style="thin">
        <color indexed="64"/>
      </left>
      <right style="double">
        <color indexed="64"/>
      </right>
      <top/>
      <bottom style="double">
        <color indexed="64"/>
      </bottom>
      <diagonal/>
    </border>
    <border>
      <left style="thin">
        <color indexed="64"/>
      </left>
      <right style="medium">
        <color indexed="64"/>
      </right>
      <top style="double">
        <color indexed="64"/>
      </top>
      <bottom/>
      <diagonal/>
    </border>
    <border>
      <left style="thin">
        <color indexed="64"/>
      </left>
      <right style="medium">
        <color indexed="64"/>
      </right>
      <top/>
      <bottom style="double">
        <color indexed="64"/>
      </bottom>
      <diagonal/>
    </border>
    <border>
      <left style="thin">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thick">
        <color indexed="64"/>
      </left>
      <right style="thin">
        <color indexed="64"/>
      </right>
      <top/>
      <bottom style="thin">
        <color indexed="64"/>
      </bottom>
      <diagonal/>
    </border>
    <border>
      <left style="thin">
        <color indexed="64"/>
      </left>
      <right style="thick">
        <color indexed="64"/>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ck">
        <color indexed="64"/>
      </left>
      <right style="thin">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2">
    <xf numFmtId="0" fontId="0" fillId="0" borderId="0"/>
    <xf numFmtId="0" fontId="26" fillId="0" borderId="0" applyNumberFormat="0" applyFill="0" applyBorder="0" applyAlignment="0" applyProtection="0">
      <alignment vertical="top"/>
      <protection locked="0"/>
    </xf>
  </cellStyleXfs>
  <cellXfs count="896">
    <xf numFmtId="0" fontId="0" fillId="0" borderId="0" xfId="0"/>
    <xf numFmtId="0" fontId="0" fillId="2" borderId="1" xfId="0" applyFill="1" applyBorder="1" applyProtection="1">
      <protection locked="0"/>
    </xf>
    <xf numFmtId="0" fontId="0" fillId="2" borderId="2" xfId="0" applyFill="1" applyBorder="1" applyProtection="1">
      <protection locked="0"/>
    </xf>
    <xf numFmtId="0" fontId="0" fillId="2" borderId="3" xfId="0" applyFill="1" applyBorder="1" applyProtection="1">
      <protection locked="0"/>
    </xf>
    <xf numFmtId="1" fontId="0" fillId="2" borderId="3" xfId="0" applyNumberFormat="1" applyFill="1" applyBorder="1" applyProtection="1">
      <protection locked="0"/>
    </xf>
    <xf numFmtId="0" fontId="2" fillId="3" borderId="4" xfId="0" applyFont="1" applyFill="1" applyBorder="1"/>
    <xf numFmtId="0" fontId="0" fillId="3" borderId="5" xfId="0" applyFill="1" applyBorder="1"/>
    <xf numFmtId="0" fontId="0" fillId="3" borderId="6" xfId="0" applyFill="1" applyBorder="1"/>
    <xf numFmtId="0" fontId="0" fillId="3" borderId="0" xfId="0" applyFill="1"/>
    <xf numFmtId="0" fontId="0" fillId="3" borderId="8" xfId="0" applyFill="1" applyBorder="1"/>
    <xf numFmtId="0" fontId="9" fillId="3" borderId="0" xfId="0" applyFont="1" applyFill="1"/>
    <xf numFmtId="0" fontId="0" fillId="3" borderId="7" xfId="0" applyFill="1" applyBorder="1"/>
    <xf numFmtId="0" fontId="0" fillId="3" borderId="9" xfId="0" applyFill="1" applyBorder="1"/>
    <xf numFmtId="0" fontId="0" fillId="3" borderId="10" xfId="0" applyFill="1" applyBorder="1"/>
    <xf numFmtId="0" fontId="7" fillId="3" borderId="5" xfId="0" applyFont="1" applyFill="1" applyBorder="1"/>
    <xf numFmtId="0" fontId="8" fillId="3" borderId="5" xfId="0" applyFont="1" applyFill="1" applyBorder="1"/>
    <xf numFmtId="0" fontId="8" fillId="3" borderId="0" xfId="0" applyFont="1" applyFill="1"/>
    <xf numFmtId="0" fontId="4" fillId="3" borderId="0" xfId="0" applyFont="1" applyFill="1"/>
    <xf numFmtId="0" fontId="0" fillId="3" borderId="11" xfId="0" applyFill="1" applyBorder="1"/>
    <xf numFmtId="0" fontId="9" fillId="3" borderId="7" xfId="0" applyFont="1" applyFill="1" applyBorder="1"/>
    <xf numFmtId="0" fontId="7" fillId="3" borderId="0" xfId="0" applyFont="1" applyFill="1"/>
    <xf numFmtId="0" fontId="2" fillId="3" borderId="5" xfId="0" applyFont="1" applyFill="1" applyBorder="1"/>
    <xf numFmtId="0" fontId="2" fillId="3" borderId="7" xfId="0" applyFont="1" applyFill="1" applyBorder="1"/>
    <xf numFmtId="0" fontId="2" fillId="3" borderId="0" xfId="0" applyFont="1" applyFill="1"/>
    <xf numFmtId="0" fontId="0" fillId="3" borderId="12" xfId="0" applyFill="1" applyBorder="1"/>
    <xf numFmtId="0" fontId="5" fillId="3" borderId="5" xfId="0" applyFont="1" applyFill="1" applyBorder="1"/>
    <xf numFmtId="0" fontId="5" fillId="3" borderId="0" xfId="0" applyFont="1" applyFill="1"/>
    <xf numFmtId="0" fontId="7" fillId="3" borderId="0" xfId="0" applyFont="1" applyFill="1" applyAlignment="1">
      <alignment horizontal="right"/>
    </xf>
    <xf numFmtId="0" fontId="0" fillId="3" borderId="4" xfId="0" applyFill="1" applyBorder="1"/>
    <xf numFmtId="0" fontId="0" fillId="3" borderId="17" xfId="0" applyFill="1" applyBorder="1"/>
    <xf numFmtId="0" fontId="0" fillId="4" borderId="3" xfId="0" applyFill="1" applyBorder="1"/>
    <xf numFmtId="0" fontId="0" fillId="4" borderId="13" xfId="0" applyFill="1" applyBorder="1"/>
    <xf numFmtId="0" fontId="0" fillId="2" borderId="0" xfId="0" applyFill="1"/>
    <xf numFmtId="0" fontId="0" fillId="5" borderId="0" xfId="0" applyFill="1"/>
    <xf numFmtId="0" fontId="0" fillId="5" borderId="17" xfId="0" applyFill="1" applyBorder="1"/>
    <xf numFmtId="0" fontId="2" fillId="4" borderId="14" xfId="0" applyFont="1" applyFill="1" applyBorder="1" applyAlignment="1">
      <alignment horizontal="center"/>
    </xf>
    <xf numFmtId="0" fontId="0" fillId="5" borderId="3" xfId="0" applyFill="1" applyBorder="1" applyAlignment="1">
      <alignment horizontal="center"/>
    </xf>
    <xf numFmtId="0" fontId="6" fillId="5" borderId="21" xfId="0" applyFont="1" applyFill="1" applyBorder="1" applyAlignment="1">
      <alignment horizontal="center"/>
    </xf>
    <xf numFmtId="0" fontId="6" fillId="5" borderId="14" xfId="0" applyFont="1" applyFill="1" applyBorder="1" applyAlignment="1">
      <alignment horizontal="center"/>
    </xf>
    <xf numFmtId="0" fontId="9" fillId="5" borderId="14" xfId="0" applyFont="1" applyFill="1" applyBorder="1" applyAlignment="1">
      <alignment horizontal="center"/>
    </xf>
    <xf numFmtId="164" fontId="0" fillId="2" borderId="3" xfId="0" applyNumberFormat="1" applyFill="1" applyBorder="1" applyProtection="1">
      <protection locked="0"/>
    </xf>
    <xf numFmtId="0" fontId="9" fillId="5" borderId="13" xfId="0" applyFont="1" applyFill="1" applyBorder="1" applyAlignment="1">
      <alignment horizontal="center"/>
    </xf>
    <xf numFmtId="0" fontId="6" fillId="5" borderId="22" xfId="0" applyFont="1" applyFill="1" applyBorder="1" applyAlignment="1">
      <alignment horizontal="center"/>
    </xf>
    <xf numFmtId="0" fontId="6" fillId="5" borderId="23" xfId="0" applyFont="1" applyFill="1" applyBorder="1" applyAlignment="1">
      <alignment horizontal="center"/>
    </xf>
    <xf numFmtId="0" fontId="6" fillId="5" borderId="24" xfId="0" applyFont="1" applyFill="1" applyBorder="1" applyAlignment="1">
      <alignment horizontal="center"/>
    </xf>
    <xf numFmtId="0" fontId="6" fillId="5" borderId="8" xfId="0" applyFont="1" applyFill="1" applyBorder="1" applyAlignment="1">
      <alignment horizontal="center"/>
    </xf>
    <xf numFmtId="0" fontId="6" fillId="5" borderId="25" xfId="0" applyFont="1" applyFill="1" applyBorder="1" applyAlignment="1">
      <alignment horizontal="center"/>
    </xf>
    <xf numFmtId="0" fontId="6" fillId="5" borderId="10" xfId="0" applyFont="1" applyFill="1" applyBorder="1" applyAlignment="1">
      <alignment horizontal="center"/>
    </xf>
    <xf numFmtId="0" fontId="6" fillId="5" borderId="26" xfId="0" applyFont="1" applyFill="1" applyBorder="1" applyAlignment="1">
      <alignment horizontal="center"/>
    </xf>
    <xf numFmtId="164" fontId="4" fillId="2" borderId="10" xfId="0" applyNumberFormat="1" applyFont="1" applyFill="1" applyBorder="1" applyProtection="1">
      <protection locked="0"/>
    </xf>
    <xf numFmtId="0" fontId="0" fillId="5" borderId="27" xfId="0" applyFill="1" applyBorder="1"/>
    <xf numFmtId="0" fontId="0" fillId="5" borderId="28" xfId="0" applyFill="1" applyBorder="1"/>
    <xf numFmtId="0" fontId="6" fillId="5" borderId="29" xfId="0" applyFont="1" applyFill="1" applyBorder="1"/>
    <xf numFmtId="0" fontId="6" fillId="5" borderId="0" xfId="0" applyFont="1" applyFill="1"/>
    <xf numFmtId="0" fontId="6" fillId="5" borderId="30" xfId="0" applyFont="1" applyFill="1" applyBorder="1" applyAlignment="1">
      <alignment horizontal="center"/>
    </xf>
    <xf numFmtId="0" fontId="6" fillId="5" borderId="17" xfId="0" applyFont="1" applyFill="1" applyBorder="1"/>
    <xf numFmtId="0" fontId="6" fillId="5" borderId="8" xfId="0" applyFont="1" applyFill="1" applyBorder="1"/>
    <xf numFmtId="0" fontId="6" fillId="5" borderId="10" xfId="0" applyFont="1" applyFill="1" applyBorder="1"/>
    <xf numFmtId="0" fontId="6" fillId="5" borderId="15" xfId="0" applyFont="1" applyFill="1" applyBorder="1"/>
    <xf numFmtId="0" fontId="6" fillId="5" borderId="11" xfId="0" applyFont="1" applyFill="1" applyBorder="1"/>
    <xf numFmtId="165" fontId="0" fillId="2" borderId="31" xfId="0" applyNumberFormat="1" applyFill="1" applyBorder="1" applyProtection="1">
      <protection locked="0"/>
    </xf>
    <xf numFmtId="1" fontId="0" fillId="2" borderId="32" xfId="0" applyNumberFormat="1" applyFill="1" applyBorder="1" applyProtection="1">
      <protection locked="0"/>
    </xf>
    <xf numFmtId="164" fontId="0" fillId="2" borderId="32" xfId="0" applyNumberFormat="1" applyFill="1" applyBorder="1" applyProtection="1">
      <protection locked="0"/>
    </xf>
    <xf numFmtId="165" fontId="0" fillId="2" borderId="33" xfId="0" applyNumberFormat="1" applyFill="1" applyBorder="1" applyProtection="1">
      <protection locked="0"/>
    </xf>
    <xf numFmtId="0" fontId="0" fillId="5" borderId="34" xfId="0" applyFill="1" applyBorder="1"/>
    <xf numFmtId="0" fontId="6" fillId="5" borderId="16" xfId="0" applyFont="1" applyFill="1" applyBorder="1" applyAlignment="1">
      <alignment horizontal="center"/>
    </xf>
    <xf numFmtId="0" fontId="6" fillId="5" borderId="35" xfId="0" applyFont="1" applyFill="1" applyBorder="1" applyAlignment="1">
      <alignment horizontal="center"/>
    </xf>
    <xf numFmtId="0" fontId="0" fillId="5" borderId="36" xfId="0" applyFill="1" applyBorder="1"/>
    <xf numFmtId="0" fontId="0" fillId="5" borderId="37" xfId="0" applyFill="1" applyBorder="1"/>
    <xf numFmtId="0" fontId="6" fillId="5" borderId="13" xfId="0" applyFont="1" applyFill="1" applyBorder="1" applyAlignment="1">
      <alignment horizontal="center"/>
    </xf>
    <xf numFmtId="0" fontId="0" fillId="5" borderId="38" xfId="0" applyFill="1" applyBorder="1" applyAlignment="1">
      <alignment horizontal="center"/>
    </xf>
    <xf numFmtId="0" fontId="0" fillId="5" borderId="39" xfId="0" applyFill="1" applyBorder="1" applyAlignment="1">
      <alignment horizontal="center"/>
    </xf>
    <xf numFmtId="0" fontId="0" fillId="5" borderId="40" xfId="0" applyFill="1" applyBorder="1" applyAlignment="1">
      <alignment horizontal="center"/>
    </xf>
    <xf numFmtId="0" fontId="0" fillId="5" borderId="41" xfId="0" applyFill="1" applyBorder="1" applyAlignment="1">
      <alignment horizontal="center"/>
    </xf>
    <xf numFmtId="0" fontId="6" fillId="5" borderId="42" xfId="0" applyFont="1" applyFill="1" applyBorder="1" applyAlignment="1">
      <alignment horizontal="center"/>
    </xf>
    <xf numFmtId="0" fontId="7" fillId="5" borderId="42" xfId="0" applyFont="1" applyFill="1" applyBorder="1" applyAlignment="1">
      <alignment horizontal="center"/>
    </xf>
    <xf numFmtId="0" fontId="0" fillId="2" borderId="15" xfId="0" applyFill="1" applyBorder="1" applyProtection="1">
      <protection locked="0"/>
    </xf>
    <xf numFmtId="165" fontId="0" fillId="2" borderId="3" xfId="0" applyNumberFormat="1" applyFill="1" applyBorder="1" applyProtection="1">
      <protection locked="0"/>
    </xf>
    <xf numFmtId="165" fontId="0" fillId="2" borderId="32" xfId="0" applyNumberFormat="1" applyFill="1" applyBorder="1" applyProtection="1">
      <protection locked="0"/>
    </xf>
    <xf numFmtId="0" fontId="0" fillId="3" borderId="36" xfId="0" applyFill="1" applyBorder="1"/>
    <xf numFmtId="0" fontId="6" fillId="5" borderId="13" xfId="0" applyFont="1" applyFill="1" applyBorder="1" applyAlignment="1">
      <alignment horizontal="left"/>
    </xf>
    <xf numFmtId="0" fontId="7" fillId="5" borderId="32" xfId="0" applyFont="1" applyFill="1" applyBorder="1" applyAlignment="1">
      <alignment horizontal="center"/>
    </xf>
    <xf numFmtId="0" fontId="0" fillId="5" borderId="21" xfId="0" applyFill="1" applyBorder="1"/>
    <xf numFmtId="0" fontId="7" fillId="3" borderId="36" xfId="0" applyFont="1" applyFill="1" applyBorder="1"/>
    <xf numFmtId="0" fontId="0" fillId="3" borderId="30" xfId="0" applyFill="1" applyBorder="1"/>
    <xf numFmtId="164" fontId="0" fillId="2" borderId="0" xfId="0" applyNumberFormat="1" applyFill="1"/>
    <xf numFmtId="0" fontId="0" fillId="2" borderId="3" xfId="0" applyFill="1" applyBorder="1" applyAlignment="1" applyProtection="1">
      <alignment horizontal="left"/>
      <protection locked="0"/>
    </xf>
    <xf numFmtId="164" fontId="0" fillId="2" borderId="43" xfId="0" applyNumberFormat="1" applyFill="1" applyBorder="1" applyProtection="1">
      <protection locked="0"/>
    </xf>
    <xf numFmtId="0" fontId="6" fillId="2" borderId="3" xfId="0" applyFont="1" applyFill="1" applyBorder="1" applyProtection="1">
      <protection locked="0"/>
    </xf>
    <xf numFmtId="166" fontId="0" fillId="2" borderId="28" xfId="0" applyNumberFormat="1" applyFill="1" applyBorder="1" applyProtection="1">
      <protection locked="0"/>
    </xf>
    <xf numFmtId="166" fontId="0" fillId="2" borderId="44" xfId="0" applyNumberFormat="1" applyFill="1" applyBorder="1" applyProtection="1">
      <protection locked="0"/>
    </xf>
    <xf numFmtId="164" fontId="0" fillId="2" borderId="45" xfId="0" applyNumberFormat="1" applyFill="1" applyBorder="1" applyProtection="1">
      <protection locked="0"/>
    </xf>
    <xf numFmtId="0" fontId="6" fillId="2" borderId="32" xfId="0" applyFont="1" applyFill="1" applyBorder="1" applyProtection="1">
      <protection locked="0"/>
    </xf>
    <xf numFmtId="0" fontId="6" fillId="5" borderId="6" xfId="0" applyFont="1" applyFill="1" applyBorder="1" applyAlignment="1">
      <alignment horizontal="center"/>
    </xf>
    <xf numFmtId="0" fontId="7" fillId="5" borderId="7" xfId="0" applyFont="1" applyFill="1" applyBorder="1"/>
    <xf numFmtId="168" fontId="0" fillId="5" borderId="13" xfId="0" applyNumberFormat="1" applyFill="1" applyBorder="1" applyProtection="1">
      <protection hidden="1"/>
    </xf>
    <xf numFmtId="0" fontId="0" fillId="3" borderId="0" xfId="0" applyFill="1" applyProtection="1">
      <protection hidden="1"/>
    </xf>
    <xf numFmtId="164" fontId="4" fillId="3" borderId="0" xfId="0" applyNumberFormat="1" applyFont="1" applyFill="1" applyProtection="1">
      <protection hidden="1"/>
    </xf>
    <xf numFmtId="166" fontId="4" fillId="3" borderId="0" xfId="0" applyNumberFormat="1" applyFont="1" applyFill="1" applyProtection="1">
      <protection hidden="1"/>
    </xf>
    <xf numFmtId="0" fontId="0" fillId="5" borderId="52" xfId="0" applyFill="1" applyBorder="1"/>
    <xf numFmtId="0" fontId="0" fillId="6" borderId="53" xfId="0" applyFill="1" applyBorder="1"/>
    <xf numFmtId="0" fontId="4" fillId="3" borderId="5" xfId="0" applyFont="1" applyFill="1" applyBorder="1"/>
    <xf numFmtId="0" fontId="0" fillId="3" borderId="0" xfId="0" applyFill="1" applyAlignment="1">
      <alignment horizontal="center"/>
    </xf>
    <xf numFmtId="0" fontId="13" fillId="3" borderId="0" xfId="0" applyFont="1" applyFill="1"/>
    <xf numFmtId="49" fontId="6" fillId="2" borderId="10" xfId="0" applyNumberFormat="1" applyFont="1" applyFill="1" applyBorder="1" applyProtection="1">
      <protection locked="0"/>
    </xf>
    <xf numFmtId="49" fontId="6" fillId="2" borderId="55" xfId="0" applyNumberFormat="1" applyFont="1" applyFill="1" applyBorder="1" applyProtection="1">
      <protection locked="0"/>
    </xf>
    <xf numFmtId="49" fontId="0" fillId="2" borderId="3" xfId="0" applyNumberFormat="1" applyFill="1" applyBorder="1" applyProtection="1">
      <protection locked="0"/>
    </xf>
    <xf numFmtId="49" fontId="0" fillId="2" borderId="32" xfId="0" applyNumberFormat="1" applyFill="1" applyBorder="1" applyProtection="1">
      <protection locked="0"/>
    </xf>
    <xf numFmtId="164" fontId="4" fillId="7" borderId="57" xfId="0" applyNumberFormat="1" applyFont="1" applyFill="1" applyBorder="1" applyProtection="1">
      <protection hidden="1"/>
    </xf>
    <xf numFmtId="166" fontId="4" fillId="7" borderId="57" xfId="0" applyNumberFormat="1" applyFont="1" applyFill="1" applyBorder="1" applyProtection="1">
      <protection hidden="1"/>
    </xf>
    <xf numFmtId="164" fontId="0" fillId="7" borderId="57" xfId="0" applyNumberFormat="1" applyFill="1" applyBorder="1" applyProtection="1">
      <protection hidden="1"/>
    </xf>
    <xf numFmtId="164" fontId="4" fillId="7" borderId="15" xfId="0" applyNumberFormat="1" applyFont="1" applyFill="1" applyBorder="1" applyProtection="1">
      <protection hidden="1"/>
    </xf>
    <xf numFmtId="164" fontId="4" fillId="7" borderId="10" xfId="0" applyNumberFormat="1" applyFont="1" applyFill="1" applyBorder="1" applyProtection="1">
      <protection hidden="1"/>
    </xf>
    <xf numFmtId="166" fontId="0" fillId="7" borderId="3" xfId="0" applyNumberFormat="1" applyFill="1" applyBorder="1" applyProtection="1">
      <protection hidden="1"/>
    </xf>
    <xf numFmtId="164" fontId="0" fillId="7" borderId="13" xfId="0" applyNumberFormat="1" applyFill="1" applyBorder="1" applyProtection="1">
      <protection hidden="1"/>
    </xf>
    <xf numFmtId="164" fontId="0" fillId="7" borderId="3" xfId="0" applyNumberFormat="1" applyFill="1" applyBorder="1" applyProtection="1">
      <protection hidden="1"/>
    </xf>
    <xf numFmtId="166" fontId="0" fillId="7" borderId="57" xfId="0" applyNumberFormat="1" applyFill="1" applyBorder="1" applyProtection="1">
      <protection hidden="1"/>
    </xf>
    <xf numFmtId="49" fontId="0" fillId="2" borderId="15" xfId="0" applyNumberFormat="1" applyFill="1" applyBorder="1" applyProtection="1">
      <protection locked="0"/>
    </xf>
    <xf numFmtId="0" fontId="0" fillId="5" borderId="21" xfId="0" applyFill="1" applyBorder="1" applyProtection="1">
      <protection hidden="1"/>
    </xf>
    <xf numFmtId="0" fontId="4" fillId="5" borderId="0" xfId="0" applyFont="1" applyFill="1" applyAlignment="1">
      <alignment horizontal="center"/>
    </xf>
    <xf numFmtId="167" fontId="0" fillId="5" borderId="6" xfId="0" applyNumberFormat="1" applyFill="1" applyBorder="1" applyAlignment="1" applyProtection="1">
      <alignment horizontal="center"/>
      <protection hidden="1"/>
    </xf>
    <xf numFmtId="167" fontId="0" fillId="5" borderId="21" xfId="0" applyNumberFormat="1" applyFill="1" applyBorder="1" applyAlignment="1" applyProtection="1">
      <alignment horizontal="center"/>
      <protection hidden="1"/>
    </xf>
    <xf numFmtId="0" fontId="0" fillId="6" borderId="21" xfId="0" applyFill="1" applyBorder="1" applyProtection="1">
      <protection hidden="1"/>
    </xf>
    <xf numFmtId="0" fontId="0" fillId="5" borderId="14" xfId="0" applyFill="1" applyBorder="1" applyAlignment="1">
      <alignment horizontal="center"/>
    </xf>
    <xf numFmtId="0" fontId="14" fillId="3" borderId="9" xfId="0" applyFont="1" applyFill="1" applyBorder="1" applyAlignment="1">
      <alignment horizontal="right"/>
    </xf>
    <xf numFmtId="0" fontId="14" fillId="3" borderId="17" xfId="0" applyFont="1" applyFill="1" applyBorder="1"/>
    <xf numFmtId="0" fontId="2" fillId="4" borderId="58" xfId="0" applyFont="1" applyFill="1" applyBorder="1" applyAlignment="1">
      <alignment horizontal="center"/>
    </xf>
    <xf numFmtId="0" fontId="0" fillId="2" borderId="0" xfId="0" applyFill="1" applyAlignment="1">
      <alignment horizontal="right"/>
    </xf>
    <xf numFmtId="0" fontId="0" fillId="8" borderId="27" xfId="0" applyFill="1" applyBorder="1"/>
    <xf numFmtId="0" fontId="0" fillId="8" borderId="28" xfId="0" applyFill="1" applyBorder="1"/>
    <xf numFmtId="0" fontId="0" fillId="8" borderId="5" xfId="0" applyFill="1" applyBorder="1"/>
    <xf numFmtId="0" fontId="0" fillId="8" borderId="6" xfId="0" applyFill="1" applyBorder="1"/>
    <xf numFmtId="0" fontId="0" fillId="8" borderId="9" xfId="0" applyFill="1" applyBorder="1"/>
    <xf numFmtId="0" fontId="0" fillId="8" borderId="17" xfId="0" applyFill="1" applyBorder="1"/>
    <xf numFmtId="0" fontId="0" fillId="8" borderId="0" xfId="0" applyFill="1"/>
    <xf numFmtId="0" fontId="0" fillId="8" borderId="8" xfId="0" applyFill="1" applyBorder="1"/>
    <xf numFmtId="0" fontId="0" fillId="8" borderId="4" xfId="0" applyFill="1" applyBorder="1"/>
    <xf numFmtId="0" fontId="0" fillId="8" borderId="7" xfId="0" applyFill="1" applyBorder="1"/>
    <xf numFmtId="0" fontId="0" fillId="8" borderId="10" xfId="0" applyFill="1" applyBorder="1"/>
    <xf numFmtId="164" fontId="0" fillId="5" borderId="15" xfId="0" applyNumberFormat="1" applyFill="1" applyBorder="1" applyProtection="1">
      <protection hidden="1"/>
    </xf>
    <xf numFmtId="164" fontId="4" fillId="7" borderId="28" xfId="0" applyNumberFormat="1" applyFont="1" applyFill="1" applyBorder="1" applyProtection="1">
      <protection hidden="1"/>
    </xf>
    <xf numFmtId="0" fontId="0" fillId="5" borderId="4" xfId="0" applyFill="1" applyBorder="1"/>
    <xf numFmtId="0" fontId="0" fillId="5" borderId="7" xfId="0" applyFill="1" applyBorder="1"/>
    <xf numFmtId="0" fontId="0" fillId="5" borderId="9" xfId="0" applyFill="1" applyBorder="1"/>
    <xf numFmtId="164" fontId="4" fillId="7" borderId="30" xfId="0" applyNumberFormat="1" applyFont="1" applyFill="1" applyBorder="1"/>
    <xf numFmtId="0" fontId="0" fillId="5" borderId="30" xfId="0" applyFill="1" applyBorder="1"/>
    <xf numFmtId="164" fontId="4" fillId="7" borderId="60" xfId="0" applyNumberFormat="1" applyFont="1" applyFill="1" applyBorder="1"/>
    <xf numFmtId="0" fontId="0" fillId="5" borderId="60" xfId="0" applyFill="1" applyBorder="1"/>
    <xf numFmtId="0" fontId="0" fillId="5" borderId="12" xfId="0" applyFill="1" applyBorder="1"/>
    <xf numFmtId="0" fontId="0" fillId="5" borderId="61" xfId="0" applyFill="1" applyBorder="1"/>
    <xf numFmtId="164" fontId="0" fillId="5" borderId="28" xfId="0" applyNumberFormat="1" applyFill="1" applyBorder="1" applyProtection="1">
      <protection hidden="1"/>
    </xf>
    <xf numFmtId="0" fontId="0" fillId="3" borderId="28" xfId="0" applyFill="1" applyBorder="1"/>
    <xf numFmtId="164" fontId="4" fillId="7" borderId="62" xfId="0" applyNumberFormat="1" applyFont="1" applyFill="1" applyBorder="1" applyProtection="1">
      <protection hidden="1"/>
    </xf>
    <xf numFmtId="0" fontId="8" fillId="3" borderId="63" xfId="0" applyFont="1" applyFill="1" applyBorder="1"/>
    <xf numFmtId="0" fontId="8" fillId="3" borderId="36" xfId="0" applyFont="1" applyFill="1" applyBorder="1"/>
    <xf numFmtId="0" fontId="7" fillId="3" borderId="30" xfId="0" applyFont="1" applyFill="1" applyBorder="1"/>
    <xf numFmtId="167" fontId="0" fillId="5" borderId="55" xfId="0" applyNumberFormat="1" applyFill="1" applyBorder="1" applyAlignment="1" applyProtection="1">
      <alignment horizontal="center"/>
      <protection hidden="1"/>
    </xf>
    <xf numFmtId="0" fontId="0" fillId="5" borderId="32" xfId="0" applyFill="1" applyBorder="1" applyProtection="1">
      <protection hidden="1"/>
    </xf>
    <xf numFmtId="0" fontId="17" fillId="3" borderId="64" xfId="0" applyFont="1" applyFill="1" applyBorder="1"/>
    <xf numFmtId="170" fontId="0" fillId="5" borderId="3" xfId="0" applyNumberFormat="1" applyFill="1" applyBorder="1" applyProtection="1">
      <protection hidden="1"/>
    </xf>
    <xf numFmtId="0" fontId="9" fillId="3" borderId="5" xfId="0" applyFont="1" applyFill="1" applyBorder="1" applyAlignment="1" applyProtection="1">
      <alignment horizontal="left"/>
      <protection hidden="1"/>
    </xf>
    <xf numFmtId="0" fontId="9" fillId="3" borderId="0" xfId="0" applyFont="1" applyFill="1" applyProtection="1">
      <protection hidden="1"/>
    </xf>
    <xf numFmtId="0" fontId="9" fillId="3" borderId="7" xfId="0" applyFont="1" applyFill="1" applyBorder="1" applyProtection="1">
      <protection hidden="1"/>
    </xf>
    <xf numFmtId="0" fontId="6" fillId="3" borderId="0" xfId="0" applyFont="1" applyFill="1" applyProtection="1">
      <protection hidden="1"/>
    </xf>
    <xf numFmtId="0" fontId="6" fillId="5" borderId="65" xfId="0" applyFont="1" applyFill="1" applyBorder="1" applyProtection="1">
      <protection hidden="1"/>
    </xf>
    <xf numFmtId="0" fontId="6" fillId="5" borderId="64" xfId="0" applyFont="1" applyFill="1" applyBorder="1" applyProtection="1">
      <protection hidden="1"/>
    </xf>
    <xf numFmtId="0" fontId="6" fillId="5" borderId="66" xfId="0" applyFont="1" applyFill="1" applyBorder="1" applyAlignment="1" applyProtection="1">
      <alignment wrapText="1"/>
      <protection hidden="1"/>
    </xf>
    <xf numFmtId="0" fontId="6" fillId="5" borderId="67" xfId="0" applyFont="1" applyFill="1" applyBorder="1" applyAlignment="1" applyProtection="1">
      <alignment wrapText="1"/>
      <protection hidden="1"/>
    </xf>
    <xf numFmtId="0" fontId="6" fillId="5" borderId="64" xfId="0" applyFont="1" applyFill="1" applyBorder="1" applyAlignment="1" applyProtection="1">
      <alignment wrapText="1"/>
      <protection hidden="1"/>
    </xf>
    <xf numFmtId="0" fontId="6" fillId="5" borderId="67" xfId="0" applyFont="1" applyFill="1" applyBorder="1" applyProtection="1">
      <protection hidden="1"/>
    </xf>
    <xf numFmtId="0" fontId="6" fillId="5" borderId="68" xfId="0" applyFont="1" applyFill="1" applyBorder="1" applyAlignment="1" applyProtection="1">
      <alignment wrapText="1"/>
      <protection hidden="1"/>
    </xf>
    <xf numFmtId="0" fontId="7" fillId="8" borderId="3" xfId="0" applyFont="1" applyFill="1" applyBorder="1" applyAlignment="1" applyProtection="1">
      <alignment wrapText="1"/>
      <protection hidden="1"/>
    </xf>
    <xf numFmtId="0" fontId="7" fillId="8" borderId="3" xfId="0" applyFont="1" applyFill="1" applyBorder="1" applyAlignment="1" applyProtection="1">
      <alignment horizontal="right" wrapText="1"/>
      <protection hidden="1"/>
    </xf>
    <xf numFmtId="0" fontId="0" fillId="3" borderId="4" xfId="0" applyFill="1" applyBorder="1" applyProtection="1">
      <protection hidden="1"/>
    </xf>
    <xf numFmtId="0" fontId="14" fillId="8" borderId="3" xfId="0" applyFont="1" applyFill="1" applyBorder="1" applyProtection="1">
      <protection hidden="1"/>
    </xf>
    <xf numFmtId="0" fontId="14" fillId="8" borderId="3" xfId="0" applyFont="1" applyFill="1" applyBorder="1" applyAlignment="1" applyProtection="1">
      <alignment horizontal="right"/>
      <protection hidden="1"/>
    </xf>
    <xf numFmtId="0" fontId="14" fillId="8" borderId="21" xfId="0" applyFont="1" applyFill="1" applyBorder="1" applyAlignment="1" applyProtection="1">
      <alignment horizontal="right"/>
      <protection hidden="1"/>
    </xf>
    <xf numFmtId="164" fontId="4" fillId="7" borderId="69" xfId="0" applyNumberFormat="1" applyFont="1" applyFill="1" applyBorder="1" applyProtection="1">
      <protection hidden="1"/>
    </xf>
    <xf numFmtId="0" fontId="2" fillId="3" borderId="4" xfId="0" applyFont="1" applyFill="1" applyBorder="1" applyProtection="1">
      <protection hidden="1"/>
    </xf>
    <xf numFmtId="0" fontId="0" fillId="3" borderId="5" xfId="0" applyFill="1" applyBorder="1" applyProtection="1">
      <protection hidden="1"/>
    </xf>
    <xf numFmtId="0" fontId="4" fillId="3" borderId="7" xfId="0" applyFont="1" applyFill="1" applyBorder="1" applyProtection="1">
      <protection hidden="1"/>
    </xf>
    <xf numFmtId="0" fontId="7" fillId="3" borderId="0" xfId="0" applyFont="1" applyFill="1" applyProtection="1">
      <protection hidden="1"/>
    </xf>
    <xf numFmtId="0" fontId="6" fillId="5" borderId="22" xfId="0" applyFont="1" applyFill="1" applyBorder="1" applyAlignment="1" applyProtection="1">
      <alignment horizontal="center"/>
      <protection hidden="1"/>
    </xf>
    <xf numFmtId="0" fontId="6" fillId="5" borderId="53" xfId="0" applyFont="1" applyFill="1" applyBorder="1" applyAlignment="1" applyProtection="1">
      <alignment horizontal="center"/>
      <protection hidden="1"/>
    </xf>
    <xf numFmtId="0" fontId="14" fillId="5" borderId="29" xfId="0" applyFont="1" applyFill="1" applyBorder="1" applyProtection="1">
      <protection hidden="1"/>
    </xf>
    <xf numFmtId="0" fontId="14" fillId="5" borderId="54" xfId="0" applyFont="1" applyFill="1" applyBorder="1" applyAlignment="1" applyProtection="1">
      <alignment horizontal="center"/>
      <protection hidden="1"/>
    </xf>
    <xf numFmtId="0" fontId="6" fillId="5" borderId="8" xfId="0" applyFont="1" applyFill="1" applyBorder="1" applyAlignment="1" applyProtection="1">
      <alignment horizontal="center"/>
      <protection hidden="1"/>
    </xf>
    <xf numFmtId="0" fontId="6" fillId="5" borderId="0" xfId="0" applyFont="1" applyFill="1" applyAlignment="1" applyProtection="1">
      <alignment horizontal="center"/>
      <protection hidden="1"/>
    </xf>
    <xf numFmtId="0" fontId="14" fillId="5" borderId="7" xfId="0" applyFont="1" applyFill="1" applyBorder="1" applyProtection="1">
      <protection hidden="1"/>
    </xf>
    <xf numFmtId="0" fontId="14" fillId="5" borderId="30" xfId="0" applyFont="1" applyFill="1" applyBorder="1" applyAlignment="1" applyProtection="1">
      <alignment horizontal="center"/>
      <protection hidden="1"/>
    </xf>
    <xf numFmtId="0" fontId="6" fillId="5" borderId="3" xfId="0" quotePrefix="1" applyFont="1" applyFill="1" applyBorder="1" applyAlignment="1" applyProtection="1">
      <alignment wrapText="1"/>
      <protection hidden="1"/>
    </xf>
    <xf numFmtId="0" fontId="6" fillId="5" borderId="13" xfId="0" quotePrefix="1" applyFont="1" applyFill="1" applyBorder="1" applyAlignment="1" applyProtection="1">
      <alignment wrapText="1"/>
      <protection hidden="1"/>
    </xf>
    <xf numFmtId="0" fontId="6" fillId="5" borderId="0" xfId="0" applyFont="1" applyFill="1" applyAlignment="1" applyProtection="1">
      <alignment wrapText="1"/>
      <protection hidden="1"/>
    </xf>
    <xf numFmtId="0" fontId="6" fillId="5" borderId="0" xfId="0" applyFont="1" applyFill="1" applyProtection="1">
      <protection hidden="1"/>
    </xf>
    <xf numFmtId="0" fontId="6" fillId="5" borderId="9" xfId="0" applyFont="1" applyFill="1" applyBorder="1" applyAlignment="1" applyProtection="1">
      <alignment wrapText="1"/>
      <protection hidden="1"/>
    </xf>
    <xf numFmtId="0" fontId="6" fillId="5" borderId="27" xfId="0" applyFont="1" applyFill="1" applyBorder="1" applyAlignment="1" applyProtection="1">
      <alignment wrapText="1"/>
      <protection hidden="1"/>
    </xf>
    <xf numFmtId="0" fontId="6" fillId="5" borderId="32" xfId="0" quotePrefix="1" applyFont="1" applyFill="1" applyBorder="1" applyAlignment="1" applyProtection="1">
      <alignment wrapText="1"/>
      <protection hidden="1"/>
    </xf>
    <xf numFmtId="0" fontId="6" fillId="5" borderId="3" xfId="0" applyFont="1" applyFill="1" applyBorder="1" applyProtection="1">
      <protection hidden="1"/>
    </xf>
    <xf numFmtId="0" fontId="6" fillId="5" borderId="13" xfId="0" applyFont="1" applyFill="1" applyBorder="1" applyProtection="1">
      <protection hidden="1"/>
    </xf>
    <xf numFmtId="0" fontId="6" fillId="5" borderId="3" xfId="0" quotePrefix="1" applyFont="1" applyFill="1" applyBorder="1" applyProtection="1">
      <protection hidden="1"/>
    </xf>
    <xf numFmtId="0" fontId="6" fillId="5" borderId="28" xfId="0" applyFont="1" applyFill="1" applyBorder="1" applyProtection="1">
      <protection hidden="1"/>
    </xf>
    <xf numFmtId="0" fontId="6" fillId="5" borderId="32" xfId="0" quotePrefix="1" applyFont="1" applyFill="1" applyBorder="1" applyProtection="1">
      <protection hidden="1"/>
    </xf>
    <xf numFmtId="0" fontId="6" fillId="5" borderId="17" xfId="0" applyFont="1" applyFill="1" applyBorder="1" applyProtection="1">
      <protection hidden="1"/>
    </xf>
    <xf numFmtId="0" fontId="14" fillId="5" borderId="13" xfId="0" quotePrefix="1" applyFont="1" applyFill="1" applyBorder="1" applyProtection="1">
      <protection hidden="1"/>
    </xf>
    <xf numFmtId="0" fontId="0" fillId="5" borderId="4" xfId="0" applyFill="1" applyBorder="1" applyProtection="1">
      <protection hidden="1"/>
    </xf>
    <xf numFmtId="0" fontId="0" fillId="5" borderId="7" xfId="0" applyFill="1" applyBorder="1" applyProtection="1">
      <protection hidden="1"/>
    </xf>
    <xf numFmtId="0" fontId="0" fillId="5" borderId="9" xfId="0" applyFill="1" applyBorder="1" applyProtection="1">
      <protection hidden="1"/>
    </xf>
    <xf numFmtId="0" fontId="14" fillId="5" borderId="21" xfId="0" quotePrefix="1" applyFont="1" applyFill="1" applyBorder="1" applyProtection="1">
      <protection hidden="1"/>
    </xf>
    <xf numFmtId="164" fontId="6" fillId="5" borderId="60" xfId="0" applyNumberFormat="1" applyFont="1" applyFill="1" applyBorder="1" applyAlignment="1" applyProtection="1">
      <alignment horizontal="center"/>
      <protection hidden="1"/>
    </xf>
    <xf numFmtId="0" fontId="6" fillId="5" borderId="30" xfId="0" applyFont="1" applyFill="1" applyBorder="1" applyAlignment="1" applyProtection="1">
      <alignment horizontal="center"/>
      <protection hidden="1"/>
    </xf>
    <xf numFmtId="164" fontId="6" fillId="5" borderId="30" xfId="0" applyNumberFormat="1" applyFont="1" applyFill="1" applyBorder="1" applyAlignment="1" applyProtection="1">
      <alignment horizontal="center"/>
      <protection hidden="1"/>
    </xf>
    <xf numFmtId="0" fontId="6" fillId="5" borderId="52" xfId="0" applyFont="1" applyFill="1" applyBorder="1" applyAlignment="1" applyProtection="1">
      <alignment horizontal="center" wrapText="1"/>
      <protection hidden="1"/>
    </xf>
    <xf numFmtId="164" fontId="9" fillId="5" borderId="8" xfId="0" applyNumberFormat="1" applyFont="1" applyFill="1" applyBorder="1" applyProtection="1">
      <protection hidden="1"/>
    </xf>
    <xf numFmtId="0" fontId="0" fillId="2" borderId="0" xfId="0" applyFill="1" applyProtection="1">
      <protection hidden="1"/>
    </xf>
    <xf numFmtId="0" fontId="0" fillId="3" borderId="6" xfId="0" applyFill="1" applyBorder="1" applyProtection="1">
      <protection hidden="1"/>
    </xf>
    <xf numFmtId="0" fontId="0" fillId="3" borderId="7" xfId="0" applyFill="1" applyBorder="1" applyProtection="1">
      <protection hidden="1"/>
    </xf>
    <xf numFmtId="0" fontId="0" fillId="3" borderId="8" xfId="0" applyFill="1" applyBorder="1" applyProtection="1">
      <protection hidden="1"/>
    </xf>
    <xf numFmtId="0" fontId="0" fillId="3" borderId="9" xfId="0" applyFill="1" applyBorder="1" applyProtection="1">
      <protection hidden="1"/>
    </xf>
    <xf numFmtId="0" fontId="0" fillId="3" borderId="17" xfId="0" applyFill="1" applyBorder="1" applyProtection="1">
      <protection hidden="1"/>
    </xf>
    <xf numFmtId="0" fontId="0" fillId="3" borderId="10" xfId="0" applyFill="1" applyBorder="1" applyProtection="1">
      <protection hidden="1"/>
    </xf>
    <xf numFmtId="0" fontId="6" fillId="3" borderId="7" xfId="0" applyFont="1" applyFill="1" applyBorder="1" applyAlignment="1">
      <alignment horizontal="center"/>
    </xf>
    <xf numFmtId="0" fontId="2" fillId="3" borderId="5" xfId="0" applyFont="1" applyFill="1" applyBorder="1" applyProtection="1">
      <protection hidden="1"/>
    </xf>
    <xf numFmtId="49" fontId="19" fillId="2" borderId="0" xfId="0" applyNumberFormat="1" applyFont="1" applyFill="1" applyProtection="1">
      <protection hidden="1"/>
    </xf>
    <xf numFmtId="0" fontId="4" fillId="3" borderId="0" xfId="0" applyFont="1" applyFill="1" applyProtection="1">
      <protection hidden="1"/>
    </xf>
    <xf numFmtId="49" fontId="0" fillId="2" borderId="0" xfId="0" applyNumberFormat="1" applyFill="1" applyProtection="1">
      <protection hidden="1"/>
    </xf>
    <xf numFmtId="0" fontId="0" fillId="3" borderId="11" xfId="0" applyFill="1" applyBorder="1" applyProtection="1">
      <protection hidden="1"/>
    </xf>
    <xf numFmtId="0" fontId="0" fillId="3" borderId="16" xfId="0" applyFill="1" applyBorder="1" applyProtection="1">
      <protection hidden="1"/>
    </xf>
    <xf numFmtId="0" fontId="10" fillId="3" borderId="4" xfId="0" applyFont="1" applyFill="1" applyBorder="1" applyProtection="1">
      <protection hidden="1"/>
    </xf>
    <xf numFmtId="0" fontId="2" fillId="3" borderId="3" xfId="0" applyFont="1" applyFill="1" applyBorder="1" applyAlignment="1" applyProtection="1">
      <alignment horizontal="center"/>
      <protection hidden="1"/>
    </xf>
    <xf numFmtId="0" fontId="2" fillId="3" borderId="71" xfId="0" applyFont="1" applyFill="1" applyBorder="1" applyAlignment="1" applyProtection="1">
      <alignment horizontal="center"/>
      <protection hidden="1"/>
    </xf>
    <xf numFmtId="164" fontId="20" fillId="2" borderId="72" xfId="0" applyNumberFormat="1" applyFont="1" applyFill="1" applyBorder="1" applyProtection="1">
      <protection locked="0"/>
    </xf>
    <xf numFmtId="0" fontId="0" fillId="5" borderId="23" xfId="0" applyFill="1" applyBorder="1" applyAlignment="1">
      <alignment horizontal="center"/>
    </xf>
    <xf numFmtId="0" fontId="0" fillId="5" borderId="24" xfId="0" applyFill="1" applyBorder="1" applyAlignment="1">
      <alignment horizontal="center"/>
    </xf>
    <xf numFmtId="0" fontId="0" fillId="5" borderId="64" xfId="0" applyFill="1" applyBorder="1" applyAlignment="1">
      <alignment horizontal="center"/>
    </xf>
    <xf numFmtId="0" fontId="0" fillId="5" borderId="25" xfId="0" applyFill="1" applyBorder="1" applyAlignment="1">
      <alignment horizontal="center"/>
    </xf>
    <xf numFmtId="0" fontId="9" fillId="5" borderId="25" xfId="0" applyFont="1" applyFill="1" applyBorder="1" applyAlignment="1">
      <alignment horizontal="center"/>
    </xf>
    <xf numFmtId="0" fontId="9" fillId="5" borderId="67" xfId="0" applyFont="1" applyFill="1" applyBorder="1" applyAlignment="1">
      <alignment horizontal="center"/>
    </xf>
    <xf numFmtId="168" fontId="0" fillId="5" borderId="67" xfId="0" applyNumberFormat="1" applyFill="1" applyBorder="1" applyProtection="1">
      <protection hidden="1"/>
    </xf>
    <xf numFmtId="0" fontId="17" fillId="3" borderId="0" xfId="0" applyFont="1" applyFill="1" applyProtection="1">
      <protection hidden="1"/>
    </xf>
    <xf numFmtId="164" fontId="0" fillId="5" borderId="67" xfId="0" applyNumberFormat="1" applyFill="1" applyBorder="1" applyProtection="1">
      <protection hidden="1"/>
    </xf>
    <xf numFmtId="0" fontId="4" fillId="5" borderId="34" xfId="0" applyFont="1" applyFill="1" applyBorder="1"/>
    <xf numFmtId="0" fontId="0" fillId="5" borderId="53" xfId="0" applyFill="1" applyBorder="1"/>
    <xf numFmtId="0" fontId="4" fillId="5" borderId="36" xfId="0" applyFont="1" applyFill="1" applyBorder="1"/>
    <xf numFmtId="0" fontId="0" fillId="5" borderId="54" xfId="0" applyFill="1" applyBorder="1"/>
    <xf numFmtId="164" fontId="8" fillId="7" borderId="57" xfId="0" applyNumberFormat="1" applyFont="1" applyFill="1" applyBorder="1" applyProtection="1">
      <protection hidden="1"/>
    </xf>
    <xf numFmtId="1" fontId="23" fillId="9" borderId="3" xfId="0" applyNumberFormat="1" applyFont="1" applyFill="1" applyBorder="1" applyProtection="1">
      <protection locked="0"/>
    </xf>
    <xf numFmtId="1" fontId="22" fillId="9" borderId="7" xfId="0" applyNumberFormat="1" applyFont="1" applyFill="1" applyBorder="1"/>
    <xf numFmtId="1" fontId="23" fillId="9" borderId="31" xfId="0" applyNumberFormat="1" applyFont="1" applyFill="1" applyBorder="1" applyProtection="1">
      <protection locked="0"/>
    </xf>
    <xf numFmtId="0" fontId="7" fillId="5" borderId="8" xfId="0" applyFont="1" applyFill="1" applyBorder="1"/>
    <xf numFmtId="0" fontId="7" fillId="5" borderId="22" xfId="0" applyFont="1" applyFill="1" applyBorder="1"/>
    <xf numFmtId="0" fontId="0" fillId="6" borderId="54" xfId="0" applyFill="1" applyBorder="1"/>
    <xf numFmtId="0" fontId="0" fillId="6" borderId="11" xfId="0" applyFill="1" applyBorder="1"/>
    <xf numFmtId="0" fontId="0" fillId="6" borderId="61" xfId="0" applyFill="1" applyBorder="1"/>
    <xf numFmtId="0" fontId="0" fillId="6" borderId="74" xfId="0" applyFill="1" applyBorder="1"/>
    <xf numFmtId="166" fontId="0" fillId="2" borderId="0" xfId="0" applyNumberFormat="1" applyFill="1"/>
    <xf numFmtId="0" fontId="6" fillId="5" borderId="52" xfId="0" applyFont="1" applyFill="1" applyBorder="1" applyAlignment="1">
      <alignment horizontal="center"/>
    </xf>
    <xf numFmtId="0" fontId="6" fillId="5" borderId="34" xfId="0" applyFont="1" applyFill="1" applyBorder="1" applyProtection="1">
      <protection hidden="1"/>
    </xf>
    <xf numFmtId="0" fontId="6" fillId="5" borderId="36" xfId="0" applyFont="1" applyFill="1" applyBorder="1" applyProtection="1">
      <protection hidden="1"/>
    </xf>
    <xf numFmtId="0" fontId="6" fillId="5" borderId="37" xfId="0" applyFont="1" applyFill="1" applyBorder="1" applyProtection="1">
      <protection hidden="1"/>
    </xf>
    <xf numFmtId="0" fontId="0" fillId="5" borderId="75" xfId="0" applyFill="1" applyBorder="1" applyProtection="1">
      <protection hidden="1"/>
    </xf>
    <xf numFmtId="0" fontId="0" fillId="5" borderId="76" xfId="0" applyFill="1" applyBorder="1" applyProtection="1">
      <protection hidden="1"/>
    </xf>
    <xf numFmtId="0" fontId="0" fillId="5" borderId="77" xfId="0" applyFill="1" applyBorder="1" applyAlignment="1" applyProtection="1">
      <alignment horizontal="center" wrapText="1"/>
      <protection hidden="1"/>
    </xf>
    <xf numFmtId="0" fontId="0" fillId="5" borderId="77" xfId="0" quotePrefix="1" applyFill="1" applyBorder="1" applyAlignment="1" applyProtection="1">
      <alignment horizontal="center" wrapText="1"/>
      <protection hidden="1"/>
    </xf>
    <xf numFmtId="0" fontId="6" fillId="5" borderId="34" xfId="0" applyFont="1" applyFill="1" applyBorder="1" applyAlignment="1" applyProtection="1">
      <alignment horizontal="center"/>
      <protection hidden="1"/>
    </xf>
    <xf numFmtId="0" fontId="6" fillId="5" borderId="36" xfId="0" applyFont="1" applyFill="1" applyBorder="1" applyAlignment="1" applyProtection="1">
      <alignment horizontal="center"/>
      <protection hidden="1"/>
    </xf>
    <xf numFmtId="0" fontId="6" fillId="5" borderId="37" xfId="0" applyFont="1" applyFill="1" applyBorder="1" applyAlignment="1" applyProtection="1">
      <alignment horizontal="center"/>
      <protection hidden="1"/>
    </xf>
    <xf numFmtId="169" fontId="0" fillId="7" borderId="75" xfId="0" applyNumberFormat="1" applyFill="1" applyBorder="1" applyProtection="1">
      <protection hidden="1"/>
    </xf>
    <xf numFmtId="164" fontId="4" fillId="7" borderId="77" xfId="0" applyNumberFormat="1" applyFont="1" applyFill="1" applyBorder="1" applyProtection="1">
      <protection hidden="1"/>
    </xf>
    <xf numFmtId="0" fontId="6" fillId="5" borderId="78" xfId="0" applyFont="1" applyFill="1" applyBorder="1" applyAlignment="1" applyProtection="1">
      <alignment horizontal="center"/>
      <protection hidden="1"/>
    </xf>
    <xf numFmtId="0" fontId="6" fillId="5" borderId="56" xfId="0" applyFont="1" applyFill="1" applyBorder="1" applyAlignment="1" applyProtection="1">
      <alignment horizontal="center"/>
      <protection hidden="1"/>
    </xf>
    <xf numFmtId="0" fontId="6" fillId="5" borderId="59" xfId="0" applyFont="1" applyFill="1" applyBorder="1" applyAlignment="1" applyProtection="1">
      <alignment horizontal="center"/>
      <protection hidden="1"/>
    </xf>
    <xf numFmtId="169" fontId="0" fillId="7" borderId="70" xfId="0" applyNumberFormat="1" applyFill="1" applyBorder="1" applyProtection="1">
      <protection hidden="1"/>
    </xf>
    <xf numFmtId="164" fontId="4" fillId="7" borderId="79" xfId="0" applyNumberFormat="1" applyFont="1" applyFill="1" applyBorder="1" applyProtection="1">
      <protection hidden="1"/>
    </xf>
    <xf numFmtId="0" fontId="6" fillId="5" borderId="29" xfId="0" applyFont="1" applyFill="1" applyBorder="1" applyAlignment="1" applyProtection="1">
      <alignment horizontal="center"/>
      <protection hidden="1"/>
    </xf>
    <xf numFmtId="0" fontId="6" fillId="5" borderId="7" xfId="0" applyFont="1" applyFill="1" applyBorder="1" applyAlignment="1" applyProtection="1">
      <alignment horizontal="center"/>
      <protection hidden="1"/>
    </xf>
    <xf numFmtId="0" fontId="6" fillId="5" borderId="9" xfId="0" applyFont="1" applyFill="1" applyBorder="1" applyAlignment="1" applyProtection="1">
      <alignment horizontal="center"/>
      <protection hidden="1"/>
    </xf>
    <xf numFmtId="169" fontId="0" fillId="7" borderId="27" xfId="0" applyNumberFormat="1" applyFill="1" applyBorder="1" applyProtection="1">
      <protection hidden="1"/>
    </xf>
    <xf numFmtId="164" fontId="4" fillId="7" borderId="29" xfId="0" applyNumberFormat="1" applyFont="1" applyFill="1" applyBorder="1" applyProtection="1">
      <protection hidden="1"/>
    </xf>
    <xf numFmtId="164" fontId="4" fillId="7" borderId="53" xfId="0" applyNumberFormat="1" applyFont="1" applyFill="1" applyBorder="1" applyProtection="1">
      <protection hidden="1"/>
    </xf>
    <xf numFmtId="164" fontId="4" fillId="7" borderId="80" xfId="0" applyNumberFormat="1" applyFont="1" applyFill="1" applyBorder="1" applyProtection="1">
      <protection hidden="1"/>
    </xf>
    <xf numFmtId="0" fontId="6" fillId="5" borderId="81" xfId="0" applyFont="1" applyFill="1" applyBorder="1" applyAlignment="1" applyProtection="1">
      <alignment horizontal="center"/>
      <protection hidden="1"/>
    </xf>
    <xf numFmtId="0" fontId="6" fillId="5" borderId="82" xfId="0" applyFont="1" applyFill="1" applyBorder="1" applyAlignment="1" applyProtection="1">
      <alignment horizontal="center"/>
      <protection hidden="1"/>
    </xf>
    <xf numFmtId="0" fontId="6" fillId="5" borderId="83" xfId="0" applyFont="1" applyFill="1" applyBorder="1" applyAlignment="1" applyProtection="1">
      <alignment horizontal="center"/>
      <protection hidden="1"/>
    </xf>
    <xf numFmtId="169" fontId="0" fillId="7" borderId="84" xfId="0" applyNumberFormat="1" applyFill="1" applyBorder="1" applyProtection="1">
      <protection hidden="1"/>
    </xf>
    <xf numFmtId="164" fontId="4" fillId="7" borderId="85" xfId="0" applyNumberFormat="1" applyFont="1" applyFill="1" applyBorder="1" applyProtection="1">
      <protection hidden="1"/>
    </xf>
    <xf numFmtId="0" fontId="18" fillId="2" borderId="0" xfId="0" applyFont="1" applyFill="1" applyProtection="1">
      <protection hidden="1"/>
    </xf>
    <xf numFmtId="0" fontId="1" fillId="2" borderId="0" xfId="0" applyFont="1" applyFill="1" applyProtection="1">
      <protection hidden="1"/>
    </xf>
    <xf numFmtId="0" fontId="15" fillId="2" borderId="0" xfId="0" applyFont="1" applyFill="1" applyProtection="1">
      <protection hidden="1"/>
    </xf>
    <xf numFmtId="167" fontId="0" fillId="5" borderId="32" xfId="0" applyNumberFormat="1" applyFill="1" applyBorder="1" applyAlignment="1" applyProtection="1">
      <alignment horizontal="center"/>
      <protection hidden="1"/>
    </xf>
    <xf numFmtId="0" fontId="9" fillId="5" borderId="8" xfId="0" applyFont="1" applyFill="1" applyBorder="1" applyAlignment="1">
      <alignment horizontal="center"/>
    </xf>
    <xf numFmtId="1" fontId="23" fillId="9" borderId="15" xfId="0" applyNumberFormat="1" applyFont="1" applyFill="1" applyBorder="1" applyProtection="1">
      <protection locked="0"/>
    </xf>
    <xf numFmtId="1" fontId="23" fillId="9" borderId="55" xfId="0" applyNumberFormat="1" applyFont="1" applyFill="1" applyBorder="1" applyProtection="1">
      <protection locked="0"/>
    </xf>
    <xf numFmtId="1" fontId="0" fillId="2" borderId="27" xfId="0" applyNumberFormat="1" applyFill="1" applyBorder="1" applyProtection="1">
      <protection locked="0"/>
    </xf>
    <xf numFmtId="164" fontId="0" fillId="2" borderId="15" xfId="0" applyNumberFormat="1" applyFill="1" applyBorder="1" applyProtection="1">
      <protection locked="0"/>
    </xf>
    <xf numFmtId="165" fontId="0" fillId="2" borderId="87" xfId="0" applyNumberFormat="1" applyFill="1" applyBorder="1" applyProtection="1">
      <protection locked="0"/>
    </xf>
    <xf numFmtId="166" fontId="0" fillId="2" borderId="15" xfId="0" applyNumberFormat="1" applyFill="1" applyBorder="1" applyProtection="1">
      <protection locked="0"/>
    </xf>
    <xf numFmtId="166" fontId="0" fillId="2" borderId="88" xfId="0" applyNumberFormat="1" applyFill="1" applyBorder="1" applyProtection="1">
      <protection locked="0"/>
    </xf>
    <xf numFmtId="49" fontId="0" fillId="2" borderId="55" xfId="0" applyNumberFormat="1" applyFill="1" applyBorder="1" applyProtection="1">
      <protection locked="0"/>
    </xf>
    <xf numFmtId="166" fontId="0" fillId="2" borderId="55" xfId="0" applyNumberFormat="1" applyFill="1" applyBorder="1" applyProtection="1">
      <protection locked="0"/>
    </xf>
    <xf numFmtId="166" fontId="0" fillId="2" borderId="86" xfId="0" applyNumberFormat="1" applyFill="1" applyBorder="1" applyProtection="1">
      <protection locked="0"/>
    </xf>
    <xf numFmtId="0" fontId="22" fillId="10" borderId="0" xfId="0" applyFont="1" applyFill="1"/>
    <xf numFmtId="0" fontId="23" fillId="10" borderId="0" xfId="0" applyFont="1" applyFill="1"/>
    <xf numFmtId="0" fontId="0" fillId="5" borderId="32" xfId="0" applyFill="1" applyBorder="1"/>
    <xf numFmtId="167" fontId="0" fillId="5" borderId="3" xfId="0" applyNumberFormat="1" applyFill="1" applyBorder="1" applyAlignment="1" applyProtection="1">
      <alignment horizontal="center"/>
      <protection hidden="1"/>
    </xf>
    <xf numFmtId="0" fontId="0" fillId="5" borderId="3" xfId="0" applyFill="1" applyBorder="1"/>
    <xf numFmtId="0" fontId="0" fillId="6" borderId="32" xfId="0" applyFill="1" applyBorder="1" applyProtection="1">
      <protection hidden="1"/>
    </xf>
    <xf numFmtId="0" fontId="0" fillId="3" borderId="0" xfId="0" applyFill="1" applyAlignment="1">
      <alignment horizontal="right"/>
    </xf>
    <xf numFmtId="164" fontId="0" fillId="3" borderId="0" xfId="0" applyNumberFormat="1" applyFill="1"/>
    <xf numFmtId="166" fontId="0" fillId="3" borderId="0" xfId="0" applyNumberFormat="1" applyFill="1"/>
    <xf numFmtId="1" fontId="0" fillId="11" borderId="89" xfId="0" applyNumberFormat="1" applyFill="1" applyBorder="1" applyProtection="1">
      <protection hidden="1"/>
    </xf>
    <xf numFmtId="1" fontId="0" fillId="11" borderId="90" xfId="0" applyNumberFormat="1" applyFill="1" applyBorder="1" applyProtection="1">
      <protection hidden="1"/>
    </xf>
    <xf numFmtId="49" fontId="14" fillId="7" borderId="15" xfId="0" applyNumberFormat="1" applyFont="1" applyFill="1" applyBorder="1" applyProtection="1">
      <protection hidden="1"/>
    </xf>
    <xf numFmtId="170" fontId="0" fillId="12" borderId="8" xfId="0" applyNumberFormat="1" applyFill="1" applyBorder="1" applyProtection="1">
      <protection hidden="1"/>
    </xf>
    <xf numFmtId="170" fontId="0" fillId="12" borderId="10" xfId="0" applyNumberFormat="1" applyFill="1" applyBorder="1" applyProtection="1">
      <protection hidden="1"/>
    </xf>
    <xf numFmtId="0" fontId="0" fillId="3" borderId="91" xfId="0" applyFill="1" applyBorder="1"/>
    <xf numFmtId="0" fontId="0" fillId="3" borderId="92" xfId="0" applyFill="1" applyBorder="1"/>
    <xf numFmtId="0" fontId="7" fillId="5" borderId="21" xfId="0" applyFont="1" applyFill="1" applyBorder="1" applyAlignment="1">
      <alignment horizontal="center"/>
    </xf>
    <xf numFmtId="0" fontId="0" fillId="2" borderId="91" xfId="0" applyFill="1" applyBorder="1"/>
    <xf numFmtId="1" fontId="22" fillId="9" borderId="0" xfId="0" applyNumberFormat="1" applyFont="1" applyFill="1"/>
    <xf numFmtId="0" fontId="0" fillId="2" borderId="17" xfId="0" applyFill="1" applyBorder="1"/>
    <xf numFmtId="1" fontId="22" fillId="9" borderId="30" xfId="0" applyNumberFormat="1" applyFont="1" applyFill="1" applyBorder="1"/>
    <xf numFmtId="0" fontId="0" fillId="12" borderId="25" xfId="0" applyFill="1" applyBorder="1"/>
    <xf numFmtId="0" fontId="0" fillId="12" borderId="26" xfId="0" applyFill="1" applyBorder="1"/>
    <xf numFmtId="49" fontId="0" fillId="2" borderId="66" xfId="0" applyNumberFormat="1" applyFill="1" applyBorder="1" applyAlignment="1" applyProtection="1">
      <alignment horizontal="left"/>
      <protection locked="0"/>
    </xf>
    <xf numFmtId="49" fontId="0" fillId="2" borderId="39" xfId="0" applyNumberFormat="1" applyFill="1" applyBorder="1" applyAlignment="1" applyProtection="1">
      <alignment horizontal="left"/>
      <protection locked="0"/>
    </xf>
    <xf numFmtId="164" fontId="4" fillId="2" borderId="27" xfId="0" applyNumberFormat="1" applyFont="1" applyFill="1" applyBorder="1" applyProtection="1">
      <protection locked="0"/>
    </xf>
    <xf numFmtId="164" fontId="4" fillId="2" borderId="9" xfId="0" applyNumberFormat="1" applyFont="1" applyFill="1" applyBorder="1" applyProtection="1">
      <protection locked="0"/>
    </xf>
    <xf numFmtId="164" fontId="4" fillId="2" borderId="28" xfId="0" applyNumberFormat="1" applyFont="1" applyFill="1" applyBorder="1" applyProtection="1">
      <protection locked="0"/>
    </xf>
    <xf numFmtId="164" fontId="20" fillId="2" borderId="11" xfId="0" applyNumberFormat="1" applyFont="1" applyFill="1" applyBorder="1" applyProtection="1">
      <protection locked="0"/>
    </xf>
    <xf numFmtId="0" fontId="6" fillId="5" borderId="93" xfId="0" applyFont="1" applyFill="1" applyBorder="1" applyAlignment="1" applyProtection="1">
      <alignment horizontal="center"/>
      <protection hidden="1"/>
    </xf>
    <xf numFmtId="0" fontId="6" fillId="5" borderId="94" xfId="0" applyFont="1" applyFill="1" applyBorder="1" applyAlignment="1" applyProtection="1">
      <alignment horizontal="center"/>
      <protection hidden="1"/>
    </xf>
    <xf numFmtId="0" fontId="6" fillId="5" borderId="94" xfId="0" applyFont="1" applyFill="1" applyBorder="1"/>
    <xf numFmtId="0" fontId="6" fillId="5" borderId="70" xfId="0" applyFont="1" applyFill="1" applyBorder="1"/>
    <xf numFmtId="0" fontId="6" fillId="5" borderId="70" xfId="0" quotePrefix="1" applyFont="1" applyFill="1" applyBorder="1" applyAlignment="1" applyProtection="1">
      <alignment wrapText="1"/>
      <protection hidden="1"/>
    </xf>
    <xf numFmtId="0" fontId="6" fillId="5" borderId="95" xfId="0" applyFont="1" applyFill="1" applyBorder="1"/>
    <xf numFmtId="170" fontId="0" fillId="12" borderId="5" xfId="0" applyNumberFormat="1" applyFill="1" applyBorder="1" applyProtection="1">
      <protection hidden="1"/>
    </xf>
    <xf numFmtId="170" fontId="0" fillId="12" borderId="0" xfId="0" applyNumberFormat="1" applyFill="1" applyProtection="1">
      <protection hidden="1"/>
    </xf>
    <xf numFmtId="170" fontId="0" fillId="12" borderId="17" xfId="0" applyNumberFormat="1" applyFill="1" applyBorder="1" applyProtection="1">
      <protection hidden="1"/>
    </xf>
    <xf numFmtId="0" fontId="0" fillId="5" borderId="5" xfId="0" applyFill="1" applyBorder="1"/>
    <xf numFmtId="0" fontId="7" fillId="5" borderId="0" xfId="0" applyFont="1" applyFill="1"/>
    <xf numFmtId="170" fontId="0" fillId="12" borderId="4" xfId="0" applyNumberFormat="1" applyFill="1" applyBorder="1" applyProtection="1">
      <protection hidden="1"/>
    </xf>
    <xf numFmtId="164" fontId="0" fillId="5" borderId="13" xfId="0" applyNumberFormat="1" applyFill="1" applyBorder="1" applyProtection="1">
      <protection hidden="1"/>
    </xf>
    <xf numFmtId="0" fontId="14" fillId="5" borderId="21" xfId="0" applyFont="1" applyFill="1" applyBorder="1" applyAlignment="1">
      <alignment horizontal="center"/>
    </xf>
    <xf numFmtId="0" fontId="14" fillId="5" borderId="14" xfId="0" applyFont="1" applyFill="1" applyBorder="1" applyAlignment="1">
      <alignment horizontal="center"/>
    </xf>
    <xf numFmtId="0" fontId="7" fillId="5" borderId="10" xfId="0" applyFont="1" applyFill="1" applyBorder="1" applyAlignment="1">
      <alignment horizontal="center"/>
    </xf>
    <xf numFmtId="49" fontId="14" fillId="7" borderId="66" xfId="0" applyNumberFormat="1" applyFont="1" applyFill="1" applyBorder="1" applyAlignment="1" applyProtection="1">
      <alignment horizontal="left"/>
      <protection hidden="1"/>
    </xf>
    <xf numFmtId="164" fontId="14" fillId="7" borderId="43" xfId="0" applyNumberFormat="1" applyFont="1" applyFill="1" applyBorder="1" applyProtection="1">
      <protection hidden="1"/>
    </xf>
    <xf numFmtId="164" fontId="0" fillId="7" borderId="69" xfId="0" applyNumberFormat="1" applyFill="1" applyBorder="1" applyProtection="1">
      <protection hidden="1"/>
    </xf>
    <xf numFmtId="166" fontId="0" fillId="7" borderId="69" xfId="0" applyNumberFormat="1" applyFill="1" applyBorder="1" applyProtection="1">
      <protection hidden="1"/>
    </xf>
    <xf numFmtId="168" fontId="14" fillId="7" borderId="14" xfId="0" applyNumberFormat="1" applyFont="1" applyFill="1" applyBorder="1" applyProtection="1">
      <protection hidden="1"/>
    </xf>
    <xf numFmtId="164" fontId="14" fillId="7" borderId="3" xfId="0" applyNumberFormat="1" applyFont="1" applyFill="1" applyBorder="1"/>
    <xf numFmtId="166" fontId="9" fillId="3" borderId="0" xfId="0" applyNumberFormat="1" applyFont="1" applyFill="1"/>
    <xf numFmtId="172" fontId="0" fillId="5" borderId="31" xfId="0" applyNumberFormat="1" applyFill="1" applyBorder="1" applyProtection="1">
      <protection hidden="1"/>
    </xf>
    <xf numFmtId="0" fontId="7" fillId="5" borderId="96" xfId="0" applyFont="1" applyFill="1" applyBorder="1" applyAlignment="1">
      <alignment horizontal="center"/>
    </xf>
    <xf numFmtId="0" fontId="0" fillId="3" borderId="97" xfId="0" applyFill="1" applyBorder="1"/>
    <xf numFmtId="0" fontId="0" fillId="3" borderId="98" xfId="0" applyFill="1" applyBorder="1"/>
    <xf numFmtId="0" fontId="0" fillId="3" borderId="99" xfId="0" applyFill="1" applyBorder="1"/>
    <xf numFmtId="164" fontId="0" fillId="3" borderId="98" xfId="0" applyNumberFormat="1" applyFill="1" applyBorder="1"/>
    <xf numFmtId="166" fontId="0" fillId="3" borderId="98" xfId="0" applyNumberFormat="1" applyFill="1" applyBorder="1"/>
    <xf numFmtId="0" fontId="9" fillId="3" borderId="17" xfId="0" applyFont="1" applyFill="1" applyBorder="1" applyAlignment="1">
      <alignment horizontal="right"/>
    </xf>
    <xf numFmtId="171" fontId="9" fillId="3" borderId="17" xfId="0" applyNumberFormat="1" applyFont="1" applyFill="1" applyBorder="1"/>
    <xf numFmtId="0" fontId="9" fillId="3" borderId="17" xfId="0" applyFont="1" applyFill="1" applyBorder="1"/>
    <xf numFmtId="0" fontId="2" fillId="3" borderId="17" xfId="0" applyFont="1" applyFill="1" applyBorder="1"/>
    <xf numFmtId="166" fontId="9" fillId="3" borderId="17" xfId="0" applyNumberFormat="1" applyFont="1" applyFill="1" applyBorder="1"/>
    <xf numFmtId="0" fontId="0" fillId="3" borderId="17" xfId="0" applyFill="1" applyBorder="1" applyAlignment="1">
      <alignment horizontal="right"/>
    </xf>
    <xf numFmtId="0" fontId="6" fillId="5" borderId="64" xfId="0" applyFont="1" applyFill="1" applyBorder="1" applyAlignment="1">
      <alignment horizontal="center"/>
    </xf>
    <xf numFmtId="0" fontId="6" fillId="5" borderId="101" xfId="0" applyFont="1" applyFill="1" applyBorder="1" applyAlignment="1">
      <alignment horizontal="center"/>
    </xf>
    <xf numFmtId="1" fontId="23" fillId="9" borderId="66" xfId="0" applyNumberFormat="1" applyFont="1" applyFill="1" applyBorder="1" applyProtection="1">
      <protection locked="0"/>
    </xf>
    <xf numFmtId="49" fontId="0" fillId="2" borderId="31" xfId="0" applyNumberFormat="1" applyFill="1" applyBorder="1" applyProtection="1">
      <protection locked="0"/>
    </xf>
    <xf numFmtId="1" fontId="23" fillId="9" borderId="39" xfId="0" applyNumberFormat="1" applyFont="1" applyFill="1" applyBorder="1" applyProtection="1">
      <protection locked="0"/>
    </xf>
    <xf numFmtId="1" fontId="22" fillId="9" borderId="12" xfId="0" applyNumberFormat="1" applyFont="1" applyFill="1" applyBorder="1"/>
    <xf numFmtId="0" fontId="0" fillId="2" borderId="11" xfId="0" applyFill="1" applyBorder="1"/>
    <xf numFmtId="0" fontId="6" fillId="5" borderId="7" xfId="0" applyFont="1" applyFill="1" applyBorder="1" applyAlignment="1">
      <alignment horizontal="center"/>
    </xf>
    <xf numFmtId="1" fontId="22" fillId="9" borderId="4" xfId="0" applyNumberFormat="1" applyFont="1" applyFill="1" applyBorder="1"/>
    <xf numFmtId="1" fontId="22" fillId="9" borderId="6" xfId="0" applyNumberFormat="1" applyFont="1" applyFill="1" applyBorder="1"/>
    <xf numFmtId="1" fontId="22" fillId="9" borderId="8" xfId="0" applyNumberFormat="1" applyFont="1" applyFill="1" applyBorder="1"/>
    <xf numFmtId="1" fontId="22" fillId="9" borderId="72" xfId="0" applyNumberFormat="1" applyFont="1" applyFill="1" applyBorder="1"/>
    <xf numFmtId="0" fontId="0" fillId="5" borderId="16" xfId="0" applyFill="1" applyBorder="1"/>
    <xf numFmtId="164" fontId="0" fillId="5" borderId="16" xfId="0" applyNumberFormat="1" applyFill="1" applyBorder="1"/>
    <xf numFmtId="0" fontId="14" fillId="5" borderId="0" xfId="0" applyFont="1" applyFill="1" applyAlignment="1">
      <alignment horizontal="center"/>
    </xf>
    <xf numFmtId="49" fontId="0" fillId="2" borderId="73" xfId="0" applyNumberFormat="1" applyFill="1" applyBorder="1" applyProtection="1">
      <protection locked="0"/>
    </xf>
    <xf numFmtId="0" fontId="0" fillId="3" borderId="53" xfId="0" applyFill="1" applyBorder="1"/>
    <xf numFmtId="1" fontId="23" fillId="8" borderId="73" xfId="0" applyNumberFormat="1" applyFont="1" applyFill="1" applyBorder="1"/>
    <xf numFmtId="1" fontId="23" fillId="8" borderId="25" xfId="0" applyNumberFormat="1" applyFont="1" applyFill="1" applyBorder="1"/>
    <xf numFmtId="1" fontId="23" fillId="8" borderId="102" xfId="0" applyNumberFormat="1" applyFont="1" applyFill="1" applyBorder="1"/>
    <xf numFmtId="1" fontId="23" fillId="9" borderId="31" xfId="0" applyNumberFormat="1" applyFont="1" applyFill="1" applyBorder="1" applyProtection="1">
      <protection hidden="1"/>
    </xf>
    <xf numFmtId="0" fontId="7" fillId="5" borderId="54" xfId="0" applyFont="1" applyFill="1" applyBorder="1" applyAlignment="1">
      <alignment horizontal="center"/>
    </xf>
    <xf numFmtId="0" fontId="0" fillId="12" borderId="28" xfId="0" applyFill="1" applyBorder="1" applyProtection="1">
      <protection hidden="1"/>
    </xf>
    <xf numFmtId="49" fontId="0" fillId="12" borderId="28" xfId="0" applyNumberFormat="1" applyFill="1" applyBorder="1" applyProtection="1">
      <protection hidden="1"/>
    </xf>
    <xf numFmtId="1" fontId="0" fillId="12" borderId="28" xfId="0" applyNumberFormat="1" applyFill="1" applyBorder="1" applyProtection="1">
      <protection hidden="1"/>
    </xf>
    <xf numFmtId="49" fontId="14" fillId="7" borderId="3" xfId="0" applyNumberFormat="1" applyFont="1" applyFill="1" applyBorder="1" applyProtection="1">
      <protection hidden="1"/>
    </xf>
    <xf numFmtId="165" fontId="0" fillId="12" borderId="27" xfId="0" applyNumberFormat="1" applyFill="1" applyBorder="1" applyProtection="1">
      <protection hidden="1"/>
    </xf>
    <xf numFmtId="164" fontId="14" fillId="7" borderId="3" xfId="0" applyNumberFormat="1" applyFont="1" applyFill="1" applyBorder="1" applyProtection="1">
      <protection hidden="1"/>
    </xf>
    <xf numFmtId="164" fontId="0" fillId="12" borderId="75" xfId="0" applyNumberFormat="1" applyFill="1" applyBorder="1" applyProtection="1">
      <protection hidden="1"/>
    </xf>
    <xf numFmtId="168" fontId="0" fillId="12" borderId="28" xfId="0" applyNumberFormat="1" applyFill="1" applyBorder="1" applyProtection="1">
      <protection hidden="1"/>
    </xf>
    <xf numFmtId="172" fontId="0" fillId="12" borderId="44" xfId="0" applyNumberFormat="1" applyFill="1" applyBorder="1" applyProtection="1">
      <protection hidden="1"/>
    </xf>
    <xf numFmtId="0" fontId="7" fillId="3" borderId="0" xfId="0" applyFont="1" applyFill="1" applyAlignment="1">
      <alignment horizontal="left"/>
    </xf>
    <xf numFmtId="0" fontId="7" fillId="3" borderId="36" xfId="0" applyFont="1" applyFill="1" applyBorder="1" applyAlignment="1">
      <alignment horizontal="left"/>
    </xf>
    <xf numFmtId="167" fontId="0" fillId="6" borderId="66" xfId="0" applyNumberFormat="1" applyFill="1" applyBorder="1" applyAlignment="1" applyProtection="1">
      <alignment horizontal="center"/>
      <protection hidden="1"/>
    </xf>
    <xf numFmtId="0" fontId="0" fillId="2" borderId="5" xfId="0" applyFill="1" applyBorder="1" applyProtection="1">
      <protection hidden="1"/>
    </xf>
    <xf numFmtId="0" fontId="2" fillId="3" borderId="0" xfId="0" applyFont="1" applyFill="1" applyAlignment="1" applyProtection="1">
      <alignment horizontal="center"/>
      <protection hidden="1"/>
    </xf>
    <xf numFmtId="0" fontId="0" fillId="3" borderId="28" xfId="0" applyFill="1" applyBorder="1" applyProtection="1">
      <protection hidden="1"/>
    </xf>
    <xf numFmtId="0" fontId="0" fillId="3" borderId="15" xfId="0" applyFill="1" applyBorder="1" applyProtection="1">
      <protection hidden="1"/>
    </xf>
    <xf numFmtId="0" fontId="24" fillId="3" borderId="4" xfId="0" applyFont="1" applyFill="1" applyBorder="1" applyAlignment="1" applyProtection="1">
      <alignment horizontal="left"/>
      <protection hidden="1"/>
    </xf>
    <xf numFmtId="0" fontId="4" fillId="3" borderId="4" xfId="0" applyFont="1" applyFill="1" applyBorder="1" applyProtection="1">
      <protection hidden="1"/>
    </xf>
    <xf numFmtId="0" fontId="4" fillId="3" borderId="6" xfId="0" applyFont="1" applyFill="1" applyBorder="1" applyAlignment="1" applyProtection="1">
      <alignment horizontal="left"/>
      <protection hidden="1"/>
    </xf>
    <xf numFmtId="0" fontId="4" fillId="3" borderId="27" xfId="0" applyFont="1" applyFill="1" applyBorder="1" applyAlignment="1" applyProtection="1">
      <alignment horizontal="left"/>
      <protection hidden="1"/>
    </xf>
    <xf numFmtId="0" fontId="24" fillId="3" borderId="28" xfId="0" applyFont="1" applyFill="1" applyBorder="1" applyAlignment="1" applyProtection="1">
      <alignment horizontal="left"/>
      <protection hidden="1"/>
    </xf>
    <xf numFmtId="0" fontId="4" fillId="3" borderId="27" xfId="0" applyFont="1" applyFill="1" applyBorder="1" applyProtection="1">
      <protection hidden="1"/>
    </xf>
    <xf numFmtId="0" fontId="0" fillId="3" borderId="28" xfId="0" applyFill="1" applyBorder="1" applyAlignment="1" applyProtection="1">
      <alignment horizontal="center"/>
      <protection hidden="1"/>
    </xf>
    <xf numFmtId="0" fontId="24" fillId="3" borderId="28" xfId="0" applyFont="1" applyFill="1" applyBorder="1" applyAlignment="1" applyProtection="1">
      <alignment horizontal="center"/>
      <protection hidden="1"/>
    </xf>
    <xf numFmtId="0" fontId="4" fillId="3" borderId="15" xfId="0" applyFont="1" applyFill="1" applyBorder="1" applyAlignment="1" applyProtection="1">
      <alignment horizontal="center"/>
      <protection hidden="1"/>
    </xf>
    <xf numFmtId="0" fontId="24" fillId="3" borderId="9" xfId="0" applyFont="1" applyFill="1" applyBorder="1" applyAlignment="1" applyProtection="1">
      <alignment horizontal="left"/>
      <protection hidden="1"/>
    </xf>
    <xf numFmtId="0" fontId="0" fillId="2" borderId="0" xfId="0" applyFill="1" applyAlignment="1" applyProtection="1">
      <alignment horizontal="center"/>
      <protection hidden="1"/>
    </xf>
    <xf numFmtId="0" fontId="4" fillId="3" borderId="8" xfId="0" applyFont="1" applyFill="1" applyBorder="1" applyAlignment="1" applyProtection="1">
      <alignment horizontal="left"/>
      <protection hidden="1"/>
    </xf>
    <xf numFmtId="0" fontId="6" fillId="5" borderId="14" xfId="0" applyFont="1" applyFill="1" applyBorder="1" applyAlignment="1" applyProtection="1">
      <alignment horizontal="center"/>
      <protection hidden="1"/>
    </xf>
    <xf numFmtId="0" fontId="14" fillId="3" borderId="21" xfId="0" applyFont="1" applyFill="1" applyBorder="1" applyAlignment="1" applyProtection="1">
      <alignment horizontal="center"/>
      <protection hidden="1"/>
    </xf>
    <xf numFmtId="0" fontId="14" fillId="3" borderId="6" xfId="0" applyFont="1" applyFill="1" applyBorder="1" applyAlignment="1" applyProtection="1">
      <alignment horizontal="center"/>
      <protection hidden="1"/>
    </xf>
    <xf numFmtId="0" fontId="14" fillId="3" borderId="14" xfId="0" applyFont="1" applyFill="1" applyBorder="1" applyAlignment="1" applyProtection="1">
      <alignment horizontal="center"/>
      <protection hidden="1"/>
    </xf>
    <xf numFmtId="0" fontId="14" fillId="5" borderId="14" xfId="0" applyFont="1" applyFill="1" applyBorder="1" applyAlignment="1" applyProtection="1">
      <alignment horizontal="center"/>
      <protection hidden="1"/>
    </xf>
    <xf numFmtId="0" fontId="14" fillId="2" borderId="0" xfId="0" applyFont="1" applyFill="1" applyProtection="1">
      <protection hidden="1"/>
    </xf>
    <xf numFmtId="0" fontId="14" fillId="3" borderId="7" xfId="0" applyFont="1" applyFill="1" applyBorder="1" applyProtection="1">
      <protection hidden="1"/>
    </xf>
    <xf numFmtId="0" fontId="14" fillId="3" borderId="8" xfId="0" applyFont="1" applyFill="1" applyBorder="1" applyProtection="1">
      <protection hidden="1"/>
    </xf>
    <xf numFmtId="0" fontId="14" fillId="3" borderId="8" xfId="0" applyFont="1" applyFill="1" applyBorder="1" applyAlignment="1" applyProtection="1">
      <alignment horizontal="center"/>
      <protection hidden="1"/>
    </xf>
    <xf numFmtId="0" fontId="4" fillId="3" borderId="7" xfId="0" applyFont="1" applyFill="1" applyBorder="1" applyAlignment="1" applyProtection="1">
      <alignment horizontal="center"/>
      <protection hidden="1"/>
    </xf>
    <xf numFmtId="0" fontId="14" fillId="3" borderId="7" xfId="0" applyFont="1" applyFill="1" applyBorder="1" applyAlignment="1" applyProtection="1">
      <alignment horizontal="center"/>
      <protection hidden="1"/>
    </xf>
    <xf numFmtId="0" fontId="14" fillId="2" borderId="0" xfId="0" applyFont="1" applyFill="1" applyAlignment="1" applyProtection="1">
      <alignment horizontal="center"/>
      <protection hidden="1"/>
    </xf>
    <xf numFmtId="0" fontId="4" fillId="5" borderId="14" xfId="0" applyFont="1" applyFill="1" applyBorder="1" applyAlignment="1" applyProtection="1">
      <alignment horizontal="center"/>
      <protection hidden="1"/>
    </xf>
    <xf numFmtId="0" fontId="14" fillId="2" borderId="17" xfId="0" applyFont="1" applyFill="1" applyBorder="1" applyProtection="1">
      <protection hidden="1"/>
    </xf>
    <xf numFmtId="173" fontId="14" fillId="3" borderId="9" xfId="0" applyNumberFormat="1" applyFont="1" applyFill="1" applyBorder="1" applyProtection="1">
      <protection hidden="1"/>
    </xf>
    <xf numFmtId="173" fontId="14" fillId="3" borderId="10" xfId="0" applyNumberFormat="1" applyFont="1" applyFill="1" applyBorder="1" applyProtection="1">
      <protection hidden="1"/>
    </xf>
    <xf numFmtId="174" fontId="14" fillId="5" borderId="13" xfId="0" applyNumberFormat="1" applyFont="1" applyFill="1" applyBorder="1" applyProtection="1">
      <protection hidden="1"/>
    </xf>
    <xf numFmtId="174" fontId="14" fillId="3" borderId="13" xfId="0" applyNumberFormat="1" applyFont="1" applyFill="1" applyBorder="1" applyProtection="1">
      <protection hidden="1"/>
    </xf>
    <xf numFmtId="174" fontId="14" fillId="3" borderId="10" xfId="0" applyNumberFormat="1" applyFont="1" applyFill="1" applyBorder="1" applyProtection="1">
      <protection hidden="1"/>
    </xf>
    <xf numFmtId="173" fontId="14" fillId="5" borderId="13" xfId="0" applyNumberFormat="1" applyFont="1" applyFill="1" applyBorder="1" applyProtection="1">
      <protection hidden="1"/>
    </xf>
    <xf numFmtId="173" fontId="14" fillId="4" borderId="7" xfId="0" applyNumberFormat="1" applyFont="1" applyFill="1" applyBorder="1" applyProtection="1">
      <protection hidden="1"/>
    </xf>
    <xf numFmtId="173" fontId="14" fillId="4" borderId="8" xfId="0" applyNumberFormat="1" applyFont="1" applyFill="1" applyBorder="1" applyProtection="1">
      <protection hidden="1"/>
    </xf>
    <xf numFmtId="174" fontId="14" fillId="4" borderId="7" xfId="0" applyNumberFormat="1" applyFont="1" applyFill="1" applyBorder="1" applyProtection="1">
      <protection hidden="1"/>
    </xf>
    <xf numFmtId="174" fontId="14" fillId="4" borderId="0" xfId="0" applyNumberFormat="1" applyFont="1" applyFill="1" applyProtection="1">
      <protection hidden="1"/>
    </xf>
    <xf numFmtId="174" fontId="14" fillId="4" borderId="8" xfId="0" applyNumberFormat="1" applyFont="1" applyFill="1" applyBorder="1" applyProtection="1">
      <protection hidden="1"/>
    </xf>
    <xf numFmtId="0" fontId="11" fillId="3" borderId="7" xfId="0" applyFont="1" applyFill="1" applyBorder="1" applyProtection="1">
      <protection hidden="1"/>
    </xf>
    <xf numFmtId="0" fontId="25" fillId="2" borderId="0" xfId="0" applyFont="1" applyFill="1"/>
    <xf numFmtId="1" fontId="14" fillId="3" borderId="9" xfId="0" applyNumberFormat="1" applyFont="1" applyFill="1" applyBorder="1" applyAlignment="1" applyProtection="1">
      <alignment horizontal="center"/>
      <protection hidden="1"/>
    </xf>
    <xf numFmtId="0" fontId="0" fillId="2" borderId="17" xfId="0" applyFill="1" applyBorder="1" applyProtection="1">
      <protection hidden="1"/>
    </xf>
    <xf numFmtId="173" fontId="14" fillId="3" borderId="5" xfId="0" applyNumberFormat="1" applyFont="1" applyFill="1" applyBorder="1" applyProtection="1">
      <protection hidden="1"/>
    </xf>
    <xf numFmtId="174" fontId="14" fillId="3" borderId="5" xfId="0" applyNumberFormat="1" applyFont="1" applyFill="1" applyBorder="1" applyProtection="1">
      <protection hidden="1"/>
    </xf>
    <xf numFmtId="0" fontId="14" fillId="3" borderId="4" xfId="0" applyFont="1" applyFill="1" applyBorder="1" applyAlignment="1" applyProtection="1">
      <alignment horizontal="center"/>
      <protection hidden="1"/>
    </xf>
    <xf numFmtId="0" fontId="6" fillId="3" borderId="8" xfId="0" applyFont="1" applyFill="1" applyBorder="1" applyAlignment="1" applyProtection="1">
      <alignment horizontal="center"/>
      <protection hidden="1"/>
    </xf>
    <xf numFmtId="0" fontId="9" fillId="3" borderId="5" xfId="0" applyFont="1" applyFill="1" applyBorder="1" applyProtection="1">
      <protection hidden="1"/>
    </xf>
    <xf numFmtId="168" fontId="0" fillId="7" borderId="3" xfId="0" applyNumberFormat="1" applyFill="1" applyBorder="1" applyProtection="1">
      <protection hidden="1"/>
    </xf>
    <xf numFmtId="168" fontId="0" fillId="7" borderId="13" xfId="0" applyNumberFormat="1" applyFill="1" applyBorder="1" applyProtection="1">
      <protection hidden="1"/>
    </xf>
    <xf numFmtId="164" fontId="8" fillId="7" borderId="3" xfId="0" applyNumberFormat="1" applyFont="1" applyFill="1" applyBorder="1" applyProtection="1">
      <protection hidden="1"/>
    </xf>
    <xf numFmtId="166" fontId="8" fillId="7" borderId="3" xfId="0" applyNumberFormat="1" applyFont="1" applyFill="1" applyBorder="1" applyProtection="1">
      <protection hidden="1"/>
    </xf>
    <xf numFmtId="170" fontId="0" fillId="12" borderId="21" xfId="0" applyNumberFormat="1" applyFill="1" applyBorder="1" applyProtection="1">
      <protection hidden="1"/>
    </xf>
    <xf numFmtId="175" fontId="14" fillId="3" borderId="5" xfId="0" applyNumberFormat="1" applyFont="1" applyFill="1" applyBorder="1" applyProtection="1">
      <protection hidden="1"/>
    </xf>
    <xf numFmtId="0" fontId="0" fillId="2" borderId="6" xfId="0" applyFill="1" applyBorder="1" applyProtection="1">
      <protection hidden="1"/>
    </xf>
    <xf numFmtId="0" fontId="0" fillId="2" borderId="8" xfId="0" applyFill="1" applyBorder="1" applyProtection="1">
      <protection hidden="1"/>
    </xf>
    <xf numFmtId="0" fontId="2" fillId="3" borderId="7" xfId="0" applyFont="1" applyFill="1" applyBorder="1" applyAlignment="1" applyProtection="1">
      <alignment horizontal="center"/>
      <protection hidden="1"/>
    </xf>
    <xf numFmtId="0" fontId="14" fillId="2" borderId="8" xfId="0" applyFont="1" applyFill="1" applyBorder="1" applyProtection="1">
      <protection hidden="1"/>
    </xf>
    <xf numFmtId="0" fontId="14" fillId="2" borderId="8" xfId="0" applyFont="1" applyFill="1" applyBorder="1" applyAlignment="1" applyProtection="1">
      <alignment horizontal="center"/>
      <protection hidden="1"/>
    </xf>
    <xf numFmtId="0" fontId="14" fillId="3" borderId="9" xfId="0" applyFont="1" applyFill="1" applyBorder="1" applyProtection="1">
      <protection hidden="1"/>
    </xf>
    <xf numFmtId="0" fontId="0" fillId="2" borderId="5" xfId="0" applyFill="1" applyBorder="1"/>
    <xf numFmtId="0" fontId="0" fillId="5" borderId="13" xfId="0" applyFill="1" applyBorder="1"/>
    <xf numFmtId="0" fontId="0" fillId="5" borderId="14" xfId="0" applyFill="1" applyBorder="1"/>
    <xf numFmtId="0" fontId="0" fillId="4" borderId="21" xfId="0" applyFill="1" applyBorder="1"/>
    <xf numFmtId="0" fontId="0" fillId="4" borderId="14" xfId="0" applyFill="1" applyBorder="1"/>
    <xf numFmtId="0" fontId="0" fillId="8" borderId="21" xfId="0" applyFill="1" applyBorder="1"/>
    <xf numFmtId="0" fontId="0" fillId="8" borderId="13" xfId="0" applyFill="1" applyBorder="1"/>
    <xf numFmtId="0" fontId="0" fillId="8" borderId="3" xfId="0" applyFill="1" applyBorder="1"/>
    <xf numFmtId="0" fontId="0" fillId="8" borderId="14" xfId="0" applyFill="1" applyBorder="1"/>
    <xf numFmtId="0" fontId="0" fillId="2" borderId="0" xfId="0" applyFill="1" applyAlignment="1" applyProtection="1">
      <alignment horizontal="left"/>
      <protection hidden="1"/>
    </xf>
    <xf numFmtId="0" fontId="2" fillId="4" borderId="4" xfId="0" applyFont="1"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4" fillId="4" borderId="27" xfId="0" applyFont="1" applyFill="1" applyBorder="1" applyProtection="1">
      <protection hidden="1"/>
    </xf>
    <xf numFmtId="0" fontId="0" fillId="4" borderId="28" xfId="0" applyFill="1" applyBorder="1" applyProtection="1">
      <protection hidden="1"/>
    </xf>
    <xf numFmtId="0" fontId="0" fillId="4" borderId="15" xfId="0" applyFill="1" applyBorder="1" applyProtection="1">
      <protection hidden="1"/>
    </xf>
    <xf numFmtId="0" fontId="0" fillId="4" borderId="4" xfId="0" applyFill="1" applyBorder="1" applyAlignment="1" applyProtection="1">
      <alignment horizontal="right"/>
      <protection hidden="1"/>
    </xf>
    <xf numFmtId="0" fontId="0" fillId="4" borderId="5" xfId="0" applyFill="1" applyBorder="1" applyAlignment="1" applyProtection="1">
      <alignment horizontal="center"/>
      <protection hidden="1"/>
    </xf>
    <xf numFmtId="0" fontId="0" fillId="4" borderId="5" xfId="0" applyFill="1" applyBorder="1" applyAlignment="1" applyProtection="1">
      <alignment horizontal="left"/>
      <protection hidden="1"/>
    </xf>
    <xf numFmtId="0" fontId="0" fillId="4" borderId="6" xfId="0" applyFill="1" applyBorder="1" applyAlignment="1" applyProtection="1">
      <alignment horizontal="left"/>
      <protection hidden="1"/>
    </xf>
    <xf numFmtId="0" fontId="0" fillId="4" borderId="7" xfId="0" applyFill="1" applyBorder="1" applyAlignment="1" applyProtection="1">
      <alignment horizontal="right"/>
      <protection hidden="1"/>
    </xf>
    <xf numFmtId="0" fontId="0" fillId="4" borderId="0" xfId="0" applyFill="1" applyAlignment="1" applyProtection="1">
      <alignment horizontal="center"/>
      <protection hidden="1"/>
    </xf>
    <xf numFmtId="0" fontId="0" fillId="4" borderId="0" xfId="0" applyFill="1" applyAlignment="1" applyProtection="1">
      <alignment horizontal="left"/>
      <protection hidden="1"/>
    </xf>
    <xf numFmtId="0" fontId="0" fillId="4" borderId="8" xfId="0" applyFill="1" applyBorder="1" applyAlignment="1" applyProtection="1">
      <alignment horizontal="left"/>
      <protection hidden="1"/>
    </xf>
    <xf numFmtId="0" fontId="0" fillId="4" borderId="9" xfId="0" applyFill="1" applyBorder="1" applyAlignment="1" applyProtection="1">
      <alignment horizontal="right"/>
      <protection hidden="1"/>
    </xf>
    <xf numFmtId="0" fontId="0" fillId="4" borderId="17" xfId="0" applyFill="1" applyBorder="1" applyAlignment="1" applyProtection="1">
      <alignment horizontal="center"/>
      <protection hidden="1"/>
    </xf>
    <xf numFmtId="0" fontId="0" fillId="4" borderId="17" xfId="0" applyFill="1" applyBorder="1" applyAlignment="1" applyProtection="1">
      <alignment horizontal="left"/>
      <protection hidden="1"/>
    </xf>
    <xf numFmtId="0" fontId="0" fillId="4" borderId="10" xfId="0" applyFill="1" applyBorder="1" applyAlignment="1" applyProtection="1">
      <alignment horizontal="left"/>
      <protection hidden="1"/>
    </xf>
    <xf numFmtId="0" fontId="0" fillId="4" borderId="9" xfId="0" applyFill="1" applyBorder="1" applyProtection="1">
      <protection hidden="1"/>
    </xf>
    <xf numFmtId="0" fontId="0" fillId="4" borderId="17" xfId="0" applyFill="1" applyBorder="1" applyProtection="1">
      <protection hidden="1"/>
    </xf>
    <xf numFmtId="0" fontId="0" fillId="4" borderId="10" xfId="0" applyFill="1" applyBorder="1" applyProtection="1">
      <protection hidden="1"/>
    </xf>
    <xf numFmtId="164" fontId="4" fillId="7" borderId="100" xfId="0" applyNumberFormat="1" applyFont="1" applyFill="1" applyBorder="1" applyProtection="1">
      <protection hidden="1"/>
    </xf>
    <xf numFmtId="0" fontId="6" fillId="5" borderId="60" xfId="0" applyFont="1" applyFill="1" applyBorder="1" applyAlignment="1">
      <alignment horizontal="center"/>
    </xf>
    <xf numFmtId="0" fontId="4" fillId="3" borderId="28" xfId="0" applyFont="1" applyFill="1" applyBorder="1" applyAlignment="1" applyProtection="1">
      <alignment horizontal="left"/>
      <protection hidden="1"/>
    </xf>
    <xf numFmtId="0" fontId="7" fillId="5" borderId="53" xfId="0" applyFont="1" applyFill="1" applyBorder="1"/>
    <xf numFmtId="0" fontId="7" fillId="5" borderId="0" xfId="0" applyFont="1" applyFill="1" applyAlignment="1">
      <alignment horizontal="center"/>
    </xf>
    <xf numFmtId="0" fontId="7" fillId="5" borderId="17" xfId="0" applyFont="1" applyFill="1" applyBorder="1" applyAlignment="1">
      <alignment horizontal="center"/>
    </xf>
    <xf numFmtId="168" fontId="0" fillId="12" borderId="0" xfId="0" applyNumberFormat="1" applyFill="1" applyProtection="1">
      <protection hidden="1"/>
    </xf>
    <xf numFmtId="168" fontId="0" fillId="12" borderId="17" xfId="0" applyNumberFormat="1" applyFill="1" applyBorder="1" applyProtection="1">
      <protection hidden="1"/>
    </xf>
    <xf numFmtId="168" fontId="0" fillId="5" borderId="10" xfId="0" applyNumberFormat="1" applyFill="1" applyBorder="1" applyProtection="1">
      <protection hidden="1"/>
    </xf>
    <xf numFmtId="0" fontId="6" fillId="5" borderId="103" xfId="0" applyFont="1" applyFill="1" applyBorder="1" applyAlignment="1">
      <alignment horizontal="center"/>
    </xf>
    <xf numFmtId="0" fontId="6" fillId="5" borderId="18" xfId="0" applyFont="1" applyFill="1" applyBorder="1" applyAlignment="1">
      <alignment horizontal="center"/>
    </xf>
    <xf numFmtId="168" fontId="0" fillId="12" borderId="18" xfId="0" applyNumberFormat="1" applyFill="1" applyBorder="1" applyProtection="1">
      <protection hidden="1"/>
    </xf>
    <xf numFmtId="168" fontId="0" fillId="12" borderId="19" xfId="0" applyNumberFormat="1" applyFill="1" applyBorder="1" applyProtection="1">
      <protection hidden="1"/>
    </xf>
    <xf numFmtId="164" fontId="0" fillId="5" borderId="19" xfId="0" applyNumberFormat="1" applyFill="1" applyBorder="1" applyProtection="1">
      <protection hidden="1"/>
    </xf>
    <xf numFmtId="164" fontId="0" fillId="5" borderId="104" xfId="0" applyNumberFormat="1" applyFill="1" applyBorder="1" applyProtection="1">
      <protection hidden="1"/>
    </xf>
    <xf numFmtId="0" fontId="0" fillId="5" borderId="18" xfId="0" applyFill="1" applyBorder="1" applyAlignment="1">
      <alignment horizontal="center"/>
    </xf>
    <xf numFmtId="0" fontId="0" fillId="3" borderId="105" xfId="0" applyFill="1" applyBorder="1"/>
    <xf numFmtId="0" fontId="2" fillId="3" borderId="106" xfId="0" applyFont="1" applyFill="1" applyBorder="1"/>
    <xf numFmtId="0" fontId="0" fillId="3" borderId="106" xfId="0" applyFill="1" applyBorder="1"/>
    <xf numFmtId="0" fontId="0" fillId="3" borderId="107" xfId="0" applyFill="1" applyBorder="1"/>
    <xf numFmtId="0" fontId="26" fillId="3" borderId="0" xfId="1" applyFill="1" applyBorder="1" applyAlignment="1" applyProtection="1"/>
    <xf numFmtId="0" fontId="0" fillId="12" borderId="30" xfId="0" applyFill="1" applyBorder="1"/>
    <xf numFmtId="0" fontId="0" fillId="12" borderId="52" xfId="0" applyFill="1" applyBorder="1"/>
    <xf numFmtId="0" fontId="4" fillId="14" borderId="108" xfId="0" applyFont="1" applyFill="1" applyBorder="1" applyAlignment="1">
      <alignment horizontal="center"/>
    </xf>
    <xf numFmtId="0" fontId="4" fillId="14" borderId="14" xfId="0" applyFont="1" applyFill="1" applyBorder="1" applyAlignment="1">
      <alignment horizontal="center"/>
    </xf>
    <xf numFmtId="1" fontId="23" fillId="9" borderId="33" xfId="0" applyNumberFormat="1" applyFont="1" applyFill="1" applyBorder="1" applyProtection="1">
      <protection locked="0"/>
    </xf>
    <xf numFmtId="165" fontId="0" fillId="2" borderId="109" xfId="0" applyNumberFormat="1" applyFill="1" applyBorder="1" applyProtection="1">
      <protection locked="0"/>
    </xf>
    <xf numFmtId="164" fontId="0" fillId="2" borderId="55" xfId="0" applyNumberFormat="1" applyFill="1" applyBorder="1" applyProtection="1">
      <protection locked="0"/>
    </xf>
    <xf numFmtId="1" fontId="0" fillId="2" borderId="109" xfId="0" applyNumberFormat="1" applyFill="1" applyBorder="1" applyProtection="1">
      <protection locked="0"/>
    </xf>
    <xf numFmtId="168" fontId="0" fillId="5" borderId="39" xfId="0" applyNumberFormat="1" applyFill="1" applyBorder="1" applyProtection="1">
      <protection hidden="1"/>
    </xf>
    <xf numFmtId="168" fontId="0" fillId="5" borderId="32" xfId="0" applyNumberFormat="1" applyFill="1" applyBorder="1" applyProtection="1">
      <protection hidden="1"/>
    </xf>
    <xf numFmtId="176" fontId="9" fillId="5" borderId="26" xfId="0" applyNumberFormat="1" applyFont="1" applyFill="1" applyBorder="1" applyAlignment="1">
      <alignment horizontal="center"/>
    </xf>
    <xf numFmtId="0" fontId="6" fillId="3" borderId="0" xfId="0" applyFont="1" applyFill="1" applyAlignment="1">
      <alignment horizontal="center"/>
    </xf>
    <xf numFmtId="0" fontId="0" fillId="5" borderId="23" xfId="0" applyFill="1" applyBorder="1"/>
    <xf numFmtId="0" fontId="4" fillId="5" borderId="14" xfId="0" applyFont="1" applyFill="1" applyBorder="1" applyAlignment="1">
      <alignment horizontal="center"/>
    </xf>
    <xf numFmtId="0" fontId="6" fillId="5" borderId="14" xfId="0" applyFont="1" applyFill="1" applyBorder="1"/>
    <xf numFmtId="0" fontId="0" fillId="12" borderId="14" xfId="0" applyFill="1" applyBorder="1"/>
    <xf numFmtId="0" fontId="0" fillId="12" borderId="13" xfId="0" applyFill="1" applyBorder="1"/>
    <xf numFmtId="1" fontId="0" fillId="11" borderId="28" xfId="0" applyNumberFormat="1" applyFill="1" applyBorder="1" applyProtection="1">
      <protection locked="0"/>
    </xf>
    <xf numFmtId="1" fontId="0" fillId="11" borderId="32" xfId="0" applyNumberFormat="1" applyFill="1" applyBorder="1" applyProtection="1">
      <protection locked="0"/>
    </xf>
    <xf numFmtId="1" fontId="0" fillId="2" borderId="21" xfId="0" applyNumberFormat="1" applyFill="1" applyBorder="1" applyProtection="1">
      <protection locked="0"/>
    </xf>
    <xf numFmtId="0" fontId="0" fillId="15" borderId="0" xfId="0" applyFill="1"/>
    <xf numFmtId="0" fontId="0" fillId="13" borderId="4" xfId="0" applyFill="1" applyBorder="1"/>
    <xf numFmtId="0" fontId="0" fillId="13" borderId="5" xfId="0" applyFill="1" applyBorder="1"/>
    <xf numFmtId="0" fontId="11" fillId="13" borderId="5" xfId="0" applyFont="1" applyFill="1" applyBorder="1" applyAlignment="1">
      <alignment vertical="center"/>
    </xf>
    <xf numFmtId="0" fontId="0" fillId="13" borderId="6" xfId="0" applyFill="1" applyBorder="1"/>
    <xf numFmtId="0" fontId="0" fillId="13" borderId="7" xfId="0" applyFill="1" applyBorder="1"/>
    <xf numFmtId="0" fontId="0" fillId="13" borderId="0" xfId="0" applyFill="1"/>
    <xf numFmtId="0" fontId="27" fillId="13" borderId="0" xfId="0" applyFont="1" applyFill="1" applyAlignment="1">
      <alignment vertical="center"/>
    </xf>
    <xf numFmtId="0" fontId="0" fillId="13" borderId="8" xfId="0" applyFill="1" applyBorder="1"/>
    <xf numFmtId="0" fontId="4" fillId="13" borderId="0" xfId="0" applyFont="1" applyFill="1"/>
    <xf numFmtId="0" fontId="4" fillId="3" borderId="3" xfId="0" applyFont="1" applyFill="1" applyBorder="1" applyAlignment="1">
      <alignment horizontal="center" vertical="center"/>
    </xf>
    <xf numFmtId="177" fontId="8" fillId="7" borderId="3" xfId="0" applyNumberFormat="1" applyFont="1" applyFill="1" applyBorder="1" applyAlignment="1" applyProtection="1">
      <alignment horizontal="right" vertical="center" indent="1"/>
      <protection hidden="1"/>
    </xf>
    <xf numFmtId="0" fontId="8" fillId="13" borderId="27" xfId="0" applyFont="1" applyFill="1" applyBorder="1" applyAlignment="1">
      <alignment vertical="center"/>
    </xf>
    <xf numFmtId="0" fontId="8" fillId="13" borderId="28" xfId="0" applyFont="1" applyFill="1" applyBorder="1" applyAlignment="1">
      <alignment vertical="center"/>
    </xf>
    <xf numFmtId="0" fontId="0" fillId="13" borderId="28" xfId="0" applyFill="1" applyBorder="1"/>
    <xf numFmtId="0" fontId="0" fillId="13" borderId="15" xfId="0" applyFill="1" applyBorder="1"/>
    <xf numFmtId="0" fontId="9" fillId="13" borderId="8" xfId="0" applyFont="1" applyFill="1" applyBorder="1" applyAlignment="1" applyProtection="1">
      <alignment horizontal="left"/>
      <protection hidden="1"/>
    </xf>
    <xf numFmtId="0" fontId="8" fillId="13" borderId="0" xfId="0" applyFont="1" applyFill="1" applyAlignment="1">
      <alignment vertical="center"/>
    </xf>
    <xf numFmtId="0" fontId="8" fillId="13" borderId="0" xfId="0" applyFont="1" applyFill="1"/>
    <xf numFmtId="0" fontId="8" fillId="13" borderId="7" xfId="0" applyFont="1" applyFill="1" applyBorder="1" applyAlignment="1">
      <alignment vertical="center"/>
    </xf>
    <xf numFmtId="0" fontId="4" fillId="3" borderId="112" xfId="0" applyFont="1" applyFill="1" applyBorder="1" applyAlignment="1">
      <alignment horizontal="center" vertical="center"/>
    </xf>
    <xf numFmtId="177" fontId="8" fillId="7" borderId="110" xfId="0" applyNumberFormat="1" applyFont="1" applyFill="1" applyBorder="1" applyAlignment="1" applyProtection="1">
      <alignment horizontal="right" vertical="center" indent="1"/>
      <protection hidden="1"/>
    </xf>
    <xf numFmtId="0" fontId="8" fillId="13" borderId="113" xfId="0" applyFont="1" applyFill="1" applyBorder="1" applyAlignment="1">
      <alignment vertical="center"/>
    </xf>
    <xf numFmtId="0" fontId="8" fillId="13" borderId="80" xfId="0" applyFont="1" applyFill="1" applyBorder="1" applyAlignment="1">
      <alignment vertical="center"/>
    </xf>
    <xf numFmtId="0" fontId="0" fillId="13" borderId="80" xfId="0" applyFill="1" applyBorder="1"/>
    <xf numFmtId="0" fontId="0" fillId="13" borderId="100" xfId="0" applyFill="1" applyBorder="1"/>
    <xf numFmtId="178" fontId="0" fillId="13" borderId="0" xfId="0" applyNumberFormat="1" applyFill="1"/>
    <xf numFmtId="0" fontId="27" fillId="13" borderId="0" xfId="0" applyFont="1" applyFill="1" applyAlignment="1">
      <alignment horizontal="right"/>
    </xf>
    <xf numFmtId="0" fontId="0" fillId="13" borderId="0" xfId="0" applyFill="1" applyAlignment="1">
      <alignment horizontal="center"/>
    </xf>
    <xf numFmtId="0" fontId="8" fillId="13" borderId="0" xfId="0" applyFont="1" applyFill="1" applyAlignment="1">
      <alignment horizontal="right"/>
    </xf>
    <xf numFmtId="179" fontId="0" fillId="13" borderId="0" xfId="0" applyNumberFormat="1" applyFill="1"/>
    <xf numFmtId="0" fontId="28" fillId="13" borderId="0" xfId="0" applyFont="1" applyFill="1"/>
    <xf numFmtId="0" fontId="0" fillId="13" borderId="0" xfId="0" applyFill="1" applyAlignment="1">
      <alignment horizontal="right"/>
    </xf>
    <xf numFmtId="0" fontId="2" fillId="13" borderId="0" xfId="0" applyFont="1" applyFill="1"/>
    <xf numFmtId="0" fontId="30" fillId="13" borderId="0" xfId="0" applyFont="1" applyFill="1"/>
    <xf numFmtId="0" fontId="27" fillId="13" borderId="0" xfId="0" applyFont="1" applyFill="1"/>
    <xf numFmtId="177" fontId="4" fillId="7" borderId="57" xfId="0" applyNumberFormat="1" applyFont="1" applyFill="1" applyBorder="1"/>
    <xf numFmtId="0" fontId="6" fillId="3" borderId="3" xfId="0" applyFont="1" applyFill="1" applyBorder="1" applyAlignment="1">
      <alignment horizontal="center" vertical="center" wrapText="1"/>
    </xf>
    <xf numFmtId="0" fontId="6" fillId="3" borderId="3" xfId="0" applyFont="1" applyFill="1" applyBorder="1" applyAlignment="1" applyProtection="1">
      <alignment horizontal="center" vertical="center" wrapText="1"/>
      <protection hidden="1"/>
    </xf>
    <xf numFmtId="0" fontId="6" fillId="3" borderId="27" xfId="0" applyFont="1" applyFill="1" applyBorder="1" applyAlignment="1" applyProtection="1">
      <alignment horizontal="center" vertical="center" wrapText="1"/>
      <protection hidden="1"/>
    </xf>
    <xf numFmtId="0" fontId="6" fillId="3" borderId="15" xfId="0" applyFont="1" applyFill="1" applyBorder="1" applyAlignment="1" applyProtection="1">
      <alignment horizontal="center" vertical="center" wrapText="1"/>
      <protection hidden="1"/>
    </xf>
    <xf numFmtId="0" fontId="6" fillId="3" borderId="28" xfId="0" applyFont="1" applyFill="1" applyBorder="1" applyAlignment="1" applyProtection="1">
      <alignment horizontal="center" vertical="center" wrapText="1"/>
      <protection hidden="1"/>
    </xf>
    <xf numFmtId="0" fontId="6" fillId="3" borderId="13" xfId="0" applyFont="1" applyFill="1" applyBorder="1" applyAlignment="1" applyProtection="1">
      <alignment horizontal="center" vertical="center" wrapText="1"/>
      <protection hidden="1"/>
    </xf>
    <xf numFmtId="0" fontId="6" fillId="13" borderId="0" xfId="0" applyFont="1" applyFill="1" applyAlignment="1">
      <alignment horizontal="center" vertical="center" wrapText="1"/>
    </xf>
    <xf numFmtId="180" fontId="0" fillId="16" borderId="3" xfId="0" applyNumberFormat="1" applyFill="1" applyBorder="1" applyAlignment="1">
      <alignment vertical="center"/>
    </xf>
    <xf numFmtId="0" fontId="8" fillId="7" borderId="3" xfId="0" applyFont="1" applyFill="1" applyBorder="1" applyAlignment="1" applyProtection="1">
      <alignment vertical="center" wrapText="1"/>
      <protection hidden="1"/>
    </xf>
    <xf numFmtId="0" fontId="0" fillId="2" borderId="3" xfId="0" applyFill="1" applyBorder="1" applyAlignment="1" applyProtection="1">
      <alignment wrapText="1"/>
      <protection locked="0"/>
    </xf>
    <xf numFmtId="177" fontId="8" fillId="7" borderId="13" xfId="0" applyNumberFormat="1" applyFont="1" applyFill="1" applyBorder="1" applyProtection="1">
      <protection hidden="1"/>
    </xf>
    <xf numFmtId="180" fontId="0" fillId="3" borderId="3" xfId="0" applyNumberFormat="1" applyFill="1" applyBorder="1" applyAlignment="1">
      <alignment vertical="center"/>
    </xf>
    <xf numFmtId="0" fontId="8" fillId="2" borderId="3" xfId="0" applyFont="1" applyFill="1" applyBorder="1" applyAlignment="1" applyProtection="1">
      <alignment vertical="center" wrapText="1"/>
      <protection locked="0"/>
    </xf>
    <xf numFmtId="179" fontId="0" fillId="2" borderId="3" xfId="0" applyNumberFormat="1" applyFill="1" applyBorder="1" applyProtection="1">
      <protection locked="0"/>
    </xf>
    <xf numFmtId="0" fontId="0" fillId="13" borderId="9" xfId="0" applyFill="1" applyBorder="1"/>
    <xf numFmtId="0" fontId="0" fillId="13" borderId="17" xfId="0" applyFill="1" applyBorder="1"/>
    <xf numFmtId="0" fontId="0" fillId="13" borderId="10" xfId="0" applyFill="1" applyBorder="1"/>
    <xf numFmtId="0" fontId="0" fillId="17" borderId="0" xfId="0" applyFill="1"/>
    <xf numFmtId="0" fontId="0" fillId="18" borderId="0" xfId="0" applyFill="1"/>
    <xf numFmtId="0" fontId="0" fillId="18" borderId="0" xfId="0" applyFill="1" applyProtection="1">
      <protection hidden="1"/>
    </xf>
    <xf numFmtId="0" fontId="8" fillId="2" borderId="0" xfId="0" applyFont="1" applyFill="1"/>
    <xf numFmtId="0" fontId="8" fillId="2" borderId="0" xfId="0" applyFont="1" applyFill="1" applyProtection="1">
      <protection hidden="1"/>
    </xf>
    <xf numFmtId="0" fontId="8" fillId="15" borderId="0" xfId="0" applyFont="1" applyFill="1"/>
    <xf numFmtId="0" fontId="0" fillId="19" borderId="3" xfId="0" applyFill="1" applyBorder="1" applyProtection="1">
      <protection hidden="1"/>
    </xf>
    <xf numFmtId="0" fontId="8" fillId="17" borderId="0" xfId="0" applyFont="1" applyFill="1"/>
    <xf numFmtId="0" fontId="0" fillId="17" borderId="0" xfId="0" applyFill="1" applyProtection="1">
      <protection hidden="1"/>
    </xf>
    <xf numFmtId="0" fontId="1" fillId="17" borderId="0" xfId="0" applyFont="1" applyFill="1" applyProtection="1">
      <protection hidden="1"/>
    </xf>
    <xf numFmtId="0" fontId="4" fillId="13" borderId="0" xfId="0" applyFont="1" applyFill="1" applyAlignment="1" applyProtection="1">
      <alignment horizontal="right"/>
      <protection hidden="1"/>
    </xf>
    <xf numFmtId="0" fontId="4" fillId="13" borderId="0" xfId="0" applyFont="1" applyFill="1" applyAlignment="1" applyProtection="1">
      <alignment horizontal="center"/>
      <protection hidden="1"/>
    </xf>
    <xf numFmtId="0" fontId="29" fillId="13" borderId="0" xfId="0" applyFont="1" applyFill="1" applyProtection="1">
      <protection hidden="1"/>
    </xf>
    <xf numFmtId="179" fontId="4" fillId="20" borderId="0" xfId="0" applyNumberFormat="1" applyFont="1" applyFill="1" applyAlignment="1" applyProtection="1">
      <alignment horizontal="left"/>
      <protection hidden="1"/>
    </xf>
    <xf numFmtId="0" fontId="1" fillId="3" borderId="0" xfId="0" applyFont="1" applyFill="1"/>
    <xf numFmtId="0" fontId="25" fillId="3" borderId="0" xfId="0" applyFont="1" applyFill="1" applyAlignment="1">
      <alignment horizontal="center"/>
    </xf>
    <xf numFmtId="0" fontId="1" fillId="3" borderId="0" xfId="0" applyFont="1" applyFill="1" applyAlignment="1">
      <alignment horizontal="center"/>
    </xf>
    <xf numFmtId="0" fontId="6" fillId="3" borderId="0" xfId="0" applyFont="1" applyFill="1"/>
    <xf numFmtId="0" fontId="6" fillId="3" borderId="7" xfId="0" applyFont="1" applyFill="1" applyBorder="1" applyProtection="1">
      <protection hidden="1"/>
    </xf>
    <xf numFmtId="0" fontId="1" fillId="3" borderId="7" xfId="0" applyFont="1" applyFill="1" applyBorder="1"/>
    <xf numFmtId="0" fontId="1" fillId="4" borderId="3" xfId="0" applyFont="1" applyFill="1" applyBorder="1"/>
    <xf numFmtId="0" fontId="1" fillId="5" borderId="3" xfId="0" applyFont="1" applyFill="1" applyBorder="1"/>
    <xf numFmtId="0" fontId="1" fillId="13" borderId="0" xfId="0" applyFont="1" applyFill="1"/>
    <xf numFmtId="0" fontId="1" fillId="4" borderId="14" xfId="0" applyFont="1" applyFill="1" applyBorder="1"/>
    <xf numFmtId="0" fontId="33" fillId="2" borderId="0" xfId="0" applyFont="1" applyFill="1"/>
    <xf numFmtId="0" fontId="0" fillId="5" borderId="36" xfId="0" applyFill="1" applyBorder="1" applyAlignment="1">
      <alignment horizontal="center"/>
    </xf>
    <xf numFmtId="0" fontId="8" fillId="3" borderId="0" xfId="0" applyFont="1" applyFill="1" applyAlignment="1">
      <alignment horizontal="left" indent="2"/>
    </xf>
    <xf numFmtId="0" fontId="0" fillId="3" borderId="0" xfId="0" applyFill="1" applyAlignment="1">
      <alignment horizontal="left" indent="2"/>
    </xf>
    <xf numFmtId="0" fontId="4" fillId="3" borderId="0" xfId="0" applyFont="1" applyFill="1" applyAlignment="1">
      <alignment horizontal="left" indent="2"/>
    </xf>
    <xf numFmtId="49" fontId="1" fillId="2" borderId="3" xfId="0" applyNumberFormat="1" applyFont="1" applyFill="1" applyBorder="1" applyProtection="1">
      <protection locked="0"/>
    </xf>
    <xf numFmtId="0" fontId="1" fillId="5" borderId="36" xfId="0" applyFont="1" applyFill="1" applyBorder="1" applyAlignment="1">
      <alignment horizontal="center"/>
    </xf>
    <xf numFmtId="0" fontId="4" fillId="3" borderId="0" xfId="0" applyFont="1" applyFill="1" applyAlignment="1">
      <alignment horizontal="left" indent="3"/>
    </xf>
    <xf numFmtId="0" fontId="1" fillId="5" borderId="36" xfId="0" applyFont="1" applyFill="1" applyBorder="1" applyAlignment="1">
      <alignment horizontal="center" vertical="center"/>
    </xf>
    <xf numFmtId="0" fontId="0" fillId="3" borderId="7" xfId="0" applyFill="1" applyBorder="1" applyAlignment="1">
      <alignment vertical="top"/>
    </xf>
    <xf numFmtId="0" fontId="4" fillId="3" borderId="0" xfId="0" applyFont="1" applyFill="1" applyAlignment="1">
      <alignment vertical="top"/>
    </xf>
    <xf numFmtId="0" fontId="0" fillId="3" borderId="0" xfId="0" applyFill="1" applyAlignment="1">
      <alignment vertical="top"/>
    </xf>
    <xf numFmtId="0" fontId="7" fillId="3" borderId="0" xfId="0" applyFont="1" applyFill="1" applyAlignment="1">
      <alignment vertical="top"/>
    </xf>
    <xf numFmtId="0" fontId="0" fillId="3" borderId="8" xfId="0" applyFill="1" applyBorder="1" applyAlignment="1">
      <alignment vertical="top"/>
    </xf>
    <xf numFmtId="0" fontId="0" fillId="2" borderId="0" xfId="0" applyFill="1" applyAlignment="1">
      <alignment vertical="top"/>
    </xf>
    <xf numFmtId="0" fontId="1" fillId="3" borderId="0" xfId="0" applyFont="1" applyFill="1" applyAlignment="1">
      <alignment horizontal="left" indent="2"/>
    </xf>
    <xf numFmtId="0" fontId="1" fillId="3" borderId="0" xfId="0" applyFont="1" applyFill="1" applyAlignment="1">
      <alignment horizontal="left" indent="1"/>
    </xf>
    <xf numFmtId="0" fontId="8" fillId="3" borderId="0" xfId="0" applyFont="1" applyFill="1" applyAlignment="1">
      <alignment horizontal="left" indent="5"/>
    </xf>
    <xf numFmtId="0" fontId="4" fillId="3" borderId="0" xfId="0" applyFont="1" applyFill="1" applyAlignment="1">
      <alignment horizontal="left" indent="5"/>
    </xf>
    <xf numFmtId="0" fontId="1" fillId="3" borderId="0" xfId="0" applyFont="1" applyFill="1" applyAlignment="1">
      <alignment horizontal="left" indent="5"/>
    </xf>
    <xf numFmtId="0" fontId="4" fillId="21" borderId="17" xfId="0" applyFont="1" applyFill="1" applyBorder="1"/>
    <xf numFmtId="0" fontId="0" fillId="21" borderId="17" xfId="0" applyFill="1" applyBorder="1"/>
    <xf numFmtId="0" fontId="2" fillId="21" borderId="17" xfId="0" applyFont="1" applyFill="1" applyBorder="1" applyAlignment="1">
      <alignment horizontal="center"/>
    </xf>
    <xf numFmtId="0" fontId="7" fillId="21" borderId="0" xfId="0" applyFont="1" applyFill="1"/>
    <xf numFmtId="0" fontId="0" fillId="21" borderId="0" xfId="0" applyFill="1"/>
    <xf numFmtId="0" fontId="7" fillId="21" borderId="0" xfId="0" applyFont="1" applyFill="1" applyAlignment="1">
      <alignment horizontal="center"/>
    </xf>
    <xf numFmtId="0" fontId="0" fillId="21" borderId="0" xfId="0" applyFill="1" applyAlignment="1">
      <alignment horizontal="center"/>
    </xf>
    <xf numFmtId="0" fontId="6" fillId="21" borderId="21" xfId="0" applyFont="1" applyFill="1" applyBorder="1" applyAlignment="1">
      <alignment horizontal="center"/>
    </xf>
    <xf numFmtId="0" fontId="6" fillId="21" borderId="5" xfId="0" applyFont="1" applyFill="1" applyBorder="1" applyAlignment="1">
      <alignment horizontal="left"/>
    </xf>
    <xf numFmtId="0" fontId="6" fillId="21" borderId="4" xfId="0" applyFont="1" applyFill="1" applyBorder="1" applyAlignment="1">
      <alignment horizontal="left" indent="9"/>
    </xf>
    <xf numFmtId="0" fontId="6" fillId="21" borderId="5" xfId="0" applyFont="1" applyFill="1" applyBorder="1" applyAlignment="1">
      <alignment horizontal="center"/>
    </xf>
    <xf numFmtId="0" fontId="6" fillId="21" borderId="5" xfId="0" applyFont="1" applyFill="1" applyBorder="1"/>
    <xf numFmtId="0" fontId="6" fillId="21" borderId="6" xfId="0" applyFont="1" applyFill="1" applyBorder="1"/>
    <xf numFmtId="0" fontId="6" fillId="21" borderId="50" xfId="0" applyFont="1" applyFill="1" applyBorder="1" applyAlignment="1">
      <alignment horizontal="center"/>
    </xf>
    <xf numFmtId="0" fontId="6" fillId="21" borderId="14" xfId="0" applyFont="1" applyFill="1" applyBorder="1" applyAlignment="1">
      <alignment horizontal="center"/>
    </xf>
    <xf numFmtId="0" fontId="6" fillId="21" borderId="17" xfId="0" applyFont="1" applyFill="1" applyBorder="1" applyAlignment="1">
      <alignment horizontal="left"/>
    </xf>
    <xf numFmtId="0" fontId="6" fillId="21" borderId="7" xfId="0" applyFont="1" applyFill="1" applyBorder="1" applyAlignment="1">
      <alignment horizontal="left" indent="9"/>
    </xf>
    <xf numFmtId="0" fontId="6" fillId="21" borderId="0" xfId="0" applyFont="1" applyFill="1" applyAlignment="1">
      <alignment horizontal="center"/>
    </xf>
    <xf numFmtId="0" fontId="6" fillId="21" borderId="0" xfId="0" applyFont="1" applyFill="1"/>
    <xf numFmtId="0" fontId="6" fillId="21" borderId="8" xfId="0" applyFont="1" applyFill="1" applyBorder="1"/>
    <xf numFmtId="0" fontId="6" fillId="21" borderId="8" xfId="0" applyFont="1" applyFill="1" applyBorder="1" applyAlignment="1">
      <alignment horizontal="center"/>
    </xf>
    <xf numFmtId="0" fontId="6" fillId="21" borderId="9" xfId="0" applyFont="1" applyFill="1" applyBorder="1" applyAlignment="1">
      <alignment horizontal="left" indent="11"/>
    </xf>
    <xf numFmtId="0" fontId="6" fillId="21" borderId="17" xfId="0" applyFont="1" applyFill="1" applyBorder="1" applyAlignment="1">
      <alignment horizontal="center"/>
    </xf>
    <xf numFmtId="0" fontId="6" fillId="21" borderId="10" xfId="0" applyFont="1" applyFill="1" applyBorder="1" applyAlignment="1">
      <alignment horizontal="center"/>
    </xf>
    <xf numFmtId="164" fontId="0" fillId="22" borderId="0" xfId="0" applyNumberFormat="1" applyFill="1" applyProtection="1">
      <protection hidden="1"/>
    </xf>
    <xf numFmtId="165" fontId="0" fillId="22" borderId="0" xfId="0" applyNumberFormat="1" applyFill="1" applyProtection="1">
      <protection hidden="1"/>
    </xf>
    <xf numFmtId="166" fontId="0" fillId="22" borderId="0" xfId="0" applyNumberFormat="1" applyFill="1" applyProtection="1">
      <protection hidden="1"/>
    </xf>
    <xf numFmtId="0" fontId="6" fillId="22" borderId="0" xfId="0" applyFont="1" applyFill="1" applyProtection="1">
      <protection hidden="1"/>
    </xf>
    <xf numFmtId="49" fontId="6" fillId="22" borderId="0" xfId="0" applyNumberFormat="1" applyFont="1" applyFill="1" applyProtection="1">
      <protection hidden="1"/>
    </xf>
    <xf numFmtId="166" fontId="0" fillId="22" borderId="47" xfId="0" applyNumberFormat="1" applyFill="1" applyBorder="1" applyProtection="1">
      <protection hidden="1"/>
    </xf>
    <xf numFmtId="164" fontId="0" fillId="22" borderId="17" xfId="0" applyNumberFormat="1" applyFill="1" applyBorder="1" applyProtection="1">
      <protection hidden="1"/>
    </xf>
    <xf numFmtId="165" fontId="0" fillId="22" borderId="17" xfId="0" applyNumberFormat="1" applyFill="1" applyBorder="1" applyProtection="1">
      <protection hidden="1"/>
    </xf>
    <xf numFmtId="166" fontId="0" fillId="22" borderId="17" xfId="0" applyNumberFormat="1" applyFill="1" applyBorder="1" applyProtection="1">
      <protection hidden="1"/>
    </xf>
    <xf numFmtId="0" fontId="6" fillId="22" borderId="17" xfId="0" applyFont="1" applyFill="1" applyBorder="1" applyProtection="1">
      <protection hidden="1"/>
    </xf>
    <xf numFmtId="49" fontId="6" fillId="22" borderId="17" xfId="0" applyNumberFormat="1" applyFont="1" applyFill="1" applyBorder="1" applyProtection="1">
      <protection hidden="1"/>
    </xf>
    <xf numFmtId="166" fontId="0" fillId="22" borderId="51" xfId="0" applyNumberFormat="1" applyFill="1" applyBorder="1" applyProtection="1">
      <protection hidden="1"/>
    </xf>
    <xf numFmtId="0" fontId="6" fillId="21" borderId="6" xfId="0" applyFont="1" applyFill="1" applyBorder="1" applyAlignment="1">
      <alignment horizontal="center"/>
    </xf>
    <xf numFmtId="0" fontId="6" fillId="21" borderId="49" xfId="0" applyFont="1" applyFill="1" applyBorder="1"/>
    <xf numFmtId="0" fontId="0" fillId="24" borderId="51" xfId="0" applyFill="1" applyBorder="1"/>
    <xf numFmtId="0" fontId="7" fillId="24" borderId="47" xfId="0" applyFont="1" applyFill="1" applyBorder="1" applyAlignment="1">
      <alignment horizontal="left"/>
    </xf>
    <xf numFmtId="0" fontId="7" fillId="24" borderId="48" xfId="0" applyFont="1" applyFill="1" applyBorder="1" applyAlignment="1">
      <alignment horizontal="left"/>
    </xf>
    <xf numFmtId="0" fontId="6" fillId="24" borderId="49" xfId="0" applyFont="1" applyFill="1" applyBorder="1" applyAlignment="1">
      <alignment horizontal="center"/>
    </xf>
    <xf numFmtId="0" fontId="6" fillId="24" borderId="4" xfId="0" applyFont="1" applyFill="1" applyBorder="1" applyAlignment="1">
      <alignment horizontal="center"/>
    </xf>
    <xf numFmtId="0" fontId="6" fillId="24" borderId="50" xfId="0" applyFont="1" applyFill="1" applyBorder="1" applyAlignment="1">
      <alignment horizontal="center"/>
    </xf>
    <xf numFmtId="0" fontId="6" fillId="24" borderId="0" xfId="0" applyFont="1" applyFill="1" applyAlignment="1">
      <alignment horizontal="center"/>
    </xf>
    <xf numFmtId="165" fontId="0" fillId="25" borderId="89" xfId="0" applyNumberFormat="1" applyFill="1" applyBorder="1" applyProtection="1">
      <protection hidden="1"/>
    </xf>
    <xf numFmtId="165" fontId="0" fillId="25" borderId="90" xfId="0" applyNumberFormat="1" applyFill="1" applyBorder="1" applyProtection="1">
      <protection hidden="1"/>
    </xf>
    <xf numFmtId="0" fontId="4" fillId="26" borderId="48" xfId="0" applyFont="1" applyFill="1" applyBorder="1"/>
    <xf numFmtId="0" fontId="2" fillId="26" borderId="17" xfId="0" applyFont="1" applyFill="1" applyBorder="1" applyAlignment="1">
      <alignment horizontal="center"/>
    </xf>
    <xf numFmtId="0" fontId="0" fillId="26" borderId="52" xfId="0" applyFill="1" applyBorder="1"/>
    <xf numFmtId="0" fontId="7" fillId="26" borderId="0" xfId="0" applyFont="1" applyFill="1"/>
    <xf numFmtId="0" fontId="7" fillId="26" borderId="30" xfId="0" applyFont="1" applyFill="1" applyBorder="1"/>
    <xf numFmtId="0" fontId="6" fillId="26" borderId="17" xfId="0" applyFont="1" applyFill="1" applyBorder="1" applyAlignment="1">
      <alignment horizontal="center"/>
    </xf>
    <xf numFmtId="0" fontId="6" fillId="26" borderId="52" xfId="0" applyFont="1" applyFill="1" applyBorder="1" applyAlignment="1">
      <alignment horizontal="center"/>
    </xf>
    <xf numFmtId="0" fontId="6" fillId="26" borderId="50" xfId="0" applyFont="1" applyFill="1" applyBorder="1" applyAlignment="1">
      <alignment horizontal="center"/>
    </xf>
    <xf numFmtId="0" fontId="6" fillId="26" borderId="8" xfId="0" applyFont="1" applyFill="1" applyBorder="1" applyAlignment="1">
      <alignment horizontal="center"/>
    </xf>
    <xf numFmtId="0" fontId="6" fillId="26" borderId="30" xfId="0" applyFont="1" applyFill="1" applyBorder="1" applyAlignment="1">
      <alignment horizontal="center"/>
    </xf>
    <xf numFmtId="164" fontId="0" fillId="27" borderId="46" xfId="0" applyNumberFormat="1" applyFill="1" applyBorder="1" applyProtection="1">
      <protection hidden="1"/>
    </xf>
    <xf numFmtId="165" fontId="0" fillId="27" borderId="0" xfId="0" applyNumberFormat="1" applyFill="1" applyProtection="1">
      <protection hidden="1"/>
    </xf>
    <xf numFmtId="166" fontId="0" fillId="27" borderId="30" xfId="0" applyNumberFormat="1" applyFill="1" applyBorder="1" applyProtection="1">
      <protection hidden="1"/>
    </xf>
    <xf numFmtId="164" fontId="0" fillId="27" borderId="48" xfId="0" applyNumberFormat="1" applyFill="1" applyBorder="1" applyProtection="1">
      <protection hidden="1"/>
    </xf>
    <xf numFmtId="165" fontId="0" fillId="27" borderId="17" xfId="0" applyNumberFormat="1" applyFill="1" applyBorder="1" applyProtection="1">
      <protection hidden="1"/>
    </xf>
    <xf numFmtId="166" fontId="0" fillId="27" borderId="52" xfId="0" applyNumberFormat="1" applyFill="1" applyBorder="1" applyProtection="1">
      <protection hidden="1"/>
    </xf>
    <xf numFmtId="0" fontId="6" fillId="21" borderId="4" xfId="0" applyFont="1" applyFill="1" applyBorder="1" applyAlignment="1">
      <alignment horizontal="left" indent="1"/>
    </xf>
    <xf numFmtId="0" fontId="6" fillId="21" borderId="9" xfId="0" applyFont="1" applyFill="1" applyBorder="1" applyAlignment="1">
      <alignment horizontal="left" indent="1"/>
    </xf>
    <xf numFmtId="0" fontId="1" fillId="5" borderId="3" xfId="0" applyFont="1" applyFill="1" applyBorder="1" applyAlignment="1">
      <alignment horizontal="center"/>
    </xf>
    <xf numFmtId="0" fontId="4" fillId="3" borderId="7" xfId="0" applyFont="1" applyFill="1" applyBorder="1" applyAlignment="1">
      <alignment horizontal="left" indent="1"/>
    </xf>
    <xf numFmtId="1" fontId="23" fillId="9" borderId="10" xfId="0" applyNumberFormat="1" applyFont="1" applyFill="1" applyBorder="1" applyProtection="1">
      <protection hidden="1"/>
    </xf>
    <xf numFmtId="0" fontId="6" fillId="5" borderId="14" xfId="0" applyFont="1" applyFill="1" applyBorder="1" applyAlignment="1">
      <alignment horizontal="left"/>
    </xf>
    <xf numFmtId="0" fontId="0" fillId="3" borderId="80" xfId="0" applyFill="1" applyBorder="1"/>
    <xf numFmtId="0" fontId="7" fillId="28" borderId="60" xfId="0" applyFont="1" applyFill="1" applyBorder="1" applyAlignment="1">
      <alignment horizontal="center"/>
    </xf>
    <xf numFmtId="0" fontId="6" fillId="23" borderId="60" xfId="0" applyFont="1" applyFill="1" applyBorder="1" applyAlignment="1">
      <alignment horizontal="center"/>
    </xf>
    <xf numFmtId="0" fontId="2" fillId="24" borderId="48" xfId="0" applyFont="1" applyFill="1" applyBorder="1" applyAlignment="1">
      <alignment horizontal="left" indent="2"/>
    </xf>
    <xf numFmtId="0" fontId="2" fillId="21" borderId="17" xfId="0" applyFont="1" applyFill="1" applyBorder="1" applyAlignment="1">
      <alignment horizontal="left"/>
    </xf>
    <xf numFmtId="0" fontId="6" fillId="23" borderId="30" xfId="0" applyFont="1" applyFill="1" applyBorder="1" applyAlignment="1">
      <alignment horizontal="center" vertical="center"/>
    </xf>
    <xf numFmtId="0" fontId="7" fillId="26" borderId="46" xfId="0" applyFont="1" applyFill="1" applyBorder="1" applyAlignment="1">
      <alignment horizontal="left" indent="2"/>
    </xf>
    <xf numFmtId="0" fontId="1" fillId="15" borderId="0" xfId="0" applyFont="1" applyFill="1"/>
    <xf numFmtId="0" fontId="0" fillId="15" borderId="3" xfId="0" applyFill="1" applyBorder="1"/>
    <xf numFmtId="0" fontId="10" fillId="3" borderId="0" xfId="0" quotePrefix="1" applyFont="1" applyFill="1" applyAlignment="1">
      <alignment horizontal="left"/>
    </xf>
    <xf numFmtId="166" fontId="4" fillId="7" borderId="77" xfId="0" applyNumberFormat="1" applyFont="1" applyFill="1" applyBorder="1" applyProtection="1">
      <protection hidden="1"/>
    </xf>
    <xf numFmtId="0" fontId="14" fillId="5" borderId="4" xfId="0" applyFont="1" applyFill="1" applyBorder="1" applyAlignment="1">
      <alignment horizontal="center"/>
    </xf>
    <xf numFmtId="0" fontId="14" fillId="5" borderId="7" xfId="0" applyFont="1" applyFill="1" applyBorder="1" applyAlignment="1">
      <alignment horizontal="center"/>
    </xf>
    <xf numFmtId="0" fontId="9" fillId="5" borderId="7" xfId="0" applyFont="1" applyFill="1" applyBorder="1" applyAlignment="1">
      <alignment horizontal="center"/>
    </xf>
    <xf numFmtId="176" fontId="9" fillId="5" borderId="9" xfId="0" applyNumberFormat="1" applyFont="1" applyFill="1" applyBorder="1" applyAlignment="1">
      <alignment horizontal="center"/>
    </xf>
    <xf numFmtId="166" fontId="8" fillId="7" borderId="27" xfId="0" applyNumberFormat="1" applyFont="1" applyFill="1" applyBorder="1" applyProtection="1">
      <protection hidden="1"/>
    </xf>
    <xf numFmtId="172" fontId="0" fillId="7" borderId="27" xfId="0" applyNumberFormat="1" applyFill="1" applyBorder="1" applyProtection="1">
      <protection hidden="1"/>
    </xf>
    <xf numFmtId="172" fontId="0" fillId="7" borderId="9" xfId="0" applyNumberFormat="1" applyFill="1" applyBorder="1" applyProtection="1">
      <protection hidden="1"/>
    </xf>
    <xf numFmtId="172" fontId="0" fillId="5" borderId="9" xfId="0" applyNumberFormat="1" applyFill="1" applyBorder="1" applyProtection="1">
      <protection hidden="1"/>
    </xf>
    <xf numFmtId="0" fontId="0" fillId="3" borderId="37" xfId="0" applyFill="1" applyBorder="1"/>
    <xf numFmtId="0" fontId="0" fillId="2" borderId="36" xfId="0" applyFill="1" applyBorder="1"/>
    <xf numFmtId="49" fontId="1" fillId="2" borderId="15" xfId="0" applyNumberFormat="1" applyFont="1" applyFill="1" applyBorder="1" applyProtection="1">
      <protection locked="0"/>
    </xf>
    <xf numFmtId="0" fontId="38" fillId="3" borderId="0" xfId="0" quotePrefix="1" applyFont="1" applyFill="1" applyAlignment="1">
      <alignment horizontal="left"/>
    </xf>
    <xf numFmtId="0" fontId="39" fillId="5" borderId="8" xfId="1" applyFont="1" applyFill="1" applyBorder="1" applyAlignment="1" applyProtection="1">
      <alignment horizontal="center"/>
    </xf>
    <xf numFmtId="0" fontId="0" fillId="26" borderId="65" xfId="0" applyFill="1" applyBorder="1"/>
    <xf numFmtId="0" fontId="4" fillId="26" borderId="64" xfId="0" applyFont="1" applyFill="1" applyBorder="1"/>
    <xf numFmtId="0" fontId="6" fillId="26" borderId="64" xfId="0" applyFont="1" applyFill="1" applyBorder="1"/>
    <xf numFmtId="0" fontId="34" fillId="26" borderId="64" xfId="0" applyFont="1" applyFill="1" applyBorder="1"/>
    <xf numFmtId="49" fontId="6" fillId="27" borderId="0" xfId="0" applyNumberFormat="1" applyFont="1" applyFill="1" applyProtection="1">
      <protection hidden="1"/>
    </xf>
    <xf numFmtId="49" fontId="6" fillId="27" borderId="17" xfId="0" applyNumberFormat="1" applyFont="1" applyFill="1" applyBorder="1" applyProtection="1">
      <protection hidden="1"/>
    </xf>
    <xf numFmtId="0" fontId="6" fillId="5" borderId="21" xfId="0" applyFont="1" applyFill="1" applyBorder="1" applyProtection="1">
      <protection locked="0"/>
    </xf>
    <xf numFmtId="164" fontId="4" fillId="29" borderId="3" xfId="0" applyNumberFormat="1" applyFont="1" applyFill="1" applyBorder="1" applyProtection="1">
      <protection locked="0"/>
    </xf>
    <xf numFmtId="0" fontId="4" fillId="5" borderId="65" xfId="0" applyFont="1" applyFill="1" applyBorder="1"/>
    <xf numFmtId="0" fontId="0" fillId="5" borderId="24" xfId="0" applyFill="1" applyBorder="1" applyAlignment="1">
      <alignment horizontal="left" vertical="center" indent="2"/>
    </xf>
    <xf numFmtId="0" fontId="7" fillId="5" borderId="16" xfId="0" applyFont="1" applyFill="1" applyBorder="1" applyAlignment="1">
      <alignment horizontal="left"/>
    </xf>
    <xf numFmtId="0" fontId="6" fillId="5" borderId="20" xfId="0" applyFont="1" applyFill="1" applyBorder="1" applyAlignment="1">
      <alignment horizontal="center"/>
    </xf>
    <xf numFmtId="0" fontId="4" fillId="5" borderId="16" xfId="0" applyFont="1" applyFill="1" applyBorder="1" applyAlignment="1">
      <alignment horizontal="left" indent="2"/>
    </xf>
    <xf numFmtId="0" fontId="0" fillId="5" borderId="65" xfId="0" applyFill="1" applyBorder="1"/>
    <xf numFmtId="0" fontId="4" fillId="5" borderId="16" xfId="0" applyFont="1" applyFill="1" applyBorder="1" applyAlignment="1">
      <alignment horizontal="left" indent="13"/>
    </xf>
    <xf numFmtId="0" fontId="4" fillId="5" borderId="20" xfId="0" applyFont="1" applyFill="1" applyBorder="1" applyAlignment="1">
      <alignment horizontal="left" indent="13"/>
    </xf>
    <xf numFmtId="0" fontId="42" fillId="21" borderId="17" xfId="0" applyFont="1" applyFill="1" applyBorder="1"/>
    <xf numFmtId="0" fontId="7" fillId="26" borderId="46" xfId="0" applyFont="1" applyFill="1" applyBorder="1" applyAlignment="1">
      <alignment horizontal="left" indent="1"/>
    </xf>
    <xf numFmtId="0" fontId="7" fillId="26" borderId="46" xfId="0" applyFont="1" applyFill="1" applyBorder="1" applyAlignment="1">
      <alignment horizontal="left"/>
    </xf>
    <xf numFmtId="0" fontId="2" fillId="30" borderId="77" xfId="0" applyFont="1" applyFill="1" applyBorder="1" applyAlignment="1">
      <alignment horizontal="center"/>
    </xf>
    <xf numFmtId="166" fontId="1" fillId="30" borderId="100" xfId="0" applyNumberFormat="1" applyFont="1" applyFill="1" applyBorder="1" applyProtection="1">
      <protection hidden="1"/>
    </xf>
    <xf numFmtId="164" fontId="0" fillId="3" borderId="8" xfId="0" applyNumberFormat="1" applyFill="1" applyBorder="1"/>
    <xf numFmtId="0" fontId="6" fillId="18" borderId="21" xfId="0" applyFont="1" applyFill="1" applyBorder="1" applyAlignment="1">
      <alignment horizontal="center"/>
    </xf>
    <xf numFmtId="0" fontId="6" fillId="18" borderId="14" xfId="0" applyFont="1" applyFill="1" applyBorder="1" applyAlignment="1">
      <alignment horizontal="center"/>
    </xf>
    <xf numFmtId="0" fontId="9" fillId="18" borderId="14" xfId="0" applyFont="1" applyFill="1" applyBorder="1" applyAlignment="1">
      <alignment horizontal="center"/>
    </xf>
    <xf numFmtId="0" fontId="9" fillId="18" borderId="42" xfId="0" applyFont="1" applyFill="1" applyBorder="1" applyAlignment="1">
      <alignment horizontal="center"/>
    </xf>
    <xf numFmtId="0" fontId="0" fillId="18" borderId="42" xfId="0" applyFill="1" applyBorder="1" applyAlignment="1">
      <alignment horizontal="center"/>
    </xf>
    <xf numFmtId="0" fontId="6" fillId="18" borderId="42" xfId="0" applyFont="1" applyFill="1" applyBorder="1" applyAlignment="1">
      <alignment horizontal="center"/>
    </xf>
    <xf numFmtId="164" fontId="27" fillId="18" borderId="21" xfId="0" applyNumberFormat="1" applyFont="1" applyFill="1" applyBorder="1" applyAlignment="1" applyProtection="1">
      <alignment horizontal="right" vertical="center"/>
      <protection hidden="1"/>
    </xf>
    <xf numFmtId="164" fontId="27" fillId="18" borderId="13" xfId="0" applyNumberFormat="1" applyFont="1" applyFill="1" applyBorder="1" applyAlignment="1" applyProtection="1">
      <alignment horizontal="right" vertical="center"/>
      <protection hidden="1"/>
    </xf>
    <xf numFmtId="0" fontId="27" fillId="3" borderId="0" xfId="0" applyFont="1" applyFill="1" applyAlignment="1">
      <alignment horizontal="right"/>
    </xf>
    <xf numFmtId="0" fontId="27" fillId="3" borderId="0" xfId="0" applyFont="1" applyFill="1"/>
    <xf numFmtId="164" fontId="1" fillId="7" borderId="3" xfId="0" applyNumberFormat="1" applyFont="1" applyFill="1" applyBorder="1"/>
    <xf numFmtId="168" fontId="1" fillId="7" borderId="13" xfId="0" applyNumberFormat="1" applyFont="1" applyFill="1" applyBorder="1" applyProtection="1">
      <protection hidden="1"/>
    </xf>
    <xf numFmtId="49" fontId="1" fillId="3" borderId="0" xfId="0" applyNumberFormat="1" applyFont="1" applyFill="1"/>
    <xf numFmtId="0" fontId="1" fillId="3" borderId="0" xfId="0" applyFont="1" applyFill="1" applyAlignment="1">
      <alignment horizontal="left"/>
    </xf>
    <xf numFmtId="0" fontId="1" fillId="3" borderId="7" xfId="0" applyFont="1" applyFill="1" applyBorder="1" applyAlignment="1">
      <alignment horizontal="left" indent="2"/>
    </xf>
    <xf numFmtId="0" fontId="0" fillId="15" borderId="91" xfId="0" applyFill="1" applyBorder="1"/>
    <xf numFmtId="0" fontId="0" fillId="15" borderId="115" xfId="0" applyFill="1" applyBorder="1"/>
    <xf numFmtId="0" fontId="0" fillId="15" borderId="118" xfId="0" applyFill="1" applyBorder="1"/>
    <xf numFmtId="0" fontId="0" fillId="15" borderId="119" xfId="0" applyFill="1" applyBorder="1"/>
    <xf numFmtId="0" fontId="27" fillId="3" borderId="0" xfId="0" applyFont="1" applyFill="1" applyAlignment="1">
      <alignment horizontal="left"/>
    </xf>
    <xf numFmtId="0" fontId="0" fillId="2" borderId="3" xfId="0" applyFill="1" applyBorder="1" applyAlignment="1" applyProtection="1">
      <alignment horizontal="center"/>
      <protection locked="0"/>
    </xf>
    <xf numFmtId="0" fontId="0" fillId="15" borderId="5" xfId="0" applyFill="1" applyBorder="1" applyProtection="1">
      <protection hidden="1"/>
    </xf>
    <xf numFmtId="0" fontId="0" fillId="15" borderId="6" xfId="0" applyFill="1" applyBorder="1" applyProtection="1">
      <protection hidden="1"/>
    </xf>
    <xf numFmtId="0" fontId="0" fillId="15" borderId="17" xfId="0" applyFill="1" applyBorder="1"/>
    <xf numFmtId="0" fontId="4" fillId="15" borderId="17" xfId="0" applyFont="1" applyFill="1" applyBorder="1"/>
    <xf numFmtId="0" fontId="0" fillId="15" borderId="10" xfId="0" applyFill="1" applyBorder="1"/>
    <xf numFmtId="0" fontId="7" fillId="28" borderId="30" xfId="0" applyFont="1" applyFill="1" applyBorder="1" applyAlignment="1">
      <alignment horizontal="center"/>
    </xf>
    <xf numFmtId="0" fontId="6" fillId="14" borderId="10" xfId="0" applyFont="1" applyFill="1" applyBorder="1" applyAlignment="1">
      <alignment horizontal="center"/>
    </xf>
    <xf numFmtId="0" fontId="4" fillId="14" borderId="10" xfId="0" applyFont="1" applyFill="1" applyBorder="1" applyAlignment="1">
      <alignment horizontal="center"/>
    </xf>
    <xf numFmtId="0" fontId="4" fillId="14" borderId="13" xfId="0" applyFont="1" applyFill="1" applyBorder="1" applyAlignment="1">
      <alignment horizontal="center"/>
    </xf>
    <xf numFmtId="0" fontId="4" fillId="14" borderId="51" xfId="0" applyFont="1" applyFill="1" applyBorder="1" applyAlignment="1">
      <alignment horizontal="center"/>
    </xf>
    <xf numFmtId="0" fontId="4" fillId="14" borderId="17" xfId="0" applyFont="1" applyFill="1" applyBorder="1" applyAlignment="1">
      <alignment horizontal="center"/>
    </xf>
    <xf numFmtId="0" fontId="4" fillId="14" borderId="52" xfId="0" applyFont="1" applyFill="1" applyBorder="1" applyAlignment="1">
      <alignment horizontal="center"/>
    </xf>
    <xf numFmtId="164" fontId="4" fillId="7" borderId="111" xfId="0" applyNumberFormat="1" applyFont="1" applyFill="1" applyBorder="1" applyProtection="1">
      <protection hidden="1"/>
    </xf>
    <xf numFmtId="0" fontId="0" fillId="3" borderId="61" xfId="0" applyFill="1" applyBorder="1"/>
    <xf numFmtId="0" fontId="0" fillId="6" borderId="80" xfId="0" applyFill="1" applyBorder="1"/>
    <xf numFmtId="0" fontId="9" fillId="6" borderId="80" xfId="0" applyFont="1" applyFill="1" applyBorder="1"/>
    <xf numFmtId="0" fontId="8" fillId="6" borderId="80" xfId="0" applyFont="1" applyFill="1" applyBorder="1"/>
    <xf numFmtId="0" fontId="11" fillId="6" borderId="80" xfId="0" applyFont="1" applyFill="1" applyBorder="1" applyAlignment="1">
      <alignment horizontal="center"/>
    </xf>
    <xf numFmtId="0" fontId="7" fillId="6" borderId="80" xfId="0" applyFont="1" applyFill="1" applyBorder="1"/>
    <xf numFmtId="0" fontId="7" fillId="6" borderId="100" xfId="0" applyFont="1" applyFill="1" applyBorder="1"/>
    <xf numFmtId="49" fontId="14" fillId="7" borderId="67" xfId="0" applyNumberFormat="1" applyFont="1" applyFill="1" applyBorder="1" applyAlignment="1" applyProtection="1">
      <alignment horizontal="left"/>
      <protection hidden="1"/>
    </xf>
    <xf numFmtId="167" fontId="0" fillId="6" borderId="67" xfId="0" applyNumberFormat="1" applyFill="1" applyBorder="1" applyAlignment="1" applyProtection="1">
      <alignment horizontal="center"/>
      <protection hidden="1"/>
    </xf>
    <xf numFmtId="0" fontId="0" fillId="5" borderId="14" xfId="0" applyFill="1" applyBorder="1" applyProtection="1">
      <protection hidden="1"/>
    </xf>
    <xf numFmtId="49" fontId="14" fillId="7" borderId="10" xfId="0" applyNumberFormat="1" applyFont="1" applyFill="1" applyBorder="1" applyProtection="1">
      <protection hidden="1"/>
    </xf>
    <xf numFmtId="164" fontId="14" fillId="7" borderId="108" xfId="0" applyNumberFormat="1" applyFont="1" applyFill="1" applyBorder="1" applyProtection="1">
      <protection hidden="1"/>
    </xf>
    <xf numFmtId="0" fontId="6" fillId="26" borderId="68" xfId="0" applyFont="1" applyFill="1" applyBorder="1"/>
    <xf numFmtId="0" fontId="6" fillId="5" borderId="96" xfId="0" applyFont="1" applyFill="1" applyBorder="1"/>
    <xf numFmtId="0" fontId="6" fillId="23" borderId="61" xfId="0" applyFont="1" applyFill="1" applyBorder="1" applyAlignment="1">
      <alignment horizontal="center" vertical="center"/>
    </xf>
    <xf numFmtId="0" fontId="6" fillId="5" borderId="72" xfId="0" applyFont="1" applyFill="1" applyBorder="1" applyAlignment="1">
      <alignment horizontal="center"/>
    </xf>
    <xf numFmtId="0" fontId="6" fillId="5" borderId="96" xfId="0" applyFont="1" applyFill="1" applyBorder="1" applyAlignment="1">
      <alignment horizontal="center"/>
    </xf>
    <xf numFmtId="0" fontId="39" fillId="5" borderId="72" xfId="1" applyFont="1" applyFill="1" applyBorder="1" applyAlignment="1" applyProtection="1">
      <alignment horizontal="center"/>
    </xf>
    <xf numFmtId="0" fontId="6" fillId="24" borderId="120" xfId="0" applyFont="1" applyFill="1" applyBorder="1" applyAlignment="1">
      <alignment horizontal="center"/>
    </xf>
    <xf numFmtId="0" fontId="6" fillId="24" borderId="11" xfId="0" applyFont="1" applyFill="1" applyBorder="1" applyAlignment="1">
      <alignment horizontal="center"/>
    </xf>
    <xf numFmtId="0" fontId="6" fillId="21" borderId="120" xfId="0" applyFont="1" applyFill="1" applyBorder="1" applyAlignment="1">
      <alignment horizontal="center"/>
    </xf>
    <xf numFmtId="0" fontId="6" fillId="21" borderId="72" xfId="0" applyFont="1" applyFill="1" applyBorder="1" applyAlignment="1">
      <alignment horizontal="center"/>
    </xf>
    <xf numFmtId="0" fontId="6" fillId="21" borderId="96" xfId="0" applyFont="1" applyFill="1" applyBorder="1" applyAlignment="1">
      <alignment horizontal="center"/>
    </xf>
    <xf numFmtId="0" fontId="6" fillId="26" borderId="72" xfId="0" applyFont="1" applyFill="1" applyBorder="1" applyAlignment="1">
      <alignment horizontal="center"/>
    </xf>
    <xf numFmtId="0" fontId="6" fillId="21" borderId="11" xfId="0" applyFont="1" applyFill="1" applyBorder="1" applyAlignment="1">
      <alignment horizontal="center"/>
    </xf>
    <xf numFmtId="0" fontId="6" fillId="26" borderId="120" xfId="0" applyFont="1" applyFill="1" applyBorder="1" applyAlignment="1">
      <alignment horizontal="center"/>
    </xf>
    <xf numFmtId="0" fontId="6" fillId="26" borderId="61" xfId="0" applyFont="1" applyFill="1" applyBorder="1" applyAlignment="1">
      <alignment horizontal="center"/>
    </xf>
    <xf numFmtId="0" fontId="6" fillId="5" borderId="104" xfId="0" applyFont="1" applyFill="1" applyBorder="1" applyAlignment="1">
      <alignment horizontal="center"/>
    </xf>
    <xf numFmtId="0" fontId="9" fillId="5" borderId="72" xfId="0" applyFont="1" applyFill="1" applyBorder="1" applyAlignment="1">
      <alignment horizontal="center"/>
    </xf>
    <xf numFmtId="176" fontId="9" fillId="5" borderId="96" xfId="0" applyNumberFormat="1" applyFont="1" applyFill="1" applyBorder="1" applyAlignment="1">
      <alignment horizontal="center"/>
    </xf>
    <xf numFmtId="0" fontId="4" fillId="24" borderId="46" xfId="0" applyFont="1" applyFill="1" applyBorder="1" applyAlignment="1">
      <alignment horizontal="left" indent="1"/>
    </xf>
    <xf numFmtId="0" fontId="4" fillId="24" borderId="46" xfId="0" applyFont="1" applyFill="1" applyBorder="1" applyAlignment="1">
      <alignment horizontal="left" indent="4"/>
    </xf>
    <xf numFmtId="0" fontId="4" fillId="21" borderId="0" xfId="0" applyFont="1" applyFill="1" applyAlignment="1">
      <alignment horizontal="center"/>
    </xf>
    <xf numFmtId="0" fontId="1" fillId="29" borderId="0" xfId="0" applyFont="1" applyFill="1"/>
    <xf numFmtId="0" fontId="2" fillId="29" borderId="0" xfId="0" applyFont="1" applyFill="1" applyAlignment="1">
      <alignment horizontal="center"/>
    </xf>
    <xf numFmtId="14" fontId="0" fillId="2" borderId="3" xfId="0" applyNumberFormat="1" applyFill="1" applyBorder="1" applyProtection="1">
      <protection locked="0"/>
    </xf>
    <xf numFmtId="0" fontId="1" fillId="2" borderId="3" xfId="0" applyFont="1" applyFill="1" applyBorder="1" applyProtection="1">
      <protection locked="0"/>
    </xf>
    <xf numFmtId="0" fontId="26" fillId="2" borderId="3" xfId="1" applyNumberFormat="1" applyFill="1" applyBorder="1" applyAlignment="1" applyProtection="1">
      <protection locked="0"/>
    </xf>
    <xf numFmtId="0" fontId="6" fillId="5" borderId="68" xfId="0" applyFont="1" applyFill="1" applyBorder="1" applyProtection="1">
      <protection hidden="1"/>
    </xf>
    <xf numFmtId="0" fontId="6" fillId="5" borderId="72" xfId="0" applyFont="1" applyFill="1" applyBorder="1" applyAlignment="1" applyProtection="1">
      <alignment horizontal="center"/>
      <protection hidden="1"/>
    </xf>
    <xf numFmtId="0" fontId="6" fillId="5" borderId="11" xfId="0" applyFont="1" applyFill="1" applyBorder="1" applyAlignment="1" applyProtection="1">
      <alignment horizontal="center"/>
      <protection hidden="1"/>
    </xf>
    <xf numFmtId="0" fontId="6" fillId="5" borderId="95" xfId="0" applyFont="1" applyFill="1" applyBorder="1" applyAlignment="1" applyProtection="1">
      <alignment horizontal="center"/>
      <protection hidden="1"/>
    </xf>
    <xf numFmtId="0" fontId="14" fillId="5" borderId="12" xfId="0" applyFont="1" applyFill="1" applyBorder="1" applyProtection="1">
      <protection hidden="1"/>
    </xf>
    <xf numFmtId="0" fontId="14" fillId="5" borderId="61" xfId="0" applyFont="1" applyFill="1" applyBorder="1" applyAlignment="1" applyProtection="1">
      <alignment horizontal="center"/>
      <protection hidden="1"/>
    </xf>
    <xf numFmtId="0" fontId="0" fillId="0" borderId="0" xfId="0" applyAlignment="1">
      <alignment wrapText="1"/>
    </xf>
    <xf numFmtId="0" fontId="45" fillId="15" borderId="121" xfId="0" applyFont="1" applyFill="1" applyBorder="1" applyAlignment="1">
      <alignment horizontal="left" vertical="center" wrapText="1"/>
    </xf>
    <xf numFmtId="0" fontId="45" fillId="15" borderId="122" xfId="0" applyFont="1" applyFill="1" applyBorder="1" applyAlignment="1">
      <alignment horizontal="left" vertical="center" wrapText="1"/>
    </xf>
    <xf numFmtId="0" fontId="12" fillId="15" borderId="122" xfId="0" applyFont="1" applyFill="1" applyBorder="1" applyAlignment="1">
      <alignment horizontal="left" vertical="center" wrapText="1"/>
    </xf>
    <xf numFmtId="0" fontId="2" fillId="15" borderId="122" xfId="0" applyFont="1" applyFill="1" applyBorder="1" applyAlignment="1">
      <alignment horizontal="left" vertical="center" wrapText="1"/>
    </xf>
    <xf numFmtId="0" fontId="47" fillId="15" borderId="122" xfId="1" applyFont="1" applyFill="1" applyBorder="1" applyAlignment="1" applyProtection="1">
      <alignment horizontal="left" vertical="center" wrapText="1"/>
    </xf>
    <xf numFmtId="0" fontId="39" fillId="21" borderId="72" xfId="1" applyFont="1" applyFill="1" applyBorder="1" applyAlignment="1" applyProtection="1">
      <alignment horizontal="center"/>
    </xf>
    <xf numFmtId="176" fontId="9" fillId="3" borderId="0" xfId="0" applyNumberFormat="1" applyFont="1" applyFill="1"/>
    <xf numFmtId="176" fontId="27" fillId="3" borderId="0" xfId="0" applyNumberFormat="1" applyFont="1" applyFill="1"/>
    <xf numFmtId="0" fontId="4" fillId="18" borderId="114" xfId="0" applyFont="1" applyFill="1" applyBorder="1"/>
    <xf numFmtId="0" fontId="0" fillId="18" borderId="91" xfId="0" applyFill="1" applyBorder="1"/>
    <xf numFmtId="0" fontId="0" fillId="18" borderId="115" xfId="0" applyFill="1" applyBorder="1"/>
    <xf numFmtId="0" fontId="0" fillId="18" borderId="94" xfId="0" applyFill="1" applyBorder="1"/>
    <xf numFmtId="0" fontId="0" fillId="18" borderId="116" xfId="0" applyFill="1" applyBorder="1"/>
    <xf numFmtId="0" fontId="44" fillId="18" borderId="94" xfId="0" applyFont="1" applyFill="1" applyBorder="1"/>
    <xf numFmtId="0" fontId="1" fillId="18" borderId="0" xfId="0" applyFont="1" applyFill="1"/>
    <xf numFmtId="0" fontId="1" fillId="18" borderId="94" xfId="0" applyFont="1" applyFill="1" applyBorder="1"/>
    <xf numFmtId="0" fontId="26" fillId="18" borderId="94" xfId="1" applyFill="1" applyBorder="1" applyAlignment="1" applyProtection="1">
      <alignment horizontal="left" indent="2"/>
    </xf>
    <xf numFmtId="0" fontId="1" fillId="18" borderId="117" xfId="0" applyFont="1" applyFill="1" applyBorder="1"/>
    <xf numFmtId="0" fontId="0" fillId="18" borderId="118" xfId="0" applyFill="1" applyBorder="1"/>
    <xf numFmtId="0" fontId="0" fillId="18" borderId="119" xfId="0" applyFill="1" applyBorder="1"/>
    <xf numFmtId="0" fontId="4" fillId="18" borderId="0" xfId="0" applyFont="1" applyFill="1"/>
    <xf numFmtId="0" fontId="26" fillId="18" borderId="0" xfId="1" applyFill="1" applyBorder="1" applyAlignment="1" applyProtection="1">
      <alignment horizontal="left"/>
    </xf>
    <xf numFmtId="0" fontId="1" fillId="18" borderId="0" xfId="0" applyFont="1" applyFill="1" applyAlignment="1">
      <alignment horizontal="left" indent="2"/>
    </xf>
    <xf numFmtId="0" fontId="26" fillId="18" borderId="0" xfId="1" applyFill="1" applyBorder="1" applyAlignment="1" applyProtection="1"/>
    <xf numFmtId="0" fontId="1" fillId="18" borderId="0" xfId="1" applyFont="1" applyFill="1" applyBorder="1" applyAlignment="1" applyProtection="1"/>
    <xf numFmtId="0" fontId="1" fillId="18" borderId="0" xfId="1" applyFont="1" applyFill="1" applyBorder="1" applyAlignment="1" applyProtection="1">
      <alignment horizontal="left"/>
    </xf>
    <xf numFmtId="0" fontId="26" fillId="18" borderId="0" xfId="1" applyFill="1" applyBorder="1" applyAlignment="1" applyProtection="1">
      <alignment horizontal="left" indent="2"/>
    </xf>
    <xf numFmtId="0" fontId="26" fillId="18" borderId="0" xfId="1" applyFill="1" applyBorder="1" applyAlignment="1" applyProtection="1">
      <alignment horizontal="center"/>
    </xf>
    <xf numFmtId="0" fontId="0" fillId="18" borderId="0" xfId="0" applyFill="1" applyAlignment="1">
      <alignment vertical="top"/>
    </xf>
    <xf numFmtId="0" fontId="1" fillId="18" borderId="0" xfId="0" applyFont="1" applyFill="1" applyAlignment="1">
      <alignment vertical="top"/>
    </xf>
    <xf numFmtId="0" fontId="26" fillId="18" borderId="0" xfId="1" applyFill="1" applyBorder="1" applyAlignment="1" applyProtection="1">
      <alignment horizontal="left" vertical="top"/>
    </xf>
    <xf numFmtId="0" fontId="12" fillId="18" borderId="122" xfId="0" applyFont="1" applyFill="1" applyBorder="1" applyAlignment="1">
      <alignment horizontal="left" vertical="center" wrapText="1"/>
    </xf>
    <xf numFmtId="0" fontId="12" fillId="31" borderId="122" xfId="0" applyFont="1" applyFill="1" applyBorder="1" applyAlignment="1">
      <alignment horizontal="left" vertical="center" wrapText="1"/>
    </xf>
    <xf numFmtId="0" fontId="12" fillId="31" borderId="123" xfId="0" applyFont="1" applyFill="1" applyBorder="1" applyAlignment="1">
      <alignment horizontal="left" vertical="center" wrapText="1"/>
    </xf>
    <xf numFmtId="0" fontId="6" fillId="26" borderId="64" xfId="0" applyFont="1" applyFill="1" applyBorder="1" applyAlignment="1">
      <alignment horizontal="center"/>
    </xf>
    <xf numFmtId="176" fontId="9" fillId="18" borderId="42" xfId="0" applyNumberFormat="1" applyFont="1" applyFill="1" applyBorder="1" applyAlignment="1">
      <alignment horizontal="center"/>
    </xf>
    <xf numFmtId="0" fontId="6" fillId="5" borderId="32" xfId="0" applyFont="1" applyFill="1" applyBorder="1" applyProtection="1">
      <protection locked="0"/>
    </xf>
    <xf numFmtId="0" fontId="48" fillId="3" borderId="5" xfId="0" applyFont="1" applyFill="1" applyBorder="1"/>
    <xf numFmtId="0" fontId="49" fillId="15" borderId="4" xfId="0" applyFont="1" applyFill="1" applyBorder="1"/>
    <xf numFmtId="0" fontId="49" fillId="15" borderId="9" xfId="0" applyFont="1" applyFill="1" applyBorder="1"/>
    <xf numFmtId="0" fontId="9" fillId="3" borderId="64" xfId="0" applyFont="1" applyFill="1" applyBorder="1" applyProtection="1">
      <protection hidden="1"/>
    </xf>
    <xf numFmtId="0" fontId="50" fillId="3" borderId="0" xfId="0" applyFont="1" applyFill="1" applyAlignment="1">
      <alignment horizontal="left" indent="3"/>
    </xf>
    <xf numFmtId="0" fontId="50" fillId="3" borderId="0" xfId="0" applyFont="1" applyFill="1" applyAlignment="1">
      <alignment horizontal="left" indent="5"/>
    </xf>
    <xf numFmtId="0" fontId="50" fillId="3" borderId="0" xfId="0" applyFont="1" applyFill="1" applyAlignment="1">
      <alignment horizontal="left" indent="2"/>
    </xf>
    <xf numFmtId="0" fontId="9" fillId="3" borderId="36" xfId="0" applyFont="1" applyFill="1" applyBorder="1"/>
    <xf numFmtId="0" fontId="51" fillId="3" borderId="0" xfId="0" applyFont="1" applyFill="1"/>
    <xf numFmtId="0" fontId="52" fillId="26" borderId="48" xfId="0" applyFont="1" applyFill="1" applyBorder="1" applyAlignment="1">
      <alignment horizontal="left" indent="5"/>
    </xf>
    <xf numFmtId="0" fontId="27" fillId="15" borderId="114" xfId="0" applyFont="1" applyFill="1" applyBorder="1"/>
    <xf numFmtId="0" fontId="27" fillId="15" borderId="117" xfId="0" applyFont="1" applyFill="1" applyBorder="1"/>
    <xf numFmtId="0" fontId="10" fillId="17" borderId="4" xfId="0" applyFont="1" applyFill="1" applyBorder="1" applyProtection="1">
      <protection hidden="1"/>
    </xf>
    <xf numFmtId="0" fontId="8" fillId="3" borderId="15" xfId="0" applyFont="1" applyFill="1" applyBorder="1" applyAlignment="1" applyProtection="1">
      <alignment horizontal="center"/>
      <protection hidden="1"/>
    </xf>
    <xf numFmtId="0" fontId="8" fillId="5" borderId="8" xfId="0" applyFont="1" applyFill="1" applyBorder="1" applyAlignment="1">
      <alignment horizontal="center"/>
    </xf>
    <xf numFmtId="0" fontId="0" fillId="5" borderId="15" xfId="0" applyFill="1" applyBorder="1" applyAlignment="1">
      <alignment horizontal="center"/>
    </xf>
    <xf numFmtId="0" fontId="0" fillId="5" borderId="15" xfId="0" quotePrefix="1" applyFill="1" applyBorder="1" applyAlignment="1">
      <alignment horizontal="center"/>
    </xf>
    <xf numFmtId="0" fontId="10" fillId="3" borderId="114" xfId="0" applyFont="1" applyFill="1" applyBorder="1" applyProtection="1">
      <protection hidden="1"/>
    </xf>
    <xf numFmtId="0" fontId="0" fillId="3" borderId="91" xfId="0" applyFill="1" applyBorder="1" applyProtection="1">
      <protection hidden="1"/>
    </xf>
    <xf numFmtId="0" fontId="0" fillId="3" borderId="115" xfId="0" applyFill="1" applyBorder="1" applyProtection="1">
      <protection hidden="1"/>
    </xf>
    <xf numFmtId="0" fontId="2" fillId="3" borderId="70" xfId="0" applyFont="1" applyFill="1" applyBorder="1" applyAlignment="1" applyProtection="1">
      <alignment horizontal="center"/>
      <protection hidden="1"/>
    </xf>
    <xf numFmtId="49" fontId="2" fillId="5" borderId="56" xfId="0" applyNumberFormat="1" applyFont="1" applyFill="1" applyBorder="1" applyAlignment="1">
      <alignment horizontal="center"/>
    </xf>
    <xf numFmtId="49" fontId="0" fillId="5" borderId="70" xfId="0" applyNumberFormat="1" applyFill="1" applyBorder="1"/>
    <xf numFmtId="0" fontId="0" fillId="4" borderId="71" xfId="0" applyFill="1" applyBorder="1"/>
    <xf numFmtId="49" fontId="0" fillId="5" borderId="124" xfId="0" applyNumberFormat="1" applyFill="1" applyBorder="1"/>
    <xf numFmtId="0" fontId="0" fillId="4" borderId="125" xfId="0" applyFill="1" applyBorder="1"/>
    <xf numFmtId="0" fontId="0" fillId="4" borderId="126" xfId="0" applyFill="1" applyBorder="1"/>
    <xf numFmtId="0" fontId="1" fillId="17" borderId="0" xfId="0" applyFont="1" applyFill="1"/>
    <xf numFmtId="0" fontId="3" fillId="3" borderId="4" xfId="0" applyFont="1" applyFill="1" applyBorder="1" applyAlignment="1">
      <alignment horizontal="center" wrapText="1"/>
    </xf>
    <xf numFmtId="0" fontId="3" fillId="3" borderId="5" xfId="0" applyFont="1" applyFill="1" applyBorder="1" applyAlignment="1">
      <alignment horizontal="center" wrapText="1"/>
    </xf>
    <xf numFmtId="0" fontId="3" fillId="3" borderId="6" xfId="0" applyFont="1" applyFill="1" applyBorder="1" applyAlignment="1">
      <alignment horizontal="center" wrapText="1"/>
    </xf>
    <xf numFmtId="0" fontId="4" fillId="3" borderId="21" xfId="0" applyFont="1" applyFill="1" applyBorder="1" applyAlignment="1">
      <alignment horizontal="center" vertical="center" wrapText="1"/>
    </xf>
    <xf numFmtId="0" fontId="0" fillId="3" borderId="14" xfId="0" applyFill="1" applyBorder="1" applyAlignment="1">
      <alignment horizontal="center" wrapText="1"/>
    </xf>
    <xf numFmtId="0" fontId="0" fillId="3" borderId="96" xfId="0" applyFill="1" applyBorder="1" applyAlignment="1">
      <alignment horizontal="center" wrapText="1"/>
    </xf>
  </cellXfs>
  <cellStyles count="2">
    <cellStyle name="Hyperlink" xfId="1" builtinId="8"/>
    <cellStyle name="Normal" xfId="0" builtinId="0"/>
  </cellStyles>
  <dxfs count="801">
    <dxf>
      <fill>
        <patternFill>
          <bgColor indexed="22"/>
        </patternFill>
      </fill>
    </dxf>
    <dxf>
      <fill>
        <patternFill>
          <bgColor indexed="29"/>
        </patternFill>
      </fill>
    </dxf>
    <dxf>
      <font>
        <b/>
        <i val="0"/>
        <condense val="0"/>
        <extend val="0"/>
        <color indexed="8"/>
      </font>
      <fill>
        <patternFill>
          <bgColor indexed="29"/>
        </patternFill>
      </fill>
    </dxf>
    <dxf>
      <font>
        <b/>
        <i val="0"/>
        <condense val="0"/>
        <extend val="0"/>
        <color auto="1"/>
      </font>
      <fill>
        <patternFill>
          <bgColor indexed="29"/>
        </patternFill>
      </fill>
    </dxf>
    <dxf>
      <font>
        <b/>
        <i val="0"/>
        <condense val="0"/>
        <extend val="0"/>
        <color auto="1"/>
      </font>
      <fill>
        <patternFill>
          <bgColor indexed="29"/>
        </patternFill>
      </fill>
    </dxf>
    <dxf>
      <font>
        <b/>
        <i val="0"/>
        <condense val="0"/>
        <extend val="0"/>
        <color auto="1"/>
      </font>
      <fill>
        <patternFill>
          <bgColor indexed="29"/>
        </patternFill>
      </fill>
    </dxf>
    <dxf>
      <font>
        <b/>
        <i val="0"/>
        <condense val="0"/>
        <extend val="0"/>
        <color auto="1"/>
      </font>
      <fill>
        <patternFill>
          <bgColor indexed="29"/>
        </patternFill>
      </fill>
    </dxf>
    <dxf>
      <font>
        <b/>
        <i val="0"/>
        <condense val="0"/>
        <extend val="0"/>
        <color auto="1"/>
      </font>
      <fill>
        <patternFill>
          <bgColor indexed="29"/>
        </patternFill>
      </fill>
    </dxf>
    <dxf>
      <font>
        <b/>
        <i val="0"/>
        <condense val="0"/>
        <extend val="0"/>
        <color auto="1"/>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8"/>
      </font>
      <fill>
        <patternFill>
          <bgColor indexed="10"/>
        </patternFill>
      </fill>
    </dxf>
    <dxf>
      <font>
        <b/>
        <i val="0"/>
        <condense val="0"/>
        <extend val="0"/>
        <color indexed="10"/>
      </font>
      <fill>
        <patternFill>
          <bgColor indexed="31"/>
        </patternFill>
      </fill>
    </dxf>
    <dxf>
      <fill>
        <patternFill>
          <bgColor indexed="13"/>
        </patternFill>
      </fill>
    </dxf>
    <dxf>
      <font>
        <b/>
        <i val="0"/>
        <condense val="0"/>
        <extend val="0"/>
      </font>
      <fill>
        <patternFill>
          <bgColor indexed="10"/>
        </patternFill>
      </fill>
    </dxf>
    <dxf>
      <fill>
        <patternFill>
          <bgColor indexed="13"/>
        </patternFill>
      </fill>
    </dxf>
    <dxf>
      <font>
        <b/>
        <i val="0"/>
        <condense val="0"/>
        <extend val="0"/>
      </font>
      <fill>
        <patternFill>
          <bgColor indexed="10"/>
        </patternFill>
      </fill>
    </dxf>
    <dxf>
      <font>
        <b/>
        <i val="0"/>
        <condense val="0"/>
        <extend val="0"/>
        <color indexed="10"/>
      </font>
      <fill>
        <patternFill>
          <bgColor indexed="43"/>
        </patternFill>
      </fill>
    </dxf>
    <dxf>
      <font>
        <b/>
        <i val="0"/>
        <condense val="0"/>
        <extend val="0"/>
        <color indexed="10"/>
      </font>
      <fill>
        <patternFill>
          <bgColor indexed="42"/>
        </patternFill>
      </fill>
    </dxf>
    <dxf>
      <font>
        <b/>
        <i val="0"/>
        <condense val="0"/>
        <extend val="0"/>
        <color indexed="8"/>
      </font>
      <fill>
        <patternFill>
          <bgColor indexed="10"/>
        </patternFill>
      </fill>
    </dxf>
    <dxf>
      <font>
        <b/>
        <i val="0"/>
      </font>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2"/>
        </patternFill>
      </fill>
      <border>
        <left/>
        <right/>
        <top/>
        <bottom/>
      </border>
    </dxf>
    <dxf>
      <fill>
        <patternFill>
          <bgColor indexed="43"/>
        </patternFill>
      </fill>
      <border>
        <left style="thin">
          <color indexed="64"/>
        </left>
        <right style="thin">
          <color indexed="64"/>
        </right>
        <top style="thin">
          <color indexed="64"/>
        </top>
        <bottom style="thin">
          <color indexed="64"/>
        </bottom>
      </border>
    </dxf>
    <dxf>
      <fill>
        <patternFill>
          <bgColor indexed="31"/>
        </patternFill>
      </fill>
      <border>
        <left style="thin">
          <color indexed="64"/>
        </left>
        <right style="thin">
          <color indexed="64"/>
        </right>
        <top style="thin">
          <color indexed="64"/>
        </top>
        <bottom style="thin">
          <color indexed="64"/>
        </bottom>
      </border>
    </dxf>
    <dxf>
      <font>
        <b/>
        <i val="0"/>
      </font>
      <fill>
        <patternFill>
          <bgColor indexed="43"/>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2"/>
        </patternFill>
      </fill>
      <border>
        <left/>
        <right/>
        <top/>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2"/>
        </patternFill>
      </fill>
      <border>
        <left/>
        <right/>
        <top/>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2"/>
        </patternFill>
      </fill>
      <border>
        <left/>
        <right/>
        <top/>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2"/>
        </patternFill>
      </fill>
      <border>
        <left/>
        <right/>
        <top/>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2"/>
        </patternFill>
      </fill>
      <border>
        <left/>
        <right/>
        <top/>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2"/>
        </patternFill>
      </fill>
      <border>
        <left/>
        <right/>
        <top/>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2"/>
        </patternFill>
      </fill>
      <border>
        <left/>
        <right/>
        <top/>
        <bottom/>
      </border>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8"/>
      </font>
      <fill>
        <patternFill>
          <bgColor indexed="10"/>
        </patternFill>
      </fill>
      <border>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ill>
        <patternFill>
          <bgColor indexed="10"/>
        </patternFill>
      </fill>
    </dxf>
    <dxf>
      <fill>
        <patternFill>
          <bgColor indexed="29"/>
        </patternFill>
      </fill>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bottom style="thin">
          <color indexed="64"/>
        </bottom>
      </border>
    </dxf>
    <dxf>
      <font>
        <b/>
        <i val="0"/>
        <condense val="0"/>
        <extend val="0"/>
        <color indexed="8"/>
      </font>
      <fill>
        <patternFill>
          <bgColor indexed="29"/>
        </patternFill>
      </fill>
      <border>
        <left style="thin">
          <color indexed="64"/>
        </left>
        <right style="thin">
          <color indexed="64"/>
        </right>
        <top/>
        <bottom/>
      </border>
    </dxf>
    <dxf>
      <font>
        <b/>
        <i val="0"/>
        <condense val="0"/>
        <extend val="0"/>
        <color indexed="8"/>
      </font>
      <fill>
        <patternFill>
          <bgColor indexed="29"/>
        </patternFill>
      </fill>
      <border>
        <left style="thin">
          <color indexed="64"/>
        </left>
        <right style="thin">
          <color indexed="64"/>
        </right>
        <top/>
        <bottom/>
      </border>
    </dxf>
    <dxf>
      <font>
        <b/>
        <i val="0"/>
        <condense val="0"/>
        <extend val="0"/>
        <color indexed="8"/>
      </font>
      <fill>
        <patternFill>
          <bgColor indexed="29"/>
        </patternFill>
      </fill>
      <border>
        <left style="thin">
          <color indexed="64"/>
        </left>
        <right style="thin">
          <color indexed="64"/>
        </right>
        <top style="thin">
          <color indexed="64"/>
        </top>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val="0"/>
        <i val="0"/>
        <condense val="0"/>
        <extend val="0"/>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ill>
        <patternFill>
          <bgColor indexed="10"/>
        </patternFill>
      </fill>
    </dxf>
    <dxf>
      <fill>
        <patternFill>
          <bgColor indexed="29"/>
        </patternFill>
      </fill>
    </dxf>
    <dxf>
      <font>
        <b/>
        <i val="0"/>
        <condense val="0"/>
        <extend val="0"/>
        <color indexed="8"/>
      </font>
      <fill>
        <patternFill>
          <bgColor indexed="29"/>
        </patternFill>
      </fill>
      <border>
        <left style="thin">
          <color indexed="64"/>
        </left>
        <right style="thin">
          <color indexed="64"/>
        </right>
      </border>
    </dxf>
    <dxf>
      <font>
        <b/>
        <i val="0"/>
        <condense val="0"/>
        <extend val="0"/>
        <color indexed="8"/>
      </font>
      <fill>
        <patternFill>
          <bgColor indexed="29"/>
        </patternFill>
      </fill>
      <border>
        <left style="thin">
          <color indexed="64"/>
        </left>
        <right style="thin">
          <color indexed="64"/>
        </right>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right style="thin">
          <color indexed="64"/>
        </right>
        <top style="thin">
          <color indexed="64"/>
        </top>
        <bottom style="thin">
          <color indexed="64"/>
        </bottom>
      </border>
    </dxf>
    <dxf>
      <font>
        <b val="0"/>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top style="thin">
          <color indexed="64"/>
        </top>
        <bottom style="thin">
          <color indexed="64"/>
        </bottom>
      </border>
    </dxf>
    <dxf>
      <font>
        <b val="0"/>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rder>
    </dxf>
    <dxf>
      <font>
        <b/>
        <i val="0"/>
        <condense val="0"/>
        <extend val="0"/>
        <color indexed="8"/>
      </font>
      <fill>
        <patternFill>
          <bgColor indexed="29"/>
        </patternFill>
      </fill>
      <border>
        <left style="thin">
          <color indexed="64"/>
        </left>
        <right style="thin">
          <color indexed="64"/>
        </right>
      </border>
    </dxf>
    <dxf>
      <font>
        <b/>
        <i val="0"/>
        <condense val="0"/>
        <extend val="0"/>
        <color indexed="8"/>
      </font>
      <fill>
        <patternFill>
          <bgColor indexed="29"/>
        </patternFill>
      </fill>
      <border>
        <left style="thin">
          <color indexed="64"/>
        </left>
        <right style="thin">
          <color indexed="64"/>
        </right>
        <bottom style="thin">
          <color indexed="64"/>
        </bottom>
      </border>
    </dxf>
    <dxf>
      <font>
        <b/>
        <i val="0"/>
        <condense val="0"/>
        <extend val="0"/>
        <color indexed="10"/>
      </font>
      <fill>
        <patternFill>
          <bgColor indexed="31"/>
        </patternFill>
      </fill>
    </dxf>
    <dxf>
      <font>
        <b/>
        <i val="0"/>
        <condense val="0"/>
        <extend val="0"/>
        <color indexed="10"/>
      </font>
      <fill>
        <patternFill>
          <bgColor indexed="31"/>
        </patternFill>
      </fill>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top style="thin">
          <color indexed="64"/>
        </top>
        <bottom style="thin">
          <color indexed="64"/>
        </bottom>
      </border>
    </dxf>
    <dxf>
      <font>
        <b/>
        <i val="0"/>
        <condense val="0"/>
        <extend val="0"/>
        <color indexed="8"/>
      </font>
      <fill>
        <patternFill>
          <bgColor indexed="10"/>
        </patternFill>
      </fill>
      <border>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8"/>
      </font>
      <fill>
        <patternFill>
          <bgColor indexed="1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10"/>
      </font>
      <fill>
        <patternFill>
          <bgColor indexed="31"/>
        </patternFill>
      </fill>
    </dxf>
    <dxf>
      <font>
        <condense val="0"/>
        <extend val="0"/>
        <color indexed="9"/>
      </font>
      <fill>
        <patternFill>
          <bgColor indexed="12"/>
        </patternFill>
      </fill>
    </dxf>
    <dxf>
      <font>
        <condense val="0"/>
        <extend val="0"/>
        <color indexed="9"/>
      </font>
      <fill>
        <patternFill>
          <bgColor indexed="12"/>
        </patternFill>
      </fill>
    </dxf>
    <dxf>
      <font>
        <condense val="0"/>
        <extend val="0"/>
        <color indexed="9"/>
      </font>
      <fill>
        <patternFill>
          <bgColor indexed="12"/>
        </patternFill>
      </fill>
    </dxf>
    <dxf>
      <fill>
        <patternFill>
          <bgColor indexed="12"/>
        </patternFill>
      </fill>
    </dxf>
    <dxf>
      <fill>
        <patternFill>
          <bgColor indexed="12"/>
        </patternFill>
      </fill>
    </dxf>
    <dxf>
      <fill>
        <patternFill>
          <bgColor indexed="12"/>
        </patternFill>
      </fill>
    </dxf>
    <dxf>
      <fill>
        <patternFill>
          <bgColor indexed="12"/>
        </patternFill>
      </fill>
    </dxf>
    <dxf>
      <font>
        <b/>
        <i val="0"/>
        <condense val="0"/>
        <extend val="0"/>
        <color indexed="9"/>
      </font>
      <fill>
        <patternFill>
          <bgColor indexed="12"/>
        </patternFill>
      </fill>
    </dxf>
    <dxf>
      <font>
        <condense val="0"/>
        <extend val="0"/>
        <color indexed="8"/>
      </font>
    </dxf>
    <dxf>
      <font>
        <condense val="0"/>
        <extend val="0"/>
        <color indexed="8"/>
      </font>
    </dxf>
    <dxf>
      <fill>
        <patternFill patternType="solid">
          <bgColor indexed="9"/>
        </patternFill>
      </fill>
    </dxf>
    <dxf>
      <font>
        <b/>
        <i val="0"/>
        <condense val="0"/>
        <extend val="0"/>
      </font>
      <fill>
        <patternFill>
          <bgColor indexed="29"/>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ill>
        <patternFill>
          <bgColor indexed="10"/>
        </patternFill>
      </fill>
    </dxf>
    <dxf>
      <fill>
        <patternFill>
          <bgColor indexed="10"/>
        </patternFill>
      </fill>
    </dxf>
    <dxf>
      <font>
        <condense val="0"/>
        <extend val="0"/>
        <color indexed="8"/>
      </font>
      <fill>
        <patternFill patternType="solid">
          <bgColor indexed="9"/>
        </patternFill>
      </fill>
    </dxf>
    <dxf>
      <font>
        <b val="0"/>
        <i val="0"/>
        <condense val="0"/>
        <extend val="0"/>
        <color indexed="8"/>
      </font>
      <fill>
        <patternFill patternType="lightUp">
          <bgColor indexed="41"/>
        </patternFill>
      </fill>
    </dxf>
    <dxf>
      <font>
        <b val="0"/>
        <i val="0"/>
        <condense val="0"/>
        <extend val="0"/>
        <color indexed="8"/>
      </font>
      <fill>
        <patternFill patternType="solid">
          <bgColor indexed="10"/>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8"/>
      </font>
      <fill>
        <patternFill>
          <bgColor indexed="10"/>
        </patternFill>
      </fill>
    </dxf>
    <dxf>
      <font>
        <b/>
        <i val="0"/>
        <condense val="0"/>
        <extend val="0"/>
        <color indexed="10"/>
      </font>
    </dxf>
    <dxf>
      <font>
        <b/>
        <i val="0"/>
        <condense val="0"/>
        <extend val="0"/>
        <color indexed="10"/>
      </font>
    </dxf>
    <dxf>
      <font>
        <b/>
        <i val="0"/>
        <condense val="0"/>
        <extend val="0"/>
        <color indexed="8"/>
      </font>
      <fill>
        <patternFill>
          <bgColor indexed="10"/>
        </patternFill>
      </fill>
    </dxf>
    <dxf>
      <font>
        <b/>
        <i val="0"/>
        <condense val="0"/>
        <extend val="0"/>
        <color indexed="8"/>
      </font>
      <fill>
        <patternFill>
          <bgColor indexed="29"/>
        </patternFill>
      </fill>
    </dxf>
    <dxf>
      <font>
        <b val="0"/>
        <i val="0"/>
        <condense val="0"/>
        <extend val="0"/>
        <color auto="1"/>
      </font>
      <fill>
        <patternFill>
          <bgColor indexed="9"/>
        </patternFill>
      </fill>
    </dxf>
    <dxf>
      <fill>
        <patternFill>
          <bgColor indexed="42"/>
        </patternFill>
      </fill>
    </dxf>
    <dxf>
      <fill>
        <patternFill>
          <bgColor rgb="FFFFCCFF"/>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val="0"/>
        <i val="0"/>
        <condense val="0"/>
        <extend val="0"/>
        <color indexed="8"/>
      </font>
      <fill>
        <patternFill>
          <bgColor indexed="23"/>
        </patternFill>
      </fill>
    </dxf>
    <dxf>
      <font>
        <b/>
        <i val="0"/>
        <condense val="0"/>
        <extend val="0"/>
        <color indexed="8"/>
      </font>
      <fill>
        <patternFill>
          <bgColor indexed="29"/>
        </patternFill>
      </fill>
    </dxf>
    <dxf>
      <font>
        <condense val="0"/>
        <extend val="0"/>
        <color indexed="8"/>
      </font>
      <fill>
        <patternFill>
          <bgColor indexed="23"/>
        </patternFill>
      </fill>
    </dxf>
    <dxf>
      <font>
        <b/>
        <i val="0"/>
        <condense val="0"/>
        <extend val="0"/>
        <color indexed="8"/>
      </font>
      <fill>
        <patternFill>
          <bgColor indexed="29"/>
        </patternFill>
      </fill>
    </dxf>
    <dxf>
      <font>
        <b val="0"/>
        <i val="0"/>
        <condense val="0"/>
        <extend val="0"/>
        <color indexed="8"/>
      </font>
      <fill>
        <patternFill>
          <bgColor indexed="23"/>
        </patternFill>
      </fill>
    </dxf>
    <dxf>
      <font>
        <b/>
        <i val="0"/>
        <condense val="0"/>
        <extend val="0"/>
        <color indexed="8"/>
      </font>
      <fill>
        <patternFill>
          <bgColor indexed="29"/>
        </patternFill>
      </fill>
    </dxf>
    <dxf>
      <font>
        <b val="0"/>
        <i val="0"/>
        <condense val="0"/>
        <extend val="0"/>
        <color indexed="8"/>
      </font>
      <fill>
        <patternFill>
          <bgColor rgb="FFFF8080"/>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rgb="FFFF999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8"/>
      </font>
      <fill>
        <patternFill>
          <bgColor indexed="10"/>
        </patternFill>
      </fill>
    </dxf>
    <dxf>
      <font>
        <b/>
        <i val="0"/>
        <condense val="0"/>
        <extend val="0"/>
        <color indexed="10"/>
      </font>
    </dxf>
    <dxf>
      <font>
        <b/>
        <i val="0"/>
        <condense val="0"/>
        <extend val="0"/>
        <color indexed="10"/>
      </font>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val="0"/>
        <i val="0"/>
        <condense val="0"/>
        <extend val="0"/>
        <color indexed="8"/>
      </font>
      <fill>
        <patternFill>
          <bgColor indexed="31"/>
        </patternFill>
      </fill>
    </dxf>
    <dxf>
      <font>
        <b val="0"/>
        <i val="0"/>
        <condense val="0"/>
        <extend val="0"/>
        <color indexed="8"/>
      </font>
      <fill>
        <patternFill>
          <bgColor indexed="31"/>
        </patternFill>
      </fill>
    </dxf>
    <dxf>
      <font>
        <condense val="0"/>
        <extend val="0"/>
        <color indexed="8"/>
      </font>
      <fill>
        <patternFill>
          <bgColor indexed="10"/>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10"/>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10"/>
      </font>
    </dxf>
    <dxf>
      <font>
        <b/>
        <i val="0"/>
        <condense val="0"/>
        <extend val="0"/>
        <color indexed="10"/>
      </font>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8"/>
      </font>
      <fill>
        <patternFill>
          <bgColor indexed="29"/>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condense val="0"/>
        <extend val="0"/>
        <color indexed="8"/>
      </font>
      <fill>
        <patternFill>
          <bgColor indexed="31"/>
        </patternFill>
      </fill>
    </dxf>
    <dxf>
      <font>
        <condense val="0"/>
        <extend val="0"/>
        <color indexed="8"/>
      </font>
      <fill>
        <patternFill>
          <bgColor indexed="31"/>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1"/>
        </patternFill>
      </fill>
    </dxf>
    <dxf>
      <font>
        <b/>
        <i val="0"/>
        <condense val="0"/>
        <extend val="0"/>
        <color indexed="8"/>
      </font>
      <fill>
        <patternFill>
          <bgColor indexed="31"/>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8"/>
      </font>
      <fill>
        <patternFill>
          <bgColor indexed="29"/>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condense val="0"/>
        <extend val="0"/>
        <color indexed="8"/>
      </font>
      <fill>
        <patternFill>
          <bgColor indexed="31"/>
        </patternFill>
      </fill>
    </dxf>
    <dxf>
      <font>
        <condense val="0"/>
        <extend val="0"/>
        <color indexed="8"/>
      </font>
      <fill>
        <patternFill>
          <bgColor indexed="31"/>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1"/>
        </patternFill>
      </fill>
    </dxf>
    <dxf>
      <font>
        <b/>
        <i val="0"/>
        <condense val="0"/>
        <extend val="0"/>
        <color indexed="8"/>
      </font>
      <fill>
        <patternFill>
          <bgColor indexed="31"/>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8"/>
      </font>
      <fill>
        <patternFill>
          <bgColor indexed="29"/>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condense val="0"/>
        <extend val="0"/>
        <color indexed="8"/>
      </font>
      <fill>
        <patternFill>
          <bgColor indexed="31"/>
        </patternFill>
      </fill>
    </dxf>
    <dxf>
      <font>
        <condense val="0"/>
        <extend val="0"/>
        <color indexed="8"/>
      </font>
      <fill>
        <patternFill>
          <bgColor indexed="31"/>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1"/>
        </patternFill>
      </fill>
    </dxf>
    <dxf>
      <font>
        <b/>
        <i val="0"/>
        <condense val="0"/>
        <extend val="0"/>
        <color indexed="8"/>
      </font>
      <fill>
        <patternFill>
          <bgColor indexed="31"/>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8"/>
      </font>
      <fill>
        <patternFill>
          <bgColor indexed="29"/>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condense val="0"/>
        <extend val="0"/>
        <color indexed="8"/>
      </font>
      <fill>
        <patternFill>
          <bgColor indexed="31"/>
        </patternFill>
      </fill>
    </dxf>
    <dxf>
      <font>
        <condense val="0"/>
        <extend val="0"/>
        <color indexed="8"/>
      </font>
      <fill>
        <patternFill>
          <bgColor indexed="31"/>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1"/>
        </patternFill>
      </fill>
    </dxf>
    <dxf>
      <font>
        <b/>
        <i val="0"/>
        <condense val="0"/>
        <extend val="0"/>
        <color indexed="8"/>
      </font>
      <fill>
        <patternFill>
          <bgColor indexed="31"/>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8"/>
      </font>
      <fill>
        <patternFill>
          <bgColor indexed="29"/>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condense val="0"/>
        <extend val="0"/>
        <color indexed="8"/>
      </font>
      <fill>
        <patternFill>
          <bgColor indexed="31"/>
        </patternFill>
      </fill>
    </dxf>
    <dxf>
      <font>
        <condense val="0"/>
        <extend val="0"/>
        <color indexed="8"/>
      </font>
      <fill>
        <patternFill>
          <bgColor indexed="31"/>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1"/>
        </patternFill>
      </fill>
    </dxf>
    <dxf>
      <font>
        <b/>
        <i val="0"/>
        <condense val="0"/>
        <extend val="0"/>
        <color indexed="8"/>
      </font>
      <fill>
        <patternFill>
          <bgColor indexed="31"/>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8"/>
      </font>
      <fill>
        <patternFill>
          <bgColor indexed="29"/>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condense val="0"/>
        <extend val="0"/>
        <color indexed="8"/>
      </font>
      <fill>
        <patternFill>
          <bgColor indexed="31"/>
        </patternFill>
      </fill>
    </dxf>
    <dxf>
      <font>
        <condense val="0"/>
        <extend val="0"/>
        <color indexed="8"/>
      </font>
      <fill>
        <patternFill>
          <bgColor indexed="31"/>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1"/>
        </patternFill>
      </fill>
    </dxf>
    <dxf>
      <font>
        <b/>
        <i val="0"/>
        <condense val="0"/>
        <extend val="0"/>
        <color indexed="8"/>
      </font>
      <fill>
        <patternFill>
          <bgColor indexed="31"/>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8"/>
      </font>
      <fill>
        <patternFill>
          <bgColor indexed="29"/>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condense val="0"/>
        <extend val="0"/>
        <color indexed="8"/>
      </font>
      <fill>
        <patternFill>
          <bgColor indexed="31"/>
        </patternFill>
      </fill>
    </dxf>
    <dxf>
      <font>
        <condense val="0"/>
        <extend val="0"/>
        <color indexed="8"/>
      </font>
      <fill>
        <patternFill>
          <bgColor indexed="31"/>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1"/>
        </patternFill>
      </fill>
    </dxf>
    <dxf>
      <font>
        <b/>
        <i val="0"/>
        <condense val="0"/>
        <extend val="0"/>
        <color indexed="8"/>
      </font>
      <fill>
        <patternFill>
          <bgColor indexed="31"/>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8"/>
      </font>
      <fill>
        <patternFill>
          <bgColor indexed="29"/>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condense val="0"/>
        <extend val="0"/>
        <color indexed="8"/>
      </font>
      <fill>
        <patternFill>
          <bgColor indexed="31"/>
        </patternFill>
      </fill>
    </dxf>
    <dxf>
      <font>
        <condense val="0"/>
        <extend val="0"/>
        <color indexed="8"/>
      </font>
      <fill>
        <patternFill>
          <bgColor indexed="31"/>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1"/>
        </patternFill>
      </fill>
    </dxf>
    <dxf>
      <font>
        <b/>
        <i val="0"/>
        <condense val="0"/>
        <extend val="0"/>
        <color indexed="8"/>
      </font>
      <fill>
        <patternFill>
          <bgColor indexed="31"/>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8"/>
      </font>
      <fill>
        <patternFill>
          <bgColor indexed="10"/>
        </patternFill>
      </fill>
    </dxf>
    <dxf>
      <font>
        <b/>
        <i val="0"/>
        <condense val="0"/>
        <extend val="0"/>
        <color indexed="8"/>
      </font>
      <fill>
        <patternFill>
          <bgColor indexed="10"/>
        </patternFill>
      </fill>
    </dxf>
    <dxf>
      <font>
        <b/>
        <i val="0"/>
        <condense val="0"/>
        <extend val="0"/>
        <color indexed="10"/>
      </font>
    </dxf>
    <dxf>
      <font>
        <b/>
        <i val="0"/>
        <condense val="0"/>
        <extend val="0"/>
        <color indexed="10"/>
      </font>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9"/>
        </patternFill>
      </fill>
    </dxf>
    <dxf>
      <font>
        <b val="0"/>
        <i val="0"/>
        <condense val="0"/>
        <extend val="0"/>
        <color indexed="8"/>
      </font>
      <fill>
        <patternFill>
          <bgColor indexed="43"/>
        </patternFill>
      </fill>
    </dxf>
    <dxf>
      <font>
        <b/>
        <i val="0"/>
        <condense val="0"/>
        <extend val="0"/>
        <color indexed="8"/>
      </font>
      <fill>
        <patternFill>
          <bgColor indexed="29"/>
        </patternFill>
      </fill>
    </dxf>
    <dxf>
      <font>
        <condense val="0"/>
        <extend val="0"/>
        <color indexed="8"/>
      </font>
      <fill>
        <patternFill>
          <bgColor indexed="31"/>
        </patternFill>
      </fill>
    </dxf>
    <dxf>
      <font>
        <condense val="0"/>
        <extend val="0"/>
        <color indexed="8"/>
      </font>
      <fill>
        <patternFill>
          <bgColor indexed="31"/>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1"/>
        </patternFill>
      </fill>
    </dxf>
    <dxf>
      <font>
        <b/>
        <i val="0"/>
        <condense val="0"/>
        <extend val="0"/>
        <color indexed="8"/>
      </font>
      <fill>
        <patternFill>
          <bgColor indexed="31"/>
        </patternFill>
      </fill>
    </dxf>
    <dxf>
      <font>
        <b/>
        <i val="0"/>
        <condense val="0"/>
        <extend val="0"/>
        <color indexed="8"/>
      </font>
      <fill>
        <patternFill>
          <bgColor indexed="29"/>
        </patternFill>
      </fill>
    </dxf>
    <dxf>
      <font>
        <b/>
        <i val="0"/>
        <condense val="0"/>
        <extend val="0"/>
        <color indexed="8"/>
      </font>
      <fill>
        <patternFill>
          <bgColor indexed="29"/>
        </patternFill>
      </fill>
    </dxf>
    <dxf>
      <font>
        <condense val="0"/>
        <extend val="0"/>
        <color indexed="8"/>
      </font>
      <fill>
        <patternFill>
          <bgColor indexed="22"/>
        </patternFill>
      </fill>
      <border>
        <top/>
        <bottom/>
      </border>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condense val="0"/>
        <extend val="0"/>
        <color indexed="8"/>
      </font>
      <fill>
        <patternFill>
          <bgColor indexed="10"/>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condense val="0"/>
        <extend val="0"/>
        <color indexed="8"/>
      </font>
      <fill>
        <patternFill>
          <bgColor indexed="22"/>
        </patternFill>
      </fill>
      <border>
        <top/>
        <bottom/>
      </border>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condense val="0"/>
        <extend val="0"/>
        <color indexed="8"/>
      </font>
      <fill>
        <patternFill>
          <bgColor indexed="10"/>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condense val="0"/>
        <extend val="0"/>
        <color indexed="8"/>
      </font>
      <fill>
        <patternFill>
          <bgColor indexed="22"/>
        </patternFill>
      </fill>
      <border>
        <top/>
        <bottom/>
      </border>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condense val="0"/>
        <extend val="0"/>
        <color indexed="8"/>
      </font>
      <fill>
        <patternFill>
          <bgColor indexed="10"/>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10"/>
      </font>
    </dxf>
    <dxf>
      <font>
        <b/>
        <i val="0"/>
        <condense val="0"/>
        <extend val="0"/>
        <color indexed="10"/>
      </font>
    </dxf>
    <dxf>
      <font>
        <b/>
        <i val="0"/>
        <condense val="0"/>
        <extend val="0"/>
        <color indexed="8"/>
      </font>
      <fill>
        <patternFill>
          <bgColor indexed="29"/>
        </patternFill>
      </fill>
    </dxf>
    <dxf>
      <font>
        <condense val="0"/>
        <extend val="0"/>
        <color indexed="8"/>
      </font>
      <fill>
        <patternFill>
          <bgColor indexed="22"/>
        </patternFill>
      </fill>
      <border>
        <top/>
        <bottom/>
      </border>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condense val="0"/>
        <extend val="0"/>
        <color indexed="8"/>
      </font>
      <fill>
        <patternFill>
          <bgColor indexed="10"/>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10"/>
      </font>
    </dxf>
    <dxf>
      <font>
        <b/>
        <i val="0"/>
        <condense val="0"/>
        <extend val="0"/>
        <color indexed="10"/>
      </font>
    </dxf>
    <dxf>
      <font>
        <b val="0"/>
        <i val="0"/>
        <condense val="0"/>
        <extend val="0"/>
        <color indexed="55"/>
      </font>
    </dxf>
    <dxf>
      <font>
        <b val="0"/>
        <i/>
        <condense val="0"/>
        <extend val="0"/>
        <color indexed="10"/>
      </font>
    </dxf>
    <dxf>
      <font>
        <b val="0"/>
        <i/>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colors>
    <mruColors>
      <color rgb="FFFF8080"/>
      <color rgb="FFFF7C80"/>
      <color rgb="FFA80000"/>
      <color rgb="FFFFFFCC"/>
      <color rgb="FFCCFFFF"/>
      <color rgb="FFCCCCFF"/>
      <color rgb="FF9999FF"/>
      <color rgb="FF99FF99"/>
      <color rgb="FF66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65</xdr:row>
      <xdr:rowOff>146975</xdr:rowOff>
    </xdr:to>
    <xdr:pic>
      <xdr:nvPicPr>
        <xdr:cNvPr id="3" name="Picture 2" descr="Map of California showing the Grape Pricing Districts and County boarders.">
          <a:extLst>
            <a:ext uri="{FF2B5EF4-FFF2-40B4-BE49-F238E27FC236}">
              <a16:creationId xmlns:a16="http://schemas.microsoft.com/office/drawing/2014/main" id="{CC79C92F-F117-4CB6-9EC9-B7715BFE46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100529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grapecrush@cdfa.ca.gov" TargetMode="External"/><Relationship Id="rId7" Type="http://schemas.openxmlformats.org/officeDocument/2006/relationships/vmlDrawing" Target="../drawings/vmlDrawing1.vml"/><Relationship Id="rId2" Type="http://schemas.openxmlformats.org/officeDocument/2006/relationships/hyperlink" Target="mailto:grapecrush@cdfa.ca.gov" TargetMode="External"/><Relationship Id="rId1" Type="http://schemas.openxmlformats.org/officeDocument/2006/relationships/hyperlink" Target="https://www.cdfa.ca.gov/mkt/grapecrush.html" TargetMode="External"/><Relationship Id="rId6" Type="http://schemas.openxmlformats.org/officeDocument/2006/relationships/printerSettings" Target="../printerSettings/printerSettings1.bin"/><Relationship Id="rId5" Type="http://schemas.openxmlformats.org/officeDocument/2006/relationships/hyperlink" Target="https://www.cdfa.ca.gov/mkt/grapecrush.html" TargetMode="External"/><Relationship Id="rId4" Type="http://schemas.openxmlformats.org/officeDocument/2006/relationships/hyperlink" Target="https://www.nass.usda.gov/Statistics_by_State/California/Publications/Specialty_and_Other_Releases/Grapes/Crush/Reports/index.ph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3.bin"/><Relationship Id="rId1" Type="http://schemas.openxmlformats.org/officeDocument/2006/relationships/hyperlink" Target="http://www.nass.usda.gov/ca" TargetMode="External"/><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cdfa.ca.gov/mkt/grapecrush.html"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CCCFF"/>
  </sheetPr>
  <dimension ref="B1:P59"/>
  <sheetViews>
    <sheetView tabSelected="1" workbookViewId="0">
      <selection activeCell="G5" sqref="G5"/>
    </sheetView>
  </sheetViews>
  <sheetFormatPr defaultRowHeight="12.75" x14ac:dyDescent="0.2"/>
  <cols>
    <col min="1" max="2" width="1.5703125" style="32" customWidth="1"/>
    <col min="3" max="3" width="1.7109375" style="32" customWidth="1"/>
    <col min="4" max="4" width="6.28515625" style="32" customWidth="1"/>
    <col min="5" max="5" width="12.85546875" style="32" customWidth="1"/>
    <col min="6" max="6" width="10" style="32" customWidth="1"/>
    <col min="7" max="7" width="53.140625" style="32" customWidth="1"/>
    <col min="8" max="8" width="4.5703125" style="32" customWidth="1"/>
    <col min="9" max="9" width="12.140625" style="32" customWidth="1"/>
    <col min="10" max="10" width="4.7109375" style="32" customWidth="1"/>
    <col min="11" max="11" width="5.85546875" style="32" customWidth="1"/>
    <col min="12" max="12" width="3.5703125" style="32" customWidth="1"/>
    <col min="13" max="13" width="5.28515625" style="32" customWidth="1"/>
    <col min="14" max="14" width="70.85546875" style="32" hidden="1" customWidth="1"/>
    <col min="15" max="15" width="12.140625" style="32" hidden="1" customWidth="1"/>
    <col min="16" max="16" width="4.7109375" style="32" hidden="1" customWidth="1"/>
    <col min="17" max="16384" width="9.140625" style="32"/>
  </cols>
  <sheetData>
    <row r="1" spans="2:16" ht="9" customHeight="1" x14ac:dyDescent="0.2"/>
    <row r="2" spans="2:16" ht="87" customHeight="1" thickBot="1" x14ac:dyDescent="0.35">
      <c r="B2" s="890" t="s">
        <v>1201</v>
      </c>
      <c r="C2" s="891"/>
      <c r="D2" s="891"/>
      <c r="E2" s="891"/>
      <c r="F2" s="891"/>
      <c r="G2" s="891"/>
      <c r="H2" s="891"/>
      <c r="I2" s="891"/>
      <c r="J2" s="891"/>
      <c r="K2" s="891"/>
      <c r="L2" s="892"/>
    </row>
    <row r="3" spans="2:16" ht="14.25" customHeight="1" x14ac:dyDescent="0.2">
      <c r="B3" s="11"/>
      <c r="C3" s="8"/>
      <c r="D3" s="8"/>
      <c r="E3" s="8"/>
      <c r="F3" s="8"/>
      <c r="G3" s="8"/>
      <c r="H3" s="8"/>
      <c r="I3" s="8"/>
      <c r="J3" s="8"/>
      <c r="K3" s="8"/>
      <c r="L3" s="9"/>
      <c r="N3" s="833" t="s">
        <v>938</v>
      </c>
      <c r="O3" s="834"/>
      <c r="P3" s="835"/>
    </row>
    <row r="4" spans="2:16" x14ac:dyDescent="0.2">
      <c r="B4" s="11"/>
      <c r="C4" s="8"/>
      <c r="D4" s="8"/>
      <c r="E4" s="8"/>
      <c r="F4" s="8"/>
      <c r="G4" s="96" t="str">
        <f>IF(ISNUMBER(+POID), IF(+POID &gt;300000000, IF(+POID &gt;999999999, "(enter 9-digit ID number)", "" ), "(enter 9-digit ID number)" ), "(enter 9-digit ID number)")</f>
        <v>(enter 9-digit ID number)</v>
      </c>
      <c r="H4" s="8"/>
      <c r="I4" s="8"/>
      <c r="J4" s="8"/>
      <c r="K4" s="8"/>
      <c r="L4" s="9"/>
      <c r="N4" s="836"/>
      <c r="O4" s="588"/>
      <c r="P4" s="837"/>
    </row>
    <row r="5" spans="2:16" x14ac:dyDescent="0.2">
      <c r="B5" s="11"/>
      <c r="C5" s="8"/>
      <c r="D5" s="96" t="str">
        <f>IF(ISNUMBER(+POID), IF(+POID &gt;300000000, IF(+POID &gt;999999999, "ENTER ID NUMBER.", "ID Number:" ), "ENTER ID NUMBER." ), "ENTER ID NUMBER.")</f>
        <v>ENTER ID NUMBER.</v>
      </c>
      <c r="E5" s="8"/>
      <c r="F5" s="8"/>
      <c r="G5" s="86"/>
      <c r="H5" s="8"/>
      <c r="I5" s="10" t="s">
        <v>1051</v>
      </c>
      <c r="J5" s="8"/>
      <c r="K5" s="8"/>
      <c r="L5" s="9"/>
      <c r="N5" s="838" t="s">
        <v>1012</v>
      </c>
      <c r="O5" s="839" t="s">
        <v>983</v>
      </c>
      <c r="P5" s="837"/>
    </row>
    <row r="6" spans="2:16" x14ac:dyDescent="0.2">
      <c r="B6" s="11"/>
      <c r="C6" s="8"/>
      <c r="D6" s="96"/>
      <c r="E6" s="8"/>
      <c r="F6" s="8"/>
      <c r="G6" s="163" t="str">
        <f>IF(ISNUMBER(+POID), IF(+POID &gt;300000000, IF(+POID &gt;999999999, "INVALID ID NUMBER", +POID ), "INVALID ID NUMBER" ), "YOUR ID NUMBER IS MISSING.")</f>
        <v>YOUR ID NUMBER IS MISSING.</v>
      </c>
      <c r="H6" s="8"/>
      <c r="I6" s="10" t="s">
        <v>1069</v>
      </c>
      <c r="J6" s="8"/>
      <c r="K6" s="8"/>
      <c r="L6" s="9"/>
      <c r="N6" s="840" t="s">
        <v>939</v>
      </c>
      <c r="O6" s="708"/>
      <c r="P6" s="837"/>
    </row>
    <row r="7" spans="2:16" x14ac:dyDescent="0.2">
      <c r="B7" s="11"/>
      <c r="C7" s="8"/>
      <c r="D7" s="96" t="str">
        <f>IF(+Operation=0, "ENTER FIRM'S NAME.", "Name of Firm:")</f>
        <v>ENTER FIRM'S NAME.</v>
      </c>
      <c r="E7" s="8"/>
      <c r="F7" s="8"/>
      <c r="G7" s="3"/>
      <c r="H7" s="8"/>
      <c r="I7" s="8"/>
      <c r="J7" s="8"/>
      <c r="K7" s="8"/>
      <c r="L7" s="9"/>
      <c r="N7" s="840" t="s">
        <v>940</v>
      </c>
      <c r="O7" s="708"/>
      <c r="P7" s="837"/>
    </row>
    <row r="8" spans="2:16" x14ac:dyDescent="0.2">
      <c r="B8" s="11"/>
      <c r="C8" s="8"/>
      <c r="D8" s="96"/>
      <c r="E8" s="8"/>
      <c r="F8" s="8"/>
      <c r="G8" s="8"/>
      <c r="H8" s="8"/>
      <c r="I8" s="8"/>
      <c r="J8" s="8"/>
      <c r="K8" s="8"/>
      <c r="L8" s="9"/>
      <c r="N8" s="840" t="s">
        <v>941</v>
      </c>
      <c r="O8" s="708"/>
      <c r="P8" s="837"/>
    </row>
    <row r="9" spans="2:16" x14ac:dyDescent="0.2">
      <c r="B9" s="11"/>
      <c r="C9" s="8"/>
      <c r="D9" s="96" t="str">
        <f>IF(+G9=0, "ENTER DATE.", "Date:")</f>
        <v>ENTER DATE.</v>
      </c>
      <c r="E9" s="8"/>
      <c r="F9" s="8"/>
      <c r="G9" s="815"/>
      <c r="H9" s="8"/>
      <c r="I9" s="8"/>
      <c r="J9" s="8"/>
      <c r="K9" s="8"/>
      <c r="L9" s="9"/>
      <c r="N9" s="840"/>
      <c r="O9" s="588"/>
      <c r="P9" s="837"/>
    </row>
    <row r="10" spans="2:16" x14ac:dyDescent="0.2">
      <c r="B10" s="11"/>
      <c r="C10" s="8"/>
      <c r="D10" s="96"/>
      <c r="E10" s="8"/>
      <c r="F10" s="8"/>
      <c r="G10" s="8"/>
      <c r="H10" s="8"/>
      <c r="I10" s="8"/>
      <c r="J10" s="8"/>
      <c r="K10" s="8"/>
      <c r="L10" s="9"/>
      <c r="N10" s="840" t="s">
        <v>1011</v>
      </c>
      <c r="O10" s="588"/>
      <c r="P10" s="837"/>
    </row>
    <row r="11" spans="2:16" x14ac:dyDescent="0.2">
      <c r="B11" s="11"/>
      <c r="C11" s="8"/>
      <c r="D11" s="96" t="str">
        <f>IF(+G12=0, "ENTER PREPARER'S NAME.", "Preparer:")</f>
        <v>ENTER PREPARER'S NAME.</v>
      </c>
      <c r="E11" s="8"/>
      <c r="F11" s="8"/>
      <c r="G11" s="8"/>
      <c r="H11" s="8"/>
      <c r="I11" s="8"/>
      <c r="J11" s="8"/>
      <c r="K11" s="8"/>
      <c r="L11" s="9"/>
      <c r="N11" s="841" t="s">
        <v>1060</v>
      </c>
      <c r="O11" s="588"/>
      <c r="P11" s="837"/>
    </row>
    <row r="12" spans="2:16" ht="13.5" thickBot="1" x14ac:dyDescent="0.25">
      <c r="B12" s="11"/>
      <c r="C12" s="8"/>
      <c r="D12" s="96"/>
      <c r="E12" s="8" t="s">
        <v>160</v>
      </c>
      <c r="F12" s="8"/>
      <c r="G12" s="816"/>
      <c r="H12" s="8"/>
      <c r="I12" s="8"/>
      <c r="J12" s="8"/>
      <c r="K12" s="8"/>
      <c r="L12" s="9"/>
      <c r="N12" s="842" t="s">
        <v>942</v>
      </c>
      <c r="O12" s="843"/>
      <c r="P12" s="844"/>
    </row>
    <row r="13" spans="2:16" x14ac:dyDescent="0.2">
      <c r="B13" s="11"/>
      <c r="C13" s="8"/>
      <c r="D13" s="96"/>
      <c r="E13" s="8" t="s">
        <v>161</v>
      </c>
      <c r="F13" s="8"/>
      <c r="G13" s="8"/>
      <c r="H13" s="8"/>
      <c r="I13" s="8"/>
      <c r="J13" s="8"/>
      <c r="K13" s="8"/>
      <c r="L13" s="9"/>
      <c r="N13" s="707"/>
      <c r="O13" s="533"/>
      <c r="P13" s="533"/>
    </row>
    <row r="14" spans="2:16" x14ac:dyDescent="0.2">
      <c r="B14" s="11"/>
      <c r="C14" s="8"/>
      <c r="D14" s="96"/>
      <c r="E14" s="8"/>
      <c r="F14" s="8"/>
      <c r="G14" s="8"/>
      <c r="H14" s="8"/>
      <c r="I14" s="8"/>
      <c r="J14" s="8"/>
      <c r="K14" s="8"/>
      <c r="L14" s="9"/>
      <c r="N14" s="707"/>
      <c r="O14" s="533"/>
      <c r="P14" s="533"/>
    </row>
    <row r="15" spans="2:16" x14ac:dyDescent="0.2">
      <c r="B15" s="11"/>
      <c r="C15" s="8"/>
      <c r="D15" s="96" t="str">
        <f>IF(+G15=0, "ENTER PHONE NUMBER.", "Telephone Number:")</f>
        <v>ENTER PHONE NUMBER.</v>
      </c>
      <c r="E15" s="8"/>
      <c r="F15" s="8"/>
      <c r="G15" s="816"/>
      <c r="H15" s="8"/>
      <c r="I15" s="8"/>
      <c r="J15" s="8"/>
      <c r="K15" s="8"/>
      <c r="L15" s="9"/>
    </row>
    <row r="16" spans="2:16" x14ac:dyDescent="0.2">
      <c r="B16" s="11"/>
      <c r="C16" s="8"/>
      <c r="D16" s="96"/>
      <c r="E16" s="8"/>
      <c r="F16" s="8"/>
      <c r="G16" s="8"/>
      <c r="H16" s="8"/>
      <c r="I16" s="8"/>
      <c r="J16" s="8"/>
      <c r="K16" s="8"/>
      <c r="L16" s="9"/>
    </row>
    <row r="17" spans="2:12" x14ac:dyDescent="0.2">
      <c r="B17" s="11"/>
      <c r="C17" s="8"/>
      <c r="D17" s="96" t="str">
        <f>IF(+G17=0, "ENTER E-MAIL ADDRESS.", "e-mail address:")</f>
        <v>ENTER E-MAIL ADDRESS.</v>
      </c>
      <c r="E17" s="8"/>
      <c r="F17" s="8"/>
      <c r="G17" s="817"/>
      <c r="H17" s="8"/>
      <c r="I17" s="8"/>
      <c r="J17" s="8"/>
      <c r="K17" s="8"/>
      <c r="L17" s="9"/>
    </row>
    <row r="18" spans="2:12" x14ac:dyDescent="0.2">
      <c r="B18" s="11"/>
      <c r="C18" s="8"/>
      <c r="D18" s="8"/>
      <c r="E18" s="8"/>
      <c r="F18" s="8"/>
      <c r="G18" s="8"/>
      <c r="H18" s="8"/>
      <c r="I18" s="8"/>
      <c r="J18" s="8"/>
      <c r="K18" s="8"/>
      <c r="L18" s="9"/>
    </row>
    <row r="19" spans="2:12" ht="17.25" customHeight="1" x14ac:dyDescent="0.2">
      <c r="B19" s="11"/>
      <c r="C19" s="28"/>
      <c r="D19" s="101" t="s">
        <v>619</v>
      </c>
      <c r="E19" s="6"/>
      <c r="F19" s="6"/>
      <c r="G19" s="6"/>
      <c r="H19" s="6"/>
      <c r="I19" s="6"/>
      <c r="J19" s="6"/>
      <c r="K19" s="7"/>
      <c r="L19" s="9"/>
    </row>
    <row r="20" spans="2:12" ht="16.5" customHeight="1" x14ac:dyDescent="0.2">
      <c r="B20" s="11"/>
      <c r="C20" s="11"/>
      <c r="D20" s="17"/>
      <c r="E20" s="17" t="s">
        <v>1070</v>
      </c>
      <c r="F20" s="8"/>
      <c r="G20" s="17"/>
      <c r="H20" s="3"/>
      <c r="I20" s="8" t="s">
        <v>164</v>
      </c>
      <c r="J20" s="3"/>
      <c r="K20" s="9" t="s">
        <v>165</v>
      </c>
      <c r="L20" s="9"/>
    </row>
    <row r="21" spans="2:12" x14ac:dyDescent="0.2">
      <c r="B21" s="11"/>
      <c r="C21" s="11"/>
      <c r="D21" s="8"/>
      <c r="E21" s="8"/>
      <c r="F21" s="8"/>
      <c r="G21" s="8"/>
      <c r="H21" s="8"/>
      <c r="I21" s="8"/>
      <c r="J21" s="8"/>
      <c r="K21" s="9"/>
      <c r="L21" s="9"/>
    </row>
    <row r="22" spans="2:12" x14ac:dyDescent="0.2">
      <c r="B22" s="11"/>
      <c r="C22" s="11"/>
      <c r="D22" s="8"/>
      <c r="E22" s="17" t="s">
        <v>1071</v>
      </c>
      <c r="F22" s="8"/>
      <c r="G22" s="17"/>
      <c r="H22" s="3"/>
      <c r="I22" s="8" t="s">
        <v>164</v>
      </c>
      <c r="J22" s="3"/>
      <c r="K22" s="9" t="s">
        <v>165</v>
      </c>
      <c r="L22" s="9"/>
    </row>
    <row r="23" spans="2:12" x14ac:dyDescent="0.2">
      <c r="B23" s="11"/>
      <c r="C23" s="11"/>
      <c r="D23" s="8"/>
      <c r="E23" s="8"/>
      <c r="F23" s="8"/>
      <c r="G23" s="8"/>
      <c r="H23" s="8"/>
      <c r="I23" s="8"/>
      <c r="J23" s="8"/>
      <c r="K23" s="9"/>
      <c r="L23" s="9"/>
    </row>
    <row r="24" spans="2:12" x14ac:dyDescent="0.2">
      <c r="B24" s="11"/>
      <c r="C24" s="11"/>
      <c r="D24" s="17" t="s">
        <v>162</v>
      </c>
      <c r="E24" s="103" t="s">
        <v>716</v>
      </c>
      <c r="F24" s="8"/>
      <c r="G24" s="8" t="s">
        <v>167</v>
      </c>
      <c r="H24" s="8"/>
      <c r="I24" s="8"/>
      <c r="J24" s="8"/>
      <c r="K24" s="9"/>
      <c r="L24" s="9"/>
    </row>
    <row r="25" spans="2:12" x14ac:dyDescent="0.2">
      <c r="B25" s="11"/>
      <c r="C25" s="11"/>
      <c r="D25" s="8"/>
      <c r="E25" s="8"/>
      <c r="F25" s="8"/>
      <c r="G25" s="8"/>
      <c r="H25" s="8"/>
      <c r="I25" s="8"/>
      <c r="J25" s="8"/>
      <c r="K25" s="9"/>
      <c r="L25" s="9"/>
    </row>
    <row r="26" spans="2:12" x14ac:dyDescent="0.2">
      <c r="B26" s="11"/>
      <c r="C26" s="11"/>
      <c r="D26" s="17" t="s">
        <v>163</v>
      </c>
      <c r="E26" s="103" t="s">
        <v>556</v>
      </c>
      <c r="F26" s="8"/>
      <c r="G26" s="8" t="s">
        <v>557</v>
      </c>
      <c r="H26" s="8"/>
      <c r="I26" s="8"/>
      <c r="J26" s="8"/>
      <c r="K26" s="9"/>
      <c r="L26" s="9"/>
    </row>
    <row r="27" spans="2:12" x14ac:dyDescent="0.2">
      <c r="B27" s="11"/>
      <c r="C27" s="11"/>
      <c r="D27" s="8"/>
      <c r="E27" s="601" t="s">
        <v>1198</v>
      </c>
      <c r="F27" s="8"/>
      <c r="G27" s="8"/>
      <c r="H27" s="8"/>
      <c r="I27" s="8"/>
      <c r="J27" s="8"/>
      <c r="K27" s="9"/>
      <c r="L27" s="9"/>
    </row>
    <row r="28" spans="2:12" ht="8.25" customHeight="1" x14ac:dyDescent="0.2">
      <c r="B28" s="11"/>
      <c r="C28" s="12"/>
      <c r="D28" s="29"/>
      <c r="E28" s="29"/>
      <c r="F28" s="29"/>
      <c r="G28" s="29"/>
      <c r="H28" s="29"/>
      <c r="I28" s="29"/>
      <c r="J28" s="29"/>
      <c r="K28" s="13"/>
      <c r="L28" s="9"/>
    </row>
    <row r="29" spans="2:12" ht="18" customHeight="1" x14ac:dyDescent="0.2">
      <c r="B29" s="11"/>
      <c r="C29" s="8"/>
      <c r="D29" s="8"/>
      <c r="E29" s="8"/>
      <c r="F29" s="8"/>
      <c r="G29" s="8"/>
      <c r="H29" s="8"/>
      <c r="I29" s="8"/>
      <c r="J29" s="8"/>
      <c r="K29" s="8"/>
      <c r="L29" s="9"/>
    </row>
    <row r="30" spans="2:12" hidden="1" x14ac:dyDescent="0.2">
      <c r="B30" s="11"/>
      <c r="C30" s="8"/>
      <c r="D30" s="8"/>
      <c r="E30" s="8"/>
      <c r="F30" s="8"/>
      <c r="G30" s="16"/>
      <c r="H30" s="8"/>
      <c r="I30" s="102"/>
      <c r="J30" s="8"/>
      <c r="K30" s="8"/>
      <c r="L30" s="9"/>
    </row>
    <row r="31" spans="2:12" hidden="1" x14ac:dyDescent="0.2">
      <c r="B31" s="11"/>
      <c r="C31" s="8"/>
      <c r="D31" s="601"/>
      <c r="E31" s="8"/>
      <c r="F31" s="8"/>
      <c r="G31" s="8"/>
      <c r="H31" s="524"/>
      <c r="I31" s="602"/>
      <c r="J31" s="8"/>
      <c r="K31" s="8"/>
      <c r="L31" s="9"/>
    </row>
    <row r="32" spans="2:12" ht="8.25" hidden="1" customHeight="1" x14ac:dyDescent="0.2">
      <c r="B32" s="11"/>
      <c r="C32" s="8"/>
      <c r="D32" s="16"/>
      <c r="E32" s="8"/>
      <c r="F32" s="8"/>
      <c r="G32" s="8"/>
      <c r="H32" s="8"/>
      <c r="I32" s="8"/>
      <c r="J32" s="8"/>
      <c r="K32" s="8"/>
      <c r="L32" s="9"/>
    </row>
    <row r="33" spans="2:12" ht="8.25" hidden="1" customHeight="1" x14ac:dyDescent="0.2">
      <c r="B33" s="11"/>
      <c r="C33" s="8"/>
      <c r="D33" s="8"/>
      <c r="E33" s="8"/>
      <c r="F33" s="8"/>
      <c r="G33" s="8"/>
      <c r="H33" s="8"/>
      <c r="I33" s="8"/>
      <c r="J33" s="8"/>
      <c r="K33" s="8"/>
      <c r="L33" s="9"/>
    </row>
    <row r="34" spans="2:12" hidden="1" x14ac:dyDescent="0.2">
      <c r="B34" s="11"/>
      <c r="C34" s="8"/>
      <c r="D34" s="16"/>
      <c r="E34" s="601"/>
      <c r="F34" s="8"/>
      <c r="G34" s="8"/>
      <c r="H34" s="524"/>
      <c r="I34" s="602"/>
      <c r="J34" s="8"/>
      <c r="K34" s="8"/>
      <c r="L34" s="9"/>
    </row>
    <row r="35" spans="2:12" hidden="1" x14ac:dyDescent="0.2">
      <c r="B35" s="11"/>
      <c r="C35" s="8"/>
      <c r="D35" s="8"/>
      <c r="E35" s="8"/>
      <c r="F35" s="8"/>
      <c r="G35" s="8"/>
      <c r="H35" s="8"/>
      <c r="I35" s="8"/>
      <c r="J35" s="8"/>
      <c r="K35" s="8"/>
      <c r="L35" s="9"/>
    </row>
    <row r="36" spans="2:12" hidden="1" x14ac:dyDescent="0.2">
      <c r="B36" s="11"/>
      <c r="C36" s="8"/>
      <c r="D36" s="8"/>
      <c r="E36" s="8"/>
      <c r="F36" s="8"/>
      <c r="G36" s="8"/>
      <c r="H36" s="8"/>
      <c r="I36" s="8"/>
      <c r="J36" s="8"/>
      <c r="K36" s="8"/>
      <c r="L36" s="9"/>
    </row>
    <row r="37" spans="2:12" ht="15.75" x14ac:dyDescent="0.25">
      <c r="B37" s="11"/>
      <c r="C37" s="8"/>
      <c r="D37" s="8"/>
      <c r="E37" s="813"/>
      <c r="F37" s="813"/>
      <c r="G37" s="814" t="s">
        <v>558</v>
      </c>
      <c r="H37" s="813"/>
      <c r="I37" s="813"/>
      <c r="J37" s="813"/>
      <c r="K37" s="8"/>
      <c r="L37" s="9"/>
    </row>
    <row r="38" spans="2:12" ht="15.75" x14ac:dyDescent="0.25">
      <c r="B38" s="11"/>
      <c r="C38" s="8"/>
      <c r="D38" s="8"/>
      <c r="E38" s="813"/>
      <c r="F38" s="813"/>
      <c r="G38" s="814" t="s">
        <v>168</v>
      </c>
      <c r="H38" s="813"/>
      <c r="I38" s="813"/>
      <c r="J38" s="813"/>
      <c r="K38" s="8"/>
      <c r="L38" s="9"/>
    </row>
    <row r="39" spans="2:12" ht="15.75" x14ac:dyDescent="0.25">
      <c r="B39" s="11"/>
      <c r="C39" s="8"/>
      <c r="D39" s="8"/>
      <c r="E39" s="813"/>
      <c r="F39" s="813"/>
      <c r="G39" s="814" t="s">
        <v>1080</v>
      </c>
      <c r="H39" s="813"/>
      <c r="I39" s="813"/>
      <c r="J39" s="813"/>
      <c r="K39" s="8"/>
      <c r="L39" s="9"/>
    </row>
    <row r="40" spans="2:12" x14ac:dyDescent="0.2">
      <c r="B40" s="11"/>
      <c r="C40" s="8"/>
      <c r="D40" s="8"/>
      <c r="E40" s="8"/>
      <c r="F40" s="8"/>
      <c r="G40" s="102"/>
      <c r="H40" s="8"/>
      <c r="I40" s="8"/>
      <c r="J40" s="8"/>
      <c r="K40" s="8"/>
      <c r="L40" s="9"/>
    </row>
    <row r="41" spans="2:12" ht="12.75" customHeight="1" x14ac:dyDescent="0.2">
      <c r="B41" s="11"/>
      <c r="C41" s="588"/>
      <c r="D41" s="845" t="s">
        <v>1021</v>
      </c>
      <c r="E41" s="588"/>
      <c r="F41" s="588"/>
      <c r="G41" s="846"/>
      <c r="H41" s="588"/>
      <c r="I41" s="588"/>
      <c r="J41" s="588"/>
      <c r="K41" s="588"/>
      <c r="L41" s="9"/>
    </row>
    <row r="42" spans="2:12" ht="12.75" customHeight="1" x14ac:dyDescent="0.2">
      <c r="B42" s="11"/>
      <c r="C42" s="588"/>
      <c r="D42" s="847" t="s">
        <v>916</v>
      </c>
      <c r="E42" s="848"/>
      <c r="F42" s="588"/>
      <c r="G42" s="846" t="s">
        <v>917</v>
      </c>
      <c r="H42" s="588"/>
      <c r="I42" s="588"/>
      <c r="J42" s="588"/>
      <c r="K42" s="588"/>
      <c r="L42" s="9"/>
    </row>
    <row r="43" spans="2:12" ht="12.75" customHeight="1" x14ac:dyDescent="0.2">
      <c r="B43" s="11"/>
      <c r="C43" s="588"/>
      <c r="D43" s="847" t="s">
        <v>918</v>
      </c>
      <c r="E43" s="848"/>
      <c r="F43" s="588"/>
      <c r="G43" s="846" t="s">
        <v>829</v>
      </c>
      <c r="H43" s="588"/>
      <c r="I43" s="588"/>
      <c r="J43" s="588"/>
      <c r="K43" s="588"/>
      <c r="L43" s="9"/>
    </row>
    <row r="44" spans="2:12" ht="12.75" customHeight="1" x14ac:dyDescent="0.2">
      <c r="B44" s="11"/>
      <c r="C44" s="588"/>
      <c r="D44" s="588"/>
      <c r="E44" s="588"/>
      <c r="F44" s="588"/>
      <c r="G44" s="846"/>
      <c r="H44" s="588"/>
      <c r="I44" s="588"/>
      <c r="J44" s="588"/>
      <c r="K44" s="588"/>
      <c r="L44" s="9"/>
    </row>
    <row r="45" spans="2:12" ht="12.75" customHeight="1" x14ac:dyDescent="0.2">
      <c r="B45" s="11"/>
      <c r="C45" s="588"/>
      <c r="D45" s="845" t="s">
        <v>1022</v>
      </c>
      <c r="E45" s="588"/>
      <c r="F45" s="588"/>
      <c r="G45" s="846"/>
      <c r="H45" s="588"/>
      <c r="I45" s="588"/>
      <c r="J45" s="588"/>
      <c r="K45" s="588"/>
      <c r="L45" s="9"/>
    </row>
    <row r="46" spans="2:12" ht="12.75" customHeight="1" x14ac:dyDescent="0.2">
      <c r="B46" s="11"/>
      <c r="C46" s="588"/>
      <c r="D46" s="847" t="s">
        <v>1023</v>
      </c>
      <c r="E46" s="848"/>
      <c r="F46" s="588"/>
      <c r="G46" s="848" t="s">
        <v>829</v>
      </c>
      <c r="H46" s="588"/>
      <c r="I46" s="588"/>
      <c r="J46" s="588"/>
      <c r="K46" s="588"/>
      <c r="L46" s="9"/>
    </row>
    <row r="47" spans="2:12" ht="12.75" customHeight="1" x14ac:dyDescent="0.2">
      <c r="B47" s="11"/>
      <c r="C47" s="588"/>
      <c r="D47" s="847" t="s">
        <v>1072</v>
      </c>
      <c r="E47" s="588"/>
      <c r="F47" s="588"/>
      <c r="G47" s="846"/>
      <c r="H47" s="588"/>
      <c r="I47" s="588"/>
      <c r="J47" s="588"/>
      <c r="K47" s="588"/>
      <c r="L47" s="9"/>
    </row>
    <row r="48" spans="2:12" ht="12.75" customHeight="1" x14ac:dyDescent="0.2">
      <c r="B48" s="11"/>
      <c r="C48" s="588"/>
      <c r="D48" s="839"/>
      <c r="E48" s="848"/>
      <c r="F48" s="588"/>
      <c r="G48" s="849" t="s">
        <v>1024</v>
      </c>
      <c r="H48" s="588"/>
      <c r="I48" s="588"/>
      <c r="J48" s="588"/>
      <c r="K48" s="588"/>
      <c r="L48" s="9"/>
    </row>
    <row r="49" spans="2:12" ht="12.75" customHeight="1" x14ac:dyDescent="0.2">
      <c r="B49" s="11"/>
      <c r="C49" s="588"/>
      <c r="D49" s="588"/>
      <c r="E49" s="588"/>
      <c r="F49" s="588"/>
      <c r="G49" s="850" t="s">
        <v>1025</v>
      </c>
      <c r="H49" s="588"/>
      <c r="I49" s="588"/>
      <c r="J49" s="588"/>
      <c r="K49" s="588"/>
      <c r="L49" s="9"/>
    </row>
    <row r="50" spans="2:12" ht="12.75" customHeight="1" x14ac:dyDescent="0.2">
      <c r="B50" s="11"/>
      <c r="C50" s="588"/>
      <c r="D50" s="588"/>
      <c r="E50" s="588"/>
      <c r="F50" s="588"/>
      <c r="G50" s="850" t="s">
        <v>166</v>
      </c>
      <c r="H50" s="588"/>
      <c r="I50" s="588"/>
      <c r="J50" s="588"/>
      <c r="K50" s="588"/>
      <c r="L50" s="9"/>
    </row>
    <row r="51" spans="2:12" ht="12.75" customHeight="1" x14ac:dyDescent="0.2">
      <c r="B51" s="11"/>
      <c r="C51" s="588"/>
      <c r="D51" s="588"/>
      <c r="E51" s="588"/>
      <c r="F51" s="588"/>
      <c r="G51" s="850" t="s">
        <v>1026</v>
      </c>
      <c r="H51" s="588"/>
      <c r="I51" s="588"/>
      <c r="J51" s="588"/>
      <c r="K51" s="588"/>
      <c r="L51" s="9"/>
    </row>
    <row r="52" spans="2:12" ht="12.75" customHeight="1" x14ac:dyDescent="0.2">
      <c r="B52" s="11"/>
      <c r="C52" s="588"/>
      <c r="D52" s="588"/>
      <c r="E52" s="588"/>
      <c r="F52" s="588"/>
      <c r="G52" s="846"/>
      <c r="H52" s="588"/>
      <c r="I52" s="588"/>
      <c r="J52" s="588"/>
      <c r="K52" s="588"/>
      <c r="L52" s="9"/>
    </row>
    <row r="53" spans="2:12" ht="12.75" customHeight="1" x14ac:dyDescent="0.2">
      <c r="B53" s="11"/>
      <c r="C53" s="588"/>
      <c r="D53" s="845" t="s">
        <v>1029</v>
      </c>
      <c r="E53" s="588"/>
      <c r="F53" s="588"/>
      <c r="G53" s="846"/>
      <c r="H53" s="588"/>
      <c r="I53" s="588"/>
      <c r="J53" s="588"/>
      <c r="K53" s="588"/>
      <c r="L53" s="9"/>
    </row>
    <row r="54" spans="2:12" ht="12.75" customHeight="1" x14ac:dyDescent="0.2">
      <c r="B54" s="11"/>
      <c r="C54" s="588"/>
      <c r="D54" s="847" t="s">
        <v>1199</v>
      </c>
      <c r="E54" s="588"/>
      <c r="F54" s="588"/>
      <c r="G54" s="848"/>
      <c r="H54" s="588"/>
      <c r="I54" s="588"/>
      <c r="J54" s="588"/>
      <c r="K54" s="588"/>
      <c r="L54" s="9"/>
    </row>
    <row r="55" spans="2:12" ht="12.75" customHeight="1" x14ac:dyDescent="0.2">
      <c r="B55" s="11"/>
      <c r="C55" s="588"/>
      <c r="D55" s="847" t="s">
        <v>1200</v>
      </c>
      <c r="E55" s="588"/>
      <c r="F55" s="588"/>
      <c r="G55" s="848"/>
      <c r="H55" s="588"/>
      <c r="I55" s="588"/>
      <c r="J55" s="588"/>
      <c r="K55" s="588"/>
      <c r="L55" s="9"/>
    </row>
    <row r="56" spans="2:12" ht="12.75" customHeight="1" x14ac:dyDescent="0.2">
      <c r="B56" s="11"/>
      <c r="C56" s="588"/>
      <c r="D56" s="851" t="s">
        <v>1027</v>
      </c>
      <c r="E56" s="848"/>
      <c r="F56" s="588"/>
      <c r="G56" s="852"/>
      <c r="H56" s="588"/>
      <c r="I56" s="588"/>
      <c r="J56" s="588"/>
      <c r="K56" s="588"/>
      <c r="L56" s="9"/>
    </row>
    <row r="57" spans="2:12" ht="12.75" customHeight="1" x14ac:dyDescent="0.2">
      <c r="B57" s="11"/>
      <c r="C57" s="588"/>
      <c r="D57" s="588"/>
      <c r="E57" s="848"/>
      <c r="F57" s="588"/>
      <c r="G57" s="852"/>
      <c r="H57" s="588" t="s">
        <v>1202</v>
      </c>
      <c r="I57" s="588"/>
      <c r="J57" s="588"/>
      <c r="K57" s="588"/>
      <c r="L57" s="9"/>
    </row>
    <row r="58" spans="2:12" s="625" customFormat="1" ht="17.25" customHeight="1" x14ac:dyDescent="0.2">
      <c r="B58" s="620"/>
      <c r="C58" s="853"/>
      <c r="D58" s="854" t="s">
        <v>1028</v>
      </c>
      <c r="E58" s="853"/>
      <c r="F58" s="853"/>
      <c r="G58" s="855" t="s">
        <v>1050</v>
      </c>
      <c r="H58" s="854" t="s">
        <v>1203</v>
      </c>
      <c r="I58" s="853"/>
      <c r="J58" s="853"/>
      <c r="K58" s="853"/>
      <c r="L58" s="624"/>
    </row>
    <row r="59" spans="2:12" ht="12.75" customHeight="1" x14ac:dyDescent="0.2">
      <c r="B59" s="12"/>
      <c r="C59" s="29"/>
      <c r="D59" s="29"/>
      <c r="E59" s="29"/>
      <c r="F59" s="29"/>
      <c r="G59" s="29"/>
      <c r="H59" s="29"/>
      <c r="I59" s="29"/>
      <c r="J59" s="29"/>
      <c r="K59" s="29"/>
      <c r="L59" s="13"/>
    </row>
  </sheetData>
  <sheetProtection algorithmName="SHA-512" hashValue="Aoodt9z4vDOWNKgQii3bPOGhpK8zl+5Uci0S+xYmay/VS1sW8vvMuaTMBvQ5Idsg8eO3q1eoh7choHbixQ5oww==" saltValue="u2Cnh6KeYbkX+7RgmeUkbg==" spinCount="100000" sheet="1" objects="1" scenarios="1"/>
  <mergeCells count="1">
    <mergeCell ref="B2:L2"/>
  </mergeCells>
  <phoneticPr fontId="0" type="noConversion"/>
  <conditionalFormatting sqref="D5">
    <cfRule type="cellIs" dxfId="800" priority="1" stopIfTrue="1" operator="notEqual">
      <formula>"ID Number:"</formula>
    </cfRule>
  </conditionalFormatting>
  <conditionalFormatting sqref="D7">
    <cfRule type="cellIs" dxfId="799" priority="2" stopIfTrue="1" operator="notEqual">
      <formula>"Name of Firm:"</formula>
    </cfRule>
  </conditionalFormatting>
  <conditionalFormatting sqref="D9">
    <cfRule type="cellIs" dxfId="798" priority="3" stopIfTrue="1" operator="notEqual">
      <formula>"Date:"</formula>
    </cfRule>
  </conditionalFormatting>
  <conditionalFormatting sqref="D11">
    <cfRule type="cellIs" dxfId="797" priority="4" stopIfTrue="1" operator="notEqual">
      <formula>"Preparer:"</formula>
    </cfRule>
  </conditionalFormatting>
  <conditionalFormatting sqref="D15">
    <cfRule type="cellIs" dxfId="796" priority="5" stopIfTrue="1" operator="notEqual">
      <formula>"Telephone Number:"</formula>
    </cfRule>
  </conditionalFormatting>
  <conditionalFormatting sqref="D17">
    <cfRule type="cellIs" dxfId="795" priority="6" stopIfTrue="1" operator="notEqual">
      <formula>"e-mail address:"</formula>
    </cfRule>
  </conditionalFormatting>
  <conditionalFormatting sqref="G4">
    <cfRule type="cellIs" dxfId="794" priority="7" stopIfTrue="1" operator="notEqual">
      <formula>"ID Number:"</formula>
    </cfRule>
  </conditionalFormatting>
  <conditionalFormatting sqref="G6">
    <cfRule type="cellIs" dxfId="793" priority="8" stopIfTrue="1" operator="notEqual">
      <formula>+POID</formula>
    </cfRule>
    <cfRule type="cellIs" dxfId="792" priority="9" stopIfTrue="1" operator="equal">
      <formula>+POID</formula>
    </cfRule>
  </conditionalFormatting>
  <hyperlinks>
    <hyperlink ref="G58" r:id="rId1" xr:uid="{00000000-0004-0000-0000-000002000000}"/>
    <hyperlink ref="G43" r:id="rId2" xr:uid="{1CE6E520-9A23-4DBC-9C7F-1A152AF27E95}"/>
    <hyperlink ref="G46" r:id="rId3" xr:uid="{B1D92786-DA85-4F24-A1BD-BF3A4C5F6D32}"/>
    <hyperlink ref="D56" r:id="rId4" xr:uid="{9D9812C5-9A4A-4EE2-AA8F-39AFE7E90905}"/>
    <hyperlink ref="N11" r:id="rId5" xr:uid="{26B60BEB-7BEB-4936-9510-62FD890358D8}"/>
  </hyperlinks>
  <pageMargins left="0.75" right="0.75" top="1" bottom="1" header="0.5" footer="0.5"/>
  <pageSetup orientation="portrait" r:id="rId6"/>
  <headerFooter alignWithMargins="0"/>
  <legacy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44"/>
  <sheetViews>
    <sheetView workbookViewId="0">
      <pane xSplit="2" ySplit="9" topLeftCell="C10" activePane="bottomRight" state="frozen"/>
      <selection pane="topRight" activeCell="C1" sqref="C1"/>
      <selection pane="bottomLeft" activeCell="A10" sqref="A10"/>
      <selection pane="bottomRight" activeCell="A6" sqref="A6"/>
    </sheetView>
  </sheetViews>
  <sheetFormatPr defaultRowHeight="12.75" x14ac:dyDescent="0.2"/>
  <cols>
    <col min="1" max="1" width="9.140625" style="213"/>
    <col min="2" max="2" width="0" style="213" hidden="1" customWidth="1"/>
    <col min="3" max="3" width="11.7109375" style="213" customWidth="1"/>
    <col min="4" max="4" width="12.7109375" style="213" customWidth="1"/>
    <col min="5" max="5" width="10.7109375" style="213" customWidth="1"/>
    <col min="6" max="6" width="11.7109375" style="213" hidden="1" customWidth="1"/>
    <col min="7" max="7" width="10.7109375" style="213" customWidth="1"/>
    <col min="8" max="8" width="10.85546875" style="213" customWidth="1"/>
    <col min="9" max="12" width="10.7109375" style="213" customWidth="1"/>
    <col min="13" max="14" width="10.5703125" style="213" customWidth="1"/>
    <col min="15" max="17" width="10.7109375" style="213" customWidth="1"/>
    <col min="18" max="19" width="0" style="213" hidden="1" customWidth="1"/>
    <col min="20" max="21" width="10.7109375" style="213" customWidth="1"/>
    <col min="22" max="25" width="0" style="213" hidden="1" customWidth="1"/>
    <col min="26" max="26" width="2.28515625" style="213" customWidth="1"/>
    <col min="27" max="16384" width="9.140625" style="213"/>
  </cols>
  <sheetData>
    <row r="1" spans="1:26" x14ac:dyDescent="0.2">
      <c r="A1" s="173"/>
      <c r="B1" s="179"/>
      <c r="C1" s="179"/>
      <c r="D1" s="179"/>
      <c r="E1" s="179"/>
      <c r="F1" s="179"/>
      <c r="G1" s="179"/>
      <c r="H1" s="179"/>
      <c r="I1" s="160" t="str">
        <f>IF(ISNUMBER(+POID), IF(+POID &gt;300000000, IF(+POID &gt;999999999, "INVALID ID NUMBER", +POID ), "INVALID ID NUMBER" ), "YOUR ID NUMBER IS MISSING.")</f>
        <v>YOUR ID NUMBER IS MISSING.</v>
      </c>
      <c r="J1" s="179"/>
      <c r="K1" s="179"/>
      <c r="L1" s="448" t="str">
        <f>IF(+Operation=0, "YOUR FIRM'S NAME IS MISSING.", +Operation)</f>
        <v>YOUR FIRM'S NAME IS MISSING.</v>
      </c>
      <c r="M1" s="179"/>
      <c r="N1" s="179"/>
      <c r="O1" s="179"/>
      <c r="P1" s="179"/>
      <c r="Q1" s="179"/>
      <c r="T1" s="179"/>
      <c r="U1" s="179"/>
      <c r="V1" s="179"/>
      <c r="W1" s="179"/>
      <c r="X1" s="179"/>
      <c r="Y1" s="179"/>
      <c r="Z1" s="214"/>
    </row>
    <row r="2" spans="1:26" ht="18" x14ac:dyDescent="0.25">
      <c r="A2" s="440" t="s">
        <v>23</v>
      </c>
      <c r="C2" s="96"/>
      <c r="D2" s="400"/>
      <c r="E2" s="96"/>
      <c r="F2" s="96"/>
      <c r="G2" s="96"/>
      <c r="H2" s="96"/>
      <c r="I2" s="96"/>
      <c r="J2" s="96"/>
      <c r="K2" s="96"/>
      <c r="L2" s="96"/>
      <c r="M2" s="96"/>
      <c r="N2" s="96"/>
      <c r="O2" s="96"/>
      <c r="P2" s="218"/>
      <c r="Q2" s="219"/>
      <c r="T2" s="403" t="s">
        <v>644</v>
      </c>
      <c r="U2" s="214"/>
      <c r="Z2" s="216"/>
    </row>
    <row r="3" spans="1:26" x14ac:dyDescent="0.2">
      <c r="A3" s="173"/>
      <c r="B3" s="399"/>
      <c r="C3" s="404" t="str">
        <f>IF(+K9+N9+R7&lt;&gt;0, "Does","")</f>
        <v/>
      </c>
      <c r="D3" s="405" t="s">
        <v>645</v>
      </c>
      <c r="E3" s="406" t="s">
        <v>646</v>
      </c>
      <c r="F3" s="494"/>
      <c r="G3" s="401"/>
      <c r="H3" s="407"/>
      <c r="I3" s="401"/>
      <c r="J3" s="401"/>
      <c r="K3" s="402"/>
      <c r="L3" s="408" t="s">
        <v>647</v>
      </c>
      <c r="M3" s="409"/>
      <c r="N3" s="410"/>
      <c r="O3" s="401"/>
      <c r="P3" s="401"/>
      <c r="Q3" s="411"/>
      <c r="T3" s="412" t="s">
        <v>648</v>
      </c>
      <c r="U3" s="219"/>
      <c r="V3" s="413"/>
      <c r="W3" s="413"/>
      <c r="X3" s="413"/>
      <c r="Y3" s="413"/>
      <c r="Z3" s="216"/>
    </row>
    <row r="4" spans="1:26" x14ac:dyDescent="0.2">
      <c r="A4" s="215"/>
      <c r="C4" s="215" t="str">
        <f>IF(+K9+N9+R7&lt;&gt;0,"Not","")</f>
        <v/>
      </c>
      <c r="D4" s="414" t="s">
        <v>649</v>
      </c>
      <c r="E4" s="415" t="s">
        <v>650</v>
      </c>
      <c r="F4" s="416" t="s">
        <v>134</v>
      </c>
      <c r="G4" s="416" t="s">
        <v>650</v>
      </c>
      <c r="H4" s="416" t="s">
        <v>651</v>
      </c>
      <c r="I4" s="416" t="s">
        <v>158</v>
      </c>
      <c r="J4" s="416" t="s">
        <v>652</v>
      </c>
      <c r="K4" s="416" t="s">
        <v>677</v>
      </c>
      <c r="L4" s="417" t="s">
        <v>52</v>
      </c>
      <c r="M4" s="416" t="s">
        <v>52</v>
      </c>
      <c r="N4" s="416" t="s">
        <v>677</v>
      </c>
      <c r="O4" s="416" t="s">
        <v>544</v>
      </c>
      <c r="P4" s="418" t="s">
        <v>678</v>
      </c>
      <c r="Q4" s="419" t="s">
        <v>679</v>
      </c>
      <c r="R4" s="420" t="s">
        <v>20</v>
      </c>
      <c r="S4" s="420"/>
      <c r="T4" s="416" t="s">
        <v>680</v>
      </c>
      <c r="U4" s="416" t="s">
        <v>652</v>
      </c>
      <c r="V4" s="413" t="s">
        <v>21</v>
      </c>
      <c r="W4" s="470" t="s">
        <v>517</v>
      </c>
      <c r="X4" s="413"/>
      <c r="Y4" s="413"/>
      <c r="Z4" s="216"/>
    </row>
    <row r="5" spans="1:26" x14ac:dyDescent="0.2">
      <c r="A5" s="421"/>
      <c r="B5" s="420"/>
      <c r="C5" s="215" t="str">
        <f>IF(+K9+N9+R7&lt;&gt;0,"Balance","")</f>
        <v/>
      </c>
      <c r="D5" s="447" t="s">
        <v>27</v>
      </c>
      <c r="E5" s="415" t="s">
        <v>61</v>
      </c>
      <c r="F5" s="418" t="s">
        <v>135</v>
      </c>
      <c r="G5" s="418" t="s">
        <v>681</v>
      </c>
      <c r="H5" s="418" t="s">
        <v>682</v>
      </c>
      <c r="I5" s="418" t="s">
        <v>683</v>
      </c>
      <c r="J5" s="418" t="s">
        <v>684</v>
      </c>
      <c r="K5" s="418" t="s">
        <v>685</v>
      </c>
      <c r="L5" s="423" t="s">
        <v>686</v>
      </c>
      <c r="M5" s="418" t="s">
        <v>687</v>
      </c>
      <c r="N5" s="418" t="s">
        <v>61</v>
      </c>
      <c r="O5" s="418" t="s">
        <v>545</v>
      </c>
      <c r="P5" s="418" t="s">
        <v>545</v>
      </c>
      <c r="Q5" s="419" t="s">
        <v>688</v>
      </c>
      <c r="R5" s="420"/>
      <c r="S5" s="420"/>
      <c r="T5" s="418" t="s">
        <v>650</v>
      </c>
      <c r="U5" s="418" t="s">
        <v>0</v>
      </c>
      <c r="V5" s="413" t="s">
        <v>22</v>
      </c>
      <c r="W5" s="413"/>
      <c r="X5" s="413"/>
      <c r="Y5" s="413"/>
      <c r="Z5" s="216"/>
    </row>
    <row r="6" spans="1:26" x14ac:dyDescent="0.2">
      <c r="A6" s="424" t="s">
        <v>54</v>
      </c>
      <c r="B6" s="420"/>
      <c r="C6" s="215" t="str">
        <f>IF(+K9+N9+R7&lt;&gt;0,"for all","")</f>
        <v/>
      </c>
      <c r="D6" s="447" t="s">
        <v>26</v>
      </c>
      <c r="E6" s="415" t="s">
        <v>1</v>
      </c>
      <c r="F6" s="418" t="s">
        <v>141</v>
      </c>
      <c r="G6" s="418"/>
      <c r="H6" s="418"/>
      <c r="I6" s="418"/>
      <c r="J6" s="418" t="s">
        <v>2</v>
      </c>
      <c r="K6" s="418" t="s">
        <v>3</v>
      </c>
      <c r="L6" s="423"/>
      <c r="M6" s="418"/>
      <c r="N6" s="418" t="s">
        <v>684</v>
      </c>
      <c r="O6" s="418" t="s">
        <v>4</v>
      </c>
      <c r="P6" s="418" t="s">
        <v>4</v>
      </c>
      <c r="Q6" s="419" t="s">
        <v>5</v>
      </c>
      <c r="R6" s="420">
        <f>IF(S7&lt;&gt;0,1,0)</f>
        <v>0</v>
      </c>
      <c r="S6" s="420"/>
      <c r="T6" s="418" t="s">
        <v>681</v>
      </c>
      <c r="U6" s="418" t="s">
        <v>4</v>
      </c>
      <c r="V6" s="413"/>
      <c r="W6" s="213">
        <f>IF(W7&gt;0,1,0)</f>
        <v>0</v>
      </c>
      <c r="X6" s="213">
        <f>IF(X7&gt;0,1,0)</f>
        <v>0</v>
      </c>
      <c r="Y6" s="213">
        <f>IF(Y7&gt;0,1,0)</f>
        <v>0</v>
      </c>
      <c r="Z6" s="216"/>
    </row>
    <row r="7" spans="1:26" x14ac:dyDescent="0.2">
      <c r="A7" s="425"/>
      <c r="B7" s="426" t="s">
        <v>6</v>
      </c>
      <c r="C7" s="215" t="str">
        <f>IF(+K9+N9+R7&lt;&gt;0,"Districts","")</f>
        <v/>
      </c>
      <c r="D7" s="447" t="s">
        <v>28</v>
      </c>
      <c r="E7" s="419" t="s">
        <v>7</v>
      </c>
      <c r="F7" s="418" t="s">
        <v>142</v>
      </c>
      <c r="G7" s="418" t="s">
        <v>7</v>
      </c>
      <c r="H7" s="418" t="s">
        <v>8</v>
      </c>
      <c r="I7" s="418" t="s">
        <v>9</v>
      </c>
      <c r="J7" s="418" t="s">
        <v>10</v>
      </c>
      <c r="K7" s="418"/>
      <c r="L7" s="423" t="s">
        <v>11</v>
      </c>
      <c r="M7" s="418" t="s">
        <v>12</v>
      </c>
      <c r="N7" s="418" t="s">
        <v>683</v>
      </c>
      <c r="O7" s="418" t="s">
        <v>13</v>
      </c>
      <c r="P7" s="418" t="s">
        <v>14</v>
      </c>
      <c r="Q7" s="419" t="s">
        <v>29</v>
      </c>
      <c r="R7" s="420">
        <f>SUM(R9:R26)</f>
        <v>0</v>
      </c>
      <c r="S7" s="420">
        <f>SUM(S9:S26)</f>
        <v>0</v>
      </c>
      <c r="T7" s="418" t="s">
        <v>13</v>
      </c>
      <c r="U7" s="418" t="s">
        <v>15</v>
      </c>
      <c r="V7" s="413"/>
      <c r="W7" s="213">
        <f>SUM(W10:W26)</f>
        <v>0</v>
      </c>
      <c r="X7" s="213">
        <f>SUM(X10:X26)</f>
        <v>0</v>
      </c>
      <c r="Y7" s="213">
        <f>SUM(Y10:Y26)</f>
        <v>0</v>
      </c>
      <c r="Z7" s="216"/>
    </row>
    <row r="8" spans="1:26" x14ac:dyDescent="0.2">
      <c r="A8" s="425"/>
      <c r="B8" s="426"/>
      <c r="C8" s="425"/>
      <c r="D8" s="422"/>
      <c r="E8" s="427" t="s">
        <v>16</v>
      </c>
      <c r="F8" s="418" t="s">
        <v>7</v>
      </c>
      <c r="G8" s="418"/>
      <c r="H8" s="418"/>
      <c r="I8" s="418"/>
      <c r="J8" s="418"/>
      <c r="K8" s="418"/>
      <c r="L8" s="423"/>
      <c r="M8" s="418"/>
      <c r="N8" s="418"/>
      <c r="O8" s="418"/>
      <c r="P8" s="418"/>
      <c r="Q8" s="427" t="s">
        <v>17</v>
      </c>
      <c r="R8" s="420"/>
      <c r="S8" s="420"/>
      <c r="T8" s="418"/>
      <c r="U8" s="418" t="s">
        <v>13</v>
      </c>
      <c r="V8" s="413"/>
      <c r="W8" s="413"/>
      <c r="X8" s="413"/>
      <c r="Y8" s="413"/>
      <c r="Z8" s="216"/>
    </row>
    <row r="9" spans="1:26" x14ac:dyDescent="0.2">
      <c r="A9" s="442" t="str">
        <f>IF(+D9&lt;&gt;0,"Missing",IF(+K9+N9&lt;&gt;0,"Missing",""))</f>
        <v/>
      </c>
      <c r="B9" s="428">
        <v>1</v>
      </c>
      <c r="C9" s="429"/>
      <c r="D9" s="430">
        <f>ROUND(E9-Q9,1)</f>
        <v>0</v>
      </c>
      <c r="E9" s="431">
        <f>SUMIF(DPDIST,"",DPCTONS)-G9-F9</f>
        <v>0</v>
      </c>
      <c r="F9" s="432">
        <f>SUMIF(DPDIST,"",DPmoglines)</f>
        <v>0</v>
      </c>
      <c r="G9" s="432">
        <f>SUMIF(DPDIST,"",DPGCTONS)</f>
        <v>0</v>
      </c>
      <c r="H9" s="432">
        <f>SUMIF(Q3DIST,"",Q3CTONS)</f>
        <v>0</v>
      </c>
      <c r="I9" s="432">
        <f>SUMIF(Q4DIST,"",Q4CTONS)</f>
        <v>0</v>
      </c>
      <c r="J9" s="432">
        <f>SUMIF(Q1CDIST,"",Q1CCTONS)</f>
        <v>0</v>
      </c>
      <c r="K9" s="432">
        <f>(E9+G9+H9+I9+J9)</f>
        <v>0</v>
      </c>
      <c r="L9" s="433">
        <f>SUMIF(DPDIST,"",DPAPTONS)</f>
        <v>0</v>
      </c>
      <c r="M9" s="432">
        <f>SUMIF(DPDIST,"",DPDPTONS)</f>
        <v>0</v>
      </c>
      <c r="N9" s="432">
        <f>(L9+M9)</f>
        <v>0</v>
      </c>
      <c r="O9" s="432">
        <f>SUMIF(Q2DIST,"",Q2BOTONS)-T9</f>
        <v>0</v>
      </c>
      <c r="P9" s="432">
        <f>SUMIF(Q1BDIST,"",Q1BRSTONS)</f>
        <v>0</v>
      </c>
      <c r="Q9" s="434">
        <f>ROUND(N9-O9-P9,4)</f>
        <v>0</v>
      </c>
      <c r="R9" s="420">
        <f>IF(+D9&gt;0.1,1,IF(+D9&lt;-0.1,1,0))</f>
        <v>0</v>
      </c>
      <c r="S9" s="420">
        <f>R9</f>
        <v>0</v>
      </c>
      <c r="T9" s="432">
        <f>SUMIF(Q2DIST,"",Q2GTONS)</f>
        <v>0</v>
      </c>
      <c r="U9" s="432">
        <f>SUMIF(Q1CDIST,"",Q1CBOTONS)</f>
        <v>0</v>
      </c>
      <c r="Z9" s="216"/>
    </row>
    <row r="10" spans="1:26" x14ac:dyDescent="0.2">
      <c r="A10" s="425">
        <v>1</v>
      </c>
      <c r="B10" s="420">
        <v>1</v>
      </c>
      <c r="C10" s="435" t="str">
        <f>IF(V10&gt;2,"Problem?",IF(V10=2,"??",IF(V10=1,"Rounding?",IF(K10+N10&gt;0,"OK",IF(B10=0,"(alias)","")))))</f>
        <v/>
      </c>
      <c r="D10" s="436">
        <f>B10*ROUND(E10-Q10,1)</f>
        <v>0</v>
      </c>
      <c r="E10" s="437">
        <f t="shared" ref="E10:E26" si="0">SUMIF(DPDIST,A10,DPCTONS)-G10-F10</f>
        <v>0</v>
      </c>
      <c r="F10" s="438">
        <f t="shared" ref="F10:F26" si="1">SUMIF(DPDIST,A10,DPmoglines)</f>
        <v>0</v>
      </c>
      <c r="G10" s="438">
        <f t="shared" ref="G10:G26" si="2">SUMIF(DPDIST,A10,DPGCTONS)</f>
        <v>0</v>
      </c>
      <c r="H10" s="438">
        <f t="shared" ref="H10:H26" si="3">SUMIF(Q3DIST,A10,Q3CTONS)</f>
        <v>0</v>
      </c>
      <c r="I10" s="438">
        <f t="shared" ref="I10:I26" si="4">SUMIF(Q4DIST,A10,Q4CTONS)</f>
        <v>0</v>
      </c>
      <c r="J10" s="438">
        <f t="shared" ref="J10:J26" si="5">SUMIF(Q1CDIST,A10,Q1CCTONS)</f>
        <v>0</v>
      </c>
      <c r="K10" s="439">
        <f t="shared" ref="K10:K26" si="6">(E10+G10+H10+I10+J10)</f>
        <v>0</v>
      </c>
      <c r="L10" s="437">
        <f t="shared" ref="L10:L26" si="7">SUMIF(DPDIST,A10,DPAPTONS)</f>
        <v>0</v>
      </c>
      <c r="M10" s="438">
        <f t="shared" ref="M10:M26" si="8">SUMIF(DPDIST,A10,DPDPTONS)</f>
        <v>0</v>
      </c>
      <c r="N10" s="438">
        <f t="shared" ref="N10:N26" si="9">B10*(L10+M10)</f>
        <v>0</v>
      </c>
      <c r="O10" s="438">
        <f t="shared" ref="O10:O26" si="10">SUMIF(Q2DIST,A10,Q2BOTONS)-T10</f>
        <v>0</v>
      </c>
      <c r="P10" s="438">
        <f t="shared" ref="P10:P26" si="11">SUMIF(Q1BDIST,A10,Q1BRSTONS)</f>
        <v>0</v>
      </c>
      <c r="Q10" s="436">
        <f t="shared" ref="Q10:Q26" si="12">ROUND(N10-O10-P10,4)</f>
        <v>0</v>
      </c>
      <c r="R10" s="420">
        <f t="shared" ref="R10:R26" si="13">IF(+D10&gt;0.1,1,IF(+D10&lt;-0.1,1,0))</f>
        <v>0</v>
      </c>
      <c r="S10" s="420">
        <f>IF(V10&gt;2,1,0)</f>
        <v>0</v>
      </c>
      <c r="T10" s="437">
        <f t="shared" ref="T10:T26" si="14">SUMIF(Q2DIST,A10,Q2GTONS)</f>
        <v>0</v>
      </c>
      <c r="U10" s="439">
        <f t="shared" ref="U10:U26" si="15">SUMIF(Q1CDIST,A10,Q1CBOTONS)</f>
        <v>0</v>
      </c>
      <c r="V10" s="213">
        <f>IF(D10&lt;-0.5,4,IF(ABS(D10)&lt;0.1,0,IF(ABS(D10)&lt;=0.5,1,IF(D10&lt;0.01*K10,2,3))))</f>
        <v>0</v>
      </c>
      <c r="W10" s="213">
        <f>IF(V10&gt;2,1,0)</f>
        <v>0</v>
      </c>
      <c r="X10" s="213">
        <f>IF(V10=2,1,0)</f>
        <v>0</v>
      </c>
      <c r="Y10" s="213">
        <f>IF(V10=1,1,0)</f>
        <v>0</v>
      </c>
      <c r="Z10" s="216"/>
    </row>
    <row r="11" spans="1:26" x14ac:dyDescent="0.2">
      <c r="A11" s="425">
        <v>2</v>
      </c>
      <c r="B11" s="420">
        <v>1</v>
      </c>
      <c r="C11" s="435" t="str">
        <f t="shared" ref="C11:C26" si="16">IF(V11&gt;2,"Problem?",IF(V11=2,"??",IF(V11=1,"Rounding?",IF(K11+N11&gt;0,"OK",IF(B11=0,"(alias)","")))))</f>
        <v/>
      </c>
      <c r="D11" s="436">
        <f t="shared" ref="D11:D26" si="17">B11*ROUND(E11-Q11,1)</f>
        <v>0</v>
      </c>
      <c r="E11" s="437">
        <f t="shared" si="0"/>
        <v>0</v>
      </c>
      <c r="F11" s="438">
        <f t="shared" si="1"/>
        <v>0</v>
      </c>
      <c r="G11" s="438">
        <f t="shared" si="2"/>
        <v>0</v>
      </c>
      <c r="H11" s="438">
        <f t="shared" si="3"/>
        <v>0</v>
      </c>
      <c r="I11" s="438">
        <f t="shared" si="4"/>
        <v>0</v>
      </c>
      <c r="J11" s="438">
        <f t="shared" si="5"/>
        <v>0</v>
      </c>
      <c r="K11" s="439">
        <f t="shared" si="6"/>
        <v>0</v>
      </c>
      <c r="L11" s="437">
        <f t="shared" si="7"/>
        <v>0</v>
      </c>
      <c r="M11" s="438">
        <f t="shared" si="8"/>
        <v>0</v>
      </c>
      <c r="N11" s="438">
        <f t="shared" si="9"/>
        <v>0</v>
      </c>
      <c r="O11" s="438">
        <f t="shared" si="10"/>
        <v>0</v>
      </c>
      <c r="P11" s="438">
        <f t="shared" si="11"/>
        <v>0</v>
      </c>
      <c r="Q11" s="436">
        <f t="shared" si="12"/>
        <v>0</v>
      </c>
      <c r="R11" s="420">
        <f t="shared" si="13"/>
        <v>0</v>
      </c>
      <c r="S11" s="420">
        <f t="shared" ref="S11:S26" si="18">IF(V11&gt;2,1,0)</f>
        <v>0</v>
      </c>
      <c r="T11" s="437">
        <f t="shared" si="14"/>
        <v>0</v>
      </c>
      <c r="U11" s="439">
        <f t="shared" si="15"/>
        <v>0</v>
      </c>
      <c r="V11" s="213">
        <f t="shared" ref="V11:V27" si="19">IF(D11&lt;-0.5,4,IF(ABS(D11)&lt;0.1,0,IF(ABS(D11)&lt;=0.5,1,IF(D11&lt;0.01*K11,2,3))))</f>
        <v>0</v>
      </c>
      <c r="W11" s="213">
        <f t="shared" ref="W11:W26" si="20">IF(V11&gt;2,1,0)</f>
        <v>0</v>
      </c>
      <c r="X11" s="213">
        <f t="shared" ref="X11:X26" si="21">IF(V11=2,1,0)</f>
        <v>0</v>
      </c>
      <c r="Y11" s="213">
        <f t="shared" ref="Y11:Y26" si="22">IF(V11=1,1,0)</f>
        <v>0</v>
      </c>
      <c r="Z11" s="216"/>
    </row>
    <row r="12" spans="1:26" x14ac:dyDescent="0.2">
      <c r="A12" s="425">
        <v>3</v>
      </c>
      <c r="B12" s="420">
        <v>1</v>
      </c>
      <c r="C12" s="435" t="str">
        <f t="shared" si="16"/>
        <v/>
      </c>
      <c r="D12" s="436">
        <f t="shared" si="17"/>
        <v>0</v>
      </c>
      <c r="E12" s="437">
        <f t="shared" si="0"/>
        <v>0</v>
      </c>
      <c r="F12" s="438">
        <f t="shared" si="1"/>
        <v>0</v>
      </c>
      <c r="G12" s="438">
        <f t="shared" si="2"/>
        <v>0</v>
      </c>
      <c r="H12" s="438">
        <f t="shared" si="3"/>
        <v>0</v>
      </c>
      <c r="I12" s="438">
        <f t="shared" si="4"/>
        <v>0</v>
      </c>
      <c r="J12" s="438">
        <f t="shared" si="5"/>
        <v>0</v>
      </c>
      <c r="K12" s="439">
        <f t="shared" si="6"/>
        <v>0</v>
      </c>
      <c r="L12" s="437">
        <f t="shared" si="7"/>
        <v>0</v>
      </c>
      <c r="M12" s="438">
        <f t="shared" si="8"/>
        <v>0</v>
      </c>
      <c r="N12" s="438">
        <f t="shared" si="9"/>
        <v>0</v>
      </c>
      <c r="O12" s="438">
        <f t="shared" si="10"/>
        <v>0</v>
      </c>
      <c r="P12" s="438">
        <f t="shared" si="11"/>
        <v>0</v>
      </c>
      <c r="Q12" s="436">
        <f t="shared" si="12"/>
        <v>0</v>
      </c>
      <c r="R12" s="420">
        <f t="shared" si="13"/>
        <v>0</v>
      </c>
      <c r="S12" s="420">
        <f t="shared" si="18"/>
        <v>0</v>
      </c>
      <c r="T12" s="437">
        <f t="shared" si="14"/>
        <v>0</v>
      </c>
      <c r="U12" s="439">
        <f t="shared" si="15"/>
        <v>0</v>
      </c>
      <c r="V12" s="213">
        <f t="shared" si="19"/>
        <v>0</v>
      </c>
      <c r="W12" s="213">
        <f t="shared" si="20"/>
        <v>0</v>
      </c>
      <c r="X12" s="213">
        <f t="shared" si="21"/>
        <v>0</v>
      </c>
      <c r="Y12" s="213">
        <f t="shared" si="22"/>
        <v>0</v>
      </c>
      <c r="Z12" s="216"/>
    </row>
    <row r="13" spans="1:26" x14ac:dyDescent="0.2">
      <c r="A13" s="425">
        <v>4</v>
      </c>
      <c r="B13" s="420">
        <v>1</v>
      </c>
      <c r="C13" s="435" t="str">
        <f t="shared" si="16"/>
        <v/>
      </c>
      <c r="D13" s="436">
        <f t="shared" si="17"/>
        <v>0</v>
      </c>
      <c r="E13" s="437">
        <f t="shared" si="0"/>
        <v>0</v>
      </c>
      <c r="F13" s="438">
        <f t="shared" si="1"/>
        <v>0</v>
      </c>
      <c r="G13" s="438">
        <f t="shared" si="2"/>
        <v>0</v>
      </c>
      <c r="H13" s="438">
        <f t="shared" si="3"/>
        <v>0</v>
      </c>
      <c r="I13" s="438">
        <f t="shared" si="4"/>
        <v>0</v>
      </c>
      <c r="J13" s="438">
        <f t="shared" si="5"/>
        <v>0</v>
      </c>
      <c r="K13" s="439">
        <f t="shared" si="6"/>
        <v>0</v>
      </c>
      <c r="L13" s="437">
        <f t="shared" si="7"/>
        <v>0</v>
      </c>
      <c r="M13" s="438">
        <f t="shared" si="8"/>
        <v>0</v>
      </c>
      <c r="N13" s="438">
        <f t="shared" si="9"/>
        <v>0</v>
      </c>
      <c r="O13" s="438">
        <f t="shared" si="10"/>
        <v>0</v>
      </c>
      <c r="P13" s="438">
        <f t="shared" si="11"/>
        <v>0</v>
      </c>
      <c r="Q13" s="436">
        <f t="shared" si="12"/>
        <v>0</v>
      </c>
      <c r="R13" s="420">
        <f t="shared" si="13"/>
        <v>0</v>
      </c>
      <c r="S13" s="420">
        <f t="shared" si="18"/>
        <v>0</v>
      </c>
      <c r="T13" s="437">
        <f t="shared" si="14"/>
        <v>0</v>
      </c>
      <c r="U13" s="439">
        <f t="shared" si="15"/>
        <v>0</v>
      </c>
      <c r="V13" s="213">
        <f t="shared" si="19"/>
        <v>0</v>
      </c>
      <c r="W13" s="213">
        <f t="shared" si="20"/>
        <v>0</v>
      </c>
      <c r="X13" s="213">
        <f t="shared" si="21"/>
        <v>0</v>
      </c>
      <c r="Y13" s="213">
        <f t="shared" si="22"/>
        <v>0</v>
      </c>
      <c r="Z13" s="216"/>
    </row>
    <row r="14" spans="1:26" x14ac:dyDescent="0.2">
      <c r="A14" s="425">
        <v>5</v>
      </c>
      <c r="B14" s="420">
        <v>1</v>
      </c>
      <c r="C14" s="435" t="str">
        <f t="shared" si="16"/>
        <v/>
      </c>
      <c r="D14" s="436">
        <f t="shared" si="17"/>
        <v>0</v>
      </c>
      <c r="E14" s="437">
        <f t="shared" si="0"/>
        <v>0</v>
      </c>
      <c r="F14" s="438">
        <f t="shared" si="1"/>
        <v>0</v>
      </c>
      <c r="G14" s="438">
        <f t="shared" si="2"/>
        <v>0</v>
      </c>
      <c r="H14" s="438">
        <f t="shared" si="3"/>
        <v>0</v>
      </c>
      <c r="I14" s="438">
        <f t="shared" si="4"/>
        <v>0</v>
      </c>
      <c r="J14" s="438">
        <f t="shared" si="5"/>
        <v>0</v>
      </c>
      <c r="K14" s="439">
        <f t="shared" si="6"/>
        <v>0</v>
      </c>
      <c r="L14" s="437">
        <f t="shared" si="7"/>
        <v>0</v>
      </c>
      <c r="M14" s="438">
        <f t="shared" si="8"/>
        <v>0</v>
      </c>
      <c r="N14" s="438">
        <f t="shared" si="9"/>
        <v>0</v>
      </c>
      <c r="O14" s="438">
        <f t="shared" si="10"/>
        <v>0</v>
      </c>
      <c r="P14" s="438">
        <f t="shared" si="11"/>
        <v>0</v>
      </c>
      <c r="Q14" s="436">
        <f t="shared" si="12"/>
        <v>0</v>
      </c>
      <c r="R14" s="420">
        <f t="shared" si="13"/>
        <v>0</v>
      </c>
      <c r="S14" s="420">
        <f t="shared" si="18"/>
        <v>0</v>
      </c>
      <c r="T14" s="437">
        <f t="shared" si="14"/>
        <v>0</v>
      </c>
      <c r="U14" s="439">
        <f t="shared" si="15"/>
        <v>0</v>
      </c>
      <c r="V14" s="213">
        <f t="shared" si="19"/>
        <v>0</v>
      </c>
      <c r="W14" s="213">
        <f t="shared" si="20"/>
        <v>0</v>
      </c>
      <c r="X14" s="213">
        <f t="shared" si="21"/>
        <v>0</v>
      </c>
      <c r="Y14" s="213">
        <f t="shared" si="22"/>
        <v>0</v>
      </c>
      <c r="Z14" s="216"/>
    </row>
    <row r="15" spans="1:26" x14ac:dyDescent="0.2">
      <c r="A15" s="425">
        <v>6</v>
      </c>
      <c r="B15" s="420">
        <v>1</v>
      </c>
      <c r="C15" s="435" t="str">
        <f t="shared" si="16"/>
        <v/>
      </c>
      <c r="D15" s="436">
        <f t="shared" si="17"/>
        <v>0</v>
      </c>
      <c r="E15" s="437">
        <f t="shared" si="0"/>
        <v>0</v>
      </c>
      <c r="F15" s="438">
        <f t="shared" si="1"/>
        <v>0</v>
      </c>
      <c r="G15" s="438">
        <f t="shared" si="2"/>
        <v>0</v>
      </c>
      <c r="H15" s="438">
        <f t="shared" si="3"/>
        <v>0</v>
      </c>
      <c r="I15" s="438">
        <f t="shared" si="4"/>
        <v>0</v>
      </c>
      <c r="J15" s="438">
        <f t="shared" si="5"/>
        <v>0</v>
      </c>
      <c r="K15" s="439">
        <f t="shared" si="6"/>
        <v>0</v>
      </c>
      <c r="L15" s="437">
        <f t="shared" si="7"/>
        <v>0</v>
      </c>
      <c r="M15" s="438">
        <f t="shared" si="8"/>
        <v>0</v>
      </c>
      <c r="N15" s="438">
        <f t="shared" si="9"/>
        <v>0</v>
      </c>
      <c r="O15" s="438">
        <f t="shared" si="10"/>
        <v>0</v>
      </c>
      <c r="P15" s="438">
        <f t="shared" si="11"/>
        <v>0</v>
      </c>
      <c r="Q15" s="436">
        <f t="shared" si="12"/>
        <v>0</v>
      </c>
      <c r="R15" s="420">
        <f t="shared" si="13"/>
        <v>0</v>
      </c>
      <c r="S15" s="420">
        <f t="shared" si="18"/>
        <v>0</v>
      </c>
      <c r="T15" s="437">
        <f t="shared" si="14"/>
        <v>0</v>
      </c>
      <c r="U15" s="439">
        <f t="shared" si="15"/>
        <v>0</v>
      </c>
      <c r="V15" s="213">
        <f t="shared" si="19"/>
        <v>0</v>
      </c>
      <c r="W15" s="213">
        <f t="shared" si="20"/>
        <v>0</v>
      </c>
      <c r="X15" s="213">
        <f t="shared" si="21"/>
        <v>0</v>
      </c>
      <c r="Y15" s="213">
        <f t="shared" si="22"/>
        <v>0</v>
      </c>
      <c r="Z15" s="216"/>
    </row>
    <row r="16" spans="1:26" x14ac:dyDescent="0.2">
      <c r="A16" s="425">
        <v>7</v>
      </c>
      <c r="B16" s="420">
        <v>1</v>
      </c>
      <c r="C16" s="435" t="str">
        <f t="shared" si="16"/>
        <v/>
      </c>
      <c r="D16" s="436">
        <f t="shared" si="17"/>
        <v>0</v>
      </c>
      <c r="E16" s="437">
        <f t="shared" si="0"/>
        <v>0</v>
      </c>
      <c r="F16" s="438">
        <f t="shared" si="1"/>
        <v>0</v>
      </c>
      <c r="G16" s="438">
        <f t="shared" si="2"/>
        <v>0</v>
      </c>
      <c r="H16" s="438">
        <f t="shared" si="3"/>
        <v>0</v>
      </c>
      <c r="I16" s="438">
        <f t="shared" si="4"/>
        <v>0</v>
      </c>
      <c r="J16" s="438">
        <f t="shared" si="5"/>
        <v>0</v>
      </c>
      <c r="K16" s="439">
        <f t="shared" si="6"/>
        <v>0</v>
      </c>
      <c r="L16" s="437">
        <f t="shared" si="7"/>
        <v>0</v>
      </c>
      <c r="M16" s="438">
        <f t="shared" si="8"/>
        <v>0</v>
      </c>
      <c r="N16" s="438">
        <f t="shared" si="9"/>
        <v>0</v>
      </c>
      <c r="O16" s="438">
        <f t="shared" si="10"/>
        <v>0</v>
      </c>
      <c r="P16" s="438">
        <f t="shared" si="11"/>
        <v>0</v>
      </c>
      <c r="Q16" s="436">
        <f t="shared" si="12"/>
        <v>0</v>
      </c>
      <c r="R16" s="420">
        <f t="shared" si="13"/>
        <v>0</v>
      </c>
      <c r="S16" s="420">
        <f t="shared" si="18"/>
        <v>0</v>
      </c>
      <c r="T16" s="437">
        <f t="shared" si="14"/>
        <v>0</v>
      </c>
      <c r="U16" s="439">
        <f t="shared" si="15"/>
        <v>0</v>
      </c>
      <c r="V16" s="213">
        <f t="shared" si="19"/>
        <v>0</v>
      </c>
      <c r="W16" s="213">
        <f t="shared" si="20"/>
        <v>0</v>
      </c>
      <c r="X16" s="213">
        <f t="shared" si="21"/>
        <v>0</v>
      </c>
      <c r="Y16" s="213">
        <f t="shared" si="22"/>
        <v>0</v>
      </c>
      <c r="Z16" s="216"/>
    </row>
    <row r="17" spans="1:26" x14ac:dyDescent="0.2">
      <c r="A17" s="425">
        <v>8</v>
      </c>
      <c r="B17" s="420">
        <v>1</v>
      </c>
      <c r="C17" s="435" t="str">
        <f t="shared" si="16"/>
        <v/>
      </c>
      <c r="D17" s="436">
        <f t="shared" si="17"/>
        <v>0</v>
      </c>
      <c r="E17" s="437">
        <f t="shared" si="0"/>
        <v>0</v>
      </c>
      <c r="F17" s="438">
        <f t="shared" si="1"/>
        <v>0</v>
      </c>
      <c r="G17" s="438">
        <f t="shared" si="2"/>
        <v>0</v>
      </c>
      <c r="H17" s="438">
        <f t="shared" si="3"/>
        <v>0</v>
      </c>
      <c r="I17" s="438">
        <f t="shared" si="4"/>
        <v>0</v>
      </c>
      <c r="J17" s="438">
        <f t="shared" si="5"/>
        <v>0</v>
      </c>
      <c r="K17" s="439">
        <f t="shared" si="6"/>
        <v>0</v>
      </c>
      <c r="L17" s="437">
        <f t="shared" si="7"/>
        <v>0</v>
      </c>
      <c r="M17" s="438">
        <f t="shared" si="8"/>
        <v>0</v>
      </c>
      <c r="N17" s="438">
        <f t="shared" si="9"/>
        <v>0</v>
      </c>
      <c r="O17" s="438">
        <f t="shared" si="10"/>
        <v>0</v>
      </c>
      <c r="P17" s="438">
        <f t="shared" si="11"/>
        <v>0</v>
      </c>
      <c r="Q17" s="436">
        <f t="shared" si="12"/>
        <v>0</v>
      </c>
      <c r="R17" s="420">
        <f t="shared" si="13"/>
        <v>0</v>
      </c>
      <c r="S17" s="420">
        <f t="shared" si="18"/>
        <v>0</v>
      </c>
      <c r="T17" s="437">
        <f t="shared" si="14"/>
        <v>0</v>
      </c>
      <c r="U17" s="439">
        <f t="shared" si="15"/>
        <v>0</v>
      </c>
      <c r="V17" s="213">
        <f t="shared" si="19"/>
        <v>0</v>
      </c>
      <c r="W17" s="213">
        <f t="shared" si="20"/>
        <v>0</v>
      </c>
      <c r="X17" s="213">
        <f t="shared" si="21"/>
        <v>0</v>
      </c>
      <c r="Y17" s="213">
        <f t="shared" si="22"/>
        <v>0</v>
      </c>
      <c r="Z17" s="216"/>
    </row>
    <row r="18" spans="1:26" x14ac:dyDescent="0.2">
      <c r="A18" s="425">
        <v>9</v>
      </c>
      <c r="B18" s="420">
        <v>1</v>
      </c>
      <c r="C18" s="435" t="str">
        <f t="shared" si="16"/>
        <v/>
      </c>
      <c r="D18" s="436">
        <f t="shared" si="17"/>
        <v>0</v>
      </c>
      <c r="E18" s="437">
        <f t="shared" si="0"/>
        <v>0</v>
      </c>
      <c r="F18" s="438">
        <f t="shared" si="1"/>
        <v>0</v>
      </c>
      <c r="G18" s="438">
        <f t="shared" si="2"/>
        <v>0</v>
      </c>
      <c r="H18" s="438">
        <f t="shared" si="3"/>
        <v>0</v>
      </c>
      <c r="I18" s="438">
        <f t="shared" si="4"/>
        <v>0</v>
      </c>
      <c r="J18" s="438">
        <f t="shared" si="5"/>
        <v>0</v>
      </c>
      <c r="K18" s="439">
        <f t="shared" si="6"/>
        <v>0</v>
      </c>
      <c r="L18" s="437">
        <f t="shared" si="7"/>
        <v>0</v>
      </c>
      <c r="M18" s="438">
        <f t="shared" si="8"/>
        <v>0</v>
      </c>
      <c r="N18" s="438">
        <f t="shared" si="9"/>
        <v>0</v>
      </c>
      <c r="O18" s="438">
        <f t="shared" si="10"/>
        <v>0</v>
      </c>
      <c r="P18" s="438">
        <f t="shared" si="11"/>
        <v>0</v>
      </c>
      <c r="Q18" s="436">
        <f t="shared" si="12"/>
        <v>0</v>
      </c>
      <c r="R18" s="420">
        <f t="shared" si="13"/>
        <v>0</v>
      </c>
      <c r="S18" s="420">
        <f t="shared" si="18"/>
        <v>0</v>
      </c>
      <c r="T18" s="437">
        <f t="shared" si="14"/>
        <v>0</v>
      </c>
      <c r="U18" s="439">
        <f t="shared" si="15"/>
        <v>0</v>
      </c>
      <c r="V18" s="213">
        <f t="shared" si="19"/>
        <v>0</v>
      </c>
      <c r="W18" s="213">
        <f t="shared" si="20"/>
        <v>0</v>
      </c>
      <c r="X18" s="213">
        <f t="shared" si="21"/>
        <v>0</v>
      </c>
      <c r="Y18" s="213">
        <f t="shared" si="22"/>
        <v>0</v>
      </c>
      <c r="Z18" s="216"/>
    </row>
    <row r="19" spans="1:26" x14ac:dyDescent="0.2">
      <c r="A19" s="425">
        <v>10</v>
      </c>
      <c r="B19" s="420">
        <v>1</v>
      </c>
      <c r="C19" s="435" t="str">
        <f t="shared" si="16"/>
        <v/>
      </c>
      <c r="D19" s="436">
        <f t="shared" si="17"/>
        <v>0</v>
      </c>
      <c r="E19" s="437">
        <f t="shared" si="0"/>
        <v>0</v>
      </c>
      <c r="F19" s="438">
        <f t="shared" si="1"/>
        <v>0</v>
      </c>
      <c r="G19" s="438">
        <f t="shared" si="2"/>
        <v>0</v>
      </c>
      <c r="H19" s="438">
        <f t="shared" si="3"/>
        <v>0</v>
      </c>
      <c r="I19" s="438">
        <f t="shared" si="4"/>
        <v>0</v>
      </c>
      <c r="J19" s="438">
        <f t="shared" si="5"/>
        <v>0</v>
      </c>
      <c r="K19" s="439">
        <f t="shared" si="6"/>
        <v>0</v>
      </c>
      <c r="L19" s="437">
        <f t="shared" si="7"/>
        <v>0</v>
      </c>
      <c r="M19" s="438">
        <f t="shared" si="8"/>
        <v>0</v>
      </c>
      <c r="N19" s="438">
        <f t="shared" si="9"/>
        <v>0</v>
      </c>
      <c r="O19" s="438">
        <f t="shared" si="10"/>
        <v>0</v>
      </c>
      <c r="P19" s="438">
        <f t="shared" si="11"/>
        <v>0</v>
      </c>
      <c r="Q19" s="436">
        <f t="shared" si="12"/>
        <v>0</v>
      </c>
      <c r="R19" s="420">
        <f t="shared" si="13"/>
        <v>0</v>
      </c>
      <c r="S19" s="420">
        <f t="shared" si="18"/>
        <v>0</v>
      </c>
      <c r="T19" s="437">
        <f t="shared" si="14"/>
        <v>0</v>
      </c>
      <c r="U19" s="439">
        <f t="shared" si="15"/>
        <v>0</v>
      </c>
      <c r="V19" s="213">
        <f t="shared" si="19"/>
        <v>0</v>
      </c>
      <c r="W19" s="213">
        <f t="shared" si="20"/>
        <v>0</v>
      </c>
      <c r="X19" s="213">
        <f t="shared" si="21"/>
        <v>0</v>
      </c>
      <c r="Y19" s="213">
        <f t="shared" si="22"/>
        <v>0</v>
      </c>
      <c r="Z19" s="216"/>
    </row>
    <row r="20" spans="1:26" x14ac:dyDescent="0.2">
      <c r="A20" s="425">
        <v>11</v>
      </c>
      <c r="B20" s="420">
        <v>1</v>
      </c>
      <c r="C20" s="435" t="str">
        <f t="shared" si="16"/>
        <v/>
      </c>
      <c r="D20" s="436">
        <f t="shared" si="17"/>
        <v>0</v>
      </c>
      <c r="E20" s="437">
        <f t="shared" si="0"/>
        <v>0</v>
      </c>
      <c r="F20" s="438">
        <f t="shared" si="1"/>
        <v>0</v>
      </c>
      <c r="G20" s="438">
        <f t="shared" si="2"/>
        <v>0</v>
      </c>
      <c r="H20" s="438">
        <f t="shared" si="3"/>
        <v>0</v>
      </c>
      <c r="I20" s="438">
        <f t="shared" si="4"/>
        <v>0</v>
      </c>
      <c r="J20" s="438">
        <f t="shared" si="5"/>
        <v>0</v>
      </c>
      <c r="K20" s="439">
        <f t="shared" si="6"/>
        <v>0</v>
      </c>
      <c r="L20" s="437">
        <f t="shared" si="7"/>
        <v>0</v>
      </c>
      <c r="M20" s="438">
        <f t="shared" si="8"/>
        <v>0</v>
      </c>
      <c r="N20" s="438">
        <f t="shared" si="9"/>
        <v>0</v>
      </c>
      <c r="O20" s="438">
        <f t="shared" si="10"/>
        <v>0</v>
      </c>
      <c r="P20" s="438">
        <f t="shared" si="11"/>
        <v>0</v>
      </c>
      <c r="Q20" s="436">
        <f t="shared" si="12"/>
        <v>0</v>
      </c>
      <c r="R20" s="420">
        <f t="shared" si="13"/>
        <v>0</v>
      </c>
      <c r="S20" s="420">
        <f t="shared" si="18"/>
        <v>0</v>
      </c>
      <c r="T20" s="437">
        <f t="shared" si="14"/>
        <v>0</v>
      </c>
      <c r="U20" s="439">
        <f t="shared" si="15"/>
        <v>0</v>
      </c>
      <c r="V20" s="213">
        <f t="shared" si="19"/>
        <v>0</v>
      </c>
      <c r="W20" s="213">
        <f t="shared" si="20"/>
        <v>0</v>
      </c>
      <c r="X20" s="213">
        <f t="shared" si="21"/>
        <v>0</v>
      </c>
      <c r="Y20" s="213">
        <f t="shared" si="22"/>
        <v>0</v>
      </c>
      <c r="Z20" s="216"/>
    </row>
    <row r="21" spans="1:26" x14ac:dyDescent="0.2">
      <c r="A21" s="425">
        <v>12</v>
      </c>
      <c r="B21" s="420">
        <v>1</v>
      </c>
      <c r="C21" s="435" t="str">
        <f t="shared" si="16"/>
        <v/>
      </c>
      <c r="D21" s="436">
        <f t="shared" si="17"/>
        <v>0</v>
      </c>
      <c r="E21" s="437">
        <f t="shared" si="0"/>
        <v>0</v>
      </c>
      <c r="F21" s="438">
        <f t="shared" si="1"/>
        <v>0</v>
      </c>
      <c r="G21" s="438">
        <f t="shared" si="2"/>
        <v>0</v>
      </c>
      <c r="H21" s="438">
        <f t="shared" si="3"/>
        <v>0</v>
      </c>
      <c r="I21" s="438">
        <f t="shared" si="4"/>
        <v>0</v>
      </c>
      <c r="J21" s="438">
        <f t="shared" si="5"/>
        <v>0</v>
      </c>
      <c r="K21" s="439">
        <f t="shared" si="6"/>
        <v>0</v>
      </c>
      <c r="L21" s="437">
        <f t="shared" si="7"/>
        <v>0</v>
      </c>
      <c r="M21" s="438">
        <f t="shared" si="8"/>
        <v>0</v>
      </c>
      <c r="N21" s="438">
        <f t="shared" si="9"/>
        <v>0</v>
      </c>
      <c r="O21" s="438">
        <f t="shared" si="10"/>
        <v>0</v>
      </c>
      <c r="P21" s="438">
        <f t="shared" si="11"/>
        <v>0</v>
      </c>
      <c r="Q21" s="436">
        <f t="shared" si="12"/>
        <v>0</v>
      </c>
      <c r="R21" s="420">
        <f t="shared" si="13"/>
        <v>0</v>
      </c>
      <c r="S21" s="420">
        <f t="shared" si="18"/>
        <v>0</v>
      </c>
      <c r="T21" s="437">
        <f t="shared" si="14"/>
        <v>0</v>
      </c>
      <c r="U21" s="439">
        <f t="shared" si="15"/>
        <v>0</v>
      </c>
      <c r="V21" s="213">
        <f t="shared" si="19"/>
        <v>0</v>
      </c>
      <c r="W21" s="213">
        <f t="shared" si="20"/>
        <v>0</v>
      </c>
      <c r="X21" s="213">
        <f t="shared" si="21"/>
        <v>0</v>
      </c>
      <c r="Y21" s="213">
        <f t="shared" si="22"/>
        <v>0</v>
      </c>
      <c r="Z21" s="216"/>
    </row>
    <row r="22" spans="1:26" x14ac:dyDescent="0.2">
      <c r="A22" s="425">
        <v>13</v>
      </c>
      <c r="B22" s="420">
        <v>1</v>
      </c>
      <c r="C22" s="435" t="str">
        <f t="shared" si="16"/>
        <v/>
      </c>
      <c r="D22" s="436">
        <f t="shared" si="17"/>
        <v>0</v>
      </c>
      <c r="E22" s="437">
        <f t="shared" si="0"/>
        <v>0</v>
      </c>
      <c r="F22" s="438">
        <f t="shared" si="1"/>
        <v>0</v>
      </c>
      <c r="G22" s="438">
        <f t="shared" si="2"/>
        <v>0</v>
      </c>
      <c r="H22" s="438">
        <f t="shared" si="3"/>
        <v>0</v>
      </c>
      <c r="I22" s="438">
        <f t="shared" si="4"/>
        <v>0</v>
      </c>
      <c r="J22" s="438">
        <f t="shared" si="5"/>
        <v>0</v>
      </c>
      <c r="K22" s="439">
        <f t="shared" si="6"/>
        <v>0</v>
      </c>
      <c r="L22" s="437">
        <f t="shared" si="7"/>
        <v>0</v>
      </c>
      <c r="M22" s="438">
        <f t="shared" si="8"/>
        <v>0</v>
      </c>
      <c r="N22" s="438">
        <f t="shared" si="9"/>
        <v>0</v>
      </c>
      <c r="O22" s="438">
        <f t="shared" si="10"/>
        <v>0</v>
      </c>
      <c r="P22" s="438">
        <f t="shared" si="11"/>
        <v>0</v>
      </c>
      <c r="Q22" s="436">
        <f t="shared" si="12"/>
        <v>0</v>
      </c>
      <c r="R22" s="420">
        <f t="shared" si="13"/>
        <v>0</v>
      </c>
      <c r="S22" s="420">
        <f t="shared" si="18"/>
        <v>0</v>
      </c>
      <c r="T22" s="437">
        <f t="shared" si="14"/>
        <v>0</v>
      </c>
      <c r="U22" s="439">
        <f t="shared" si="15"/>
        <v>0</v>
      </c>
      <c r="V22" s="213">
        <f t="shared" si="19"/>
        <v>0</v>
      </c>
      <c r="W22" s="213">
        <f t="shared" si="20"/>
        <v>0</v>
      </c>
      <c r="X22" s="213">
        <f t="shared" si="21"/>
        <v>0</v>
      </c>
      <c r="Y22" s="213">
        <f t="shared" si="22"/>
        <v>0</v>
      </c>
      <c r="Z22" s="216"/>
    </row>
    <row r="23" spans="1:26" x14ac:dyDescent="0.2">
      <c r="A23" s="425">
        <v>14</v>
      </c>
      <c r="B23" s="420">
        <v>1</v>
      </c>
      <c r="C23" s="435" t="str">
        <f t="shared" si="16"/>
        <v/>
      </c>
      <c r="D23" s="436">
        <f t="shared" si="17"/>
        <v>0</v>
      </c>
      <c r="E23" s="437">
        <f t="shared" si="0"/>
        <v>0</v>
      </c>
      <c r="F23" s="438">
        <f t="shared" si="1"/>
        <v>0</v>
      </c>
      <c r="G23" s="438">
        <f t="shared" si="2"/>
        <v>0</v>
      </c>
      <c r="H23" s="438">
        <f t="shared" si="3"/>
        <v>0</v>
      </c>
      <c r="I23" s="438">
        <f t="shared" si="4"/>
        <v>0</v>
      </c>
      <c r="J23" s="438">
        <f t="shared" si="5"/>
        <v>0</v>
      </c>
      <c r="K23" s="439">
        <f t="shared" si="6"/>
        <v>0</v>
      </c>
      <c r="L23" s="437">
        <f t="shared" si="7"/>
        <v>0</v>
      </c>
      <c r="M23" s="438">
        <f t="shared" si="8"/>
        <v>0</v>
      </c>
      <c r="N23" s="438">
        <f t="shared" si="9"/>
        <v>0</v>
      </c>
      <c r="O23" s="438">
        <f t="shared" si="10"/>
        <v>0</v>
      </c>
      <c r="P23" s="438">
        <f t="shared" si="11"/>
        <v>0</v>
      </c>
      <c r="Q23" s="436">
        <f t="shared" si="12"/>
        <v>0</v>
      </c>
      <c r="R23" s="420">
        <f t="shared" si="13"/>
        <v>0</v>
      </c>
      <c r="S23" s="420">
        <f t="shared" si="18"/>
        <v>0</v>
      </c>
      <c r="T23" s="437">
        <f t="shared" si="14"/>
        <v>0</v>
      </c>
      <c r="U23" s="439">
        <f t="shared" si="15"/>
        <v>0</v>
      </c>
      <c r="V23" s="213">
        <f t="shared" si="19"/>
        <v>0</v>
      </c>
      <c r="W23" s="213">
        <f t="shared" si="20"/>
        <v>0</v>
      </c>
      <c r="X23" s="213">
        <f t="shared" si="21"/>
        <v>0</v>
      </c>
      <c r="Y23" s="213">
        <f t="shared" si="22"/>
        <v>0</v>
      </c>
      <c r="Z23" s="216"/>
    </row>
    <row r="24" spans="1:26" x14ac:dyDescent="0.2">
      <c r="A24" s="425">
        <v>15</v>
      </c>
      <c r="B24" s="420">
        <v>1</v>
      </c>
      <c r="C24" s="435" t="str">
        <f t="shared" si="16"/>
        <v/>
      </c>
      <c r="D24" s="436">
        <f t="shared" si="17"/>
        <v>0</v>
      </c>
      <c r="E24" s="437">
        <f t="shared" si="0"/>
        <v>0</v>
      </c>
      <c r="F24" s="438">
        <f t="shared" si="1"/>
        <v>0</v>
      </c>
      <c r="G24" s="438">
        <f t="shared" si="2"/>
        <v>0</v>
      </c>
      <c r="H24" s="438">
        <f t="shared" si="3"/>
        <v>0</v>
      </c>
      <c r="I24" s="438">
        <f t="shared" si="4"/>
        <v>0</v>
      </c>
      <c r="J24" s="438">
        <f t="shared" si="5"/>
        <v>0</v>
      </c>
      <c r="K24" s="439">
        <f t="shared" si="6"/>
        <v>0</v>
      </c>
      <c r="L24" s="437">
        <f t="shared" si="7"/>
        <v>0</v>
      </c>
      <c r="M24" s="438">
        <f t="shared" si="8"/>
        <v>0</v>
      </c>
      <c r="N24" s="438">
        <f t="shared" si="9"/>
        <v>0</v>
      </c>
      <c r="O24" s="438">
        <f t="shared" si="10"/>
        <v>0</v>
      </c>
      <c r="P24" s="438">
        <f t="shared" si="11"/>
        <v>0</v>
      </c>
      <c r="Q24" s="436">
        <f t="shared" si="12"/>
        <v>0</v>
      </c>
      <c r="R24" s="420">
        <f t="shared" si="13"/>
        <v>0</v>
      </c>
      <c r="S24" s="420">
        <f t="shared" si="18"/>
        <v>0</v>
      </c>
      <c r="T24" s="437">
        <f t="shared" si="14"/>
        <v>0</v>
      </c>
      <c r="U24" s="439">
        <f t="shared" si="15"/>
        <v>0</v>
      </c>
      <c r="V24" s="213">
        <f t="shared" si="19"/>
        <v>0</v>
      </c>
      <c r="W24" s="213">
        <f t="shared" si="20"/>
        <v>0</v>
      </c>
      <c r="X24" s="213">
        <f t="shared" si="21"/>
        <v>0</v>
      </c>
      <c r="Y24" s="213">
        <f t="shared" si="22"/>
        <v>0</v>
      </c>
      <c r="Z24" s="216"/>
    </row>
    <row r="25" spans="1:26" x14ac:dyDescent="0.2">
      <c r="A25" s="425">
        <v>16</v>
      </c>
      <c r="B25" s="420">
        <v>1</v>
      </c>
      <c r="C25" s="435" t="str">
        <f t="shared" si="16"/>
        <v/>
      </c>
      <c r="D25" s="436">
        <f t="shared" si="17"/>
        <v>0</v>
      </c>
      <c r="E25" s="437">
        <f t="shared" si="0"/>
        <v>0</v>
      </c>
      <c r="F25" s="438">
        <f t="shared" si="1"/>
        <v>0</v>
      </c>
      <c r="G25" s="438">
        <f t="shared" si="2"/>
        <v>0</v>
      </c>
      <c r="H25" s="438">
        <f t="shared" si="3"/>
        <v>0</v>
      </c>
      <c r="I25" s="438">
        <f t="shared" si="4"/>
        <v>0</v>
      </c>
      <c r="J25" s="438">
        <f t="shared" si="5"/>
        <v>0</v>
      </c>
      <c r="K25" s="439">
        <f t="shared" si="6"/>
        <v>0</v>
      </c>
      <c r="L25" s="437">
        <f t="shared" si="7"/>
        <v>0</v>
      </c>
      <c r="M25" s="438">
        <f t="shared" si="8"/>
        <v>0</v>
      </c>
      <c r="N25" s="438">
        <f t="shared" si="9"/>
        <v>0</v>
      </c>
      <c r="O25" s="438">
        <f t="shared" si="10"/>
        <v>0</v>
      </c>
      <c r="P25" s="438">
        <f t="shared" si="11"/>
        <v>0</v>
      </c>
      <c r="Q25" s="436">
        <f t="shared" si="12"/>
        <v>0</v>
      </c>
      <c r="R25" s="420">
        <f t="shared" si="13"/>
        <v>0</v>
      </c>
      <c r="S25" s="420">
        <f t="shared" si="18"/>
        <v>0</v>
      </c>
      <c r="T25" s="437">
        <f t="shared" si="14"/>
        <v>0</v>
      </c>
      <c r="U25" s="439">
        <f t="shared" si="15"/>
        <v>0</v>
      </c>
      <c r="V25" s="213">
        <f t="shared" si="19"/>
        <v>0</v>
      </c>
      <c r="W25" s="213">
        <f t="shared" si="20"/>
        <v>0</v>
      </c>
      <c r="X25" s="213">
        <f t="shared" si="21"/>
        <v>0</v>
      </c>
      <c r="Y25" s="213">
        <f t="shared" si="22"/>
        <v>0</v>
      </c>
      <c r="Z25" s="216"/>
    </row>
    <row r="26" spans="1:26" x14ac:dyDescent="0.2">
      <c r="A26" s="425">
        <v>17</v>
      </c>
      <c r="B26" s="420">
        <v>1</v>
      </c>
      <c r="C26" s="435" t="str">
        <f t="shared" si="16"/>
        <v/>
      </c>
      <c r="D26" s="436">
        <f t="shared" si="17"/>
        <v>0</v>
      </c>
      <c r="E26" s="437">
        <f t="shared" si="0"/>
        <v>0</v>
      </c>
      <c r="F26" s="438">
        <f t="shared" si="1"/>
        <v>0</v>
      </c>
      <c r="G26" s="438">
        <f t="shared" si="2"/>
        <v>0</v>
      </c>
      <c r="H26" s="438">
        <f t="shared" si="3"/>
        <v>0</v>
      </c>
      <c r="I26" s="438">
        <f t="shared" si="4"/>
        <v>0</v>
      </c>
      <c r="J26" s="438">
        <f t="shared" si="5"/>
        <v>0</v>
      </c>
      <c r="K26" s="439">
        <f t="shared" si="6"/>
        <v>0</v>
      </c>
      <c r="L26" s="437">
        <f t="shared" si="7"/>
        <v>0</v>
      </c>
      <c r="M26" s="438">
        <f t="shared" si="8"/>
        <v>0</v>
      </c>
      <c r="N26" s="438">
        <f t="shared" si="9"/>
        <v>0</v>
      </c>
      <c r="O26" s="438">
        <f t="shared" si="10"/>
        <v>0</v>
      </c>
      <c r="P26" s="438">
        <f t="shared" si="11"/>
        <v>0</v>
      </c>
      <c r="Q26" s="436">
        <f t="shared" si="12"/>
        <v>0</v>
      </c>
      <c r="R26" s="420">
        <f t="shared" si="13"/>
        <v>0</v>
      </c>
      <c r="S26" s="420">
        <f t="shared" si="18"/>
        <v>0</v>
      </c>
      <c r="T26" s="437">
        <f t="shared" si="14"/>
        <v>0</v>
      </c>
      <c r="U26" s="439">
        <f t="shared" si="15"/>
        <v>0</v>
      </c>
      <c r="V26" s="213">
        <f t="shared" si="19"/>
        <v>0</v>
      </c>
      <c r="W26" s="213">
        <f t="shared" si="20"/>
        <v>0</v>
      </c>
      <c r="X26" s="213">
        <f t="shared" si="21"/>
        <v>0</v>
      </c>
      <c r="Y26" s="213">
        <f t="shared" si="22"/>
        <v>0</v>
      </c>
      <c r="Z26" s="216"/>
    </row>
    <row r="27" spans="1:26" ht="15" customHeight="1" x14ac:dyDescent="0.2">
      <c r="A27" s="446" t="s">
        <v>25</v>
      </c>
      <c r="B27" s="179"/>
      <c r="C27" s="179"/>
      <c r="D27" s="454">
        <f>SUM(D9:D26)</f>
        <v>0</v>
      </c>
      <c r="E27" s="445">
        <f>SUM(E9:E26)</f>
        <v>0</v>
      </c>
      <c r="F27" s="445">
        <f t="shared" ref="F27:U27" si="23">SUM(F9:F26)</f>
        <v>0</v>
      </c>
      <c r="G27" s="445">
        <f t="shared" si="23"/>
        <v>0</v>
      </c>
      <c r="H27" s="445">
        <f t="shared" si="23"/>
        <v>0</v>
      </c>
      <c r="I27" s="445">
        <f t="shared" si="23"/>
        <v>0</v>
      </c>
      <c r="J27" s="445">
        <f t="shared" si="23"/>
        <v>0</v>
      </c>
      <c r="K27" s="445">
        <f t="shared" si="23"/>
        <v>0</v>
      </c>
      <c r="L27" s="445">
        <f t="shared" si="23"/>
        <v>0</v>
      </c>
      <c r="M27" s="445">
        <f t="shared" si="23"/>
        <v>0</v>
      </c>
      <c r="N27" s="445">
        <f t="shared" si="23"/>
        <v>0</v>
      </c>
      <c r="O27" s="445">
        <f t="shared" si="23"/>
        <v>0</v>
      </c>
      <c r="P27" s="445">
        <f t="shared" si="23"/>
        <v>0</v>
      </c>
      <c r="Q27" s="444">
        <f t="shared" si="23"/>
        <v>0</v>
      </c>
      <c r="R27" s="445">
        <f t="shared" si="23"/>
        <v>0</v>
      </c>
      <c r="S27" s="445">
        <f t="shared" si="23"/>
        <v>0</v>
      </c>
      <c r="T27" s="445">
        <f t="shared" si="23"/>
        <v>0</v>
      </c>
      <c r="U27" s="445">
        <f t="shared" si="23"/>
        <v>0</v>
      </c>
      <c r="V27" s="179">
        <f t="shared" si="19"/>
        <v>0</v>
      </c>
      <c r="W27" s="179"/>
      <c r="X27" s="179"/>
      <c r="Y27" s="179"/>
      <c r="Z27" s="216"/>
    </row>
    <row r="28" spans="1:26" ht="8.25" customHeight="1" x14ac:dyDescent="0.2">
      <c r="A28" s="217"/>
      <c r="B28" s="218"/>
      <c r="C28" s="218"/>
      <c r="D28" s="218"/>
      <c r="E28" s="218"/>
      <c r="F28" s="218"/>
      <c r="G28" s="218"/>
      <c r="H28" s="218"/>
      <c r="I28" s="218"/>
      <c r="J28" s="218"/>
      <c r="K28" s="218"/>
      <c r="L28" s="218"/>
      <c r="M28" s="218"/>
      <c r="N28" s="218"/>
      <c r="O28" s="218"/>
      <c r="P28" s="218"/>
      <c r="Q28" s="218"/>
      <c r="R28" s="218"/>
      <c r="S28" s="218"/>
      <c r="T28" s="218"/>
      <c r="U28" s="218"/>
      <c r="V28" s="218"/>
      <c r="W28" s="218"/>
      <c r="X28" s="218"/>
      <c r="Y28" s="218"/>
      <c r="Z28" s="219"/>
    </row>
    <row r="30" spans="1:26" ht="15.75" x14ac:dyDescent="0.25">
      <c r="C30" s="471" t="s">
        <v>469</v>
      </c>
      <c r="D30" s="472"/>
      <c r="E30" s="472"/>
      <c r="F30" s="472"/>
      <c r="G30" s="472"/>
      <c r="H30" s="472"/>
      <c r="I30" s="472"/>
      <c r="J30" s="472"/>
      <c r="K30" s="472"/>
      <c r="L30" s="472"/>
      <c r="M30" s="472"/>
      <c r="N30" s="472"/>
      <c r="O30" s="472"/>
      <c r="P30" s="472"/>
      <c r="Q30" s="473"/>
    </row>
    <row r="31" spans="1:26" x14ac:dyDescent="0.2">
      <c r="C31" s="474" t="str">
        <f>IF(DbigError+DmogError&gt;0,"Please go back to the Data Page and look for errors..   Read the instructions back in the Contents worksheet.  MOG is material other than grapes.",IF(DrndError&gt;0,"Small rounding errors were found.","No comments."))</f>
        <v>No comments.</v>
      </c>
      <c r="D31" s="475"/>
      <c r="E31" s="475"/>
      <c r="F31" s="475"/>
      <c r="G31" s="475"/>
      <c r="H31" s="475"/>
      <c r="I31" s="475"/>
      <c r="J31" s="475"/>
      <c r="K31" s="475"/>
      <c r="L31" s="475"/>
      <c r="M31" s="475"/>
      <c r="N31" s="475"/>
      <c r="O31" s="475"/>
      <c r="P31" s="475"/>
      <c r="Q31" s="476"/>
    </row>
    <row r="32" spans="1:26" x14ac:dyDescent="0.2">
      <c r="C32" s="477" t="str">
        <f>IF(DbigError&gt;0,"Problem?","")</f>
        <v/>
      </c>
      <c r="D32" s="478" t="str">
        <f>IF(DbigError&gt;0,TEXT(DbigErrCnt,0),"")</f>
        <v/>
      </c>
      <c r="E32" s="479" t="str">
        <f>IF(DbigError&gt;0,"Districts should definitely be checked for errors on the Data Page. The balance difference is too large to ignore.","")</f>
        <v/>
      </c>
      <c r="F32" s="479"/>
      <c r="G32" s="479"/>
      <c r="H32" s="479"/>
      <c r="I32" s="479"/>
      <c r="J32" s="479"/>
      <c r="K32" s="479"/>
      <c r="L32" s="479"/>
      <c r="M32" s="479"/>
      <c r="N32" s="479"/>
      <c r="O32" s="479"/>
      <c r="P32" s="479"/>
      <c r="Q32" s="480"/>
    </row>
    <row r="33" spans="3:17" x14ac:dyDescent="0.2">
      <c r="C33" s="481"/>
      <c r="D33" s="482"/>
      <c r="E33" s="483" t="str">
        <f>IF(DbigError&gt;0,"If you know that this is due to MOG, please go to the Data Page and enter the numeral 1 in the MOG column B for the appropriate lines,","")</f>
        <v/>
      </c>
      <c r="F33" s="483"/>
      <c r="G33" s="483"/>
      <c r="H33" s="483"/>
      <c r="I33" s="483"/>
      <c r="J33" s="483"/>
      <c r="K33" s="483"/>
      <c r="L33" s="483"/>
      <c r="M33" s="483"/>
      <c r="N33" s="483"/>
      <c r="O33" s="483"/>
      <c r="P33" s="483"/>
      <c r="Q33" s="484"/>
    </row>
    <row r="34" spans="3:17" x14ac:dyDescent="0.2">
      <c r="C34" s="481"/>
      <c r="D34" s="482"/>
      <c r="E34" s="483" t="str">
        <f>IF(DbigError&gt;0,"where crush is greater than purchase.  If the difference is not MOG, please fix the error.  Remember to put grapes you grow and","")</f>
        <v/>
      </c>
      <c r="F34" s="483"/>
      <c r="G34" s="483"/>
      <c r="H34" s="483"/>
      <c r="I34" s="483"/>
      <c r="J34" s="483"/>
      <c r="K34" s="483"/>
      <c r="L34" s="483"/>
      <c r="M34" s="483"/>
      <c r="N34" s="483"/>
      <c r="O34" s="483"/>
      <c r="P34" s="483"/>
      <c r="Q34" s="484"/>
    </row>
    <row r="35" spans="3:17" x14ac:dyDescent="0.2">
      <c r="C35" s="481"/>
      <c r="D35" s="482"/>
      <c r="E35" s="483" t="str">
        <f>IF(DbigError&gt;0,"crush at your firm on their own Data Page line and put a 1 in Data Page column C.","")</f>
        <v/>
      </c>
      <c r="F35" s="483"/>
      <c r="G35" s="483"/>
      <c r="H35" s="483"/>
      <c r="I35" s="483"/>
      <c r="J35" s="483"/>
      <c r="K35" s="483"/>
      <c r="L35" s="483"/>
      <c r="M35" s="483"/>
      <c r="N35" s="483"/>
      <c r="O35" s="483"/>
      <c r="P35" s="483"/>
      <c r="Q35" s="484"/>
    </row>
    <row r="36" spans="3:17" x14ac:dyDescent="0.2">
      <c r="C36" s="481"/>
      <c r="D36" s="482"/>
      <c r="E36" s="483" t="str">
        <f>IF(DbigError&gt;0,"Please check that you have not entered tonnages into the Data Page which are also entered into Questions 1C, 3 or 4.","")</f>
        <v/>
      </c>
      <c r="F36" s="483"/>
      <c r="G36" s="483"/>
      <c r="H36" s="483"/>
      <c r="I36" s="483"/>
      <c r="J36" s="483"/>
      <c r="K36" s="483"/>
      <c r="L36" s="483"/>
      <c r="M36" s="483"/>
      <c r="N36" s="483"/>
      <c r="O36" s="483"/>
      <c r="P36" s="483"/>
      <c r="Q36" s="484"/>
    </row>
    <row r="37" spans="3:17" x14ac:dyDescent="0.2">
      <c r="C37" s="481"/>
      <c r="D37" s="482"/>
      <c r="E37" s="483" t="str">
        <f>IF(DbigError&gt;0,"Tonnages entered into Questions 1C, 3 or 4 should not be entered into the Data Page.  These tons are automatically summed for you.","")</f>
        <v/>
      </c>
      <c r="F37" s="483"/>
      <c r="G37" s="483"/>
      <c r="H37" s="483"/>
      <c r="I37" s="483"/>
      <c r="J37" s="483"/>
      <c r="K37" s="483"/>
      <c r="L37" s="483"/>
      <c r="M37" s="483"/>
      <c r="N37" s="483"/>
      <c r="O37" s="483"/>
      <c r="P37" s="483"/>
      <c r="Q37" s="484"/>
    </row>
    <row r="38" spans="3:17" x14ac:dyDescent="0.2">
      <c r="C38" s="481"/>
      <c r="D38" s="482"/>
      <c r="E38" s="483" t="str">
        <f>IF(DbigError&gt;0,"You can see these sums in rows 13, 14 and 15 on the Data Page.  To find Data Page rows which may be in error, look for green colored cells.","")</f>
        <v/>
      </c>
      <c r="F38" s="483"/>
      <c r="G38" s="483"/>
      <c r="H38" s="483"/>
      <c r="I38" s="483"/>
      <c r="J38" s="483"/>
      <c r="K38" s="483"/>
      <c r="L38" s="483"/>
      <c r="M38" s="483"/>
      <c r="N38" s="483"/>
      <c r="O38" s="483"/>
      <c r="P38" s="483"/>
      <c r="Q38" s="484"/>
    </row>
    <row r="39" spans="3:17" x14ac:dyDescent="0.2">
      <c r="C39" s="485"/>
      <c r="D39" s="486"/>
      <c r="E39" s="487" t="str">
        <f>IF(DbigError&gt;0,"Check that the district numbers are entered correctly in the Data Page and also in Questions 1B, 1C, 2, 3 and 4.","")</f>
        <v/>
      </c>
      <c r="F39" s="487"/>
      <c r="G39" s="487"/>
      <c r="H39" s="487"/>
      <c r="I39" s="487"/>
      <c r="J39" s="487"/>
      <c r="K39" s="487"/>
      <c r="L39" s="487"/>
      <c r="M39" s="487"/>
      <c r="N39" s="487"/>
      <c r="O39" s="487"/>
      <c r="P39" s="487"/>
      <c r="Q39" s="488"/>
    </row>
    <row r="40" spans="3:17" x14ac:dyDescent="0.2">
      <c r="C40" s="477" t="str">
        <f>IF(DmogError&gt;0,"?? MOG? ","")</f>
        <v/>
      </c>
      <c r="D40" s="478" t="str">
        <f>IF(DmogError&gt;0,TEXT(DmogErrCnt,0),"")</f>
        <v/>
      </c>
      <c r="E40" s="479" t="str">
        <f>IF(DmogError&gt;0,"Districts have balance differences under 10% of the crush for that district.  If you know that this is due to MOG please go to the Data Page and,","")</f>
        <v/>
      </c>
      <c r="F40" s="479"/>
      <c r="G40" s="479"/>
      <c r="H40" s="479"/>
      <c r="I40" s="479"/>
      <c r="J40" s="479"/>
      <c r="K40" s="479"/>
      <c r="L40" s="479"/>
      <c r="M40" s="479"/>
      <c r="N40" s="479"/>
      <c r="O40" s="479"/>
      <c r="P40" s="479"/>
      <c r="Q40" s="480"/>
    </row>
    <row r="41" spans="3:17" x14ac:dyDescent="0.2">
      <c r="C41" s="481"/>
      <c r="D41" s="482"/>
      <c r="E41" s="483" t="str">
        <f>IF(DmogError&gt;0,"enter the numeral 1 in the MOG column B for the appropriate lines where crush is greater than purchase.  If the difference is not MOG,","")</f>
        <v/>
      </c>
      <c r="F41" s="483"/>
      <c r="G41" s="483"/>
      <c r="H41" s="483"/>
      <c r="I41" s="483"/>
      <c r="J41" s="483"/>
      <c r="K41" s="483"/>
      <c r="L41" s="483"/>
      <c r="M41" s="483"/>
      <c r="N41" s="483"/>
      <c r="O41" s="483"/>
      <c r="P41" s="483"/>
      <c r="Q41" s="484"/>
    </row>
    <row r="42" spans="3:17" x14ac:dyDescent="0.2">
      <c r="C42" s="485"/>
      <c r="D42" s="486"/>
      <c r="E42" s="487" t="str">
        <f>IF(DmogError&gt;0,"please fix the error.  Remember to put grapes you grow and crush at your firm on their own Data Page line and put a 1 in Data Page column C.","")</f>
        <v/>
      </c>
      <c r="F42" s="487"/>
      <c r="G42" s="487"/>
      <c r="H42" s="487"/>
      <c r="I42" s="487"/>
      <c r="J42" s="487"/>
      <c r="K42" s="487"/>
      <c r="L42" s="487"/>
      <c r="M42" s="487"/>
      <c r="N42" s="487"/>
      <c r="O42" s="487"/>
      <c r="P42" s="487"/>
      <c r="Q42" s="488"/>
    </row>
    <row r="43" spans="3:17" x14ac:dyDescent="0.2">
      <c r="C43" s="477" t="str">
        <f>IF(DrndError&gt;0,"Rounding?  ","")</f>
        <v/>
      </c>
      <c r="D43" s="478" t="str">
        <f>IF(DrndError&gt;0,TEXT(DrndErrCnt,0),"")</f>
        <v/>
      </c>
      <c r="E43" s="472" t="str">
        <f>IF(DrndError&gt;0,"Districts have a small balance difference that is probably due to rounding.","")</f>
        <v/>
      </c>
      <c r="F43" s="472"/>
      <c r="G43" s="472"/>
      <c r="H43" s="472"/>
      <c r="I43" s="472"/>
      <c r="J43" s="472"/>
      <c r="K43" s="472"/>
      <c r="L43" s="472"/>
      <c r="M43" s="472"/>
      <c r="N43" s="472"/>
      <c r="O43" s="472"/>
      <c r="P43" s="472"/>
      <c r="Q43" s="473"/>
    </row>
    <row r="44" spans="3:17" x14ac:dyDescent="0.2">
      <c r="C44" s="489"/>
      <c r="D44" s="490"/>
      <c r="E44" s="490"/>
      <c r="F44" s="490"/>
      <c r="G44" s="490"/>
      <c r="H44" s="490"/>
      <c r="I44" s="490"/>
      <c r="J44" s="490"/>
      <c r="K44" s="490"/>
      <c r="L44" s="490"/>
      <c r="M44" s="490"/>
      <c r="N44" s="490"/>
      <c r="O44" s="490"/>
      <c r="P44" s="490"/>
      <c r="Q44" s="491"/>
    </row>
  </sheetData>
  <phoneticPr fontId="14" type="noConversion"/>
  <conditionalFormatting sqref="T9:U9 E9:P9">
    <cfRule type="cellIs" dxfId="277" priority="1" stopIfTrue="1" operator="greaterThan">
      <formula>0</formula>
    </cfRule>
  </conditionalFormatting>
  <conditionalFormatting sqref="Q9">
    <cfRule type="cellIs" dxfId="276" priority="2" stopIfTrue="1" operator="notEqual">
      <formula>0</formula>
    </cfRule>
  </conditionalFormatting>
  <conditionalFormatting sqref="D9">
    <cfRule type="cellIs" dxfId="275" priority="3" stopIfTrue="1" operator="notEqual">
      <formula>0</formula>
    </cfRule>
  </conditionalFormatting>
  <conditionalFormatting sqref="C9">
    <cfRule type="expression" dxfId="274" priority="4" stopIfTrue="1">
      <formula>D9&lt;&gt;0</formula>
    </cfRule>
  </conditionalFormatting>
  <conditionalFormatting sqref="E10:E26">
    <cfRule type="expression" dxfId="273" priority="5" stopIfTrue="1">
      <formula>+K10+N10&gt;0</formula>
    </cfRule>
  </conditionalFormatting>
  <conditionalFormatting sqref="G10:G26">
    <cfRule type="expression" dxfId="272" priority="6" stopIfTrue="1">
      <formula>+K10+N10&gt;0</formula>
    </cfRule>
  </conditionalFormatting>
  <conditionalFormatting sqref="H10:H26">
    <cfRule type="expression" dxfId="271" priority="7" stopIfTrue="1">
      <formula>+K10+N10&gt;0</formula>
    </cfRule>
  </conditionalFormatting>
  <conditionalFormatting sqref="I10:I26">
    <cfRule type="expression" dxfId="270" priority="8" stopIfTrue="1">
      <formula>+K10+N10&gt;0</formula>
    </cfRule>
  </conditionalFormatting>
  <conditionalFormatting sqref="J10:J26">
    <cfRule type="expression" dxfId="269" priority="9" stopIfTrue="1">
      <formula>+K10+N10&gt;0</formula>
    </cfRule>
  </conditionalFormatting>
  <conditionalFormatting sqref="K10:K26">
    <cfRule type="expression" dxfId="268" priority="10" stopIfTrue="1">
      <formula>+K10+N10&gt;0</formula>
    </cfRule>
  </conditionalFormatting>
  <conditionalFormatting sqref="L10:L26">
    <cfRule type="expression" dxfId="267" priority="11" stopIfTrue="1">
      <formula>+K10+N10&gt;0</formula>
    </cfRule>
  </conditionalFormatting>
  <conditionalFormatting sqref="M10:M26">
    <cfRule type="expression" dxfId="266" priority="12" stopIfTrue="1">
      <formula>+K10+N10&gt;0</formula>
    </cfRule>
  </conditionalFormatting>
  <conditionalFormatting sqref="N10:N26">
    <cfRule type="expression" dxfId="265" priority="13" stopIfTrue="1">
      <formula>+K10+N10&gt;0</formula>
    </cfRule>
  </conditionalFormatting>
  <conditionalFormatting sqref="O10:O26">
    <cfRule type="expression" dxfId="264" priority="14" stopIfTrue="1">
      <formula>+K10+N10&gt;0</formula>
    </cfRule>
  </conditionalFormatting>
  <conditionalFormatting sqref="P10:P26">
    <cfRule type="expression" dxfId="263" priority="15" stopIfTrue="1">
      <formula>+K10+N10&gt;0</formula>
    </cfRule>
  </conditionalFormatting>
  <conditionalFormatting sqref="T10:T26">
    <cfRule type="expression" dxfId="262" priority="16" stopIfTrue="1">
      <formula>+K10+N10&lt;&gt;0</formula>
    </cfRule>
  </conditionalFormatting>
  <conditionalFormatting sqref="U10:U26">
    <cfRule type="expression" dxfId="261" priority="17" stopIfTrue="1">
      <formula>+K10+N10&lt;&gt;0</formula>
    </cfRule>
  </conditionalFormatting>
  <conditionalFormatting sqref="A9">
    <cfRule type="expression" dxfId="260" priority="18" stopIfTrue="1">
      <formula>D9&lt;&gt;0</formula>
    </cfRule>
    <cfRule type="expression" dxfId="259" priority="19" stopIfTrue="1">
      <formula>+K9+N9&lt;&gt;0</formula>
    </cfRule>
  </conditionalFormatting>
  <conditionalFormatting sqref="R27:S27">
    <cfRule type="cellIs" dxfId="258" priority="20" stopIfTrue="1" operator="notEqual">
      <formula>0</formula>
    </cfRule>
  </conditionalFormatting>
  <conditionalFormatting sqref="T27:U27 E27:P27">
    <cfRule type="cellIs" dxfId="257" priority="21" stopIfTrue="1" operator="notEqual">
      <formula>0</formula>
    </cfRule>
  </conditionalFormatting>
  <conditionalFormatting sqref="I1">
    <cfRule type="cellIs" dxfId="256" priority="22" stopIfTrue="1" operator="notEqual">
      <formula>+POID</formula>
    </cfRule>
  </conditionalFormatting>
  <conditionalFormatting sqref="L1">
    <cfRule type="cellIs" dxfId="255" priority="23" stopIfTrue="1" operator="notEqual">
      <formula>+Operation</formula>
    </cfRule>
  </conditionalFormatting>
  <conditionalFormatting sqref="C7">
    <cfRule type="expression" dxfId="254" priority="24" stopIfTrue="1">
      <formula>+K9+N9+R7&lt;&gt;0</formula>
    </cfRule>
  </conditionalFormatting>
  <conditionalFormatting sqref="C4">
    <cfRule type="expression" dxfId="253" priority="25" stopIfTrue="1">
      <formula>+K9+N9+R7&lt;&gt;0</formula>
    </cfRule>
  </conditionalFormatting>
  <conditionalFormatting sqref="C3">
    <cfRule type="expression" dxfId="252" priority="26" stopIfTrue="1">
      <formula>+K9+N9+R7&lt;&gt;0</formula>
    </cfRule>
  </conditionalFormatting>
  <conditionalFormatting sqref="A10:A26">
    <cfRule type="expression" dxfId="251" priority="27" stopIfTrue="1">
      <formula>V10&gt;2</formula>
    </cfRule>
    <cfRule type="expression" dxfId="250" priority="28" stopIfTrue="1">
      <formula>V10&gt;1</formula>
    </cfRule>
    <cfRule type="expression" dxfId="249" priority="29" stopIfTrue="1">
      <formula>+K10+N10&gt;0</formula>
    </cfRule>
  </conditionalFormatting>
  <conditionalFormatting sqref="C10:C26">
    <cfRule type="expression" dxfId="248" priority="30" stopIfTrue="1">
      <formula>V10&gt;2</formula>
    </cfRule>
    <cfRule type="expression" dxfId="247" priority="31" stopIfTrue="1">
      <formula>V10&gt;1</formula>
    </cfRule>
    <cfRule type="expression" dxfId="246" priority="32" stopIfTrue="1">
      <formula>+K10+N10&gt;0</formula>
    </cfRule>
  </conditionalFormatting>
  <conditionalFormatting sqref="D10:D26">
    <cfRule type="expression" dxfId="245" priority="33" stopIfTrue="1">
      <formula>V10&gt;2</formula>
    </cfRule>
    <cfRule type="expression" dxfId="244" priority="34" stopIfTrue="1">
      <formula>V10&gt;1</formula>
    </cfRule>
    <cfRule type="expression" dxfId="243" priority="35" stopIfTrue="1">
      <formula>+K10+N10&gt;0</formula>
    </cfRule>
  </conditionalFormatting>
  <conditionalFormatting sqref="D27">
    <cfRule type="expression" dxfId="242" priority="36" stopIfTrue="1">
      <formula>V27&gt;2</formula>
    </cfRule>
    <cfRule type="expression" dxfId="241" priority="37" stopIfTrue="1">
      <formula>V27&gt;1</formula>
    </cfRule>
    <cfRule type="expression" dxfId="240" priority="38" stopIfTrue="1">
      <formula>+K27+N27&lt;&gt;0</formula>
    </cfRule>
  </conditionalFormatting>
  <conditionalFormatting sqref="C5">
    <cfRule type="expression" dxfId="239" priority="39" stopIfTrue="1">
      <formula>+K9+N9+R7&lt;&gt;0</formula>
    </cfRule>
  </conditionalFormatting>
  <conditionalFormatting sqref="C6">
    <cfRule type="expression" dxfId="238" priority="40" stopIfTrue="1">
      <formula>+K9+N9+R7&lt;&gt;0</formula>
    </cfRule>
  </conditionalFormatting>
  <conditionalFormatting sqref="C40:Q42">
    <cfRule type="expression" dxfId="237" priority="41" stopIfTrue="1">
      <formula>+DmogError &gt;0</formula>
    </cfRule>
  </conditionalFormatting>
  <conditionalFormatting sqref="C32:C39 E32:Q39">
    <cfRule type="expression" dxfId="236" priority="42" stopIfTrue="1">
      <formula>+DbigError &gt;0</formula>
    </cfRule>
  </conditionalFormatting>
  <conditionalFormatting sqref="F10:F26">
    <cfRule type="expression" dxfId="235" priority="43" stopIfTrue="1">
      <formula>+K10+N10&gt;0</formula>
    </cfRule>
  </conditionalFormatting>
  <conditionalFormatting sqref="Q10:Q26">
    <cfRule type="cellIs" dxfId="234" priority="44" stopIfTrue="1" operator="lessThan">
      <formula>-0.2</formula>
    </cfRule>
    <cfRule type="cellIs" dxfId="233" priority="45" stopIfTrue="1" operator="between">
      <formula>-0.21</formula>
      <formula>-0.0001</formula>
    </cfRule>
    <cfRule type="expression" dxfId="232" priority="46" stopIfTrue="1">
      <formula>+K10+N10&gt;0</formula>
    </cfRule>
  </conditionalFormatting>
  <conditionalFormatting sqref="Q27">
    <cfRule type="cellIs" dxfId="231" priority="47" stopIfTrue="1" operator="lessThan">
      <formula>-0.2</formula>
    </cfRule>
    <cfRule type="cellIs" dxfId="230" priority="48" stopIfTrue="1" operator="between">
      <formula>-0.21</formula>
      <formula>-0.0001</formula>
    </cfRule>
    <cfRule type="expression" dxfId="229" priority="49" stopIfTrue="1">
      <formula>+K27+N27 &gt;0</formula>
    </cfRule>
  </conditionalFormatting>
  <pageMargins left="0.75" right="0.75" top="1" bottom="1" header="0.5" footer="0.5"/>
  <pageSetup orientation="portrait" r:id="rId1"/>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A478"/>
  <sheetViews>
    <sheetView workbookViewId="0">
      <pane xSplit="3" ySplit="9" topLeftCell="D10" activePane="bottomRight" state="frozen"/>
      <selection pane="topRight" activeCell="D1" sqref="D1"/>
      <selection pane="bottomLeft" activeCell="A10" sqref="A10"/>
      <selection pane="bottomRight" activeCell="L43" sqref="L43"/>
    </sheetView>
  </sheetViews>
  <sheetFormatPr defaultRowHeight="12.75" x14ac:dyDescent="0.2"/>
  <cols>
    <col min="1" max="1" width="25.7109375" style="32" customWidth="1"/>
    <col min="2" max="3" width="0" style="32" hidden="1" customWidth="1"/>
    <col min="4" max="5" width="12.7109375" style="32" customWidth="1"/>
    <col min="6" max="6" width="10.7109375" style="32" customWidth="1"/>
    <col min="7" max="7" width="11.42578125" style="32" hidden="1" customWidth="1"/>
    <col min="8" max="18" width="10.7109375" style="32" customWidth="1"/>
    <col min="19" max="20" width="0" style="32" hidden="1" customWidth="1"/>
    <col min="21" max="21" width="10.7109375" style="32" customWidth="1"/>
    <col min="22" max="22" width="10.85546875" style="32" customWidth="1"/>
    <col min="23" max="26" width="9.140625" style="32" hidden="1" customWidth="1"/>
    <col min="27" max="27" width="2.28515625" style="32" customWidth="1"/>
    <col min="28" max="16384" width="9.140625" style="32"/>
  </cols>
  <sheetData>
    <row r="1" spans="1:27" x14ac:dyDescent="0.2">
      <c r="A1" s="173"/>
      <c r="B1" s="179"/>
      <c r="C1" s="179"/>
      <c r="D1" s="179"/>
      <c r="E1" s="179"/>
      <c r="F1" s="179"/>
      <c r="G1" s="179"/>
      <c r="H1" s="160" t="str">
        <f>IF(ISNUMBER(+POID), IF(+POID &gt;300000000, IF(+POID &gt;999999999, "INVALID ID NUMBER", +POID ), "INVALID ID NUMBER" ), "YOUR ID NUMBER IS MISSING.")</f>
        <v>YOUR ID NUMBER IS MISSING.</v>
      </c>
      <c r="I1" s="179"/>
      <c r="J1" s="179"/>
      <c r="K1" s="448" t="str">
        <f>IF(+Operation=0, "YOUR FIRM'S NAME IS MISSING.", +Operation)</f>
        <v>YOUR FIRM'S NAME IS MISSING.</v>
      </c>
      <c r="L1" s="179"/>
      <c r="M1" s="179"/>
      <c r="N1" s="179"/>
      <c r="O1" s="179"/>
      <c r="P1" s="179"/>
      <c r="Q1" s="179"/>
      <c r="R1" s="179"/>
      <c r="S1" s="179"/>
      <c r="T1" s="179"/>
      <c r="U1" s="179"/>
      <c r="V1" s="179"/>
      <c r="W1" s="179"/>
      <c r="X1" s="179"/>
      <c r="Y1" s="179"/>
      <c r="Z1" s="179"/>
      <c r="AA1" s="214"/>
    </row>
    <row r="2" spans="1:27" ht="18" x14ac:dyDescent="0.25">
      <c r="A2" s="440" t="s">
        <v>24</v>
      </c>
      <c r="B2" s="96"/>
      <c r="C2" s="96"/>
      <c r="D2" s="96"/>
      <c r="E2" s="400"/>
      <c r="F2" s="96"/>
      <c r="G2" s="96"/>
      <c r="H2" s="96"/>
      <c r="I2" s="96"/>
      <c r="J2" s="96"/>
      <c r="K2" s="96"/>
      <c r="L2" s="96"/>
      <c r="M2" s="96"/>
      <c r="N2" s="96"/>
      <c r="O2" s="96"/>
      <c r="P2" s="96"/>
      <c r="Q2" s="218"/>
      <c r="R2" s="219"/>
      <c r="S2" s="213"/>
      <c r="T2" s="213"/>
      <c r="U2" s="403" t="s">
        <v>644</v>
      </c>
      <c r="V2" s="214"/>
      <c r="W2" s="213"/>
      <c r="X2" s="213"/>
      <c r="Y2" s="213"/>
      <c r="Z2" s="213"/>
      <c r="AA2" s="216"/>
    </row>
    <row r="3" spans="1:27" x14ac:dyDescent="0.2">
      <c r="A3" s="446" t="str">
        <f>IF(+L9+O9+S7&lt;&gt;0, "Crush and Purchases", "")</f>
        <v/>
      </c>
      <c r="B3" s="399"/>
      <c r="C3" s="455"/>
      <c r="D3" s="404"/>
      <c r="E3" s="405" t="s">
        <v>645</v>
      </c>
      <c r="F3" s="406" t="s">
        <v>646</v>
      </c>
      <c r="G3" s="494"/>
      <c r="H3" s="401"/>
      <c r="I3" s="407"/>
      <c r="J3" s="401"/>
      <c r="K3" s="401"/>
      <c r="L3" s="402"/>
      <c r="M3" s="408" t="s">
        <v>647</v>
      </c>
      <c r="N3" s="409"/>
      <c r="O3" s="410"/>
      <c r="P3" s="401"/>
      <c r="Q3" s="401"/>
      <c r="R3" s="411"/>
      <c r="S3" s="213"/>
      <c r="T3" s="213"/>
      <c r="U3" s="412" t="s">
        <v>648</v>
      </c>
      <c r="V3" s="219"/>
      <c r="W3" s="413"/>
      <c r="X3" s="413"/>
      <c r="Y3" s="413"/>
      <c r="Z3" s="413"/>
      <c r="AA3" s="216"/>
    </row>
    <row r="4" spans="1:27" x14ac:dyDescent="0.2">
      <c r="A4" s="425" t="str">
        <f>IF(+L9+O9+S7&lt;&gt;0, "do not balance for all", "")</f>
        <v/>
      </c>
      <c r="B4" s="213"/>
      <c r="C4" s="456"/>
      <c r="D4" s="215"/>
      <c r="E4" s="414" t="s">
        <v>649</v>
      </c>
      <c r="F4" s="415" t="s">
        <v>650</v>
      </c>
      <c r="G4" s="416" t="s">
        <v>134</v>
      </c>
      <c r="H4" s="416" t="s">
        <v>650</v>
      </c>
      <c r="I4" s="416" t="s">
        <v>651</v>
      </c>
      <c r="J4" s="416" t="s">
        <v>158</v>
      </c>
      <c r="K4" s="416" t="s">
        <v>652</v>
      </c>
      <c r="L4" s="416" t="s">
        <v>677</v>
      </c>
      <c r="M4" s="417" t="s">
        <v>52</v>
      </c>
      <c r="N4" s="416" t="s">
        <v>52</v>
      </c>
      <c r="O4" s="416" t="s">
        <v>677</v>
      </c>
      <c r="P4" s="416" t="s">
        <v>544</v>
      </c>
      <c r="Q4" s="418" t="s">
        <v>678</v>
      </c>
      <c r="R4" s="419" t="s">
        <v>679</v>
      </c>
      <c r="S4" s="420" t="s">
        <v>20</v>
      </c>
      <c r="T4" s="420"/>
      <c r="U4" s="416" t="s">
        <v>680</v>
      </c>
      <c r="V4" s="416" t="s">
        <v>652</v>
      </c>
      <c r="W4" s="413" t="s">
        <v>21</v>
      </c>
      <c r="X4" s="470" t="s">
        <v>20</v>
      </c>
      <c r="Y4" s="413"/>
      <c r="Z4" s="413"/>
      <c r="AA4" s="216"/>
    </row>
    <row r="5" spans="1:27" ht="15.75" x14ac:dyDescent="0.25">
      <c r="A5" s="457" t="s">
        <v>18</v>
      </c>
      <c r="B5" s="420"/>
      <c r="C5" s="458"/>
      <c r="D5" s="421"/>
      <c r="E5" s="423" t="s">
        <v>27</v>
      </c>
      <c r="F5" s="415" t="s">
        <v>61</v>
      </c>
      <c r="G5" s="418" t="s">
        <v>135</v>
      </c>
      <c r="H5" s="418" t="s">
        <v>681</v>
      </c>
      <c r="I5" s="418" t="s">
        <v>682</v>
      </c>
      <c r="J5" s="418" t="s">
        <v>683</v>
      </c>
      <c r="K5" s="418" t="s">
        <v>684</v>
      </c>
      <c r="L5" s="418" t="s">
        <v>685</v>
      </c>
      <c r="M5" s="423" t="s">
        <v>686</v>
      </c>
      <c r="N5" s="418" t="s">
        <v>687</v>
      </c>
      <c r="O5" s="418" t="s">
        <v>61</v>
      </c>
      <c r="P5" s="418" t="s">
        <v>545</v>
      </c>
      <c r="Q5" s="418" t="s">
        <v>545</v>
      </c>
      <c r="R5" s="419" t="s">
        <v>688</v>
      </c>
      <c r="S5" s="420"/>
      <c r="T5" s="420"/>
      <c r="U5" s="418" t="s">
        <v>650</v>
      </c>
      <c r="V5" s="418" t="s">
        <v>0</v>
      </c>
      <c r="W5" s="413" t="s">
        <v>22</v>
      </c>
      <c r="X5" s="413"/>
      <c r="Y5" s="413"/>
      <c r="Z5" s="413"/>
      <c r="AA5" s="216"/>
    </row>
    <row r="6" spans="1:27" x14ac:dyDescent="0.2">
      <c r="A6" s="425"/>
      <c r="B6" s="420"/>
      <c r="C6" s="458"/>
      <c r="D6" s="421"/>
      <c r="E6" s="423" t="s">
        <v>26</v>
      </c>
      <c r="F6" s="415" t="s">
        <v>1</v>
      </c>
      <c r="G6" s="418" t="s">
        <v>141</v>
      </c>
      <c r="H6" s="418"/>
      <c r="I6" s="418"/>
      <c r="J6" s="418"/>
      <c r="K6" s="418" t="s">
        <v>2</v>
      </c>
      <c r="L6" s="418" t="s">
        <v>3</v>
      </c>
      <c r="M6" s="423"/>
      <c r="N6" s="418"/>
      <c r="O6" s="418" t="s">
        <v>684</v>
      </c>
      <c r="P6" s="418" t="s">
        <v>4</v>
      </c>
      <c r="Q6" s="418" t="s">
        <v>4</v>
      </c>
      <c r="R6" s="419" t="s">
        <v>5</v>
      </c>
      <c r="S6" s="420">
        <f>IF(T7&lt;&gt;0,1,0)</f>
        <v>0</v>
      </c>
      <c r="T6" s="420"/>
      <c r="U6" s="418" t="s">
        <v>681</v>
      </c>
      <c r="V6" s="418" t="s">
        <v>4</v>
      </c>
      <c r="W6" s="413"/>
      <c r="X6" s="213">
        <f>IF(X7&gt;0,1,0)</f>
        <v>0</v>
      </c>
      <c r="Y6" s="213">
        <f>IF(Y7&gt;0,1,0)</f>
        <v>0</v>
      </c>
      <c r="Z6" s="213">
        <f>IF(Z7&gt;0,1,0)</f>
        <v>0</v>
      </c>
      <c r="AA6" s="216"/>
    </row>
    <row r="7" spans="1:27" x14ac:dyDescent="0.2">
      <c r="A7" s="425"/>
      <c r="B7" s="426" t="s">
        <v>19</v>
      </c>
      <c r="C7" s="459" t="s">
        <v>6</v>
      </c>
      <c r="D7" s="425"/>
      <c r="E7" s="423" t="s">
        <v>28</v>
      </c>
      <c r="F7" s="419" t="s">
        <v>7</v>
      </c>
      <c r="G7" s="418" t="s">
        <v>142</v>
      </c>
      <c r="H7" s="418" t="s">
        <v>7</v>
      </c>
      <c r="I7" s="418" t="s">
        <v>8</v>
      </c>
      <c r="J7" s="418" t="s">
        <v>9</v>
      </c>
      <c r="K7" s="418" t="s">
        <v>10</v>
      </c>
      <c r="L7" s="418"/>
      <c r="M7" s="423" t="s">
        <v>11</v>
      </c>
      <c r="N7" s="418" t="s">
        <v>12</v>
      </c>
      <c r="O7" s="418" t="s">
        <v>683</v>
      </c>
      <c r="P7" s="418" t="s">
        <v>13</v>
      </c>
      <c r="Q7" s="418" t="s">
        <v>14</v>
      </c>
      <c r="R7" s="419" t="s">
        <v>29</v>
      </c>
      <c r="S7" s="420">
        <f>SUM(S9:S459)</f>
        <v>0</v>
      </c>
      <c r="T7" s="420">
        <f>SUM(T9:T459)</f>
        <v>0</v>
      </c>
      <c r="U7" s="418" t="s">
        <v>13</v>
      </c>
      <c r="V7" s="418" t="s">
        <v>15</v>
      </c>
      <c r="W7" s="413"/>
      <c r="X7" s="213">
        <f>SUM(X10:X459)</f>
        <v>0</v>
      </c>
      <c r="Y7" s="213">
        <f>SUM(Y10:Y459)</f>
        <v>0</v>
      </c>
      <c r="Z7" s="213">
        <f>SUM(Z10:Z459)</f>
        <v>0</v>
      </c>
      <c r="AA7" s="216"/>
    </row>
    <row r="8" spans="1:27" x14ac:dyDescent="0.2">
      <c r="A8" s="425"/>
      <c r="B8" s="426"/>
      <c r="C8" s="459"/>
      <c r="D8" s="425"/>
      <c r="E8" s="422"/>
      <c r="F8" s="427" t="s">
        <v>16</v>
      </c>
      <c r="G8" s="418" t="s">
        <v>7</v>
      </c>
      <c r="H8" s="418"/>
      <c r="I8" s="418"/>
      <c r="J8" s="418"/>
      <c r="K8" s="418"/>
      <c r="L8" s="418"/>
      <c r="M8" s="423"/>
      <c r="N8" s="418"/>
      <c r="O8" s="418"/>
      <c r="P8" s="418"/>
      <c r="Q8" s="418"/>
      <c r="R8" s="427" t="s">
        <v>17</v>
      </c>
      <c r="S8" s="420"/>
      <c r="T8" s="420"/>
      <c r="U8" s="418"/>
      <c r="V8" s="418" t="s">
        <v>13</v>
      </c>
      <c r="W8" s="413"/>
      <c r="X8" s="413"/>
      <c r="Y8" s="413"/>
      <c r="Z8" s="413"/>
      <c r="AA8" s="216"/>
    </row>
    <row r="9" spans="1:27" x14ac:dyDescent="0.2">
      <c r="A9" s="460" t="str">
        <f>IF(+L9+O9&lt;&gt;0,"Missing a Variety Name","")</f>
        <v/>
      </c>
      <c r="B9" s="428"/>
      <c r="C9" s="428">
        <v>1</v>
      </c>
      <c r="D9" s="429"/>
      <c r="E9" s="430">
        <f>C9*ROUND(F9-R9,1)</f>
        <v>0</v>
      </c>
      <c r="F9" s="431">
        <f t="shared" ref="F9:F72" si="0">SUMIF(DPVCODES,B9,DPCTONS)*C9-H9-G9</f>
        <v>0</v>
      </c>
      <c r="G9" s="432">
        <f t="shared" ref="G9:G72" si="1">SUMIF(DPVCODES,B9,DPmoglines)*C9</f>
        <v>0</v>
      </c>
      <c r="H9" s="432">
        <f t="shared" ref="H9:H72" si="2">SUMIF(DPVCODES,B9,DPGCTONS)*C9</f>
        <v>0</v>
      </c>
      <c r="I9" s="432">
        <f t="shared" ref="I9:I72" si="3">SUMIF(Q3VCODES,B9,Q3CTONS)*C9</f>
        <v>0</v>
      </c>
      <c r="J9" s="432">
        <f t="shared" ref="J9:J72" si="4">SUMIF(Q4VCODES,B9,Q4CTONS)*C9</f>
        <v>0</v>
      </c>
      <c r="K9" s="432">
        <f t="shared" ref="K9:K72" si="5">SUMIF(Q1CVCODES,B9,Q1CCTONS)*C9</f>
        <v>0</v>
      </c>
      <c r="L9" s="432">
        <f>C9*(F9+H9+I9+J9+K9)</f>
        <v>0</v>
      </c>
      <c r="M9" s="433">
        <f t="shared" ref="M9:M72" si="6">SUMIF(DPVCODES,B9,DPAPTONS)*C9</f>
        <v>0</v>
      </c>
      <c r="N9" s="432">
        <f t="shared" ref="N9:N72" si="7">SUMIF(DPVCODES,B9,DPDPTONS)*C9</f>
        <v>0</v>
      </c>
      <c r="O9" s="432">
        <f t="shared" ref="O9:O72" si="8">C9*(M9+N9)</f>
        <v>0</v>
      </c>
      <c r="P9" s="432">
        <f t="shared" ref="P9:P72" si="9">SUMIF(Q2VCODES,B9,Q2BOTONS)*C9-U9</f>
        <v>0</v>
      </c>
      <c r="Q9" s="432">
        <f t="shared" ref="Q9:Q72" si="10">SUMIF(Q1BVCODES,B9,Q1BRSTONS)*C9</f>
        <v>0</v>
      </c>
      <c r="R9" s="434">
        <f>ROUND(C9*(O9-P9-Q9),4)</f>
        <v>0</v>
      </c>
      <c r="S9" s="428">
        <f t="shared" ref="S9:S72" si="11">IF(+E9&gt;0.1,1,IF(+E9&lt;-0.1,1,0))</f>
        <v>0</v>
      </c>
      <c r="T9" s="428">
        <f>S9</f>
        <v>0</v>
      </c>
      <c r="U9" s="432">
        <f t="shared" ref="U9:U72" si="12">SUMIF(Q2VCODES,B9,Q2GTONS)*C9</f>
        <v>0</v>
      </c>
      <c r="V9" s="432">
        <f t="shared" ref="V9:V72" si="13">SUMIF(Q1CVCODES,B9,Q1CBOTONS)*C9</f>
        <v>0</v>
      </c>
      <c r="W9" s="443"/>
      <c r="X9" s="443"/>
      <c r="Y9" s="443"/>
      <c r="Z9" s="443"/>
      <c r="AA9" s="219"/>
    </row>
    <row r="10" spans="1:27" x14ac:dyDescent="0.2">
      <c r="A10" s="421" t="s">
        <v>147</v>
      </c>
      <c r="B10" s="420">
        <v>5131</v>
      </c>
      <c r="C10" s="420">
        <v>1</v>
      </c>
      <c r="D10" s="435" t="str">
        <f>IF(W10&gt;2,"Problem?",IF(W10=2,"??",IF(W10=1,"Rounding?",IF(L10+O10&gt;0,"OK",IF(C10=0,"(alias)","")))))</f>
        <v/>
      </c>
      <c r="E10" s="436">
        <f>C10*ROUND(F10-R10,1)</f>
        <v>0</v>
      </c>
      <c r="F10" s="437">
        <f t="shared" si="0"/>
        <v>0</v>
      </c>
      <c r="G10" s="438">
        <f t="shared" si="1"/>
        <v>0</v>
      </c>
      <c r="H10" s="438">
        <f t="shared" si="2"/>
        <v>0</v>
      </c>
      <c r="I10" s="438">
        <f t="shared" si="3"/>
        <v>0</v>
      </c>
      <c r="J10" s="438">
        <f t="shared" si="4"/>
        <v>0</v>
      </c>
      <c r="K10" s="438">
        <f t="shared" si="5"/>
        <v>0</v>
      </c>
      <c r="L10" s="439">
        <f>C10*(F10+H10+I10+J10+K10)</f>
        <v>0</v>
      </c>
      <c r="M10" s="437">
        <f t="shared" si="6"/>
        <v>0</v>
      </c>
      <c r="N10" s="438">
        <f t="shared" si="7"/>
        <v>0</v>
      </c>
      <c r="O10" s="438">
        <f t="shared" si="8"/>
        <v>0</v>
      </c>
      <c r="P10" s="438">
        <f t="shared" si="9"/>
        <v>0</v>
      </c>
      <c r="Q10" s="438">
        <f t="shared" si="10"/>
        <v>0</v>
      </c>
      <c r="R10" s="436">
        <f t="shared" ref="R10:R73" si="14">ROUND(C10*(O10-P10-Q10),4)</f>
        <v>0</v>
      </c>
      <c r="S10" s="420">
        <f t="shared" si="11"/>
        <v>0</v>
      </c>
      <c r="T10" s="420">
        <f>IF(W10&gt;2,1,0)</f>
        <v>0</v>
      </c>
      <c r="U10" s="437">
        <f t="shared" si="12"/>
        <v>0</v>
      </c>
      <c r="V10" s="439">
        <f t="shared" si="13"/>
        <v>0</v>
      </c>
      <c r="W10" s="213">
        <f>IF(E10&lt;-0.5,4,IF(ABS(E10)&lt;0.1,0,IF(ABS(E10)&lt;=0.5,1,IF(E10&lt;0.01*L10,2,3))))</f>
        <v>0</v>
      </c>
      <c r="X10" s="213">
        <f t="shared" ref="X10:X73" si="15">IF(W10&gt;2,1,0)</f>
        <v>0</v>
      </c>
      <c r="Y10" s="213">
        <f t="shared" ref="Y10:Y73" si="16">IF(W10=2,1,0)</f>
        <v>0</v>
      </c>
      <c r="Z10" s="213">
        <f t="shared" ref="Z10:Z73" si="17">IF(W10=1,1,0)</f>
        <v>0</v>
      </c>
      <c r="AA10" s="216"/>
    </row>
    <row r="11" spans="1:27" x14ac:dyDescent="0.2">
      <c r="A11" s="421" t="s">
        <v>149</v>
      </c>
      <c r="B11" s="420">
        <v>5133</v>
      </c>
      <c r="C11" s="420">
        <v>1</v>
      </c>
      <c r="D11" s="435" t="str">
        <f t="shared" ref="D11:D74" si="18">IF(W11&gt;2,"Problem?",IF(W11=2,"??",IF(W11=1,"Rounding?",IF(L11+O11&gt;0,"OK",IF(C11=0,"(alias)","")))))</f>
        <v/>
      </c>
      <c r="E11" s="436">
        <f t="shared" ref="E11:E74" si="19">C11*ROUND(F11-R11,1)</f>
        <v>0</v>
      </c>
      <c r="F11" s="437">
        <f t="shared" si="0"/>
        <v>0</v>
      </c>
      <c r="G11" s="438">
        <f t="shared" si="1"/>
        <v>0</v>
      </c>
      <c r="H11" s="438">
        <f t="shared" si="2"/>
        <v>0</v>
      </c>
      <c r="I11" s="438">
        <f t="shared" si="3"/>
        <v>0</v>
      </c>
      <c r="J11" s="438">
        <f t="shared" si="4"/>
        <v>0</v>
      </c>
      <c r="K11" s="438">
        <f t="shared" si="5"/>
        <v>0</v>
      </c>
      <c r="L11" s="439">
        <f t="shared" ref="L11:L74" si="20">C11*(F11+H11+I11+J11+K11)</f>
        <v>0</v>
      </c>
      <c r="M11" s="437">
        <f t="shared" si="6"/>
        <v>0</v>
      </c>
      <c r="N11" s="438">
        <f t="shared" si="7"/>
        <v>0</v>
      </c>
      <c r="O11" s="438">
        <f t="shared" si="8"/>
        <v>0</v>
      </c>
      <c r="P11" s="438">
        <f t="shared" si="9"/>
        <v>0</v>
      </c>
      <c r="Q11" s="438">
        <f t="shared" si="10"/>
        <v>0</v>
      </c>
      <c r="R11" s="436">
        <f t="shared" si="14"/>
        <v>0</v>
      </c>
      <c r="S11" s="420">
        <f t="shared" si="11"/>
        <v>0</v>
      </c>
      <c r="T11" s="420">
        <f t="shared" ref="T11:T74" si="21">IF(W11&gt;2,1,0)</f>
        <v>0</v>
      </c>
      <c r="U11" s="437">
        <f t="shared" si="12"/>
        <v>0</v>
      </c>
      <c r="V11" s="439">
        <f t="shared" si="13"/>
        <v>0</v>
      </c>
      <c r="W11" s="213">
        <f t="shared" ref="W11:W74" si="22">IF(E11&lt;-0.5,4,IF(ABS(E11)&lt;0.1,0,IF(ABS(E11)&lt;=0.5,1,IF(E11&lt;0.01*L11,2,3))))</f>
        <v>0</v>
      </c>
      <c r="X11" s="213">
        <f t="shared" si="15"/>
        <v>0</v>
      </c>
      <c r="Y11" s="213">
        <f t="shared" si="16"/>
        <v>0</v>
      </c>
      <c r="Z11" s="213">
        <f t="shared" si="17"/>
        <v>0</v>
      </c>
      <c r="AA11" s="216"/>
    </row>
    <row r="12" spans="1:27" x14ac:dyDescent="0.2">
      <c r="A12" s="421" t="s">
        <v>150</v>
      </c>
      <c r="B12" s="420">
        <v>5120</v>
      </c>
      <c r="C12" s="420">
        <v>1</v>
      </c>
      <c r="D12" s="435" t="str">
        <f t="shared" si="18"/>
        <v/>
      </c>
      <c r="E12" s="436">
        <f t="shared" si="19"/>
        <v>0</v>
      </c>
      <c r="F12" s="437">
        <f t="shared" si="0"/>
        <v>0</v>
      </c>
      <c r="G12" s="438">
        <f t="shared" si="1"/>
        <v>0</v>
      </c>
      <c r="H12" s="438">
        <f t="shared" si="2"/>
        <v>0</v>
      </c>
      <c r="I12" s="438">
        <f t="shared" si="3"/>
        <v>0</v>
      </c>
      <c r="J12" s="438">
        <f t="shared" si="4"/>
        <v>0</v>
      </c>
      <c r="K12" s="438">
        <f t="shared" si="5"/>
        <v>0</v>
      </c>
      <c r="L12" s="439">
        <f t="shared" si="20"/>
        <v>0</v>
      </c>
      <c r="M12" s="437">
        <f t="shared" si="6"/>
        <v>0</v>
      </c>
      <c r="N12" s="438">
        <f t="shared" si="7"/>
        <v>0</v>
      </c>
      <c r="O12" s="438">
        <f t="shared" si="8"/>
        <v>0</v>
      </c>
      <c r="P12" s="438">
        <f t="shared" si="9"/>
        <v>0</v>
      </c>
      <c r="Q12" s="438">
        <f t="shared" si="10"/>
        <v>0</v>
      </c>
      <c r="R12" s="436">
        <f t="shared" si="14"/>
        <v>0</v>
      </c>
      <c r="S12" s="420">
        <f t="shared" si="11"/>
        <v>0</v>
      </c>
      <c r="T12" s="420">
        <f t="shared" si="21"/>
        <v>0</v>
      </c>
      <c r="U12" s="437">
        <f t="shared" si="12"/>
        <v>0</v>
      </c>
      <c r="V12" s="439">
        <f t="shared" si="13"/>
        <v>0</v>
      </c>
      <c r="W12" s="213">
        <f t="shared" si="22"/>
        <v>0</v>
      </c>
      <c r="X12" s="213">
        <f t="shared" si="15"/>
        <v>0</v>
      </c>
      <c r="Y12" s="213">
        <f t="shared" si="16"/>
        <v>0</v>
      </c>
      <c r="Z12" s="213">
        <f t="shared" si="17"/>
        <v>0</v>
      </c>
      <c r="AA12" s="216"/>
    </row>
    <row r="13" spans="1:27" x14ac:dyDescent="0.2">
      <c r="A13" s="421" t="s">
        <v>151</v>
      </c>
      <c r="B13" s="420">
        <v>5132</v>
      </c>
      <c r="C13" s="420">
        <v>1</v>
      </c>
      <c r="D13" s="435" t="str">
        <f t="shared" si="18"/>
        <v/>
      </c>
      <c r="E13" s="436">
        <f t="shared" si="19"/>
        <v>0</v>
      </c>
      <c r="F13" s="437">
        <f t="shared" si="0"/>
        <v>0</v>
      </c>
      <c r="G13" s="438">
        <f t="shared" si="1"/>
        <v>0</v>
      </c>
      <c r="H13" s="438">
        <f t="shared" si="2"/>
        <v>0</v>
      </c>
      <c r="I13" s="438">
        <f t="shared" si="3"/>
        <v>0</v>
      </c>
      <c r="J13" s="438">
        <f t="shared" si="4"/>
        <v>0</v>
      </c>
      <c r="K13" s="438">
        <f t="shared" si="5"/>
        <v>0</v>
      </c>
      <c r="L13" s="439">
        <f t="shared" si="20"/>
        <v>0</v>
      </c>
      <c r="M13" s="437">
        <f t="shared" si="6"/>
        <v>0</v>
      </c>
      <c r="N13" s="438">
        <f t="shared" si="7"/>
        <v>0</v>
      </c>
      <c r="O13" s="438">
        <f t="shared" si="8"/>
        <v>0</v>
      </c>
      <c r="P13" s="438">
        <f t="shared" si="9"/>
        <v>0</v>
      </c>
      <c r="Q13" s="438">
        <f t="shared" si="10"/>
        <v>0</v>
      </c>
      <c r="R13" s="436">
        <f t="shared" si="14"/>
        <v>0</v>
      </c>
      <c r="S13" s="420">
        <f t="shared" si="11"/>
        <v>0</v>
      </c>
      <c r="T13" s="420">
        <f t="shared" si="21"/>
        <v>0</v>
      </c>
      <c r="U13" s="437">
        <f t="shared" si="12"/>
        <v>0</v>
      </c>
      <c r="V13" s="439">
        <f t="shared" si="13"/>
        <v>0</v>
      </c>
      <c r="W13" s="213">
        <f t="shared" si="22"/>
        <v>0</v>
      </c>
      <c r="X13" s="213">
        <f t="shared" si="15"/>
        <v>0</v>
      </c>
      <c r="Y13" s="213">
        <f t="shared" si="16"/>
        <v>0</v>
      </c>
      <c r="Z13" s="213">
        <f t="shared" si="17"/>
        <v>0</v>
      </c>
      <c r="AA13" s="216"/>
    </row>
    <row r="14" spans="1:27" x14ac:dyDescent="0.2">
      <c r="A14" s="421" t="s">
        <v>136</v>
      </c>
      <c r="B14" s="420">
        <v>5124</v>
      </c>
      <c r="C14" s="420">
        <v>1</v>
      </c>
      <c r="D14" s="435" t="str">
        <f t="shared" si="18"/>
        <v/>
      </c>
      <c r="E14" s="436">
        <f t="shared" si="19"/>
        <v>0</v>
      </c>
      <c r="F14" s="437">
        <f t="shared" si="0"/>
        <v>0</v>
      </c>
      <c r="G14" s="438">
        <f t="shared" si="1"/>
        <v>0</v>
      </c>
      <c r="H14" s="438">
        <f t="shared" si="2"/>
        <v>0</v>
      </c>
      <c r="I14" s="438">
        <f t="shared" si="3"/>
        <v>0</v>
      </c>
      <c r="J14" s="438">
        <f t="shared" si="4"/>
        <v>0</v>
      </c>
      <c r="K14" s="438">
        <f t="shared" si="5"/>
        <v>0</v>
      </c>
      <c r="L14" s="439">
        <f t="shared" si="20"/>
        <v>0</v>
      </c>
      <c r="M14" s="437">
        <f t="shared" si="6"/>
        <v>0</v>
      </c>
      <c r="N14" s="438">
        <f t="shared" si="7"/>
        <v>0</v>
      </c>
      <c r="O14" s="438">
        <f t="shared" si="8"/>
        <v>0</v>
      </c>
      <c r="P14" s="438">
        <f t="shared" si="9"/>
        <v>0</v>
      </c>
      <c r="Q14" s="438">
        <f t="shared" si="10"/>
        <v>0</v>
      </c>
      <c r="R14" s="436">
        <f t="shared" si="14"/>
        <v>0</v>
      </c>
      <c r="S14" s="420">
        <f t="shared" si="11"/>
        <v>0</v>
      </c>
      <c r="T14" s="420">
        <f t="shared" si="21"/>
        <v>0</v>
      </c>
      <c r="U14" s="437">
        <f t="shared" si="12"/>
        <v>0</v>
      </c>
      <c r="V14" s="439">
        <f t="shared" si="13"/>
        <v>0</v>
      </c>
      <c r="W14" s="213">
        <f t="shared" si="22"/>
        <v>0</v>
      </c>
      <c r="X14" s="213">
        <f t="shared" si="15"/>
        <v>0</v>
      </c>
      <c r="Y14" s="213">
        <f t="shared" si="16"/>
        <v>0</v>
      </c>
      <c r="Z14" s="213">
        <f t="shared" si="17"/>
        <v>0</v>
      </c>
      <c r="AA14" s="216"/>
    </row>
    <row r="15" spans="1:27" x14ac:dyDescent="0.2">
      <c r="A15" s="421" t="s">
        <v>176</v>
      </c>
      <c r="B15" s="420">
        <v>6003</v>
      </c>
      <c r="C15" s="420">
        <v>1</v>
      </c>
      <c r="D15" s="435" t="str">
        <f t="shared" si="18"/>
        <v/>
      </c>
      <c r="E15" s="436">
        <f t="shared" si="19"/>
        <v>0</v>
      </c>
      <c r="F15" s="437">
        <f t="shared" si="0"/>
        <v>0</v>
      </c>
      <c r="G15" s="438">
        <f t="shared" si="1"/>
        <v>0</v>
      </c>
      <c r="H15" s="438">
        <f t="shared" si="2"/>
        <v>0</v>
      </c>
      <c r="I15" s="438">
        <f t="shared" si="3"/>
        <v>0</v>
      </c>
      <c r="J15" s="438">
        <f t="shared" si="4"/>
        <v>0</v>
      </c>
      <c r="K15" s="438">
        <f t="shared" si="5"/>
        <v>0</v>
      </c>
      <c r="L15" s="439">
        <f t="shared" si="20"/>
        <v>0</v>
      </c>
      <c r="M15" s="437">
        <f t="shared" si="6"/>
        <v>0</v>
      </c>
      <c r="N15" s="438">
        <f t="shared" si="7"/>
        <v>0</v>
      </c>
      <c r="O15" s="438">
        <f t="shared" si="8"/>
        <v>0</v>
      </c>
      <c r="P15" s="438">
        <f t="shared" si="9"/>
        <v>0</v>
      </c>
      <c r="Q15" s="438">
        <f t="shared" si="10"/>
        <v>0</v>
      </c>
      <c r="R15" s="436">
        <f t="shared" si="14"/>
        <v>0</v>
      </c>
      <c r="S15" s="420">
        <f t="shared" si="11"/>
        <v>0</v>
      </c>
      <c r="T15" s="420">
        <f t="shared" si="21"/>
        <v>0</v>
      </c>
      <c r="U15" s="437">
        <f t="shared" si="12"/>
        <v>0</v>
      </c>
      <c r="V15" s="439">
        <f t="shared" si="13"/>
        <v>0</v>
      </c>
      <c r="W15" s="213">
        <f t="shared" si="22"/>
        <v>0</v>
      </c>
      <c r="X15" s="213">
        <f t="shared" si="15"/>
        <v>0</v>
      </c>
      <c r="Y15" s="213">
        <f t="shared" si="16"/>
        <v>0</v>
      </c>
      <c r="Z15" s="213">
        <f t="shared" si="17"/>
        <v>0</v>
      </c>
      <c r="AA15" s="216"/>
    </row>
    <row r="16" spans="1:27" x14ac:dyDescent="0.2">
      <c r="A16" s="421" t="s">
        <v>785</v>
      </c>
      <c r="B16" s="420">
        <v>5163</v>
      </c>
      <c r="C16" s="420">
        <v>1</v>
      </c>
      <c r="D16" s="435" t="str">
        <f t="shared" si="18"/>
        <v/>
      </c>
      <c r="E16" s="436">
        <f t="shared" si="19"/>
        <v>0</v>
      </c>
      <c r="F16" s="437">
        <f t="shared" si="0"/>
        <v>0</v>
      </c>
      <c r="G16" s="438">
        <f t="shared" si="1"/>
        <v>0</v>
      </c>
      <c r="H16" s="438">
        <f t="shared" si="2"/>
        <v>0</v>
      </c>
      <c r="I16" s="438">
        <f t="shared" si="3"/>
        <v>0</v>
      </c>
      <c r="J16" s="438">
        <f t="shared" si="4"/>
        <v>0</v>
      </c>
      <c r="K16" s="438">
        <f t="shared" si="5"/>
        <v>0</v>
      </c>
      <c r="L16" s="439">
        <f t="shared" si="20"/>
        <v>0</v>
      </c>
      <c r="M16" s="437">
        <f t="shared" si="6"/>
        <v>0</v>
      </c>
      <c r="N16" s="438">
        <f t="shared" si="7"/>
        <v>0</v>
      </c>
      <c r="O16" s="438">
        <f t="shared" si="8"/>
        <v>0</v>
      </c>
      <c r="P16" s="438">
        <f t="shared" si="9"/>
        <v>0</v>
      </c>
      <c r="Q16" s="438">
        <f t="shared" si="10"/>
        <v>0</v>
      </c>
      <c r="R16" s="436">
        <f t="shared" si="14"/>
        <v>0</v>
      </c>
      <c r="S16" s="420">
        <f t="shared" si="11"/>
        <v>0</v>
      </c>
      <c r="T16" s="420">
        <f t="shared" si="21"/>
        <v>0</v>
      </c>
      <c r="U16" s="437">
        <f t="shared" si="12"/>
        <v>0</v>
      </c>
      <c r="V16" s="439">
        <f t="shared" si="13"/>
        <v>0</v>
      </c>
      <c r="W16" s="213">
        <f t="shared" si="22"/>
        <v>0</v>
      </c>
      <c r="X16" s="213">
        <f t="shared" si="15"/>
        <v>0</v>
      </c>
      <c r="Y16" s="213">
        <f t="shared" si="16"/>
        <v>0</v>
      </c>
      <c r="Z16" s="213">
        <f t="shared" si="17"/>
        <v>0</v>
      </c>
      <c r="AA16" s="216"/>
    </row>
    <row r="17" spans="1:27" x14ac:dyDescent="0.2">
      <c r="A17" s="421" t="s">
        <v>177</v>
      </c>
      <c r="B17" s="420">
        <v>6177</v>
      </c>
      <c r="C17" s="420">
        <v>1</v>
      </c>
      <c r="D17" s="435" t="str">
        <f t="shared" si="18"/>
        <v/>
      </c>
      <c r="E17" s="436">
        <f t="shared" si="19"/>
        <v>0</v>
      </c>
      <c r="F17" s="437">
        <f t="shared" si="0"/>
        <v>0</v>
      </c>
      <c r="G17" s="438">
        <f t="shared" si="1"/>
        <v>0</v>
      </c>
      <c r="H17" s="438">
        <f t="shared" si="2"/>
        <v>0</v>
      </c>
      <c r="I17" s="438">
        <f t="shared" si="3"/>
        <v>0</v>
      </c>
      <c r="J17" s="438">
        <f t="shared" si="4"/>
        <v>0</v>
      </c>
      <c r="K17" s="438">
        <f t="shared" si="5"/>
        <v>0</v>
      </c>
      <c r="L17" s="439">
        <f t="shared" si="20"/>
        <v>0</v>
      </c>
      <c r="M17" s="437">
        <f t="shared" si="6"/>
        <v>0</v>
      </c>
      <c r="N17" s="438">
        <f t="shared" si="7"/>
        <v>0</v>
      </c>
      <c r="O17" s="438">
        <f t="shared" si="8"/>
        <v>0</v>
      </c>
      <c r="P17" s="438">
        <f t="shared" si="9"/>
        <v>0</v>
      </c>
      <c r="Q17" s="438">
        <f t="shared" si="10"/>
        <v>0</v>
      </c>
      <c r="R17" s="436">
        <f t="shared" si="14"/>
        <v>0</v>
      </c>
      <c r="S17" s="420">
        <f t="shared" si="11"/>
        <v>0</v>
      </c>
      <c r="T17" s="420">
        <f t="shared" si="21"/>
        <v>0</v>
      </c>
      <c r="U17" s="437">
        <f t="shared" si="12"/>
        <v>0</v>
      </c>
      <c r="V17" s="439">
        <f t="shared" si="13"/>
        <v>0</v>
      </c>
      <c r="W17" s="213">
        <f t="shared" si="22"/>
        <v>0</v>
      </c>
      <c r="X17" s="213">
        <f t="shared" si="15"/>
        <v>0</v>
      </c>
      <c r="Y17" s="213">
        <f t="shared" si="16"/>
        <v>0</v>
      </c>
      <c r="Z17" s="213">
        <f t="shared" si="17"/>
        <v>0</v>
      </c>
      <c r="AA17" s="216"/>
    </row>
    <row r="18" spans="1:27" x14ac:dyDescent="0.2">
      <c r="A18" s="421" t="s">
        <v>178</v>
      </c>
      <c r="B18" s="420">
        <v>7062</v>
      </c>
      <c r="C18" s="420">
        <v>1</v>
      </c>
      <c r="D18" s="435" t="str">
        <f t="shared" si="18"/>
        <v/>
      </c>
      <c r="E18" s="436">
        <f t="shared" si="19"/>
        <v>0</v>
      </c>
      <c r="F18" s="437">
        <f t="shared" si="0"/>
        <v>0</v>
      </c>
      <c r="G18" s="438">
        <f t="shared" si="1"/>
        <v>0</v>
      </c>
      <c r="H18" s="438">
        <f t="shared" si="2"/>
        <v>0</v>
      </c>
      <c r="I18" s="438">
        <f t="shared" si="3"/>
        <v>0</v>
      </c>
      <c r="J18" s="438">
        <f t="shared" si="4"/>
        <v>0</v>
      </c>
      <c r="K18" s="438">
        <f t="shared" si="5"/>
        <v>0</v>
      </c>
      <c r="L18" s="439">
        <f t="shared" si="20"/>
        <v>0</v>
      </c>
      <c r="M18" s="437">
        <f t="shared" si="6"/>
        <v>0</v>
      </c>
      <c r="N18" s="438">
        <f t="shared" si="7"/>
        <v>0</v>
      </c>
      <c r="O18" s="438">
        <f t="shared" si="8"/>
        <v>0</v>
      </c>
      <c r="P18" s="438">
        <f t="shared" si="9"/>
        <v>0</v>
      </c>
      <c r="Q18" s="438">
        <f t="shared" si="10"/>
        <v>0</v>
      </c>
      <c r="R18" s="436">
        <f t="shared" si="14"/>
        <v>0</v>
      </c>
      <c r="S18" s="420">
        <f t="shared" si="11"/>
        <v>0</v>
      </c>
      <c r="T18" s="420">
        <f t="shared" si="21"/>
        <v>0</v>
      </c>
      <c r="U18" s="437">
        <f t="shared" si="12"/>
        <v>0</v>
      </c>
      <c r="V18" s="439">
        <f t="shared" si="13"/>
        <v>0</v>
      </c>
      <c r="W18" s="213">
        <f t="shared" si="22"/>
        <v>0</v>
      </c>
      <c r="X18" s="213">
        <f t="shared" si="15"/>
        <v>0</v>
      </c>
      <c r="Y18" s="213">
        <f t="shared" si="16"/>
        <v>0</v>
      </c>
      <c r="Z18" s="213">
        <f t="shared" si="17"/>
        <v>0</v>
      </c>
      <c r="AA18" s="216"/>
    </row>
    <row r="19" spans="1:27" x14ac:dyDescent="0.2">
      <c r="A19" s="421" t="s">
        <v>180</v>
      </c>
      <c r="B19" s="420">
        <v>6005</v>
      </c>
      <c r="C19" s="420">
        <v>1</v>
      </c>
      <c r="D19" s="435" t="str">
        <f t="shared" si="18"/>
        <v/>
      </c>
      <c r="E19" s="436">
        <f t="shared" si="19"/>
        <v>0</v>
      </c>
      <c r="F19" s="437">
        <f t="shared" si="0"/>
        <v>0</v>
      </c>
      <c r="G19" s="438">
        <f t="shared" si="1"/>
        <v>0</v>
      </c>
      <c r="H19" s="438">
        <f t="shared" si="2"/>
        <v>0</v>
      </c>
      <c r="I19" s="438">
        <f t="shared" si="3"/>
        <v>0</v>
      </c>
      <c r="J19" s="438">
        <f t="shared" si="4"/>
        <v>0</v>
      </c>
      <c r="K19" s="438">
        <f t="shared" si="5"/>
        <v>0</v>
      </c>
      <c r="L19" s="439">
        <f t="shared" si="20"/>
        <v>0</v>
      </c>
      <c r="M19" s="437">
        <f t="shared" si="6"/>
        <v>0</v>
      </c>
      <c r="N19" s="438">
        <f t="shared" si="7"/>
        <v>0</v>
      </c>
      <c r="O19" s="438">
        <f t="shared" si="8"/>
        <v>0</v>
      </c>
      <c r="P19" s="438">
        <f t="shared" si="9"/>
        <v>0</v>
      </c>
      <c r="Q19" s="438">
        <f t="shared" si="10"/>
        <v>0</v>
      </c>
      <c r="R19" s="436">
        <f t="shared" si="14"/>
        <v>0</v>
      </c>
      <c r="S19" s="420">
        <f t="shared" si="11"/>
        <v>0</v>
      </c>
      <c r="T19" s="420">
        <f t="shared" si="21"/>
        <v>0</v>
      </c>
      <c r="U19" s="437">
        <f t="shared" si="12"/>
        <v>0</v>
      </c>
      <c r="V19" s="439">
        <f t="shared" si="13"/>
        <v>0</v>
      </c>
      <c r="W19" s="213">
        <f t="shared" si="22"/>
        <v>0</v>
      </c>
      <c r="X19" s="213">
        <f t="shared" si="15"/>
        <v>0</v>
      </c>
      <c r="Y19" s="213">
        <f t="shared" si="16"/>
        <v>0</v>
      </c>
      <c r="Z19" s="213">
        <f t="shared" si="17"/>
        <v>0</v>
      </c>
      <c r="AA19" s="216"/>
    </row>
    <row r="20" spans="1:27" x14ac:dyDescent="0.2">
      <c r="A20" s="421" t="s">
        <v>181</v>
      </c>
      <c r="B20" s="420"/>
      <c r="C20" s="420">
        <v>0</v>
      </c>
      <c r="D20" s="435" t="str">
        <f t="shared" si="18"/>
        <v>(alias)</v>
      </c>
      <c r="E20" s="436">
        <f t="shared" si="19"/>
        <v>0</v>
      </c>
      <c r="F20" s="437">
        <f t="shared" si="0"/>
        <v>0</v>
      </c>
      <c r="G20" s="438">
        <f t="shared" si="1"/>
        <v>0</v>
      </c>
      <c r="H20" s="438">
        <f t="shared" si="2"/>
        <v>0</v>
      </c>
      <c r="I20" s="438">
        <f t="shared" si="3"/>
        <v>0</v>
      </c>
      <c r="J20" s="438">
        <f t="shared" si="4"/>
        <v>0</v>
      </c>
      <c r="K20" s="438">
        <f t="shared" si="5"/>
        <v>0</v>
      </c>
      <c r="L20" s="439">
        <f t="shared" si="20"/>
        <v>0</v>
      </c>
      <c r="M20" s="437">
        <f t="shared" si="6"/>
        <v>0</v>
      </c>
      <c r="N20" s="438">
        <f t="shared" si="7"/>
        <v>0</v>
      </c>
      <c r="O20" s="438">
        <f t="shared" si="8"/>
        <v>0</v>
      </c>
      <c r="P20" s="438">
        <f t="shared" si="9"/>
        <v>0</v>
      </c>
      <c r="Q20" s="438">
        <f t="shared" si="10"/>
        <v>0</v>
      </c>
      <c r="R20" s="436">
        <f t="shared" si="14"/>
        <v>0</v>
      </c>
      <c r="S20" s="420">
        <f t="shared" si="11"/>
        <v>0</v>
      </c>
      <c r="T20" s="420">
        <f t="shared" si="21"/>
        <v>0</v>
      </c>
      <c r="U20" s="437">
        <f t="shared" si="12"/>
        <v>0</v>
      </c>
      <c r="V20" s="439">
        <f t="shared" si="13"/>
        <v>0</v>
      </c>
      <c r="W20" s="213">
        <f t="shared" si="22"/>
        <v>0</v>
      </c>
      <c r="X20" s="213">
        <f t="shared" si="15"/>
        <v>0</v>
      </c>
      <c r="Y20" s="213">
        <f t="shared" si="16"/>
        <v>0</v>
      </c>
      <c r="Z20" s="213">
        <f t="shared" si="17"/>
        <v>0</v>
      </c>
      <c r="AA20" s="216"/>
    </row>
    <row r="21" spans="1:27" x14ac:dyDescent="0.2">
      <c r="A21" s="421" t="s">
        <v>540</v>
      </c>
      <c r="B21" s="420">
        <v>6006</v>
      </c>
      <c r="C21" s="420">
        <v>1</v>
      </c>
      <c r="D21" s="435" t="str">
        <f t="shared" si="18"/>
        <v/>
      </c>
      <c r="E21" s="436">
        <f t="shared" si="19"/>
        <v>0</v>
      </c>
      <c r="F21" s="437">
        <f t="shared" si="0"/>
        <v>0</v>
      </c>
      <c r="G21" s="438">
        <f t="shared" si="1"/>
        <v>0</v>
      </c>
      <c r="H21" s="438">
        <f t="shared" si="2"/>
        <v>0</v>
      </c>
      <c r="I21" s="438">
        <f t="shared" si="3"/>
        <v>0</v>
      </c>
      <c r="J21" s="438">
        <f t="shared" si="4"/>
        <v>0</v>
      </c>
      <c r="K21" s="438">
        <f t="shared" si="5"/>
        <v>0</v>
      </c>
      <c r="L21" s="439">
        <f t="shared" si="20"/>
        <v>0</v>
      </c>
      <c r="M21" s="437">
        <f t="shared" si="6"/>
        <v>0</v>
      </c>
      <c r="N21" s="438">
        <f t="shared" si="7"/>
        <v>0</v>
      </c>
      <c r="O21" s="438">
        <f t="shared" si="8"/>
        <v>0</v>
      </c>
      <c r="P21" s="438">
        <f t="shared" si="9"/>
        <v>0</v>
      </c>
      <c r="Q21" s="438">
        <f t="shared" si="10"/>
        <v>0</v>
      </c>
      <c r="R21" s="436">
        <f t="shared" si="14"/>
        <v>0</v>
      </c>
      <c r="S21" s="420">
        <f t="shared" si="11"/>
        <v>0</v>
      </c>
      <c r="T21" s="420">
        <f t="shared" si="21"/>
        <v>0</v>
      </c>
      <c r="U21" s="437">
        <f t="shared" si="12"/>
        <v>0</v>
      </c>
      <c r="V21" s="439">
        <f t="shared" si="13"/>
        <v>0</v>
      </c>
      <c r="W21" s="213">
        <f t="shared" si="22"/>
        <v>0</v>
      </c>
      <c r="X21" s="213">
        <f t="shared" si="15"/>
        <v>0</v>
      </c>
      <c r="Y21" s="213">
        <f t="shared" si="16"/>
        <v>0</v>
      </c>
      <c r="Z21" s="213">
        <f t="shared" si="17"/>
        <v>0</v>
      </c>
      <c r="AA21" s="216"/>
    </row>
    <row r="22" spans="1:27" x14ac:dyDescent="0.2">
      <c r="A22" s="421" t="s">
        <v>182</v>
      </c>
      <c r="B22" s="420">
        <v>6007</v>
      </c>
      <c r="C22" s="420">
        <v>1</v>
      </c>
      <c r="D22" s="435" t="str">
        <f t="shared" si="18"/>
        <v/>
      </c>
      <c r="E22" s="436">
        <f t="shared" si="19"/>
        <v>0</v>
      </c>
      <c r="F22" s="437">
        <f t="shared" si="0"/>
        <v>0</v>
      </c>
      <c r="G22" s="438">
        <f t="shared" si="1"/>
        <v>0</v>
      </c>
      <c r="H22" s="438">
        <f t="shared" si="2"/>
        <v>0</v>
      </c>
      <c r="I22" s="438">
        <f t="shared" si="3"/>
        <v>0</v>
      </c>
      <c r="J22" s="438">
        <f t="shared" si="4"/>
        <v>0</v>
      </c>
      <c r="K22" s="438">
        <f t="shared" si="5"/>
        <v>0</v>
      </c>
      <c r="L22" s="439">
        <f t="shared" si="20"/>
        <v>0</v>
      </c>
      <c r="M22" s="437">
        <f t="shared" si="6"/>
        <v>0</v>
      </c>
      <c r="N22" s="438">
        <f t="shared" si="7"/>
        <v>0</v>
      </c>
      <c r="O22" s="438">
        <f t="shared" si="8"/>
        <v>0</v>
      </c>
      <c r="P22" s="438">
        <f t="shared" si="9"/>
        <v>0</v>
      </c>
      <c r="Q22" s="438">
        <f t="shared" si="10"/>
        <v>0</v>
      </c>
      <c r="R22" s="436">
        <f t="shared" si="14"/>
        <v>0</v>
      </c>
      <c r="S22" s="420">
        <f t="shared" si="11"/>
        <v>0</v>
      </c>
      <c r="T22" s="420">
        <f t="shared" si="21"/>
        <v>0</v>
      </c>
      <c r="U22" s="437">
        <f t="shared" si="12"/>
        <v>0</v>
      </c>
      <c r="V22" s="439">
        <f t="shared" si="13"/>
        <v>0</v>
      </c>
      <c r="W22" s="213">
        <f t="shared" si="22"/>
        <v>0</v>
      </c>
      <c r="X22" s="213">
        <f t="shared" si="15"/>
        <v>0</v>
      </c>
      <c r="Y22" s="213">
        <f t="shared" si="16"/>
        <v>0</v>
      </c>
      <c r="Z22" s="213">
        <f t="shared" si="17"/>
        <v>0</v>
      </c>
      <c r="AA22" s="216"/>
    </row>
    <row r="23" spans="1:27" x14ac:dyDescent="0.2">
      <c r="A23" s="421" t="s">
        <v>183</v>
      </c>
      <c r="B23" s="420"/>
      <c r="C23" s="420">
        <v>0</v>
      </c>
      <c r="D23" s="435" t="str">
        <f t="shared" si="18"/>
        <v>(alias)</v>
      </c>
      <c r="E23" s="436">
        <f t="shared" si="19"/>
        <v>0</v>
      </c>
      <c r="F23" s="437">
        <f t="shared" si="0"/>
        <v>0</v>
      </c>
      <c r="G23" s="438">
        <f t="shared" si="1"/>
        <v>0</v>
      </c>
      <c r="H23" s="438">
        <f t="shared" si="2"/>
        <v>0</v>
      </c>
      <c r="I23" s="438">
        <f t="shared" si="3"/>
        <v>0</v>
      </c>
      <c r="J23" s="438">
        <f t="shared" si="4"/>
        <v>0</v>
      </c>
      <c r="K23" s="438">
        <f t="shared" si="5"/>
        <v>0</v>
      </c>
      <c r="L23" s="439">
        <f t="shared" si="20"/>
        <v>0</v>
      </c>
      <c r="M23" s="437">
        <f t="shared" si="6"/>
        <v>0</v>
      </c>
      <c r="N23" s="438">
        <f t="shared" si="7"/>
        <v>0</v>
      </c>
      <c r="O23" s="438">
        <f t="shared" si="8"/>
        <v>0</v>
      </c>
      <c r="P23" s="438">
        <f t="shared" si="9"/>
        <v>0</v>
      </c>
      <c r="Q23" s="438">
        <f t="shared" si="10"/>
        <v>0</v>
      </c>
      <c r="R23" s="436">
        <f t="shared" si="14"/>
        <v>0</v>
      </c>
      <c r="S23" s="420">
        <f t="shared" si="11"/>
        <v>0</v>
      </c>
      <c r="T23" s="420">
        <f t="shared" si="21"/>
        <v>0</v>
      </c>
      <c r="U23" s="437">
        <f t="shared" si="12"/>
        <v>0</v>
      </c>
      <c r="V23" s="439">
        <f t="shared" si="13"/>
        <v>0</v>
      </c>
      <c r="W23" s="213">
        <f t="shared" si="22"/>
        <v>0</v>
      </c>
      <c r="X23" s="213">
        <f t="shared" si="15"/>
        <v>0</v>
      </c>
      <c r="Y23" s="213">
        <f t="shared" si="16"/>
        <v>0</v>
      </c>
      <c r="Z23" s="213">
        <f t="shared" si="17"/>
        <v>0</v>
      </c>
      <c r="AA23" s="216"/>
    </row>
    <row r="24" spans="1:27" x14ac:dyDescent="0.2">
      <c r="A24" s="421" t="s">
        <v>748</v>
      </c>
      <c r="B24" s="420">
        <v>5141</v>
      </c>
      <c r="C24" s="420">
        <v>1</v>
      </c>
      <c r="D24" s="435" t="str">
        <f t="shared" si="18"/>
        <v/>
      </c>
      <c r="E24" s="436">
        <f t="shared" si="19"/>
        <v>0</v>
      </c>
      <c r="F24" s="437">
        <f t="shared" si="0"/>
        <v>0</v>
      </c>
      <c r="G24" s="438">
        <f t="shared" si="1"/>
        <v>0</v>
      </c>
      <c r="H24" s="438">
        <f t="shared" si="2"/>
        <v>0</v>
      </c>
      <c r="I24" s="438">
        <f t="shared" si="3"/>
        <v>0</v>
      </c>
      <c r="J24" s="438">
        <f t="shared" si="4"/>
        <v>0</v>
      </c>
      <c r="K24" s="438">
        <f t="shared" si="5"/>
        <v>0</v>
      </c>
      <c r="L24" s="439">
        <f t="shared" si="20"/>
        <v>0</v>
      </c>
      <c r="M24" s="437">
        <f t="shared" si="6"/>
        <v>0</v>
      </c>
      <c r="N24" s="438">
        <f t="shared" si="7"/>
        <v>0</v>
      </c>
      <c r="O24" s="438">
        <f t="shared" si="8"/>
        <v>0</v>
      </c>
      <c r="P24" s="438">
        <f t="shared" si="9"/>
        <v>0</v>
      </c>
      <c r="Q24" s="438">
        <f t="shared" si="10"/>
        <v>0</v>
      </c>
      <c r="R24" s="436">
        <f t="shared" si="14"/>
        <v>0</v>
      </c>
      <c r="S24" s="420">
        <f t="shared" si="11"/>
        <v>0</v>
      </c>
      <c r="T24" s="420">
        <f t="shared" si="21"/>
        <v>0</v>
      </c>
      <c r="U24" s="437">
        <f t="shared" si="12"/>
        <v>0</v>
      </c>
      <c r="V24" s="439">
        <f t="shared" si="13"/>
        <v>0</v>
      </c>
      <c r="W24" s="213">
        <f t="shared" si="22"/>
        <v>0</v>
      </c>
      <c r="X24" s="213">
        <f t="shared" si="15"/>
        <v>0</v>
      </c>
      <c r="Y24" s="213">
        <f t="shared" si="16"/>
        <v>0</v>
      </c>
      <c r="Z24" s="213">
        <f t="shared" si="17"/>
        <v>0</v>
      </c>
      <c r="AA24" s="216"/>
    </row>
    <row r="25" spans="1:27" x14ac:dyDescent="0.2">
      <c r="A25" s="421" t="s">
        <v>184</v>
      </c>
      <c r="B25" s="420">
        <v>5002</v>
      </c>
      <c r="C25" s="420">
        <v>1</v>
      </c>
      <c r="D25" s="435" t="str">
        <f t="shared" si="18"/>
        <v/>
      </c>
      <c r="E25" s="436">
        <f t="shared" si="19"/>
        <v>0</v>
      </c>
      <c r="F25" s="437">
        <f t="shared" si="0"/>
        <v>0</v>
      </c>
      <c r="G25" s="438">
        <f t="shared" si="1"/>
        <v>0</v>
      </c>
      <c r="H25" s="438">
        <f t="shared" si="2"/>
        <v>0</v>
      </c>
      <c r="I25" s="438">
        <f t="shared" si="3"/>
        <v>0</v>
      </c>
      <c r="J25" s="438">
        <f t="shared" si="4"/>
        <v>0</v>
      </c>
      <c r="K25" s="438">
        <f t="shared" si="5"/>
        <v>0</v>
      </c>
      <c r="L25" s="439">
        <f t="shared" si="20"/>
        <v>0</v>
      </c>
      <c r="M25" s="437">
        <f t="shared" si="6"/>
        <v>0</v>
      </c>
      <c r="N25" s="438">
        <f t="shared" si="7"/>
        <v>0</v>
      </c>
      <c r="O25" s="438">
        <f t="shared" si="8"/>
        <v>0</v>
      </c>
      <c r="P25" s="438">
        <f t="shared" si="9"/>
        <v>0</v>
      </c>
      <c r="Q25" s="438">
        <f t="shared" si="10"/>
        <v>0</v>
      </c>
      <c r="R25" s="436">
        <f t="shared" si="14"/>
        <v>0</v>
      </c>
      <c r="S25" s="420">
        <f t="shared" si="11"/>
        <v>0</v>
      </c>
      <c r="T25" s="420">
        <f t="shared" si="21"/>
        <v>0</v>
      </c>
      <c r="U25" s="437">
        <f t="shared" si="12"/>
        <v>0</v>
      </c>
      <c r="V25" s="439">
        <f t="shared" si="13"/>
        <v>0</v>
      </c>
      <c r="W25" s="213">
        <f t="shared" si="22"/>
        <v>0</v>
      </c>
      <c r="X25" s="213">
        <f t="shared" si="15"/>
        <v>0</v>
      </c>
      <c r="Y25" s="213">
        <f t="shared" si="16"/>
        <v>0</v>
      </c>
      <c r="Z25" s="213">
        <f t="shared" si="17"/>
        <v>0</v>
      </c>
      <c r="AA25" s="216"/>
    </row>
    <row r="26" spans="1:27" x14ac:dyDescent="0.2">
      <c r="A26" s="421" t="s">
        <v>185</v>
      </c>
      <c r="B26" s="420">
        <v>6009</v>
      </c>
      <c r="C26" s="420">
        <v>1</v>
      </c>
      <c r="D26" s="435" t="str">
        <f t="shared" si="18"/>
        <v/>
      </c>
      <c r="E26" s="436">
        <f t="shared" si="19"/>
        <v>0</v>
      </c>
      <c r="F26" s="437">
        <f t="shared" si="0"/>
        <v>0</v>
      </c>
      <c r="G26" s="438">
        <f t="shared" si="1"/>
        <v>0</v>
      </c>
      <c r="H26" s="438">
        <f t="shared" si="2"/>
        <v>0</v>
      </c>
      <c r="I26" s="438">
        <f t="shared" si="3"/>
        <v>0</v>
      </c>
      <c r="J26" s="438">
        <f t="shared" si="4"/>
        <v>0</v>
      </c>
      <c r="K26" s="438">
        <f t="shared" si="5"/>
        <v>0</v>
      </c>
      <c r="L26" s="439">
        <f t="shared" si="20"/>
        <v>0</v>
      </c>
      <c r="M26" s="437">
        <f t="shared" si="6"/>
        <v>0</v>
      </c>
      <c r="N26" s="438">
        <f t="shared" si="7"/>
        <v>0</v>
      </c>
      <c r="O26" s="438">
        <f t="shared" si="8"/>
        <v>0</v>
      </c>
      <c r="P26" s="438">
        <f t="shared" si="9"/>
        <v>0</v>
      </c>
      <c r="Q26" s="438">
        <f t="shared" si="10"/>
        <v>0</v>
      </c>
      <c r="R26" s="436">
        <f t="shared" si="14"/>
        <v>0</v>
      </c>
      <c r="S26" s="420">
        <f t="shared" si="11"/>
        <v>0</v>
      </c>
      <c r="T26" s="420">
        <f t="shared" si="21"/>
        <v>0</v>
      </c>
      <c r="U26" s="437">
        <f t="shared" si="12"/>
        <v>0</v>
      </c>
      <c r="V26" s="439">
        <f t="shared" si="13"/>
        <v>0</v>
      </c>
      <c r="W26" s="213">
        <f t="shared" si="22"/>
        <v>0</v>
      </c>
      <c r="X26" s="213">
        <f t="shared" si="15"/>
        <v>0</v>
      </c>
      <c r="Y26" s="213">
        <f t="shared" si="16"/>
        <v>0</v>
      </c>
      <c r="Z26" s="213">
        <f t="shared" si="17"/>
        <v>0</v>
      </c>
      <c r="AA26" s="216"/>
    </row>
    <row r="27" spans="1:27" x14ac:dyDescent="0.2">
      <c r="A27" s="421" t="s">
        <v>186</v>
      </c>
      <c r="B27" s="420">
        <v>6174</v>
      </c>
      <c r="C27" s="420">
        <v>1</v>
      </c>
      <c r="D27" s="435" t="str">
        <f t="shared" si="18"/>
        <v/>
      </c>
      <c r="E27" s="436">
        <f t="shared" si="19"/>
        <v>0</v>
      </c>
      <c r="F27" s="437">
        <f t="shared" si="0"/>
        <v>0</v>
      </c>
      <c r="G27" s="438">
        <f t="shared" si="1"/>
        <v>0</v>
      </c>
      <c r="H27" s="438">
        <f t="shared" si="2"/>
        <v>0</v>
      </c>
      <c r="I27" s="438">
        <f t="shared" si="3"/>
        <v>0</v>
      </c>
      <c r="J27" s="438">
        <f t="shared" si="4"/>
        <v>0</v>
      </c>
      <c r="K27" s="438">
        <f t="shared" si="5"/>
        <v>0</v>
      </c>
      <c r="L27" s="439">
        <f t="shared" si="20"/>
        <v>0</v>
      </c>
      <c r="M27" s="437">
        <f t="shared" si="6"/>
        <v>0</v>
      </c>
      <c r="N27" s="438">
        <f t="shared" si="7"/>
        <v>0</v>
      </c>
      <c r="O27" s="438">
        <f t="shared" si="8"/>
        <v>0</v>
      </c>
      <c r="P27" s="438">
        <f t="shared" si="9"/>
        <v>0</v>
      </c>
      <c r="Q27" s="438">
        <f t="shared" si="10"/>
        <v>0</v>
      </c>
      <c r="R27" s="436">
        <f t="shared" si="14"/>
        <v>0</v>
      </c>
      <c r="S27" s="420">
        <f t="shared" si="11"/>
        <v>0</v>
      </c>
      <c r="T27" s="420">
        <f t="shared" si="21"/>
        <v>0</v>
      </c>
      <c r="U27" s="437">
        <f t="shared" si="12"/>
        <v>0</v>
      </c>
      <c r="V27" s="439">
        <f t="shared" si="13"/>
        <v>0</v>
      </c>
      <c r="W27" s="213">
        <f t="shared" si="22"/>
        <v>0</v>
      </c>
      <c r="X27" s="213">
        <f t="shared" si="15"/>
        <v>0</v>
      </c>
      <c r="Y27" s="213">
        <f t="shared" si="16"/>
        <v>0</v>
      </c>
      <c r="Z27" s="213">
        <f t="shared" si="17"/>
        <v>0</v>
      </c>
      <c r="AA27" s="216"/>
    </row>
    <row r="28" spans="1:27" x14ac:dyDescent="0.2">
      <c r="A28" s="421" t="s">
        <v>767</v>
      </c>
      <c r="B28" s="420">
        <v>6040</v>
      </c>
      <c r="C28" s="420">
        <v>1</v>
      </c>
      <c r="D28" s="435" t="str">
        <f t="shared" si="18"/>
        <v/>
      </c>
      <c r="E28" s="436">
        <f t="shared" si="19"/>
        <v>0</v>
      </c>
      <c r="F28" s="437">
        <f t="shared" si="0"/>
        <v>0</v>
      </c>
      <c r="G28" s="438">
        <f t="shared" si="1"/>
        <v>0</v>
      </c>
      <c r="H28" s="438">
        <f t="shared" si="2"/>
        <v>0</v>
      </c>
      <c r="I28" s="438">
        <f t="shared" si="3"/>
        <v>0</v>
      </c>
      <c r="J28" s="438">
        <f t="shared" si="4"/>
        <v>0</v>
      </c>
      <c r="K28" s="438">
        <f t="shared" si="5"/>
        <v>0</v>
      </c>
      <c r="L28" s="439">
        <f t="shared" si="20"/>
        <v>0</v>
      </c>
      <c r="M28" s="437">
        <f t="shared" si="6"/>
        <v>0</v>
      </c>
      <c r="N28" s="438">
        <f t="shared" si="7"/>
        <v>0</v>
      </c>
      <c r="O28" s="438">
        <f t="shared" si="8"/>
        <v>0</v>
      </c>
      <c r="P28" s="438">
        <f t="shared" si="9"/>
        <v>0</v>
      </c>
      <c r="Q28" s="438">
        <f t="shared" si="10"/>
        <v>0</v>
      </c>
      <c r="R28" s="436">
        <f t="shared" si="14"/>
        <v>0</v>
      </c>
      <c r="S28" s="420">
        <f t="shared" si="11"/>
        <v>0</v>
      </c>
      <c r="T28" s="420">
        <f t="shared" si="21"/>
        <v>0</v>
      </c>
      <c r="U28" s="437">
        <f t="shared" si="12"/>
        <v>0</v>
      </c>
      <c r="V28" s="439">
        <f t="shared" si="13"/>
        <v>0</v>
      </c>
      <c r="W28" s="213">
        <f t="shared" si="22"/>
        <v>0</v>
      </c>
      <c r="X28" s="213">
        <f t="shared" si="15"/>
        <v>0</v>
      </c>
      <c r="Y28" s="213">
        <f t="shared" si="16"/>
        <v>0</v>
      </c>
      <c r="Z28" s="213">
        <f t="shared" si="17"/>
        <v>0</v>
      </c>
      <c r="AA28" s="216"/>
    </row>
    <row r="29" spans="1:27" x14ac:dyDescent="0.2">
      <c r="A29" s="421" t="s">
        <v>187</v>
      </c>
      <c r="B29" s="420">
        <v>5073</v>
      </c>
      <c r="C29" s="420">
        <v>1</v>
      </c>
      <c r="D29" s="435" t="str">
        <f t="shared" si="18"/>
        <v/>
      </c>
      <c r="E29" s="436">
        <f t="shared" si="19"/>
        <v>0</v>
      </c>
      <c r="F29" s="437">
        <f t="shared" si="0"/>
        <v>0</v>
      </c>
      <c r="G29" s="438">
        <f t="shared" si="1"/>
        <v>0</v>
      </c>
      <c r="H29" s="438">
        <f t="shared" si="2"/>
        <v>0</v>
      </c>
      <c r="I29" s="438">
        <f t="shared" si="3"/>
        <v>0</v>
      </c>
      <c r="J29" s="438">
        <f t="shared" si="4"/>
        <v>0</v>
      </c>
      <c r="K29" s="438">
        <f t="shared" si="5"/>
        <v>0</v>
      </c>
      <c r="L29" s="439">
        <f t="shared" si="20"/>
        <v>0</v>
      </c>
      <c r="M29" s="437">
        <f t="shared" si="6"/>
        <v>0</v>
      </c>
      <c r="N29" s="438">
        <f t="shared" si="7"/>
        <v>0</v>
      </c>
      <c r="O29" s="438">
        <f t="shared" si="8"/>
        <v>0</v>
      </c>
      <c r="P29" s="438">
        <f t="shared" si="9"/>
        <v>0</v>
      </c>
      <c r="Q29" s="438">
        <f t="shared" si="10"/>
        <v>0</v>
      </c>
      <c r="R29" s="436">
        <f t="shared" si="14"/>
        <v>0</v>
      </c>
      <c r="S29" s="420">
        <f t="shared" si="11"/>
        <v>0</v>
      </c>
      <c r="T29" s="420">
        <f t="shared" si="21"/>
        <v>0</v>
      </c>
      <c r="U29" s="437">
        <f t="shared" si="12"/>
        <v>0</v>
      </c>
      <c r="V29" s="439">
        <f t="shared" si="13"/>
        <v>0</v>
      </c>
      <c r="W29" s="213">
        <f t="shared" si="22"/>
        <v>0</v>
      </c>
      <c r="X29" s="213">
        <f t="shared" si="15"/>
        <v>0</v>
      </c>
      <c r="Y29" s="213">
        <f t="shared" si="16"/>
        <v>0</v>
      </c>
      <c r="Z29" s="213">
        <f t="shared" si="17"/>
        <v>0</v>
      </c>
      <c r="AA29" s="216"/>
    </row>
    <row r="30" spans="1:27" x14ac:dyDescent="0.2">
      <c r="A30" s="421" t="s">
        <v>188</v>
      </c>
      <c r="B30" s="420">
        <v>6011</v>
      </c>
      <c r="C30" s="420">
        <v>1</v>
      </c>
      <c r="D30" s="435" t="str">
        <f t="shared" si="18"/>
        <v/>
      </c>
      <c r="E30" s="436">
        <f t="shared" si="19"/>
        <v>0</v>
      </c>
      <c r="F30" s="437">
        <f t="shared" si="0"/>
        <v>0</v>
      </c>
      <c r="G30" s="438">
        <f t="shared" si="1"/>
        <v>0</v>
      </c>
      <c r="H30" s="438">
        <f t="shared" si="2"/>
        <v>0</v>
      </c>
      <c r="I30" s="438">
        <f t="shared" si="3"/>
        <v>0</v>
      </c>
      <c r="J30" s="438">
        <f t="shared" si="4"/>
        <v>0</v>
      </c>
      <c r="K30" s="438">
        <f t="shared" si="5"/>
        <v>0</v>
      </c>
      <c r="L30" s="439">
        <f t="shared" si="20"/>
        <v>0</v>
      </c>
      <c r="M30" s="437">
        <f t="shared" si="6"/>
        <v>0</v>
      </c>
      <c r="N30" s="438">
        <f t="shared" si="7"/>
        <v>0</v>
      </c>
      <c r="O30" s="438">
        <f t="shared" si="8"/>
        <v>0</v>
      </c>
      <c r="P30" s="438">
        <f t="shared" si="9"/>
        <v>0</v>
      </c>
      <c r="Q30" s="438">
        <f t="shared" si="10"/>
        <v>0</v>
      </c>
      <c r="R30" s="436">
        <f t="shared" si="14"/>
        <v>0</v>
      </c>
      <c r="S30" s="420">
        <f t="shared" si="11"/>
        <v>0</v>
      </c>
      <c r="T30" s="420">
        <f t="shared" si="21"/>
        <v>0</v>
      </c>
      <c r="U30" s="437">
        <f t="shared" si="12"/>
        <v>0</v>
      </c>
      <c r="V30" s="439">
        <f t="shared" si="13"/>
        <v>0</v>
      </c>
      <c r="W30" s="213">
        <f t="shared" si="22"/>
        <v>0</v>
      </c>
      <c r="X30" s="213">
        <f t="shared" si="15"/>
        <v>0</v>
      </c>
      <c r="Y30" s="213">
        <f t="shared" si="16"/>
        <v>0</v>
      </c>
      <c r="Z30" s="213">
        <f t="shared" si="17"/>
        <v>0</v>
      </c>
      <c r="AA30" s="216"/>
    </row>
    <row r="31" spans="1:27" x14ac:dyDescent="0.2">
      <c r="A31" s="421" t="s">
        <v>189</v>
      </c>
      <c r="B31" s="420">
        <v>5105</v>
      </c>
      <c r="C31" s="420">
        <v>1</v>
      </c>
      <c r="D31" s="435" t="str">
        <f t="shared" si="18"/>
        <v/>
      </c>
      <c r="E31" s="436">
        <f t="shared" si="19"/>
        <v>0</v>
      </c>
      <c r="F31" s="437">
        <f t="shared" si="0"/>
        <v>0</v>
      </c>
      <c r="G31" s="438">
        <f t="shared" si="1"/>
        <v>0</v>
      </c>
      <c r="H31" s="438">
        <f t="shared" si="2"/>
        <v>0</v>
      </c>
      <c r="I31" s="438">
        <f t="shared" si="3"/>
        <v>0</v>
      </c>
      <c r="J31" s="438">
        <f t="shared" si="4"/>
        <v>0</v>
      </c>
      <c r="K31" s="438">
        <f t="shared" si="5"/>
        <v>0</v>
      </c>
      <c r="L31" s="439">
        <f t="shared" si="20"/>
        <v>0</v>
      </c>
      <c r="M31" s="437">
        <f t="shared" si="6"/>
        <v>0</v>
      </c>
      <c r="N31" s="438">
        <f t="shared" si="7"/>
        <v>0</v>
      </c>
      <c r="O31" s="438">
        <f t="shared" si="8"/>
        <v>0</v>
      </c>
      <c r="P31" s="438">
        <f t="shared" si="9"/>
        <v>0</v>
      </c>
      <c r="Q31" s="438">
        <f t="shared" si="10"/>
        <v>0</v>
      </c>
      <c r="R31" s="436">
        <f t="shared" si="14"/>
        <v>0</v>
      </c>
      <c r="S31" s="420">
        <f t="shared" si="11"/>
        <v>0</v>
      </c>
      <c r="T31" s="420">
        <f t="shared" si="21"/>
        <v>0</v>
      </c>
      <c r="U31" s="437">
        <f t="shared" si="12"/>
        <v>0</v>
      </c>
      <c r="V31" s="439">
        <f t="shared" si="13"/>
        <v>0</v>
      </c>
      <c r="W31" s="213">
        <f t="shared" si="22"/>
        <v>0</v>
      </c>
      <c r="X31" s="213">
        <f t="shared" si="15"/>
        <v>0</v>
      </c>
      <c r="Y31" s="213">
        <f t="shared" si="16"/>
        <v>0</v>
      </c>
      <c r="Z31" s="213">
        <f t="shared" si="17"/>
        <v>0</v>
      </c>
      <c r="AA31" s="216"/>
    </row>
    <row r="32" spans="1:27" x14ac:dyDescent="0.2">
      <c r="A32" s="421" t="s">
        <v>190</v>
      </c>
      <c r="B32" s="420">
        <v>6012</v>
      </c>
      <c r="C32" s="420">
        <v>1</v>
      </c>
      <c r="D32" s="435" t="str">
        <f t="shared" si="18"/>
        <v/>
      </c>
      <c r="E32" s="436">
        <f t="shared" si="19"/>
        <v>0</v>
      </c>
      <c r="F32" s="437">
        <f t="shared" si="0"/>
        <v>0</v>
      </c>
      <c r="G32" s="438">
        <f t="shared" si="1"/>
        <v>0</v>
      </c>
      <c r="H32" s="438">
        <f t="shared" si="2"/>
        <v>0</v>
      </c>
      <c r="I32" s="438">
        <f t="shared" si="3"/>
        <v>0</v>
      </c>
      <c r="J32" s="438">
        <f t="shared" si="4"/>
        <v>0</v>
      </c>
      <c r="K32" s="438">
        <f t="shared" si="5"/>
        <v>0</v>
      </c>
      <c r="L32" s="439">
        <f t="shared" si="20"/>
        <v>0</v>
      </c>
      <c r="M32" s="437">
        <f t="shared" si="6"/>
        <v>0</v>
      </c>
      <c r="N32" s="438">
        <f t="shared" si="7"/>
        <v>0</v>
      </c>
      <c r="O32" s="438">
        <f t="shared" si="8"/>
        <v>0</v>
      </c>
      <c r="P32" s="438">
        <f t="shared" si="9"/>
        <v>0</v>
      </c>
      <c r="Q32" s="438">
        <f t="shared" si="10"/>
        <v>0</v>
      </c>
      <c r="R32" s="436">
        <f t="shared" si="14"/>
        <v>0</v>
      </c>
      <c r="S32" s="420">
        <f t="shared" si="11"/>
        <v>0</v>
      </c>
      <c r="T32" s="420">
        <f t="shared" si="21"/>
        <v>0</v>
      </c>
      <c r="U32" s="437">
        <f t="shared" si="12"/>
        <v>0</v>
      </c>
      <c r="V32" s="439">
        <f t="shared" si="13"/>
        <v>0</v>
      </c>
      <c r="W32" s="213">
        <f t="shared" si="22"/>
        <v>0</v>
      </c>
      <c r="X32" s="213">
        <f t="shared" si="15"/>
        <v>0</v>
      </c>
      <c r="Y32" s="213">
        <f t="shared" si="16"/>
        <v>0</v>
      </c>
      <c r="Z32" s="213">
        <f t="shared" si="17"/>
        <v>0</v>
      </c>
      <c r="AA32" s="216"/>
    </row>
    <row r="33" spans="1:27" x14ac:dyDescent="0.2">
      <c r="A33" s="421" t="s">
        <v>636</v>
      </c>
      <c r="B33" s="420">
        <v>6019</v>
      </c>
      <c r="C33" s="420">
        <v>1</v>
      </c>
      <c r="D33" s="435" t="str">
        <f t="shared" si="18"/>
        <v/>
      </c>
      <c r="E33" s="436">
        <f t="shared" si="19"/>
        <v>0</v>
      </c>
      <c r="F33" s="437">
        <f t="shared" si="0"/>
        <v>0</v>
      </c>
      <c r="G33" s="438">
        <f t="shared" si="1"/>
        <v>0</v>
      </c>
      <c r="H33" s="438">
        <f t="shared" si="2"/>
        <v>0</v>
      </c>
      <c r="I33" s="438">
        <f t="shared" si="3"/>
        <v>0</v>
      </c>
      <c r="J33" s="438">
        <f t="shared" si="4"/>
        <v>0</v>
      </c>
      <c r="K33" s="438">
        <f t="shared" si="5"/>
        <v>0</v>
      </c>
      <c r="L33" s="439">
        <f t="shared" si="20"/>
        <v>0</v>
      </c>
      <c r="M33" s="437">
        <f t="shared" si="6"/>
        <v>0</v>
      </c>
      <c r="N33" s="438">
        <f t="shared" si="7"/>
        <v>0</v>
      </c>
      <c r="O33" s="438">
        <f t="shared" si="8"/>
        <v>0</v>
      </c>
      <c r="P33" s="438">
        <f t="shared" si="9"/>
        <v>0</v>
      </c>
      <c r="Q33" s="438">
        <f t="shared" si="10"/>
        <v>0</v>
      </c>
      <c r="R33" s="436">
        <f t="shared" si="14"/>
        <v>0</v>
      </c>
      <c r="S33" s="420">
        <f t="shared" si="11"/>
        <v>0</v>
      </c>
      <c r="T33" s="420">
        <f t="shared" si="21"/>
        <v>0</v>
      </c>
      <c r="U33" s="437">
        <f t="shared" si="12"/>
        <v>0</v>
      </c>
      <c r="V33" s="439">
        <f t="shared" si="13"/>
        <v>0</v>
      </c>
      <c r="W33" s="213">
        <f t="shared" si="22"/>
        <v>0</v>
      </c>
      <c r="X33" s="213">
        <f t="shared" si="15"/>
        <v>0</v>
      </c>
      <c r="Y33" s="213">
        <f t="shared" si="16"/>
        <v>0</v>
      </c>
      <c r="Z33" s="213">
        <f t="shared" si="17"/>
        <v>0</v>
      </c>
      <c r="AA33" s="216"/>
    </row>
    <row r="34" spans="1:27" x14ac:dyDescent="0.2">
      <c r="A34" s="421" t="s">
        <v>817</v>
      </c>
      <c r="B34" s="420">
        <v>7081</v>
      </c>
      <c r="C34" s="420">
        <v>1</v>
      </c>
      <c r="D34" s="435" t="str">
        <f t="shared" si="18"/>
        <v/>
      </c>
      <c r="E34" s="436">
        <f t="shared" si="19"/>
        <v>0</v>
      </c>
      <c r="F34" s="437">
        <f t="shared" si="0"/>
        <v>0</v>
      </c>
      <c r="G34" s="438">
        <f t="shared" si="1"/>
        <v>0</v>
      </c>
      <c r="H34" s="438">
        <f t="shared" si="2"/>
        <v>0</v>
      </c>
      <c r="I34" s="438">
        <f t="shared" si="3"/>
        <v>0</v>
      </c>
      <c r="J34" s="438">
        <f t="shared" si="4"/>
        <v>0</v>
      </c>
      <c r="K34" s="438">
        <f t="shared" si="5"/>
        <v>0</v>
      </c>
      <c r="L34" s="439">
        <f t="shared" si="20"/>
        <v>0</v>
      </c>
      <c r="M34" s="437">
        <f t="shared" si="6"/>
        <v>0</v>
      </c>
      <c r="N34" s="438">
        <f t="shared" si="7"/>
        <v>0</v>
      </c>
      <c r="O34" s="438">
        <f t="shared" si="8"/>
        <v>0</v>
      </c>
      <c r="P34" s="438">
        <f t="shared" si="9"/>
        <v>0</v>
      </c>
      <c r="Q34" s="438">
        <f t="shared" si="10"/>
        <v>0</v>
      </c>
      <c r="R34" s="436">
        <f t="shared" si="14"/>
        <v>0</v>
      </c>
      <c r="S34" s="420">
        <f t="shared" si="11"/>
        <v>0</v>
      </c>
      <c r="T34" s="420">
        <f t="shared" si="21"/>
        <v>0</v>
      </c>
      <c r="U34" s="437">
        <f t="shared" si="12"/>
        <v>0</v>
      </c>
      <c r="V34" s="439">
        <f t="shared" si="13"/>
        <v>0</v>
      </c>
      <c r="W34" s="213">
        <f t="shared" si="22"/>
        <v>0</v>
      </c>
      <c r="X34" s="213">
        <f t="shared" si="15"/>
        <v>0</v>
      </c>
      <c r="Y34" s="213">
        <f t="shared" si="16"/>
        <v>0</v>
      </c>
      <c r="Z34" s="213">
        <f t="shared" si="17"/>
        <v>0</v>
      </c>
      <c r="AA34" s="216"/>
    </row>
    <row r="35" spans="1:27" x14ac:dyDescent="0.2">
      <c r="A35" s="421" t="s">
        <v>191</v>
      </c>
      <c r="B35" s="420">
        <v>7054</v>
      </c>
      <c r="C35" s="420">
        <v>1</v>
      </c>
      <c r="D35" s="435" t="str">
        <f t="shared" si="18"/>
        <v/>
      </c>
      <c r="E35" s="436">
        <f t="shared" si="19"/>
        <v>0</v>
      </c>
      <c r="F35" s="437">
        <f t="shared" si="0"/>
        <v>0</v>
      </c>
      <c r="G35" s="438">
        <f t="shared" si="1"/>
        <v>0</v>
      </c>
      <c r="H35" s="438">
        <f t="shared" si="2"/>
        <v>0</v>
      </c>
      <c r="I35" s="438">
        <f t="shared" si="3"/>
        <v>0</v>
      </c>
      <c r="J35" s="438">
        <f t="shared" si="4"/>
        <v>0</v>
      </c>
      <c r="K35" s="438">
        <f t="shared" si="5"/>
        <v>0</v>
      </c>
      <c r="L35" s="439">
        <f t="shared" si="20"/>
        <v>0</v>
      </c>
      <c r="M35" s="437">
        <f t="shared" si="6"/>
        <v>0</v>
      </c>
      <c r="N35" s="438">
        <f t="shared" si="7"/>
        <v>0</v>
      </c>
      <c r="O35" s="438">
        <f t="shared" si="8"/>
        <v>0</v>
      </c>
      <c r="P35" s="438">
        <f t="shared" si="9"/>
        <v>0</v>
      </c>
      <c r="Q35" s="438">
        <f t="shared" si="10"/>
        <v>0</v>
      </c>
      <c r="R35" s="436">
        <f t="shared" si="14"/>
        <v>0</v>
      </c>
      <c r="S35" s="420">
        <f t="shared" si="11"/>
        <v>0</v>
      </c>
      <c r="T35" s="420">
        <f t="shared" si="21"/>
        <v>0</v>
      </c>
      <c r="U35" s="437">
        <f t="shared" si="12"/>
        <v>0</v>
      </c>
      <c r="V35" s="439">
        <f t="shared" si="13"/>
        <v>0</v>
      </c>
      <c r="W35" s="213">
        <f t="shared" si="22"/>
        <v>0</v>
      </c>
      <c r="X35" s="213">
        <f t="shared" si="15"/>
        <v>0</v>
      </c>
      <c r="Y35" s="213">
        <f t="shared" si="16"/>
        <v>0</v>
      </c>
      <c r="Z35" s="213">
        <f t="shared" si="17"/>
        <v>0</v>
      </c>
      <c r="AA35" s="216"/>
    </row>
    <row r="36" spans="1:27" x14ac:dyDescent="0.2">
      <c r="A36" s="421" t="s">
        <v>791</v>
      </c>
      <c r="B36" s="420">
        <v>5169</v>
      </c>
      <c r="C36" s="420">
        <v>1</v>
      </c>
      <c r="D36" s="435" t="str">
        <f t="shared" si="18"/>
        <v/>
      </c>
      <c r="E36" s="436">
        <f t="shared" si="19"/>
        <v>0</v>
      </c>
      <c r="F36" s="437">
        <f t="shared" si="0"/>
        <v>0</v>
      </c>
      <c r="G36" s="438">
        <f t="shared" si="1"/>
        <v>0</v>
      </c>
      <c r="H36" s="438">
        <f t="shared" si="2"/>
        <v>0</v>
      </c>
      <c r="I36" s="438">
        <f t="shared" si="3"/>
        <v>0</v>
      </c>
      <c r="J36" s="438">
        <f t="shared" si="4"/>
        <v>0</v>
      </c>
      <c r="K36" s="438">
        <f t="shared" si="5"/>
        <v>0</v>
      </c>
      <c r="L36" s="439">
        <f t="shared" si="20"/>
        <v>0</v>
      </c>
      <c r="M36" s="437">
        <f t="shared" si="6"/>
        <v>0</v>
      </c>
      <c r="N36" s="438">
        <f t="shared" si="7"/>
        <v>0</v>
      </c>
      <c r="O36" s="438">
        <f t="shared" si="8"/>
        <v>0</v>
      </c>
      <c r="P36" s="438">
        <f t="shared" si="9"/>
        <v>0</v>
      </c>
      <c r="Q36" s="438">
        <f t="shared" si="10"/>
        <v>0</v>
      </c>
      <c r="R36" s="436">
        <f t="shared" si="14"/>
        <v>0</v>
      </c>
      <c r="S36" s="420">
        <f t="shared" si="11"/>
        <v>0</v>
      </c>
      <c r="T36" s="420">
        <f t="shared" si="21"/>
        <v>0</v>
      </c>
      <c r="U36" s="437">
        <f t="shared" si="12"/>
        <v>0</v>
      </c>
      <c r="V36" s="439">
        <f t="shared" si="13"/>
        <v>0</v>
      </c>
      <c r="W36" s="213">
        <f t="shared" si="22"/>
        <v>0</v>
      </c>
      <c r="X36" s="213">
        <f t="shared" si="15"/>
        <v>0</v>
      </c>
      <c r="Y36" s="213">
        <f t="shared" si="16"/>
        <v>0</v>
      </c>
      <c r="Z36" s="213">
        <f t="shared" si="17"/>
        <v>0</v>
      </c>
      <c r="AA36" s="216"/>
    </row>
    <row r="37" spans="1:27" x14ac:dyDescent="0.2">
      <c r="A37" s="421" t="s">
        <v>653</v>
      </c>
      <c r="B37" s="420">
        <v>5061</v>
      </c>
      <c r="C37" s="420">
        <v>1</v>
      </c>
      <c r="D37" s="435" t="str">
        <f t="shared" si="18"/>
        <v/>
      </c>
      <c r="E37" s="436">
        <f t="shared" si="19"/>
        <v>0</v>
      </c>
      <c r="F37" s="437">
        <f t="shared" si="0"/>
        <v>0</v>
      </c>
      <c r="G37" s="438">
        <f t="shared" si="1"/>
        <v>0</v>
      </c>
      <c r="H37" s="438">
        <f t="shared" si="2"/>
        <v>0</v>
      </c>
      <c r="I37" s="438">
        <f t="shared" si="3"/>
        <v>0</v>
      </c>
      <c r="J37" s="438">
        <f t="shared" si="4"/>
        <v>0</v>
      </c>
      <c r="K37" s="438">
        <f t="shared" si="5"/>
        <v>0</v>
      </c>
      <c r="L37" s="439">
        <f t="shared" si="20"/>
        <v>0</v>
      </c>
      <c r="M37" s="437">
        <f t="shared" si="6"/>
        <v>0</v>
      </c>
      <c r="N37" s="438">
        <f t="shared" si="7"/>
        <v>0</v>
      </c>
      <c r="O37" s="438">
        <f t="shared" si="8"/>
        <v>0</v>
      </c>
      <c r="P37" s="438">
        <f t="shared" si="9"/>
        <v>0</v>
      </c>
      <c r="Q37" s="438">
        <f t="shared" si="10"/>
        <v>0</v>
      </c>
      <c r="R37" s="436">
        <f t="shared" si="14"/>
        <v>0</v>
      </c>
      <c r="S37" s="420">
        <f t="shared" si="11"/>
        <v>0</v>
      </c>
      <c r="T37" s="420">
        <f t="shared" si="21"/>
        <v>0</v>
      </c>
      <c r="U37" s="437">
        <f t="shared" si="12"/>
        <v>0</v>
      </c>
      <c r="V37" s="439">
        <f t="shared" si="13"/>
        <v>0</v>
      </c>
      <c r="W37" s="213">
        <f t="shared" si="22"/>
        <v>0</v>
      </c>
      <c r="X37" s="213">
        <f t="shared" si="15"/>
        <v>0</v>
      </c>
      <c r="Y37" s="213">
        <f t="shared" si="16"/>
        <v>0</v>
      </c>
      <c r="Z37" s="213">
        <f t="shared" si="17"/>
        <v>0</v>
      </c>
      <c r="AA37" s="216"/>
    </row>
    <row r="38" spans="1:27" x14ac:dyDescent="0.2">
      <c r="A38" s="421" t="s">
        <v>192</v>
      </c>
      <c r="B38" s="420">
        <v>6191</v>
      </c>
      <c r="C38" s="420">
        <v>1</v>
      </c>
      <c r="D38" s="435" t="str">
        <f t="shared" si="18"/>
        <v/>
      </c>
      <c r="E38" s="436">
        <f t="shared" si="19"/>
        <v>0</v>
      </c>
      <c r="F38" s="437">
        <f t="shared" si="0"/>
        <v>0</v>
      </c>
      <c r="G38" s="438">
        <f t="shared" si="1"/>
        <v>0</v>
      </c>
      <c r="H38" s="438">
        <f t="shared" si="2"/>
        <v>0</v>
      </c>
      <c r="I38" s="438">
        <f t="shared" si="3"/>
        <v>0</v>
      </c>
      <c r="J38" s="438">
        <f t="shared" si="4"/>
        <v>0</v>
      </c>
      <c r="K38" s="438">
        <f t="shared" si="5"/>
        <v>0</v>
      </c>
      <c r="L38" s="439">
        <f t="shared" si="20"/>
        <v>0</v>
      </c>
      <c r="M38" s="437">
        <f t="shared" si="6"/>
        <v>0</v>
      </c>
      <c r="N38" s="438">
        <f t="shared" si="7"/>
        <v>0</v>
      </c>
      <c r="O38" s="438">
        <f t="shared" si="8"/>
        <v>0</v>
      </c>
      <c r="P38" s="438">
        <f t="shared" si="9"/>
        <v>0</v>
      </c>
      <c r="Q38" s="438">
        <f t="shared" si="10"/>
        <v>0</v>
      </c>
      <c r="R38" s="436">
        <f t="shared" si="14"/>
        <v>0</v>
      </c>
      <c r="S38" s="420">
        <f t="shared" si="11"/>
        <v>0</v>
      </c>
      <c r="T38" s="420">
        <f t="shared" si="21"/>
        <v>0</v>
      </c>
      <c r="U38" s="437">
        <f t="shared" si="12"/>
        <v>0</v>
      </c>
      <c r="V38" s="439">
        <f t="shared" si="13"/>
        <v>0</v>
      </c>
      <c r="W38" s="213">
        <f t="shared" si="22"/>
        <v>0</v>
      </c>
      <c r="X38" s="213">
        <f t="shared" si="15"/>
        <v>0</v>
      </c>
      <c r="Y38" s="213">
        <f t="shared" si="16"/>
        <v>0</v>
      </c>
      <c r="Z38" s="213">
        <f t="shared" si="17"/>
        <v>0</v>
      </c>
      <c r="AA38" s="216"/>
    </row>
    <row r="39" spans="1:27" x14ac:dyDescent="0.2">
      <c r="A39" s="421" t="s">
        <v>756</v>
      </c>
      <c r="B39" s="420">
        <v>5149</v>
      </c>
      <c r="C39" s="420">
        <v>1</v>
      </c>
      <c r="D39" s="435" t="str">
        <f t="shared" si="18"/>
        <v/>
      </c>
      <c r="E39" s="436">
        <f t="shared" si="19"/>
        <v>0</v>
      </c>
      <c r="F39" s="437">
        <f t="shared" si="0"/>
        <v>0</v>
      </c>
      <c r="G39" s="438">
        <f t="shared" si="1"/>
        <v>0</v>
      </c>
      <c r="H39" s="438">
        <f t="shared" si="2"/>
        <v>0</v>
      </c>
      <c r="I39" s="438">
        <f t="shared" si="3"/>
        <v>0</v>
      </c>
      <c r="J39" s="438">
        <f t="shared" si="4"/>
        <v>0</v>
      </c>
      <c r="K39" s="438">
        <f t="shared" si="5"/>
        <v>0</v>
      </c>
      <c r="L39" s="439">
        <f t="shared" si="20"/>
        <v>0</v>
      </c>
      <c r="M39" s="437">
        <f t="shared" si="6"/>
        <v>0</v>
      </c>
      <c r="N39" s="438">
        <f t="shared" si="7"/>
        <v>0</v>
      </c>
      <c r="O39" s="438">
        <f t="shared" si="8"/>
        <v>0</v>
      </c>
      <c r="P39" s="438">
        <f t="shared" si="9"/>
        <v>0</v>
      </c>
      <c r="Q39" s="438">
        <f t="shared" si="10"/>
        <v>0</v>
      </c>
      <c r="R39" s="436">
        <f t="shared" si="14"/>
        <v>0</v>
      </c>
      <c r="S39" s="420">
        <f t="shared" si="11"/>
        <v>0</v>
      </c>
      <c r="T39" s="420">
        <f t="shared" si="21"/>
        <v>0</v>
      </c>
      <c r="U39" s="437">
        <f t="shared" si="12"/>
        <v>0</v>
      </c>
      <c r="V39" s="439">
        <f t="shared" si="13"/>
        <v>0</v>
      </c>
      <c r="W39" s="213">
        <f t="shared" si="22"/>
        <v>0</v>
      </c>
      <c r="X39" s="213">
        <f t="shared" si="15"/>
        <v>0</v>
      </c>
      <c r="Y39" s="213">
        <f t="shared" si="16"/>
        <v>0</v>
      </c>
      <c r="Z39" s="213">
        <f t="shared" si="17"/>
        <v>0</v>
      </c>
      <c r="AA39" s="216"/>
    </row>
    <row r="40" spans="1:27" x14ac:dyDescent="0.2">
      <c r="A40" s="421" t="s">
        <v>654</v>
      </c>
      <c r="B40" s="420">
        <v>5041</v>
      </c>
      <c r="C40" s="420">
        <v>1</v>
      </c>
      <c r="D40" s="435" t="str">
        <f t="shared" si="18"/>
        <v/>
      </c>
      <c r="E40" s="436">
        <f t="shared" si="19"/>
        <v>0</v>
      </c>
      <c r="F40" s="437">
        <f t="shared" si="0"/>
        <v>0</v>
      </c>
      <c r="G40" s="438">
        <f t="shared" si="1"/>
        <v>0</v>
      </c>
      <c r="H40" s="438">
        <f t="shared" si="2"/>
        <v>0</v>
      </c>
      <c r="I40" s="438">
        <f t="shared" si="3"/>
        <v>0</v>
      </c>
      <c r="J40" s="438">
        <f t="shared" si="4"/>
        <v>0</v>
      </c>
      <c r="K40" s="438">
        <f t="shared" si="5"/>
        <v>0</v>
      </c>
      <c r="L40" s="439">
        <f t="shared" si="20"/>
        <v>0</v>
      </c>
      <c r="M40" s="437">
        <f t="shared" si="6"/>
        <v>0</v>
      </c>
      <c r="N40" s="438">
        <f t="shared" si="7"/>
        <v>0</v>
      </c>
      <c r="O40" s="438">
        <f t="shared" si="8"/>
        <v>0</v>
      </c>
      <c r="P40" s="438">
        <f t="shared" si="9"/>
        <v>0</v>
      </c>
      <c r="Q40" s="438">
        <f t="shared" si="10"/>
        <v>0</v>
      </c>
      <c r="R40" s="436">
        <f t="shared" si="14"/>
        <v>0</v>
      </c>
      <c r="S40" s="420">
        <f t="shared" si="11"/>
        <v>0</v>
      </c>
      <c r="T40" s="420">
        <f t="shared" si="21"/>
        <v>0</v>
      </c>
      <c r="U40" s="437">
        <f t="shared" si="12"/>
        <v>0</v>
      </c>
      <c r="V40" s="439">
        <f t="shared" si="13"/>
        <v>0</v>
      </c>
      <c r="W40" s="213">
        <f t="shared" si="22"/>
        <v>0</v>
      </c>
      <c r="X40" s="213">
        <f t="shared" si="15"/>
        <v>0</v>
      </c>
      <c r="Y40" s="213">
        <f t="shared" si="16"/>
        <v>0</v>
      </c>
      <c r="Z40" s="213">
        <f t="shared" si="17"/>
        <v>0</v>
      </c>
      <c r="AA40" s="216"/>
    </row>
    <row r="41" spans="1:27" x14ac:dyDescent="0.2">
      <c r="A41" s="421" t="s">
        <v>193</v>
      </c>
      <c r="B41" s="420">
        <v>5122</v>
      </c>
      <c r="C41" s="420">
        <v>1</v>
      </c>
      <c r="D41" s="435" t="str">
        <f t="shared" si="18"/>
        <v/>
      </c>
      <c r="E41" s="436">
        <f t="shared" si="19"/>
        <v>0</v>
      </c>
      <c r="F41" s="437">
        <f t="shared" si="0"/>
        <v>0</v>
      </c>
      <c r="G41" s="438">
        <f t="shared" si="1"/>
        <v>0</v>
      </c>
      <c r="H41" s="438">
        <f t="shared" si="2"/>
        <v>0</v>
      </c>
      <c r="I41" s="438">
        <f t="shared" si="3"/>
        <v>0</v>
      </c>
      <c r="J41" s="438">
        <f t="shared" si="4"/>
        <v>0</v>
      </c>
      <c r="K41" s="438">
        <f t="shared" si="5"/>
        <v>0</v>
      </c>
      <c r="L41" s="439">
        <f t="shared" si="20"/>
        <v>0</v>
      </c>
      <c r="M41" s="437">
        <f t="shared" si="6"/>
        <v>0</v>
      </c>
      <c r="N41" s="438">
        <f t="shared" si="7"/>
        <v>0</v>
      </c>
      <c r="O41" s="438">
        <f t="shared" si="8"/>
        <v>0</v>
      </c>
      <c r="P41" s="438">
        <f t="shared" si="9"/>
        <v>0</v>
      </c>
      <c r="Q41" s="438">
        <f t="shared" si="10"/>
        <v>0</v>
      </c>
      <c r="R41" s="436">
        <f t="shared" si="14"/>
        <v>0</v>
      </c>
      <c r="S41" s="420">
        <f t="shared" si="11"/>
        <v>0</v>
      </c>
      <c r="T41" s="420">
        <f t="shared" si="21"/>
        <v>0</v>
      </c>
      <c r="U41" s="437">
        <f t="shared" si="12"/>
        <v>0</v>
      </c>
      <c r="V41" s="439">
        <f t="shared" si="13"/>
        <v>0</v>
      </c>
      <c r="W41" s="213">
        <f t="shared" si="22"/>
        <v>0</v>
      </c>
      <c r="X41" s="213">
        <f t="shared" si="15"/>
        <v>0</v>
      </c>
      <c r="Y41" s="213">
        <f t="shared" si="16"/>
        <v>0</v>
      </c>
      <c r="Z41" s="213">
        <f t="shared" si="17"/>
        <v>0</v>
      </c>
      <c r="AA41" s="216"/>
    </row>
    <row r="42" spans="1:27" x14ac:dyDescent="0.2">
      <c r="A42" s="421" t="s">
        <v>194</v>
      </c>
      <c r="B42" s="420">
        <v>5099</v>
      </c>
      <c r="C42" s="420">
        <v>1</v>
      </c>
      <c r="D42" s="435" t="str">
        <f t="shared" si="18"/>
        <v/>
      </c>
      <c r="E42" s="436">
        <f t="shared" si="19"/>
        <v>0</v>
      </c>
      <c r="F42" s="437">
        <f t="shared" si="0"/>
        <v>0</v>
      </c>
      <c r="G42" s="438">
        <f t="shared" si="1"/>
        <v>0</v>
      </c>
      <c r="H42" s="438">
        <f t="shared" si="2"/>
        <v>0</v>
      </c>
      <c r="I42" s="438">
        <f t="shared" si="3"/>
        <v>0</v>
      </c>
      <c r="J42" s="438">
        <f t="shared" si="4"/>
        <v>0</v>
      </c>
      <c r="K42" s="438">
        <f t="shared" si="5"/>
        <v>0</v>
      </c>
      <c r="L42" s="439">
        <f t="shared" si="20"/>
        <v>0</v>
      </c>
      <c r="M42" s="437">
        <f t="shared" si="6"/>
        <v>0</v>
      </c>
      <c r="N42" s="438">
        <f t="shared" si="7"/>
        <v>0</v>
      </c>
      <c r="O42" s="438">
        <f t="shared" si="8"/>
        <v>0</v>
      </c>
      <c r="P42" s="438">
        <f t="shared" si="9"/>
        <v>0</v>
      </c>
      <c r="Q42" s="438">
        <f t="shared" si="10"/>
        <v>0</v>
      </c>
      <c r="R42" s="436">
        <f t="shared" si="14"/>
        <v>0</v>
      </c>
      <c r="S42" s="420">
        <f t="shared" si="11"/>
        <v>0</v>
      </c>
      <c r="T42" s="420">
        <f t="shared" si="21"/>
        <v>0</v>
      </c>
      <c r="U42" s="437">
        <f t="shared" si="12"/>
        <v>0</v>
      </c>
      <c r="V42" s="439">
        <f t="shared" si="13"/>
        <v>0</v>
      </c>
      <c r="W42" s="213">
        <f t="shared" si="22"/>
        <v>0</v>
      </c>
      <c r="X42" s="213">
        <f t="shared" si="15"/>
        <v>0</v>
      </c>
      <c r="Y42" s="213">
        <f t="shared" si="16"/>
        <v>0</v>
      </c>
      <c r="Z42" s="213">
        <f t="shared" si="17"/>
        <v>0</v>
      </c>
      <c r="AA42" s="216"/>
    </row>
    <row r="43" spans="1:27" x14ac:dyDescent="0.2">
      <c r="A43" s="421" t="s">
        <v>655</v>
      </c>
      <c r="B43" s="420">
        <v>7059</v>
      </c>
      <c r="C43" s="420">
        <v>1</v>
      </c>
      <c r="D43" s="435" t="str">
        <f t="shared" si="18"/>
        <v/>
      </c>
      <c r="E43" s="436">
        <f t="shared" si="19"/>
        <v>0</v>
      </c>
      <c r="F43" s="437">
        <f t="shared" si="0"/>
        <v>0</v>
      </c>
      <c r="G43" s="438">
        <f t="shared" si="1"/>
        <v>0</v>
      </c>
      <c r="H43" s="438">
        <f t="shared" si="2"/>
        <v>0</v>
      </c>
      <c r="I43" s="438">
        <f t="shared" si="3"/>
        <v>0</v>
      </c>
      <c r="J43" s="438">
        <f t="shared" si="4"/>
        <v>0</v>
      </c>
      <c r="K43" s="438">
        <f t="shared" si="5"/>
        <v>0</v>
      </c>
      <c r="L43" s="439">
        <f t="shared" si="20"/>
        <v>0</v>
      </c>
      <c r="M43" s="437">
        <f t="shared" si="6"/>
        <v>0</v>
      </c>
      <c r="N43" s="438">
        <f t="shared" si="7"/>
        <v>0</v>
      </c>
      <c r="O43" s="438">
        <f t="shared" si="8"/>
        <v>0</v>
      </c>
      <c r="P43" s="438">
        <f t="shared" si="9"/>
        <v>0</v>
      </c>
      <c r="Q43" s="438">
        <f t="shared" si="10"/>
        <v>0</v>
      </c>
      <c r="R43" s="436">
        <f t="shared" si="14"/>
        <v>0</v>
      </c>
      <c r="S43" s="420">
        <f t="shared" si="11"/>
        <v>0</v>
      </c>
      <c r="T43" s="420">
        <f t="shared" si="21"/>
        <v>0</v>
      </c>
      <c r="U43" s="437">
        <f t="shared" si="12"/>
        <v>0</v>
      </c>
      <c r="V43" s="439">
        <f t="shared" si="13"/>
        <v>0</v>
      </c>
      <c r="W43" s="213">
        <f t="shared" si="22"/>
        <v>0</v>
      </c>
      <c r="X43" s="213">
        <f t="shared" si="15"/>
        <v>0</v>
      </c>
      <c r="Y43" s="213">
        <f t="shared" si="16"/>
        <v>0</v>
      </c>
      <c r="Z43" s="213">
        <f t="shared" si="17"/>
        <v>0</v>
      </c>
      <c r="AA43" s="216"/>
    </row>
    <row r="44" spans="1:27" x14ac:dyDescent="0.2">
      <c r="A44" s="421" t="s">
        <v>195</v>
      </c>
      <c r="B44" s="420">
        <v>6013</v>
      </c>
      <c r="C44" s="420">
        <v>1</v>
      </c>
      <c r="D44" s="435" t="str">
        <f t="shared" si="18"/>
        <v/>
      </c>
      <c r="E44" s="436">
        <f t="shared" si="19"/>
        <v>0</v>
      </c>
      <c r="F44" s="437">
        <f t="shared" si="0"/>
        <v>0</v>
      </c>
      <c r="G44" s="438">
        <f t="shared" si="1"/>
        <v>0</v>
      </c>
      <c r="H44" s="438">
        <f t="shared" si="2"/>
        <v>0</v>
      </c>
      <c r="I44" s="438">
        <f t="shared" si="3"/>
        <v>0</v>
      </c>
      <c r="J44" s="438">
        <f t="shared" si="4"/>
        <v>0</v>
      </c>
      <c r="K44" s="438">
        <f t="shared" si="5"/>
        <v>0</v>
      </c>
      <c r="L44" s="439">
        <f t="shared" si="20"/>
        <v>0</v>
      </c>
      <c r="M44" s="437">
        <f t="shared" si="6"/>
        <v>0</v>
      </c>
      <c r="N44" s="438">
        <f t="shared" si="7"/>
        <v>0</v>
      </c>
      <c r="O44" s="438">
        <f t="shared" si="8"/>
        <v>0</v>
      </c>
      <c r="P44" s="438">
        <f t="shared" si="9"/>
        <v>0</v>
      </c>
      <c r="Q44" s="438">
        <f t="shared" si="10"/>
        <v>0</v>
      </c>
      <c r="R44" s="436">
        <f t="shared" si="14"/>
        <v>0</v>
      </c>
      <c r="S44" s="420">
        <f t="shared" si="11"/>
        <v>0</v>
      </c>
      <c r="T44" s="420">
        <f t="shared" si="21"/>
        <v>0</v>
      </c>
      <c r="U44" s="437">
        <f t="shared" si="12"/>
        <v>0</v>
      </c>
      <c r="V44" s="439">
        <f t="shared" si="13"/>
        <v>0</v>
      </c>
      <c r="W44" s="213">
        <f t="shared" si="22"/>
        <v>0</v>
      </c>
      <c r="X44" s="213">
        <f t="shared" si="15"/>
        <v>0</v>
      </c>
      <c r="Y44" s="213">
        <f t="shared" si="16"/>
        <v>0</v>
      </c>
      <c r="Z44" s="213">
        <f t="shared" si="17"/>
        <v>0</v>
      </c>
      <c r="AA44" s="216"/>
    </row>
    <row r="45" spans="1:27" x14ac:dyDescent="0.2">
      <c r="A45" s="421" t="s">
        <v>196</v>
      </c>
      <c r="B45" s="420"/>
      <c r="C45" s="420">
        <v>0</v>
      </c>
      <c r="D45" s="435" t="str">
        <f t="shared" si="18"/>
        <v>(alias)</v>
      </c>
      <c r="E45" s="436">
        <f t="shared" si="19"/>
        <v>0</v>
      </c>
      <c r="F45" s="437">
        <f t="shared" si="0"/>
        <v>0</v>
      </c>
      <c r="G45" s="438">
        <f t="shared" si="1"/>
        <v>0</v>
      </c>
      <c r="H45" s="438">
        <f t="shared" si="2"/>
        <v>0</v>
      </c>
      <c r="I45" s="438">
        <f t="shared" si="3"/>
        <v>0</v>
      </c>
      <c r="J45" s="438">
        <f t="shared" si="4"/>
        <v>0</v>
      </c>
      <c r="K45" s="438">
        <f t="shared" si="5"/>
        <v>0</v>
      </c>
      <c r="L45" s="439">
        <f t="shared" si="20"/>
        <v>0</v>
      </c>
      <c r="M45" s="437">
        <f t="shared" si="6"/>
        <v>0</v>
      </c>
      <c r="N45" s="438">
        <f t="shared" si="7"/>
        <v>0</v>
      </c>
      <c r="O45" s="438">
        <f t="shared" si="8"/>
        <v>0</v>
      </c>
      <c r="P45" s="438">
        <f t="shared" si="9"/>
        <v>0</v>
      </c>
      <c r="Q45" s="438">
        <f t="shared" si="10"/>
        <v>0</v>
      </c>
      <c r="R45" s="436">
        <f t="shared" si="14"/>
        <v>0</v>
      </c>
      <c r="S45" s="420">
        <f t="shared" si="11"/>
        <v>0</v>
      </c>
      <c r="T45" s="420">
        <f t="shared" si="21"/>
        <v>0</v>
      </c>
      <c r="U45" s="437">
        <f t="shared" si="12"/>
        <v>0</v>
      </c>
      <c r="V45" s="439">
        <f t="shared" si="13"/>
        <v>0</v>
      </c>
      <c r="W45" s="213">
        <f t="shared" si="22"/>
        <v>0</v>
      </c>
      <c r="X45" s="213">
        <f t="shared" si="15"/>
        <v>0</v>
      </c>
      <c r="Y45" s="213">
        <f t="shared" si="16"/>
        <v>0</v>
      </c>
      <c r="Z45" s="213">
        <f t="shared" si="17"/>
        <v>0</v>
      </c>
      <c r="AA45" s="216"/>
    </row>
    <row r="46" spans="1:27" x14ac:dyDescent="0.2">
      <c r="A46" s="421" t="s">
        <v>457</v>
      </c>
      <c r="B46" s="420">
        <v>5005</v>
      </c>
      <c r="C46" s="420">
        <v>1</v>
      </c>
      <c r="D46" s="435" t="str">
        <f t="shared" si="18"/>
        <v/>
      </c>
      <c r="E46" s="436">
        <f t="shared" si="19"/>
        <v>0</v>
      </c>
      <c r="F46" s="437">
        <f t="shared" si="0"/>
        <v>0</v>
      </c>
      <c r="G46" s="438">
        <f t="shared" si="1"/>
        <v>0</v>
      </c>
      <c r="H46" s="438">
        <f t="shared" si="2"/>
        <v>0</v>
      </c>
      <c r="I46" s="438">
        <f t="shared" si="3"/>
        <v>0</v>
      </c>
      <c r="J46" s="438">
        <f t="shared" si="4"/>
        <v>0</v>
      </c>
      <c r="K46" s="438">
        <f t="shared" si="5"/>
        <v>0</v>
      </c>
      <c r="L46" s="439">
        <f t="shared" si="20"/>
        <v>0</v>
      </c>
      <c r="M46" s="437">
        <f t="shared" si="6"/>
        <v>0</v>
      </c>
      <c r="N46" s="438">
        <f t="shared" si="7"/>
        <v>0</v>
      </c>
      <c r="O46" s="438">
        <f t="shared" si="8"/>
        <v>0</v>
      </c>
      <c r="P46" s="438">
        <f t="shared" si="9"/>
        <v>0</v>
      </c>
      <c r="Q46" s="438">
        <f t="shared" si="10"/>
        <v>0</v>
      </c>
      <c r="R46" s="436">
        <f t="shared" si="14"/>
        <v>0</v>
      </c>
      <c r="S46" s="420">
        <f t="shared" si="11"/>
        <v>0</v>
      </c>
      <c r="T46" s="420">
        <f t="shared" si="21"/>
        <v>0</v>
      </c>
      <c r="U46" s="437">
        <f t="shared" si="12"/>
        <v>0</v>
      </c>
      <c r="V46" s="439">
        <f t="shared" si="13"/>
        <v>0</v>
      </c>
      <c r="W46" s="213">
        <f t="shared" si="22"/>
        <v>0</v>
      </c>
      <c r="X46" s="213">
        <f t="shared" si="15"/>
        <v>0</v>
      </c>
      <c r="Y46" s="213">
        <f t="shared" si="16"/>
        <v>0</v>
      </c>
      <c r="Z46" s="213">
        <f t="shared" si="17"/>
        <v>0</v>
      </c>
      <c r="AA46" s="216"/>
    </row>
    <row r="47" spans="1:27" x14ac:dyDescent="0.2">
      <c r="A47" s="421" t="s">
        <v>197</v>
      </c>
      <c r="B47" s="420">
        <v>6016</v>
      </c>
      <c r="C47" s="420">
        <v>1</v>
      </c>
      <c r="D47" s="435" t="str">
        <f t="shared" si="18"/>
        <v/>
      </c>
      <c r="E47" s="436">
        <f t="shared" si="19"/>
        <v>0</v>
      </c>
      <c r="F47" s="437">
        <f t="shared" si="0"/>
        <v>0</v>
      </c>
      <c r="G47" s="438">
        <f t="shared" si="1"/>
        <v>0</v>
      </c>
      <c r="H47" s="438">
        <f t="shared" si="2"/>
        <v>0</v>
      </c>
      <c r="I47" s="438">
        <f t="shared" si="3"/>
        <v>0</v>
      </c>
      <c r="J47" s="438">
        <f t="shared" si="4"/>
        <v>0</v>
      </c>
      <c r="K47" s="438">
        <f t="shared" si="5"/>
        <v>0</v>
      </c>
      <c r="L47" s="439">
        <f t="shared" si="20"/>
        <v>0</v>
      </c>
      <c r="M47" s="437">
        <f t="shared" si="6"/>
        <v>0</v>
      </c>
      <c r="N47" s="438">
        <f t="shared" si="7"/>
        <v>0</v>
      </c>
      <c r="O47" s="438">
        <f t="shared" si="8"/>
        <v>0</v>
      </c>
      <c r="P47" s="438">
        <f t="shared" si="9"/>
        <v>0</v>
      </c>
      <c r="Q47" s="438">
        <f t="shared" si="10"/>
        <v>0</v>
      </c>
      <c r="R47" s="436">
        <f t="shared" si="14"/>
        <v>0</v>
      </c>
      <c r="S47" s="420">
        <f t="shared" si="11"/>
        <v>0</v>
      </c>
      <c r="T47" s="420">
        <f t="shared" si="21"/>
        <v>0</v>
      </c>
      <c r="U47" s="437">
        <f t="shared" si="12"/>
        <v>0</v>
      </c>
      <c r="V47" s="439">
        <f t="shared" si="13"/>
        <v>0</v>
      </c>
      <c r="W47" s="213">
        <f t="shared" si="22"/>
        <v>0</v>
      </c>
      <c r="X47" s="213">
        <f t="shared" si="15"/>
        <v>0</v>
      </c>
      <c r="Y47" s="213">
        <f t="shared" si="16"/>
        <v>0</v>
      </c>
      <c r="Z47" s="213">
        <f t="shared" si="17"/>
        <v>0</v>
      </c>
      <c r="AA47" s="216"/>
    </row>
    <row r="48" spans="1:27" x14ac:dyDescent="0.2">
      <c r="A48" s="421" t="s">
        <v>198</v>
      </c>
      <c r="B48" s="420">
        <v>5065</v>
      </c>
      <c r="C48" s="420">
        <v>1</v>
      </c>
      <c r="D48" s="435" t="str">
        <f t="shared" si="18"/>
        <v/>
      </c>
      <c r="E48" s="436">
        <f t="shared" si="19"/>
        <v>0</v>
      </c>
      <c r="F48" s="437">
        <f t="shared" si="0"/>
        <v>0</v>
      </c>
      <c r="G48" s="438">
        <f t="shared" si="1"/>
        <v>0</v>
      </c>
      <c r="H48" s="438">
        <f t="shared" si="2"/>
        <v>0</v>
      </c>
      <c r="I48" s="438">
        <f t="shared" si="3"/>
        <v>0</v>
      </c>
      <c r="J48" s="438">
        <f t="shared" si="4"/>
        <v>0</v>
      </c>
      <c r="K48" s="438">
        <f t="shared" si="5"/>
        <v>0</v>
      </c>
      <c r="L48" s="439">
        <f t="shared" si="20"/>
        <v>0</v>
      </c>
      <c r="M48" s="437">
        <f t="shared" si="6"/>
        <v>0</v>
      </c>
      <c r="N48" s="438">
        <f t="shared" si="7"/>
        <v>0</v>
      </c>
      <c r="O48" s="438">
        <f t="shared" si="8"/>
        <v>0</v>
      </c>
      <c r="P48" s="438">
        <f t="shared" si="9"/>
        <v>0</v>
      </c>
      <c r="Q48" s="438">
        <f t="shared" si="10"/>
        <v>0</v>
      </c>
      <c r="R48" s="436">
        <f t="shared" si="14"/>
        <v>0</v>
      </c>
      <c r="S48" s="420">
        <f t="shared" si="11"/>
        <v>0</v>
      </c>
      <c r="T48" s="420">
        <f t="shared" si="21"/>
        <v>0</v>
      </c>
      <c r="U48" s="437">
        <f t="shared" si="12"/>
        <v>0</v>
      </c>
      <c r="V48" s="439">
        <f t="shared" si="13"/>
        <v>0</v>
      </c>
      <c r="W48" s="213">
        <f t="shared" si="22"/>
        <v>0</v>
      </c>
      <c r="X48" s="213">
        <f t="shared" si="15"/>
        <v>0</v>
      </c>
      <c r="Y48" s="213">
        <f t="shared" si="16"/>
        <v>0</v>
      </c>
      <c r="Z48" s="213">
        <f t="shared" si="17"/>
        <v>0</v>
      </c>
      <c r="AA48" s="216"/>
    </row>
    <row r="49" spans="1:27" x14ac:dyDescent="0.2">
      <c r="A49" s="421" t="s">
        <v>199</v>
      </c>
      <c r="B49" s="420">
        <v>5006</v>
      </c>
      <c r="C49" s="420">
        <v>1</v>
      </c>
      <c r="D49" s="435" t="str">
        <f t="shared" si="18"/>
        <v/>
      </c>
      <c r="E49" s="436">
        <f t="shared" si="19"/>
        <v>0</v>
      </c>
      <c r="F49" s="437">
        <f t="shared" si="0"/>
        <v>0</v>
      </c>
      <c r="G49" s="438">
        <f t="shared" si="1"/>
        <v>0</v>
      </c>
      <c r="H49" s="438">
        <f t="shared" si="2"/>
        <v>0</v>
      </c>
      <c r="I49" s="438">
        <f t="shared" si="3"/>
        <v>0</v>
      </c>
      <c r="J49" s="438">
        <f t="shared" si="4"/>
        <v>0</v>
      </c>
      <c r="K49" s="438">
        <f t="shared" si="5"/>
        <v>0</v>
      </c>
      <c r="L49" s="439">
        <f t="shared" si="20"/>
        <v>0</v>
      </c>
      <c r="M49" s="437">
        <f t="shared" si="6"/>
        <v>0</v>
      </c>
      <c r="N49" s="438">
        <f t="shared" si="7"/>
        <v>0</v>
      </c>
      <c r="O49" s="438">
        <f t="shared" si="8"/>
        <v>0</v>
      </c>
      <c r="P49" s="438">
        <f t="shared" si="9"/>
        <v>0</v>
      </c>
      <c r="Q49" s="438">
        <f t="shared" si="10"/>
        <v>0</v>
      </c>
      <c r="R49" s="436">
        <f t="shared" si="14"/>
        <v>0</v>
      </c>
      <c r="S49" s="420">
        <f t="shared" si="11"/>
        <v>0</v>
      </c>
      <c r="T49" s="420">
        <f t="shared" si="21"/>
        <v>0</v>
      </c>
      <c r="U49" s="437">
        <f t="shared" si="12"/>
        <v>0</v>
      </c>
      <c r="V49" s="439">
        <f t="shared" si="13"/>
        <v>0</v>
      </c>
      <c r="W49" s="213">
        <f t="shared" si="22"/>
        <v>0</v>
      </c>
      <c r="X49" s="213">
        <f t="shared" si="15"/>
        <v>0</v>
      </c>
      <c r="Y49" s="213">
        <f t="shared" si="16"/>
        <v>0</v>
      </c>
      <c r="Z49" s="213">
        <f t="shared" si="17"/>
        <v>0</v>
      </c>
      <c r="AA49" s="216"/>
    </row>
    <row r="50" spans="1:27" x14ac:dyDescent="0.2">
      <c r="A50" s="421" t="s">
        <v>753</v>
      </c>
      <c r="B50" s="420">
        <v>5146</v>
      </c>
      <c r="C50" s="420">
        <v>1</v>
      </c>
      <c r="D50" s="435" t="str">
        <f t="shared" si="18"/>
        <v/>
      </c>
      <c r="E50" s="436">
        <f t="shared" si="19"/>
        <v>0</v>
      </c>
      <c r="F50" s="437">
        <f t="shared" si="0"/>
        <v>0</v>
      </c>
      <c r="G50" s="438">
        <f t="shared" si="1"/>
        <v>0</v>
      </c>
      <c r="H50" s="438">
        <f t="shared" si="2"/>
        <v>0</v>
      </c>
      <c r="I50" s="438">
        <f t="shared" si="3"/>
        <v>0</v>
      </c>
      <c r="J50" s="438">
        <f t="shared" si="4"/>
        <v>0</v>
      </c>
      <c r="K50" s="438">
        <f t="shared" si="5"/>
        <v>0</v>
      </c>
      <c r="L50" s="439">
        <f t="shared" si="20"/>
        <v>0</v>
      </c>
      <c r="M50" s="437">
        <f t="shared" si="6"/>
        <v>0</v>
      </c>
      <c r="N50" s="438">
        <f t="shared" si="7"/>
        <v>0</v>
      </c>
      <c r="O50" s="438">
        <f t="shared" si="8"/>
        <v>0</v>
      </c>
      <c r="P50" s="438">
        <f t="shared" si="9"/>
        <v>0</v>
      </c>
      <c r="Q50" s="438">
        <f t="shared" si="10"/>
        <v>0</v>
      </c>
      <c r="R50" s="436">
        <f t="shared" si="14"/>
        <v>0</v>
      </c>
      <c r="S50" s="420">
        <f t="shared" si="11"/>
        <v>0</v>
      </c>
      <c r="T50" s="420">
        <f t="shared" si="21"/>
        <v>0</v>
      </c>
      <c r="U50" s="437">
        <f t="shared" si="12"/>
        <v>0</v>
      </c>
      <c r="V50" s="439">
        <f t="shared" si="13"/>
        <v>0</v>
      </c>
      <c r="W50" s="213">
        <f t="shared" si="22"/>
        <v>0</v>
      </c>
      <c r="X50" s="213">
        <f t="shared" si="15"/>
        <v>0</v>
      </c>
      <c r="Y50" s="213">
        <f t="shared" si="16"/>
        <v>0</v>
      </c>
      <c r="Z50" s="213">
        <f t="shared" si="17"/>
        <v>0</v>
      </c>
      <c r="AA50" s="216"/>
    </row>
    <row r="51" spans="1:27" x14ac:dyDescent="0.2">
      <c r="A51" s="421" t="s">
        <v>200</v>
      </c>
      <c r="B51" s="420">
        <v>5128</v>
      </c>
      <c r="C51" s="420">
        <v>1</v>
      </c>
      <c r="D51" s="435" t="str">
        <f t="shared" si="18"/>
        <v/>
      </c>
      <c r="E51" s="436">
        <f t="shared" si="19"/>
        <v>0</v>
      </c>
      <c r="F51" s="437">
        <f t="shared" si="0"/>
        <v>0</v>
      </c>
      <c r="G51" s="438">
        <f t="shared" si="1"/>
        <v>0</v>
      </c>
      <c r="H51" s="438">
        <f t="shared" si="2"/>
        <v>0</v>
      </c>
      <c r="I51" s="438">
        <f t="shared" si="3"/>
        <v>0</v>
      </c>
      <c r="J51" s="438">
        <f t="shared" si="4"/>
        <v>0</v>
      </c>
      <c r="K51" s="438">
        <f t="shared" si="5"/>
        <v>0</v>
      </c>
      <c r="L51" s="439">
        <f t="shared" si="20"/>
        <v>0</v>
      </c>
      <c r="M51" s="437">
        <f t="shared" si="6"/>
        <v>0</v>
      </c>
      <c r="N51" s="438">
        <f t="shared" si="7"/>
        <v>0</v>
      </c>
      <c r="O51" s="438">
        <f t="shared" si="8"/>
        <v>0</v>
      </c>
      <c r="P51" s="438">
        <f t="shared" si="9"/>
        <v>0</v>
      </c>
      <c r="Q51" s="438">
        <f t="shared" si="10"/>
        <v>0</v>
      </c>
      <c r="R51" s="436">
        <f t="shared" si="14"/>
        <v>0</v>
      </c>
      <c r="S51" s="420">
        <f t="shared" si="11"/>
        <v>0</v>
      </c>
      <c r="T51" s="420">
        <f t="shared" si="21"/>
        <v>0</v>
      </c>
      <c r="U51" s="437">
        <f t="shared" si="12"/>
        <v>0</v>
      </c>
      <c r="V51" s="439">
        <f t="shared" si="13"/>
        <v>0</v>
      </c>
      <c r="W51" s="213">
        <f t="shared" si="22"/>
        <v>0</v>
      </c>
      <c r="X51" s="213">
        <f t="shared" si="15"/>
        <v>0</v>
      </c>
      <c r="Y51" s="213">
        <f t="shared" si="16"/>
        <v>0</v>
      </c>
      <c r="Z51" s="213">
        <f t="shared" si="17"/>
        <v>0</v>
      </c>
      <c r="AA51" s="216"/>
    </row>
    <row r="52" spans="1:27" x14ac:dyDescent="0.2">
      <c r="A52" s="421" t="s">
        <v>201</v>
      </c>
      <c r="B52" s="420"/>
      <c r="C52" s="420">
        <v>0</v>
      </c>
      <c r="D52" s="435" t="str">
        <f t="shared" si="18"/>
        <v>(alias)</v>
      </c>
      <c r="E52" s="436">
        <f t="shared" si="19"/>
        <v>0</v>
      </c>
      <c r="F52" s="437">
        <f t="shared" si="0"/>
        <v>0</v>
      </c>
      <c r="G52" s="438">
        <f t="shared" si="1"/>
        <v>0</v>
      </c>
      <c r="H52" s="438">
        <f t="shared" si="2"/>
        <v>0</v>
      </c>
      <c r="I52" s="438">
        <f t="shared" si="3"/>
        <v>0</v>
      </c>
      <c r="J52" s="438">
        <f t="shared" si="4"/>
        <v>0</v>
      </c>
      <c r="K52" s="438">
        <f t="shared" si="5"/>
        <v>0</v>
      </c>
      <c r="L52" s="439">
        <f t="shared" si="20"/>
        <v>0</v>
      </c>
      <c r="M52" s="437">
        <f t="shared" si="6"/>
        <v>0</v>
      </c>
      <c r="N52" s="438">
        <f t="shared" si="7"/>
        <v>0</v>
      </c>
      <c r="O52" s="438">
        <f t="shared" si="8"/>
        <v>0</v>
      </c>
      <c r="P52" s="438">
        <f t="shared" si="9"/>
        <v>0</v>
      </c>
      <c r="Q52" s="438">
        <f t="shared" si="10"/>
        <v>0</v>
      </c>
      <c r="R52" s="436">
        <f t="shared" si="14"/>
        <v>0</v>
      </c>
      <c r="S52" s="420">
        <f t="shared" si="11"/>
        <v>0</v>
      </c>
      <c r="T52" s="420">
        <f t="shared" si="21"/>
        <v>0</v>
      </c>
      <c r="U52" s="437">
        <f t="shared" si="12"/>
        <v>0</v>
      </c>
      <c r="V52" s="439">
        <f t="shared" si="13"/>
        <v>0</v>
      </c>
      <c r="W52" s="213">
        <f t="shared" si="22"/>
        <v>0</v>
      </c>
      <c r="X52" s="213">
        <f t="shared" si="15"/>
        <v>0</v>
      </c>
      <c r="Y52" s="213">
        <f t="shared" si="16"/>
        <v>0</v>
      </c>
      <c r="Z52" s="213">
        <f t="shared" si="17"/>
        <v>0</v>
      </c>
      <c r="AA52" s="216"/>
    </row>
    <row r="53" spans="1:27" x14ac:dyDescent="0.2">
      <c r="A53" s="421" t="s">
        <v>458</v>
      </c>
      <c r="B53" s="420">
        <v>4002</v>
      </c>
      <c r="C53" s="420">
        <v>1</v>
      </c>
      <c r="D53" s="435" t="str">
        <f t="shared" si="18"/>
        <v/>
      </c>
      <c r="E53" s="436">
        <f t="shared" si="19"/>
        <v>0</v>
      </c>
      <c r="F53" s="437">
        <f t="shared" si="0"/>
        <v>0</v>
      </c>
      <c r="G53" s="438">
        <f t="shared" si="1"/>
        <v>0</v>
      </c>
      <c r="H53" s="438">
        <f t="shared" si="2"/>
        <v>0</v>
      </c>
      <c r="I53" s="438">
        <f t="shared" si="3"/>
        <v>0</v>
      </c>
      <c r="J53" s="438">
        <f t="shared" si="4"/>
        <v>0</v>
      </c>
      <c r="K53" s="438">
        <f t="shared" si="5"/>
        <v>0</v>
      </c>
      <c r="L53" s="439">
        <f t="shared" si="20"/>
        <v>0</v>
      </c>
      <c r="M53" s="437">
        <f t="shared" si="6"/>
        <v>0</v>
      </c>
      <c r="N53" s="438">
        <f t="shared" si="7"/>
        <v>0</v>
      </c>
      <c r="O53" s="438">
        <f t="shared" si="8"/>
        <v>0</v>
      </c>
      <c r="P53" s="438">
        <f t="shared" si="9"/>
        <v>0</v>
      </c>
      <c r="Q53" s="438">
        <f t="shared" si="10"/>
        <v>0</v>
      </c>
      <c r="R53" s="436">
        <f t="shared" si="14"/>
        <v>0</v>
      </c>
      <c r="S53" s="420">
        <f t="shared" si="11"/>
        <v>0</v>
      </c>
      <c r="T53" s="420">
        <f t="shared" si="21"/>
        <v>0</v>
      </c>
      <c r="U53" s="437">
        <f t="shared" si="12"/>
        <v>0</v>
      </c>
      <c r="V53" s="439">
        <f t="shared" si="13"/>
        <v>0</v>
      </c>
      <c r="W53" s="213">
        <f t="shared" si="22"/>
        <v>0</v>
      </c>
      <c r="X53" s="213">
        <f t="shared" si="15"/>
        <v>0</v>
      </c>
      <c r="Y53" s="213">
        <f t="shared" si="16"/>
        <v>0</v>
      </c>
      <c r="Z53" s="213">
        <f t="shared" si="17"/>
        <v>0</v>
      </c>
      <c r="AA53" s="216"/>
    </row>
    <row r="54" spans="1:27" x14ac:dyDescent="0.2">
      <c r="A54" s="421" t="s">
        <v>202</v>
      </c>
      <c r="B54" s="420">
        <v>5121</v>
      </c>
      <c r="C54" s="420">
        <v>1</v>
      </c>
      <c r="D54" s="435" t="str">
        <f t="shared" si="18"/>
        <v/>
      </c>
      <c r="E54" s="436">
        <f t="shared" si="19"/>
        <v>0</v>
      </c>
      <c r="F54" s="437">
        <f t="shared" si="0"/>
        <v>0</v>
      </c>
      <c r="G54" s="438">
        <f t="shared" si="1"/>
        <v>0</v>
      </c>
      <c r="H54" s="438">
        <f t="shared" si="2"/>
        <v>0</v>
      </c>
      <c r="I54" s="438">
        <f t="shared" si="3"/>
        <v>0</v>
      </c>
      <c r="J54" s="438">
        <f t="shared" si="4"/>
        <v>0</v>
      </c>
      <c r="K54" s="438">
        <f t="shared" si="5"/>
        <v>0</v>
      </c>
      <c r="L54" s="439">
        <f t="shared" si="20"/>
        <v>0</v>
      </c>
      <c r="M54" s="437">
        <f t="shared" si="6"/>
        <v>0</v>
      </c>
      <c r="N54" s="438">
        <f t="shared" si="7"/>
        <v>0</v>
      </c>
      <c r="O54" s="438">
        <f t="shared" si="8"/>
        <v>0</v>
      </c>
      <c r="P54" s="438">
        <f t="shared" si="9"/>
        <v>0</v>
      </c>
      <c r="Q54" s="438">
        <f t="shared" si="10"/>
        <v>0</v>
      </c>
      <c r="R54" s="436">
        <f t="shared" si="14"/>
        <v>0</v>
      </c>
      <c r="S54" s="420">
        <f t="shared" si="11"/>
        <v>0</v>
      </c>
      <c r="T54" s="420">
        <f t="shared" si="21"/>
        <v>0</v>
      </c>
      <c r="U54" s="437">
        <f t="shared" si="12"/>
        <v>0</v>
      </c>
      <c r="V54" s="439">
        <f t="shared" si="13"/>
        <v>0</v>
      </c>
      <c r="W54" s="213">
        <f t="shared" si="22"/>
        <v>0</v>
      </c>
      <c r="X54" s="213">
        <f t="shared" si="15"/>
        <v>0</v>
      </c>
      <c r="Y54" s="213">
        <f t="shared" si="16"/>
        <v>0</v>
      </c>
      <c r="Z54" s="213">
        <f t="shared" si="17"/>
        <v>0</v>
      </c>
      <c r="AA54" s="216"/>
    </row>
    <row r="55" spans="1:27" x14ac:dyDescent="0.2">
      <c r="A55" s="421" t="s">
        <v>761</v>
      </c>
      <c r="B55" s="420">
        <v>5154</v>
      </c>
      <c r="C55" s="420">
        <v>1</v>
      </c>
      <c r="D55" s="435" t="str">
        <f t="shared" si="18"/>
        <v/>
      </c>
      <c r="E55" s="436">
        <f t="shared" si="19"/>
        <v>0</v>
      </c>
      <c r="F55" s="437">
        <f t="shared" si="0"/>
        <v>0</v>
      </c>
      <c r="G55" s="438">
        <f t="shared" si="1"/>
        <v>0</v>
      </c>
      <c r="H55" s="438">
        <f t="shared" si="2"/>
        <v>0</v>
      </c>
      <c r="I55" s="438">
        <f t="shared" si="3"/>
        <v>0</v>
      </c>
      <c r="J55" s="438">
        <f t="shared" si="4"/>
        <v>0</v>
      </c>
      <c r="K55" s="438">
        <f t="shared" si="5"/>
        <v>0</v>
      </c>
      <c r="L55" s="439">
        <f t="shared" si="20"/>
        <v>0</v>
      </c>
      <c r="M55" s="437">
        <f t="shared" si="6"/>
        <v>0</v>
      </c>
      <c r="N55" s="438">
        <f t="shared" si="7"/>
        <v>0</v>
      </c>
      <c r="O55" s="438">
        <f t="shared" si="8"/>
        <v>0</v>
      </c>
      <c r="P55" s="438">
        <f t="shared" si="9"/>
        <v>0</v>
      </c>
      <c r="Q55" s="438">
        <f t="shared" si="10"/>
        <v>0</v>
      </c>
      <c r="R55" s="436">
        <f t="shared" si="14"/>
        <v>0</v>
      </c>
      <c r="S55" s="420">
        <f t="shared" si="11"/>
        <v>0</v>
      </c>
      <c r="T55" s="420">
        <f t="shared" si="21"/>
        <v>0</v>
      </c>
      <c r="U55" s="437">
        <f t="shared" si="12"/>
        <v>0</v>
      </c>
      <c r="V55" s="439">
        <f t="shared" si="13"/>
        <v>0</v>
      </c>
      <c r="W55" s="213">
        <f t="shared" si="22"/>
        <v>0</v>
      </c>
      <c r="X55" s="213">
        <f t="shared" si="15"/>
        <v>0</v>
      </c>
      <c r="Y55" s="213">
        <f t="shared" si="16"/>
        <v>0</v>
      </c>
      <c r="Z55" s="213">
        <f t="shared" si="17"/>
        <v>0</v>
      </c>
      <c r="AA55" s="216"/>
    </row>
    <row r="56" spans="1:27" x14ac:dyDescent="0.2">
      <c r="A56" s="421" t="s">
        <v>203</v>
      </c>
      <c r="B56" s="420">
        <v>5081</v>
      </c>
      <c r="C56" s="420">
        <v>1</v>
      </c>
      <c r="D56" s="435" t="str">
        <f t="shared" si="18"/>
        <v/>
      </c>
      <c r="E56" s="436">
        <f t="shared" si="19"/>
        <v>0</v>
      </c>
      <c r="F56" s="437">
        <f t="shared" si="0"/>
        <v>0</v>
      </c>
      <c r="G56" s="438">
        <f t="shared" si="1"/>
        <v>0</v>
      </c>
      <c r="H56" s="438">
        <f t="shared" si="2"/>
        <v>0</v>
      </c>
      <c r="I56" s="438">
        <f t="shared" si="3"/>
        <v>0</v>
      </c>
      <c r="J56" s="438">
        <f t="shared" si="4"/>
        <v>0</v>
      </c>
      <c r="K56" s="438">
        <f t="shared" si="5"/>
        <v>0</v>
      </c>
      <c r="L56" s="439">
        <f t="shared" si="20"/>
        <v>0</v>
      </c>
      <c r="M56" s="437">
        <f t="shared" si="6"/>
        <v>0</v>
      </c>
      <c r="N56" s="438">
        <f t="shared" si="7"/>
        <v>0</v>
      </c>
      <c r="O56" s="438">
        <f t="shared" si="8"/>
        <v>0</v>
      </c>
      <c r="P56" s="438">
        <f t="shared" si="9"/>
        <v>0</v>
      </c>
      <c r="Q56" s="438">
        <f t="shared" si="10"/>
        <v>0</v>
      </c>
      <c r="R56" s="436">
        <f t="shared" si="14"/>
        <v>0</v>
      </c>
      <c r="S56" s="420">
        <f t="shared" si="11"/>
        <v>0</v>
      </c>
      <c r="T56" s="420">
        <f t="shared" si="21"/>
        <v>0</v>
      </c>
      <c r="U56" s="437">
        <f t="shared" si="12"/>
        <v>0</v>
      </c>
      <c r="V56" s="439">
        <f t="shared" si="13"/>
        <v>0</v>
      </c>
      <c r="W56" s="213">
        <f t="shared" si="22"/>
        <v>0</v>
      </c>
      <c r="X56" s="213">
        <f t="shared" si="15"/>
        <v>0</v>
      </c>
      <c r="Y56" s="213">
        <f t="shared" si="16"/>
        <v>0</v>
      </c>
      <c r="Z56" s="213">
        <f t="shared" si="17"/>
        <v>0</v>
      </c>
      <c r="AA56" s="216"/>
    </row>
    <row r="57" spans="1:27" x14ac:dyDescent="0.2">
      <c r="A57" s="421" t="s">
        <v>204</v>
      </c>
      <c r="B57" s="420">
        <v>5088</v>
      </c>
      <c r="C57" s="420">
        <v>1</v>
      </c>
      <c r="D57" s="435" t="str">
        <f t="shared" si="18"/>
        <v/>
      </c>
      <c r="E57" s="436">
        <f t="shared" si="19"/>
        <v>0</v>
      </c>
      <c r="F57" s="437">
        <f t="shared" si="0"/>
        <v>0</v>
      </c>
      <c r="G57" s="438">
        <f t="shared" si="1"/>
        <v>0</v>
      </c>
      <c r="H57" s="438">
        <f t="shared" si="2"/>
        <v>0</v>
      </c>
      <c r="I57" s="438">
        <f t="shared" si="3"/>
        <v>0</v>
      </c>
      <c r="J57" s="438">
        <f t="shared" si="4"/>
        <v>0</v>
      </c>
      <c r="K57" s="438">
        <f t="shared" si="5"/>
        <v>0</v>
      </c>
      <c r="L57" s="439">
        <f t="shared" si="20"/>
        <v>0</v>
      </c>
      <c r="M57" s="437">
        <f t="shared" si="6"/>
        <v>0</v>
      </c>
      <c r="N57" s="438">
        <f t="shared" si="7"/>
        <v>0</v>
      </c>
      <c r="O57" s="438">
        <f t="shared" si="8"/>
        <v>0</v>
      </c>
      <c r="P57" s="438">
        <f t="shared" si="9"/>
        <v>0</v>
      </c>
      <c r="Q57" s="438">
        <f t="shared" si="10"/>
        <v>0</v>
      </c>
      <c r="R57" s="436">
        <f t="shared" si="14"/>
        <v>0</v>
      </c>
      <c r="S57" s="420">
        <f t="shared" si="11"/>
        <v>0</v>
      </c>
      <c r="T57" s="420">
        <f t="shared" si="21"/>
        <v>0</v>
      </c>
      <c r="U57" s="437">
        <f t="shared" si="12"/>
        <v>0</v>
      </c>
      <c r="V57" s="439">
        <f t="shared" si="13"/>
        <v>0</v>
      </c>
      <c r="W57" s="213">
        <f t="shared" si="22"/>
        <v>0</v>
      </c>
      <c r="X57" s="213">
        <f t="shared" si="15"/>
        <v>0</v>
      </c>
      <c r="Y57" s="213">
        <f t="shared" si="16"/>
        <v>0</v>
      </c>
      <c r="Z57" s="213">
        <f t="shared" si="17"/>
        <v>0</v>
      </c>
      <c r="AA57" s="216"/>
    </row>
    <row r="58" spans="1:27" x14ac:dyDescent="0.2">
      <c r="A58" s="421" t="s">
        <v>779</v>
      </c>
      <c r="B58" s="420">
        <v>5158</v>
      </c>
      <c r="C58" s="420">
        <v>1</v>
      </c>
      <c r="D58" s="435" t="str">
        <f t="shared" si="18"/>
        <v/>
      </c>
      <c r="E58" s="436">
        <f t="shared" si="19"/>
        <v>0</v>
      </c>
      <c r="F58" s="437">
        <f t="shared" si="0"/>
        <v>0</v>
      </c>
      <c r="G58" s="438">
        <f t="shared" si="1"/>
        <v>0</v>
      </c>
      <c r="H58" s="438">
        <f t="shared" si="2"/>
        <v>0</v>
      </c>
      <c r="I58" s="438">
        <f t="shared" si="3"/>
        <v>0</v>
      </c>
      <c r="J58" s="438">
        <f t="shared" si="4"/>
        <v>0</v>
      </c>
      <c r="K58" s="438">
        <f t="shared" si="5"/>
        <v>0</v>
      </c>
      <c r="L58" s="439">
        <f t="shared" si="20"/>
        <v>0</v>
      </c>
      <c r="M58" s="437">
        <f t="shared" si="6"/>
        <v>0</v>
      </c>
      <c r="N58" s="438">
        <f t="shared" si="7"/>
        <v>0</v>
      </c>
      <c r="O58" s="438">
        <f t="shared" si="8"/>
        <v>0</v>
      </c>
      <c r="P58" s="438">
        <f t="shared" si="9"/>
        <v>0</v>
      </c>
      <c r="Q58" s="438">
        <f t="shared" si="10"/>
        <v>0</v>
      </c>
      <c r="R58" s="436">
        <f t="shared" si="14"/>
        <v>0</v>
      </c>
      <c r="S58" s="420">
        <f t="shared" si="11"/>
        <v>0</v>
      </c>
      <c r="T58" s="420">
        <f t="shared" si="21"/>
        <v>0</v>
      </c>
      <c r="U58" s="437">
        <f t="shared" si="12"/>
        <v>0</v>
      </c>
      <c r="V58" s="439">
        <f t="shared" si="13"/>
        <v>0</v>
      </c>
      <c r="W58" s="213">
        <f t="shared" si="22"/>
        <v>0</v>
      </c>
      <c r="X58" s="213">
        <f t="shared" si="15"/>
        <v>0</v>
      </c>
      <c r="Y58" s="213">
        <f t="shared" si="16"/>
        <v>0</v>
      </c>
      <c r="Z58" s="213">
        <f t="shared" si="17"/>
        <v>0</v>
      </c>
      <c r="AA58" s="216"/>
    </row>
    <row r="59" spans="1:27" x14ac:dyDescent="0.2">
      <c r="A59" s="421" t="s">
        <v>205</v>
      </c>
      <c r="B59" s="420"/>
      <c r="C59" s="420">
        <v>0</v>
      </c>
      <c r="D59" s="435" t="str">
        <f t="shared" si="18"/>
        <v>(alias)</v>
      </c>
      <c r="E59" s="436">
        <f t="shared" si="19"/>
        <v>0</v>
      </c>
      <c r="F59" s="437">
        <f t="shared" si="0"/>
        <v>0</v>
      </c>
      <c r="G59" s="438">
        <f t="shared" si="1"/>
        <v>0</v>
      </c>
      <c r="H59" s="438">
        <f t="shared" si="2"/>
        <v>0</v>
      </c>
      <c r="I59" s="438">
        <f t="shared" si="3"/>
        <v>0</v>
      </c>
      <c r="J59" s="438">
        <f t="shared" si="4"/>
        <v>0</v>
      </c>
      <c r="K59" s="438">
        <f t="shared" si="5"/>
        <v>0</v>
      </c>
      <c r="L59" s="439">
        <f t="shared" si="20"/>
        <v>0</v>
      </c>
      <c r="M59" s="437">
        <f t="shared" si="6"/>
        <v>0</v>
      </c>
      <c r="N59" s="438">
        <f t="shared" si="7"/>
        <v>0</v>
      </c>
      <c r="O59" s="438">
        <f t="shared" si="8"/>
        <v>0</v>
      </c>
      <c r="P59" s="438">
        <f t="shared" si="9"/>
        <v>0</v>
      </c>
      <c r="Q59" s="438">
        <f t="shared" si="10"/>
        <v>0</v>
      </c>
      <c r="R59" s="436">
        <f t="shared" si="14"/>
        <v>0</v>
      </c>
      <c r="S59" s="420">
        <f t="shared" si="11"/>
        <v>0</v>
      </c>
      <c r="T59" s="420">
        <f t="shared" si="21"/>
        <v>0</v>
      </c>
      <c r="U59" s="437">
        <f t="shared" si="12"/>
        <v>0</v>
      </c>
      <c r="V59" s="439">
        <f t="shared" si="13"/>
        <v>0</v>
      </c>
      <c r="W59" s="213">
        <f t="shared" si="22"/>
        <v>0</v>
      </c>
      <c r="X59" s="213">
        <f t="shared" si="15"/>
        <v>0</v>
      </c>
      <c r="Y59" s="213">
        <f t="shared" si="16"/>
        <v>0</v>
      </c>
      <c r="Z59" s="213">
        <f t="shared" si="17"/>
        <v>0</v>
      </c>
      <c r="AA59" s="216"/>
    </row>
    <row r="60" spans="1:27" x14ac:dyDescent="0.2">
      <c r="A60" s="421" t="s">
        <v>206</v>
      </c>
      <c r="B60" s="420"/>
      <c r="C60" s="420">
        <v>0</v>
      </c>
      <c r="D60" s="435" t="str">
        <f t="shared" si="18"/>
        <v>(alias)</v>
      </c>
      <c r="E60" s="436">
        <f t="shared" si="19"/>
        <v>0</v>
      </c>
      <c r="F60" s="437">
        <f t="shared" si="0"/>
        <v>0</v>
      </c>
      <c r="G60" s="438">
        <f t="shared" si="1"/>
        <v>0</v>
      </c>
      <c r="H60" s="438">
        <f t="shared" si="2"/>
        <v>0</v>
      </c>
      <c r="I60" s="438">
        <f t="shared" si="3"/>
        <v>0</v>
      </c>
      <c r="J60" s="438">
        <f t="shared" si="4"/>
        <v>0</v>
      </c>
      <c r="K60" s="438">
        <f t="shared" si="5"/>
        <v>0</v>
      </c>
      <c r="L60" s="439">
        <f t="shared" si="20"/>
        <v>0</v>
      </c>
      <c r="M60" s="437">
        <f t="shared" si="6"/>
        <v>0</v>
      </c>
      <c r="N60" s="438">
        <f t="shared" si="7"/>
        <v>0</v>
      </c>
      <c r="O60" s="438">
        <f t="shared" si="8"/>
        <v>0</v>
      </c>
      <c r="P60" s="438">
        <f t="shared" si="9"/>
        <v>0</v>
      </c>
      <c r="Q60" s="438">
        <f t="shared" si="10"/>
        <v>0</v>
      </c>
      <c r="R60" s="436">
        <f t="shared" si="14"/>
        <v>0</v>
      </c>
      <c r="S60" s="420">
        <f t="shared" si="11"/>
        <v>0</v>
      </c>
      <c r="T60" s="420">
        <f t="shared" si="21"/>
        <v>0</v>
      </c>
      <c r="U60" s="437">
        <f t="shared" si="12"/>
        <v>0</v>
      </c>
      <c r="V60" s="439">
        <f t="shared" si="13"/>
        <v>0</v>
      </c>
      <c r="W60" s="213">
        <f t="shared" si="22"/>
        <v>0</v>
      </c>
      <c r="X60" s="213">
        <f t="shared" si="15"/>
        <v>0</v>
      </c>
      <c r="Y60" s="213">
        <f t="shared" si="16"/>
        <v>0</v>
      </c>
      <c r="Z60" s="213">
        <f t="shared" si="17"/>
        <v>0</v>
      </c>
      <c r="AA60" s="216"/>
    </row>
    <row r="61" spans="1:27" x14ac:dyDescent="0.2">
      <c r="A61" s="421" t="s">
        <v>207</v>
      </c>
      <c r="B61" s="420">
        <v>5010</v>
      </c>
      <c r="C61" s="420">
        <v>1</v>
      </c>
      <c r="D61" s="435" t="str">
        <f t="shared" si="18"/>
        <v/>
      </c>
      <c r="E61" s="436">
        <f t="shared" si="19"/>
        <v>0</v>
      </c>
      <c r="F61" s="437">
        <f t="shared" si="0"/>
        <v>0</v>
      </c>
      <c r="G61" s="438">
        <f t="shared" si="1"/>
        <v>0</v>
      </c>
      <c r="H61" s="438">
        <f t="shared" si="2"/>
        <v>0</v>
      </c>
      <c r="I61" s="438">
        <f t="shared" si="3"/>
        <v>0</v>
      </c>
      <c r="J61" s="438">
        <f t="shared" si="4"/>
        <v>0</v>
      </c>
      <c r="K61" s="438">
        <f t="shared" si="5"/>
        <v>0</v>
      </c>
      <c r="L61" s="439">
        <f t="shared" si="20"/>
        <v>0</v>
      </c>
      <c r="M61" s="437">
        <f t="shared" si="6"/>
        <v>0</v>
      </c>
      <c r="N61" s="438">
        <f t="shared" si="7"/>
        <v>0</v>
      </c>
      <c r="O61" s="438">
        <f t="shared" si="8"/>
        <v>0</v>
      </c>
      <c r="P61" s="438">
        <f t="shared" si="9"/>
        <v>0</v>
      </c>
      <c r="Q61" s="438">
        <f t="shared" si="10"/>
        <v>0</v>
      </c>
      <c r="R61" s="436">
        <f t="shared" si="14"/>
        <v>0</v>
      </c>
      <c r="S61" s="420">
        <f t="shared" si="11"/>
        <v>0</v>
      </c>
      <c r="T61" s="420">
        <f t="shared" si="21"/>
        <v>0</v>
      </c>
      <c r="U61" s="437">
        <f t="shared" si="12"/>
        <v>0</v>
      </c>
      <c r="V61" s="439">
        <f t="shared" si="13"/>
        <v>0</v>
      </c>
      <c r="W61" s="213">
        <f t="shared" si="22"/>
        <v>0</v>
      </c>
      <c r="X61" s="213">
        <f t="shared" si="15"/>
        <v>0</v>
      </c>
      <c r="Y61" s="213">
        <f t="shared" si="16"/>
        <v>0</v>
      </c>
      <c r="Z61" s="213">
        <f t="shared" si="17"/>
        <v>0</v>
      </c>
      <c r="AA61" s="216"/>
    </row>
    <row r="62" spans="1:27" x14ac:dyDescent="0.2">
      <c r="A62" s="421" t="s">
        <v>208</v>
      </c>
      <c r="B62" s="420">
        <v>5011</v>
      </c>
      <c r="C62" s="420">
        <v>1</v>
      </c>
      <c r="D62" s="435" t="str">
        <f t="shared" si="18"/>
        <v/>
      </c>
      <c r="E62" s="436">
        <f t="shared" si="19"/>
        <v>0</v>
      </c>
      <c r="F62" s="437">
        <f t="shared" si="0"/>
        <v>0</v>
      </c>
      <c r="G62" s="438">
        <f t="shared" si="1"/>
        <v>0</v>
      </c>
      <c r="H62" s="438">
        <f t="shared" si="2"/>
        <v>0</v>
      </c>
      <c r="I62" s="438">
        <f t="shared" si="3"/>
        <v>0</v>
      </c>
      <c r="J62" s="438">
        <f t="shared" si="4"/>
        <v>0</v>
      </c>
      <c r="K62" s="438">
        <f t="shared" si="5"/>
        <v>0</v>
      </c>
      <c r="L62" s="439">
        <f t="shared" si="20"/>
        <v>0</v>
      </c>
      <c r="M62" s="437">
        <f t="shared" si="6"/>
        <v>0</v>
      </c>
      <c r="N62" s="438">
        <f t="shared" si="7"/>
        <v>0</v>
      </c>
      <c r="O62" s="438">
        <f t="shared" si="8"/>
        <v>0</v>
      </c>
      <c r="P62" s="438">
        <f t="shared" si="9"/>
        <v>0</v>
      </c>
      <c r="Q62" s="438">
        <f t="shared" si="10"/>
        <v>0</v>
      </c>
      <c r="R62" s="436">
        <f t="shared" si="14"/>
        <v>0</v>
      </c>
      <c r="S62" s="420">
        <f t="shared" si="11"/>
        <v>0</v>
      </c>
      <c r="T62" s="420">
        <f t="shared" si="21"/>
        <v>0</v>
      </c>
      <c r="U62" s="437">
        <f t="shared" si="12"/>
        <v>0</v>
      </c>
      <c r="V62" s="439">
        <f t="shared" si="13"/>
        <v>0</v>
      </c>
      <c r="W62" s="213">
        <f t="shared" si="22"/>
        <v>0</v>
      </c>
      <c r="X62" s="213">
        <f t="shared" si="15"/>
        <v>0</v>
      </c>
      <c r="Y62" s="213">
        <f t="shared" si="16"/>
        <v>0</v>
      </c>
      <c r="Z62" s="213">
        <f t="shared" si="17"/>
        <v>0</v>
      </c>
      <c r="AA62" s="216"/>
    </row>
    <row r="63" spans="1:27" x14ac:dyDescent="0.2">
      <c r="A63" s="421" t="s">
        <v>209</v>
      </c>
      <c r="B63" s="420"/>
      <c r="C63" s="420">
        <v>0</v>
      </c>
      <c r="D63" s="435" t="str">
        <f t="shared" si="18"/>
        <v>(alias)</v>
      </c>
      <c r="E63" s="436">
        <f t="shared" si="19"/>
        <v>0</v>
      </c>
      <c r="F63" s="437">
        <f t="shared" si="0"/>
        <v>0</v>
      </c>
      <c r="G63" s="438">
        <f t="shared" si="1"/>
        <v>0</v>
      </c>
      <c r="H63" s="438">
        <f t="shared" si="2"/>
        <v>0</v>
      </c>
      <c r="I63" s="438">
        <f t="shared" si="3"/>
        <v>0</v>
      </c>
      <c r="J63" s="438">
        <f t="shared" si="4"/>
        <v>0</v>
      </c>
      <c r="K63" s="438">
        <f t="shared" si="5"/>
        <v>0</v>
      </c>
      <c r="L63" s="439">
        <f t="shared" si="20"/>
        <v>0</v>
      </c>
      <c r="M63" s="437">
        <f t="shared" si="6"/>
        <v>0</v>
      </c>
      <c r="N63" s="438">
        <f t="shared" si="7"/>
        <v>0</v>
      </c>
      <c r="O63" s="438">
        <f t="shared" si="8"/>
        <v>0</v>
      </c>
      <c r="P63" s="438">
        <f t="shared" si="9"/>
        <v>0</v>
      </c>
      <c r="Q63" s="438">
        <f t="shared" si="10"/>
        <v>0</v>
      </c>
      <c r="R63" s="436">
        <f t="shared" si="14"/>
        <v>0</v>
      </c>
      <c r="S63" s="420">
        <f t="shared" si="11"/>
        <v>0</v>
      </c>
      <c r="T63" s="420">
        <f t="shared" si="21"/>
        <v>0</v>
      </c>
      <c r="U63" s="437">
        <f t="shared" si="12"/>
        <v>0</v>
      </c>
      <c r="V63" s="439">
        <f t="shared" si="13"/>
        <v>0</v>
      </c>
      <c r="W63" s="213">
        <f t="shared" si="22"/>
        <v>0</v>
      </c>
      <c r="X63" s="213">
        <f t="shared" si="15"/>
        <v>0</v>
      </c>
      <c r="Y63" s="213">
        <f t="shared" si="16"/>
        <v>0</v>
      </c>
      <c r="Z63" s="213">
        <f t="shared" si="17"/>
        <v>0</v>
      </c>
      <c r="AA63" s="216"/>
    </row>
    <row r="64" spans="1:27" x14ac:dyDescent="0.2">
      <c r="A64" s="421" t="s">
        <v>210</v>
      </c>
      <c r="B64" s="420">
        <v>5092</v>
      </c>
      <c r="C64" s="420">
        <v>1</v>
      </c>
      <c r="D64" s="435" t="str">
        <f t="shared" si="18"/>
        <v/>
      </c>
      <c r="E64" s="436">
        <f t="shared" si="19"/>
        <v>0</v>
      </c>
      <c r="F64" s="437">
        <f t="shared" si="0"/>
        <v>0</v>
      </c>
      <c r="G64" s="438">
        <f t="shared" si="1"/>
        <v>0</v>
      </c>
      <c r="H64" s="438">
        <f t="shared" si="2"/>
        <v>0</v>
      </c>
      <c r="I64" s="438">
        <f t="shared" si="3"/>
        <v>0</v>
      </c>
      <c r="J64" s="438">
        <f t="shared" si="4"/>
        <v>0</v>
      </c>
      <c r="K64" s="438">
        <f t="shared" si="5"/>
        <v>0</v>
      </c>
      <c r="L64" s="439">
        <f t="shared" si="20"/>
        <v>0</v>
      </c>
      <c r="M64" s="437">
        <f t="shared" si="6"/>
        <v>0</v>
      </c>
      <c r="N64" s="438">
        <f t="shared" si="7"/>
        <v>0</v>
      </c>
      <c r="O64" s="438">
        <f t="shared" si="8"/>
        <v>0</v>
      </c>
      <c r="P64" s="438">
        <f t="shared" si="9"/>
        <v>0</v>
      </c>
      <c r="Q64" s="438">
        <f t="shared" si="10"/>
        <v>0</v>
      </c>
      <c r="R64" s="436">
        <f t="shared" si="14"/>
        <v>0</v>
      </c>
      <c r="S64" s="420">
        <f t="shared" si="11"/>
        <v>0</v>
      </c>
      <c r="T64" s="420">
        <f t="shared" si="21"/>
        <v>0</v>
      </c>
      <c r="U64" s="437">
        <f t="shared" si="12"/>
        <v>0</v>
      </c>
      <c r="V64" s="439">
        <f t="shared" si="13"/>
        <v>0</v>
      </c>
      <c r="W64" s="213">
        <f t="shared" si="22"/>
        <v>0</v>
      </c>
      <c r="X64" s="213">
        <f t="shared" si="15"/>
        <v>0</v>
      </c>
      <c r="Y64" s="213">
        <f t="shared" si="16"/>
        <v>0</v>
      </c>
      <c r="Z64" s="213">
        <f t="shared" si="17"/>
        <v>0</v>
      </c>
      <c r="AA64" s="216"/>
    </row>
    <row r="65" spans="1:27" x14ac:dyDescent="0.2">
      <c r="A65" s="421" t="s">
        <v>459</v>
      </c>
      <c r="B65" s="420">
        <v>5012</v>
      </c>
      <c r="C65" s="420">
        <v>1</v>
      </c>
      <c r="D65" s="435" t="str">
        <f t="shared" si="18"/>
        <v/>
      </c>
      <c r="E65" s="436">
        <f t="shared" si="19"/>
        <v>0</v>
      </c>
      <c r="F65" s="437">
        <f t="shared" si="0"/>
        <v>0</v>
      </c>
      <c r="G65" s="438">
        <f t="shared" si="1"/>
        <v>0</v>
      </c>
      <c r="H65" s="438">
        <f t="shared" si="2"/>
        <v>0</v>
      </c>
      <c r="I65" s="438">
        <f t="shared" si="3"/>
        <v>0</v>
      </c>
      <c r="J65" s="438">
        <f t="shared" si="4"/>
        <v>0</v>
      </c>
      <c r="K65" s="438">
        <f t="shared" si="5"/>
        <v>0</v>
      </c>
      <c r="L65" s="439">
        <f t="shared" si="20"/>
        <v>0</v>
      </c>
      <c r="M65" s="437">
        <f t="shared" si="6"/>
        <v>0</v>
      </c>
      <c r="N65" s="438">
        <f t="shared" si="7"/>
        <v>0</v>
      </c>
      <c r="O65" s="438">
        <f t="shared" si="8"/>
        <v>0</v>
      </c>
      <c r="P65" s="438">
        <f t="shared" si="9"/>
        <v>0</v>
      </c>
      <c r="Q65" s="438">
        <f t="shared" si="10"/>
        <v>0</v>
      </c>
      <c r="R65" s="436">
        <f t="shared" si="14"/>
        <v>0</v>
      </c>
      <c r="S65" s="420">
        <f t="shared" si="11"/>
        <v>0</v>
      </c>
      <c r="T65" s="420">
        <f t="shared" si="21"/>
        <v>0</v>
      </c>
      <c r="U65" s="437">
        <f t="shared" si="12"/>
        <v>0</v>
      </c>
      <c r="V65" s="439">
        <f t="shared" si="13"/>
        <v>0</v>
      </c>
      <c r="W65" s="213">
        <f t="shared" si="22"/>
        <v>0</v>
      </c>
      <c r="X65" s="213">
        <f t="shared" si="15"/>
        <v>0</v>
      </c>
      <c r="Y65" s="213">
        <f t="shared" si="16"/>
        <v>0</v>
      </c>
      <c r="Z65" s="213">
        <f t="shared" si="17"/>
        <v>0</v>
      </c>
      <c r="AA65" s="216"/>
    </row>
    <row r="66" spans="1:27" x14ac:dyDescent="0.2">
      <c r="A66" s="421" t="s">
        <v>211</v>
      </c>
      <c r="B66" s="420"/>
      <c r="C66" s="420">
        <v>0</v>
      </c>
      <c r="D66" s="435" t="str">
        <f t="shared" si="18"/>
        <v>(alias)</v>
      </c>
      <c r="E66" s="436">
        <f t="shared" si="19"/>
        <v>0</v>
      </c>
      <c r="F66" s="437">
        <f t="shared" si="0"/>
        <v>0</v>
      </c>
      <c r="G66" s="438">
        <f t="shared" si="1"/>
        <v>0</v>
      </c>
      <c r="H66" s="438">
        <f t="shared" si="2"/>
        <v>0</v>
      </c>
      <c r="I66" s="438">
        <f t="shared" si="3"/>
        <v>0</v>
      </c>
      <c r="J66" s="438">
        <f t="shared" si="4"/>
        <v>0</v>
      </c>
      <c r="K66" s="438">
        <f t="shared" si="5"/>
        <v>0</v>
      </c>
      <c r="L66" s="439">
        <f t="shared" si="20"/>
        <v>0</v>
      </c>
      <c r="M66" s="437">
        <f t="shared" si="6"/>
        <v>0</v>
      </c>
      <c r="N66" s="438">
        <f t="shared" si="7"/>
        <v>0</v>
      </c>
      <c r="O66" s="438">
        <f t="shared" si="8"/>
        <v>0</v>
      </c>
      <c r="P66" s="438">
        <f t="shared" si="9"/>
        <v>0</v>
      </c>
      <c r="Q66" s="438">
        <f t="shared" si="10"/>
        <v>0</v>
      </c>
      <c r="R66" s="436">
        <f t="shared" si="14"/>
        <v>0</v>
      </c>
      <c r="S66" s="420">
        <f t="shared" si="11"/>
        <v>0</v>
      </c>
      <c r="T66" s="420">
        <f t="shared" si="21"/>
        <v>0</v>
      </c>
      <c r="U66" s="437">
        <f t="shared" si="12"/>
        <v>0</v>
      </c>
      <c r="V66" s="439">
        <f t="shared" si="13"/>
        <v>0</v>
      </c>
      <c r="W66" s="213">
        <f t="shared" si="22"/>
        <v>0</v>
      </c>
      <c r="X66" s="213">
        <f t="shared" si="15"/>
        <v>0</v>
      </c>
      <c r="Y66" s="213">
        <f t="shared" si="16"/>
        <v>0</v>
      </c>
      <c r="Z66" s="213">
        <f t="shared" si="17"/>
        <v>0</v>
      </c>
      <c r="AA66" s="216"/>
    </row>
    <row r="67" spans="1:27" x14ac:dyDescent="0.2">
      <c r="A67" s="421" t="s">
        <v>212</v>
      </c>
      <c r="B67" s="420">
        <v>5013</v>
      </c>
      <c r="C67" s="420">
        <v>1</v>
      </c>
      <c r="D67" s="435" t="str">
        <f t="shared" si="18"/>
        <v/>
      </c>
      <c r="E67" s="436">
        <f t="shared" si="19"/>
        <v>0</v>
      </c>
      <c r="F67" s="437">
        <f t="shared" si="0"/>
        <v>0</v>
      </c>
      <c r="G67" s="438">
        <f t="shared" si="1"/>
        <v>0</v>
      </c>
      <c r="H67" s="438">
        <f t="shared" si="2"/>
        <v>0</v>
      </c>
      <c r="I67" s="438">
        <f t="shared" si="3"/>
        <v>0</v>
      </c>
      <c r="J67" s="438">
        <f t="shared" si="4"/>
        <v>0</v>
      </c>
      <c r="K67" s="438">
        <f t="shared" si="5"/>
        <v>0</v>
      </c>
      <c r="L67" s="439">
        <f t="shared" si="20"/>
        <v>0</v>
      </c>
      <c r="M67" s="437">
        <f t="shared" si="6"/>
        <v>0</v>
      </c>
      <c r="N67" s="438">
        <f t="shared" si="7"/>
        <v>0</v>
      </c>
      <c r="O67" s="438">
        <f t="shared" si="8"/>
        <v>0</v>
      </c>
      <c r="P67" s="438">
        <f t="shared" si="9"/>
        <v>0</v>
      </c>
      <c r="Q67" s="438">
        <f t="shared" si="10"/>
        <v>0</v>
      </c>
      <c r="R67" s="436">
        <f t="shared" si="14"/>
        <v>0</v>
      </c>
      <c r="S67" s="420">
        <f t="shared" si="11"/>
        <v>0</v>
      </c>
      <c r="T67" s="420">
        <f t="shared" si="21"/>
        <v>0</v>
      </c>
      <c r="U67" s="437">
        <f t="shared" si="12"/>
        <v>0</v>
      </c>
      <c r="V67" s="439">
        <f t="shared" si="13"/>
        <v>0</v>
      </c>
      <c r="W67" s="213">
        <f t="shared" si="22"/>
        <v>0</v>
      </c>
      <c r="X67" s="213">
        <f t="shared" si="15"/>
        <v>0</v>
      </c>
      <c r="Y67" s="213">
        <f t="shared" si="16"/>
        <v>0</v>
      </c>
      <c r="Z67" s="213">
        <f t="shared" si="17"/>
        <v>0</v>
      </c>
      <c r="AA67" s="216"/>
    </row>
    <row r="68" spans="1:27" x14ac:dyDescent="0.2">
      <c r="A68" s="421" t="s">
        <v>656</v>
      </c>
      <c r="B68" s="420">
        <v>7061</v>
      </c>
      <c r="C68" s="420">
        <v>1</v>
      </c>
      <c r="D68" s="435" t="str">
        <f t="shared" si="18"/>
        <v/>
      </c>
      <c r="E68" s="436">
        <f t="shared" si="19"/>
        <v>0</v>
      </c>
      <c r="F68" s="437">
        <f t="shared" si="0"/>
        <v>0</v>
      </c>
      <c r="G68" s="438">
        <f t="shared" si="1"/>
        <v>0</v>
      </c>
      <c r="H68" s="438">
        <f t="shared" si="2"/>
        <v>0</v>
      </c>
      <c r="I68" s="438">
        <f t="shared" si="3"/>
        <v>0</v>
      </c>
      <c r="J68" s="438">
        <f t="shared" si="4"/>
        <v>0</v>
      </c>
      <c r="K68" s="438">
        <f t="shared" si="5"/>
        <v>0</v>
      </c>
      <c r="L68" s="439">
        <f t="shared" si="20"/>
        <v>0</v>
      </c>
      <c r="M68" s="437">
        <f t="shared" si="6"/>
        <v>0</v>
      </c>
      <c r="N68" s="438">
        <f t="shared" si="7"/>
        <v>0</v>
      </c>
      <c r="O68" s="438">
        <f t="shared" si="8"/>
        <v>0</v>
      </c>
      <c r="P68" s="438">
        <f t="shared" si="9"/>
        <v>0</v>
      </c>
      <c r="Q68" s="438">
        <f t="shared" si="10"/>
        <v>0</v>
      </c>
      <c r="R68" s="436">
        <f t="shared" si="14"/>
        <v>0</v>
      </c>
      <c r="S68" s="420">
        <f t="shared" si="11"/>
        <v>0</v>
      </c>
      <c r="T68" s="420">
        <f t="shared" si="21"/>
        <v>0</v>
      </c>
      <c r="U68" s="437">
        <f t="shared" si="12"/>
        <v>0</v>
      </c>
      <c r="V68" s="439">
        <f t="shared" si="13"/>
        <v>0</v>
      </c>
      <c r="W68" s="213">
        <f t="shared" si="22"/>
        <v>0</v>
      </c>
      <c r="X68" s="213">
        <f t="shared" si="15"/>
        <v>0</v>
      </c>
      <c r="Y68" s="213">
        <f t="shared" si="16"/>
        <v>0</v>
      </c>
      <c r="Z68" s="213">
        <f t="shared" si="17"/>
        <v>0</v>
      </c>
      <c r="AA68" s="216"/>
    </row>
    <row r="69" spans="1:27" x14ac:dyDescent="0.2">
      <c r="A69" s="421" t="s">
        <v>32</v>
      </c>
      <c r="B69" s="420">
        <v>5066</v>
      </c>
      <c r="C69" s="420">
        <v>1</v>
      </c>
      <c r="D69" s="435" t="str">
        <f t="shared" si="18"/>
        <v/>
      </c>
      <c r="E69" s="436">
        <f t="shared" si="19"/>
        <v>0</v>
      </c>
      <c r="F69" s="437">
        <f t="shared" si="0"/>
        <v>0</v>
      </c>
      <c r="G69" s="438">
        <f t="shared" si="1"/>
        <v>0</v>
      </c>
      <c r="H69" s="438">
        <f t="shared" si="2"/>
        <v>0</v>
      </c>
      <c r="I69" s="438">
        <f t="shared" si="3"/>
        <v>0</v>
      </c>
      <c r="J69" s="438">
        <f t="shared" si="4"/>
        <v>0</v>
      </c>
      <c r="K69" s="438">
        <f t="shared" si="5"/>
        <v>0</v>
      </c>
      <c r="L69" s="439">
        <f t="shared" si="20"/>
        <v>0</v>
      </c>
      <c r="M69" s="437">
        <f t="shared" si="6"/>
        <v>0</v>
      </c>
      <c r="N69" s="438">
        <f t="shared" si="7"/>
        <v>0</v>
      </c>
      <c r="O69" s="438">
        <f t="shared" si="8"/>
        <v>0</v>
      </c>
      <c r="P69" s="438">
        <f t="shared" si="9"/>
        <v>0</v>
      </c>
      <c r="Q69" s="438">
        <f t="shared" si="10"/>
        <v>0</v>
      </c>
      <c r="R69" s="436">
        <f t="shared" si="14"/>
        <v>0</v>
      </c>
      <c r="S69" s="420">
        <f t="shared" si="11"/>
        <v>0</v>
      </c>
      <c r="T69" s="420">
        <f t="shared" si="21"/>
        <v>0</v>
      </c>
      <c r="U69" s="437">
        <f t="shared" si="12"/>
        <v>0</v>
      </c>
      <c r="V69" s="439">
        <f t="shared" si="13"/>
        <v>0</v>
      </c>
      <c r="W69" s="213">
        <f t="shared" si="22"/>
        <v>0</v>
      </c>
      <c r="X69" s="213">
        <f t="shared" si="15"/>
        <v>0</v>
      </c>
      <c r="Y69" s="213">
        <f t="shared" si="16"/>
        <v>0</v>
      </c>
      <c r="Z69" s="213">
        <f t="shared" si="17"/>
        <v>0</v>
      </c>
      <c r="AA69" s="216"/>
    </row>
    <row r="70" spans="1:27" x14ac:dyDescent="0.2">
      <c r="A70" s="421" t="s">
        <v>213</v>
      </c>
      <c r="B70" s="420">
        <v>6187</v>
      </c>
      <c r="C70" s="420">
        <v>1</v>
      </c>
      <c r="D70" s="435" t="str">
        <f t="shared" si="18"/>
        <v/>
      </c>
      <c r="E70" s="436">
        <f t="shared" si="19"/>
        <v>0</v>
      </c>
      <c r="F70" s="437">
        <f t="shared" si="0"/>
        <v>0</v>
      </c>
      <c r="G70" s="438">
        <f t="shared" si="1"/>
        <v>0</v>
      </c>
      <c r="H70" s="438">
        <f t="shared" si="2"/>
        <v>0</v>
      </c>
      <c r="I70" s="438">
        <f t="shared" si="3"/>
        <v>0</v>
      </c>
      <c r="J70" s="438">
        <f t="shared" si="4"/>
        <v>0</v>
      </c>
      <c r="K70" s="438">
        <f t="shared" si="5"/>
        <v>0</v>
      </c>
      <c r="L70" s="439">
        <f t="shared" si="20"/>
        <v>0</v>
      </c>
      <c r="M70" s="437">
        <f t="shared" si="6"/>
        <v>0</v>
      </c>
      <c r="N70" s="438">
        <f t="shared" si="7"/>
        <v>0</v>
      </c>
      <c r="O70" s="438">
        <f t="shared" si="8"/>
        <v>0</v>
      </c>
      <c r="P70" s="438">
        <f t="shared" si="9"/>
        <v>0</v>
      </c>
      <c r="Q70" s="438">
        <f t="shared" si="10"/>
        <v>0</v>
      </c>
      <c r="R70" s="436">
        <f t="shared" si="14"/>
        <v>0</v>
      </c>
      <c r="S70" s="420">
        <f t="shared" si="11"/>
        <v>0</v>
      </c>
      <c r="T70" s="420">
        <f t="shared" si="21"/>
        <v>0</v>
      </c>
      <c r="U70" s="437">
        <f t="shared" si="12"/>
        <v>0</v>
      </c>
      <c r="V70" s="439">
        <f t="shared" si="13"/>
        <v>0</v>
      </c>
      <c r="W70" s="213">
        <f t="shared" si="22"/>
        <v>0</v>
      </c>
      <c r="X70" s="213">
        <f t="shared" si="15"/>
        <v>0</v>
      </c>
      <c r="Y70" s="213">
        <f t="shared" si="16"/>
        <v>0</v>
      </c>
      <c r="Z70" s="213">
        <f t="shared" si="17"/>
        <v>0</v>
      </c>
      <c r="AA70" s="216"/>
    </row>
    <row r="71" spans="1:27" x14ac:dyDescent="0.2">
      <c r="A71" s="421" t="s">
        <v>214</v>
      </c>
      <c r="B71" s="420">
        <v>6164</v>
      </c>
      <c r="C71" s="420">
        <v>1</v>
      </c>
      <c r="D71" s="435" t="str">
        <f t="shared" si="18"/>
        <v/>
      </c>
      <c r="E71" s="436">
        <f t="shared" si="19"/>
        <v>0</v>
      </c>
      <c r="F71" s="437">
        <f t="shared" si="0"/>
        <v>0</v>
      </c>
      <c r="G71" s="438">
        <f t="shared" si="1"/>
        <v>0</v>
      </c>
      <c r="H71" s="438">
        <f t="shared" si="2"/>
        <v>0</v>
      </c>
      <c r="I71" s="438">
        <f t="shared" si="3"/>
        <v>0</v>
      </c>
      <c r="J71" s="438">
        <f t="shared" si="4"/>
        <v>0</v>
      </c>
      <c r="K71" s="438">
        <f t="shared" si="5"/>
        <v>0</v>
      </c>
      <c r="L71" s="439">
        <f t="shared" si="20"/>
        <v>0</v>
      </c>
      <c r="M71" s="437">
        <f t="shared" si="6"/>
        <v>0</v>
      </c>
      <c r="N71" s="438">
        <f t="shared" si="7"/>
        <v>0</v>
      </c>
      <c r="O71" s="438">
        <f t="shared" si="8"/>
        <v>0</v>
      </c>
      <c r="P71" s="438">
        <f t="shared" si="9"/>
        <v>0</v>
      </c>
      <c r="Q71" s="438">
        <f t="shared" si="10"/>
        <v>0</v>
      </c>
      <c r="R71" s="436">
        <f t="shared" si="14"/>
        <v>0</v>
      </c>
      <c r="S71" s="420">
        <f t="shared" si="11"/>
        <v>0</v>
      </c>
      <c r="T71" s="420">
        <f t="shared" si="21"/>
        <v>0</v>
      </c>
      <c r="U71" s="437">
        <f t="shared" si="12"/>
        <v>0</v>
      </c>
      <c r="V71" s="439">
        <f t="shared" si="13"/>
        <v>0</v>
      </c>
      <c r="W71" s="213">
        <f t="shared" si="22"/>
        <v>0</v>
      </c>
      <c r="X71" s="213">
        <f t="shared" si="15"/>
        <v>0</v>
      </c>
      <c r="Y71" s="213">
        <f t="shared" si="16"/>
        <v>0</v>
      </c>
      <c r="Z71" s="213">
        <f t="shared" si="17"/>
        <v>0</v>
      </c>
      <c r="AA71" s="216"/>
    </row>
    <row r="72" spans="1:27" x14ac:dyDescent="0.2">
      <c r="A72" s="421" t="s">
        <v>215</v>
      </c>
      <c r="B72" s="420"/>
      <c r="C72" s="420">
        <v>0</v>
      </c>
      <c r="D72" s="435" t="str">
        <f t="shared" si="18"/>
        <v>(alias)</v>
      </c>
      <c r="E72" s="436">
        <f t="shared" si="19"/>
        <v>0</v>
      </c>
      <c r="F72" s="437">
        <f t="shared" si="0"/>
        <v>0</v>
      </c>
      <c r="G72" s="438">
        <f t="shared" si="1"/>
        <v>0</v>
      </c>
      <c r="H72" s="438">
        <f t="shared" si="2"/>
        <v>0</v>
      </c>
      <c r="I72" s="438">
        <f t="shared" si="3"/>
        <v>0</v>
      </c>
      <c r="J72" s="438">
        <f t="shared" si="4"/>
        <v>0</v>
      </c>
      <c r="K72" s="438">
        <f t="shared" si="5"/>
        <v>0</v>
      </c>
      <c r="L72" s="439">
        <f t="shared" si="20"/>
        <v>0</v>
      </c>
      <c r="M72" s="437">
        <f t="shared" si="6"/>
        <v>0</v>
      </c>
      <c r="N72" s="438">
        <f t="shared" si="7"/>
        <v>0</v>
      </c>
      <c r="O72" s="438">
        <f t="shared" si="8"/>
        <v>0</v>
      </c>
      <c r="P72" s="438">
        <f t="shared" si="9"/>
        <v>0</v>
      </c>
      <c r="Q72" s="438">
        <f t="shared" si="10"/>
        <v>0</v>
      </c>
      <c r="R72" s="436">
        <f t="shared" si="14"/>
        <v>0</v>
      </c>
      <c r="S72" s="420">
        <f t="shared" si="11"/>
        <v>0</v>
      </c>
      <c r="T72" s="420">
        <f t="shared" si="21"/>
        <v>0</v>
      </c>
      <c r="U72" s="437">
        <f t="shared" si="12"/>
        <v>0</v>
      </c>
      <c r="V72" s="439">
        <f t="shared" si="13"/>
        <v>0</v>
      </c>
      <c r="W72" s="213">
        <f t="shared" si="22"/>
        <v>0</v>
      </c>
      <c r="X72" s="213">
        <f t="shared" si="15"/>
        <v>0</v>
      </c>
      <c r="Y72" s="213">
        <f t="shared" si="16"/>
        <v>0</v>
      </c>
      <c r="Z72" s="213">
        <f t="shared" si="17"/>
        <v>0</v>
      </c>
      <c r="AA72" s="216"/>
    </row>
    <row r="73" spans="1:27" x14ac:dyDescent="0.2">
      <c r="A73" s="421" t="s">
        <v>216</v>
      </c>
      <c r="B73" s="420">
        <v>5087</v>
      </c>
      <c r="C73" s="420">
        <v>1</v>
      </c>
      <c r="D73" s="435" t="str">
        <f t="shared" si="18"/>
        <v/>
      </c>
      <c r="E73" s="436">
        <f t="shared" si="19"/>
        <v>0</v>
      </c>
      <c r="F73" s="437">
        <f t="shared" ref="F73:F136" si="23">SUMIF(DPVCODES,B73,DPCTONS)*C73-H73-G73</f>
        <v>0</v>
      </c>
      <c r="G73" s="438">
        <f t="shared" ref="G73:G136" si="24">SUMIF(DPVCODES,B73,DPmoglines)*C73</f>
        <v>0</v>
      </c>
      <c r="H73" s="438">
        <f t="shared" ref="H73:H136" si="25">SUMIF(DPVCODES,B73,DPGCTONS)*C73</f>
        <v>0</v>
      </c>
      <c r="I73" s="438">
        <f t="shared" ref="I73:I136" si="26">SUMIF(Q3VCODES,B73,Q3CTONS)*C73</f>
        <v>0</v>
      </c>
      <c r="J73" s="438">
        <f t="shared" ref="J73:J136" si="27">SUMIF(Q4VCODES,B73,Q4CTONS)*C73</f>
        <v>0</v>
      </c>
      <c r="K73" s="438">
        <f t="shared" ref="K73:K136" si="28">SUMIF(Q1CVCODES,B73,Q1CCTONS)*C73</f>
        <v>0</v>
      </c>
      <c r="L73" s="439">
        <f t="shared" si="20"/>
        <v>0</v>
      </c>
      <c r="M73" s="437">
        <f t="shared" ref="M73:M136" si="29">SUMIF(DPVCODES,B73,DPAPTONS)*C73</f>
        <v>0</v>
      </c>
      <c r="N73" s="438">
        <f t="shared" ref="N73:N136" si="30">SUMIF(DPVCODES,B73,DPDPTONS)*C73</f>
        <v>0</v>
      </c>
      <c r="O73" s="438">
        <f t="shared" ref="O73:O136" si="31">C73*(M73+N73)</f>
        <v>0</v>
      </c>
      <c r="P73" s="438">
        <f t="shared" ref="P73:P136" si="32">SUMIF(Q2VCODES,B73,Q2BOTONS)*C73-U73</f>
        <v>0</v>
      </c>
      <c r="Q73" s="438">
        <f t="shared" ref="Q73:Q136" si="33">SUMIF(Q1BVCODES,B73,Q1BRSTONS)*C73</f>
        <v>0</v>
      </c>
      <c r="R73" s="436">
        <f t="shared" si="14"/>
        <v>0</v>
      </c>
      <c r="S73" s="420">
        <f t="shared" ref="S73:S136" si="34">IF(+E73&gt;0.1,1,IF(+E73&lt;-0.1,1,0))</f>
        <v>0</v>
      </c>
      <c r="T73" s="420">
        <f t="shared" si="21"/>
        <v>0</v>
      </c>
      <c r="U73" s="437">
        <f t="shared" ref="U73:U136" si="35">SUMIF(Q2VCODES,B73,Q2GTONS)*C73</f>
        <v>0</v>
      </c>
      <c r="V73" s="439">
        <f t="shared" ref="V73:V136" si="36">SUMIF(Q1CVCODES,B73,Q1CBOTONS)*C73</f>
        <v>0</v>
      </c>
      <c r="W73" s="213">
        <f t="shared" si="22"/>
        <v>0</v>
      </c>
      <c r="X73" s="213">
        <f t="shared" si="15"/>
        <v>0</v>
      </c>
      <c r="Y73" s="213">
        <f t="shared" si="16"/>
        <v>0</v>
      </c>
      <c r="Z73" s="213">
        <f t="shared" si="17"/>
        <v>0</v>
      </c>
      <c r="AA73" s="216"/>
    </row>
    <row r="74" spans="1:27" x14ac:dyDescent="0.2">
      <c r="A74" s="421" t="s">
        <v>795</v>
      </c>
      <c r="B74" s="420">
        <v>7078</v>
      </c>
      <c r="C74" s="420">
        <v>1</v>
      </c>
      <c r="D74" s="435" t="str">
        <f t="shared" si="18"/>
        <v/>
      </c>
      <c r="E74" s="436">
        <f t="shared" si="19"/>
        <v>0</v>
      </c>
      <c r="F74" s="437">
        <f t="shared" si="23"/>
        <v>0</v>
      </c>
      <c r="G74" s="438">
        <f t="shared" si="24"/>
        <v>0</v>
      </c>
      <c r="H74" s="438">
        <f t="shared" si="25"/>
        <v>0</v>
      </c>
      <c r="I74" s="438">
        <f t="shared" si="26"/>
        <v>0</v>
      </c>
      <c r="J74" s="438">
        <f t="shared" si="27"/>
        <v>0</v>
      </c>
      <c r="K74" s="438">
        <f t="shared" si="28"/>
        <v>0</v>
      </c>
      <c r="L74" s="439">
        <f t="shared" si="20"/>
        <v>0</v>
      </c>
      <c r="M74" s="437">
        <f t="shared" si="29"/>
        <v>0</v>
      </c>
      <c r="N74" s="438">
        <f t="shared" si="30"/>
        <v>0</v>
      </c>
      <c r="O74" s="438">
        <f t="shared" si="31"/>
        <v>0</v>
      </c>
      <c r="P74" s="438">
        <f t="shared" si="32"/>
        <v>0</v>
      </c>
      <c r="Q74" s="438">
        <f t="shared" si="33"/>
        <v>0</v>
      </c>
      <c r="R74" s="436">
        <f t="shared" ref="R74:R137" si="37">ROUND(C74*(O74-P74-Q74),4)</f>
        <v>0</v>
      </c>
      <c r="S74" s="420">
        <f t="shared" si="34"/>
        <v>0</v>
      </c>
      <c r="T74" s="420">
        <f t="shared" si="21"/>
        <v>0</v>
      </c>
      <c r="U74" s="437">
        <f t="shared" si="35"/>
        <v>0</v>
      </c>
      <c r="V74" s="439">
        <f t="shared" si="36"/>
        <v>0</v>
      </c>
      <c r="W74" s="213">
        <f t="shared" si="22"/>
        <v>0</v>
      </c>
      <c r="X74" s="213">
        <f t="shared" ref="X74:X137" si="38">IF(W74&gt;2,1,0)</f>
        <v>0</v>
      </c>
      <c r="Y74" s="213">
        <f t="shared" ref="Y74:Y137" si="39">IF(W74=2,1,0)</f>
        <v>0</v>
      </c>
      <c r="Z74" s="213">
        <f t="shared" ref="Z74:Z137" si="40">IF(W74=1,1,0)</f>
        <v>0</v>
      </c>
      <c r="AA74" s="216"/>
    </row>
    <row r="75" spans="1:27" x14ac:dyDescent="0.2">
      <c r="A75" s="421" t="s">
        <v>217</v>
      </c>
      <c r="B75" s="420"/>
      <c r="C75" s="420">
        <v>0</v>
      </c>
      <c r="D75" s="435" t="str">
        <f t="shared" ref="D75:D138" si="41">IF(W75&gt;2,"Problem?",IF(W75=2,"??",IF(W75=1,"Rounding?",IF(L75+O75&gt;0,"OK",IF(C75=0,"(alias)","")))))</f>
        <v>(alias)</v>
      </c>
      <c r="E75" s="436">
        <f t="shared" ref="E75:E138" si="42">C75*ROUND(F75-R75,1)</f>
        <v>0</v>
      </c>
      <c r="F75" s="437">
        <f t="shared" si="23"/>
        <v>0</v>
      </c>
      <c r="G75" s="438">
        <f t="shared" si="24"/>
        <v>0</v>
      </c>
      <c r="H75" s="438">
        <f t="shared" si="25"/>
        <v>0</v>
      </c>
      <c r="I75" s="438">
        <f t="shared" si="26"/>
        <v>0</v>
      </c>
      <c r="J75" s="438">
        <f t="shared" si="27"/>
        <v>0</v>
      </c>
      <c r="K75" s="438">
        <f t="shared" si="28"/>
        <v>0</v>
      </c>
      <c r="L75" s="439">
        <f t="shared" ref="L75:L138" si="43">C75*(F75+H75+I75+J75+K75)</f>
        <v>0</v>
      </c>
      <c r="M75" s="437">
        <f t="shared" si="29"/>
        <v>0</v>
      </c>
      <c r="N75" s="438">
        <f t="shared" si="30"/>
        <v>0</v>
      </c>
      <c r="O75" s="438">
        <f t="shared" si="31"/>
        <v>0</v>
      </c>
      <c r="P75" s="438">
        <f t="shared" si="32"/>
        <v>0</v>
      </c>
      <c r="Q75" s="438">
        <f t="shared" si="33"/>
        <v>0</v>
      </c>
      <c r="R75" s="436">
        <f t="shared" si="37"/>
        <v>0</v>
      </c>
      <c r="S75" s="420">
        <f t="shared" si="34"/>
        <v>0</v>
      </c>
      <c r="T75" s="420">
        <f t="shared" ref="T75:T138" si="44">IF(W75&gt;2,1,0)</f>
        <v>0</v>
      </c>
      <c r="U75" s="437">
        <f t="shared" si="35"/>
        <v>0</v>
      </c>
      <c r="V75" s="439">
        <f t="shared" si="36"/>
        <v>0</v>
      </c>
      <c r="W75" s="213">
        <f t="shared" ref="W75:W138" si="45">IF(E75&lt;-0.5,4,IF(ABS(E75)&lt;0.1,0,IF(ABS(E75)&lt;=0.5,1,IF(E75&lt;0.01*L75,2,3))))</f>
        <v>0</v>
      </c>
      <c r="X75" s="213">
        <f t="shared" si="38"/>
        <v>0</v>
      </c>
      <c r="Y75" s="213">
        <f t="shared" si="39"/>
        <v>0</v>
      </c>
      <c r="Z75" s="213">
        <f t="shared" si="40"/>
        <v>0</v>
      </c>
      <c r="AA75" s="216"/>
    </row>
    <row r="76" spans="1:27" x14ac:dyDescent="0.2">
      <c r="A76" s="421" t="s">
        <v>460</v>
      </c>
      <c r="B76" s="420">
        <v>7002</v>
      </c>
      <c r="C76" s="420">
        <v>1</v>
      </c>
      <c r="D76" s="435" t="str">
        <f t="shared" si="41"/>
        <v/>
      </c>
      <c r="E76" s="436">
        <f t="shared" si="42"/>
        <v>0</v>
      </c>
      <c r="F76" s="437">
        <f t="shared" si="23"/>
        <v>0</v>
      </c>
      <c r="G76" s="438">
        <f t="shared" si="24"/>
        <v>0</v>
      </c>
      <c r="H76" s="438">
        <f t="shared" si="25"/>
        <v>0</v>
      </c>
      <c r="I76" s="438">
        <f t="shared" si="26"/>
        <v>0</v>
      </c>
      <c r="J76" s="438">
        <f t="shared" si="27"/>
        <v>0</v>
      </c>
      <c r="K76" s="438">
        <f t="shared" si="28"/>
        <v>0</v>
      </c>
      <c r="L76" s="439">
        <f t="shared" si="43"/>
        <v>0</v>
      </c>
      <c r="M76" s="437">
        <f t="shared" si="29"/>
        <v>0</v>
      </c>
      <c r="N76" s="438">
        <f t="shared" si="30"/>
        <v>0</v>
      </c>
      <c r="O76" s="438">
        <f t="shared" si="31"/>
        <v>0</v>
      </c>
      <c r="P76" s="438">
        <f t="shared" si="32"/>
        <v>0</v>
      </c>
      <c r="Q76" s="438">
        <f t="shared" si="33"/>
        <v>0</v>
      </c>
      <c r="R76" s="436">
        <f t="shared" si="37"/>
        <v>0</v>
      </c>
      <c r="S76" s="420">
        <f t="shared" si="34"/>
        <v>0</v>
      </c>
      <c r="T76" s="420">
        <f t="shared" si="44"/>
        <v>0</v>
      </c>
      <c r="U76" s="437">
        <f t="shared" si="35"/>
        <v>0</v>
      </c>
      <c r="V76" s="439">
        <f t="shared" si="36"/>
        <v>0</v>
      </c>
      <c r="W76" s="213">
        <f t="shared" si="45"/>
        <v>0</v>
      </c>
      <c r="X76" s="213">
        <f t="shared" si="38"/>
        <v>0</v>
      </c>
      <c r="Y76" s="213">
        <f t="shared" si="39"/>
        <v>0</v>
      </c>
      <c r="Z76" s="213">
        <f t="shared" si="40"/>
        <v>0</v>
      </c>
      <c r="AA76" s="216"/>
    </row>
    <row r="77" spans="1:27" x14ac:dyDescent="0.2">
      <c r="A77" s="421" t="s">
        <v>815</v>
      </c>
      <c r="B77" s="420">
        <v>6054</v>
      </c>
      <c r="C77" s="420">
        <v>1</v>
      </c>
      <c r="D77" s="435" t="str">
        <f t="shared" si="41"/>
        <v/>
      </c>
      <c r="E77" s="436">
        <f t="shared" si="42"/>
        <v>0</v>
      </c>
      <c r="F77" s="437">
        <f t="shared" si="23"/>
        <v>0</v>
      </c>
      <c r="G77" s="438">
        <f t="shared" si="24"/>
        <v>0</v>
      </c>
      <c r="H77" s="438">
        <f t="shared" si="25"/>
        <v>0</v>
      </c>
      <c r="I77" s="438">
        <f t="shared" si="26"/>
        <v>0</v>
      </c>
      <c r="J77" s="438">
        <f t="shared" si="27"/>
        <v>0</v>
      </c>
      <c r="K77" s="438">
        <f t="shared" si="28"/>
        <v>0</v>
      </c>
      <c r="L77" s="439">
        <f t="shared" si="43"/>
        <v>0</v>
      </c>
      <c r="M77" s="437">
        <f t="shared" si="29"/>
        <v>0</v>
      </c>
      <c r="N77" s="438">
        <f t="shared" si="30"/>
        <v>0</v>
      </c>
      <c r="O77" s="438">
        <f t="shared" si="31"/>
        <v>0</v>
      </c>
      <c r="P77" s="438">
        <f t="shared" si="32"/>
        <v>0</v>
      </c>
      <c r="Q77" s="438">
        <f t="shared" si="33"/>
        <v>0</v>
      </c>
      <c r="R77" s="436">
        <f t="shared" si="37"/>
        <v>0</v>
      </c>
      <c r="S77" s="420">
        <f t="shared" si="34"/>
        <v>0</v>
      </c>
      <c r="T77" s="420">
        <f t="shared" si="44"/>
        <v>0</v>
      </c>
      <c r="U77" s="437">
        <f t="shared" si="35"/>
        <v>0</v>
      </c>
      <c r="V77" s="439">
        <f t="shared" si="36"/>
        <v>0</v>
      </c>
      <c r="W77" s="213">
        <f t="shared" si="45"/>
        <v>0</v>
      </c>
      <c r="X77" s="213">
        <f t="shared" si="38"/>
        <v>0</v>
      </c>
      <c r="Y77" s="213">
        <f t="shared" si="39"/>
        <v>0</v>
      </c>
      <c r="Z77" s="213">
        <f t="shared" si="40"/>
        <v>0</v>
      </c>
      <c r="AA77" s="216"/>
    </row>
    <row r="78" spans="1:27" x14ac:dyDescent="0.2">
      <c r="A78" s="421" t="s">
        <v>218</v>
      </c>
      <c r="B78" s="420">
        <v>6023</v>
      </c>
      <c r="C78" s="420">
        <v>1</v>
      </c>
      <c r="D78" s="435" t="str">
        <f t="shared" si="41"/>
        <v/>
      </c>
      <c r="E78" s="436">
        <f t="shared" si="42"/>
        <v>0</v>
      </c>
      <c r="F78" s="437">
        <f t="shared" si="23"/>
        <v>0</v>
      </c>
      <c r="G78" s="438">
        <f t="shared" si="24"/>
        <v>0</v>
      </c>
      <c r="H78" s="438">
        <f t="shared" si="25"/>
        <v>0</v>
      </c>
      <c r="I78" s="438">
        <f t="shared" si="26"/>
        <v>0</v>
      </c>
      <c r="J78" s="438">
        <f t="shared" si="27"/>
        <v>0</v>
      </c>
      <c r="K78" s="438">
        <f t="shared" si="28"/>
        <v>0</v>
      </c>
      <c r="L78" s="439">
        <f t="shared" si="43"/>
        <v>0</v>
      </c>
      <c r="M78" s="437">
        <f t="shared" si="29"/>
        <v>0</v>
      </c>
      <c r="N78" s="438">
        <f t="shared" si="30"/>
        <v>0</v>
      </c>
      <c r="O78" s="438">
        <f t="shared" si="31"/>
        <v>0</v>
      </c>
      <c r="P78" s="438">
        <f t="shared" si="32"/>
        <v>0</v>
      </c>
      <c r="Q78" s="438">
        <f t="shared" si="33"/>
        <v>0</v>
      </c>
      <c r="R78" s="436">
        <f t="shared" si="37"/>
        <v>0</v>
      </c>
      <c r="S78" s="420">
        <f t="shared" si="34"/>
        <v>0</v>
      </c>
      <c r="T78" s="420">
        <f t="shared" si="44"/>
        <v>0</v>
      </c>
      <c r="U78" s="437">
        <f t="shared" si="35"/>
        <v>0</v>
      </c>
      <c r="V78" s="439">
        <f t="shared" si="36"/>
        <v>0</v>
      </c>
      <c r="W78" s="213">
        <f t="shared" si="45"/>
        <v>0</v>
      </c>
      <c r="X78" s="213">
        <f t="shared" si="38"/>
        <v>0</v>
      </c>
      <c r="Y78" s="213">
        <f t="shared" si="39"/>
        <v>0</v>
      </c>
      <c r="Z78" s="213">
        <f t="shared" si="40"/>
        <v>0</v>
      </c>
      <c r="AA78" s="216"/>
    </row>
    <row r="79" spans="1:27" x14ac:dyDescent="0.2">
      <c r="A79" s="421" t="s">
        <v>219</v>
      </c>
      <c r="B79" s="420">
        <v>6024</v>
      </c>
      <c r="C79" s="420">
        <v>1</v>
      </c>
      <c r="D79" s="435" t="str">
        <f t="shared" si="41"/>
        <v/>
      </c>
      <c r="E79" s="436">
        <f t="shared" si="42"/>
        <v>0</v>
      </c>
      <c r="F79" s="437">
        <f t="shared" si="23"/>
        <v>0</v>
      </c>
      <c r="G79" s="438">
        <f t="shared" si="24"/>
        <v>0</v>
      </c>
      <c r="H79" s="438">
        <f t="shared" si="25"/>
        <v>0</v>
      </c>
      <c r="I79" s="438">
        <f t="shared" si="26"/>
        <v>0</v>
      </c>
      <c r="J79" s="438">
        <f t="shared" si="27"/>
        <v>0</v>
      </c>
      <c r="K79" s="438">
        <f t="shared" si="28"/>
        <v>0</v>
      </c>
      <c r="L79" s="439">
        <f t="shared" si="43"/>
        <v>0</v>
      </c>
      <c r="M79" s="437">
        <f t="shared" si="29"/>
        <v>0</v>
      </c>
      <c r="N79" s="438">
        <f t="shared" si="30"/>
        <v>0</v>
      </c>
      <c r="O79" s="438">
        <f t="shared" si="31"/>
        <v>0</v>
      </c>
      <c r="P79" s="438">
        <f t="shared" si="32"/>
        <v>0</v>
      </c>
      <c r="Q79" s="438">
        <f t="shared" si="33"/>
        <v>0</v>
      </c>
      <c r="R79" s="436">
        <f t="shared" si="37"/>
        <v>0</v>
      </c>
      <c r="S79" s="420">
        <f t="shared" si="34"/>
        <v>0</v>
      </c>
      <c r="T79" s="420">
        <f t="shared" si="44"/>
        <v>0</v>
      </c>
      <c r="U79" s="437">
        <f t="shared" si="35"/>
        <v>0</v>
      </c>
      <c r="V79" s="439">
        <f t="shared" si="36"/>
        <v>0</v>
      </c>
      <c r="W79" s="213">
        <f t="shared" si="45"/>
        <v>0</v>
      </c>
      <c r="X79" s="213">
        <f t="shared" si="38"/>
        <v>0</v>
      </c>
      <c r="Y79" s="213">
        <f t="shared" si="39"/>
        <v>0</v>
      </c>
      <c r="Z79" s="213">
        <f t="shared" si="40"/>
        <v>0</v>
      </c>
      <c r="AA79" s="216"/>
    </row>
    <row r="80" spans="1:27" x14ac:dyDescent="0.2">
      <c r="A80" s="421" t="s">
        <v>220</v>
      </c>
      <c r="B80" s="420"/>
      <c r="C80" s="420">
        <v>0</v>
      </c>
      <c r="D80" s="435" t="str">
        <f t="shared" si="41"/>
        <v>(alias)</v>
      </c>
      <c r="E80" s="436">
        <f t="shared" si="42"/>
        <v>0</v>
      </c>
      <c r="F80" s="437">
        <f t="shared" si="23"/>
        <v>0</v>
      </c>
      <c r="G80" s="438">
        <f t="shared" si="24"/>
        <v>0</v>
      </c>
      <c r="H80" s="438">
        <f t="shared" si="25"/>
        <v>0</v>
      </c>
      <c r="I80" s="438">
        <f t="shared" si="26"/>
        <v>0</v>
      </c>
      <c r="J80" s="438">
        <f t="shared" si="27"/>
        <v>0</v>
      </c>
      <c r="K80" s="438">
        <f t="shared" si="28"/>
        <v>0</v>
      </c>
      <c r="L80" s="439">
        <f t="shared" si="43"/>
        <v>0</v>
      </c>
      <c r="M80" s="437">
        <f t="shared" si="29"/>
        <v>0</v>
      </c>
      <c r="N80" s="438">
        <f t="shared" si="30"/>
        <v>0</v>
      </c>
      <c r="O80" s="438">
        <f t="shared" si="31"/>
        <v>0</v>
      </c>
      <c r="P80" s="438">
        <f t="shared" si="32"/>
        <v>0</v>
      </c>
      <c r="Q80" s="438">
        <f t="shared" si="33"/>
        <v>0</v>
      </c>
      <c r="R80" s="436">
        <f t="shared" si="37"/>
        <v>0</v>
      </c>
      <c r="S80" s="420">
        <f t="shared" si="34"/>
        <v>0</v>
      </c>
      <c r="T80" s="420">
        <f t="shared" si="44"/>
        <v>0</v>
      </c>
      <c r="U80" s="437">
        <f t="shared" si="35"/>
        <v>0</v>
      </c>
      <c r="V80" s="439">
        <f t="shared" si="36"/>
        <v>0</v>
      </c>
      <c r="W80" s="213">
        <f t="shared" si="45"/>
        <v>0</v>
      </c>
      <c r="X80" s="213">
        <f t="shared" si="38"/>
        <v>0</v>
      </c>
      <c r="Y80" s="213">
        <f t="shared" si="39"/>
        <v>0</v>
      </c>
      <c r="Z80" s="213">
        <f t="shared" si="40"/>
        <v>0</v>
      </c>
      <c r="AA80" s="216"/>
    </row>
    <row r="81" spans="1:27" x14ac:dyDescent="0.2">
      <c r="A81" s="421" t="s">
        <v>221</v>
      </c>
      <c r="B81" s="420">
        <v>5014</v>
      </c>
      <c r="C81" s="420">
        <v>1</v>
      </c>
      <c r="D81" s="435" t="str">
        <f t="shared" si="41"/>
        <v/>
      </c>
      <c r="E81" s="436">
        <f t="shared" si="42"/>
        <v>0</v>
      </c>
      <c r="F81" s="437">
        <f t="shared" si="23"/>
        <v>0</v>
      </c>
      <c r="G81" s="438">
        <f t="shared" si="24"/>
        <v>0</v>
      </c>
      <c r="H81" s="438">
        <f t="shared" si="25"/>
        <v>0</v>
      </c>
      <c r="I81" s="438">
        <f t="shared" si="26"/>
        <v>0</v>
      </c>
      <c r="J81" s="438">
        <f t="shared" si="27"/>
        <v>0</v>
      </c>
      <c r="K81" s="438">
        <f t="shared" si="28"/>
        <v>0</v>
      </c>
      <c r="L81" s="439">
        <f t="shared" si="43"/>
        <v>0</v>
      </c>
      <c r="M81" s="437">
        <f t="shared" si="29"/>
        <v>0</v>
      </c>
      <c r="N81" s="438">
        <f t="shared" si="30"/>
        <v>0</v>
      </c>
      <c r="O81" s="438">
        <f t="shared" si="31"/>
        <v>0</v>
      </c>
      <c r="P81" s="438">
        <f t="shared" si="32"/>
        <v>0</v>
      </c>
      <c r="Q81" s="438">
        <f t="shared" si="33"/>
        <v>0</v>
      </c>
      <c r="R81" s="436">
        <f t="shared" si="37"/>
        <v>0</v>
      </c>
      <c r="S81" s="420">
        <f t="shared" si="34"/>
        <v>0</v>
      </c>
      <c r="T81" s="420">
        <f t="shared" si="44"/>
        <v>0</v>
      </c>
      <c r="U81" s="437">
        <f t="shared" si="35"/>
        <v>0</v>
      </c>
      <c r="V81" s="439">
        <f t="shared" si="36"/>
        <v>0</v>
      </c>
      <c r="W81" s="213">
        <f t="shared" si="45"/>
        <v>0</v>
      </c>
      <c r="X81" s="213">
        <f t="shared" si="38"/>
        <v>0</v>
      </c>
      <c r="Y81" s="213">
        <f t="shared" si="39"/>
        <v>0</v>
      </c>
      <c r="Z81" s="213">
        <f t="shared" si="40"/>
        <v>0</v>
      </c>
      <c r="AA81" s="216"/>
    </row>
    <row r="82" spans="1:27" x14ac:dyDescent="0.2">
      <c r="A82" s="421" t="s">
        <v>222</v>
      </c>
      <c r="B82" s="420">
        <v>6025</v>
      </c>
      <c r="C82" s="420">
        <v>1</v>
      </c>
      <c r="D82" s="435" t="str">
        <f t="shared" si="41"/>
        <v/>
      </c>
      <c r="E82" s="436">
        <f t="shared" si="42"/>
        <v>0</v>
      </c>
      <c r="F82" s="437">
        <f t="shared" si="23"/>
        <v>0</v>
      </c>
      <c r="G82" s="438">
        <f t="shared" si="24"/>
        <v>0</v>
      </c>
      <c r="H82" s="438">
        <f t="shared" si="25"/>
        <v>0</v>
      </c>
      <c r="I82" s="438">
        <f t="shared" si="26"/>
        <v>0</v>
      </c>
      <c r="J82" s="438">
        <f t="shared" si="27"/>
        <v>0</v>
      </c>
      <c r="K82" s="438">
        <f t="shared" si="28"/>
        <v>0</v>
      </c>
      <c r="L82" s="439">
        <f t="shared" si="43"/>
        <v>0</v>
      </c>
      <c r="M82" s="437">
        <f t="shared" si="29"/>
        <v>0</v>
      </c>
      <c r="N82" s="438">
        <f t="shared" si="30"/>
        <v>0</v>
      </c>
      <c r="O82" s="438">
        <f t="shared" si="31"/>
        <v>0</v>
      </c>
      <c r="P82" s="438">
        <f t="shared" si="32"/>
        <v>0</v>
      </c>
      <c r="Q82" s="438">
        <f t="shared" si="33"/>
        <v>0</v>
      </c>
      <c r="R82" s="436">
        <f t="shared" si="37"/>
        <v>0</v>
      </c>
      <c r="S82" s="420">
        <f t="shared" si="34"/>
        <v>0</v>
      </c>
      <c r="T82" s="420">
        <f t="shared" si="44"/>
        <v>0</v>
      </c>
      <c r="U82" s="437">
        <f t="shared" si="35"/>
        <v>0</v>
      </c>
      <c r="V82" s="439">
        <f t="shared" si="36"/>
        <v>0</v>
      </c>
      <c r="W82" s="213">
        <f t="shared" si="45"/>
        <v>0</v>
      </c>
      <c r="X82" s="213">
        <f t="shared" si="38"/>
        <v>0</v>
      </c>
      <c r="Y82" s="213">
        <f t="shared" si="39"/>
        <v>0</v>
      </c>
      <c r="Z82" s="213">
        <f t="shared" si="40"/>
        <v>0</v>
      </c>
      <c r="AA82" s="216"/>
    </row>
    <row r="83" spans="1:27" x14ac:dyDescent="0.2">
      <c r="A83" s="421" t="s">
        <v>223</v>
      </c>
      <c r="B83" s="420">
        <v>6010</v>
      </c>
      <c r="C83" s="420">
        <v>1</v>
      </c>
      <c r="D83" s="435" t="str">
        <f t="shared" si="41"/>
        <v/>
      </c>
      <c r="E83" s="436">
        <f t="shared" si="42"/>
        <v>0</v>
      </c>
      <c r="F83" s="437">
        <f t="shared" si="23"/>
        <v>0</v>
      </c>
      <c r="G83" s="438">
        <f t="shared" si="24"/>
        <v>0</v>
      </c>
      <c r="H83" s="438">
        <f t="shared" si="25"/>
        <v>0</v>
      </c>
      <c r="I83" s="438">
        <f t="shared" si="26"/>
        <v>0</v>
      </c>
      <c r="J83" s="438">
        <f t="shared" si="27"/>
        <v>0</v>
      </c>
      <c r="K83" s="438">
        <f t="shared" si="28"/>
        <v>0</v>
      </c>
      <c r="L83" s="439">
        <f t="shared" si="43"/>
        <v>0</v>
      </c>
      <c r="M83" s="437">
        <f t="shared" si="29"/>
        <v>0</v>
      </c>
      <c r="N83" s="438">
        <f t="shared" si="30"/>
        <v>0</v>
      </c>
      <c r="O83" s="438">
        <f t="shared" si="31"/>
        <v>0</v>
      </c>
      <c r="P83" s="438">
        <f t="shared" si="32"/>
        <v>0</v>
      </c>
      <c r="Q83" s="438">
        <f t="shared" si="33"/>
        <v>0</v>
      </c>
      <c r="R83" s="436">
        <f t="shared" si="37"/>
        <v>0</v>
      </c>
      <c r="S83" s="420">
        <f t="shared" si="34"/>
        <v>0</v>
      </c>
      <c r="T83" s="420">
        <f t="shared" si="44"/>
        <v>0</v>
      </c>
      <c r="U83" s="437">
        <f t="shared" si="35"/>
        <v>0</v>
      </c>
      <c r="V83" s="439">
        <f t="shared" si="36"/>
        <v>0</v>
      </c>
      <c r="W83" s="213">
        <f t="shared" si="45"/>
        <v>0</v>
      </c>
      <c r="X83" s="213">
        <f t="shared" si="38"/>
        <v>0</v>
      </c>
      <c r="Y83" s="213">
        <f t="shared" si="39"/>
        <v>0</v>
      </c>
      <c r="Z83" s="213">
        <f t="shared" si="40"/>
        <v>0</v>
      </c>
      <c r="AA83" s="216"/>
    </row>
    <row r="84" spans="1:27" x14ac:dyDescent="0.2">
      <c r="A84" s="421" t="s">
        <v>657</v>
      </c>
      <c r="B84" s="420">
        <v>5050</v>
      </c>
      <c r="C84" s="420">
        <v>1</v>
      </c>
      <c r="D84" s="435" t="str">
        <f t="shared" si="41"/>
        <v/>
      </c>
      <c r="E84" s="436">
        <f t="shared" si="42"/>
        <v>0</v>
      </c>
      <c r="F84" s="437">
        <f t="shared" si="23"/>
        <v>0</v>
      </c>
      <c r="G84" s="438">
        <f t="shared" si="24"/>
        <v>0</v>
      </c>
      <c r="H84" s="438">
        <f t="shared" si="25"/>
        <v>0</v>
      </c>
      <c r="I84" s="438">
        <f t="shared" si="26"/>
        <v>0</v>
      </c>
      <c r="J84" s="438">
        <f t="shared" si="27"/>
        <v>0</v>
      </c>
      <c r="K84" s="438">
        <f t="shared" si="28"/>
        <v>0</v>
      </c>
      <c r="L84" s="439">
        <f t="shared" si="43"/>
        <v>0</v>
      </c>
      <c r="M84" s="437">
        <f t="shared" si="29"/>
        <v>0</v>
      </c>
      <c r="N84" s="438">
        <f t="shared" si="30"/>
        <v>0</v>
      </c>
      <c r="O84" s="438">
        <f t="shared" si="31"/>
        <v>0</v>
      </c>
      <c r="P84" s="438">
        <f t="shared" si="32"/>
        <v>0</v>
      </c>
      <c r="Q84" s="438">
        <f t="shared" si="33"/>
        <v>0</v>
      </c>
      <c r="R84" s="436">
        <f t="shared" si="37"/>
        <v>0</v>
      </c>
      <c r="S84" s="420">
        <f t="shared" si="34"/>
        <v>0</v>
      </c>
      <c r="T84" s="420">
        <f t="shared" si="44"/>
        <v>0</v>
      </c>
      <c r="U84" s="437">
        <f t="shared" si="35"/>
        <v>0</v>
      </c>
      <c r="V84" s="439">
        <f t="shared" si="36"/>
        <v>0</v>
      </c>
      <c r="W84" s="213">
        <f t="shared" si="45"/>
        <v>0</v>
      </c>
      <c r="X84" s="213">
        <f t="shared" si="38"/>
        <v>0</v>
      </c>
      <c r="Y84" s="213">
        <f t="shared" si="39"/>
        <v>0</v>
      </c>
      <c r="Z84" s="213">
        <f t="shared" si="40"/>
        <v>0</v>
      </c>
      <c r="AA84" s="216"/>
    </row>
    <row r="85" spans="1:27" x14ac:dyDescent="0.2">
      <c r="A85" s="421" t="s">
        <v>814</v>
      </c>
      <c r="B85" s="420">
        <v>5175</v>
      </c>
      <c r="C85" s="420">
        <v>1</v>
      </c>
      <c r="D85" s="435" t="str">
        <f t="shared" si="41"/>
        <v/>
      </c>
      <c r="E85" s="436">
        <f t="shared" si="42"/>
        <v>0</v>
      </c>
      <c r="F85" s="437">
        <f t="shared" si="23"/>
        <v>0</v>
      </c>
      <c r="G85" s="438">
        <f t="shared" si="24"/>
        <v>0</v>
      </c>
      <c r="H85" s="438">
        <f t="shared" si="25"/>
        <v>0</v>
      </c>
      <c r="I85" s="438">
        <f t="shared" si="26"/>
        <v>0</v>
      </c>
      <c r="J85" s="438">
        <f t="shared" si="27"/>
        <v>0</v>
      </c>
      <c r="K85" s="438">
        <f t="shared" si="28"/>
        <v>0</v>
      </c>
      <c r="L85" s="439">
        <f t="shared" si="43"/>
        <v>0</v>
      </c>
      <c r="M85" s="437">
        <f t="shared" si="29"/>
        <v>0</v>
      </c>
      <c r="N85" s="438">
        <f t="shared" si="30"/>
        <v>0</v>
      </c>
      <c r="O85" s="438">
        <f t="shared" si="31"/>
        <v>0</v>
      </c>
      <c r="P85" s="438">
        <f t="shared" si="32"/>
        <v>0</v>
      </c>
      <c r="Q85" s="438">
        <f t="shared" si="33"/>
        <v>0</v>
      </c>
      <c r="R85" s="436">
        <f t="shared" si="37"/>
        <v>0</v>
      </c>
      <c r="S85" s="420">
        <f t="shared" si="34"/>
        <v>0</v>
      </c>
      <c r="T85" s="420">
        <f t="shared" si="44"/>
        <v>0</v>
      </c>
      <c r="U85" s="437">
        <f t="shared" si="35"/>
        <v>0</v>
      </c>
      <c r="V85" s="439">
        <f t="shared" si="36"/>
        <v>0</v>
      </c>
      <c r="W85" s="213">
        <f t="shared" si="45"/>
        <v>0</v>
      </c>
      <c r="X85" s="213">
        <f t="shared" si="38"/>
        <v>0</v>
      </c>
      <c r="Y85" s="213">
        <f t="shared" si="39"/>
        <v>0</v>
      </c>
      <c r="Z85" s="213">
        <f t="shared" si="40"/>
        <v>0</v>
      </c>
      <c r="AA85" s="216"/>
    </row>
    <row r="86" spans="1:27" x14ac:dyDescent="0.2">
      <c r="A86" s="421" t="s">
        <v>786</v>
      </c>
      <c r="B86" s="420">
        <v>5164</v>
      </c>
      <c r="C86" s="420">
        <v>1</v>
      </c>
      <c r="D86" s="435" t="str">
        <f t="shared" si="41"/>
        <v/>
      </c>
      <c r="E86" s="436">
        <f t="shared" si="42"/>
        <v>0</v>
      </c>
      <c r="F86" s="437">
        <f t="shared" si="23"/>
        <v>0</v>
      </c>
      <c r="G86" s="438">
        <f t="shared" si="24"/>
        <v>0</v>
      </c>
      <c r="H86" s="438">
        <f t="shared" si="25"/>
        <v>0</v>
      </c>
      <c r="I86" s="438">
        <f t="shared" si="26"/>
        <v>0</v>
      </c>
      <c r="J86" s="438">
        <f t="shared" si="27"/>
        <v>0</v>
      </c>
      <c r="K86" s="438">
        <f t="shared" si="28"/>
        <v>0</v>
      </c>
      <c r="L86" s="439">
        <f t="shared" si="43"/>
        <v>0</v>
      </c>
      <c r="M86" s="437">
        <f t="shared" si="29"/>
        <v>0</v>
      </c>
      <c r="N86" s="438">
        <f t="shared" si="30"/>
        <v>0</v>
      </c>
      <c r="O86" s="438">
        <f t="shared" si="31"/>
        <v>0</v>
      </c>
      <c r="P86" s="438">
        <f t="shared" si="32"/>
        <v>0</v>
      </c>
      <c r="Q86" s="438">
        <f t="shared" si="33"/>
        <v>0</v>
      </c>
      <c r="R86" s="436">
        <f t="shared" si="37"/>
        <v>0</v>
      </c>
      <c r="S86" s="420">
        <f t="shared" si="34"/>
        <v>0</v>
      </c>
      <c r="T86" s="420">
        <f t="shared" si="44"/>
        <v>0</v>
      </c>
      <c r="U86" s="437">
        <f t="shared" si="35"/>
        <v>0</v>
      </c>
      <c r="V86" s="439">
        <f t="shared" si="36"/>
        <v>0</v>
      </c>
      <c r="W86" s="213">
        <f t="shared" si="45"/>
        <v>0</v>
      </c>
      <c r="X86" s="213">
        <f t="shared" si="38"/>
        <v>0</v>
      </c>
      <c r="Y86" s="213">
        <f t="shared" si="39"/>
        <v>0</v>
      </c>
      <c r="Z86" s="213">
        <f t="shared" si="40"/>
        <v>0</v>
      </c>
      <c r="AA86" s="216"/>
    </row>
    <row r="87" spans="1:27" x14ac:dyDescent="0.2">
      <c r="A87" s="421" t="s">
        <v>224</v>
      </c>
      <c r="B87" s="420">
        <v>4003</v>
      </c>
      <c r="C87" s="420">
        <v>1</v>
      </c>
      <c r="D87" s="435" t="str">
        <f t="shared" si="41"/>
        <v/>
      </c>
      <c r="E87" s="436">
        <f t="shared" si="42"/>
        <v>0</v>
      </c>
      <c r="F87" s="437">
        <f t="shared" si="23"/>
        <v>0</v>
      </c>
      <c r="G87" s="438">
        <f t="shared" si="24"/>
        <v>0</v>
      </c>
      <c r="H87" s="438">
        <f t="shared" si="25"/>
        <v>0</v>
      </c>
      <c r="I87" s="438">
        <f t="shared" si="26"/>
        <v>0</v>
      </c>
      <c r="J87" s="438">
        <f t="shared" si="27"/>
        <v>0</v>
      </c>
      <c r="K87" s="438">
        <f t="shared" si="28"/>
        <v>0</v>
      </c>
      <c r="L87" s="439">
        <f t="shared" si="43"/>
        <v>0</v>
      </c>
      <c r="M87" s="437">
        <f t="shared" si="29"/>
        <v>0</v>
      </c>
      <c r="N87" s="438">
        <f t="shared" si="30"/>
        <v>0</v>
      </c>
      <c r="O87" s="438">
        <f t="shared" si="31"/>
        <v>0</v>
      </c>
      <c r="P87" s="438">
        <f t="shared" si="32"/>
        <v>0</v>
      </c>
      <c r="Q87" s="438">
        <f t="shared" si="33"/>
        <v>0</v>
      </c>
      <c r="R87" s="436">
        <f t="shared" si="37"/>
        <v>0</v>
      </c>
      <c r="S87" s="420">
        <f t="shared" si="34"/>
        <v>0</v>
      </c>
      <c r="T87" s="420">
        <f t="shared" si="44"/>
        <v>0</v>
      </c>
      <c r="U87" s="437">
        <f t="shared" si="35"/>
        <v>0</v>
      </c>
      <c r="V87" s="439">
        <f t="shared" si="36"/>
        <v>0</v>
      </c>
      <c r="W87" s="213">
        <f t="shared" si="45"/>
        <v>0</v>
      </c>
      <c r="X87" s="213">
        <f t="shared" si="38"/>
        <v>0</v>
      </c>
      <c r="Y87" s="213">
        <f t="shared" si="39"/>
        <v>0</v>
      </c>
      <c r="Z87" s="213">
        <f t="shared" si="40"/>
        <v>0</v>
      </c>
      <c r="AA87" s="216"/>
    </row>
    <row r="88" spans="1:27" x14ac:dyDescent="0.2">
      <c r="A88" s="421" t="s">
        <v>225</v>
      </c>
      <c r="B88" s="420">
        <v>5015</v>
      </c>
      <c r="C88" s="420">
        <v>1</v>
      </c>
      <c r="D88" s="435" t="str">
        <f t="shared" si="41"/>
        <v/>
      </c>
      <c r="E88" s="436">
        <f t="shared" si="42"/>
        <v>0</v>
      </c>
      <c r="F88" s="437">
        <f t="shared" si="23"/>
        <v>0</v>
      </c>
      <c r="G88" s="438">
        <f t="shared" si="24"/>
        <v>0</v>
      </c>
      <c r="H88" s="438">
        <f t="shared" si="25"/>
        <v>0</v>
      </c>
      <c r="I88" s="438">
        <f t="shared" si="26"/>
        <v>0</v>
      </c>
      <c r="J88" s="438">
        <f t="shared" si="27"/>
        <v>0</v>
      </c>
      <c r="K88" s="438">
        <f t="shared" si="28"/>
        <v>0</v>
      </c>
      <c r="L88" s="439">
        <f t="shared" si="43"/>
        <v>0</v>
      </c>
      <c r="M88" s="437">
        <f t="shared" si="29"/>
        <v>0</v>
      </c>
      <c r="N88" s="438">
        <f t="shared" si="30"/>
        <v>0</v>
      </c>
      <c r="O88" s="438">
        <f t="shared" si="31"/>
        <v>0</v>
      </c>
      <c r="P88" s="438">
        <f t="shared" si="32"/>
        <v>0</v>
      </c>
      <c r="Q88" s="438">
        <f t="shared" si="33"/>
        <v>0</v>
      </c>
      <c r="R88" s="436">
        <f t="shared" si="37"/>
        <v>0</v>
      </c>
      <c r="S88" s="420">
        <f t="shared" si="34"/>
        <v>0</v>
      </c>
      <c r="T88" s="420">
        <f t="shared" si="44"/>
        <v>0</v>
      </c>
      <c r="U88" s="437">
        <f t="shared" si="35"/>
        <v>0</v>
      </c>
      <c r="V88" s="439">
        <f t="shared" si="36"/>
        <v>0</v>
      </c>
      <c r="W88" s="213">
        <f t="shared" si="45"/>
        <v>0</v>
      </c>
      <c r="X88" s="213">
        <f t="shared" si="38"/>
        <v>0</v>
      </c>
      <c r="Y88" s="213">
        <f t="shared" si="39"/>
        <v>0</v>
      </c>
      <c r="Z88" s="213">
        <f t="shared" si="40"/>
        <v>0</v>
      </c>
      <c r="AA88" s="216"/>
    </row>
    <row r="89" spans="1:27" x14ac:dyDescent="0.2">
      <c r="A89" s="421" t="s">
        <v>226</v>
      </c>
      <c r="B89" s="420">
        <v>6026</v>
      </c>
      <c r="C89" s="420">
        <v>1</v>
      </c>
      <c r="D89" s="435" t="str">
        <f t="shared" si="41"/>
        <v/>
      </c>
      <c r="E89" s="436">
        <f t="shared" si="42"/>
        <v>0</v>
      </c>
      <c r="F89" s="437">
        <f t="shared" si="23"/>
        <v>0</v>
      </c>
      <c r="G89" s="438">
        <f t="shared" si="24"/>
        <v>0</v>
      </c>
      <c r="H89" s="438">
        <f t="shared" si="25"/>
        <v>0</v>
      </c>
      <c r="I89" s="438">
        <f t="shared" si="26"/>
        <v>0</v>
      </c>
      <c r="J89" s="438">
        <f t="shared" si="27"/>
        <v>0</v>
      </c>
      <c r="K89" s="438">
        <f t="shared" si="28"/>
        <v>0</v>
      </c>
      <c r="L89" s="439">
        <f t="shared" si="43"/>
        <v>0</v>
      </c>
      <c r="M89" s="437">
        <f t="shared" si="29"/>
        <v>0</v>
      </c>
      <c r="N89" s="438">
        <f t="shared" si="30"/>
        <v>0</v>
      </c>
      <c r="O89" s="438">
        <f t="shared" si="31"/>
        <v>0</v>
      </c>
      <c r="P89" s="438">
        <f t="shared" si="32"/>
        <v>0</v>
      </c>
      <c r="Q89" s="438">
        <f t="shared" si="33"/>
        <v>0</v>
      </c>
      <c r="R89" s="436">
        <f t="shared" si="37"/>
        <v>0</v>
      </c>
      <c r="S89" s="420">
        <f t="shared" si="34"/>
        <v>0</v>
      </c>
      <c r="T89" s="420">
        <f t="shared" si="44"/>
        <v>0</v>
      </c>
      <c r="U89" s="437">
        <f t="shared" si="35"/>
        <v>0</v>
      </c>
      <c r="V89" s="439">
        <f t="shared" si="36"/>
        <v>0</v>
      </c>
      <c r="W89" s="213">
        <f t="shared" si="45"/>
        <v>0</v>
      </c>
      <c r="X89" s="213">
        <f t="shared" si="38"/>
        <v>0</v>
      </c>
      <c r="Y89" s="213">
        <f t="shared" si="39"/>
        <v>0</v>
      </c>
      <c r="Z89" s="213">
        <f t="shared" si="40"/>
        <v>0</v>
      </c>
      <c r="AA89" s="216"/>
    </row>
    <row r="90" spans="1:27" x14ac:dyDescent="0.2">
      <c r="A90" s="421" t="s">
        <v>550</v>
      </c>
      <c r="B90" s="420">
        <v>6002</v>
      </c>
      <c r="C90" s="420">
        <v>1</v>
      </c>
      <c r="D90" s="435" t="str">
        <f t="shared" si="41"/>
        <v/>
      </c>
      <c r="E90" s="436">
        <f t="shared" si="42"/>
        <v>0</v>
      </c>
      <c r="F90" s="437">
        <f t="shared" si="23"/>
        <v>0</v>
      </c>
      <c r="G90" s="438">
        <f t="shared" si="24"/>
        <v>0</v>
      </c>
      <c r="H90" s="438">
        <f t="shared" si="25"/>
        <v>0</v>
      </c>
      <c r="I90" s="438">
        <f t="shared" si="26"/>
        <v>0</v>
      </c>
      <c r="J90" s="438">
        <f t="shared" si="27"/>
        <v>0</v>
      </c>
      <c r="K90" s="438">
        <f t="shared" si="28"/>
        <v>0</v>
      </c>
      <c r="L90" s="439">
        <f t="shared" si="43"/>
        <v>0</v>
      </c>
      <c r="M90" s="437">
        <f t="shared" si="29"/>
        <v>0</v>
      </c>
      <c r="N90" s="438">
        <f t="shared" si="30"/>
        <v>0</v>
      </c>
      <c r="O90" s="438">
        <f t="shared" si="31"/>
        <v>0</v>
      </c>
      <c r="P90" s="438">
        <f t="shared" si="32"/>
        <v>0</v>
      </c>
      <c r="Q90" s="438">
        <f t="shared" si="33"/>
        <v>0</v>
      </c>
      <c r="R90" s="436">
        <f t="shared" si="37"/>
        <v>0</v>
      </c>
      <c r="S90" s="420">
        <f t="shared" si="34"/>
        <v>0</v>
      </c>
      <c r="T90" s="420">
        <f t="shared" si="44"/>
        <v>0</v>
      </c>
      <c r="U90" s="437">
        <f t="shared" si="35"/>
        <v>0</v>
      </c>
      <c r="V90" s="439">
        <f t="shared" si="36"/>
        <v>0</v>
      </c>
      <c r="W90" s="213">
        <f t="shared" si="45"/>
        <v>0</v>
      </c>
      <c r="X90" s="213">
        <f t="shared" si="38"/>
        <v>0</v>
      </c>
      <c r="Y90" s="213">
        <f t="shared" si="39"/>
        <v>0</v>
      </c>
      <c r="Z90" s="213">
        <f t="shared" si="40"/>
        <v>0</v>
      </c>
      <c r="AA90" s="216"/>
    </row>
    <row r="91" spans="1:27" x14ac:dyDescent="0.2">
      <c r="A91" s="421" t="s">
        <v>227</v>
      </c>
      <c r="B91" s="420"/>
      <c r="C91" s="420">
        <v>0</v>
      </c>
      <c r="D91" s="435" t="str">
        <f t="shared" si="41"/>
        <v>(alias)</v>
      </c>
      <c r="E91" s="436">
        <f t="shared" si="42"/>
        <v>0</v>
      </c>
      <c r="F91" s="437">
        <f t="shared" si="23"/>
        <v>0</v>
      </c>
      <c r="G91" s="438">
        <f t="shared" si="24"/>
        <v>0</v>
      </c>
      <c r="H91" s="438">
        <f t="shared" si="25"/>
        <v>0</v>
      </c>
      <c r="I91" s="438">
        <f t="shared" si="26"/>
        <v>0</v>
      </c>
      <c r="J91" s="438">
        <f t="shared" si="27"/>
        <v>0</v>
      </c>
      <c r="K91" s="438">
        <f t="shared" si="28"/>
        <v>0</v>
      </c>
      <c r="L91" s="439">
        <f t="shared" si="43"/>
        <v>0</v>
      </c>
      <c r="M91" s="437">
        <f t="shared" si="29"/>
        <v>0</v>
      </c>
      <c r="N91" s="438">
        <f t="shared" si="30"/>
        <v>0</v>
      </c>
      <c r="O91" s="438">
        <f t="shared" si="31"/>
        <v>0</v>
      </c>
      <c r="P91" s="438">
        <f t="shared" si="32"/>
        <v>0</v>
      </c>
      <c r="Q91" s="438">
        <f t="shared" si="33"/>
        <v>0</v>
      </c>
      <c r="R91" s="436">
        <f t="shared" si="37"/>
        <v>0</v>
      </c>
      <c r="S91" s="420">
        <f t="shared" si="34"/>
        <v>0</v>
      </c>
      <c r="T91" s="420">
        <f t="shared" si="44"/>
        <v>0</v>
      </c>
      <c r="U91" s="437">
        <f t="shared" si="35"/>
        <v>0</v>
      </c>
      <c r="V91" s="439">
        <f t="shared" si="36"/>
        <v>0</v>
      </c>
      <c r="W91" s="213">
        <f t="shared" si="45"/>
        <v>0</v>
      </c>
      <c r="X91" s="213">
        <f t="shared" si="38"/>
        <v>0</v>
      </c>
      <c r="Y91" s="213">
        <f t="shared" si="39"/>
        <v>0</v>
      </c>
      <c r="Z91" s="213">
        <f t="shared" si="40"/>
        <v>0</v>
      </c>
      <c r="AA91" s="216"/>
    </row>
    <row r="92" spans="1:27" x14ac:dyDescent="0.2">
      <c r="A92" s="421" t="s">
        <v>228</v>
      </c>
      <c r="B92" s="420">
        <v>6162</v>
      </c>
      <c r="C92" s="420">
        <v>1</v>
      </c>
      <c r="D92" s="435" t="str">
        <f t="shared" si="41"/>
        <v/>
      </c>
      <c r="E92" s="436">
        <f t="shared" si="42"/>
        <v>0</v>
      </c>
      <c r="F92" s="437">
        <f t="shared" si="23"/>
        <v>0</v>
      </c>
      <c r="G92" s="438">
        <f t="shared" si="24"/>
        <v>0</v>
      </c>
      <c r="H92" s="438">
        <f t="shared" si="25"/>
        <v>0</v>
      </c>
      <c r="I92" s="438">
        <f t="shared" si="26"/>
        <v>0</v>
      </c>
      <c r="J92" s="438">
        <f t="shared" si="27"/>
        <v>0</v>
      </c>
      <c r="K92" s="438">
        <f t="shared" si="28"/>
        <v>0</v>
      </c>
      <c r="L92" s="439">
        <f t="shared" si="43"/>
        <v>0</v>
      </c>
      <c r="M92" s="437">
        <f t="shared" si="29"/>
        <v>0</v>
      </c>
      <c r="N92" s="438">
        <f t="shared" si="30"/>
        <v>0</v>
      </c>
      <c r="O92" s="438">
        <f t="shared" si="31"/>
        <v>0</v>
      </c>
      <c r="P92" s="438">
        <f t="shared" si="32"/>
        <v>0</v>
      </c>
      <c r="Q92" s="438">
        <f t="shared" si="33"/>
        <v>0</v>
      </c>
      <c r="R92" s="436">
        <f t="shared" si="37"/>
        <v>0</v>
      </c>
      <c r="S92" s="420">
        <f t="shared" si="34"/>
        <v>0</v>
      </c>
      <c r="T92" s="420">
        <f t="shared" si="44"/>
        <v>0</v>
      </c>
      <c r="U92" s="437">
        <f t="shared" si="35"/>
        <v>0</v>
      </c>
      <c r="V92" s="439">
        <f t="shared" si="36"/>
        <v>0</v>
      </c>
      <c r="W92" s="213">
        <f t="shared" si="45"/>
        <v>0</v>
      </c>
      <c r="X92" s="213">
        <f t="shared" si="38"/>
        <v>0</v>
      </c>
      <c r="Y92" s="213">
        <f t="shared" si="39"/>
        <v>0</v>
      </c>
      <c r="Z92" s="213">
        <f t="shared" si="40"/>
        <v>0</v>
      </c>
      <c r="AA92" s="216"/>
    </row>
    <row r="93" spans="1:27" x14ac:dyDescent="0.2">
      <c r="A93" s="421" t="s">
        <v>229</v>
      </c>
      <c r="B93" s="420">
        <v>6157</v>
      </c>
      <c r="C93" s="420">
        <v>1</v>
      </c>
      <c r="D93" s="435" t="str">
        <f t="shared" si="41"/>
        <v/>
      </c>
      <c r="E93" s="436">
        <f t="shared" si="42"/>
        <v>0</v>
      </c>
      <c r="F93" s="437">
        <f t="shared" si="23"/>
        <v>0</v>
      </c>
      <c r="G93" s="438">
        <f t="shared" si="24"/>
        <v>0</v>
      </c>
      <c r="H93" s="438">
        <f t="shared" si="25"/>
        <v>0</v>
      </c>
      <c r="I93" s="438">
        <f t="shared" si="26"/>
        <v>0</v>
      </c>
      <c r="J93" s="438">
        <f t="shared" si="27"/>
        <v>0</v>
      </c>
      <c r="K93" s="438">
        <f t="shared" si="28"/>
        <v>0</v>
      </c>
      <c r="L93" s="439">
        <f t="shared" si="43"/>
        <v>0</v>
      </c>
      <c r="M93" s="437">
        <f t="shared" si="29"/>
        <v>0</v>
      </c>
      <c r="N93" s="438">
        <f t="shared" si="30"/>
        <v>0</v>
      </c>
      <c r="O93" s="438">
        <f t="shared" si="31"/>
        <v>0</v>
      </c>
      <c r="P93" s="438">
        <f t="shared" si="32"/>
        <v>0</v>
      </c>
      <c r="Q93" s="438">
        <f t="shared" si="33"/>
        <v>0</v>
      </c>
      <c r="R93" s="436">
        <f t="shared" si="37"/>
        <v>0</v>
      </c>
      <c r="S93" s="420">
        <f t="shared" si="34"/>
        <v>0</v>
      </c>
      <c r="T93" s="420">
        <f t="shared" si="44"/>
        <v>0</v>
      </c>
      <c r="U93" s="437">
        <f t="shared" si="35"/>
        <v>0</v>
      </c>
      <c r="V93" s="439">
        <f t="shared" si="36"/>
        <v>0</v>
      </c>
      <c r="W93" s="213">
        <f t="shared" si="45"/>
        <v>0</v>
      </c>
      <c r="X93" s="213">
        <f t="shared" si="38"/>
        <v>0</v>
      </c>
      <c r="Y93" s="213">
        <f t="shared" si="39"/>
        <v>0</v>
      </c>
      <c r="Z93" s="213">
        <f t="shared" si="40"/>
        <v>0</v>
      </c>
      <c r="AA93" s="216"/>
    </row>
    <row r="94" spans="1:27" x14ac:dyDescent="0.2">
      <c r="A94" s="421" t="s">
        <v>602</v>
      </c>
      <c r="B94" s="420">
        <v>5036</v>
      </c>
      <c r="C94" s="420">
        <v>1</v>
      </c>
      <c r="D94" s="435" t="str">
        <f t="shared" si="41"/>
        <v/>
      </c>
      <c r="E94" s="436">
        <f t="shared" si="42"/>
        <v>0</v>
      </c>
      <c r="F94" s="437">
        <f t="shared" si="23"/>
        <v>0</v>
      </c>
      <c r="G94" s="438">
        <f t="shared" si="24"/>
        <v>0</v>
      </c>
      <c r="H94" s="438">
        <f t="shared" si="25"/>
        <v>0</v>
      </c>
      <c r="I94" s="438">
        <f t="shared" si="26"/>
        <v>0</v>
      </c>
      <c r="J94" s="438">
        <f t="shared" si="27"/>
        <v>0</v>
      </c>
      <c r="K94" s="438">
        <f t="shared" si="28"/>
        <v>0</v>
      </c>
      <c r="L94" s="439">
        <f t="shared" si="43"/>
        <v>0</v>
      </c>
      <c r="M94" s="437">
        <f t="shared" si="29"/>
        <v>0</v>
      </c>
      <c r="N94" s="438">
        <f t="shared" si="30"/>
        <v>0</v>
      </c>
      <c r="O94" s="438">
        <f t="shared" si="31"/>
        <v>0</v>
      </c>
      <c r="P94" s="438">
        <f t="shared" si="32"/>
        <v>0</v>
      </c>
      <c r="Q94" s="438">
        <f t="shared" si="33"/>
        <v>0</v>
      </c>
      <c r="R94" s="436">
        <f t="shared" si="37"/>
        <v>0</v>
      </c>
      <c r="S94" s="420">
        <f t="shared" si="34"/>
        <v>0</v>
      </c>
      <c r="T94" s="420">
        <f t="shared" si="44"/>
        <v>0</v>
      </c>
      <c r="U94" s="437">
        <f t="shared" si="35"/>
        <v>0</v>
      </c>
      <c r="V94" s="439">
        <f t="shared" si="36"/>
        <v>0</v>
      </c>
      <c r="W94" s="213">
        <f t="shared" si="45"/>
        <v>0</v>
      </c>
      <c r="X94" s="213">
        <f t="shared" si="38"/>
        <v>0</v>
      </c>
      <c r="Y94" s="213">
        <f t="shared" si="39"/>
        <v>0</v>
      </c>
      <c r="Z94" s="213">
        <f t="shared" si="40"/>
        <v>0</v>
      </c>
      <c r="AA94" s="216"/>
    </row>
    <row r="95" spans="1:27" x14ac:dyDescent="0.2">
      <c r="A95" s="421" t="s">
        <v>230</v>
      </c>
      <c r="B95" s="420">
        <v>7003</v>
      </c>
      <c r="C95" s="420">
        <v>1</v>
      </c>
      <c r="D95" s="435" t="str">
        <f t="shared" si="41"/>
        <v/>
      </c>
      <c r="E95" s="436">
        <f t="shared" si="42"/>
        <v>0</v>
      </c>
      <c r="F95" s="437">
        <f t="shared" si="23"/>
        <v>0</v>
      </c>
      <c r="G95" s="438">
        <f t="shared" si="24"/>
        <v>0</v>
      </c>
      <c r="H95" s="438">
        <f t="shared" si="25"/>
        <v>0</v>
      </c>
      <c r="I95" s="438">
        <f t="shared" si="26"/>
        <v>0</v>
      </c>
      <c r="J95" s="438">
        <f t="shared" si="27"/>
        <v>0</v>
      </c>
      <c r="K95" s="438">
        <f t="shared" si="28"/>
        <v>0</v>
      </c>
      <c r="L95" s="439">
        <f t="shared" si="43"/>
        <v>0</v>
      </c>
      <c r="M95" s="437">
        <f t="shared" si="29"/>
        <v>0</v>
      </c>
      <c r="N95" s="438">
        <f t="shared" si="30"/>
        <v>0</v>
      </c>
      <c r="O95" s="438">
        <f t="shared" si="31"/>
        <v>0</v>
      </c>
      <c r="P95" s="438">
        <f t="shared" si="32"/>
        <v>0</v>
      </c>
      <c r="Q95" s="438">
        <f t="shared" si="33"/>
        <v>0</v>
      </c>
      <c r="R95" s="436">
        <f t="shared" si="37"/>
        <v>0</v>
      </c>
      <c r="S95" s="420">
        <f t="shared" si="34"/>
        <v>0</v>
      </c>
      <c r="T95" s="420">
        <f t="shared" si="44"/>
        <v>0</v>
      </c>
      <c r="U95" s="437">
        <f t="shared" si="35"/>
        <v>0</v>
      </c>
      <c r="V95" s="439">
        <f t="shared" si="36"/>
        <v>0</v>
      </c>
      <c r="W95" s="213">
        <f t="shared" si="45"/>
        <v>0</v>
      </c>
      <c r="X95" s="213">
        <f t="shared" si="38"/>
        <v>0</v>
      </c>
      <c r="Y95" s="213">
        <f t="shared" si="39"/>
        <v>0</v>
      </c>
      <c r="Z95" s="213">
        <f t="shared" si="40"/>
        <v>0</v>
      </c>
      <c r="AA95" s="216"/>
    </row>
    <row r="96" spans="1:27" x14ac:dyDescent="0.2">
      <c r="A96" s="421" t="s">
        <v>231</v>
      </c>
      <c r="B96" s="420">
        <v>5083</v>
      </c>
      <c r="C96" s="420">
        <v>1</v>
      </c>
      <c r="D96" s="435" t="str">
        <f t="shared" si="41"/>
        <v/>
      </c>
      <c r="E96" s="436">
        <f t="shared" si="42"/>
        <v>0</v>
      </c>
      <c r="F96" s="437">
        <f t="shared" si="23"/>
        <v>0</v>
      </c>
      <c r="G96" s="438">
        <f t="shared" si="24"/>
        <v>0</v>
      </c>
      <c r="H96" s="438">
        <f t="shared" si="25"/>
        <v>0</v>
      </c>
      <c r="I96" s="438">
        <f t="shared" si="26"/>
        <v>0</v>
      </c>
      <c r="J96" s="438">
        <f t="shared" si="27"/>
        <v>0</v>
      </c>
      <c r="K96" s="438">
        <f t="shared" si="28"/>
        <v>0</v>
      </c>
      <c r="L96" s="439">
        <f t="shared" si="43"/>
        <v>0</v>
      </c>
      <c r="M96" s="437">
        <f t="shared" si="29"/>
        <v>0</v>
      </c>
      <c r="N96" s="438">
        <f t="shared" si="30"/>
        <v>0</v>
      </c>
      <c r="O96" s="438">
        <f t="shared" si="31"/>
        <v>0</v>
      </c>
      <c r="P96" s="438">
        <f t="shared" si="32"/>
        <v>0</v>
      </c>
      <c r="Q96" s="438">
        <f t="shared" si="33"/>
        <v>0</v>
      </c>
      <c r="R96" s="436">
        <f t="shared" si="37"/>
        <v>0</v>
      </c>
      <c r="S96" s="420">
        <f t="shared" si="34"/>
        <v>0</v>
      </c>
      <c r="T96" s="420">
        <f t="shared" si="44"/>
        <v>0</v>
      </c>
      <c r="U96" s="437">
        <f t="shared" si="35"/>
        <v>0</v>
      </c>
      <c r="V96" s="439">
        <f t="shared" si="36"/>
        <v>0</v>
      </c>
      <c r="W96" s="213">
        <f t="shared" si="45"/>
        <v>0</v>
      </c>
      <c r="X96" s="213">
        <f t="shared" si="38"/>
        <v>0</v>
      </c>
      <c r="Y96" s="213">
        <f t="shared" si="39"/>
        <v>0</v>
      </c>
      <c r="Z96" s="213">
        <f t="shared" si="40"/>
        <v>0</v>
      </c>
      <c r="AA96" s="216"/>
    </row>
    <row r="97" spans="1:27" x14ac:dyDescent="0.2">
      <c r="A97" s="421" t="s">
        <v>232</v>
      </c>
      <c r="B97" s="420">
        <v>6160</v>
      </c>
      <c r="C97" s="420">
        <v>1</v>
      </c>
      <c r="D97" s="435" t="str">
        <f t="shared" si="41"/>
        <v/>
      </c>
      <c r="E97" s="436">
        <f t="shared" si="42"/>
        <v>0</v>
      </c>
      <c r="F97" s="437">
        <f t="shared" si="23"/>
        <v>0</v>
      </c>
      <c r="G97" s="438">
        <f t="shared" si="24"/>
        <v>0</v>
      </c>
      <c r="H97" s="438">
        <f t="shared" si="25"/>
        <v>0</v>
      </c>
      <c r="I97" s="438">
        <f t="shared" si="26"/>
        <v>0</v>
      </c>
      <c r="J97" s="438">
        <f t="shared" si="27"/>
        <v>0</v>
      </c>
      <c r="K97" s="438">
        <f t="shared" si="28"/>
        <v>0</v>
      </c>
      <c r="L97" s="439">
        <f t="shared" si="43"/>
        <v>0</v>
      </c>
      <c r="M97" s="437">
        <f t="shared" si="29"/>
        <v>0</v>
      </c>
      <c r="N97" s="438">
        <f t="shared" si="30"/>
        <v>0</v>
      </c>
      <c r="O97" s="438">
        <f t="shared" si="31"/>
        <v>0</v>
      </c>
      <c r="P97" s="438">
        <f t="shared" si="32"/>
        <v>0</v>
      </c>
      <c r="Q97" s="438">
        <f t="shared" si="33"/>
        <v>0</v>
      </c>
      <c r="R97" s="436">
        <f t="shared" si="37"/>
        <v>0</v>
      </c>
      <c r="S97" s="420">
        <f t="shared" si="34"/>
        <v>0</v>
      </c>
      <c r="T97" s="420">
        <f t="shared" si="44"/>
        <v>0</v>
      </c>
      <c r="U97" s="437">
        <f t="shared" si="35"/>
        <v>0</v>
      </c>
      <c r="V97" s="439">
        <f t="shared" si="36"/>
        <v>0</v>
      </c>
      <c r="W97" s="213">
        <f t="shared" si="45"/>
        <v>0</v>
      </c>
      <c r="X97" s="213">
        <f t="shared" si="38"/>
        <v>0</v>
      </c>
      <c r="Y97" s="213">
        <f t="shared" si="39"/>
        <v>0</v>
      </c>
      <c r="Z97" s="213">
        <f t="shared" si="40"/>
        <v>0</v>
      </c>
      <c r="AA97" s="216"/>
    </row>
    <row r="98" spans="1:27" x14ac:dyDescent="0.2">
      <c r="A98" s="421" t="s">
        <v>233</v>
      </c>
      <c r="B98" s="420">
        <v>6028</v>
      </c>
      <c r="C98" s="420">
        <v>1</v>
      </c>
      <c r="D98" s="435" t="str">
        <f t="shared" si="41"/>
        <v/>
      </c>
      <c r="E98" s="436">
        <f t="shared" si="42"/>
        <v>0</v>
      </c>
      <c r="F98" s="437">
        <f t="shared" si="23"/>
        <v>0</v>
      </c>
      <c r="G98" s="438">
        <f t="shared" si="24"/>
        <v>0</v>
      </c>
      <c r="H98" s="438">
        <f t="shared" si="25"/>
        <v>0</v>
      </c>
      <c r="I98" s="438">
        <f t="shared" si="26"/>
        <v>0</v>
      </c>
      <c r="J98" s="438">
        <f t="shared" si="27"/>
        <v>0</v>
      </c>
      <c r="K98" s="438">
        <f t="shared" si="28"/>
        <v>0</v>
      </c>
      <c r="L98" s="439">
        <f t="shared" si="43"/>
        <v>0</v>
      </c>
      <c r="M98" s="437">
        <f t="shared" si="29"/>
        <v>0</v>
      </c>
      <c r="N98" s="438">
        <f t="shared" si="30"/>
        <v>0</v>
      </c>
      <c r="O98" s="438">
        <f t="shared" si="31"/>
        <v>0</v>
      </c>
      <c r="P98" s="438">
        <f t="shared" si="32"/>
        <v>0</v>
      </c>
      <c r="Q98" s="438">
        <f t="shared" si="33"/>
        <v>0</v>
      </c>
      <c r="R98" s="436">
        <f t="shared" si="37"/>
        <v>0</v>
      </c>
      <c r="S98" s="420">
        <f t="shared" si="34"/>
        <v>0</v>
      </c>
      <c r="T98" s="420">
        <f t="shared" si="44"/>
        <v>0</v>
      </c>
      <c r="U98" s="437">
        <f t="shared" si="35"/>
        <v>0</v>
      </c>
      <c r="V98" s="439">
        <f t="shared" si="36"/>
        <v>0</v>
      </c>
      <c r="W98" s="213">
        <f t="shared" si="45"/>
        <v>0</v>
      </c>
      <c r="X98" s="213">
        <f t="shared" si="38"/>
        <v>0</v>
      </c>
      <c r="Y98" s="213">
        <f t="shared" si="39"/>
        <v>0</v>
      </c>
      <c r="Z98" s="213">
        <f t="shared" si="40"/>
        <v>0</v>
      </c>
      <c r="AA98" s="216"/>
    </row>
    <row r="99" spans="1:27" x14ac:dyDescent="0.2">
      <c r="A99" s="421" t="s">
        <v>461</v>
      </c>
      <c r="B99" s="420">
        <v>7004</v>
      </c>
      <c r="C99" s="420">
        <v>1</v>
      </c>
      <c r="D99" s="435" t="str">
        <f t="shared" si="41"/>
        <v/>
      </c>
      <c r="E99" s="436">
        <f t="shared" si="42"/>
        <v>0</v>
      </c>
      <c r="F99" s="437">
        <f t="shared" si="23"/>
        <v>0</v>
      </c>
      <c r="G99" s="438">
        <f t="shared" si="24"/>
        <v>0</v>
      </c>
      <c r="H99" s="438">
        <f t="shared" si="25"/>
        <v>0</v>
      </c>
      <c r="I99" s="438">
        <f t="shared" si="26"/>
        <v>0</v>
      </c>
      <c r="J99" s="438">
        <f t="shared" si="27"/>
        <v>0</v>
      </c>
      <c r="K99" s="438">
        <f t="shared" si="28"/>
        <v>0</v>
      </c>
      <c r="L99" s="439">
        <f t="shared" si="43"/>
        <v>0</v>
      </c>
      <c r="M99" s="437">
        <f t="shared" si="29"/>
        <v>0</v>
      </c>
      <c r="N99" s="438">
        <f t="shared" si="30"/>
        <v>0</v>
      </c>
      <c r="O99" s="438">
        <f t="shared" si="31"/>
        <v>0</v>
      </c>
      <c r="P99" s="438">
        <f t="shared" si="32"/>
        <v>0</v>
      </c>
      <c r="Q99" s="438">
        <f t="shared" si="33"/>
        <v>0</v>
      </c>
      <c r="R99" s="436">
        <f t="shared" si="37"/>
        <v>0</v>
      </c>
      <c r="S99" s="420">
        <f t="shared" si="34"/>
        <v>0</v>
      </c>
      <c r="T99" s="420">
        <f t="shared" si="44"/>
        <v>0</v>
      </c>
      <c r="U99" s="437">
        <f t="shared" si="35"/>
        <v>0</v>
      </c>
      <c r="V99" s="439">
        <f t="shared" si="36"/>
        <v>0</v>
      </c>
      <c r="W99" s="213">
        <f t="shared" si="45"/>
        <v>0</v>
      </c>
      <c r="X99" s="213">
        <f t="shared" si="38"/>
        <v>0</v>
      </c>
      <c r="Y99" s="213">
        <f t="shared" si="39"/>
        <v>0</v>
      </c>
      <c r="Z99" s="213">
        <f t="shared" si="40"/>
        <v>0</v>
      </c>
      <c r="AA99" s="216"/>
    </row>
    <row r="100" spans="1:27" x14ac:dyDescent="0.2">
      <c r="A100" s="421" t="s">
        <v>563</v>
      </c>
      <c r="B100" s="420"/>
      <c r="C100" s="420">
        <v>0</v>
      </c>
      <c r="D100" s="435" t="str">
        <f t="shared" si="41"/>
        <v>(alias)</v>
      </c>
      <c r="E100" s="436">
        <f t="shared" si="42"/>
        <v>0</v>
      </c>
      <c r="F100" s="437">
        <f t="shared" si="23"/>
        <v>0</v>
      </c>
      <c r="G100" s="438">
        <f t="shared" si="24"/>
        <v>0</v>
      </c>
      <c r="H100" s="438">
        <f t="shared" si="25"/>
        <v>0</v>
      </c>
      <c r="I100" s="438">
        <f t="shared" si="26"/>
        <v>0</v>
      </c>
      <c r="J100" s="438">
        <f t="shared" si="27"/>
        <v>0</v>
      </c>
      <c r="K100" s="438">
        <f t="shared" si="28"/>
        <v>0</v>
      </c>
      <c r="L100" s="439">
        <f t="shared" si="43"/>
        <v>0</v>
      </c>
      <c r="M100" s="437">
        <f t="shared" si="29"/>
        <v>0</v>
      </c>
      <c r="N100" s="438">
        <f t="shared" si="30"/>
        <v>0</v>
      </c>
      <c r="O100" s="438">
        <f t="shared" si="31"/>
        <v>0</v>
      </c>
      <c r="P100" s="438">
        <f t="shared" si="32"/>
        <v>0</v>
      </c>
      <c r="Q100" s="438">
        <f t="shared" si="33"/>
        <v>0</v>
      </c>
      <c r="R100" s="436">
        <f t="shared" si="37"/>
        <v>0</v>
      </c>
      <c r="S100" s="420">
        <f t="shared" si="34"/>
        <v>0</v>
      </c>
      <c r="T100" s="420">
        <f t="shared" si="44"/>
        <v>0</v>
      </c>
      <c r="U100" s="437">
        <f t="shared" si="35"/>
        <v>0</v>
      </c>
      <c r="V100" s="439">
        <f t="shared" si="36"/>
        <v>0</v>
      </c>
      <c r="W100" s="213">
        <f t="shared" si="45"/>
        <v>0</v>
      </c>
      <c r="X100" s="213">
        <f t="shared" si="38"/>
        <v>0</v>
      </c>
      <c r="Y100" s="213">
        <f t="shared" si="39"/>
        <v>0</v>
      </c>
      <c r="Z100" s="213">
        <f t="shared" si="40"/>
        <v>0</v>
      </c>
      <c r="AA100" s="216"/>
    </row>
    <row r="101" spans="1:27" x14ac:dyDescent="0.2">
      <c r="A101" s="421" t="s">
        <v>234</v>
      </c>
      <c r="B101" s="420">
        <v>7005</v>
      </c>
      <c r="C101" s="420">
        <v>1</v>
      </c>
      <c r="D101" s="435" t="str">
        <f t="shared" si="41"/>
        <v/>
      </c>
      <c r="E101" s="436">
        <f t="shared" si="42"/>
        <v>0</v>
      </c>
      <c r="F101" s="437">
        <f t="shared" si="23"/>
        <v>0</v>
      </c>
      <c r="G101" s="438">
        <f t="shared" si="24"/>
        <v>0</v>
      </c>
      <c r="H101" s="438">
        <f t="shared" si="25"/>
        <v>0</v>
      </c>
      <c r="I101" s="438">
        <f t="shared" si="26"/>
        <v>0</v>
      </c>
      <c r="J101" s="438">
        <f t="shared" si="27"/>
        <v>0</v>
      </c>
      <c r="K101" s="438">
        <f t="shared" si="28"/>
        <v>0</v>
      </c>
      <c r="L101" s="439">
        <f t="shared" si="43"/>
        <v>0</v>
      </c>
      <c r="M101" s="437">
        <f t="shared" si="29"/>
        <v>0</v>
      </c>
      <c r="N101" s="438">
        <f t="shared" si="30"/>
        <v>0</v>
      </c>
      <c r="O101" s="438">
        <f t="shared" si="31"/>
        <v>0</v>
      </c>
      <c r="P101" s="438">
        <f t="shared" si="32"/>
        <v>0</v>
      </c>
      <c r="Q101" s="438">
        <f t="shared" si="33"/>
        <v>0</v>
      </c>
      <c r="R101" s="436">
        <f t="shared" si="37"/>
        <v>0</v>
      </c>
      <c r="S101" s="420">
        <f t="shared" si="34"/>
        <v>0</v>
      </c>
      <c r="T101" s="420">
        <f t="shared" si="44"/>
        <v>0</v>
      </c>
      <c r="U101" s="437">
        <f t="shared" si="35"/>
        <v>0</v>
      </c>
      <c r="V101" s="439">
        <f t="shared" si="36"/>
        <v>0</v>
      </c>
      <c r="W101" s="213">
        <f t="shared" si="45"/>
        <v>0</v>
      </c>
      <c r="X101" s="213">
        <f t="shared" si="38"/>
        <v>0</v>
      </c>
      <c r="Y101" s="213">
        <f t="shared" si="39"/>
        <v>0</v>
      </c>
      <c r="Z101" s="213">
        <f t="shared" si="40"/>
        <v>0</v>
      </c>
      <c r="AA101" s="216"/>
    </row>
    <row r="102" spans="1:27" x14ac:dyDescent="0.2">
      <c r="A102" s="421" t="s">
        <v>235</v>
      </c>
      <c r="B102" s="420">
        <v>7006</v>
      </c>
      <c r="C102" s="420">
        <v>1</v>
      </c>
      <c r="D102" s="435" t="str">
        <f t="shared" si="41"/>
        <v/>
      </c>
      <c r="E102" s="436">
        <f t="shared" si="42"/>
        <v>0</v>
      </c>
      <c r="F102" s="437">
        <f t="shared" si="23"/>
        <v>0</v>
      </c>
      <c r="G102" s="438">
        <f t="shared" si="24"/>
        <v>0</v>
      </c>
      <c r="H102" s="438">
        <f t="shared" si="25"/>
        <v>0</v>
      </c>
      <c r="I102" s="438">
        <f t="shared" si="26"/>
        <v>0</v>
      </c>
      <c r="J102" s="438">
        <f t="shared" si="27"/>
        <v>0</v>
      </c>
      <c r="K102" s="438">
        <f t="shared" si="28"/>
        <v>0</v>
      </c>
      <c r="L102" s="439">
        <f t="shared" si="43"/>
        <v>0</v>
      </c>
      <c r="M102" s="437">
        <f t="shared" si="29"/>
        <v>0</v>
      </c>
      <c r="N102" s="438">
        <f t="shared" si="30"/>
        <v>0</v>
      </c>
      <c r="O102" s="438">
        <f t="shared" si="31"/>
        <v>0</v>
      </c>
      <c r="P102" s="438">
        <f t="shared" si="32"/>
        <v>0</v>
      </c>
      <c r="Q102" s="438">
        <f t="shared" si="33"/>
        <v>0</v>
      </c>
      <c r="R102" s="436">
        <f t="shared" si="37"/>
        <v>0</v>
      </c>
      <c r="S102" s="420">
        <f t="shared" si="34"/>
        <v>0</v>
      </c>
      <c r="T102" s="420">
        <f t="shared" si="44"/>
        <v>0</v>
      </c>
      <c r="U102" s="437">
        <f t="shared" si="35"/>
        <v>0</v>
      </c>
      <c r="V102" s="439">
        <f t="shared" si="36"/>
        <v>0</v>
      </c>
      <c r="W102" s="213">
        <f t="shared" si="45"/>
        <v>0</v>
      </c>
      <c r="X102" s="213">
        <f t="shared" si="38"/>
        <v>0</v>
      </c>
      <c r="Y102" s="213">
        <f t="shared" si="39"/>
        <v>0</v>
      </c>
      <c r="Z102" s="213">
        <f t="shared" si="40"/>
        <v>0</v>
      </c>
      <c r="AA102" s="216"/>
    </row>
    <row r="103" spans="1:27" x14ac:dyDescent="0.2">
      <c r="A103" s="421" t="s">
        <v>236</v>
      </c>
      <c r="B103" s="420">
        <v>5107</v>
      </c>
      <c r="C103" s="420">
        <v>1</v>
      </c>
      <c r="D103" s="435" t="str">
        <f t="shared" si="41"/>
        <v/>
      </c>
      <c r="E103" s="436">
        <f t="shared" si="42"/>
        <v>0</v>
      </c>
      <c r="F103" s="437">
        <f t="shared" si="23"/>
        <v>0</v>
      </c>
      <c r="G103" s="438">
        <f t="shared" si="24"/>
        <v>0</v>
      </c>
      <c r="H103" s="438">
        <f t="shared" si="25"/>
        <v>0</v>
      </c>
      <c r="I103" s="438">
        <f t="shared" si="26"/>
        <v>0</v>
      </c>
      <c r="J103" s="438">
        <f t="shared" si="27"/>
        <v>0</v>
      </c>
      <c r="K103" s="438">
        <f t="shared" si="28"/>
        <v>0</v>
      </c>
      <c r="L103" s="439">
        <f t="shared" si="43"/>
        <v>0</v>
      </c>
      <c r="M103" s="437">
        <f t="shared" si="29"/>
        <v>0</v>
      </c>
      <c r="N103" s="438">
        <f t="shared" si="30"/>
        <v>0</v>
      </c>
      <c r="O103" s="438">
        <f t="shared" si="31"/>
        <v>0</v>
      </c>
      <c r="P103" s="438">
        <f t="shared" si="32"/>
        <v>0</v>
      </c>
      <c r="Q103" s="438">
        <f t="shared" si="33"/>
        <v>0</v>
      </c>
      <c r="R103" s="436">
        <f t="shared" si="37"/>
        <v>0</v>
      </c>
      <c r="S103" s="420">
        <f t="shared" si="34"/>
        <v>0</v>
      </c>
      <c r="T103" s="420">
        <f t="shared" si="44"/>
        <v>0</v>
      </c>
      <c r="U103" s="437">
        <f t="shared" si="35"/>
        <v>0</v>
      </c>
      <c r="V103" s="439">
        <f t="shared" si="36"/>
        <v>0</v>
      </c>
      <c r="W103" s="213">
        <f t="shared" si="45"/>
        <v>0</v>
      </c>
      <c r="X103" s="213">
        <f t="shared" si="38"/>
        <v>0</v>
      </c>
      <c r="Y103" s="213">
        <f t="shared" si="39"/>
        <v>0</v>
      </c>
      <c r="Z103" s="213">
        <f t="shared" si="40"/>
        <v>0</v>
      </c>
      <c r="AA103" s="216"/>
    </row>
    <row r="104" spans="1:27" x14ac:dyDescent="0.2">
      <c r="A104" s="421" t="s">
        <v>237</v>
      </c>
      <c r="B104" s="420">
        <v>5084</v>
      </c>
      <c r="C104" s="420">
        <v>1</v>
      </c>
      <c r="D104" s="435" t="str">
        <f t="shared" si="41"/>
        <v/>
      </c>
      <c r="E104" s="436">
        <f t="shared" si="42"/>
        <v>0</v>
      </c>
      <c r="F104" s="437">
        <f t="shared" si="23"/>
        <v>0</v>
      </c>
      <c r="G104" s="438">
        <f t="shared" si="24"/>
        <v>0</v>
      </c>
      <c r="H104" s="438">
        <f t="shared" si="25"/>
        <v>0</v>
      </c>
      <c r="I104" s="438">
        <f t="shared" si="26"/>
        <v>0</v>
      </c>
      <c r="J104" s="438">
        <f t="shared" si="27"/>
        <v>0</v>
      </c>
      <c r="K104" s="438">
        <f t="shared" si="28"/>
        <v>0</v>
      </c>
      <c r="L104" s="439">
        <f t="shared" si="43"/>
        <v>0</v>
      </c>
      <c r="M104" s="437">
        <f t="shared" si="29"/>
        <v>0</v>
      </c>
      <c r="N104" s="438">
        <f t="shared" si="30"/>
        <v>0</v>
      </c>
      <c r="O104" s="438">
        <f t="shared" si="31"/>
        <v>0</v>
      </c>
      <c r="P104" s="438">
        <f t="shared" si="32"/>
        <v>0</v>
      </c>
      <c r="Q104" s="438">
        <f t="shared" si="33"/>
        <v>0</v>
      </c>
      <c r="R104" s="436">
        <f t="shared" si="37"/>
        <v>0</v>
      </c>
      <c r="S104" s="420">
        <f t="shared" si="34"/>
        <v>0</v>
      </c>
      <c r="T104" s="420">
        <f t="shared" si="44"/>
        <v>0</v>
      </c>
      <c r="U104" s="437">
        <f t="shared" si="35"/>
        <v>0</v>
      </c>
      <c r="V104" s="439">
        <f t="shared" si="36"/>
        <v>0</v>
      </c>
      <c r="W104" s="213">
        <f t="shared" si="45"/>
        <v>0</v>
      </c>
      <c r="X104" s="213">
        <f t="shared" si="38"/>
        <v>0</v>
      </c>
      <c r="Y104" s="213">
        <f t="shared" si="39"/>
        <v>0</v>
      </c>
      <c r="Z104" s="213">
        <f t="shared" si="40"/>
        <v>0</v>
      </c>
      <c r="AA104" s="216"/>
    </row>
    <row r="105" spans="1:27" x14ac:dyDescent="0.2">
      <c r="A105" s="421" t="s">
        <v>658</v>
      </c>
      <c r="B105" s="420">
        <v>6030</v>
      </c>
      <c r="C105" s="420">
        <v>1</v>
      </c>
      <c r="D105" s="435" t="str">
        <f t="shared" si="41"/>
        <v/>
      </c>
      <c r="E105" s="436">
        <f t="shared" si="42"/>
        <v>0</v>
      </c>
      <c r="F105" s="437">
        <f t="shared" si="23"/>
        <v>0</v>
      </c>
      <c r="G105" s="438">
        <f t="shared" si="24"/>
        <v>0</v>
      </c>
      <c r="H105" s="438">
        <f t="shared" si="25"/>
        <v>0</v>
      </c>
      <c r="I105" s="438">
        <f t="shared" si="26"/>
        <v>0</v>
      </c>
      <c r="J105" s="438">
        <f t="shared" si="27"/>
        <v>0</v>
      </c>
      <c r="K105" s="438">
        <f t="shared" si="28"/>
        <v>0</v>
      </c>
      <c r="L105" s="439">
        <f t="shared" si="43"/>
        <v>0</v>
      </c>
      <c r="M105" s="437">
        <f t="shared" si="29"/>
        <v>0</v>
      </c>
      <c r="N105" s="438">
        <f t="shared" si="30"/>
        <v>0</v>
      </c>
      <c r="O105" s="438">
        <f t="shared" si="31"/>
        <v>0</v>
      </c>
      <c r="P105" s="438">
        <f t="shared" si="32"/>
        <v>0</v>
      </c>
      <c r="Q105" s="438">
        <f t="shared" si="33"/>
        <v>0</v>
      </c>
      <c r="R105" s="436">
        <f t="shared" si="37"/>
        <v>0</v>
      </c>
      <c r="S105" s="420">
        <f t="shared" si="34"/>
        <v>0</v>
      </c>
      <c r="T105" s="420">
        <f t="shared" si="44"/>
        <v>0</v>
      </c>
      <c r="U105" s="437">
        <f t="shared" si="35"/>
        <v>0</v>
      </c>
      <c r="V105" s="439">
        <f t="shared" si="36"/>
        <v>0</v>
      </c>
      <c r="W105" s="213">
        <f t="shared" si="45"/>
        <v>0</v>
      </c>
      <c r="X105" s="213">
        <f t="shared" si="38"/>
        <v>0</v>
      </c>
      <c r="Y105" s="213">
        <f t="shared" si="39"/>
        <v>0</v>
      </c>
      <c r="Z105" s="213">
        <f t="shared" si="40"/>
        <v>0</v>
      </c>
      <c r="AA105" s="216"/>
    </row>
    <row r="106" spans="1:27" x14ac:dyDescent="0.2">
      <c r="A106" s="421" t="s">
        <v>462</v>
      </c>
      <c r="B106" s="420">
        <v>6171</v>
      </c>
      <c r="C106" s="420">
        <v>1</v>
      </c>
      <c r="D106" s="435" t="str">
        <f t="shared" si="41"/>
        <v/>
      </c>
      <c r="E106" s="436">
        <f t="shared" si="42"/>
        <v>0</v>
      </c>
      <c r="F106" s="437">
        <f t="shared" si="23"/>
        <v>0</v>
      </c>
      <c r="G106" s="438">
        <f t="shared" si="24"/>
        <v>0</v>
      </c>
      <c r="H106" s="438">
        <f t="shared" si="25"/>
        <v>0</v>
      </c>
      <c r="I106" s="438">
        <f t="shared" si="26"/>
        <v>0</v>
      </c>
      <c r="J106" s="438">
        <f t="shared" si="27"/>
        <v>0</v>
      </c>
      <c r="K106" s="438">
        <f t="shared" si="28"/>
        <v>0</v>
      </c>
      <c r="L106" s="439">
        <f t="shared" si="43"/>
        <v>0</v>
      </c>
      <c r="M106" s="437">
        <f t="shared" si="29"/>
        <v>0</v>
      </c>
      <c r="N106" s="438">
        <f t="shared" si="30"/>
        <v>0</v>
      </c>
      <c r="O106" s="438">
        <f t="shared" si="31"/>
        <v>0</v>
      </c>
      <c r="P106" s="438">
        <f t="shared" si="32"/>
        <v>0</v>
      </c>
      <c r="Q106" s="438">
        <f t="shared" si="33"/>
        <v>0</v>
      </c>
      <c r="R106" s="436">
        <f t="shared" si="37"/>
        <v>0</v>
      </c>
      <c r="S106" s="420">
        <f t="shared" si="34"/>
        <v>0</v>
      </c>
      <c r="T106" s="420">
        <f t="shared" si="44"/>
        <v>0</v>
      </c>
      <c r="U106" s="437">
        <f t="shared" si="35"/>
        <v>0</v>
      </c>
      <c r="V106" s="439">
        <f t="shared" si="36"/>
        <v>0</v>
      </c>
      <c r="W106" s="213">
        <f t="shared" si="45"/>
        <v>0</v>
      </c>
      <c r="X106" s="213">
        <f t="shared" si="38"/>
        <v>0</v>
      </c>
      <c r="Y106" s="213">
        <f t="shared" si="39"/>
        <v>0</v>
      </c>
      <c r="Z106" s="213">
        <f t="shared" si="40"/>
        <v>0</v>
      </c>
      <c r="AA106" s="216"/>
    </row>
    <row r="107" spans="1:27" x14ac:dyDescent="0.2">
      <c r="A107" s="421" t="s">
        <v>769</v>
      </c>
      <c r="B107" s="420">
        <v>7069</v>
      </c>
      <c r="C107" s="420">
        <v>1</v>
      </c>
      <c r="D107" s="435" t="str">
        <f t="shared" si="41"/>
        <v/>
      </c>
      <c r="E107" s="436">
        <f t="shared" si="42"/>
        <v>0</v>
      </c>
      <c r="F107" s="437">
        <f t="shared" si="23"/>
        <v>0</v>
      </c>
      <c r="G107" s="438">
        <f t="shared" si="24"/>
        <v>0</v>
      </c>
      <c r="H107" s="438">
        <f t="shared" si="25"/>
        <v>0</v>
      </c>
      <c r="I107" s="438">
        <f t="shared" si="26"/>
        <v>0</v>
      </c>
      <c r="J107" s="438">
        <f t="shared" si="27"/>
        <v>0</v>
      </c>
      <c r="K107" s="438">
        <f t="shared" si="28"/>
        <v>0</v>
      </c>
      <c r="L107" s="439">
        <f t="shared" si="43"/>
        <v>0</v>
      </c>
      <c r="M107" s="437">
        <f t="shared" si="29"/>
        <v>0</v>
      </c>
      <c r="N107" s="438">
        <f t="shared" si="30"/>
        <v>0</v>
      </c>
      <c r="O107" s="438">
        <f t="shared" si="31"/>
        <v>0</v>
      </c>
      <c r="P107" s="438">
        <f t="shared" si="32"/>
        <v>0</v>
      </c>
      <c r="Q107" s="438">
        <f t="shared" si="33"/>
        <v>0</v>
      </c>
      <c r="R107" s="436">
        <f t="shared" si="37"/>
        <v>0</v>
      </c>
      <c r="S107" s="420">
        <f t="shared" si="34"/>
        <v>0</v>
      </c>
      <c r="T107" s="420">
        <f t="shared" si="44"/>
        <v>0</v>
      </c>
      <c r="U107" s="437">
        <f t="shared" si="35"/>
        <v>0</v>
      </c>
      <c r="V107" s="439">
        <f t="shared" si="36"/>
        <v>0</v>
      </c>
      <c r="W107" s="213">
        <f t="shared" si="45"/>
        <v>0</v>
      </c>
      <c r="X107" s="213">
        <f t="shared" si="38"/>
        <v>0</v>
      </c>
      <c r="Y107" s="213">
        <f t="shared" si="39"/>
        <v>0</v>
      </c>
      <c r="Z107" s="213">
        <f t="shared" si="40"/>
        <v>0</v>
      </c>
      <c r="AA107" s="216"/>
    </row>
    <row r="108" spans="1:27" x14ac:dyDescent="0.2">
      <c r="A108" s="421" t="s">
        <v>238</v>
      </c>
      <c r="B108" s="420">
        <v>5123</v>
      </c>
      <c r="C108" s="420">
        <v>1</v>
      </c>
      <c r="D108" s="435" t="str">
        <f t="shared" si="41"/>
        <v/>
      </c>
      <c r="E108" s="436">
        <f t="shared" si="42"/>
        <v>0</v>
      </c>
      <c r="F108" s="437">
        <f t="shared" si="23"/>
        <v>0</v>
      </c>
      <c r="G108" s="438">
        <f t="shared" si="24"/>
        <v>0</v>
      </c>
      <c r="H108" s="438">
        <f t="shared" si="25"/>
        <v>0</v>
      </c>
      <c r="I108" s="438">
        <f t="shared" si="26"/>
        <v>0</v>
      </c>
      <c r="J108" s="438">
        <f t="shared" si="27"/>
        <v>0</v>
      </c>
      <c r="K108" s="438">
        <f t="shared" si="28"/>
        <v>0</v>
      </c>
      <c r="L108" s="439">
        <f t="shared" si="43"/>
        <v>0</v>
      </c>
      <c r="M108" s="437">
        <f t="shared" si="29"/>
        <v>0</v>
      </c>
      <c r="N108" s="438">
        <f t="shared" si="30"/>
        <v>0</v>
      </c>
      <c r="O108" s="438">
        <f t="shared" si="31"/>
        <v>0</v>
      </c>
      <c r="P108" s="438">
        <f t="shared" si="32"/>
        <v>0</v>
      </c>
      <c r="Q108" s="438">
        <f t="shared" si="33"/>
        <v>0</v>
      </c>
      <c r="R108" s="436">
        <f t="shared" si="37"/>
        <v>0</v>
      </c>
      <c r="S108" s="420">
        <f t="shared" si="34"/>
        <v>0</v>
      </c>
      <c r="T108" s="420">
        <f t="shared" si="44"/>
        <v>0</v>
      </c>
      <c r="U108" s="437">
        <f t="shared" si="35"/>
        <v>0</v>
      </c>
      <c r="V108" s="439">
        <f t="shared" si="36"/>
        <v>0</v>
      </c>
      <c r="W108" s="213">
        <f t="shared" si="45"/>
        <v>0</v>
      </c>
      <c r="X108" s="213">
        <f t="shared" si="38"/>
        <v>0</v>
      </c>
      <c r="Y108" s="213">
        <f t="shared" si="39"/>
        <v>0</v>
      </c>
      <c r="Z108" s="213">
        <f t="shared" si="40"/>
        <v>0</v>
      </c>
      <c r="AA108" s="216"/>
    </row>
    <row r="109" spans="1:27" x14ac:dyDescent="0.2">
      <c r="A109" s="421" t="s">
        <v>770</v>
      </c>
      <c r="B109" s="420">
        <v>7072</v>
      </c>
      <c r="C109" s="420">
        <v>1</v>
      </c>
      <c r="D109" s="435" t="str">
        <f t="shared" si="41"/>
        <v/>
      </c>
      <c r="E109" s="436">
        <f t="shared" si="42"/>
        <v>0</v>
      </c>
      <c r="F109" s="437">
        <f t="shared" si="23"/>
        <v>0</v>
      </c>
      <c r="G109" s="438">
        <f t="shared" si="24"/>
        <v>0</v>
      </c>
      <c r="H109" s="438">
        <f t="shared" si="25"/>
        <v>0</v>
      </c>
      <c r="I109" s="438">
        <f t="shared" si="26"/>
        <v>0</v>
      </c>
      <c r="J109" s="438">
        <f t="shared" si="27"/>
        <v>0</v>
      </c>
      <c r="K109" s="438">
        <f t="shared" si="28"/>
        <v>0</v>
      </c>
      <c r="L109" s="439">
        <f t="shared" si="43"/>
        <v>0</v>
      </c>
      <c r="M109" s="437">
        <f t="shared" si="29"/>
        <v>0</v>
      </c>
      <c r="N109" s="438">
        <f t="shared" si="30"/>
        <v>0</v>
      </c>
      <c r="O109" s="438">
        <f t="shared" si="31"/>
        <v>0</v>
      </c>
      <c r="P109" s="438">
        <f t="shared" si="32"/>
        <v>0</v>
      </c>
      <c r="Q109" s="438">
        <f t="shared" si="33"/>
        <v>0</v>
      </c>
      <c r="R109" s="436">
        <f t="shared" si="37"/>
        <v>0</v>
      </c>
      <c r="S109" s="420">
        <f t="shared" si="34"/>
        <v>0</v>
      </c>
      <c r="T109" s="420">
        <f t="shared" si="44"/>
        <v>0</v>
      </c>
      <c r="U109" s="437">
        <f t="shared" si="35"/>
        <v>0</v>
      </c>
      <c r="V109" s="439">
        <f t="shared" si="36"/>
        <v>0</v>
      </c>
      <c r="W109" s="213">
        <f t="shared" si="45"/>
        <v>0</v>
      </c>
      <c r="X109" s="213">
        <f t="shared" si="38"/>
        <v>0</v>
      </c>
      <c r="Y109" s="213">
        <f t="shared" si="39"/>
        <v>0</v>
      </c>
      <c r="Z109" s="213">
        <f t="shared" si="40"/>
        <v>0</v>
      </c>
      <c r="AA109" s="216"/>
    </row>
    <row r="110" spans="1:27" x14ac:dyDescent="0.2">
      <c r="A110" s="421" t="s">
        <v>659</v>
      </c>
      <c r="B110" s="420">
        <v>6031</v>
      </c>
      <c r="C110" s="420">
        <v>1</v>
      </c>
      <c r="D110" s="435" t="str">
        <f t="shared" si="41"/>
        <v/>
      </c>
      <c r="E110" s="436">
        <f t="shared" si="42"/>
        <v>0</v>
      </c>
      <c r="F110" s="437">
        <f t="shared" si="23"/>
        <v>0</v>
      </c>
      <c r="G110" s="438">
        <f t="shared" si="24"/>
        <v>0</v>
      </c>
      <c r="H110" s="438">
        <f t="shared" si="25"/>
        <v>0</v>
      </c>
      <c r="I110" s="438">
        <f t="shared" si="26"/>
        <v>0</v>
      </c>
      <c r="J110" s="438">
        <f t="shared" si="27"/>
        <v>0</v>
      </c>
      <c r="K110" s="438">
        <f t="shared" si="28"/>
        <v>0</v>
      </c>
      <c r="L110" s="439">
        <f t="shared" si="43"/>
        <v>0</v>
      </c>
      <c r="M110" s="437">
        <f t="shared" si="29"/>
        <v>0</v>
      </c>
      <c r="N110" s="438">
        <f t="shared" si="30"/>
        <v>0</v>
      </c>
      <c r="O110" s="438">
        <f t="shared" si="31"/>
        <v>0</v>
      </c>
      <c r="P110" s="438">
        <f t="shared" si="32"/>
        <v>0</v>
      </c>
      <c r="Q110" s="438">
        <f t="shared" si="33"/>
        <v>0</v>
      </c>
      <c r="R110" s="436">
        <f t="shared" si="37"/>
        <v>0</v>
      </c>
      <c r="S110" s="420">
        <f t="shared" si="34"/>
        <v>0</v>
      </c>
      <c r="T110" s="420">
        <f t="shared" si="44"/>
        <v>0</v>
      </c>
      <c r="U110" s="437">
        <f t="shared" si="35"/>
        <v>0</v>
      </c>
      <c r="V110" s="439">
        <f t="shared" si="36"/>
        <v>0</v>
      </c>
      <c r="W110" s="213">
        <f t="shared" si="45"/>
        <v>0</v>
      </c>
      <c r="X110" s="213">
        <f t="shared" si="38"/>
        <v>0</v>
      </c>
      <c r="Y110" s="213">
        <f t="shared" si="39"/>
        <v>0</v>
      </c>
      <c r="Z110" s="213">
        <f t="shared" si="40"/>
        <v>0</v>
      </c>
      <c r="AA110" s="216"/>
    </row>
    <row r="111" spans="1:27" x14ac:dyDescent="0.2">
      <c r="A111" s="421" t="s">
        <v>239</v>
      </c>
      <c r="B111" s="420">
        <v>5017</v>
      </c>
      <c r="C111" s="420">
        <v>1</v>
      </c>
      <c r="D111" s="435" t="str">
        <f t="shared" si="41"/>
        <v/>
      </c>
      <c r="E111" s="436">
        <f t="shared" si="42"/>
        <v>0</v>
      </c>
      <c r="F111" s="437">
        <f t="shared" si="23"/>
        <v>0</v>
      </c>
      <c r="G111" s="438">
        <f t="shared" si="24"/>
        <v>0</v>
      </c>
      <c r="H111" s="438">
        <f t="shared" si="25"/>
        <v>0</v>
      </c>
      <c r="I111" s="438">
        <f t="shared" si="26"/>
        <v>0</v>
      </c>
      <c r="J111" s="438">
        <f t="shared" si="27"/>
        <v>0</v>
      </c>
      <c r="K111" s="438">
        <f t="shared" si="28"/>
        <v>0</v>
      </c>
      <c r="L111" s="439">
        <f t="shared" si="43"/>
        <v>0</v>
      </c>
      <c r="M111" s="437">
        <f t="shared" si="29"/>
        <v>0</v>
      </c>
      <c r="N111" s="438">
        <f t="shared" si="30"/>
        <v>0</v>
      </c>
      <c r="O111" s="438">
        <f t="shared" si="31"/>
        <v>0</v>
      </c>
      <c r="P111" s="438">
        <f t="shared" si="32"/>
        <v>0</v>
      </c>
      <c r="Q111" s="438">
        <f t="shared" si="33"/>
        <v>0</v>
      </c>
      <c r="R111" s="436">
        <f t="shared" si="37"/>
        <v>0</v>
      </c>
      <c r="S111" s="420">
        <f t="shared" si="34"/>
        <v>0</v>
      </c>
      <c r="T111" s="420">
        <f t="shared" si="44"/>
        <v>0</v>
      </c>
      <c r="U111" s="437">
        <f t="shared" si="35"/>
        <v>0</v>
      </c>
      <c r="V111" s="439">
        <f t="shared" si="36"/>
        <v>0</v>
      </c>
      <c r="W111" s="213">
        <f t="shared" si="45"/>
        <v>0</v>
      </c>
      <c r="X111" s="213">
        <f t="shared" si="38"/>
        <v>0</v>
      </c>
      <c r="Y111" s="213">
        <f t="shared" si="39"/>
        <v>0</v>
      </c>
      <c r="Z111" s="213">
        <f t="shared" si="40"/>
        <v>0</v>
      </c>
      <c r="AA111" s="216"/>
    </row>
    <row r="112" spans="1:27" x14ac:dyDescent="0.2">
      <c r="A112" s="421" t="s">
        <v>240</v>
      </c>
      <c r="B112" s="420">
        <v>5018</v>
      </c>
      <c r="C112" s="420">
        <v>1</v>
      </c>
      <c r="D112" s="435" t="str">
        <f t="shared" si="41"/>
        <v/>
      </c>
      <c r="E112" s="436">
        <f t="shared" si="42"/>
        <v>0</v>
      </c>
      <c r="F112" s="437">
        <f t="shared" si="23"/>
        <v>0</v>
      </c>
      <c r="G112" s="438">
        <f t="shared" si="24"/>
        <v>0</v>
      </c>
      <c r="H112" s="438">
        <f t="shared" si="25"/>
        <v>0</v>
      </c>
      <c r="I112" s="438">
        <f t="shared" si="26"/>
        <v>0</v>
      </c>
      <c r="J112" s="438">
        <f t="shared" si="27"/>
        <v>0</v>
      </c>
      <c r="K112" s="438">
        <f t="shared" si="28"/>
        <v>0</v>
      </c>
      <c r="L112" s="439">
        <f t="shared" si="43"/>
        <v>0</v>
      </c>
      <c r="M112" s="437">
        <f t="shared" si="29"/>
        <v>0</v>
      </c>
      <c r="N112" s="438">
        <f t="shared" si="30"/>
        <v>0</v>
      </c>
      <c r="O112" s="438">
        <f t="shared" si="31"/>
        <v>0</v>
      </c>
      <c r="P112" s="438">
        <f t="shared" si="32"/>
        <v>0</v>
      </c>
      <c r="Q112" s="438">
        <f t="shared" si="33"/>
        <v>0</v>
      </c>
      <c r="R112" s="436">
        <f t="shared" si="37"/>
        <v>0</v>
      </c>
      <c r="S112" s="420">
        <f t="shared" si="34"/>
        <v>0</v>
      </c>
      <c r="T112" s="420">
        <f t="shared" si="44"/>
        <v>0</v>
      </c>
      <c r="U112" s="437">
        <f t="shared" si="35"/>
        <v>0</v>
      </c>
      <c r="V112" s="439">
        <f t="shared" si="36"/>
        <v>0</v>
      </c>
      <c r="W112" s="213">
        <f t="shared" si="45"/>
        <v>0</v>
      </c>
      <c r="X112" s="213">
        <f t="shared" si="38"/>
        <v>0</v>
      </c>
      <c r="Y112" s="213">
        <f t="shared" si="39"/>
        <v>0</v>
      </c>
      <c r="Z112" s="213">
        <f t="shared" si="40"/>
        <v>0</v>
      </c>
      <c r="AA112" s="216"/>
    </row>
    <row r="113" spans="1:27" x14ac:dyDescent="0.2">
      <c r="A113" s="421" t="s">
        <v>241</v>
      </c>
      <c r="B113" s="420">
        <v>5082</v>
      </c>
      <c r="C113" s="420">
        <v>1</v>
      </c>
      <c r="D113" s="435" t="str">
        <f t="shared" si="41"/>
        <v/>
      </c>
      <c r="E113" s="436">
        <f t="shared" si="42"/>
        <v>0</v>
      </c>
      <c r="F113" s="437">
        <f t="shared" si="23"/>
        <v>0</v>
      </c>
      <c r="G113" s="438">
        <f t="shared" si="24"/>
        <v>0</v>
      </c>
      <c r="H113" s="438">
        <f t="shared" si="25"/>
        <v>0</v>
      </c>
      <c r="I113" s="438">
        <f t="shared" si="26"/>
        <v>0</v>
      </c>
      <c r="J113" s="438">
        <f t="shared" si="27"/>
        <v>0</v>
      </c>
      <c r="K113" s="438">
        <f t="shared" si="28"/>
        <v>0</v>
      </c>
      <c r="L113" s="439">
        <f t="shared" si="43"/>
        <v>0</v>
      </c>
      <c r="M113" s="437">
        <f t="shared" si="29"/>
        <v>0</v>
      </c>
      <c r="N113" s="438">
        <f t="shared" si="30"/>
        <v>0</v>
      </c>
      <c r="O113" s="438">
        <f t="shared" si="31"/>
        <v>0</v>
      </c>
      <c r="P113" s="438">
        <f t="shared" si="32"/>
        <v>0</v>
      </c>
      <c r="Q113" s="438">
        <f t="shared" si="33"/>
        <v>0</v>
      </c>
      <c r="R113" s="436">
        <f t="shared" si="37"/>
        <v>0</v>
      </c>
      <c r="S113" s="420">
        <f t="shared" si="34"/>
        <v>0</v>
      </c>
      <c r="T113" s="420">
        <f t="shared" si="44"/>
        <v>0</v>
      </c>
      <c r="U113" s="437">
        <f t="shared" si="35"/>
        <v>0</v>
      </c>
      <c r="V113" s="439">
        <f t="shared" si="36"/>
        <v>0</v>
      </c>
      <c r="W113" s="213">
        <f t="shared" si="45"/>
        <v>0</v>
      </c>
      <c r="X113" s="213">
        <f t="shared" si="38"/>
        <v>0</v>
      </c>
      <c r="Y113" s="213">
        <f t="shared" si="39"/>
        <v>0</v>
      </c>
      <c r="Z113" s="213">
        <f t="shared" si="40"/>
        <v>0</v>
      </c>
      <c r="AA113" s="216"/>
    </row>
    <row r="114" spans="1:27" x14ac:dyDescent="0.2">
      <c r="A114" s="421" t="s">
        <v>242</v>
      </c>
      <c r="B114" s="420">
        <v>7047</v>
      </c>
      <c r="C114" s="420">
        <v>1</v>
      </c>
      <c r="D114" s="435" t="str">
        <f t="shared" si="41"/>
        <v/>
      </c>
      <c r="E114" s="436">
        <f t="shared" si="42"/>
        <v>0</v>
      </c>
      <c r="F114" s="437">
        <f t="shared" si="23"/>
        <v>0</v>
      </c>
      <c r="G114" s="438">
        <f t="shared" si="24"/>
        <v>0</v>
      </c>
      <c r="H114" s="438">
        <f t="shared" si="25"/>
        <v>0</v>
      </c>
      <c r="I114" s="438">
        <f t="shared" si="26"/>
        <v>0</v>
      </c>
      <c r="J114" s="438">
        <f t="shared" si="27"/>
        <v>0</v>
      </c>
      <c r="K114" s="438">
        <f t="shared" si="28"/>
        <v>0</v>
      </c>
      <c r="L114" s="439">
        <f t="shared" si="43"/>
        <v>0</v>
      </c>
      <c r="M114" s="437">
        <f t="shared" si="29"/>
        <v>0</v>
      </c>
      <c r="N114" s="438">
        <f t="shared" si="30"/>
        <v>0</v>
      </c>
      <c r="O114" s="438">
        <f t="shared" si="31"/>
        <v>0</v>
      </c>
      <c r="P114" s="438">
        <f t="shared" si="32"/>
        <v>0</v>
      </c>
      <c r="Q114" s="438">
        <f t="shared" si="33"/>
        <v>0</v>
      </c>
      <c r="R114" s="436">
        <f t="shared" si="37"/>
        <v>0</v>
      </c>
      <c r="S114" s="420">
        <f t="shared" si="34"/>
        <v>0</v>
      </c>
      <c r="T114" s="420">
        <f t="shared" si="44"/>
        <v>0</v>
      </c>
      <c r="U114" s="437">
        <f t="shared" si="35"/>
        <v>0</v>
      </c>
      <c r="V114" s="439">
        <f t="shared" si="36"/>
        <v>0</v>
      </c>
      <c r="W114" s="213">
        <f t="shared" si="45"/>
        <v>0</v>
      </c>
      <c r="X114" s="213">
        <f t="shared" si="38"/>
        <v>0</v>
      </c>
      <c r="Y114" s="213">
        <f t="shared" si="39"/>
        <v>0</v>
      </c>
      <c r="Z114" s="213">
        <f t="shared" si="40"/>
        <v>0</v>
      </c>
      <c r="AA114" s="216"/>
    </row>
    <row r="115" spans="1:27" x14ac:dyDescent="0.2">
      <c r="A115" s="421" t="s">
        <v>660</v>
      </c>
      <c r="B115" s="420">
        <v>6032</v>
      </c>
      <c r="C115" s="420">
        <v>1</v>
      </c>
      <c r="D115" s="435" t="str">
        <f t="shared" si="41"/>
        <v/>
      </c>
      <c r="E115" s="436">
        <f t="shared" si="42"/>
        <v>0</v>
      </c>
      <c r="F115" s="437">
        <f t="shared" si="23"/>
        <v>0</v>
      </c>
      <c r="G115" s="438">
        <f t="shared" si="24"/>
        <v>0</v>
      </c>
      <c r="H115" s="438">
        <f t="shared" si="25"/>
        <v>0</v>
      </c>
      <c r="I115" s="438">
        <f t="shared" si="26"/>
        <v>0</v>
      </c>
      <c r="J115" s="438">
        <f t="shared" si="27"/>
        <v>0</v>
      </c>
      <c r="K115" s="438">
        <f t="shared" si="28"/>
        <v>0</v>
      </c>
      <c r="L115" s="439">
        <f t="shared" si="43"/>
        <v>0</v>
      </c>
      <c r="M115" s="437">
        <f t="shared" si="29"/>
        <v>0</v>
      </c>
      <c r="N115" s="438">
        <f t="shared" si="30"/>
        <v>0</v>
      </c>
      <c r="O115" s="438">
        <f t="shared" si="31"/>
        <v>0</v>
      </c>
      <c r="P115" s="438">
        <f t="shared" si="32"/>
        <v>0</v>
      </c>
      <c r="Q115" s="438">
        <f t="shared" si="33"/>
        <v>0</v>
      </c>
      <c r="R115" s="436">
        <f t="shared" si="37"/>
        <v>0</v>
      </c>
      <c r="S115" s="420">
        <f t="shared" si="34"/>
        <v>0</v>
      </c>
      <c r="T115" s="420">
        <f t="shared" si="44"/>
        <v>0</v>
      </c>
      <c r="U115" s="437">
        <f t="shared" si="35"/>
        <v>0</v>
      </c>
      <c r="V115" s="439">
        <f t="shared" si="36"/>
        <v>0</v>
      </c>
      <c r="W115" s="213">
        <f t="shared" si="45"/>
        <v>0</v>
      </c>
      <c r="X115" s="213">
        <f t="shared" si="38"/>
        <v>0</v>
      </c>
      <c r="Y115" s="213">
        <f t="shared" si="39"/>
        <v>0</v>
      </c>
      <c r="Z115" s="213">
        <f t="shared" si="40"/>
        <v>0</v>
      </c>
      <c r="AA115" s="216"/>
    </row>
    <row r="116" spans="1:27" x14ac:dyDescent="0.2">
      <c r="A116" s="421" t="s">
        <v>738</v>
      </c>
      <c r="B116" s="420">
        <v>5139</v>
      </c>
      <c r="C116" s="420">
        <v>1</v>
      </c>
      <c r="D116" s="435" t="str">
        <f t="shared" si="41"/>
        <v/>
      </c>
      <c r="E116" s="436">
        <f t="shared" si="42"/>
        <v>0</v>
      </c>
      <c r="F116" s="437">
        <f t="shared" si="23"/>
        <v>0</v>
      </c>
      <c r="G116" s="438">
        <f t="shared" si="24"/>
        <v>0</v>
      </c>
      <c r="H116" s="438">
        <f t="shared" si="25"/>
        <v>0</v>
      </c>
      <c r="I116" s="438">
        <f t="shared" si="26"/>
        <v>0</v>
      </c>
      <c r="J116" s="438">
        <f t="shared" si="27"/>
        <v>0</v>
      </c>
      <c r="K116" s="438">
        <f t="shared" si="28"/>
        <v>0</v>
      </c>
      <c r="L116" s="439">
        <f t="shared" si="43"/>
        <v>0</v>
      </c>
      <c r="M116" s="437">
        <f t="shared" si="29"/>
        <v>0</v>
      </c>
      <c r="N116" s="438">
        <f t="shared" si="30"/>
        <v>0</v>
      </c>
      <c r="O116" s="438">
        <f t="shared" si="31"/>
        <v>0</v>
      </c>
      <c r="P116" s="438">
        <f t="shared" si="32"/>
        <v>0</v>
      </c>
      <c r="Q116" s="438">
        <f t="shared" si="33"/>
        <v>0</v>
      </c>
      <c r="R116" s="436">
        <f t="shared" si="37"/>
        <v>0</v>
      </c>
      <c r="S116" s="420">
        <f t="shared" si="34"/>
        <v>0</v>
      </c>
      <c r="T116" s="420">
        <f t="shared" si="44"/>
        <v>0</v>
      </c>
      <c r="U116" s="437">
        <f t="shared" si="35"/>
        <v>0</v>
      </c>
      <c r="V116" s="439">
        <f t="shared" si="36"/>
        <v>0</v>
      </c>
      <c r="W116" s="213">
        <f t="shared" si="45"/>
        <v>0</v>
      </c>
      <c r="X116" s="213">
        <f t="shared" si="38"/>
        <v>0</v>
      </c>
      <c r="Y116" s="213">
        <f t="shared" si="39"/>
        <v>0</v>
      </c>
      <c r="Z116" s="213">
        <f t="shared" si="40"/>
        <v>0</v>
      </c>
      <c r="AA116" s="216"/>
    </row>
    <row r="117" spans="1:27" x14ac:dyDescent="0.2">
      <c r="A117" s="421" t="s">
        <v>243</v>
      </c>
      <c r="B117" s="420">
        <v>6185</v>
      </c>
      <c r="C117" s="420">
        <v>1</v>
      </c>
      <c r="D117" s="435" t="str">
        <f t="shared" si="41"/>
        <v/>
      </c>
      <c r="E117" s="436">
        <f t="shared" si="42"/>
        <v>0</v>
      </c>
      <c r="F117" s="437">
        <f t="shared" si="23"/>
        <v>0</v>
      </c>
      <c r="G117" s="438">
        <f t="shared" si="24"/>
        <v>0</v>
      </c>
      <c r="H117" s="438">
        <f t="shared" si="25"/>
        <v>0</v>
      </c>
      <c r="I117" s="438">
        <f t="shared" si="26"/>
        <v>0</v>
      </c>
      <c r="J117" s="438">
        <f t="shared" si="27"/>
        <v>0</v>
      </c>
      <c r="K117" s="438">
        <f t="shared" si="28"/>
        <v>0</v>
      </c>
      <c r="L117" s="439">
        <f t="shared" si="43"/>
        <v>0</v>
      </c>
      <c r="M117" s="437">
        <f t="shared" si="29"/>
        <v>0</v>
      </c>
      <c r="N117" s="438">
        <f t="shared" si="30"/>
        <v>0</v>
      </c>
      <c r="O117" s="438">
        <f t="shared" si="31"/>
        <v>0</v>
      </c>
      <c r="P117" s="438">
        <f t="shared" si="32"/>
        <v>0</v>
      </c>
      <c r="Q117" s="438">
        <f t="shared" si="33"/>
        <v>0</v>
      </c>
      <c r="R117" s="436">
        <f t="shared" si="37"/>
        <v>0</v>
      </c>
      <c r="S117" s="420">
        <f t="shared" si="34"/>
        <v>0</v>
      </c>
      <c r="T117" s="420">
        <f t="shared" si="44"/>
        <v>0</v>
      </c>
      <c r="U117" s="437">
        <f t="shared" si="35"/>
        <v>0</v>
      </c>
      <c r="V117" s="439">
        <f t="shared" si="36"/>
        <v>0</v>
      </c>
      <c r="W117" s="213">
        <f t="shared" si="45"/>
        <v>0</v>
      </c>
      <c r="X117" s="213">
        <f t="shared" si="38"/>
        <v>0</v>
      </c>
      <c r="Y117" s="213">
        <f t="shared" si="39"/>
        <v>0</v>
      </c>
      <c r="Z117" s="213">
        <f t="shared" si="40"/>
        <v>0</v>
      </c>
      <c r="AA117" s="216"/>
    </row>
    <row r="118" spans="1:27" x14ac:dyDescent="0.2">
      <c r="A118" s="421" t="s">
        <v>244</v>
      </c>
      <c r="B118" s="420">
        <v>5104</v>
      </c>
      <c r="C118" s="420">
        <v>1</v>
      </c>
      <c r="D118" s="435" t="str">
        <f t="shared" si="41"/>
        <v/>
      </c>
      <c r="E118" s="436">
        <f t="shared" si="42"/>
        <v>0</v>
      </c>
      <c r="F118" s="437">
        <f t="shared" si="23"/>
        <v>0</v>
      </c>
      <c r="G118" s="438">
        <f t="shared" si="24"/>
        <v>0</v>
      </c>
      <c r="H118" s="438">
        <f t="shared" si="25"/>
        <v>0</v>
      </c>
      <c r="I118" s="438">
        <f t="shared" si="26"/>
        <v>0</v>
      </c>
      <c r="J118" s="438">
        <f t="shared" si="27"/>
        <v>0</v>
      </c>
      <c r="K118" s="438">
        <f t="shared" si="28"/>
        <v>0</v>
      </c>
      <c r="L118" s="439">
        <f t="shared" si="43"/>
        <v>0</v>
      </c>
      <c r="M118" s="437">
        <f t="shared" si="29"/>
        <v>0</v>
      </c>
      <c r="N118" s="438">
        <f t="shared" si="30"/>
        <v>0</v>
      </c>
      <c r="O118" s="438">
        <f t="shared" si="31"/>
        <v>0</v>
      </c>
      <c r="P118" s="438">
        <f t="shared" si="32"/>
        <v>0</v>
      </c>
      <c r="Q118" s="438">
        <f t="shared" si="33"/>
        <v>0</v>
      </c>
      <c r="R118" s="436">
        <f t="shared" si="37"/>
        <v>0</v>
      </c>
      <c r="S118" s="420">
        <f t="shared" si="34"/>
        <v>0</v>
      </c>
      <c r="T118" s="420">
        <f t="shared" si="44"/>
        <v>0</v>
      </c>
      <c r="U118" s="437">
        <f t="shared" si="35"/>
        <v>0</v>
      </c>
      <c r="V118" s="439">
        <f t="shared" si="36"/>
        <v>0</v>
      </c>
      <c r="W118" s="213">
        <f t="shared" si="45"/>
        <v>0</v>
      </c>
      <c r="X118" s="213">
        <f t="shared" si="38"/>
        <v>0</v>
      </c>
      <c r="Y118" s="213">
        <f t="shared" si="39"/>
        <v>0</v>
      </c>
      <c r="Z118" s="213">
        <f t="shared" si="40"/>
        <v>0</v>
      </c>
      <c r="AA118" s="216"/>
    </row>
    <row r="119" spans="1:27" x14ac:dyDescent="0.2">
      <c r="A119" s="421" t="s">
        <v>245</v>
      </c>
      <c r="B119" s="420"/>
      <c r="C119" s="420">
        <v>0</v>
      </c>
      <c r="D119" s="435" t="str">
        <f t="shared" si="41"/>
        <v>(alias)</v>
      </c>
      <c r="E119" s="436">
        <f t="shared" si="42"/>
        <v>0</v>
      </c>
      <c r="F119" s="437">
        <f t="shared" si="23"/>
        <v>0</v>
      </c>
      <c r="G119" s="438">
        <f t="shared" si="24"/>
        <v>0</v>
      </c>
      <c r="H119" s="438">
        <f t="shared" si="25"/>
        <v>0</v>
      </c>
      <c r="I119" s="438">
        <f t="shared" si="26"/>
        <v>0</v>
      </c>
      <c r="J119" s="438">
        <f t="shared" si="27"/>
        <v>0</v>
      </c>
      <c r="K119" s="438">
        <f t="shared" si="28"/>
        <v>0</v>
      </c>
      <c r="L119" s="439">
        <f t="shared" si="43"/>
        <v>0</v>
      </c>
      <c r="M119" s="437">
        <f t="shared" si="29"/>
        <v>0</v>
      </c>
      <c r="N119" s="438">
        <f t="shared" si="30"/>
        <v>0</v>
      </c>
      <c r="O119" s="438">
        <f t="shared" si="31"/>
        <v>0</v>
      </c>
      <c r="P119" s="438">
        <f t="shared" si="32"/>
        <v>0</v>
      </c>
      <c r="Q119" s="438">
        <f t="shared" si="33"/>
        <v>0</v>
      </c>
      <c r="R119" s="436">
        <f t="shared" si="37"/>
        <v>0</v>
      </c>
      <c r="S119" s="420">
        <f t="shared" si="34"/>
        <v>0</v>
      </c>
      <c r="T119" s="420">
        <f t="shared" si="44"/>
        <v>0</v>
      </c>
      <c r="U119" s="437">
        <f t="shared" si="35"/>
        <v>0</v>
      </c>
      <c r="V119" s="439">
        <f t="shared" si="36"/>
        <v>0</v>
      </c>
      <c r="W119" s="213">
        <f t="shared" si="45"/>
        <v>0</v>
      </c>
      <c r="X119" s="213">
        <f t="shared" si="38"/>
        <v>0</v>
      </c>
      <c r="Y119" s="213">
        <f t="shared" si="39"/>
        <v>0</v>
      </c>
      <c r="Z119" s="213">
        <f t="shared" si="40"/>
        <v>0</v>
      </c>
      <c r="AA119" s="216"/>
    </row>
    <row r="120" spans="1:27" x14ac:dyDescent="0.2">
      <c r="A120" s="421" t="s">
        <v>247</v>
      </c>
      <c r="B120" s="420">
        <v>5127</v>
      </c>
      <c r="C120" s="420">
        <v>1</v>
      </c>
      <c r="D120" s="435" t="str">
        <f t="shared" si="41"/>
        <v/>
      </c>
      <c r="E120" s="436">
        <f t="shared" si="42"/>
        <v>0</v>
      </c>
      <c r="F120" s="437">
        <f t="shared" si="23"/>
        <v>0</v>
      </c>
      <c r="G120" s="438">
        <f t="shared" si="24"/>
        <v>0</v>
      </c>
      <c r="H120" s="438">
        <f t="shared" si="25"/>
        <v>0</v>
      </c>
      <c r="I120" s="438">
        <f t="shared" si="26"/>
        <v>0</v>
      </c>
      <c r="J120" s="438">
        <f t="shared" si="27"/>
        <v>0</v>
      </c>
      <c r="K120" s="438">
        <f t="shared" si="28"/>
        <v>0</v>
      </c>
      <c r="L120" s="439">
        <f t="shared" si="43"/>
        <v>0</v>
      </c>
      <c r="M120" s="437">
        <f t="shared" si="29"/>
        <v>0</v>
      </c>
      <c r="N120" s="438">
        <f t="shared" si="30"/>
        <v>0</v>
      </c>
      <c r="O120" s="438">
        <f t="shared" si="31"/>
        <v>0</v>
      </c>
      <c r="P120" s="438">
        <f t="shared" si="32"/>
        <v>0</v>
      </c>
      <c r="Q120" s="438">
        <f t="shared" si="33"/>
        <v>0</v>
      </c>
      <c r="R120" s="436">
        <f t="shared" si="37"/>
        <v>0</v>
      </c>
      <c r="S120" s="420">
        <f t="shared" si="34"/>
        <v>0</v>
      </c>
      <c r="T120" s="420">
        <f t="shared" si="44"/>
        <v>0</v>
      </c>
      <c r="U120" s="437">
        <f t="shared" si="35"/>
        <v>0</v>
      </c>
      <c r="V120" s="439">
        <f t="shared" si="36"/>
        <v>0</v>
      </c>
      <c r="W120" s="213">
        <f t="shared" si="45"/>
        <v>0</v>
      </c>
      <c r="X120" s="213">
        <f t="shared" si="38"/>
        <v>0</v>
      </c>
      <c r="Y120" s="213">
        <f t="shared" si="39"/>
        <v>0</v>
      </c>
      <c r="Z120" s="213">
        <f t="shared" si="40"/>
        <v>0</v>
      </c>
      <c r="AA120" s="216"/>
    </row>
    <row r="121" spans="1:27" x14ac:dyDescent="0.2">
      <c r="A121" s="421" t="s">
        <v>248</v>
      </c>
      <c r="B121" s="420">
        <v>5080</v>
      </c>
      <c r="C121" s="420">
        <v>1</v>
      </c>
      <c r="D121" s="435" t="str">
        <f t="shared" si="41"/>
        <v/>
      </c>
      <c r="E121" s="436">
        <f t="shared" si="42"/>
        <v>0</v>
      </c>
      <c r="F121" s="437">
        <f t="shared" si="23"/>
        <v>0</v>
      </c>
      <c r="G121" s="438">
        <f t="shared" si="24"/>
        <v>0</v>
      </c>
      <c r="H121" s="438">
        <f t="shared" si="25"/>
        <v>0</v>
      </c>
      <c r="I121" s="438">
        <f t="shared" si="26"/>
        <v>0</v>
      </c>
      <c r="J121" s="438">
        <f t="shared" si="27"/>
        <v>0</v>
      </c>
      <c r="K121" s="438">
        <f t="shared" si="28"/>
        <v>0</v>
      </c>
      <c r="L121" s="439">
        <f t="shared" si="43"/>
        <v>0</v>
      </c>
      <c r="M121" s="437">
        <f t="shared" si="29"/>
        <v>0</v>
      </c>
      <c r="N121" s="438">
        <f t="shared" si="30"/>
        <v>0</v>
      </c>
      <c r="O121" s="438">
        <f t="shared" si="31"/>
        <v>0</v>
      </c>
      <c r="P121" s="438">
        <f t="shared" si="32"/>
        <v>0</v>
      </c>
      <c r="Q121" s="438">
        <f t="shared" si="33"/>
        <v>0</v>
      </c>
      <c r="R121" s="436">
        <f t="shared" si="37"/>
        <v>0</v>
      </c>
      <c r="S121" s="420">
        <f t="shared" si="34"/>
        <v>0</v>
      </c>
      <c r="T121" s="420">
        <f t="shared" si="44"/>
        <v>0</v>
      </c>
      <c r="U121" s="437">
        <f t="shared" si="35"/>
        <v>0</v>
      </c>
      <c r="V121" s="439">
        <f t="shared" si="36"/>
        <v>0</v>
      </c>
      <c r="W121" s="213">
        <f t="shared" si="45"/>
        <v>0</v>
      </c>
      <c r="X121" s="213">
        <f t="shared" si="38"/>
        <v>0</v>
      </c>
      <c r="Y121" s="213">
        <f t="shared" si="39"/>
        <v>0</v>
      </c>
      <c r="Z121" s="213">
        <f t="shared" si="40"/>
        <v>0</v>
      </c>
      <c r="AA121" s="216"/>
    </row>
    <row r="122" spans="1:27" x14ac:dyDescent="0.2">
      <c r="A122" s="421" t="s">
        <v>249</v>
      </c>
      <c r="B122" s="420">
        <v>6193</v>
      </c>
      <c r="C122" s="420">
        <v>1</v>
      </c>
      <c r="D122" s="435" t="str">
        <f t="shared" si="41"/>
        <v/>
      </c>
      <c r="E122" s="436">
        <f t="shared" si="42"/>
        <v>0</v>
      </c>
      <c r="F122" s="437">
        <f t="shared" si="23"/>
        <v>0</v>
      </c>
      <c r="G122" s="438">
        <f t="shared" si="24"/>
        <v>0</v>
      </c>
      <c r="H122" s="438">
        <f t="shared" si="25"/>
        <v>0</v>
      </c>
      <c r="I122" s="438">
        <f t="shared" si="26"/>
        <v>0</v>
      </c>
      <c r="J122" s="438">
        <f t="shared" si="27"/>
        <v>0</v>
      </c>
      <c r="K122" s="438">
        <f t="shared" si="28"/>
        <v>0</v>
      </c>
      <c r="L122" s="439">
        <f t="shared" si="43"/>
        <v>0</v>
      </c>
      <c r="M122" s="437">
        <f t="shared" si="29"/>
        <v>0</v>
      </c>
      <c r="N122" s="438">
        <f t="shared" si="30"/>
        <v>0</v>
      </c>
      <c r="O122" s="438">
        <f t="shared" si="31"/>
        <v>0</v>
      </c>
      <c r="P122" s="438">
        <f t="shared" si="32"/>
        <v>0</v>
      </c>
      <c r="Q122" s="438">
        <f t="shared" si="33"/>
        <v>0</v>
      </c>
      <c r="R122" s="436">
        <f t="shared" si="37"/>
        <v>0</v>
      </c>
      <c r="S122" s="420">
        <f t="shared" si="34"/>
        <v>0</v>
      </c>
      <c r="T122" s="420">
        <f t="shared" si="44"/>
        <v>0</v>
      </c>
      <c r="U122" s="437">
        <f t="shared" si="35"/>
        <v>0</v>
      </c>
      <c r="V122" s="439">
        <f t="shared" si="36"/>
        <v>0</v>
      </c>
      <c r="W122" s="213">
        <f t="shared" si="45"/>
        <v>0</v>
      </c>
      <c r="X122" s="213">
        <f t="shared" si="38"/>
        <v>0</v>
      </c>
      <c r="Y122" s="213">
        <f t="shared" si="39"/>
        <v>0</v>
      </c>
      <c r="Z122" s="213">
        <f t="shared" si="40"/>
        <v>0</v>
      </c>
      <c r="AA122" s="216"/>
    </row>
    <row r="123" spans="1:27" x14ac:dyDescent="0.2">
      <c r="A123" s="421" t="s">
        <v>787</v>
      </c>
      <c r="B123" s="420">
        <v>5165</v>
      </c>
      <c r="C123" s="420">
        <v>1</v>
      </c>
      <c r="D123" s="435" t="str">
        <f t="shared" si="41"/>
        <v/>
      </c>
      <c r="E123" s="436">
        <f t="shared" si="42"/>
        <v>0</v>
      </c>
      <c r="F123" s="437">
        <f t="shared" si="23"/>
        <v>0</v>
      </c>
      <c r="G123" s="438">
        <f t="shared" si="24"/>
        <v>0</v>
      </c>
      <c r="H123" s="438">
        <f t="shared" si="25"/>
        <v>0</v>
      </c>
      <c r="I123" s="438">
        <f t="shared" si="26"/>
        <v>0</v>
      </c>
      <c r="J123" s="438">
        <f t="shared" si="27"/>
        <v>0</v>
      </c>
      <c r="K123" s="438">
        <f t="shared" si="28"/>
        <v>0</v>
      </c>
      <c r="L123" s="439">
        <f t="shared" si="43"/>
        <v>0</v>
      </c>
      <c r="M123" s="437">
        <f t="shared" si="29"/>
        <v>0</v>
      </c>
      <c r="N123" s="438">
        <f t="shared" si="30"/>
        <v>0</v>
      </c>
      <c r="O123" s="438">
        <f t="shared" si="31"/>
        <v>0</v>
      </c>
      <c r="P123" s="438">
        <f t="shared" si="32"/>
        <v>0</v>
      </c>
      <c r="Q123" s="438">
        <f t="shared" si="33"/>
        <v>0</v>
      </c>
      <c r="R123" s="436">
        <f t="shared" si="37"/>
        <v>0</v>
      </c>
      <c r="S123" s="420">
        <f t="shared" si="34"/>
        <v>0</v>
      </c>
      <c r="T123" s="420">
        <f t="shared" si="44"/>
        <v>0</v>
      </c>
      <c r="U123" s="437">
        <f t="shared" si="35"/>
        <v>0</v>
      </c>
      <c r="V123" s="439">
        <f t="shared" si="36"/>
        <v>0</v>
      </c>
      <c r="W123" s="213">
        <f t="shared" si="45"/>
        <v>0</v>
      </c>
      <c r="X123" s="213">
        <f t="shared" si="38"/>
        <v>0</v>
      </c>
      <c r="Y123" s="213">
        <f t="shared" si="39"/>
        <v>0</v>
      </c>
      <c r="Z123" s="213">
        <f t="shared" si="40"/>
        <v>0</v>
      </c>
      <c r="AA123" s="216"/>
    </row>
    <row r="124" spans="1:27" x14ac:dyDescent="0.2">
      <c r="A124" s="421" t="s">
        <v>250</v>
      </c>
      <c r="B124" s="420">
        <v>4004</v>
      </c>
      <c r="C124" s="420">
        <v>1</v>
      </c>
      <c r="D124" s="435" t="str">
        <f t="shared" si="41"/>
        <v/>
      </c>
      <c r="E124" s="436">
        <f t="shared" si="42"/>
        <v>0</v>
      </c>
      <c r="F124" s="437">
        <f t="shared" si="23"/>
        <v>0</v>
      </c>
      <c r="G124" s="438">
        <f t="shared" si="24"/>
        <v>0</v>
      </c>
      <c r="H124" s="438">
        <f t="shared" si="25"/>
        <v>0</v>
      </c>
      <c r="I124" s="438">
        <f t="shared" si="26"/>
        <v>0</v>
      </c>
      <c r="J124" s="438">
        <f t="shared" si="27"/>
        <v>0</v>
      </c>
      <c r="K124" s="438">
        <f t="shared" si="28"/>
        <v>0</v>
      </c>
      <c r="L124" s="439">
        <f t="shared" si="43"/>
        <v>0</v>
      </c>
      <c r="M124" s="437">
        <f t="shared" si="29"/>
        <v>0</v>
      </c>
      <c r="N124" s="438">
        <f t="shared" si="30"/>
        <v>0</v>
      </c>
      <c r="O124" s="438">
        <f t="shared" si="31"/>
        <v>0</v>
      </c>
      <c r="P124" s="438">
        <f t="shared" si="32"/>
        <v>0</v>
      </c>
      <c r="Q124" s="438">
        <f t="shared" si="33"/>
        <v>0</v>
      </c>
      <c r="R124" s="436">
        <f t="shared" si="37"/>
        <v>0</v>
      </c>
      <c r="S124" s="420">
        <f t="shared" si="34"/>
        <v>0</v>
      </c>
      <c r="T124" s="420">
        <f t="shared" si="44"/>
        <v>0</v>
      </c>
      <c r="U124" s="437">
        <f t="shared" si="35"/>
        <v>0</v>
      </c>
      <c r="V124" s="439">
        <f t="shared" si="36"/>
        <v>0</v>
      </c>
      <c r="W124" s="213">
        <f t="shared" si="45"/>
        <v>0</v>
      </c>
      <c r="X124" s="213">
        <f t="shared" si="38"/>
        <v>0</v>
      </c>
      <c r="Y124" s="213">
        <f t="shared" si="39"/>
        <v>0</v>
      </c>
      <c r="Z124" s="213">
        <f t="shared" si="40"/>
        <v>0</v>
      </c>
      <c r="AA124" s="216"/>
    </row>
    <row r="125" spans="1:27" x14ac:dyDescent="0.2">
      <c r="A125" s="421" t="s">
        <v>251</v>
      </c>
      <c r="B125" s="420">
        <v>6173</v>
      </c>
      <c r="C125" s="420">
        <v>1</v>
      </c>
      <c r="D125" s="435" t="str">
        <f t="shared" si="41"/>
        <v/>
      </c>
      <c r="E125" s="436">
        <f t="shared" si="42"/>
        <v>0</v>
      </c>
      <c r="F125" s="437">
        <f t="shared" si="23"/>
        <v>0</v>
      </c>
      <c r="G125" s="438">
        <f t="shared" si="24"/>
        <v>0</v>
      </c>
      <c r="H125" s="438">
        <f t="shared" si="25"/>
        <v>0</v>
      </c>
      <c r="I125" s="438">
        <f t="shared" si="26"/>
        <v>0</v>
      </c>
      <c r="J125" s="438">
        <f t="shared" si="27"/>
        <v>0</v>
      </c>
      <c r="K125" s="438">
        <f t="shared" si="28"/>
        <v>0</v>
      </c>
      <c r="L125" s="439">
        <f t="shared" si="43"/>
        <v>0</v>
      </c>
      <c r="M125" s="437">
        <f t="shared" si="29"/>
        <v>0</v>
      </c>
      <c r="N125" s="438">
        <f t="shared" si="30"/>
        <v>0</v>
      </c>
      <c r="O125" s="438">
        <f t="shared" si="31"/>
        <v>0</v>
      </c>
      <c r="P125" s="438">
        <f t="shared" si="32"/>
        <v>0</v>
      </c>
      <c r="Q125" s="438">
        <f t="shared" si="33"/>
        <v>0</v>
      </c>
      <c r="R125" s="436">
        <f t="shared" si="37"/>
        <v>0</v>
      </c>
      <c r="S125" s="420">
        <f t="shared" si="34"/>
        <v>0</v>
      </c>
      <c r="T125" s="420">
        <f t="shared" si="44"/>
        <v>0</v>
      </c>
      <c r="U125" s="437">
        <f t="shared" si="35"/>
        <v>0</v>
      </c>
      <c r="V125" s="439">
        <f t="shared" si="36"/>
        <v>0</v>
      </c>
      <c r="W125" s="213">
        <f t="shared" si="45"/>
        <v>0</v>
      </c>
      <c r="X125" s="213">
        <f t="shared" si="38"/>
        <v>0</v>
      </c>
      <c r="Y125" s="213">
        <f t="shared" si="39"/>
        <v>0</v>
      </c>
      <c r="Z125" s="213">
        <f t="shared" si="40"/>
        <v>0</v>
      </c>
      <c r="AA125" s="216"/>
    </row>
    <row r="126" spans="1:27" x14ac:dyDescent="0.2">
      <c r="A126" s="421" t="s">
        <v>252</v>
      </c>
      <c r="B126" s="420">
        <v>6014</v>
      </c>
      <c r="C126" s="420">
        <v>1</v>
      </c>
      <c r="D126" s="435" t="str">
        <f t="shared" si="41"/>
        <v/>
      </c>
      <c r="E126" s="436">
        <f t="shared" si="42"/>
        <v>0</v>
      </c>
      <c r="F126" s="437">
        <f t="shared" si="23"/>
        <v>0</v>
      </c>
      <c r="G126" s="438">
        <f t="shared" si="24"/>
        <v>0</v>
      </c>
      <c r="H126" s="438">
        <f t="shared" si="25"/>
        <v>0</v>
      </c>
      <c r="I126" s="438">
        <f t="shared" si="26"/>
        <v>0</v>
      </c>
      <c r="J126" s="438">
        <f t="shared" si="27"/>
        <v>0</v>
      </c>
      <c r="K126" s="438">
        <f t="shared" si="28"/>
        <v>0</v>
      </c>
      <c r="L126" s="439">
        <f t="shared" si="43"/>
        <v>0</v>
      </c>
      <c r="M126" s="437">
        <f t="shared" si="29"/>
        <v>0</v>
      </c>
      <c r="N126" s="438">
        <f t="shared" si="30"/>
        <v>0</v>
      </c>
      <c r="O126" s="438">
        <f t="shared" si="31"/>
        <v>0</v>
      </c>
      <c r="P126" s="438">
        <f t="shared" si="32"/>
        <v>0</v>
      </c>
      <c r="Q126" s="438">
        <f t="shared" si="33"/>
        <v>0</v>
      </c>
      <c r="R126" s="436">
        <f t="shared" si="37"/>
        <v>0</v>
      </c>
      <c r="S126" s="420">
        <f t="shared" si="34"/>
        <v>0</v>
      </c>
      <c r="T126" s="420">
        <f t="shared" si="44"/>
        <v>0</v>
      </c>
      <c r="U126" s="437">
        <f t="shared" si="35"/>
        <v>0</v>
      </c>
      <c r="V126" s="439">
        <f t="shared" si="36"/>
        <v>0</v>
      </c>
      <c r="W126" s="213">
        <f t="shared" si="45"/>
        <v>0</v>
      </c>
      <c r="X126" s="213">
        <f t="shared" si="38"/>
        <v>0</v>
      </c>
      <c r="Y126" s="213">
        <f t="shared" si="39"/>
        <v>0</v>
      </c>
      <c r="Z126" s="213">
        <f t="shared" si="40"/>
        <v>0</v>
      </c>
      <c r="AA126" s="216"/>
    </row>
    <row r="127" spans="1:27" x14ac:dyDescent="0.2">
      <c r="A127" s="421" t="s">
        <v>253</v>
      </c>
      <c r="B127" s="420">
        <v>4014</v>
      </c>
      <c r="C127" s="420">
        <v>1</v>
      </c>
      <c r="D127" s="435" t="str">
        <f t="shared" si="41"/>
        <v/>
      </c>
      <c r="E127" s="436">
        <f t="shared" si="42"/>
        <v>0</v>
      </c>
      <c r="F127" s="437">
        <f t="shared" si="23"/>
        <v>0</v>
      </c>
      <c r="G127" s="438">
        <f t="shared" si="24"/>
        <v>0</v>
      </c>
      <c r="H127" s="438">
        <f t="shared" si="25"/>
        <v>0</v>
      </c>
      <c r="I127" s="438">
        <f t="shared" si="26"/>
        <v>0</v>
      </c>
      <c r="J127" s="438">
        <f t="shared" si="27"/>
        <v>0</v>
      </c>
      <c r="K127" s="438">
        <f t="shared" si="28"/>
        <v>0</v>
      </c>
      <c r="L127" s="439">
        <f t="shared" si="43"/>
        <v>0</v>
      </c>
      <c r="M127" s="437">
        <f t="shared" si="29"/>
        <v>0</v>
      </c>
      <c r="N127" s="438">
        <f t="shared" si="30"/>
        <v>0</v>
      </c>
      <c r="O127" s="438">
        <f t="shared" si="31"/>
        <v>0</v>
      </c>
      <c r="P127" s="438">
        <f t="shared" si="32"/>
        <v>0</v>
      </c>
      <c r="Q127" s="438">
        <f t="shared" si="33"/>
        <v>0</v>
      </c>
      <c r="R127" s="436">
        <f t="shared" si="37"/>
        <v>0</v>
      </c>
      <c r="S127" s="420">
        <f t="shared" si="34"/>
        <v>0</v>
      </c>
      <c r="T127" s="420">
        <f t="shared" si="44"/>
        <v>0</v>
      </c>
      <c r="U127" s="437">
        <f t="shared" si="35"/>
        <v>0</v>
      </c>
      <c r="V127" s="439">
        <f t="shared" si="36"/>
        <v>0</v>
      </c>
      <c r="W127" s="213">
        <f t="shared" si="45"/>
        <v>0</v>
      </c>
      <c r="X127" s="213">
        <f t="shared" si="38"/>
        <v>0</v>
      </c>
      <c r="Y127" s="213">
        <f t="shared" si="39"/>
        <v>0</v>
      </c>
      <c r="Z127" s="213">
        <f t="shared" si="40"/>
        <v>0</v>
      </c>
      <c r="AA127" s="216"/>
    </row>
    <row r="128" spans="1:27" x14ac:dyDescent="0.2">
      <c r="A128" s="421" t="s">
        <v>661</v>
      </c>
      <c r="B128" s="420">
        <v>7060</v>
      </c>
      <c r="C128" s="420">
        <v>1</v>
      </c>
      <c r="D128" s="435" t="str">
        <f t="shared" si="41"/>
        <v/>
      </c>
      <c r="E128" s="436">
        <f t="shared" si="42"/>
        <v>0</v>
      </c>
      <c r="F128" s="437">
        <f t="shared" si="23"/>
        <v>0</v>
      </c>
      <c r="G128" s="438">
        <f t="shared" si="24"/>
        <v>0</v>
      </c>
      <c r="H128" s="438">
        <f t="shared" si="25"/>
        <v>0</v>
      </c>
      <c r="I128" s="438">
        <f t="shared" si="26"/>
        <v>0</v>
      </c>
      <c r="J128" s="438">
        <f t="shared" si="27"/>
        <v>0</v>
      </c>
      <c r="K128" s="438">
        <f t="shared" si="28"/>
        <v>0</v>
      </c>
      <c r="L128" s="439">
        <f t="shared" si="43"/>
        <v>0</v>
      </c>
      <c r="M128" s="437">
        <f t="shared" si="29"/>
        <v>0</v>
      </c>
      <c r="N128" s="438">
        <f t="shared" si="30"/>
        <v>0</v>
      </c>
      <c r="O128" s="438">
        <f t="shared" si="31"/>
        <v>0</v>
      </c>
      <c r="P128" s="438">
        <f t="shared" si="32"/>
        <v>0</v>
      </c>
      <c r="Q128" s="438">
        <f t="shared" si="33"/>
        <v>0</v>
      </c>
      <c r="R128" s="436">
        <f t="shared" si="37"/>
        <v>0</v>
      </c>
      <c r="S128" s="420">
        <f t="shared" si="34"/>
        <v>0</v>
      </c>
      <c r="T128" s="420">
        <f t="shared" si="44"/>
        <v>0</v>
      </c>
      <c r="U128" s="437">
        <f t="shared" si="35"/>
        <v>0</v>
      </c>
      <c r="V128" s="439">
        <f t="shared" si="36"/>
        <v>0</v>
      </c>
      <c r="W128" s="213">
        <f t="shared" si="45"/>
        <v>0</v>
      </c>
      <c r="X128" s="213">
        <f t="shared" si="38"/>
        <v>0</v>
      </c>
      <c r="Y128" s="213">
        <f t="shared" si="39"/>
        <v>0</v>
      </c>
      <c r="Z128" s="213">
        <f t="shared" si="40"/>
        <v>0</v>
      </c>
      <c r="AA128" s="216"/>
    </row>
    <row r="129" spans="1:27" x14ac:dyDescent="0.2">
      <c r="A129" s="421" t="s">
        <v>254</v>
      </c>
      <c r="B129" s="420">
        <v>6194</v>
      </c>
      <c r="C129" s="420">
        <v>1</v>
      </c>
      <c r="D129" s="435" t="str">
        <f t="shared" si="41"/>
        <v/>
      </c>
      <c r="E129" s="436">
        <f t="shared" si="42"/>
        <v>0</v>
      </c>
      <c r="F129" s="437">
        <f t="shared" si="23"/>
        <v>0</v>
      </c>
      <c r="G129" s="438">
        <f t="shared" si="24"/>
        <v>0</v>
      </c>
      <c r="H129" s="438">
        <f t="shared" si="25"/>
        <v>0</v>
      </c>
      <c r="I129" s="438">
        <f t="shared" si="26"/>
        <v>0</v>
      </c>
      <c r="J129" s="438">
        <f t="shared" si="27"/>
        <v>0</v>
      </c>
      <c r="K129" s="438">
        <f t="shared" si="28"/>
        <v>0</v>
      </c>
      <c r="L129" s="439">
        <f t="shared" si="43"/>
        <v>0</v>
      </c>
      <c r="M129" s="437">
        <f t="shared" si="29"/>
        <v>0</v>
      </c>
      <c r="N129" s="438">
        <f t="shared" si="30"/>
        <v>0</v>
      </c>
      <c r="O129" s="438">
        <f t="shared" si="31"/>
        <v>0</v>
      </c>
      <c r="P129" s="438">
        <f t="shared" si="32"/>
        <v>0</v>
      </c>
      <c r="Q129" s="438">
        <f t="shared" si="33"/>
        <v>0</v>
      </c>
      <c r="R129" s="436">
        <f t="shared" si="37"/>
        <v>0</v>
      </c>
      <c r="S129" s="420">
        <f t="shared" si="34"/>
        <v>0</v>
      </c>
      <c r="T129" s="420">
        <f t="shared" si="44"/>
        <v>0</v>
      </c>
      <c r="U129" s="437">
        <f t="shared" si="35"/>
        <v>0</v>
      </c>
      <c r="V129" s="439">
        <f t="shared" si="36"/>
        <v>0</v>
      </c>
      <c r="W129" s="213">
        <f t="shared" si="45"/>
        <v>0</v>
      </c>
      <c r="X129" s="213">
        <f t="shared" si="38"/>
        <v>0</v>
      </c>
      <c r="Y129" s="213">
        <f t="shared" si="39"/>
        <v>0</v>
      </c>
      <c r="Z129" s="213">
        <f t="shared" si="40"/>
        <v>0</v>
      </c>
      <c r="AA129" s="216"/>
    </row>
    <row r="130" spans="1:27" x14ac:dyDescent="0.2">
      <c r="A130" s="421" t="s">
        <v>255</v>
      </c>
      <c r="B130" s="420">
        <v>6043</v>
      </c>
      <c r="C130" s="420">
        <v>1</v>
      </c>
      <c r="D130" s="435" t="str">
        <f t="shared" si="41"/>
        <v/>
      </c>
      <c r="E130" s="436">
        <f t="shared" si="42"/>
        <v>0</v>
      </c>
      <c r="F130" s="437">
        <f t="shared" si="23"/>
        <v>0</v>
      </c>
      <c r="G130" s="438">
        <f t="shared" si="24"/>
        <v>0</v>
      </c>
      <c r="H130" s="438">
        <f t="shared" si="25"/>
        <v>0</v>
      </c>
      <c r="I130" s="438">
        <f t="shared" si="26"/>
        <v>0</v>
      </c>
      <c r="J130" s="438">
        <f t="shared" si="27"/>
        <v>0</v>
      </c>
      <c r="K130" s="438">
        <f t="shared" si="28"/>
        <v>0</v>
      </c>
      <c r="L130" s="439">
        <f t="shared" si="43"/>
        <v>0</v>
      </c>
      <c r="M130" s="437">
        <f t="shared" si="29"/>
        <v>0</v>
      </c>
      <c r="N130" s="438">
        <f t="shared" si="30"/>
        <v>0</v>
      </c>
      <c r="O130" s="438">
        <f t="shared" si="31"/>
        <v>0</v>
      </c>
      <c r="P130" s="438">
        <f t="shared" si="32"/>
        <v>0</v>
      </c>
      <c r="Q130" s="438">
        <f t="shared" si="33"/>
        <v>0</v>
      </c>
      <c r="R130" s="436">
        <f t="shared" si="37"/>
        <v>0</v>
      </c>
      <c r="S130" s="420">
        <f t="shared" si="34"/>
        <v>0</v>
      </c>
      <c r="T130" s="420">
        <f t="shared" si="44"/>
        <v>0</v>
      </c>
      <c r="U130" s="437">
        <f t="shared" si="35"/>
        <v>0</v>
      </c>
      <c r="V130" s="439">
        <f t="shared" si="36"/>
        <v>0</v>
      </c>
      <c r="W130" s="213">
        <f t="shared" si="45"/>
        <v>0</v>
      </c>
      <c r="X130" s="213">
        <f t="shared" si="38"/>
        <v>0</v>
      </c>
      <c r="Y130" s="213">
        <f t="shared" si="39"/>
        <v>0</v>
      </c>
      <c r="Z130" s="213">
        <f t="shared" si="40"/>
        <v>0</v>
      </c>
      <c r="AA130" s="216"/>
    </row>
    <row r="131" spans="1:27" x14ac:dyDescent="0.2">
      <c r="A131" s="421" t="s">
        <v>256</v>
      </c>
      <c r="B131" s="420">
        <v>5023</v>
      </c>
      <c r="C131" s="420">
        <v>1</v>
      </c>
      <c r="D131" s="435" t="str">
        <f t="shared" si="41"/>
        <v/>
      </c>
      <c r="E131" s="436">
        <f t="shared" si="42"/>
        <v>0</v>
      </c>
      <c r="F131" s="437">
        <f t="shared" si="23"/>
        <v>0</v>
      </c>
      <c r="G131" s="438">
        <f t="shared" si="24"/>
        <v>0</v>
      </c>
      <c r="H131" s="438">
        <f t="shared" si="25"/>
        <v>0</v>
      </c>
      <c r="I131" s="438">
        <f t="shared" si="26"/>
        <v>0</v>
      </c>
      <c r="J131" s="438">
        <f t="shared" si="27"/>
        <v>0</v>
      </c>
      <c r="K131" s="438">
        <f t="shared" si="28"/>
        <v>0</v>
      </c>
      <c r="L131" s="439">
        <f t="shared" si="43"/>
        <v>0</v>
      </c>
      <c r="M131" s="437">
        <f t="shared" si="29"/>
        <v>0</v>
      </c>
      <c r="N131" s="438">
        <f t="shared" si="30"/>
        <v>0</v>
      </c>
      <c r="O131" s="438">
        <f t="shared" si="31"/>
        <v>0</v>
      </c>
      <c r="P131" s="438">
        <f t="shared" si="32"/>
        <v>0</v>
      </c>
      <c r="Q131" s="438">
        <f t="shared" si="33"/>
        <v>0</v>
      </c>
      <c r="R131" s="436">
        <f t="shared" si="37"/>
        <v>0</v>
      </c>
      <c r="S131" s="420">
        <f t="shared" si="34"/>
        <v>0</v>
      </c>
      <c r="T131" s="420">
        <f t="shared" si="44"/>
        <v>0</v>
      </c>
      <c r="U131" s="437">
        <f t="shared" si="35"/>
        <v>0</v>
      </c>
      <c r="V131" s="439">
        <f t="shared" si="36"/>
        <v>0</v>
      </c>
      <c r="W131" s="213">
        <f t="shared" si="45"/>
        <v>0</v>
      </c>
      <c r="X131" s="213">
        <f t="shared" si="38"/>
        <v>0</v>
      </c>
      <c r="Y131" s="213">
        <f t="shared" si="39"/>
        <v>0</v>
      </c>
      <c r="Z131" s="213">
        <f t="shared" si="40"/>
        <v>0</v>
      </c>
      <c r="AA131" s="216"/>
    </row>
    <row r="132" spans="1:27" x14ac:dyDescent="0.2">
      <c r="A132" s="421" t="s">
        <v>257</v>
      </c>
      <c r="B132" s="420">
        <v>5022</v>
      </c>
      <c r="C132" s="420">
        <v>1</v>
      </c>
      <c r="D132" s="435" t="str">
        <f t="shared" si="41"/>
        <v/>
      </c>
      <c r="E132" s="436">
        <f t="shared" si="42"/>
        <v>0</v>
      </c>
      <c r="F132" s="437">
        <f t="shared" si="23"/>
        <v>0</v>
      </c>
      <c r="G132" s="438">
        <f t="shared" si="24"/>
        <v>0</v>
      </c>
      <c r="H132" s="438">
        <f t="shared" si="25"/>
        <v>0</v>
      </c>
      <c r="I132" s="438">
        <f t="shared" si="26"/>
        <v>0</v>
      </c>
      <c r="J132" s="438">
        <f t="shared" si="27"/>
        <v>0</v>
      </c>
      <c r="K132" s="438">
        <f t="shared" si="28"/>
        <v>0</v>
      </c>
      <c r="L132" s="439">
        <f t="shared" si="43"/>
        <v>0</v>
      </c>
      <c r="M132" s="437">
        <f t="shared" si="29"/>
        <v>0</v>
      </c>
      <c r="N132" s="438">
        <f t="shared" si="30"/>
        <v>0</v>
      </c>
      <c r="O132" s="438">
        <f t="shared" si="31"/>
        <v>0</v>
      </c>
      <c r="P132" s="438">
        <f t="shared" si="32"/>
        <v>0</v>
      </c>
      <c r="Q132" s="438">
        <f t="shared" si="33"/>
        <v>0</v>
      </c>
      <c r="R132" s="436">
        <f t="shared" si="37"/>
        <v>0</v>
      </c>
      <c r="S132" s="420">
        <f t="shared" si="34"/>
        <v>0</v>
      </c>
      <c r="T132" s="420">
        <f t="shared" si="44"/>
        <v>0</v>
      </c>
      <c r="U132" s="437">
        <f t="shared" si="35"/>
        <v>0</v>
      </c>
      <c r="V132" s="439">
        <f t="shared" si="36"/>
        <v>0</v>
      </c>
      <c r="W132" s="213">
        <f t="shared" si="45"/>
        <v>0</v>
      </c>
      <c r="X132" s="213">
        <f t="shared" si="38"/>
        <v>0</v>
      </c>
      <c r="Y132" s="213">
        <f t="shared" si="39"/>
        <v>0</v>
      </c>
      <c r="Z132" s="213">
        <f t="shared" si="40"/>
        <v>0</v>
      </c>
      <c r="AA132" s="216"/>
    </row>
    <row r="133" spans="1:27" x14ac:dyDescent="0.2">
      <c r="A133" s="421" t="s">
        <v>662</v>
      </c>
      <c r="B133" s="420">
        <v>5052</v>
      </c>
      <c r="C133" s="420">
        <v>1</v>
      </c>
      <c r="D133" s="435" t="str">
        <f t="shared" si="41"/>
        <v/>
      </c>
      <c r="E133" s="436">
        <f t="shared" si="42"/>
        <v>0</v>
      </c>
      <c r="F133" s="437">
        <f t="shared" si="23"/>
        <v>0</v>
      </c>
      <c r="G133" s="438">
        <f t="shared" si="24"/>
        <v>0</v>
      </c>
      <c r="H133" s="438">
        <f t="shared" si="25"/>
        <v>0</v>
      </c>
      <c r="I133" s="438">
        <f t="shared" si="26"/>
        <v>0</v>
      </c>
      <c r="J133" s="438">
        <f t="shared" si="27"/>
        <v>0</v>
      </c>
      <c r="K133" s="438">
        <f t="shared" si="28"/>
        <v>0</v>
      </c>
      <c r="L133" s="439">
        <f t="shared" si="43"/>
        <v>0</v>
      </c>
      <c r="M133" s="437">
        <f t="shared" si="29"/>
        <v>0</v>
      </c>
      <c r="N133" s="438">
        <f t="shared" si="30"/>
        <v>0</v>
      </c>
      <c r="O133" s="438">
        <f t="shared" si="31"/>
        <v>0</v>
      </c>
      <c r="P133" s="438">
        <f t="shared" si="32"/>
        <v>0</v>
      </c>
      <c r="Q133" s="438">
        <f t="shared" si="33"/>
        <v>0</v>
      </c>
      <c r="R133" s="436">
        <f t="shared" si="37"/>
        <v>0</v>
      </c>
      <c r="S133" s="420">
        <f t="shared" si="34"/>
        <v>0</v>
      </c>
      <c r="T133" s="420">
        <f t="shared" si="44"/>
        <v>0</v>
      </c>
      <c r="U133" s="437">
        <f t="shared" si="35"/>
        <v>0</v>
      </c>
      <c r="V133" s="439">
        <f t="shared" si="36"/>
        <v>0</v>
      </c>
      <c r="W133" s="213">
        <f t="shared" si="45"/>
        <v>0</v>
      </c>
      <c r="X133" s="213">
        <f t="shared" si="38"/>
        <v>0</v>
      </c>
      <c r="Y133" s="213">
        <f t="shared" si="39"/>
        <v>0</v>
      </c>
      <c r="Z133" s="213">
        <f t="shared" si="40"/>
        <v>0</v>
      </c>
      <c r="AA133" s="216"/>
    </row>
    <row r="134" spans="1:27" x14ac:dyDescent="0.2">
      <c r="A134" s="421" t="s">
        <v>258</v>
      </c>
      <c r="B134" s="420">
        <v>7040</v>
      </c>
      <c r="C134" s="420">
        <v>1</v>
      </c>
      <c r="D134" s="435" t="str">
        <f t="shared" si="41"/>
        <v/>
      </c>
      <c r="E134" s="436">
        <f t="shared" si="42"/>
        <v>0</v>
      </c>
      <c r="F134" s="437">
        <f t="shared" si="23"/>
        <v>0</v>
      </c>
      <c r="G134" s="438">
        <f t="shared" si="24"/>
        <v>0</v>
      </c>
      <c r="H134" s="438">
        <f t="shared" si="25"/>
        <v>0</v>
      </c>
      <c r="I134" s="438">
        <f t="shared" si="26"/>
        <v>0</v>
      </c>
      <c r="J134" s="438">
        <f t="shared" si="27"/>
        <v>0</v>
      </c>
      <c r="K134" s="438">
        <f t="shared" si="28"/>
        <v>0</v>
      </c>
      <c r="L134" s="439">
        <f t="shared" si="43"/>
        <v>0</v>
      </c>
      <c r="M134" s="437">
        <f t="shared" si="29"/>
        <v>0</v>
      </c>
      <c r="N134" s="438">
        <f t="shared" si="30"/>
        <v>0</v>
      </c>
      <c r="O134" s="438">
        <f t="shared" si="31"/>
        <v>0</v>
      </c>
      <c r="P134" s="438">
        <f t="shared" si="32"/>
        <v>0</v>
      </c>
      <c r="Q134" s="438">
        <f t="shared" si="33"/>
        <v>0</v>
      </c>
      <c r="R134" s="436">
        <f t="shared" si="37"/>
        <v>0</v>
      </c>
      <c r="S134" s="420">
        <f t="shared" si="34"/>
        <v>0</v>
      </c>
      <c r="T134" s="420">
        <f t="shared" si="44"/>
        <v>0</v>
      </c>
      <c r="U134" s="437">
        <f t="shared" si="35"/>
        <v>0</v>
      </c>
      <c r="V134" s="439">
        <f t="shared" si="36"/>
        <v>0</v>
      </c>
      <c r="W134" s="213">
        <f t="shared" si="45"/>
        <v>0</v>
      </c>
      <c r="X134" s="213">
        <f t="shared" si="38"/>
        <v>0</v>
      </c>
      <c r="Y134" s="213">
        <f t="shared" si="39"/>
        <v>0</v>
      </c>
      <c r="Z134" s="213">
        <f t="shared" si="40"/>
        <v>0</v>
      </c>
      <c r="AA134" s="216"/>
    </row>
    <row r="135" spans="1:27" x14ac:dyDescent="0.2">
      <c r="A135" s="421" t="s">
        <v>463</v>
      </c>
      <c r="B135" s="420">
        <v>5089</v>
      </c>
      <c r="C135" s="420">
        <v>1</v>
      </c>
      <c r="D135" s="435" t="str">
        <f t="shared" si="41"/>
        <v/>
      </c>
      <c r="E135" s="436">
        <f t="shared" si="42"/>
        <v>0</v>
      </c>
      <c r="F135" s="437">
        <f t="shared" si="23"/>
        <v>0</v>
      </c>
      <c r="G135" s="438">
        <f t="shared" si="24"/>
        <v>0</v>
      </c>
      <c r="H135" s="438">
        <f t="shared" si="25"/>
        <v>0</v>
      </c>
      <c r="I135" s="438">
        <f t="shared" si="26"/>
        <v>0</v>
      </c>
      <c r="J135" s="438">
        <f t="shared" si="27"/>
        <v>0</v>
      </c>
      <c r="K135" s="438">
        <f t="shared" si="28"/>
        <v>0</v>
      </c>
      <c r="L135" s="439">
        <f t="shared" si="43"/>
        <v>0</v>
      </c>
      <c r="M135" s="437">
        <f t="shared" si="29"/>
        <v>0</v>
      </c>
      <c r="N135" s="438">
        <f t="shared" si="30"/>
        <v>0</v>
      </c>
      <c r="O135" s="438">
        <f t="shared" si="31"/>
        <v>0</v>
      </c>
      <c r="P135" s="438">
        <f t="shared" si="32"/>
        <v>0</v>
      </c>
      <c r="Q135" s="438">
        <f t="shared" si="33"/>
        <v>0</v>
      </c>
      <c r="R135" s="436">
        <f t="shared" si="37"/>
        <v>0</v>
      </c>
      <c r="S135" s="420">
        <f t="shared" si="34"/>
        <v>0</v>
      </c>
      <c r="T135" s="420">
        <f t="shared" si="44"/>
        <v>0</v>
      </c>
      <c r="U135" s="437">
        <f t="shared" si="35"/>
        <v>0</v>
      </c>
      <c r="V135" s="439">
        <f t="shared" si="36"/>
        <v>0</v>
      </c>
      <c r="W135" s="213">
        <f t="shared" si="45"/>
        <v>0</v>
      </c>
      <c r="X135" s="213">
        <f t="shared" si="38"/>
        <v>0</v>
      </c>
      <c r="Y135" s="213">
        <f t="shared" si="39"/>
        <v>0</v>
      </c>
      <c r="Z135" s="213">
        <f t="shared" si="40"/>
        <v>0</v>
      </c>
      <c r="AA135" s="216"/>
    </row>
    <row r="136" spans="1:27" x14ac:dyDescent="0.2">
      <c r="A136" s="421" t="s">
        <v>259</v>
      </c>
      <c r="B136" s="420">
        <v>5093</v>
      </c>
      <c r="C136" s="420">
        <v>1</v>
      </c>
      <c r="D136" s="435" t="str">
        <f t="shared" si="41"/>
        <v/>
      </c>
      <c r="E136" s="436">
        <f t="shared" si="42"/>
        <v>0</v>
      </c>
      <c r="F136" s="437">
        <f t="shared" si="23"/>
        <v>0</v>
      </c>
      <c r="G136" s="438">
        <f t="shared" si="24"/>
        <v>0</v>
      </c>
      <c r="H136" s="438">
        <f t="shared" si="25"/>
        <v>0</v>
      </c>
      <c r="I136" s="438">
        <f t="shared" si="26"/>
        <v>0</v>
      </c>
      <c r="J136" s="438">
        <f t="shared" si="27"/>
        <v>0</v>
      </c>
      <c r="K136" s="438">
        <f t="shared" si="28"/>
        <v>0</v>
      </c>
      <c r="L136" s="439">
        <f t="shared" si="43"/>
        <v>0</v>
      </c>
      <c r="M136" s="437">
        <f t="shared" si="29"/>
        <v>0</v>
      </c>
      <c r="N136" s="438">
        <f t="shared" si="30"/>
        <v>0</v>
      </c>
      <c r="O136" s="438">
        <f t="shared" si="31"/>
        <v>0</v>
      </c>
      <c r="P136" s="438">
        <f t="shared" si="32"/>
        <v>0</v>
      </c>
      <c r="Q136" s="438">
        <f t="shared" si="33"/>
        <v>0</v>
      </c>
      <c r="R136" s="436">
        <f t="shared" si="37"/>
        <v>0</v>
      </c>
      <c r="S136" s="420">
        <f t="shared" si="34"/>
        <v>0</v>
      </c>
      <c r="T136" s="420">
        <f t="shared" si="44"/>
        <v>0</v>
      </c>
      <c r="U136" s="437">
        <f t="shared" si="35"/>
        <v>0</v>
      </c>
      <c r="V136" s="439">
        <f t="shared" si="36"/>
        <v>0</v>
      </c>
      <c r="W136" s="213">
        <f t="shared" si="45"/>
        <v>0</v>
      </c>
      <c r="X136" s="213">
        <f t="shared" si="38"/>
        <v>0</v>
      </c>
      <c r="Y136" s="213">
        <f t="shared" si="39"/>
        <v>0</v>
      </c>
      <c r="Z136" s="213">
        <f t="shared" si="40"/>
        <v>0</v>
      </c>
      <c r="AA136" s="216"/>
    </row>
    <row r="137" spans="1:27" x14ac:dyDescent="0.2">
      <c r="A137" s="421" t="s">
        <v>260</v>
      </c>
      <c r="B137" s="420">
        <v>5025</v>
      </c>
      <c r="C137" s="420">
        <v>1</v>
      </c>
      <c r="D137" s="435" t="str">
        <f t="shared" si="41"/>
        <v/>
      </c>
      <c r="E137" s="436">
        <f t="shared" si="42"/>
        <v>0</v>
      </c>
      <c r="F137" s="437">
        <f t="shared" ref="F137:F200" si="46">SUMIF(DPVCODES,B137,DPCTONS)*C137-H137-G137</f>
        <v>0</v>
      </c>
      <c r="G137" s="438">
        <f t="shared" ref="G137:G200" si="47">SUMIF(DPVCODES,B137,DPmoglines)*C137</f>
        <v>0</v>
      </c>
      <c r="H137" s="438">
        <f t="shared" ref="H137:H200" si="48">SUMIF(DPVCODES,B137,DPGCTONS)*C137</f>
        <v>0</v>
      </c>
      <c r="I137" s="438">
        <f t="shared" ref="I137:I200" si="49">SUMIF(Q3VCODES,B137,Q3CTONS)*C137</f>
        <v>0</v>
      </c>
      <c r="J137" s="438">
        <f t="shared" ref="J137:J200" si="50">SUMIF(Q4VCODES,B137,Q4CTONS)*C137</f>
        <v>0</v>
      </c>
      <c r="K137" s="438">
        <f t="shared" ref="K137:K200" si="51">SUMIF(Q1CVCODES,B137,Q1CCTONS)*C137</f>
        <v>0</v>
      </c>
      <c r="L137" s="439">
        <f t="shared" si="43"/>
        <v>0</v>
      </c>
      <c r="M137" s="437">
        <f t="shared" ref="M137:M200" si="52">SUMIF(DPVCODES,B137,DPAPTONS)*C137</f>
        <v>0</v>
      </c>
      <c r="N137" s="438">
        <f t="shared" ref="N137:N200" si="53">SUMIF(DPVCODES,B137,DPDPTONS)*C137</f>
        <v>0</v>
      </c>
      <c r="O137" s="438">
        <f t="shared" ref="O137:O200" si="54">C137*(M137+N137)</f>
        <v>0</v>
      </c>
      <c r="P137" s="438">
        <f t="shared" ref="P137:P200" si="55">SUMIF(Q2VCODES,B137,Q2BOTONS)*C137-U137</f>
        <v>0</v>
      </c>
      <c r="Q137" s="438">
        <f t="shared" ref="Q137:Q200" si="56">SUMIF(Q1BVCODES,B137,Q1BRSTONS)*C137</f>
        <v>0</v>
      </c>
      <c r="R137" s="436">
        <f t="shared" si="37"/>
        <v>0</v>
      </c>
      <c r="S137" s="420">
        <f t="shared" ref="S137:S200" si="57">IF(+E137&gt;0.1,1,IF(+E137&lt;-0.1,1,0))</f>
        <v>0</v>
      </c>
      <c r="T137" s="420">
        <f t="shared" si="44"/>
        <v>0</v>
      </c>
      <c r="U137" s="437">
        <f t="shared" ref="U137:U200" si="58">SUMIF(Q2VCODES,B137,Q2GTONS)*C137</f>
        <v>0</v>
      </c>
      <c r="V137" s="439">
        <f t="shared" ref="V137:V200" si="59">SUMIF(Q1CVCODES,B137,Q1CBOTONS)*C137</f>
        <v>0</v>
      </c>
      <c r="W137" s="213">
        <f t="shared" si="45"/>
        <v>0</v>
      </c>
      <c r="X137" s="213">
        <f t="shared" si="38"/>
        <v>0</v>
      </c>
      <c r="Y137" s="213">
        <f t="shared" si="39"/>
        <v>0</v>
      </c>
      <c r="Z137" s="213">
        <f t="shared" si="40"/>
        <v>0</v>
      </c>
      <c r="AA137" s="216"/>
    </row>
    <row r="138" spans="1:27" x14ac:dyDescent="0.2">
      <c r="A138" s="421" t="s">
        <v>261</v>
      </c>
      <c r="B138" s="420">
        <v>5094</v>
      </c>
      <c r="C138" s="420">
        <v>1</v>
      </c>
      <c r="D138" s="435" t="str">
        <f t="shared" si="41"/>
        <v/>
      </c>
      <c r="E138" s="436">
        <f t="shared" si="42"/>
        <v>0</v>
      </c>
      <c r="F138" s="437">
        <f t="shared" si="46"/>
        <v>0</v>
      </c>
      <c r="G138" s="438">
        <f t="shared" si="47"/>
        <v>0</v>
      </c>
      <c r="H138" s="438">
        <f t="shared" si="48"/>
        <v>0</v>
      </c>
      <c r="I138" s="438">
        <f t="shared" si="49"/>
        <v>0</v>
      </c>
      <c r="J138" s="438">
        <f t="shared" si="50"/>
        <v>0</v>
      </c>
      <c r="K138" s="438">
        <f t="shared" si="51"/>
        <v>0</v>
      </c>
      <c r="L138" s="439">
        <f t="shared" si="43"/>
        <v>0</v>
      </c>
      <c r="M138" s="437">
        <f t="shared" si="52"/>
        <v>0</v>
      </c>
      <c r="N138" s="438">
        <f t="shared" si="53"/>
        <v>0</v>
      </c>
      <c r="O138" s="438">
        <f t="shared" si="54"/>
        <v>0</v>
      </c>
      <c r="P138" s="438">
        <f t="shared" si="55"/>
        <v>0</v>
      </c>
      <c r="Q138" s="438">
        <f t="shared" si="56"/>
        <v>0</v>
      </c>
      <c r="R138" s="436">
        <f t="shared" ref="R138:R201" si="60">ROUND(C138*(O138-P138-Q138),4)</f>
        <v>0</v>
      </c>
      <c r="S138" s="420">
        <f t="shared" si="57"/>
        <v>0</v>
      </c>
      <c r="T138" s="420">
        <f t="shared" si="44"/>
        <v>0</v>
      </c>
      <c r="U138" s="437">
        <f t="shared" si="58"/>
        <v>0</v>
      </c>
      <c r="V138" s="439">
        <f t="shared" si="59"/>
        <v>0</v>
      </c>
      <c r="W138" s="213">
        <f t="shared" si="45"/>
        <v>0</v>
      </c>
      <c r="X138" s="213">
        <f t="shared" ref="X138:X201" si="61">IF(W138&gt;2,1,0)</f>
        <v>0</v>
      </c>
      <c r="Y138" s="213">
        <f t="shared" ref="Y138:Y201" si="62">IF(W138=2,1,0)</f>
        <v>0</v>
      </c>
      <c r="Z138" s="213">
        <f t="shared" ref="Z138:Z201" si="63">IF(W138=1,1,0)</f>
        <v>0</v>
      </c>
      <c r="AA138" s="216"/>
    </row>
    <row r="139" spans="1:27" x14ac:dyDescent="0.2">
      <c r="A139" s="421" t="s">
        <v>262</v>
      </c>
      <c r="B139" s="420">
        <v>5096</v>
      </c>
      <c r="C139" s="420">
        <v>1</v>
      </c>
      <c r="D139" s="435" t="str">
        <f t="shared" ref="D139:D202" si="64">IF(W139&gt;2,"Problem?",IF(W139=2,"??",IF(W139=1,"Rounding?",IF(L139+O139&gt;0,"OK",IF(C139=0,"(alias)","")))))</f>
        <v/>
      </c>
      <c r="E139" s="436">
        <f t="shared" ref="E139:E202" si="65">C139*ROUND(F139-R139,1)</f>
        <v>0</v>
      </c>
      <c r="F139" s="437">
        <f t="shared" si="46"/>
        <v>0</v>
      </c>
      <c r="G139" s="438">
        <f t="shared" si="47"/>
        <v>0</v>
      </c>
      <c r="H139" s="438">
        <f t="shared" si="48"/>
        <v>0</v>
      </c>
      <c r="I139" s="438">
        <f t="shared" si="49"/>
        <v>0</v>
      </c>
      <c r="J139" s="438">
        <f t="shared" si="50"/>
        <v>0</v>
      </c>
      <c r="K139" s="438">
        <f t="shared" si="51"/>
        <v>0</v>
      </c>
      <c r="L139" s="439">
        <f t="shared" ref="L139:L202" si="66">C139*(F139+H139+I139+J139+K139)</f>
        <v>0</v>
      </c>
      <c r="M139" s="437">
        <f t="shared" si="52"/>
        <v>0</v>
      </c>
      <c r="N139" s="438">
        <f t="shared" si="53"/>
        <v>0</v>
      </c>
      <c r="O139" s="438">
        <f t="shared" si="54"/>
        <v>0</v>
      </c>
      <c r="P139" s="438">
        <f t="shared" si="55"/>
        <v>0</v>
      </c>
      <c r="Q139" s="438">
        <f t="shared" si="56"/>
        <v>0</v>
      </c>
      <c r="R139" s="436">
        <f t="shared" si="60"/>
        <v>0</v>
      </c>
      <c r="S139" s="420">
        <f t="shared" si="57"/>
        <v>0</v>
      </c>
      <c r="T139" s="420">
        <f t="shared" ref="T139:T202" si="67">IF(W139&gt;2,1,0)</f>
        <v>0</v>
      </c>
      <c r="U139" s="437">
        <f t="shared" si="58"/>
        <v>0</v>
      </c>
      <c r="V139" s="439">
        <f t="shared" si="59"/>
        <v>0</v>
      </c>
      <c r="W139" s="213">
        <f t="shared" ref="W139:W202" si="68">IF(E139&lt;-0.5,4,IF(ABS(E139)&lt;0.1,0,IF(ABS(E139)&lt;=0.5,1,IF(E139&lt;0.01*L139,2,3))))</f>
        <v>0</v>
      </c>
      <c r="X139" s="213">
        <f t="shared" si="61"/>
        <v>0</v>
      </c>
      <c r="Y139" s="213">
        <f t="shared" si="62"/>
        <v>0</v>
      </c>
      <c r="Z139" s="213">
        <f t="shared" si="63"/>
        <v>0</v>
      </c>
      <c r="AA139" s="216"/>
    </row>
    <row r="140" spans="1:27" x14ac:dyDescent="0.2">
      <c r="A140" s="421" t="s">
        <v>263</v>
      </c>
      <c r="B140" s="420">
        <v>7048</v>
      </c>
      <c r="C140" s="420">
        <v>1</v>
      </c>
      <c r="D140" s="435" t="str">
        <f t="shared" si="64"/>
        <v/>
      </c>
      <c r="E140" s="436">
        <f t="shared" si="65"/>
        <v>0</v>
      </c>
      <c r="F140" s="437">
        <f t="shared" si="46"/>
        <v>0</v>
      </c>
      <c r="G140" s="438">
        <f t="shared" si="47"/>
        <v>0</v>
      </c>
      <c r="H140" s="438">
        <f t="shared" si="48"/>
        <v>0</v>
      </c>
      <c r="I140" s="438">
        <f t="shared" si="49"/>
        <v>0</v>
      </c>
      <c r="J140" s="438">
        <f t="shared" si="50"/>
        <v>0</v>
      </c>
      <c r="K140" s="438">
        <f t="shared" si="51"/>
        <v>0</v>
      </c>
      <c r="L140" s="439">
        <f t="shared" si="66"/>
        <v>0</v>
      </c>
      <c r="M140" s="437">
        <f t="shared" si="52"/>
        <v>0</v>
      </c>
      <c r="N140" s="438">
        <f t="shared" si="53"/>
        <v>0</v>
      </c>
      <c r="O140" s="438">
        <f t="shared" si="54"/>
        <v>0</v>
      </c>
      <c r="P140" s="438">
        <f t="shared" si="55"/>
        <v>0</v>
      </c>
      <c r="Q140" s="438">
        <f t="shared" si="56"/>
        <v>0</v>
      </c>
      <c r="R140" s="436">
        <f t="shared" si="60"/>
        <v>0</v>
      </c>
      <c r="S140" s="420">
        <f t="shared" si="57"/>
        <v>0</v>
      </c>
      <c r="T140" s="420">
        <f t="shared" si="67"/>
        <v>0</v>
      </c>
      <c r="U140" s="437">
        <f t="shared" si="58"/>
        <v>0</v>
      </c>
      <c r="V140" s="439">
        <f t="shared" si="59"/>
        <v>0</v>
      </c>
      <c r="W140" s="213">
        <f t="shared" si="68"/>
        <v>0</v>
      </c>
      <c r="X140" s="213">
        <f t="shared" si="61"/>
        <v>0</v>
      </c>
      <c r="Y140" s="213">
        <f t="shared" si="62"/>
        <v>0</v>
      </c>
      <c r="Z140" s="213">
        <f t="shared" si="63"/>
        <v>0</v>
      </c>
      <c r="AA140" s="216"/>
    </row>
    <row r="141" spans="1:27" x14ac:dyDescent="0.2">
      <c r="A141" s="421" t="s">
        <v>780</v>
      </c>
      <c r="B141" s="420">
        <v>5160</v>
      </c>
      <c r="C141" s="420">
        <v>1</v>
      </c>
      <c r="D141" s="435" t="str">
        <f t="shared" si="64"/>
        <v/>
      </c>
      <c r="E141" s="436">
        <f t="shared" si="65"/>
        <v>0</v>
      </c>
      <c r="F141" s="437">
        <f t="shared" si="46"/>
        <v>0</v>
      </c>
      <c r="G141" s="438">
        <f t="shared" si="47"/>
        <v>0</v>
      </c>
      <c r="H141" s="438">
        <f t="shared" si="48"/>
        <v>0</v>
      </c>
      <c r="I141" s="438">
        <f t="shared" si="49"/>
        <v>0</v>
      </c>
      <c r="J141" s="438">
        <f t="shared" si="50"/>
        <v>0</v>
      </c>
      <c r="K141" s="438">
        <f t="shared" si="51"/>
        <v>0</v>
      </c>
      <c r="L141" s="439">
        <f t="shared" si="66"/>
        <v>0</v>
      </c>
      <c r="M141" s="437">
        <f t="shared" si="52"/>
        <v>0</v>
      </c>
      <c r="N141" s="438">
        <f t="shared" si="53"/>
        <v>0</v>
      </c>
      <c r="O141" s="438">
        <f t="shared" si="54"/>
        <v>0</v>
      </c>
      <c r="P141" s="438">
        <f t="shared" si="55"/>
        <v>0</v>
      </c>
      <c r="Q141" s="438">
        <f t="shared" si="56"/>
        <v>0</v>
      </c>
      <c r="R141" s="436">
        <f t="shared" si="60"/>
        <v>0</v>
      </c>
      <c r="S141" s="420">
        <f t="shared" si="57"/>
        <v>0</v>
      </c>
      <c r="T141" s="420">
        <f t="shared" si="67"/>
        <v>0</v>
      </c>
      <c r="U141" s="437">
        <f t="shared" si="58"/>
        <v>0</v>
      </c>
      <c r="V141" s="439">
        <f t="shared" si="59"/>
        <v>0</v>
      </c>
      <c r="W141" s="213">
        <f t="shared" si="68"/>
        <v>0</v>
      </c>
      <c r="X141" s="213">
        <f t="shared" si="61"/>
        <v>0</v>
      </c>
      <c r="Y141" s="213">
        <f t="shared" si="62"/>
        <v>0</v>
      </c>
      <c r="Z141" s="213">
        <f t="shared" si="63"/>
        <v>0</v>
      </c>
      <c r="AA141" s="216"/>
    </row>
    <row r="142" spans="1:27" x14ac:dyDescent="0.2">
      <c r="A142" s="421" t="s">
        <v>264</v>
      </c>
      <c r="B142" s="420">
        <v>5026</v>
      </c>
      <c r="C142" s="420">
        <v>1</v>
      </c>
      <c r="D142" s="435" t="str">
        <f t="shared" si="64"/>
        <v/>
      </c>
      <c r="E142" s="436">
        <f t="shared" si="65"/>
        <v>0</v>
      </c>
      <c r="F142" s="437">
        <f t="shared" si="46"/>
        <v>0</v>
      </c>
      <c r="G142" s="438">
        <f t="shared" si="47"/>
        <v>0</v>
      </c>
      <c r="H142" s="438">
        <f t="shared" si="48"/>
        <v>0</v>
      </c>
      <c r="I142" s="438">
        <f t="shared" si="49"/>
        <v>0</v>
      </c>
      <c r="J142" s="438">
        <f t="shared" si="50"/>
        <v>0</v>
      </c>
      <c r="K142" s="438">
        <f t="shared" si="51"/>
        <v>0</v>
      </c>
      <c r="L142" s="439">
        <f t="shared" si="66"/>
        <v>0</v>
      </c>
      <c r="M142" s="437">
        <f t="shared" si="52"/>
        <v>0</v>
      </c>
      <c r="N142" s="438">
        <f t="shared" si="53"/>
        <v>0</v>
      </c>
      <c r="O142" s="438">
        <f t="shared" si="54"/>
        <v>0</v>
      </c>
      <c r="P142" s="438">
        <f t="shared" si="55"/>
        <v>0</v>
      </c>
      <c r="Q142" s="438">
        <f t="shared" si="56"/>
        <v>0</v>
      </c>
      <c r="R142" s="436">
        <f t="shared" si="60"/>
        <v>0</v>
      </c>
      <c r="S142" s="420">
        <f t="shared" si="57"/>
        <v>0</v>
      </c>
      <c r="T142" s="420">
        <f t="shared" si="67"/>
        <v>0</v>
      </c>
      <c r="U142" s="437">
        <f t="shared" si="58"/>
        <v>0</v>
      </c>
      <c r="V142" s="439">
        <f t="shared" si="59"/>
        <v>0</v>
      </c>
      <c r="W142" s="213">
        <f t="shared" si="68"/>
        <v>0</v>
      </c>
      <c r="X142" s="213">
        <f t="shared" si="61"/>
        <v>0</v>
      </c>
      <c r="Y142" s="213">
        <f t="shared" si="62"/>
        <v>0</v>
      </c>
      <c r="Z142" s="213">
        <f t="shared" si="63"/>
        <v>0</v>
      </c>
      <c r="AA142" s="216"/>
    </row>
    <row r="143" spans="1:27" x14ac:dyDescent="0.2">
      <c r="A143" s="421" t="s">
        <v>742</v>
      </c>
      <c r="B143" s="420">
        <v>7068</v>
      </c>
      <c r="C143" s="420">
        <v>1</v>
      </c>
      <c r="D143" s="435" t="str">
        <f t="shared" si="64"/>
        <v/>
      </c>
      <c r="E143" s="436">
        <f t="shared" si="65"/>
        <v>0</v>
      </c>
      <c r="F143" s="437">
        <f t="shared" si="46"/>
        <v>0</v>
      </c>
      <c r="G143" s="438">
        <f t="shared" si="47"/>
        <v>0</v>
      </c>
      <c r="H143" s="438">
        <f t="shared" si="48"/>
        <v>0</v>
      </c>
      <c r="I143" s="438">
        <f t="shared" si="49"/>
        <v>0</v>
      </c>
      <c r="J143" s="438">
        <f t="shared" si="50"/>
        <v>0</v>
      </c>
      <c r="K143" s="438">
        <f t="shared" si="51"/>
        <v>0</v>
      </c>
      <c r="L143" s="439">
        <f t="shared" si="66"/>
        <v>0</v>
      </c>
      <c r="M143" s="437">
        <f t="shared" si="52"/>
        <v>0</v>
      </c>
      <c r="N143" s="438">
        <f t="shared" si="53"/>
        <v>0</v>
      </c>
      <c r="O143" s="438">
        <f t="shared" si="54"/>
        <v>0</v>
      </c>
      <c r="P143" s="438">
        <f t="shared" si="55"/>
        <v>0</v>
      </c>
      <c r="Q143" s="438">
        <f t="shared" si="56"/>
        <v>0</v>
      </c>
      <c r="R143" s="436">
        <f t="shared" si="60"/>
        <v>0</v>
      </c>
      <c r="S143" s="420">
        <f t="shared" si="57"/>
        <v>0</v>
      </c>
      <c r="T143" s="420">
        <f t="shared" si="67"/>
        <v>0</v>
      </c>
      <c r="U143" s="437">
        <f t="shared" si="58"/>
        <v>0</v>
      </c>
      <c r="V143" s="439">
        <f t="shared" si="59"/>
        <v>0</v>
      </c>
      <c r="W143" s="213">
        <f t="shared" si="68"/>
        <v>0</v>
      </c>
      <c r="X143" s="213">
        <f t="shared" si="61"/>
        <v>0</v>
      </c>
      <c r="Y143" s="213">
        <f t="shared" si="62"/>
        <v>0</v>
      </c>
      <c r="Z143" s="213">
        <f t="shared" si="63"/>
        <v>0</v>
      </c>
      <c r="AA143" s="216"/>
    </row>
    <row r="144" spans="1:27" x14ac:dyDescent="0.2">
      <c r="A144" s="421" t="s">
        <v>265</v>
      </c>
      <c r="B144" s="420">
        <v>5103</v>
      </c>
      <c r="C144" s="420">
        <v>1</v>
      </c>
      <c r="D144" s="435" t="str">
        <f t="shared" si="64"/>
        <v/>
      </c>
      <c r="E144" s="436">
        <f t="shared" si="65"/>
        <v>0</v>
      </c>
      <c r="F144" s="437">
        <f t="shared" si="46"/>
        <v>0</v>
      </c>
      <c r="G144" s="438">
        <f t="shared" si="47"/>
        <v>0</v>
      </c>
      <c r="H144" s="438">
        <f t="shared" si="48"/>
        <v>0</v>
      </c>
      <c r="I144" s="438">
        <f t="shared" si="49"/>
        <v>0</v>
      </c>
      <c r="J144" s="438">
        <f t="shared" si="50"/>
        <v>0</v>
      </c>
      <c r="K144" s="438">
        <f t="shared" si="51"/>
        <v>0</v>
      </c>
      <c r="L144" s="439">
        <f t="shared" si="66"/>
        <v>0</v>
      </c>
      <c r="M144" s="437">
        <f t="shared" si="52"/>
        <v>0</v>
      </c>
      <c r="N144" s="438">
        <f t="shared" si="53"/>
        <v>0</v>
      </c>
      <c r="O144" s="438">
        <f t="shared" si="54"/>
        <v>0</v>
      </c>
      <c r="P144" s="438">
        <f t="shared" si="55"/>
        <v>0</v>
      </c>
      <c r="Q144" s="438">
        <f t="shared" si="56"/>
        <v>0</v>
      </c>
      <c r="R144" s="436">
        <f t="shared" si="60"/>
        <v>0</v>
      </c>
      <c r="S144" s="420">
        <f t="shared" si="57"/>
        <v>0</v>
      </c>
      <c r="T144" s="420">
        <f t="shared" si="67"/>
        <v>0</v>
      </c>
      <c r="U144" s="437">
        <f t="shared" si="58"/>
        <v>0</v>
      </c>
      <c r="V144" s="439">
        <f t="shared" si="59"/>
        <v>0</v>
      </c>
      <c r="W144" s="213">
        <f t="shared" si="68"/>
        <v>0</v>
      </c>
      <c r="X144" s="213">
        <f t="shared" si="61"/>
        <v>0</v>
      </c>
      <c r="Y144" s="213">
        <f t="shared" si="62"/>
        <v>0</v>
      </c>
      <c r="Z144" s="213">
        <f t="shared" si="63"/>
        <v>0</v>
      </c>
      <c r="AA144" s="216"/>
    </row>
    <row r="145" spans="1:27" x14ac:dyDescent="0.2">
      <c r="A145" s="421" t="s">
        <v>266</v>
      </c>
      <c r="B145" s="420">
        <v>7007</v>
      </c>
      <c r="C145" s="420">
        <v>1</v>
      </c>
      <c r="D145" s="435" t="str">
        <f t="shared" si="64"/>
        <v/>
      </c>
      <c r="E145" s="436">
        <f t="shared" si="65"/>
        <v>0</v>
      </c>
      <c r="F145" s="437">
        <f t="shared" si="46"/>
        <v>0</v>
      </c>
      <c r="G145" s="438">
        <f t="shared" si="47"/>
        <v>0</v>
      </c>
      <c r="H145" s="438">
        <f t="shared" si="48"/>
        <v>0</v>
      </c>
      <c r="I145" s="438">
        <f t="shared" si="49"/>
        <v>0</v>
      </c>
      <c r="J145" s="438">
        <f t="shared" si="50"/>
        <v>0</v>
      </c>
      <c r="K145" s="438">
        <f t="shared" si="51"/>
        <v>0</v>
      </c>
      <c r="L145" s="439">
        <f t="shared" si="66"/>
        <v>0</v>
      </c>
      <c r="M145" s="437">
        <f t="shared" si="52"/>
        <v>0</v>
      </c>
      <c r="N145" s="438">
        <f t="shared" si="53"/>
        <v>0</v>
      </c>
      <c r="O145" s="438">
        <f t="shared" si="54"/>
        <v>0</v>
      </c>
      <c r="P145" s="438">
        <f t="shared" si="55"/>
        <v>0</v>
      </c>
      <c r="Q145" s="438">
        <f t="shared" si="56"/>
        <v>0</v>
      </c>
      <c r="R145" s="436">
        <f t="shared" si="60"/>
        <v>0</v>
      </c>
      <c r="S145" s="420">
        <f t="shared" si="57"/>
        <v>0</v>
      </c>
      <c r="T145" s="420">
        <f t="shared" si="67"/>
        <v>0</v>
      </c>
      <c r="U145" s="437">
        <f t="shared" si="58"/>
        <v>0</v>
      </c>
      <c r="V145" s="439">
        <f t="shared" si="59"/>
        <v>0</v>
      </c>
      <c r="W145" s="213">
        <f t="shared" si="68"/>
        <v>0</v>
      </c>
      <c r="X145" s="213">
        <f t="shared" si="61"/>
        <v>0</v>
      </c>
      <c r="Y145" s="213">
        <f t="shared" si="62"/>
        <v>0</v>
      </c>
      <c r="Z145" s="213">
        <f t="shared" si="63"/>
        <v>0</v>
      </c>
      <c r="AA145" s="216"/>
    </row>
    <row r="146" spans="1:27" x14ac:dyDescent="0.2">
      <c r="A146" s="421" t="s">
        <v>663</v>
      </c>
      <c r="B146" s="420">
        <v>6029</v>
      </c>
      <c r="C146" s="420">
        <v>1</v>
      </c>
      <c r="D146" s="435" t="str">
        <f t="shared" si="64"/>
        <v/>
      </c>
      <c r="E146" s="436">
        <f t="shared" si="65"/>
        <v>0</v>
      </c>
      <c r="F146" s="437">
        <f t="shared" si="46"/>
        <v>0</v>
      </c>
      <c r="G146" s="438">
        <f t="shared" si="47"/>
        <v>0</v>
      </c>
      <c r="H146" s="438">
        <f t="shared" si="48"/>
        <v>0</v>
      </c>
      <c r="I146" s="438">
        <f t="shared" si="49"/>
        <v>0</v>
      </c>
      <c r="J146" s="438">
        <f t="shared" si="50"/>
        <v>0</v>
      </c>
      <c r="K146" s="438">
        <f t="shared" si="51"/>
        <v>0</v>
      </c>
      <c r="L146" s="439">
        <f t="shared" si="66"/>
        <v>0</v>
      </c>
      <c r="M146" s="437">
        <f t="shared" si="52"/>
        <v>0</v>
      </c>
      <c r="N146" s="438">
        <f t="shared" si="53"/>
        <v>0</v>
      </c>
      <c r="O146" s="438">
        <f t="shared" si="54"/>
        <v>0</v>
      </c>
      <c r="P146" s="438">
        <f t="shared" si="55"/>
        <v>0</v>
      </c>
      <c r="Q146" s="438">
        <f t="shared" si="56"/>
        <v>0</v>
      </c>
      <c r="R146" s="436">
        <f t="shared" si="60"/>
        <v>0</v>
      </c>
      <c r="S146" s="420">
        <f t="shared" si="57"/>
        <v>0</v>
      </c>
      <c r="T146" s="420">
        <f t="shared" si="67"/>
        <v>0</v>
      </c>
      <c r="U146" s="437">
        <f t="shared" si="58"/>
        <v>0</v>
      </c>
      <c r="V146" s="439">
        <f t="shared" si="59"/>
        <v>0</v>
      </c>
      <c r="W146" s="213">
        <f t="shared" si="68"/>
        <v>0</v>
      </c>
      <c r="X146" s="213">
        <f t="shared" si="61"/>
        <v>0</v>
      </c>
      <c r="Y146" s="213">
        <f t="shared" si="62"/>
        <v>0</v>
      </c>
      <c r="Z146" s="213">
        <f t="shared" si="63"/>
        <v>0</v>
      </c>
      <c r="AA146" s="216"/>
    </row>
    <row r="147" spans="1:27" x14ac:dyDescent="0.2">
      <c r="A147" s="421" t="s">
        <v>267</v>
      </c>
      <c r="B147" s="420">
        <v>7066</v>
      </c>
      <c r="C147" s="420">
        <v>1</v>
      </c>
      <c r="D147" s="435" t="str">
        <f t="shared" si="64"/>
        <v/>
      </c>
      <c r="E147" s="436">
        <f t="shared" si="65"/>
        <v>0</v>
      </c>
      <c r="F147" s="437">
        <f t="shared" si="46"/>
        <v>0</v>
      </c>
      <c r="G147" s="438">
        <f t="shared" si="47"/>
        <v>0</v>
      </c>
      <c r="H147" s="438">
        <f t="shared" si="48"/>
        <v>0</v>
      </c>
      <c r="I147" s="438">
        <f t="shared" si="49"/>
        <v>0</v>
      </c>
      <c r="J147" s="438">
        <f t="shared" si="50"/>
        <v>0</v>
      </c>
      <c r="K147" s="438">
        <f t="shared" si="51"/>
        <v>0</v>
      </c>
      <c r="L147" s="439">
        <f t="shared" si="66"/>
        <v>0</v>
      </c>
      <c r="M147" s="437">
        <f t="shared" si="52"/>
        <v>0</v>
      </c>
      <c r="N147" s="438">
        <f t="shared" si="53"/>
        <v>0</v>
      </c>
      <c r="O147" s="438">
        <f t="shared" si="54"/>
        <v>0</v>
      </c>
      <c r="P147" s="438">
        <f t="shared" si="55"/>
        <v>0</v>
      </c>
      <c r="Q147" s="438">
        <f t="shared" si="56"/>
        <v>0</v>
      </c>
      <c r="R147" s="436">
        <f t="shared" si="60"/>
        <v>0</v>
      </c>
      <c r="S147" s="420">
        <f t="shared" si="57"/>
        <v>0</v>
      </c>
      <c r="T147" s="420">
        <f t="shared" si="67"/>
        <v>0</v>
      </c>
      <c r="U147" s="437">
        <f t="shared" si="58"/>
        <v>0</v>
      </c>
      <c r="V147" s="439">
        <f t="shared" si="59"/>
        <v>0</v>
      </c>
      <c r="W147" s="213">
        <f t="shared" si="68"/>
        <v>0</v>
      </c>
      <c r="X147" s="213">
        <f t="shared" si="61"/>
        <v>0</v>
      </c>
      <c r="Y147" s="213">
        <f t="shared" si="62"/>
        <v>0</v>
      </c>
      <c r="Z147" s="213">
        <f t="shared" si="63"/>
        <v>0</v>
      </c>
      <c r="AA147" s="216"/>
    </row>
    <row r="148" spans="1:27" x14ac:dyDescent="0.2">
      <c r="A148" s="421" t="s">
        <v>268</v>
      </c>
      <c r="B148" s="420">
        <v>4012</v>
      </c>
      <c r="C148" s="420">
        <v>1</v>
      </c>
      <c r="D148" s="435" t="str">
        <f t="shared" si="64"/>
        <v/>
      </c>
      <c r="E148" s="436">
        <f t="shared" si="65"/>
        <v>0</v>
      </c>
      <c r="F148" s="437">
        <f t="shared" si="46"/>
        <v>0</v>
      </c>
      <c r="G148" s="438">
        <f t="shared" si="47"/>
        <v>0</v>
      </c>
      <c r="H148" s="438">
        <f t="shared" si="48"/>
        <v>0</v>
      </c>
      <c r="I148" s="438">
        <f t="shared" si="49"/>
        <v>0</v>
      </c>
      <c r="J148" s="438">
        <f t="shared" si="50"/>
        <v>0</v>
      </c>
      <c r="K148" s="438">
        <f t="shared" si="51"/>
        <v>0</v>
      </c>
      <c r="L148" s="439">
        <f t="shared" si="66"/>
        <v>0</v>
      </c>
      <c r="M148" s="437">
        <f t="shared" si="52"/>
        <v>0</v>
      </c>
      <c r="N148" s="438">
        <f t="shared" si="53"/>
        <v>0</v>
      </c>
      <c r="O148" s="438">
        <f t="shared" si="54"/>
        <v>0</v>
      </c>
      <c r="P148" s="438">
        <f t="shared" si="55"/>
        <v>0</v>
      </c>
      <c r="Q148" s="438">
        <f t="shared" si="56"/>
        <v>0</v>
      </c>
      <c r="R148" s="436">
        <f t="shared" si="60"/>
        <v>0</v>
      </c>
      <c r="S148" s="420">
        <f t="shared" si="57"/>
        <v>0</v>
      </c>
      <c r="T148" s="420">
        <f t="shared" si="67"/>
        <v>0</v>
      </c>
      <c r="U148" s="437">
        <f t="shared" si="58"/>
        <v>0</v>
      </c>
      <c r="V148" s="439">
        <f t="shared" si="59"/>
        <v>0</v>
      </c>
      <c r="W148" s="213">
        <f t="shared" si="68"/>
        <v>0</v>
      </c>
      <c r="X148" s="213">
        <f t="shared" si="61"/>
        <v>0</v>
      </c>
      <c r="Y148" s="213">
        <f t="shared" si="62"/>
        <v>0</v>
      </c>
      <c r="Z148" s="213">
        <f t="shared" si="63"/>
        <v>0</v>
      </c>
      <c r="AA148" s="216"/>
    </row>
    <row r="149" spans="1:27" x14ac:dyDescent="0.2">
      <c r="A149" s="421" t="s">
        <v>464</v>
      </c>
      <c r="B149" s="420">
        <v>5064</v>
      </c>
      <c r="C149" s="420">
        <v>1</v>
      </c>
      <c r="D149" s="435" t="str">
        <f t="shared" si="64"/>
        <v/>
      </c>
      <c r="E149" s="436">
        <f t="shared" si="65"/>
        <v>0</v>
      </c>
      <c r="F149" s="437">
        <f t="shared" si="46"/>
        <v>0</v>
      </c>
      <c r="G149" s="438">
        <f t="shared" si="47"/>
        <v>0</v>
      </c>
      <c r="H149" s="438">
        <f t="shared" si="48"/>
        <v>0</v>
      </c>
      <c r="I149" s="438">
        <f t="shared" si="49"/>
        <v>0</v>
      </c>
      <c r="J149" s="438">
        <f t="shared" si="50"/>
        <v>0</v>
      </c>
      <c r="K149" s="438">
        <f t="shared" si="51"/>
        <v>0</v>
      </c>
      <c r="L149" s="439">
        <f t="shared" si="66"/>
        <v>0</v>
      </c>
      <c r="M149" s="437">
        <f t="shared" si="52"/>
        <v>0</v>
      </c>
      <c r="N149" s="438">
        <f t="shared" si="53"/>
        <v>0</v>
      </c>
      <c r="O149" s="438">
        <f t="shared" si="54"/>
        <v>0</v>
      </c>
      <c r="P149" s="438">
        <f t="shared" si="55"/>
        <v>0</v>
      </c>
      <c r="Q149" s="438">
        <f t="shared" si="56"/>
        <v>0</v>
      </c>
      <c r="R149" s="436">
        <f t="shared" si="60"/>
        <v>0</v>
      </c>
      <c r="S149" s="420">
        <f t="shared" si="57"/>
        <v>0</v>
      </c>
      <c r="T149" s="420">
        <f t="shared" si="67"/>
        <v>0</v>
      </c>
      <c r="U149" s="437">
        <f t="shared" si="58"/>
        <v>0</v>
      </c>
      <c r="V149" s="439">
        <f t="shared" si="59"/>
        <v>0</v>
      </c>
      <c r="W149" s="213">
        <f t="shared" si="68"/>
        <v>0</v>
      </c>
      <c r="X149" s="213">
        <f t="shared" si="61"/>
        <v>0</v>
      </c>
      <c r="Y149" s="213">
        <f t="shared" si="62"/>
        <v>0</v>
      </c>
      <c r="Z149" s="213">
        <f t="shared" si="63"/>
        <v>0</v>
      </c>
      <c r="AA149" s="216"/>
    </row>
    <row r="150" spans="1:27" x14ac:dyDescent="0.2">
      <c r="A150" s="421" t="s">
        <v>271</v>
      </c>
      <c r="B150" s="420">
        <v>5027</v>
      </c>
      <c r="C150" s="420">
        <v>1</v>
      </c>
      <c r="D150" s="435" t="str">
        <f t="shared" si="64"/>
        <v/>
      </c>
      <c r="E150" s="436">
        <f t="shared" si="65"/>
        <v>0</v>
      </c>
      <c r="F150" s="437">
        <f t="shared" si="46"/>
        <v>0</v>
      </c>
      <c r="G150" s="438">
        <f t="shared" si="47"/>
        <v>0</v>
      </c>
      <c r="H150" s="438">
        <f t="shared" si="48"/>
        <v>0</v>
      </c>
      <c r="I150" s="438">
        <f t="shared" si="49"/>
        <v>0</v>
      </c>
      <c r="J150" s="438">
        <f t="shared" si="50"/>
        <v>0</v>
      </c>
      <c r="K150" s="438">
        <f t="shared" si="51"/>
        <v>0</v>
      </c>
      <c r="L150" s="439">
        <f t="shared" si="66"/>
        <v>0</v>
      </c>
      <c r="M150" s="437">
        <f t="shared" si="52"/>
        <v>0</v>
      </c>
      <c r="N150" s="438">
        <f t="shared" si="53"/>
        <v>0</v>
      </c>
      <c r="O150" s="438">
        <f t="shared" si="54"/>
        <v>0</v>
      </c>
      <c r="P150" s="438">
        <f t="shared" si="55"/>
        <v>0</v>
      </c>
      <c r="Q150" s="438">
        <f t="shared" si="56"/>
        <v>0</v>
      </c>
      <c r="R150" s="436">
        <f t="shared" si="60"/>
        <v>0</v>
      </c>
      <c r="S150" s="420">
        <f t="shared" si="57"/>
        <v>0</v>
      </c>
      <c r="T150" s="420">
        <f t="shared" si="67"/>
        <v>0</v>
      </c>
      <c r="U150" s="437">
        <f t="shared" si="58"/>
        <v>0</v>
      </c>
      <c r="V150" s="439">
        <f t="shared" si="59"/>
        <v>0</v>
      </c>
      <c r="W150" s="213">
        <f t="shared" si="68"/>
        <v>0</v>
      </c>
      <c r="X150" s="213">
        <f t="shared" si="61"/>
        <v>0</v>
      </c>
      <c r="Y150" s="213">
        <f t="shared" si="62"/>
        <v>0</v>
      </c>
      <c r="Z150" s="213">
        <f t="shared" si="63"/>
        <v>0</v>
      </c>
      <c r="AA150" s="216"/>
    </row>
    <row r="151" spans="1:27" x14ac:dyDescent="0.2">
      <c r="A151" s="421" t="s">
        <v>272</v>
      </c>
      <c r="B151" s="420">
        <v>5077</v>
      </c>
      <c r="C151" s="420">
        <v>1</v>
      </c>
      <c r="D151" s="435" t="str">
        <f t="shared" si="64"/>
        <v/>
      </c>
      <c r="E151" s="436">
        <f t="shared" si="65"/>
        <v>0</v>
      </c>
      <c r="F151" s="437">
        <f t="shared" si="46"/>
        <v>0</v>
      </c>
      <c r="G151" s="438">
        <f t="shared" si="47"/>
        <v>0</v>
      </c>
      <c r="H151" s="438">
        <f t="shared" si="48"/>
        <v>0</v>
      </c>
      <c r="I151" s="438">
        <f t="shared" si="49"/>
        <v>0</v>
      </c>
      <c r="J151" s="438">
        <f t="shared" si="50"/>
        <v>0</v>
      </c>
      <c r="K151" s="438">
        <f t="shared" si="51"/>
        <v>0</v>
      </c>
      <c r="L151" s="439">
        <f t="shared" si="66"/>
        <v>0</v>
      </c>
      <c r="M151" s="437">
        <f t="shared" si="52"/>
        <v>0</v>
      </c>
      <c r="N151" s="438">
        <f t="shared" si="53"/>
        <v>0</v>
      </c>
      <c r="O151" s="438">
        <f t="shared" si="54"/>
        <v>0</v>
      </c>
      <c r="P151" s="438">
        <f t="shared" si="55"/>
        <v>0</v>
      </c>
      <c r="Q151" s="438">
        <f t="shared" si="56"/>
        <v>0</v>
      </c>
      <c r="R151" s="436">
        <f t="shared" si="60"/>
        <v>0</v>
      </c>
      <c r="S151" s="420">
        <f t="shared" si="57"/>
        <v>0</v>
      </c>
      <c r="T151" s="420">
        <f t="shared" si="67"/>
        <v>0</v>
      </c>
      <c r="U151" s="437">
        <f t="shared" si="58"/>
        <v>0</v>
      </c>
      <c r="V151" s="439">
        <f t="shared" si="59"/>
        <v>0</v>
      </c>
      <c r="W151" s="213">
        <f t="shared" si="68"/>
        <v>0</v>
      </c>
      <c r="X151" s="213">
        <f t="shared" si="61"/>
        <v>0</v>
      </c>
      <c r="Y151" s="213">
        <f t="shared" si="62"/>
        <v>0</v>
      </c>
      <c r="Z151" s="213">
        <f t="shared" si="63"/>
        <v>0</v>
      </c>
      <c r="AA151" s="216"/>
    </row>
    <row r="152" spans="1:27" x14ac:dyDescent="0.2">
      <c r="A152" s="421" t="s">
        <v>273</v>
      </c>
      <c r="B152" s="420">
        <v>7008</v>
      </c>
      <c r="C152" s="420">
        <v>1</v>
      </c>
      <c r="D152" s="435" t="str">
        <f t="shared" si="64"/>
        <v/>
      </c>
      <c r="E152" s="436">
        <f t="shared" si="65"/>
        <v>0</v>
      </c>
      <c r="F152" s="437">
        <f t="shared" si="46"/>
        <v>0</v>
      </c>
      <c r="G152" s="438">
        <f t="shared" si="47"/>
        <v>0</v>
      </c>
      <c r="H152" s="438">
        <f t="shared" si="48"/>
        <v>0</v>
      </c>
      <c r="I152" s="438">
        <f t="shared" si="49"/>
        <v>0</v>
      </c>
      <c r="J152" s="438">
        <f t="shared" si="50"/>
        <v>0</v>
      </c>
      <c r="K152" s="438">
        <f t="shared" si="51"/>
        <v>0</v>
      </c>
      <c r="L152" s="439">
        <f t="shared" si="66"/>
        <v>0</v>
      </c>
      <c r="M152" s="437">
        <f t="shared" si="52"/>
        <v>0</v>
      </c>
      <c r="N152" s="438">
        <f t="shared" si="53"/>
        <v>0</v>
      </c>
      <c r="O152" s="438">
        <f t="shared" si="54"/>
        <v>0</v>
      </c>
      <c r="P152" s="438">
        <f t="shared" si="55"/>
        <v>0</v>
      </c>
      <c r="Q152" s="438">
        <f t="shared" si="56"/>
        <v>0</v>
      </c>
      <c r="R152" s="436">
        <f t="shared" si="60"/>
        <v>0</v>
      </c>
      <c r="S152" s="420">
        <f t="shared" si="57"/>
        <v>0</v>
      </c>
      <c r="T152" s="420">
        <f t="shared" si="67"/>
        <v>0</v>
      </c>
      <c r="U152" s="437">
        <f t="shared" si="58"/>
        <v>0</v>
      </c>
      <c r="V152" s="439">
        <f t="shared" si="59"/>
        <v>0</v>
      </c>
      <c r="W152" s="213">
        <f t="shared" si="68"/>
        <v>0</v>
      </c>
      <c r="X152" s="213">
        <f t="shared" si="61"/>
        <v>0</v>
      </c>
      <c r="Y152" s="213">
        <f t="shared" si="62"/>
        <v>0</v>
      </c>
      <c r="Z152" s="213">
        <f t="shared" si="63"/>
        <v>0</v>
      </c>
      <c r="AA152" s="216"/>
    </row>
    <row r="153" spans="1:27" x14ac:dyDescent="0.2">
      <c r="A153" s="421" t="s">
        <v>274</v>
      </c>
      <c r="B153" s="420"/>
      <c r="C153" s="420">
        <v>0</v>
      </c>
      <c r="D153" s="435" t="str">
        <f t="shared" si="64"/>
        <v>(alias)</v>
      </c>
      <c r="E153" s="436">
        <f t="shared" si="65"/>
        <v>0</v>
      </c>
      <c r="F153" s="437">
        <f t="shared" si="46"/>
        <v>0</v>
      </c>
      <c r="G153" s="438">
        <f t="shared" si="47"/>
        <v>0</v>
      </c>
      <c r="H153" s="438">
        <f t="shared" si="48"/>
        <v>0</v>
      </c>
      <c r="I153" s="438">
        <f t="shared" si="49"/>
        <v>0</v>
      </c>
      <c r="J153" s="438">
        <f t="shared" si="50"/>
        <v>0</v>
      </c>
      <c r="K153" s="438">
        <f t="shared" si="51"/>
        <v>0</v>
      </c>
      <c r="L153" s="439">
        <f t="shared" si="66"/>
        <v>0</v>
      </c>
      <c r="M153" s="437">
        <f t="shared" si="52"/>
        <v>0</v>
      </c>
      <c r="N153" s="438">
        <f t="shared" si="53"/>
        <v>0</v>
      </c>
      <c r="O153" s="438">
        <f t="shared" si="54"/>
        <v>0</v>
      </c>
      <c r="P153" s="438">
        <f t="shared" si="55"/>
        <v>0</v>
      </c>
      <c r="Q153" s="438">
        <f t="shared" si="56"/>
        <v>0</v>
      </c>
      <c r="R153" s="436">
        <f t="shared" si="60"/>
        <v>0</v>
      </c>
      <c r="S153" s="420">
        <f t="shared" si="57"/>
        <v>0</v>
      </c>
      <c r="T153" s="420">
        <f t="shared" si="67"/>
        <v>0</v>
      </c>
      <c r="U153" s="437">
        <f t="shared" si="58"/>
        <v>0</v>
      </c>
      <c r="V153" s="439">
        <f t="shared" si="59"/>
        <v>0</v>
      </c>
      <c r="W153" s="213">
        <f t="shared" si="68"/>
        <v>0</v>
      </c>
      <c r="X153" s="213">
        <f t="shared" si="61"/>
        <v>0</v>
      </c>
      <c r="Y153" s="213">
        <f t="shared" si="62"/>
        <v>0</v>
      </c>
      <c r="Z153" s="213">
        <f t="shared" si="63"/>
        <v>0</v>
      </c>
      <c r="AA153" s="216"/>
    </row>
    <row r="154" spans="1:27" x14ac:dyDescent="0.2">
      <c r="A154" s="421" t="s">
        <v>275</v>
      </c>
      <c r="B154" s="420">
        <v>7009</v>
      </c>
      <c r="C154" s="420">
        <v>1</v>
      </c>
      <c r="D154" s="435" t="str">
        <f t="shared" si="64"/>
        <v/>
      </c>
      <c r="E154" s="436">
        <f t="shared" si="65"/>
        <v>0</v>
      </c>
      <c r="F154" s="437">
        <f t="shared" si="46"/>
        <v>0</v>
      </c>
      <c r="G154" s="438">
        <f t="shared" si="47"/>
        <v>0</v>
      </c>
      <c r="H154" s="438">
        <f t="shared" si="48"/>
        <v>0</v>
      </c>
      <c r="I154" s="438">
        <f t="shared" si="49"/>
        <v>0</v>
      </c>
      <c r="J154" s="438">
        <f t="shared" si="50"/>
        <v>0</v>
      </c>
      <c r="K154" s="438">
        <f t="shared" si="51"/>
        <v>0</v>
      </c>
      <c r="L154" s="439">
        <f t="shared" si="66"/>
        <v>0</v>
      </c>
      <c r="M154" s="437">
        <f t="shared" si="52"/>
        <v>0</v>
      </c>
      <c r="N154" s="438">
        <f t="shared" si="53"/>
        <v>0</v>
      </c>
      <c r="O154" s="438">
        <f t="shared" si="54"/>
        <v>0</v>
      </c>
      <c r="P154" s="438">
        <f t="shared" si="55"/>
        <v>0</v>
      </c>
      <c r="Q154" s="438">
        <f t="shared" si="56"/>
        <v>0</v>
      </c>
      <c r="R154" s="436">
        <f t="shared" si="60"/>
        <v>0</v>
      </c>
      <c r="S154" s="420">
        <f t="shared" si="57"/>
        <v>0</v>
      </c>
      <c r="T154" s="420">
        <f t="shared" si="67"/>
        <v>0</v>
      </c>
      <c r="U154" s="437">
        <f t="shared" si="58"/>
        <v>0</v>
      </c>
      <c r="V154" s="439">
        <f t="shared" si="59"/>
        <v>0</v>
      </c>
      <c r="W154" s="213">
        <f t="shared" si="68"/>
        <v>0</v>
      </c>
      <c r="X154" s="213">
        <f t="shared" si="61"/>
        <v>0</v>
      </c>
      <c r="Y154" s="213">
        <f t="shared" si="62"/>
        <v>0</v>
      </c>
      <c r="Z154" s="213">
        <f t="shared" si="63"/>
        <v>0</v>
      </c>
      <c r="AA154" s="216"/>
    </row>
    <row r="155" spans="1:27" x14ac:dyDescent="0.2">
      <c r="A155" s="421" t="s">
        <v>276</v>
      </c>
      <c r="B155" s="420">
        <v>6178</v>
      </c>
      <c r="C155" s="420">
        <v>1</v>
      </c>
      <c r="D155" s="435" t="str">
        <f t="shared" si="64"/>
        <v/>
      </c>
      <c r="E155" s="436">
        <f t="shared" si="65"/>
        <v>0</v>
      </c>
      <c r="F155" s="437">
        <f t="shared" si="46"/>
        <v>0</v>
      </c>
      <c r="G155" s="438">
        <f t="shared" si="47"/>
        <v>0</v>
      </c>
      <c r="H155" s="438">
        <f t="shared" si="48"/>
        <v>0</v>
      </c>
      <c r="I155" s="438">
        <f t="shared" si="49"/>
        <v>0</v>
      </c>
      <c r="J155" s="438">
        <f t="shared" si="50"/>
        <v>0</v>
      </c>
      <c r="K155" s="438">
        <f t="shared" si="51"/>
        <v>0</v>
      </c>
      <c r="L155" s="439">
        <f t="shared" si="66"/>
        <v>0</v>
      </c>
      <c r="M155" s="437">
        <f t="shared" si="52"/>
        <v>0</v>
      </c>
      <c r="N155" s="438">
        <f t="shared" si="53"/>
        <v>0</v>
      </c>
      <c r="O155" s="438">
        <f t="shared" si="54"/>
        <v>0</v>
      </c>
      <c r="P155" s="438">
        <f t="shared" si="55"/>
        <v>0</v>
      </c>
      <c r="Q155" s="438">
        <f t="shared" si="56"/>
        <v>0</v>
      </c>
      <c r="R155" s="436">
        <f t="shared" si="60"/>
        <v>0</v>
      </c>
      <c r="S155" s="420">
        <f t="shared" si="57"/>
        <v>0</v>
      </c>
      <c r="T155" s="420">
        <f t="shared" si="67"/>
        <v>0</v>
      </c>
      <c r="U155" s="437">
        <f t="shared" si="58"/>
        <v>0</v>
      </c>
      <c r="V155" s="439">
        <f t="shared" si="59"/>
        <v>0</v>
      </c>
      <c r="W155" s="213">
        <f t="shared" si="68"/>
        <v>0</v>
      </c>
      <c r="X155" s="213">
        <f t="shared" si="61"/>
        <v>0</v>
      </c>
      <c r="Y155" s="213">
        <f t="shared" si="62"/>
        <v>0</v>
      </c>
      <c r="Z155" s="213">
        <f t="shared" si="63"/>
        <v>0</v>
      </c>
      <c r="AA155" s="216"/>
    </row>
    <row r="156" spans="1:27" x14ac:dyDescent="0.2">
      <c r="A156" s="421" t="s">
        <v>277</v>
      </c>
      <c r="B156" s="420">
        <v>7010</v>
      </c>
      <c r="C156" s="420">
        <v>1</v>
      </c>
      <c r="D156" s="435" t="str">
        <f t="shared" si="64"/>
        <v/>
      </c>
      <c r="E156" s="436">
        <f t="shared" si="65"/>
        <v>0</v>
      </c>
      <c r="F156" s="437">
        <f t="shared" si="46"/>
        <v>0</v>
      </c>
      <c r="G156" s="438">
        <f t="shared" si="47"/>
        <v>0</v>
      </c>
      <c r="H156" s="438">
        <f t="shared" si="48"/>
        <v>0</v>
      </c>
      <c r="I156" s="438">
        <f t="shared" si="49"/>
        <v>0</v>
      </c>
      <c r="J156" s="438">
        <f t="shared" si="50"/>
        <v>0</v>
      </c>
      <c r="K156" s="438">
        <f t="shared" si="51"/>
        <v>0</v>
      </c>
      <c r="L156" s="439">
        <f t="shared" si="66"/>
        <v>0</v>
      </c>
      <c r="M156" s="437">
        <f t="shared" si="52"/>
        <v>0</v>
      </c>
      <c r="N156" s="438">
        <f t="shared" si="53"/>
        <v>0</v>
      </c>
      <c r="O156" s="438">
        <f t="shared" si="54"/>
        <v>0</v>
      </c>
      <c r="P156" s="438">
        <f t="shared" si="55"/>
        <v>0</v>
      </c>
      <c r="Q156" s="438">
        <f t="shared" si="56"/>
        <v>0</v>
      </c>
      <c r="R156" s="436">
        <f t="shared" si="60"/>
        <v>0</v>
      </c>
      <c r="S156" s="420">
        <f t="shared" si="57"/>
        <v>0</v>
      </c>
      <c r="T156" s="420">
        <f t="shared" si="67"/>
        <v>0</v>
      </c>
      <c r="U156" s="437">
        <f t="shared" si="58"/>
        <v>0</v>
      </c>
      <c r="V156" s="439">
        <f t="shared" si="59"/>
        <v>0</v>
      </c>
      <c r="W156" s="213">
        <f t="shared" si="68"/>
        <v>0</v>
      </c>
      <c r="X156" s="213">
        <f t="shared" si="61"/>
        <v>0</v>
      </c>
      <c r="Y156" s="213">
        <f t="shared" si="62"/>
        <v>0</v>
      </c>
      <c r="Z156" s="213">
        <f t="shared" si="63"/>
        <v>0</v>
      </c>
      <c r="AA156" s="216"/>
    </row>
    <row r="157" spans="1:27" x14ac:dyDescent="0.2">
      <c r="A157" s="421" t="s">
        <v>278</v>
      </c>
      <c r="B157" s="420"/>
      <c r="C157" s="420">
        <v>0</v>
      </c>
      <c r="D157" s="435" t="str">
        <f t="shared" si="64"/>
        <v>(alias)</v>
      </c>
      <c r="E157" s="436">
        <f t="shared" si="65"/>
        <v>0</v>
      </c>
      <c r="F157" s="437">
        <f t="shared" si="46"/>
        <v>0</v>
      </c>
      <c r="G157" s="438">
        <f t="shared" si="47"/>
        <v>0</v>
      </c>
      <c r="H157" s="438">
        <f t="shared" si="48"/>
        <v>0</v>
      </c>
      <c r="I157" s="438">
        <f t="shared" si="49"/>
        <v>0</v>
      </c>
      <c r="J157" s="438">
        <f t="shared" si="50"/>
        <v>0</v>
      </c>
      <c r="K157" s="438">
        <f t="shared" si="51"/>
        <v>0</v>
      </c>
      <c r="L157" s="439">
        <f t="shared" si="66"/>
        <v>0</v>
      </c>
      <c r="M157" s="437">
        <f t="shared" si="52"/>
        <v>0</v>
      </c>
      <c r="N157" s="438">
        <f t="shared" si="53"/>
        <v>0</v>
      </c>
      <c r="O157" s="438">
        <f t="shared" si="54"/>
        <v>0</v>
      </c>
      <c r="P157" s="438">
        <f t="shared" si="55"/>
        <v>0</v>
      </c>
      <c r="Q157" s="438">
        <f t="shared" si="56"/>
        <v>0</v>
      </c>
      <c r="R157" s="436">
        <f t="shared" si="60"/>
        <v>0</v>
      </c>
      <c r="S157" s="420">
        <f t="shared" si="57"/>
        <v>0</v>
      </c>
      <c r="T157" s="420">
        <f t="shared" si="67"/>
        <v>0</v>
      </c>
      <c r="U157" s="437">
        <f t="shared" si="58"/>
        <v>0</v>
      </c>
      <c r="V157" s="439">
        <f t="shared" si="59"/>
        <v>0</v>
      </c>
      <c r="W157" s="213">
        <f t="shared" si="68"/>
        <v>0</v>
      </c>
      <c r="X157" s="213">
        <f t="shared" si="61"/>
        <v>0</v>
      </c>
      <c r="Y157" s="213">
        <f t="shared" si="62"/>
        <v>0</v>
      </c>
      <c r="Z157" s="213">
        <f t="shared" si="63"/>
        <v>0</v>
      </c>
      <c r="AA157" s="216"/>
    </row>
    <row r="158" spans="1:27" x14ac:dyDescent="0.2">
      <c r="A158" s="421" t="s">
        <v>744</v>
      </c>
      <c r="B158" s="420">
        <v>7071</v>
      </c>
      <c r="C158" s="420">
        <v>1</v>
      </c>
      <c r="D158" s="435" t="str">
        <f t="shared" si="64"/>
        <v/>
      </c>
      <c r="E158" s="436">
        <f t="shared" si="65"/>
        <v>0</v>
      </c>
      <c r="F158" s="437">
        <f t="shared" si="46"/>
        <v>0</v>
      </c>
      <c r="G158" s="438">
        <f t="shared" si="47"/>
        <v>0</v>
      </c>
      <c r="H158" s="438">
        <f t="shared" si="48"/>
        <v>0</v>
      </c>
      <c r="I158" s="438">
        <f t="shared" si="49"/>
        <v>0</v>
      </c>
      <c r="J158" s="438">
        <f t="shared" si="50"/>
        <v>0</v>
      </c>
      <c r="K158" s="438">
        <f t="shared" si="51"/>
        <v>0</v>
      </c>
      <c r="L158" s="439">
        <f t="shared" si="66"/>
        <v>0</v>
      </c>
      <c r="M158" s="437">
        <f t="shared" si="52"/>
        <v>0</v>
      </c>
      <c r="N158" s="438">
        <f t="shared" si="53"/>
        <v>0</v>
      </c>
      <c r="O158" s="438">
        <f t="shared" si="54"/>
        <v>0</v>
      </c>
      <c r="P158" s="438">
        <f t="shared" si="55"/>
        <v>0</v>
      </c>
      <c r="Q158" s="438">
        <f t="shared" si="56"/>
        <v>0</v>
      </c>
      <c r="R158" s="436">
        <f t="shared" si="60"/>
        <v>0</v>
      </c>
      <c r="S158" s="420">
        <f t="shared" si="57"/>
        <v>0</v>
      </c>
      <c r="T158" s="420">
        <f t="shared" si="67"/>
        <v>0</v>
      </c>
      <c r="U158" s="437">
        <f t="shared" si="58"/>
        <v>0</v>
      </c>
      <c r="V158" s="439">
        <f t="shared" si="59"/>
        <v>0</v>
      </c>
      <c r="W158" s="213">
        <f t="shared" si="68"/>
        <v>0</v>
      </c>
      <c r="X158" s="213">
        <f t="shared" si="61"/>
        <v>0</v>
      </c>
      <c r="Y158" s="213">
        <f t="shared" si="62"/>
        <v>0</v>
      </c>
      <c r="Z158" s="213">
        <f t="shared" si="63"/>
        <v>0</v>
      </c>
      <c r="AA158" s="216"/>
    </row>
    <row r="159" spans="1:27" x14ac:dyDescent="0.2">
      <c r="A159" s="421" t="s">
        <v>789</v>
      </c>
      <c r="B159" s="420">
        <v>5167</v>
      </c>
      <c r="C159" s="420">
        <v>1</v>
      </c>
      <c r="D159" s="435" t="str">
        <f t="shared" si="64"/>
        <v/>
      </c>
      <c r="E159" s="436">
        <f t="shared" si="65"/>
        <v>0</v>
      </c>
      <c r="F159" s="437">
        <f t="shared" si="46"/>
        <v>0</v>
      </c>
      <c r="G159" s="438">
        <f t="shared" si="47"/>
        <v>0</v>
      </c>
      <c r="H159" s="438">
        <f t="shared" si="48"/>
        <v>0</v>
      </c>
      <c r="I159" s="438">
        <f t="shared" si="49"/>
        <v>0</v>
      </c>
      <c r="J159" s="438">
        <f t="shared" si="50"/>
        <v>0</v>
      </c>
      <c r="K159" s="438">
        <f t="shared" si="51"/>
        <v>0</v>
      </c>
      <c r="L159" s="439">
        <f t="shared" si="66"/>
        <v>0</v>
      </c>
      <c r="M159" s="437">
        <f t="shared" si="52"/>
        <v>0</v>
      </c>
      <c r="N159" s="438">
        <f t="shared" si="53"/>
        <v>0</v>
      </c>
      <c r="O159" s="438">
        <f t="shared" si="54"/>
        <v>0</v>
      </c>
      <c r="P159" s="438">
        <f t="shared" si="55"/>
        <v>0</v>
      </c>
      <c r="Q159" s="438">
        <f t="shared" si="56"/>
        <v>0</v>
      </c>
      <c r="R159" s="436">
        <f t="shared" si="60"/>
        <v>0</v>
      </c>
      <c r="S159" s="420">
        <f t="shared" si="57"/>
        <v>0</v>
      </c>
      <c r="T159" s="420">
        <f t="shared" si="67"/>
        <v>0</v>
      </c>
      <c r="U159" s="437">
        <f t="shared" si="58"/>
        <v>0</v>
      </c>
      <c r="V159" s="439">
        <f t="shared" si="59"/>
        <v>0</v>
      </c>
      <c r="W159" s="213">
        <f t="shared" si="68"/>
        <v>0</v>
      </c>
      <c r="X159" s="213">
        <f t="shared" si="61"/>
        <v>0</v>
      </c>
      <c r="Y159" s="213">
        <f t="shared" si="62"/>
        <v>0</v>
      </c>
      <c r="Z159" s="213">
        <f t="shared" si="63"/>
        <v>0</v>
      </c>
      <c r="AA159" s="216"/>
    </row>
    <row r="160" spans="1:27" x14ac:dyDescent="0.2">
      <c r="A160" s="421" t="s">
        <v>279</v>
      </c>
      <c r="B160" s="420">
        <v>5108</v>
      </c>
      <c r="C160" s="420">
        <v>1</v>
      </c>
      <c r="D160" s="435" t="str">
        <f t="shared" si="64"/>
        <v/>
      </c>
      <c r="E160" s="436">
        <f t="shared" si="65"/>
        <v>0</v>
      </c>
      <c r="F160" s="437">
        <f t="shared" si="46"/>
        <v>0</v>
      </c>
      <c r="G160" s="438">
        <f t="shared" si="47"/>
        <v>0</v>
      </c>
      <c r="H160" s="438">
        <f t="shared" si="48"/>
        <v>0</v>
      </c>
      <c r="I160" s="438">
        <f t="shared" si="49"/>
        <v>0</v>
      </c>
      <c r="J160" s="438">
        <f t="shared" si="50"/>
        <v>0</v>
      </c>
      <c r="K160" s="438">
        <f t="shared" si="51"/>
        <v>0</v>
      </c>
      <c r="L160" s="439">
        <f t="shared" si="66"/>
        <v>0</v>
      </c>
      <c r="M160" s="437">
        <f t="shared" si="52"/>
        <v>0</v>
      </c>
      <c r="N160" s="438">
        <f t="shared" si="53"/>
        <v>0</v>
      </c>
      <c r="O160" s="438">
        <f t="shared" si="54"/>
        <v>0</v>
      </c>
      <c r="P160" s="438">
        <f t="shared" si="55"/>
        <v>0</v>
      </c>
      <c r="Q160" s="438">
        <f t="shared" si="56"/>
        <v>0</v>
      </c>
      <c r="R160" s="436">
        <f t="shared" si="60"/>
        <v>0</v>
      </c>
      <c r="S160" s="420">
        <f t="shared" si="57"/>
        <v>0</v>
      </c>
      <c r="T160" s="420">
        <f t="shared" si="67"/>
        <v>0</v>
      </c>
      <c r="U160" s="437">
        <f t="shared" si="58"/>
        <v>0</v>
      </c>
      <c r="V160" s="439">
        <f t="shared" si="59"/>
        <v>0</v>
      </c>
      <c r="W160" s="213">
        <f t="shared" si="68"/>
        <v>0</v>
      </c>
      <c r="X160" s="213">
        <f t="shared" si="61"/>
        <v>0</v>
      </c>
      <c r="Y160" s="213">
        <f t="shared" si="62"/>
        <v>0</v>
      </c>
      <c r="Z160" s="213">
        <f t="shared" si="63"/>
        <v>0</v>
      </c>
      <c r="AA160" s="216"/>
    </row>
    <row r="161" spans="1:27" x14ac:dyDescent="0.2">
      <c r="A161" s="421" t="s">
        <v>280</v>
      </c>
      <c r="B161" s="420"/>
      <c r="C161" s="420">
        <v>0</v>
      </c>
      <c r="D161" s="435" t="str">
        <f t="shared" si="64"/>
        <v>(alias)</v>
      </c>
      <c r="E161" s="436">
        <f t="shared" si="65"/>
        <v>0</v>
      </c>
      <c r="F161" s="437">
        <f t="shared" si="46"/>
        <v>0</v>
      </c>
      <c r="G161" s="438">
        <f t="shared" si="47"/>
        <v>0</v>
      </c>
      <c r="H161" s="438">
        <f t="shared" si="48"/>
        <v>0</v>
      </c>
      <c r="I161" s="438">
        <f t="shared" si="49"/>
        <v>0</v>
      </c>
      <c r="J161" s="438">
        <f t="shared" si="50"/>
        <v>0</v>
      </c>
      <c r="K161" s="438">
        <f t="shared" si="51"/>
        <v>0</v>
      </c>
      <c r="L161" s="439">
        <f t="shared" si="66"/>
        <v>0</v>
      </c>
      <c r="M161" s="437">
        <f t="shared" si="52"/>
        <v>0</v>
      </c>
      <c r="N161" s="438">
        <f t="shared" si="53"/>
        <v>0</v>
      </c>
      <c r="O161" s="438">
        <f t="shared" si="54"/>
        <v>0</v>
      </c>
      <c r="P161" s="438">
        <f t="shared" si="55"/>
        <v>0</v>
      </c>
      <c r="Q161" s="438">
        <f t="shared" si="56"/>
        <v>0</v>
      </c>
      <c r="R161" s="436">
        <f t="shared" si="60"/>
        <v>0</v>
      </c>
      <c r="S161" s="420">
        <f t="shared" si="57"/>
        <v>0</v>
      </c>
      <c r="T161" s="420">
        <f t="shared" si="67"/>
        <v>0</v>
      </c>
      <c r="U161" s="437">
        <f t="shared" si="58"/>
        <v>0</v>
      </c>
      <c r="V161" s="439">
        <f t="shared" si="59"/>
        <v>0</v>
      </c>
      <c r="W161" s="213">
        <f t="shared" si="68"/>
        <v>0</v>
      </c>
      <c r="X161" s="213">
        <f t="shared" si="61"/>
        <v>0</v>
      </c>
      <c r="Y161" s="213">
        <f t="shared" si="62"/>
        <v>0</v>
      </c>
      <c r="Z161" s="213">
        <f t="shared" si="63"/>
        <v>0</v>
      </c>
      <c r="AA161" s="216"/>
    </row>
    <row r="162" spans="1:27" x14ac:dyDescent="0.2">
      <c r="A162" s="421" t="s">
        <v>465</v>
      </c>
      <c r="B162" s="420">
        <v>6052</v>
      </c>
      <c r="C162" s="420">
        <v>1</v>
      </c>
      <c r="D162" s="435" t="str">
        <f t="shared" si="64"/>
        <v/>
      </c>
      <c r="E162" s="436">
        <f t="shared" si="65"/>
        <v>0</v>
      </c>
      <c r="F162" s="437">
        <f t="shared" si="46"/>
        <v>0</v>
      </c>
      <c r="G162" s="438">
        <f t="shared" si="47"/>
        <v>0</v>
      </c>
      <c r="H162" s="438">
        <f t="shared" si="48"/>
        <v>0</v>
      </c>
      <c r="I162" s="438">
        <f t="shared" si="49"/>
        <v>0</v>
      </c>
      <c r="J162" s="438">
        <f t="shared" si="50"/>
        <v>0</v>
      </c>
      <c r="K162" s="438">
        <f t="shared" si="51"/>
        <v>0</v>
      </c>
      <c r="L162" s="439">
        <f t="shared" si="66"/>
        <v>0</v>
      </c>
      <c r="M162" s="437">
        <f t="shared" si="52"/>
        <v>0</v>
      </c>
      <c r="N162" s="438">
        <f t="shared" si="53"/>
        <v>0</v>
      </c>
      <c r="O162" s="438">
        <f t="shared" si="54"/>
        <v>0</v>
      </c>
      <c r="P162" s="438">
        <f t="shared" si="55"/>
        <v>0</v>
      </c>
      <c r="Q162" s="438">
        <f t="shared" si="56"/>
        <v>0</v>
      </c>
      <c r="R162" s="436">
        <f t="shared" si="60"/>
        <v>0</v>
      </c>
      <c r="S162" s="420">
        <f t="shared" si="57"/>
        <v>0</v>
      </c>
      <c r="T162" s="420">
        <f t="shared" si="67"/>
        <v>0</v>
      </c>
      <c r="U162" s="437">
        <f t="shared" si="58"/>
        <v>0</v>
      </c>
      <c r="V162" s="439">
        <f t="shared" si="59"/>
        <v>0</v>
      </c>
      <c r="W162" s="213">
        <f t="shared" si="68"/>
        <v>0</v>
      </c>
      <c r="X162" s="213">
        <f t="shared" si="61"/>
        <v>0</v>
      </c>
      <c r="Y162" s="213">
        <f t="shared" si="62"/>
        <v>0</v>
      </c>
      <c r="Z162" s="213">
        <f t="shared" si="63"/>
        <v>0</v>
      </c>
      <c r="AA162" s="216"/>
    </row>
    <row r="163" spans="1:27" x14ac:dyDescent="0.2">
      <c r="A163" s="421" t="s">
        <v>281</v>
      </c>
      <c r="B163" s="420">
        <v>6053</v>
      </c>
      <c r="C163" s="420">
        <v>1</v>
      </c>
      <c r="D163" s="435" t="str">
        <f t="shared" si="64"/>
        <v/>
      </c>
      <c r="E163" s="436">
        <f t="shared" si="65"/>
        <v>0</v>
      </c>
      <c r="F163" s="437">
        <f t="shared" si="46"/>
        <v>0</v>
      </c>
      <c r="G163" s="438">
        <f t="shared" si="47"/>
        <v>0</v>
      </c>
      <c r="H163" s="438">
        <f t="shared" si="48"/>
        <v>0</v>
      </c>
      <c r="I163" s="438">
        <f t="shared" si="49"/>
        <v>0</v>
      </c>
      <c r="J163" s="438">
        <f t="shared" si="50"/>
        <v>0</v>
      </c>
      <c r="K163" s="438">
        <f t="shared" si="51"/>
        <v>0</v>
      </c>
      <c r="L163" s="439">
        <f t="shared" si="66"/>
        <v>0</v>
      </c>
      <c r="M163" s="437">
        <f t="shared" si="52"/>
        <v>0</v>
      </c>
      <c r="N163" s="438">
        <f t="shared" si="53"/>
        <v>0</v>
      </c>
      <c r="O163" s="438">
        <f t="shared" si="54"/>
        <v>0</v>
      </c>
      <c r="P163" s="438">
        <f t="shared" si="55"/>
        <v>0</v>
      </c>
      <c r="Q163" s="438">
        <f t="shared" si="56"/>
        <v>0</v>
      </c>
      <c r="R163" s="436">
        <f t="shared" si="60"/>
        <v>0</v>
      </c>
      <c r="S163" s="420">
        <f t="shared" si="57"/>
        <v>0</v>
      </c>
      <c r="T163" s="420">
        <f t="shared" si="67"/>
        <v>0</v>
      </c>
      <c r="U163" s="437">
        <f t="shared" si="58"/>
        <v>0</v>
      </c>
      <c r="V163" s="439">
        <f t="shared" si="59"/>
        <v>0</v>
      </c>
      <c r="W163" s="213">
        <f t="shared" si="68"/>
        <v>0</v>
      </c>
      <c r="X163" s="213">
        <f t="shared" si="61"/>
        <v>0</v>
      </c>
      <c r="Y163" s="213">
        <f t="shared" si="62"/>
        <v>0</v>
      </c>
      <c r="Z163" s="213">
        <f t="shared" si="63"/>
        <v>0</v>
      </c>
      <c r="AA163" s="216"/>
    </row>
    <row r="164" spans="1:27" x14ac:dyDescent="0.2">
      <c r="A164" s="421" t="s">
        <v>38</v>
      </c>
      <c r="B164" s="420">
        <v>6034</v>
      </c>
      <c r="C164" s="420">
        <v>1</v>
      </c>
      <c r="D164" s="435" t="str">
        <f t="shared" si="64"/>
        <v/>
      </c>
      <c r="E164" s="436">
        <f t="shared" si="65"/>
        <v>0</v>
      </c>
      <c r="F164" s="437">
        <f t="shared" si="46"/>
        <v>0</v>
      </c>
      <c r="G164" s="438">
        <f t="shared" si="47"/>
        <v>0</v>
      </c>
      <c r="H164" s="438">
        <f t="shared" si="48"/>
        <v>0</v>
      </c>
      <c r="I164" s="438">
        <f t="shared" si="49"/>
        <v>0</v>
      </c>
      <c r="J164" s="438">
        <f t="shared" si="50"/>
        <v>0</v>
      </c>
      <c r="K164" s="438">
        <f t="shared" si="51"/>
        <v>0</v>
      </c>
      <c r="L164" s="439">
        <f t="shared" si="66"/>
        <v>0</v>
      </c>
      <c r="M164" s="437">
        <f t="shared" si="52"/>
        <v>0</v>
      </c>
      <c r="N164" s="438">
        <f t="shared" si="53"/>
        <v>0</v>
      </c>
      <c r="O164" s="438">
        <f t="shared" si="54"/>
        <v>0</v>
      </c>
      <c r="P164" s="438">
        <f t="shared" si="55"/>
        <v>0</v>
      </c>
      <c r="Q164" s="438">
        <f t="shared" si="56"/>
        <v>0</v>
      </c>
      <c r="R164" s="436">
        <f t="shared" si="60"/>
        <v>0</v>
      </c>
      <c r="S164" s="420">
        <f t="shared" si="57"/>
        <v>0</v>
      </c>
      <c r="T164" s="420">
        <f t="shared" si="67"/>
        <v>0</v>
      </c>
      <c r="U164" s="437">
        <f t="shared" si="58"/>
        <v>0</v>
      </c>
      <c r="V164" s="439">
        <f t="shared" si="59"/>
        <v>0</v>
      </c>
      <c r="W164" s="213">
        <f t="shared" si="68"/>
        <v>0</v>
      </c>
      <c r="X164" s="213">
        <f t="shared" si="61"/>
        <v>0</v>
      </c>
      <c r="Y164" s="213">
        <f t="shared" si="62"/>
        <v>0</v>
      </c>
      <c r="Z164" s="213">
        <f t="shared" si="63"/>
        <v>0</v>
      </c>
      <c r="AA164" s="216"/>
    </row>
    <row r="165" spans="1:27" x14ac:dyDescent="0.2">
      <c r="A165" s="421" t="s">
        <v>282</v>
      </c>
      <c r="B165" s="420">
        <v>5113</v>
      </c>
      <c r="C165" s="420">
        <v>1</v>
      </c>
      <c r="D165" s="435" t="str">
        <f t="shared" si="64"/>
        <v/>
      </c>
      <c r="E165" s="436">
        <f t="shared" si="65"/>
        <v>0</v>
      </c>
      <c r="F165" s="437">
        <f t="shared" si="46"/>
        <v>0</v>
      </c>
      <c r="G165" s="438">
        <f t="shared" si="47"/>
        <v>0</v>
      </c>
      <c r="H165" s="438">
        <f t="shared" si="48"/>
        <v>0</v>
      </c>
      <c r="I165" s="438">
        <f t="shared" si="49"/>
        <v>0</v>
      </c>
      <c r="J165" s="438">
        <f t="shared" si="50"/>
        <v>0</v>
      </c>
      <c r="K165" s="438">
        <f t="shared" si="51"/>
        <v>0</v>
      </c>
      <c r="L165" s="439">
        <f t="shared" si="66"/>
        <v>0</v>
      </c>
      <c r="M165" s="437">
        <f t="shared" si="52"/>
        <v>0</v>
      </c>
      <c r="N165" s="438">
        <f t="shared" si="53"/>
        <v>0</v>
      </c>
      <c r="O165" s="438">
        <f t="shared" si="54"/>
        <v>0</v>
      </c>
      <c r="P165" s="438">
        <f t="shared" si="55"/>
        <v>0</v>
      </c>
      <c r="Q165" s="438">
        <f t="shared" si="56"/>
        <v>0</v>
      </c>
      <c r="R165" s="436">
        <f t="shared" si="60"/>
        <v>0</v>
      </c>
      <c r="S165" s="420">
        <f t="shared" si="57"/>
        <v>0</v>
      </c>
      <c r="T165" s="420">
        <f t="shared" si="67"/>
        <v>0</v>
      </c>
      <c r="U165" s="437">
        <f t="shared" si="58"/>
        <v>0</v>
      </c>
      <c r="V165" s="439">
        <f t="shared" si="59"/>
        <v>0</v>
      </c>
      <c r="W165" s="213">
        <f t="shared" si="68"/>
        <v>0</v>
      </c>
      <c r="X165" s="213">
        <f t="shared" si="61"/>
        <v>0</v>
      </c>
      <c r="Y165" s="213">
        <f t="shared" si="62"/>
        <v>0</v>
      </c>
      <c r="Z165" s="213">
        <f t="shared" si="63"/>
        <v>0</v>
      </c>
      <c r="AA165" s="216"/>
    </row>
    <row r="166" spans="1:27" x14ac:dyDescent="0.2">
      <c r="A166" s="421" t="s">
        <v>283</v>
      </c>
      <c r="B166" s="420">
        <v>5114</v>
      </c>
      <c r="C166" s="420">
        <v>1</v>
      </c>
      <c r="D166" s="435" t="str">
        <f t="shared" si="64"/>
        <v/>
      </c>
      <c r="E166" s="436">
        <f t="shared" si="65"/>
        <v>0</v>
      </c>
      <c r="F166" s="437">
        <f t="shared" si="46"/>
        <v>0</v>
      </c>
      <c r="G166" s="438">
        <f t="shared" si="47"/>
        <v>0</v>
      </c>
      <c r="H166" s="438">
        <f t="shared" si="48"/>
        <v>0</v>
      </c>
      <c r="I166" s="438">
        <f t="shared" si="49"/>
        <v>0</v>
      </c>
      <c r="J166" s="438">
        <f t="shared" si="50"/>
        <v>0</v>
      </c>
      <c r="K166" s="438">
        <f t="shared" si="51"/>
        <v>0</v>
      </c>
      <c r="L166" s="439">
        <f t="shared" si="66"/>
        <v>0</v>
      </c>
      <c r="M166" s="437">
        <f t="shared" si="52"/>
        <v>0</v>
      </c>
      <c r="N166" s="438">
        <f t="shared" si="53"/>
        <v>0</v>
      </c>
      <c r="O166" s="438">
        <f t="shared" si="54"/>
        <v>0</v>
      </c>
      <c r="P166" s="438">
        <f t="shared" si="55"/>
        <v>0</v>
      </c>
      <c r="Q166" s="438">
        <f t="shared" si="56"/>
        <v>0</v>
      </c>
      <c r="R166" s="436">
        <f t="shared" si="60"/>
        <v>0</v>
      </c>
      <c r="S166" s="420">
        <f t="shared" si="57"/>
        <v>0</v>
      </c>
      <c r="T166" s="420">
        <f t="shared" si="67"/>
        <v>0</v>
      </c>
      <c r="U166" s="437">
        <f t="shared" si="58"/>
        <v>0</v>
      </c>
      <c r="V166" s="439">
        <f t="shared" si="59"/>
        <v>0</v>
      </c>
      <c r="W166" s="213">
        <f t="shared" si="68"/>
        <v>0</v>
      </c>
      <c r="X166" s="213">
        <f t="shared" si="61"/>
        <v>0</v>
      </c>
      <c r="Y166" s="213">
        <f t="shared" si="62"/>
        <v>0</v>
      </c>
      <c r="Z166" s="213">
        <f t="shared" si="63"/>
        <v>0</v>
      </c>
      <c r="AA166" s="216"/>
    </row>
    <row r="167" spans="1:27" x14ac:dyDescent="0.2">
      <c r="A167" s="421" t="s">
        <v>772</v>
      </c>
      <c r="B167" s="420"/>
      <c r="C167" s="420">
        <v>0</v>
      </c>
      <c r="D167" s="435" t="str">
        <f t="shared" si="64"/>
        <v>(alias)</v>
      </c>
      <c r="E167" s="436">
        <f t="shared" si="65"/>
        <v>0</v>
      </c>
      <c r="F167" s="437">
        <f t="shared" si="46"/>
        <v>0</v>
      </c>
      <c r="G167" s="438">
        <f t="shared" si="47"/>
        <v>0</v>
      </c>
      <c r="H167" s="438">
        <f t="shared" si="48"/>
        <v>0</v>
      </c>
      <c r="I167" s="438">
        <f t="shared" si="49"/>
        <v>0</v>
      </c>
      <c r="J167" s="438">
        <f t="shared" si="50"/>
        <v>0</v>
      </c>
      <c r="K167" s="438">
        <f t="shared" si="51"/>
        <v>0</v>
      </c>
      <c r="L167" s="439">
        <f t="shared" si="66"/>
        <v>0</v>
      </c>
      <c r="M167" s="437">
        <f t="shared" si="52"/>
        <v>0</v>
      </c>
      <c r="N167" s="438">
        <f t="shared" si="53"/>
        <v>0</v>
      </c>
      <c r="O167" s="438">
        <f t="shared" si="54"/>
        <v>0</v>
      </c>
      <c r="P167" s="438">
        <f t="shared" si="55"/>
        <v>0</v>
      </c>
      <c r="Q167" s="438">
        <f t="shared" si="56"/>
        <v>0</v>
      </c>
      <c r="R167" s="436">
        <f t="shared" si="60"/>
        <v>0</v>
      </c>
      <c r="S167" s="420">
        <f t="shared" si="57"/>
        <v>0</v>
      </c>
      <c r="T167" s="420">
        <f t="shared" si="67"/>
        <v>0</v>
      </c>
      <c r="U167" s="437">
        <f t="shared" si="58"/>
        <v>0</v>
      </c>
      <c r="V167" s="439">
        <f t="shared" si="59"/>
        <v>0</v>
      </c>
      <c r="W167" s="213">
        <f t="shared" si="68"/>
        <v>0</v>
      </c>
      <c r="X167" s="213">
        <f t="shared" si="61"/>
        <v>0</v>
      </c>
      <c r="Y167" s="213">
        <f t="shared" si="62"/>
        <v>0</v>
      </c>
      <c r="Z167" s="213">
        <f t="shared" si="63"/>
        <v>0</v>
      </c>
      <c r="AA167" s="216"/>
    </row>
    <row r="168" spans="1:27" x14ac:dyDescent="0.2">
      <c r="A168" s="421" t="s">
        <v>820</v>
      </c>
      <c r="B168" s="420"/>
      <c r="C168" s="420">
        <v>0</v>
      </c>
      <c r="D168" s="435" t="str">
        <f t="shared" si="64"/>
        <v>(alias)</v>
      </c>
      <c r="E168" s="436">
        <f t="shared" si="65"/>
        <v>0</v>
      </c>
      <c r="F168" s="437">
        <f t="shared" si="46"/>
        <v>0</v>
      </c>
      <c r="G168" s="438">
        <f t="shared" si="47"/>
        <v>0</v>
      </c>
      <c r="H168" s="438">
        <f t="shared" si="48"/>
        <v>0</v>
      </c>
      <c r="I168" s="438">
        <f t="shared" si="49"/>
        <v>0</v>
      </c>
      <c r="J168" s="438">
        <f t="shared" si="50"/>
        <v>0</v>
      </c>
      <c r="K168" s="438">
        <f t="shared" si="51"/>
        <v>0</v>
      </c>
      <c r="L168" s="439">
        <f t="shared" si="66"/>
        <v>0</v>
      </c>
      <c r="M168" s="437">
        <f t="shared" si="52"/>
        <v>0</v>
      </c>
      <c r="N168" s="438">
        <f t="shared" si="53"/>
        <v>0</v>
      </c>
      <c r="O168" s="438">
        <f t="shared" si="54"/>
        <v>0</v>
      </c>
      <c r="P168" s="438">
        <f t="shared" si="55"/>
        <v>0</v>
      </c>
      <c r="Q168" s="438">
        <f t="shared" si="56"/>
        <v>0</v>
      </c>
      <c r="R168" s="436">
        <f t="shared" si="60"/>
        <v>0</v>
      </c>
      <c r="S168" s="420">
        <f t="shared" si="57"/>
        <v>0</v>
      </c>
      <c r="T168" s="420">
        <f t="shared" si="67"/>
        <v>0</v>
      </c>
      <c r="U168" s="437">
        <f t="shared" si="58"/>
        <v>0</v>
      </c>
      <c r="V168" s="439">
        <f t="shared" si="59"/>
        <v>0</v>
      </c>
      <c r="W168" s="213">
        <f t="shared" si="68"/>
        <v>0</v>
      </c>
      <c r="X168" s="213">
        <f t="shared" si="61"/>
        <v>0</v>
      </c>
      <c r="Y168" s="213">
        <f t="shared" si="62"/>
        <v>0</v>
      </c>
      <c r="Z168" s="213">
        <f t="shared" si="63"/>
        <v>0</v>
      </c>
      <c r="AA168" s="216"/>
    </row>
    <row r="169" spans="1:27" x14ac:dyDescent="0.2">
      <c r="A169" s="421" t="s">
        <v>284</v>
      </c>
      <c r="B169" s="420">
        <v>7011</v>
      </c>
      <c r="C169" s="420">
        <v>1</v>
      </c>
      <c r="D169" s="435" t="str">
        <f t="shared" si="64"/>
        <v/>
      </c>
      <c r="E169" s="436">
        <f t="shared" si="65"/>
        <v>0</v>
      </c>
      <c r="F169" s="437">
        <f t="shared" si="46"/>
        <v>0</v>
      </c>
      <c r="G169" s="438">
        <f t="shared" si="47"/>
        <v>0</v>
      </c>
      <c r="H169" s="438">
        <f t="shared" si="48"/>
        <v>0</v>
      </c>
      <c r="I169" s="438">
        <f t="shared" si="49"/>
        <v>0</v>
      </c>
      <c r="J169" s="438">
        <f t="shared" si="50"/>
        <v>0</v>
      </c>
      <c r="K169" s="438">
        <f t="shared" si="51"/>
        <v>0</v>
      </c>
      <c r="L169" s="439">
        <f t="shared" si="66"/>
        <v>0</v>
      </c>
      <c r="M169" s="437">
        <f t="shared" si="52"/>
        <v>0</v>
      </c>
      <c r="N169" s="438">
        <f t="shared" si="53"/>
        <v>0</v>
      </c>
      <c r="O169" s="438">
        <f t="shared" si="54"/>
        <v>0</v>
      </c>
      <c r="P169" s="438">
        <f t="shared" si="55"/>
        <v>0</v>
      </c>
      <c r="Q169" s="438">
        <f t="shared" si="56"/>
        <v>0</v>
      </c>
      <c r="R169" s="436">
        <f t="shared" si="60"/>
        <v>0</v>
      </c>
      <c r="S169" s="420">
        <f t="shared" si="57"/>
        <v>0</v>
      </c>
      <c r="T169" s="420">
        <f t="shared" si="67"/>
        <v>0</v>
      </c>
      <c r="U169" s="437">
        <f t="shared" si="58"/>
        <v>0</v>
      </c>
      <c r="V169" s="439">
        <f t="shared" si="59"/>
        <v>0</v>
      </c>
      <c r="W169" s="213">
        <f t="shared" si="68"/>
        <v>0</v>
      </c>
      <c r="X169" s="213">
        <f t="shared" si="61"/>
        <v>0</v>
      </c>
      <c r="Y169" s="213">
        <f t="shared" si="62"/>
        <v>0</v>
      </c>
      <c r="Z169" s="213">
        <f t="shared" si="63"/>
        <v>0</v>
      </c>
      <c r="AA169" s="216"/>
    </row>
    <row r="170" spans="1:27" x14ac:dyDescent="0.2">
      <c r="A170" s="421" t="s">
        <v>552</v>
      </c>
      <c r="B170" s="420">
        <v>5028</v>
      </c>
      <c r="C170" s="420">
        <v>1</v>
      </c>
      <c r="D170" s="435" t="str">
        <f t="shared" si="64"/>
        <v/>
      </c>
      <c r="E170" s="436">
        <f t="shared" si="65"/>
        <v>0</v>
      </c>
      <c r="F170" s="437">
        <f t="shared" si="46"/>
        <v>0</v>
      </c>
      <c r="G170" s="438">
        <f t="shared" si="47"/>
        <v>0</v>
      </c>
      <c r="H170" s="438">
        <f t="shared" si="48"/>
        <v>0</v>
      </c>
      <c r="I170" s="438">
        <f t="shared" si="49"/>
        <v>0</v>
      </c>
      <c r="J170" s="438">
        <f t="shared" si="50"/>
        <v>0</v>
      </c>
      <c r="K170" s="438">
        <f t="shared" si="51"/>
        <v>0</v>
      </c>
      <c r="L170" s="439">
        <f t="shared" si="66"/>
        <v>0</v>
      </c>
      <c r="M170" s="437">
        <f t="shared" si="52"/>
        <v>0</v>
      </c>
      <c r="N170" s="438">
        <f t="shared" si="53"/>
        <v>0</v>
      </c>
      <c r="O170" s="438">
        <f t="shared" si="54"/>
        <v>0</v>
      </c>
      <c r="P170" s="438">
        <f t="shared" si="55"/>
        <v>0</v>
      </c>
      <c r="Q170" s="438">
        <f t="shared" si="56"/>
        <v>0</v>
      </c>
      <c r="R170" s="436">
        <f t="shared" si="60"/>
        <v>0</v>
      </c>
      <c r="S170" s="420">
        <f t="shared" si="57"/>
        <v>0</v>
      </c>
      <c r="T170" s="420">
        <f t="shared" si="67"/>
        <v>0</v>
      </c>
      <c r="U170" s="437">
        <f t="shared" si="58"/>
        <v>0</v>
      </c>
      <c r="V170" s="439">
        <f t="shared" si="59"/>
        <v>0</v>
      </c>
      <c r="W170" s="213">
        <f t="shared" si="68"/>
        <v>0</v>
      </c>
      <c r="X170" s="213">
        <f t="shared" si="61"/>
        <v>0</v>
      </c>
      <c r="Y170" s="213">
        <f t="shared" si="62"/>
        <v>0</v>
      </c>
      <c r="Z170" s="213">
        <f t="shared" si="63"/>
        <v>0</v>
      </c>
      <c r="AA170" s="216"/>
    </row>
    <row r="171" spans="1:27" x14ac:dyDescent="0.2">
      <c r="A171" s="421" t="s">
        <v>285</v>
      </c>
      <c r="B171" s="420">
        <v>5029</v>
      </c>
      <c r="C171" s="420">
        <v>1</v>
      </c>
      <c r="D171" s="435" t="str">
        <f t="shared" si="64"/>
        <v/>
      </c>
      <c r="E171" s="436">
        <f t="shared" si="65"/>
        <v>0</v>
      </c>
      <c r="F171" s="437">
        <f t="shared" si="46"/>
        <v>0</v>
      </c>
      <c r="G171" s="438">
        <f t="shared" si="47"/>
        <v>0</v>
      </c>
      <c r="H171" s="438">
        <f t="shared" si="48"/>
        <v>0</v>
      </c>
      <c r="I171" s="438">
        <f t="shared" si="49"/>
        <v>0</v>
      </c>
      <c r="J171" s="438">
        <f t="shared" si="50"/>
        <v>0</v>
      </c>
      <c r="K171" s="438">
        <f t="shared" si="51"/>
        <v>0</v>
      </c>
      <c r="L171" s="439">
        <f t="shared" si="66"/>
        <v>0</v>
      </c>
      <c r="M171" s="437">
        <f t="shared" si="52"/>
        <v>0</v>
      </c>
      <c r="N171" s="438">
        <f t="shared" si="53"/>
        <v>0</v>
      </c>
      <c r="O171" s="438">
        <f t="shared" si="54"/>
        <v>0</v>
      </c>
      <c r="P171" s="438">
        <f t="shared" si="55"/>
        <v>0</v>
      </c>
      <c r="Q171" s="438">
        <f t="shared" si="56"/>
        <v>0</v>
      </c>
      <c r="R171" s="436">
        <f t="shared" si="60"/>
        <v>0</v>
      </c>
      <c r="S171" s="420">
        <f t="shared" si="57"/>
        <v>0</v>
      </c>
      <c r="T171" s="420">
        <f t="shared" si="67"/>
        <v>0</v>
      </c>
      <c r="U171" s="437">
        <f t="shared" si="58"/>
        <v>0</v>
      </c>
      <c r="V171" s="439">
        <f t="shared" si="59"/>
        <v>0</v>
      </c>
      <c r="W171" s="213">
        <f t="shared" si="68"/>
        <v>0</v>
      </c>
      <c r="X171" s="213">
        <f t="shared" si="61"/>
        <v>0</v>
      </c>
      <c r="Y171" s="213">
        <f t="shared" si="62"/>
        <v>0</v>
      </c>
      <c r="Z171" s="213">
        <f t="shared" si="63"/>
        <v>0</v>
      </c>
      <c r="AA171" s="216"/>
    </row>
    <row r="172" spans="1:27" x14ac:dyDescent="0.2">
      <c r="A172" s="421" t="s">
        <v>286</v>
      </c>
      <c r="B172" s="420"/>
      <c r="C172" s="420">
        <v>0</v>
      </c>
      <c r="D172" s="435" t="str">
        <f t="shared" si="64"/>
        <v>(alias)</v>
      </c>
      <c r="E172" s="436">
        <f t="shared" si="65"/>
        <v>0</v>
      </c>
      <c r="F172" s="437">
        <f t="shared" si="46"/>
        <v>0</v>
      </c>
      <c r="G172" s="438">
        <f t="shared" si="47"/>
        <v>0</v>
      </c>
      <c r="H172" s="438">
        <f t="shared" si="48"/>
        <v>0</v>
      </c>
      <c r="I172" s="438">
        <f t="shared" si="49"/>
        <v>0</v>
      </c>
      <c r="J172" s="438">
        <f t="shared" si="50"/>
        <v>0</v>
      </c>
      <c r="K172" s="438">
        <f t="shared" si="51"/>
        <v>0</v>
      </c>
      <c r="L172" s="439">
        <f t="shared" si="66"/>
        <v>0</v>
      </c>
      <c r="M172" s="437">
        <f t="shared" si="52"/>
        <v>0</v>
      </c>
      <c r="N172" s="438">
        <f t="shared" si="53"/>
        <v>0</v>
      </c>
      <c r="O172" s="438">
        <f t="shared" si="54"/>
        <v>0</v>
      </c>
      <c r="P172" s="438">
        <f t="shared" si="55"/>
        <v>0</v>
      </c>
      <c r="Q172" s="438">
        <f t="shared" si="56"/>
        <v>0</v>
      </c>
      <c r="R172" s="436">
        <f t="shared" si="60"/>
        <v>0</v>
      </c>
      <c r="S172" s="420">
        <f t="shared" si="57"/>
        <v>0</v>
      </c>
      <c r="T172" s="420">
        <f t="shared" si="67"/>
        <v>0</v>
      </c>
      <c r="U172" s="437">
        <f t="shared" si="58"/>
        <v>0</v>
      </c>
      <c r="V172" s="439">
        <f t="shared" si="59"/>
        <v>0</v>
      </c>
      <c r="W172" s="213">
        <f t="shared" si="68"/>
        <v>0</v>
      </c>
      <c r="X172" s="213">
        <f t="shared" si="61"/>
        <v>0</v>
      </c>
      <c r="Y172" s="213">
        <f t="shared" si="62"/>
        <v>0</v>
      </c>
      <c r="Z172" s="213">
        <f t="shared" si="63"/>
        <v>0</v>
      </c>
      <c r="AA172" s="216"/>
    </row>
    <row r="173" spans="1:27" x14ac:dyDescent="0.2">
      <c r="A173" s="421" t="s">
        <v>635</v>
      </c>
      <c r="B173" s="420">
        <v>5037</v>
      </c>
      <c r="C173" s="420">
        <v>1</v>
      </c>
      <c r="D173" s="435" t="str">
        <f t="shared" si="64"/>
        <v/>
      </c>
      <c r="E173" s="436">
        <f t="shared" si="65"/>
        <v>0</v>
      </c>
      <c r="F173" s="437">
        <f t="shared" si="46"/>
        <v>0</v>
      </c>
      <c r="G173" s="438">
        <f t="shared" si="47"/>
        <v>0</v>
      </c>
      <c r="H173" s="438">
        <f t="shared" si="48"/>
        <v>0</v>
      </c>
      <c r="I173" s="438">
        <f t="shared" si="49"/>
        <v>0</v>
      </c>
      <c r="J173" s="438">
        <f t="shared" si="50"/>
        <v>0</v>
      </c>
      <c r="K173" s="438">
        <f t="shared" si="51"/>
        <v>0</v>
      </c>
      <c r="L173" s="439">
        <f t="shared" si="66"/>
        <v>0</v>
      </c>
      <c r="M173" s="437">
        <f t="shared" si="52"/>
        <v>0</v>
      </c>
      <c r="N173" s="438">
        <f t="shared" si="53"/>
        <v>0</v>
      </c>
      <c r="O173" s="438">
        <f t="shared" si="54"/>
        <v>0</v>
      </c>
      <c r="P173" s="438">
        <f t="shared" si="55"/>
        <v>0</v>
      </c>
      <c r="Q173" s="438">
        <f t="shared" si="56"/>
        <v>0</v>
      </c>
      <c r="R173" s="436">
        <f t="shared" si="60"/>
        <v>0</v>
      </c>
      <c r="S173" s="420">
        <f t="shared" si="57"/>
        <v>0</v>
      </c>
      <c r="T173" s="420">
        <f t="shared" si="67"/>
        <v>0</v>
      </c>
      <c r="U173" s="437">
        <f t="shared" si="58"/>
        <v>0</v>
      </c>
      <c r="V173" s="439">
        <f t="shared" si="59"/>
        <v>0</v>
      </c>
      <c r="W173" s="213">
        <f t="shared" si="68"/>
        <v>0</v>
      </c>
      <c r="X173" s="213">
        <f t="shared" si="61"/>
        <v>0</v>
      </c>
      <c r="Y173" s="213">
        <f t="shared" si="62"/>
        <v>0</v>
      </c>
      <c r="Z173" s="213">
        <f t="shared" si="63"/>
        <v>0</v>
      </c>
      <c r="AA173" s="216"/>
    </row>
    <row r="174" spans="1:27" x14ac:dyDescent="0.2">
      <c r="A174" s="421" t="s">
        <v>287</v>
      </c>
      <c r="B174" s="420">
        <v>5063</v>
      </c>
      <c r="C174" s="420">
        <v>1</v>
      </c>
      <c r="D174" s="435" t="str">
        <f t="shared" si="64"/>
        <v/>
      </c>
      <c r="E174" s="436">
        <f t="shared" si="65"/>
        <v>0</v>
      </c>
      <c r="F174" s="437">
        <f t="shared" si="46"/>
        <v>0</v>
      </c>
      <c r="G174" s="438">
        <f t="shared" si="47"/>
        <v>0</v>
      </c>
      <c r="H174" s="438">
        <f t="shared" si="48"/>
        <v>0</v>
      </c>
      <c r="I174" s="438">
        <f t="shared" si="49"/>
        <v>0</v>
      </c>
      <c r="J174" s="438">
        <f t="shared" si="50"/>
        <v>0</v>
      </c>
      <c r="K174" s="438">
        <f t="shared" si="51"/>
        <v>0</v>
      </c>
      <c r="L174" s="439">
        <f t="shared" si="66"/>
        <v>0</v>
      </c>
      <c r="M174" s="437">
        <f t="shared" si="52"/>
        <v>0</v>
      </c>
      <c r="N174" s="438">
        <f t="shared" si="53"/>
        <v>0</v>
      </c>
      <c r="O174" s="438">
        <f t="shared" si="54"/>
        <v>0</v>
      </c>
      <c r="P174" s="438">
        <f t="shared" si="55"/>
        <v>0</v>
      </c>
      <c r="Q174" s="438">
        <f t="shared" si="56"/>
        <v>0</v>
      </c>
      <c r="R174" s="436">
        <f t="shared" si="60"/>
        <v>0</v>
      </c>
      <c r="S174" s="420">
        <f t="shared" si="57"/>
        <v>0</v>
      </c>
      <c r="T174" s="420">
        <f t="shared" si="67"/>
        <v>0</v>
      </c>
      <c r="U174" s="437">
        <f t="shared" si="58"/>
        <v>0</v>
      </c>
      <c r="V174" s="439">
        <f t="shared" si="59"/>
        <v>0</v>
      </c>
      <c r="W174" s="213">
        <f t="shared" si="68"/>
        <v>0</v>
      </c>
      <c r="X174" s="213">
        <f t="shared" si="61"/>
        <v>0</v>
      </c>
      <c r="Y174" s="213">
        <f t="shared" si="62"/>
        <v>0</v>
      </c>
      <c r="Z174" s="213">
        <f t="shared" si="63"/>
        <v>0</v>
      </c>
      <c r="AA174" s="216"/>
    </row>
    <row r="175" spans="1:27" x14ac:dyDescent="0.2">
      <c r="A175" s="421" t="s">
        <v>288</v>
      </c>
      <c r="B175" s="420">
        <v>6196</v>
      </c>
      <c r="C175" s="420">
        <v>1</v>
      </c>
      <c r="D175" s="435" t="str">
        <f t="shared" si="64"/>
        <v/>
      </c>
      <c r="E175" s="436">
        <f t="shared" si="65"/>
        <v>0</v>
      </c>
      <c r="F175" s="437">
        <f t="shared" si="46"/>
        <v>0</v>
      </c>
      <c r="G175" s="438">
        <f t="shared" si="47"/>
        <v>0</v>
      </c>
      <c r="H175" s="438">
        <f t="shared" si="48"/>
        <v>0</v>
      </c>
      <c r="I175" s="438">
        <f t="shared" si="49"/>
        <v>0</v>
      </c>
      <c r="J175" s="438">
        <f t="shared" si="50"/>
        <v>0</v>
      </c>
      <c r="K175" s="438">
        <f t="shared" si="51"/>
        <v>0</v>
      </c>
      <c r="L175" s="439">
        <f t="shared" si="66"/>
        <v>0</v>
      </c>
      <c r="M175" s="437">
        <f t="shared" si="52"/>
        <v>0</v>
      </c>
      <c r="N175" s="438">
        <f t="shared" si="53"/>
        <v>0</v>
      </c>
      <c r="O175" s="438">
        <f t="shared" si="54"/>
        <v>0</v>
      </c>
      <c r="P175" s="438">
        <f t="shared" si="55"/>
        <v>0</v>
      </c>
      <c r="Q175" s="438">
        <f t="shared" si="56"/>
        <v>0</v>
      </c>
      <c r="R175" s="436">
        <f t="shared" si="60"/>
        <v>0</v>
      </c>
      <c r="S175" s="420">
        <f t="shared" si="57"/>
        <v>0</v>
      </c>
      <c r="T175" s="420">
        <f t="shared" si="67"/>
        <v>0</v>
      </c>
      <c r="U175" s="437">
        <f t="shared" si="58"/>
        <v>0</v>
      </c>
      <c r="V175" s="439">
        <f t="shared" si="59"/>
        <v>0</v>
      </c>
      <c r="W175" s="213">
        <f t="shared" si="68"/>
        <v>0</v>
      </c>
      <c r="X175" s="213">
        <f t="shared" si="61"/>
        <v>0</v>
      </c>
      <c r="Y175" s="213">
        <f t="shared" si="62"/>
        <v>0</v>
      </c>
      <c r="Z175" s="213">
        <f t="shared" si="63"/>
        <v>0</v>
      </c>
      <c r="AA175" s="216"/>
    </row>
    <row r="176" spans="1:27" x14ac:dyDescent="0.2">
      <c r="A176" s="421" t="s">
        <v>289</v>
      </c>
      <c r="B176" s="420">
        <v>6055</v>
      </c>
      <c r="C176" s="420">
        <v>1</v>
      </c>
      <c r="D176" s="435" t="str">
        <f t="shared" si="64"/>
        <v/>
      </c>
      <c r="E176" s="436">
        <f t="shared" si="65"/>
        <v>0</v>
      </c>
      <c r="F176" s="437">
        <f t="shared" si="46"/>
        <v>0</v>
      </c>
      <c r="G176" s="438">
        <f t="shared" si="47"/>
        <v>0</v>
      </c>
      <c r="H176" s="438">
        <f t="shared" si="48"/>
        <v>0</v>
      </c>
      <c r="I176" s="438">
        <f t="shared" si="49"/>
        <v>0</v>
      </c>
      <c r="J176" s="438">
        <f t="shared" si="50"/>
        <v>0</v>
      </c>
      <c r="K176" s="438">
        <f t="shared" si="51"/>
        <v>0</v>
      </c>
      <c r="L176" s="439">
        <f t="shared" si="66"/>
        <v>0</v>
      </c>
      <c r="M176" s="437">
        <f t="shared" si="52"/>
        <v>0</v>
      </c>
      <c r="N176" s="438">
        <f t="shared" si="53"/>
        <v>0</v>
      </c>
      <c r="O176" s="438">
        <f t="shared" si="54"/>
        <v>0</v>
      </c>
      <c r="P176" s="438">
        <f t="shared" si="55"/>
        <v>0</v>
      </c>
      <c r="Q176" s="438">
        <f t="shared" si="56"/>
        <v>0</v>
      </c>
      <c r="R176" s="436">
        <f t="shared" si="60"/>
        <v>0</v>
      </c>
      <c r="S176" s="420">
        <f t="shared" si="57"/>
        <v>0</v>
      </c>
      <c r="T176" s="420">
        <f t="shared" si="67"/>
        <v>0</v>
      </c>
      <c r="U176" s="437">
        <f t="shared" si="58"/>
        <v>0</v>
      </c>
      <c r="V176" s="439">
        <f t="shared" si="59"/>
        <v>0</v>
      </c>
      <c r="W176" s="213">
        <f t="shared" si="68"/>
        <v>0</v>
      </c>
      <c r="X176" s="213">
        <f t="shared" si="61"/>
        <v>0</v>
      </c>
      <c r="Y176" s="213">
        <f t="shared" si="62"/>
        <v>0</v>
      </c>
      <c r="Z176" s="213">
        <f t="shared" si="63"/>
        <v>0</v>
      </c>
      <c r="AA176" s="216"/>
    </row>
    <row r="177" spans="1:27" x14ac:dyDescent="0.2">
      <c r="A177" s="421" t="s">
        <v>33</v>
      </c>
      <c r="B177" s="420">
        <v>5069</v>
      </c>
      <c r="C177" s="420">
        <v>1</v>
      </c>
      <c r="D177" s="435" t="str">
        <f t="shared" si="64"/>
        <v/>
      </c>
      <c r="E177" s="436">
        <f t="shared" si="65"/>
        <v>0</v>
      </c>
      <c r="F177" s="437">
        <f t="shared" si="46"/>
        <v>0</v>
      </c>
      <c r="G177" s="438">
        <f t="shared" si="47"/>
        <v>0</v>
      </c>
      <c r="H177" s="438">
        <f t="shared" si="48"/>
        <v>0</v>
      </c>
      <c r="I177" s="438">
        <f t="shared" si="49"/>
        <v>0</v>
      </c>
      <c r="J177" s="438">
        <f t="shared" si="50"/>
        <v>0</v>
      </c>
      <c r="K177" s="438">
        <f t="shared" si="51"/>
        <v>0</v>
      </c>
      <c r="L177" s="439">
        <f t="shared" si="66"/>
        <v>0</v>
      </c>
      <c r="M177" s="437">
        <f t="shared" si="52"/>
        <v>0</v>
      </c>
      <c r="N177" s="438">
        <f t="shared" si="53"/>
        <v>0</v>
      </c>
      <c r="O177" s="438">
        <f t="shared" si="54"/>
        <v>0</v>
      </c>
      <c r="P177" s="438">
        <f t="shared" si="55"/>
        <v>0</v>
      </c>
      <c r="Q177" s="438">
        <f t="shared" si="56"/>
        <v>0</v>
      </c>
      <c r="R177" s="436">
        <f t="shared" si="60"/>
        <v>0</v>
      </c>
      <c r="S177" s="420">
        <f t="shared" si="57"/>
        <v>0</v>
      </c>
      <c r="T177" s="420">
        <f t="shared" si="67"/>
        <v>0</v>
      </c>
      <c r="U177" s="437">
        <f t="shared" si="58"/>
        <v>0</v>
      </c>
      <c r="V177" s="439">
        <f t="shared" si="59"/>
        <v>0</v>
      </c>
      <c r="W177" s="213">
        <f t="shared" si="68"/>
        <v>0</v>
      </c>
      <c r="X177" s="213">
        <f t="shared" si="61"/>
        <v>0</v>
      </c>
      <c r="Y177" s="213">
        <f t="shared" si="62"/>
        <v>0</v>
      </c>
      <c r="Z177" s="213">
        <f t="shared" si="63"/>
        <v>0</v>
      </c>
      <c r="AA177" s="216"/>
    </row>
    <row r="178" spans="1:27" x14ac:dyDescent="0.2">
      <c r="A178" s="421" t="s">
        <v>466</v>
      </c>
      <c r="B178" s="420">
        <v>7012</v>
      </c>
      <c r="C178" s="420">
        <v>1</v>
      </c>
      <c r="D178" s="435" t="str">
        <f t="shared" si="64"/>
        <v/>
      </c>
      <c r="E178" s="436">
        <f t="shared" si="65"/>
        <v>0</v>
      </c>
      <c r="F178" s="437">
        <f t="shared" si="46"/>
        <v>0</v>
      </c>
      <c r="G178" s="438">
        <f t="shared" si="47"/>
        <v>0</v>
      </c>
      <c r="H178" s="438">
        <f t="shared" si="48"/>
        <v>0</v>
      </c>
      <c r="I178" s="438">
        <f t="shared" si="49"/>
        <v>0</v>
      </c>
      <c r="J178" s="438">
        <f t="shared" si="50"/>
        <v>0</v>
      </c>
      <c r="K178" s="438">
        <f t="shared" si="51"/>
        <v>0</v>
      </c>
      <c r="L178" s="439">
        <f t="shared" si="66"/>
        <v>0</v>
      </c>
      <c r="M178" s="437">
        <f t="shared" si="52"/>
        <v>0</v>
      </c>
      <c r="N178" s="438">
        <f t="shared" si="53"/>
        <v>0</v>
      </c>
      <c r="O178" s="438">
        <f t="shared" si="54"/>
        <v>0</v>
      </c>
      <c r="P178" s="438">
        <f t="shared" si="55"/>
        <v>0</v>
      </c>
      <c r="Q178" s="438">
        <f t="shared" si="56"/>
        <v>0</v>
      </c>
      <c r="R178" s="436">
        <f t="shared" si="60"/>
        <v>0</v>
      </c>
      <c r="S178" s="420">
        <f t="shared" si="57"/>
        <v>0</v>
      </c>
      <c r="T178" s="420">
        <f t="shared" si="67"/>
        <v>0</v>
      </c>
      <c r="U178" s="437">
        <f t="shared" si="58"/>
        <v>0</v>
      </c>
      <c r="V178" s="439">
        <f t="shared" si="59"/>
        <v>0</v>
      </c>
      <c r="W178" s="213">
        <f t="shared" si="68"/>
        <v>0</v>
      </c>
      <c r="X178" s="213">
        <f t="shared" si="61"/>
        <v>0</v>
      </c>
      <c r="Y178" s="213">
        <f t="shared" si="62"/>
        <v>0</v>
      </c>
      <c r="Z178" s="213">
        <f t="shared" si="63"/>
        <v>0</v>
      </c>
      <c r="AA178" s="216"/>
    </row>
    <row r="179" spans="1:27" x14ac:dyDescent="0.2">
      <c r="A179" s="421" t="s">
        <v>747</v>
      </c>
      <c r="B179" s="420">
        <v>5140</v>
      </c>
      <c r="C179" s="420">
        <v>1</v>
      </c>
      <c r="D179" s="435" t="str">
        <f t="shared" si="64"/>
        <v/>
      </c>
      <c r="E179" s="436">
        <f t="shared" si="65"/>
        <v>0</v>
      </c>
      <c r="F179" s="437">
        <f t="shared" si="46"/>
        <v>0</v>
      </c>
      <c r="G179" s="438">
        <f t="shared" si="47"/>
        <v>0</v>
      </c>
      <c r="H179" s="438">
        <f t="shared" si="48"/>
        <v>0</v>
      </c>
      <c r="I179" s="438">
        <f t="shared" si="49"/>
        <v>0</v>
      </c>
      <c r="J179" s="438">
        <f t="shared" si="50"/>
        <v>0</v>
      </c>
      <c r="K179" s="438">
        <f t="shared" si="51"/>
        <v>0</v>
      </c>
      <c r="L179" s="439">
        <f t="shared" si="66"/>
        <v>0</v>
      </c>
      <c r="M179" s="437">
        <f t="shared" si="52"/>
        <v>0</v>
      </c>
      <c r="N179" s="438">
        <f t="shared" si="53"/>
        <v>0</v>
      </c>
      <c r="O179" s="438">
        <f t="shared" si="54"/>
        <v>0</v>
      </c>
      <c r="P179" s="438">
        <f t="shared" si="55"/>
        <v>0</v>
      </c>
      <c r="Q179" s="438">
        <f t="shared" si="56"/>
        <v>0</v>
      </c>
      <c r="R179" s="436">
        <f t="shared" si="60"/>
        <v>0</v>
      </c>
      <c r="S179" s="420">
        <f t="shared" si="57"/>
        <v>0</v>
      </c>
      <c r="T179" s="420">
        <f t="shared" si="67"/>
        <v>0</v>
      </c>
      <c r="U179" s="437">
        <f t="shared" si="58"/>
        <v>0</v>
      </c>
      <c r="V179" s="439">
        <f t="shared" si="59"/>
        <v>0</v>
      </c>
      <c r="W179" s="213">
        <f t="shared" si="68"/>
        <v>0</v>
      </c>
      <c r="X179" s="213">
        <f t="shared" si="61"/>
        <v>0</v>
      </c>
      <c r="Y179" s="213">
        <f t="shared" si="62"/>
        <v>0</v>
      </c>
      <c r="Z179" s="213">
        <f t="shared" si="63"/>
        <v>0</v>
      </c>
      <c r="AA179" s="216"/>
    </row>
    <row r="180" spans="1:27" x14ac:dyDescent="0.2">
      <c r="A180" s="421" t="s">
        <v>290</v>
      </c>
      <c r="B180" s="420">
        <v>7050</v>
      </c>
      <c r="C180" s="420">
        <v>1</v>
      </c>
      <c r="D180" s="435" t="str">
        <f t="shared" si="64"/>
        <v/>
      </c>
      <c r="E180" s="436">
        <f t="shared" si="65"/>
        <v>0</v>
      </c>
      <c r="F180" s="437">
        <f t="shared" si="46"/>
        <v>0</v>
      </c>
      <c r="G180" s="438">
        <f t="shared" si="47"/>
        <v>0</v>
      </c>
      <c r="H180" s="438">
        <f t="shared" si="48"/>
        <v>0</v>
      </c>
      <c r="I180" s="438">
        <f t="shared" si="49"/>
        <v>0</v>
      </c>
      <c r="J180" s="438">
        <f t="shared" si="50"/>
        <v>0</v>
      </c>
      <c r="K180" s="438">
        <f t="shared" si="51"/>
        <v>0</v>
      </c>
      <c r="L180" s="439">
        <f t="shared" si="66"/>
        <v>0</v>
      </c>
      <c r="M180" s="437">
        <f t="shared" si="52"/>
        <v>0</v>
      </c>
      <c r="N180" s="438">
        <f t="shared" si="53"/>
        <v>0</v>
      </c>
      <c r="O180" s="438">
        <f t="shared" si="54"/>
        <v>0</v>
      </c>
      <c r="P180" s="438">
        <f t="shared" si="55"/>
        <v>0</v>
      </c>
      <c r="Q180" s="438">
        <f t="shared" si="56"/>
        <v>0</v>
      </c>
      <c r="R180" s="436">
        <f t="shared" si="60"/>
        <v>0</v>
      </c>
      <c r="S180" s="420">
        <f t="shared" si="57"/>
        <v>0</v>
      </c>
      <c r="T180" s="420">
        <f t="shared" si="67"/>
        <v>0</v>
      </c>
      <c r="U180" s="437">
        <f t="shared" si="58"/>
        <v>0</v>
      </c>
      <c r="V180" s="439">
        <f t="shared" si="59"/>
        <v>0</v>
      </c>
      <c r="W180" s="213">
        <f t="shared" si="68"/>
        <v>0</v>
      </c>
      <c r="X180" s="213">
        <f t="shared" si="61"/>
        <v>0</v>
      </c>
      <c r="Y180" s="213">
        <f t="shared" si="62"/>
        <v>0</v>
      </c>
      <c r="Z180" s="213">
        <f t="shared" si="63"/>
        <v>0</v>
      </c>
      <c r="AA180" s="216"/>
    </row>
    <row r="181" spans="1:27" x14ac:dyDescent="0.2">
      <c r="A181" s="421" t="s">
        <v>749</v>
      </c>
      <c r="B181" s="420">
        <v>5142</v>
      </c>
      <c r="C181" s="420">
        <v>1</v>
      </c>
      <c r="D181" s="435" t="str">
        <f t="shared" si="64"/>
        <v/>
      </c>
      <c r="E181" s="436">
        <f t="shared" si="65"/>
        <v>0</v>
      </c>
      <c r="F181" s="437">
        <f t="shared" si="46"/>
        <v>0</v>
      </c>
      <c r="G181" s="438">
        <f t="shared" si="47"/>
        <v>0</v>
      </c>
      <c r="H181" s="438">
        <f t="shared" si="48"/>
        <v>0</v>
      </c>
      <c r="I181" s="438">
        <f t="shared" si="49"/>
        <v>0</v>
      </c>
      <c r="J181" s="438">
        <f t="shared" si="50"/>
        <v>0</v>
      </c>
      <c r="K181" s="438">
        <f t="shared" si="51"/>
        <v>0</v>
      </c>
      <c r="L181" s="439">
        <f t="shared" si="66"/>
        <v>0</v>
      </c>
      <c r="M181" s="437">
        <f t="shared" si="52"/>
        <v>0</v>
      </c>
      <c r="N181" s="438">
        <f t="shared" si="53"/>
        <v>0</v>
      </c>
      <c r="O181" s="438">
        <f t="shared" si="54"/>
        <v>0</v>
      </c>
      <c r="P181" s="438">
        <f t="shared" si="55"/>
        <v>0</v>
      </c>
      <c r="Q181" s="438">
        <f t="shared" si="56"/>
        <v>0</v>
      </c>
      <c r="R181" s="436">
        <f t="shared" si="60"/>
        <v>0</v>
      </c>
      <c r="S181" s="420">
        <f t="shared" si="57"/>
        <v>0</v>
      </c>
      <c r="T181" s="420">
        <f t="shared" si="67"/>
        <v>0</v>
      </c>
      <c r="U181" s="437">
        <f t="shared" si="58"/>
        <v>0</v>
      </c>
      <c r="V181" s="439">
        <f t="shared" si="59"/>
        <v>0</v>
      </c>
      <c r="W181" s="213">
        <f t="shared" si="68"/>
        <v>0</v>
      </c>
      <c r="X181" s="213">
        <f t="shared" si="61"/>
        <v>0</v>
      </c>
      <c r="Y181" s="213">
        <f t="shared" si="62"/>
        <v>0</v>
      </c>
      <c r="Z181" s="213">
        <f t="shared" si="63"/>
        <v>0</v>
      </c>
      <c r="AA181" s="216"/>
    </row>
    <row r="182" spans="1:27" x14ac:dyDescent="0.2">
      <c r="A182" s="421" t="s">
        <v>291</v>
      </c>
      <c r="B182" s="420">
        <v>7013</v>
      </c>
      <c r="C182" s="420">
        <v>1</v>
      </c>
      <c r="D182" s="435" t="str">
        <f t="shared" si="64"/>
        <v/>
      </c>
      <c r="E182" s="436">
        <f t="shared" si="65"/>
        <v>0</v>
      </c>
      <c r="F182" s="437">
        <f t="shared" si="46"/>
        <v>0</v>
      </c>
      <c r="G182" s="438">
        <f t="shared" si="47"/>
        <v>0</v>
      </c>
      <c r="H182" s="438">
        <f t="shared" si="48"/>
        <v>0</v>
      </c>
      <c r="I182" s="438">
        <f t="shared" si="49"/>
        <v>0</v>
      </c>
      <c r="J182" s="438">
        <f t="shared" si="50"/>
        <v>0</v>
      </c>
      <c r="K182" s="438">
        <f t="shared" si="51"/>
        <v>0</v>
      </c>
      <c r="L182" s="439">
        <f t="shared" si="66"/>
        <v>0</v>
      </c>
      <c r="M182" s="437">
        <f t="shared" si="52"/>
        <v>0</v>
      </c>
      <c r="N182" s="438">
        <f t="shared" si="53"/>
        <v>0</v>
      </c>
      <c r="O182" s="438">
        <f t="shared" si="54"/>
        <v>0</v>
      </c>
      <c r="P182" s="438">
        <f t="shared" si="55"/>
        <v>0</v>
      </c>
      <c r="Q182" s="438">
        <f t="shared" si="56"/>
        <v>0</v>
      </c>
      <c r="R182" s="436">
        <f t="shared" si="60"/>
        <v>0</v>
      </c>
      <c r="S182" s="420">
        <f t="shared" si="57"/>
        <v>0</v>
      </c>
      <c r="T182" s="420">
        <f t="shared" si="67"/>
        <v>0</v>
      </c>
      <c r="U182" s="437">
        <f t="shared" si="58"/>
        <v>0</v>
      </c>
      <c r="V182" s="439">
        <f t="shared" si="59"/>
        <v>0</v>
      </c>
      <c r="W182" s="213">
        <f t="shared" si="68"/>
        <v>0</v>
      </c>
      <c r="X182" s="213">
        <f t="shared" si="61"/>
        <v>0</v>
      </c>
      <c r="Y182" s="213">
        <f t="shared" si="62"/>
        <v>0</v>
      </c>
      <c r="Z182" s="213">
        <f t="shared" si="63"/>
        <v>0</v>
      </c>
      <c r="AA182" s="216"/>
    </row>
    <row r="183" spans="1:27" x14ac:dyDescent="0.2">
      <c r="A183" s="421" t="s">
        <v>467</v>
      </c>
      <c r="B183" s="420">
        <v>6058</v>
      </c>
      <c r="C183" s="420">
        <v>1</v>
      </c>
      <c r="D183" s="435" t="str">
        <f t="shared" si="64"/>
        <v/>
      </c>
      <c r="E183" s="436">
        <f t="shared" si="65"/>
        <v>0</v>
      </c>
      <c r="F183" s="437">
        <f t="shared" si="46"/>
        <v>0</v>
      </c>
      <c r="G183" s="438">
        <f t="shared" si="47"/>
        <v>0</v>
      </c>
      <c r="H183" s="438">
        <f t="shared" si="48"/>
        <v>0</v>
      </c>
      <c r="I183" s="438">
        <f t="shared" si="49"/>
        <v>0</v>
      </c>
      <c r="J183" s="438">
        <f t="shared" si="50"/>
        <v>0</v>
      </c>
      <c r="K183" s="438">
        <f t="shared" si="51"/>
        <v>0</v>
      </c>
      <c r="L183" s="439">
        <f t="shared" si="66"/>
        <v>0</v>
      </c>
      <c r="M183" s="437">
        <f t="shared" si="52"/>
        <v>0</v>
      </c>
      <c r="N183" s="438">
        <f t="shared" si="53"/>
        <v>0</v>
      </c>
      <c r="O183" s="438">
        <f t="shared" si="54"/>
        <v>0</v>
      </c>
      <c r="P183" s="438">
        <f t="shared" si="55"/>
        <v>0</v>
      </c>
      <c r="Q183" s="438">
        <f t="shared" si="56"/>
        <v>0</v>
      </c>
      <c r="R183" s="436">
        <f t="shared" si="60"/>
        <v>0</v>
      </c>
      <c r="S183" s="420">
        <f t="shared" si="57"/>
        <v>0</v>
      </c>
      <c r="T183" s="420">
        <f t="shared" si="67"/>
        <v>0</v>
      </c>
      <c r="U183" s="437">
        <f t="shared" si="58"/>
        <v>0</v>
      </c>
      <c r="V183" s="439">
        <f t="shared" si="59"/>
        <v>0</v>
      </c>
      <c r="W183" s="213">
        <f t="shared" si="68"/>
        <v>0</v>
      </c>
      <c r="X183" s="213">
        <f t="shared" si="61"/>
        <v>0</v>
      </c>
      <c r="Y183" s="213">
        <f t="shared" si="62"/>
        <v>0</v>
      </c>
      <c r="Z183" s="213">
        <f t="shared" si="63"/>
        <v>0</v>
      </c>
      <c r="AA183" s="216"/>
    </row>
    <row r="184" spans="1:27" x14ac:dyDescent="0.2">
      <c r="A184" s="421" t="s">
        <v>292</v>
      </c>
      <c r="B184" s="420">
        <v>7055</v>
      </c>
      <c r="C184" s="420">
        <v>1</v>
      </c>
      <c r="D184" s="435" t="str">
        <f t="shared" si="64"/>
        <v/>
      </c>
      <c r="E184" s="436">
        <f t="shared" si="65"/>
        <v>0</v>
      </c>
      <c r="F184" s="437">
        <f t="shared" si="46"/>
        <v>0</v>
      </c>
      <c r="G184" s="438">
        <f t="shared" si="47"/>
        <v>0</v>
      </c>
      <c r="H184" s="438">
        <f t="shared" si="48"/>
        <v>0</v>
      </c>
      <c r="I184" s="438">
        <f t="shared" si="49"/>
        <v>0</v>
      </c>
      <c r="J184" s="438">
        <f t="shared" si="50"/>
        <v>0</v>
      </c>
      <c r="K184" s="438">
        <f t="shared" si="51"/>
        <v>0</v>
      </c>
      <c r="L184" s="439">
        <f t="shared" si="66"/>
        <v>0</v>
      </c>
      <c r="M184" s="437">
        <f t="shared" si="52"/>
        <v>0</v>
      </c>
      <c r="N184" s="438">
        <f t="shared" si="53"/>
        <v>0</v>
      </c>
      <c r="O184" s="438">
        <f t="shared" si="54"/>
        <v>0</v>
      </c>
      <c r="P184" s="438">
        <f t="shared" si="55"/>
        <v>0</v>
      </c>
      <c r="Q184" s="438">
        <f t="shared" si="56"/>
        <v>0</v>
      </c>
      <c r="R184" s="436">
        <f t="shared" si="60"/>
        <v>0</v>
      </c>
      <c r="S184" s="420">
        <f t="shared" si="57"/>
        <v>0</v>
      </c>
      <c r="T184" s="420">
        <f t="shared" si="67"/>
        <v>0</v>
      </c>
      <c r="U184" s="437">
        <f t="shared" si="58"/>
        <v>0</v>
      </c>
      <c r="V184" s="439">
        <f t="shared" si="59"/>
        <v>0</v>
      </c>
      <c r="W184" s="213">
        <f t="shared" si="68"/>
        <v>0</v>
      </c>
      <c r="X184" s="213">
        <f t="shared" si="61"/>
        <v>0</v>
      </c>
      <c r="Y184" s="213">
        <f t="shared" si="62"/>
        <v>0</v>
      </c>
      <c r="Z184" s="213">
        <f t="shared" si="63"/>
        <v>0</v>
      </c>
      <c r="AA184" s="216"/>
    </row>
    <row r="185" spans="1:27" x14ac:dyDescent="0.2">
      <c r="A185" s="421" t="s">
        <v>818</v>
      </c>
      <c r="B185" s="420">
        <v>7082</v>
      </c>
      <c r="C185" s="420">
        <v>1</v>
      </c>
      <c r="D185" s="435" t="str">
        <f t="shared" si="64"/>
        <v/>
      </c>
      <c r="E185" s="436">
        <f t="shared" si="65"/>
        <v>0</v>
      </c>
      <c r="F185" s="437">
        <f t="shared" si="46"/>
        <v>0</v>
      </c>
      <c r="G185" s="438">
        <f t="shared" si="47"/>
        <v>0</v>
      </c>
      <c r="H185" s="438">
        <f t="shared" si="48"/>
        <v>0</v>
      </c>
      <c r="I185" s="438">
        <f t="shared" si="49"/>
        <v>0</v>
      </c>
      <c r="J185" s="438">
        <f t="shared" si="50"/>
        <v>0</v>
      </c>
      <c r="K185" s="438">
        <f t="shared" si="51"/>
        <v>0</v>
      </c>
      <c r="L185" s="439">
        <f t="shared" si="66"/>
        <v>0</v>
      </c>
      <c r="M185" s="437">
        <f t="shared" si="52"/>
        <v>0</v>
      </c>
      <c r="N185" s="438">
        <f t="shared" si="53"/>
        <v>0</v>
      </c>
      <c r="O185" s="438">
        <f t="shared" si="54"/>
        <v>0</v>
      </c>
      <c r="P185" s="438">
        <f t="shared" si="55"/>
        <v>0</v>
      </c>
      <c r="Q185" s="438">
        <f t="shared" si="56"/>
        <v>0</v>
      </c>
      <c r="R185" s="436">
        <f t="shared" si="60"/>
        <v>0</v>
      </c>
      <c r="S185" s="420">
        <f t="shared" si="57"/>
        <v>0</v>
      </c>
      <c r="T185" s="420">
        <f t="shared" si="67"/>
        <v>0</v>
      </c>
      <c r="U185" s="437">
        <f t="shared" si="58"/>
        <v>0</v>
      </c>
      <c r="V185" s="439">
        <f t="shared" si="59"/>
        <v>0</v>
      </c>
      <c r="W185" s="213">
        <f t="shared" si="68"/>
        <v>0</v>
      </c>
      <c r="X185" s="213">
        <f t="shared" si="61"/>
        <v>0</v>
      </c>
      <c r="Y185" s="213">
        <f t="shared" si="62"/>
        <v>0</v>
      </c>
      <c r="Z185" s="213">
        <f t="shared" si="63"/>
        <v>0</v>
      </c>
      <c r="AA185" s="216"/>
    </row>
    <row r="186" spans="1:27" x14ac:dyDescent="0.2">
      <c r="A186" s="421" t="s">
        <v>293</v>
      </c>
      <c r="B186" s="420"/>
      <c r="C186" s="420">
        <v>0</v>
      </c>
      <c r="D186" s="435" t="str">
        <f t="shared" si="64"/>
        <v>(alias)</v>
      </c>
      <c r="E186" s="436">
        <f t="shared" si="65"/>
        <v>0</v>
      </c>
      <c r="F186" s="437">
        <f t="shared" si="46"/>
        <v>0</v>
      </c>
      <c r="G186" s="438">
        <f t="shared" si="47"/>
        <v>0</v>
      </c>
      <c r="H186" s="438">
        <f t="shared" si="48"/>
        <v>0</v>
      </c>
      <c r="I186" s="438">
        <f t="shared" si="49"/>
        <v>0</v>
      </c>
      <c r="J186" s="438">
        <f t="shared" si="50"/>
        <v>0</v>
      </c>
      <c r="K186" s="438">
        <f t="shared" si="51"/>
        <v>0</v>
      </c>
      <c r="L186" s="439">
        <f t="shared" si="66"/>
        <v>0</v>
      </c>
      <c r="M186" s="437">
        <f t="shared" si="52"/>
        <v>0</v>
      </c>
      <c r="N186" s="438">
        <f t="shared" si="53"/>
        <v>0</v>
      </c>
      <c r="O186" s="438">
        <f t="shared" si="54"/>
        <v>0</v>
      </c>
      <c r="P186" s="438">
        <f t="shared" si="55"/>
        <v>0</v>
      </c>
      <c r="Q186" s="438">
        <f t="shared" si="56"/>
        <v>0</v>
      </c>
      <c r="R186" s="436">
        <f t="shared" si="60"/>
        <v>0</v>
      </c>
      <c r="S186" s="420">
        <f t="shared" si="57"/>
        <v>0</v>
      </c>
      <c r="T186" s="420">
        <f t="shared" si="67"/>
        <v>0</v>
      </c>
      <c r="U186" s="437">
        <f t="shared" si="58"/>
        <v>0</v>
      </c>
      <c r="V186" s="439">
        <f t="shared" si="59"/>
        <v>0</v>
      </c>
      <c r="W186" s="213">
        <f t="shared" si="68"/>
        <v>0</v>
      </c>
      <c r="X186" s="213">
        <f t="shared" si="61"/>
        <v>0</v>
      </c>
      <c r="Y186" s="213">
        <f t="shared" si="62"/>
        <v>0</v>
      </c>
      <c r="Z186" s="213">
        <f t="shared" si="63"/>
        <v>0</v>
      </c>
      <c r="AA186" s="216"/>
    </row>
    <row r="187" spans="1:27" x14ac:dyDescent="0.2">
      <c r="A187" s="421" t="s">
        <v>294</v>
      </c>
      <c r="B187" s="420">
        <v>6059</v>
      </c>
      <c r="C187" s="420">
        <v>1</v>
      </c>
      <c r="D187" s="435" t="str">
        <f t="shared" si="64"/>
        <v/>
      </c>
      <c r="E187" s="436">
        <f t="shared" si="65"/>
        <v>0</v>
      </c>
      <c r="F187" s="437">
        <f t="shared" si="46"/>
        <v>0</v>
      </c>
      <c r="G187" s="438">
        <f t="shared" si="47"/>
        <v>0</v>
      </c>
      <c r="H187" s="438">
        <f t="shared" si="48"/>
        <v>0</v>
      </c>
      <c r="I187" s="438">
        <f t="shared" si="49"/>
        <v>0</v>
      </c>
      <c r="J187" s="438">
        <f t="shared" si="50"/>
        <v>0</v>
      </c>
      <c r="K187" s="438">
        <f t="shared" si="51"/>
        <v>0</v>
      </c>
      <c r="L187" s="439">
        <f t="shared" si="66"/>
        <v>0</v>
      </c>
      <c r="M187" s="437">
        <f t="shared" si="52"/>
        <v>0</v>
      </c>
      <c r="N187" s="438">
        <f t="shared" si="53"/>
        <v>0</v>
      </c>
      <c r="O187" s="438">
        <f t="shared" si="54"/>
        <v>0</v>
      </c>
      <c r="P187" s="438">
        <f t="shared" si="55"/>
        <v>0</v>
      </c>
      <c r="Q187" s="438">
        <f t="shared" si="56"/>
        <v>0</v>
      </c>
      <c r="R187" s="436">
        <f t="shared" si="60"/>
        <v>0</v>
      </c>
      <c r="S187" s="420">
        <f t="shared" si="57"/>
        <v>0</v>
      </c>
      <c r="T187" s="420">
        <f t="shared" si="67"/>
        <v>0</v>
      </c>
      <c r="U187" s="437">
        <f t="shared" si="58"/>
        <v>0</v>
      </c>
      <c r="V187" s="439">
        <f t="shared" si="59"/>
        <v>0</v>
      </c>
      <c r="W187" s="213">
        <f t="shared" si="68"/>
        <v>0</v>
      </c>
      <c r="X187" s="213">
        <f t="shared" si="61"/>
        <v>0</v>
      </c>
      <c r="Y187" s="213">
        <f t="shared" si="62"/>
        <v>0</v>
      </c>
      <c r="Z187" s="213">
        <f t="shared" si="63"/>
        <v>0</v>
      </c>
      <c r="AA187" s="216"/>
    </row>
    <row r="188" spans="1:27" x14ac:dyDescent="0.2">
      <c r="A188" s="421" t="s">
        <v>295</v>
      </c>
      <c r="B188" s="420">
        <v>5031</v>
      </c>
      <c r="C188" s="420">
        <v>1</v>
      </c>
      <c r="D188" s="435" t="str">
        <f t="shared" si="64"/>
        <v/>
      </c>
      <c r="E188" s="436">
        <f t="shared" si="65"/>
        <v>0</v>
      </c>
      <c r="F188" s="437">
        <f t="shared" si="46"/>
        <v>0</v>
      </c>
      <c r="G188" s="438">
        <f t="shared" si="47"/>
        <v>0</v>
      </c>
      <c r="H188" s="438">
        <f t="shared" si="48"/>
        <v>0</v>
      </c>
      <c r="I188" s="438">
        <f t="shared" si="49"/>
        <v>0</v>
      </c>
      <c r="J188" s="438">
        <f t="shared" si="50"/>
        <v>0</v>
      </c>
      <c r="K188" s="438">
        <f t="shared" si="51"/>
        <v>0</v>
      </c>
      <c r="L188" s="439">
        <f t="shared" si="66"/>
        <v>0</v>
      </c>
      <c r="M188" s="437">
        <f t="shared" si="52"/>
        <v>0</v>
      </c>
      <c r="N188" s="438">
        <f t="shared" si="53"/>
        <v>0</v>
      </c>
      <c r="O188" s="438">
        <f t="shared" si="54"/>
        <v>0</v>
      </c>
      <c r="P188" s="438">
        <f t="shared" si="55"/>
        <v>0</v>
      </c>
      <c r="Q188" s="438">
        <f t="shared" si="56"/>
        <v>0</v>
      </c>
      <c r="R188" s="436">
        <f t="shared" si="60"/>
        <v>0</v>
      </c>
      <c r="S188" s="420">
        <f t="shared" si="57"/>
        <v>0</v>
      </c>
      <c r="T188" s="420">
        <f t="shared" si="67"/>
        <v>0</v>
      </c>
      <c r="U188" s="437">
        <f t="shared" si="58"/>
        <v>0</v>
      </c>
      <c r="V188" s="439">
        <f t="shared" si="59"/>
        <v>0</v>
      </c>
      <c r="W188" s="213">
        <f t="shared" si="68"/>
        <v>0</v>
      </c>
      <c r="X188" s="213">
        <f t="shared" si="61"/>
        <v>0</v>
      </c>
      <c r="Y188" s="213">
        <f t="shared" si="62"/>
        <v>0</v>
      </c>
      <c r="Z188" s="213">
        <f t="shared" si="63"/>
        <v>0</v>
      </c>
      <c r="AA188" s="216"/>
    </row>
    <row r="189" spans="1:27" x14ac:dyDescent="0.2">
      <c r="A189" s="421" t="s">
        <v>296</v>
      </c>
      <c r="B189" s="420"/>
      <c r="C189" s="420">
        <v>0</v>
      </c>
      <c r="D189" s="435" t="str">
        <f t="shared" si="64"/>
        <v>(alias)</v>
      </c>
      <c r="E189" s="436">
        <f t="shared" si="65"/>
        <v>0</v>
      </c>
      <c r="F189" s="437">
        <f t="shared" si="46"/>
        <v>0</v>
      </c>
      <c r="G189" s="438">
        <f t="shared" si="47"/>
        <v>0</v>
      </c>
      <c r="H189" s="438">
        <f t="shared" si="48"/>
        <v>0</v>
      </c>
      <c r="I189" s="438">
        <f t="shared" si="49"/>
        <v>0</v>
      </c>
      <c r="J189" s="438">
        <f t="shared" si="50"/>
        <v>0</v>
      </c>
      <c r="K189" s="438">
        <f t="shared" si="51"/>
        <v>0</v>
      </c>
      <c r="L189" s="439">
        <f t="shared" si="66"/>
        <v>0</v>
      </c>
      <c r="M189" s="437">
        <f t="shared" si="52"/>
        <v>0</v>
      </c>
      <c r="N189" s="438">
        <f t="shared" si="53"/>
        <v>0</v>
      </c>
      <c r="O189" s="438">
        <f t="shared" si="54"/>
        <v>0</v>
      </c>
      <c r="P189" s="438">
        <f t="shared" si="55"/>
        <v>0</v>
      </c>
      <c r="Q189" s="438">
        <f t="shared" si="56"/>
        <v>0</v>
      </c>
      <c r="R189" s="436">
        <f t="shared" si="60"/>
        <v>0</v>
      </c>
      <c r="S189" s="420">
        <f t="shared" si="57"/>
        <v>0</v>
      </c>
      <c r="T189" s="420">
        <f t="shared" si="67"/>
        <v>0</v>
      </c>
      <c r="U189" s="437">
        <f t="shared" si="58"/>
        <v>0</v>
      </c>
      <c r="V189" s="439">
        <f t="shared" si="59"/>
        <v>0</v>
      </c>
      <c r="W189" s="213">
        <f t="shared" si="68"/>
        <v>0</v>
      </c>
      <c r="X189" s="213">
        <f t="shared" si="61"/>
        <v>0</v>
      </c>
      <c r="Y189" s="213">
        <f t="shared" si="62"/>
        <v>0</v>
      </c>
      <c r="Z189" s="213">
        <f t="shared" si="63"/>
        <v>0</v>
      </c>
      <c r="AA189" s="216"/>
    </row>
    <row r="190" spans="1:27" x14ac:dyDescent="0.2">
      <c r="A190" s="421" t="s">
        <v>664</v>
      </c>
      <c r="B190" s="420">
        <v>7063</v>
      </c>
      <c r="C190" s="420">
        <v>1</v>
      </c>
      <c r="D190" s="435" t="str">
        <f t="shared" si="64"/>
        <v/>
      </c>
      <c r="E190" s="436">
        <f t="shared" si="65"/>
        <v>0</v>
      </c>
      <c r="F190" s="437">
        <f t="shared" si="46"/>
        <v>0</v>
      </c>
      <c r="G190" s="438">
        <f t="shared" si="47"/>
        <v>0</v>
      </c>
      <c r="H190" s="438">
        <f t="shared" si="48"/>
        <v>0</v>
      </c>
      <c r="I190" s="438">
        <f t="shared" si="49"/>
        <v>0</v>
      </c>
      <c r="J190" s="438">
        <f t="shared" si="50"/>
        <v>0</v>
      </c>
      <c r="K190" s="438">
        <f t="shared" si="51"/>
        <v>0</v>
      </c>
      <c r="L190" s="439">
        <f t="shared" si="66"/>
        <v>0</v>
      </c>
      <c r="M190" s="437">
        <f t="shared" si="52"/>
        <v>0</v>
      </c>
      <c r="N190" s="438">
        <f t="shared" si="53"/>
        <v>0</v>
      </c>
      <c r="O190" s="438">
        <f t="shared" si="54"/>
        <v>0</v>
      </c>
      <c r="P190" s="438">
        <f t="shared" si="55"/>
        <v>0</v>
      </c>
      <c r="Q190" s="438">
        <f t="shared" si="56"/>
        <v>0</v>
      </c>
      <c r="R190" s="436">
        <f t="shared" si="60"/>
        <v>0</v>
      </c>
      <c r="S190" s="420">
        <f t="shared" si="57"/>
        <v>0</v>
      </c>
      <c r="T190" s="420">
        <f t="shared" si="67"/>
        <v>0</v>
      </c>
      <c r="U190" s="437">
        <f t="shared" si="58"/>
        <v>0</v>
      </c>
      <c r="V190" s="439">
        <f t="shared" si="59"/>
        <v>0</v>
      </c>
      <c r="W190" s="213">
        <f t="shared" si="68"/>
        <v>0</v>
      </c>
      <c r="X190" s="213">
        <f t="shared" si="61"/>
        <v>0</v>
      </c>
      <c r="Y190" s="213">
        <f t="shared" si="62"/>
        <v>0</v>
      </c>
      <c r="Z190" s="213">
        <f t="shared" si="63"/>
        <v>0</v>
      </c>
      <c r="AA190" s="216"/>
    </row>
    <row r="191" spans="1:27" x14ac:dyDescent="0.2">
      <c r="A191" s="421" t="s">
        <v>297</v>
      </c>
      <c r="B191" s="420">
        <v>7014</v>
      </c>
      <c r="C191" s="420">
        <v>1</v>
      </c>
      <c r="D191" s="435" t="str">
        <f t="shared" si="64"/>
        <v/>
      </c>
      <c r="E191" s="436">
        <f t="shared" si="65"/>
        <v>0</v>
      </c>
      <c r="F191" s="437">
        <f t="shared" si="46"/>
        <v>0</v>
      </c>
      <c r="G191" s="438">
        <f t="shared" si="47"/>
        <v>0</v>
      </c>
      <c r="H191" s="438">
        <f t="shared" si="48"/>
        <v>0</v>
      </c>
      <c r="I191" s="438">
        <f t="shared" si="49"/>
        <v>0</v>
      </c>
      <c r="J191" s="438">
        <f t="shared" si="50"/>
        <v>0</v>
      </c>
      <c r="K191" s="438">
        <f t="shared" si="51"/>
        <v>0</v>
      </c>
      <c r="L191" s="439">
        <f t="shared" si="66"/>
        <v>0</v>
      </c>
      <c r="M191" s="437">
        <f t="shared" si="52"/>
        <v>0</v>
      </c>
      <c r="N191" s="438">
        <f t="shared" si="53"/>
        <v>0</v>
      </c>
      <c r="O191" s="438">
        <f t="shared" si="54"/>
        <v>0</v>
      </c>
      <c r="P191" s="438">
        <f t="shared" si="55"/>
        <v>0</v>
      </c>
      <c r="Q191" s="438">
        <f t="shared" si="56"/>
        <v>0</v>
      </c>
      <c r="R191" s="436">
        <f t="shared" si="60"/>
        <v>0</v>
      </c>
      <c r="S191" s="420">
        <f t="shared" si="57"/>
        <v>0</v>
      </c>
      <c r="T191" s="420">
        <f t="shared" si="67"/>
        <v>0</v>
      </c>
      <c r="U191" s="437">
        <f t="shared" si="58"/>
        <v>0</v>
      </c>
      <c r="V191" s="439">
        <f t="shared" si="59"/>
        <v>0</v>
      </c>
      <c r="W191" s="213">
        <f t="shared" si="68"/>
        <v>0</v>
      </c>
      <c r="X191" s="213">
        <f t="shared" si="61"/>
        <v>0</v>
      </c>
      <c r="Y191" s="213">
        <f t="shared" si="62"/>
        <v>0</v>
      </c>
      <c r="Z191" s="213">
        <f t="shared" si="63"/>
        <v>0</v>
      </c>
      <c r="AA191" s="216"/>
    </row>
    <row r="192" spans="1:27" x14ac:dyDescent="0.2">
      <c r="A192" s="421" t="s">
        <v>298</v>
      </c>
      <c r="B192" s="420">
        <v>7015</v>
      </c>
      <c r="C192" s="420">
        <v>1</v>
      </c>
      <c r="D192" s="435" t="str">
        <f t="shared" si="64"/>
        <v/>
      </c>
      <c r="E192" s="436">
        <f t="shared" si="65"/>
        <v>0</v>
      </c>
      <c r="F192" s="437">
        <f t="shared" si="46"/>
        <v>0</v>
      </c>
      <c r="G192" s="438">
        <f t="shared" si="47"/>
        <v>0</v>
      </c>
      <c r="H192" s="438">
        <f t="shared" si="48"/>
        <v>0</v>
      </c>
      <c r="I192" s="438">
        <f t="shared" si="49"/>
        <v>0</v>
      </c>
      <c r="J192" s="438">
        <f t="shared" si="50"/>
        <v>0</v>
      </c>
      <c r="K192" s="438">
        <f t="shared" si="51"/>
        <v>0</v>
      </c>
      <c r="L192" s="439">
        <f t="shared" si="66"/>
        <v>0</v>
      </c>
      <c r="M192" s="437">
        <f t="shared" si="52"/>
        <v>0</v>
      </c>
      <c r="N192" s="438">
        <f t="shared" si="53"/>
        <v>0</v>
      </c>
      <c r="O192" s="438">
        <f t="shared" si="54"/>
        <v>0</v>
      </c>
      <c r="P192" s="438">
        <f t="shared" si="55"/>
        <v>0</v>
      </c>
      <c r="Q192" s="438">
        <f t="shared" si="56"/>
        <v>0</v>
      </c>
      <c r="R192" s="436">
        <f t="shared" si="60"/>
        <v>0</v>
      </c>
      <c r="S192" s="420">
        <f t="shared" si="57"/>
        <v>0</v>
      </c>
      <c r="T192" s="420">
        <f t="shared" si="67"/>
        <v>0</v>
      </c>
      <c r="U192" s="437">
        <f t="shared" si="58"/>
        <v>0</v>
      </c>
      <c r="V192" s="439">
        <f t="shared" si="59"/>
        <v>0</v>
      </c>
      <c r="W192" s="213">
        <f t="shared" si="68"/>
        <v>0</v>
      </c>
      <c r="X192" s="213">
        <f t="shared" si="61"/>
        <v>0</v>
      </c>
      <c r="Y192" s="213">
        <f t="shared" si="62"/>
        <v>0</v>
      </c>
      <c r="Z192" s="213">
        <f t="shared" si="63"/>
        <v>0</v>
      </c>
      <c r="AA192" s="216"/>
    </row>
    <row r="193" spans="1:27" x14ac:dyDescent="0.2">
      <c r="A193" s="421" t="s">
        <v>299</v>
      </c>
      <c r="B193" s="420">
        <v>5125</v>
      </c>
      <c r="C193" s="420">
        <v>1</v>
      </c>
      <c r="D193" s="435" t="str">
        <f t="shared" si="64"/>
        <v/>
      </c>
      <c r="E193" s="436">
        <f t="shared" si="65"/>
        <v>0</v>
      </c>
      <c r="F193" s="437">
        <f t="shared" si="46"/>
        <v>0</v>
      </c>
      <c r="G193" s="438">
        <f t="shared" si="47"/>
        <v>0</v>
      </c>
      <c r="H193" s="438">
        <f t="shared" si="48"/>
        <v>0</v>
      </c>
      <c r="I193" s="438">
        <f t="shared" si="49"/>
        <v>0</v>
      </c>
      <c r="J193" s="438">
        <f t="shared" si="50"/>
        <v>0</v>
      </c>
      <c r="K193" s="438">
        <f t="shared" si="51"/>
        <v>0</v>
      </c>
      <c r="L193" s="439">
        <f t="shared" si="66"/>
        <v>0</v>
      </c>
      <c r="M193" s="437">
        <f t="shared" si="52"/>
        <v>0</v>
      </c>
      <c r="N193" s="438">
        <f t="shared" si="53"/>
        <v>0</v>
      </c>
      <c r="O193" s="438">
        <f t="shared" si="54"/>
        <v>0</v>
      </c>
      <c r="P193" s="438">
        <f t="shared" si="55"/>
        <v>0</v>
      </c>
      <c r="Q193" s="438">
        <f t="shared" si="56"/>
        <v>0</v>
      </c>
      <c r="R193" s="436">
        <f t="shared" si="60"/>
        <v>0</v>
      </c>
      <c r="S193" s="420">
        <f t="shared" si="57"/>
        <v>0</v>
      </c>
      <c r="T193" s="420">
        <f t="shared" si="67"/>
        <v>0</v>
      </c>
      <c r="U193" s="437">
        <f t="shared" si="58"/>
        <v>0</v>
      </c>
      <c r="V193" s="439">
        <f t="shared" si="59"/>
        <v>0</v>
      </c>
      <c r="W193" s="213">
        <f t="shared" si="68"/>
        <v>0</v>
      </c>
      <c r="X193" s="213">
        <f t="shared" si="61"/>
        <v>0</v>
      </c>
      <c r="Y193" s="213">
        <f t="shared" si="62"/>
        <v>0</v>
      </c>
      <c r="Z193" s="213">
        <f t="shared" si="63"/>
        <v>0</v>
      </c>
      <c r="AA193" s="216"/>
    </row>
    <row r="194" spans="1:27" x14ac:dyDescent="0.2">
      <c r="A194" s="421" t="s">
        <v>300</v>
      </c>
      <c r="B194" s="420">
        <v>7016</v>
      </c>
      <c r="C194" s="420">
        <v>1</v>
      </c>
      <c r="D194" s="435" t="str">
        <f t="shared" si="64"/>
        <v/>
      </c>
      <c r="E194" s="436">
        <f t="shared" si="65"/>
        <v>0</v>
      </c>
      <c r="F194" s="437">
        <f t="shared" si="46"/>
        <v>0</v>
      </c>
      <c r="G194" s="438">
        <f t="shared" si="47"/>
        <v>0</v>
      </c>
      <c r="H194" s="438">
        <f t="shared" si="48"/>
        <v>0</v>
      </c>
      <c r="I194" s="438">
        <f t="shared" si="49"/>
        <v>0</v>
      </c>
      <c r="J194" s="438">
        <f t="shared" si="50"/>
        <v>0</v>
      </c>
      <c r="K194" s="438">
        <f t="shared" si="51"/>
        <v>0</v>
      </c>
      <c r="L194" s="439">
        <f t="shared" si="66"/>
        <v>0</v>
      </c>
      <c r="M194" s="437">
        <f t="shared" si="52"/>
        <v>0</v>
      </c>
      <c r="N194" s="438">
        <f t="shared" si="53"/>
        <v>0</v>
      </c>
      <c r="O194" s="438">
        <f t="shared" si="54"/>
        <v>0</v>
      </c>
      <c r="P194" s="438">
        <f t="shared" si="55"/>
        <v>0</v>
      </c>
      <c r="Q194" s="438">
        <f t="shared" si="56"/>
        <v>0</v>
      </c>
      <c r="R194" s="436">
        <f t="shared" si="60"/>
        <v>0</v>
      </c>
      <c r="S194" s="420">
        <f t="shared" si="57"/>
        <v>0</v>
      </c>
      <c r="T194" s="420">
        <f t="shared" si="67"/>
        <v>0</v>
      </c>
      <c r="U194" s="437">
        <f t="shared" si="58"/>
        <v>0</v>
      </c>
      <c r="V194" s="439">
        <f t="shared" si="59"/>
        <v>0</v>
      </c>
      <c r="W194" s="213">
        <f t="shared" si="68"/>
        <v>0</v>
      </c>
      <c r="X194" s="213">
        <f t="shared" si="61"/>
        <v>0</v>
      </c>
      <c r="Y194" s="213">
        <f t="shared" si="62"/>
        <v>0</v>
      </c>
      <c r="Z194" s="213">
        <f t="shared" si="63"/>
        <v>0</v>
      </c>
      <c r="AA194" s="216"/>
    </row>
    <row r="195" spans="1:27" x14ac:dyDescent="0.2">
      <c r="A195" s="421" t="s">
        <v>301</v>
      </c>
      <c r="B195" s="420">
        <v>5071</v>
      </c>
      <c r="C195" s="420">
        <v>1</v>
      </c>
      <c r="D195" s="435" t="str">
        <f t="shared" si="64"/>
        <v/>
      </c>
      <c r="E195" s="436">
        <f t="shared" si="65"/>
        <v>0</v>
      </c>
      <c r="F195" s="437">
        <f t="shared" si="46"/>
        <v>0</v>
      </c>
      <c r="G195" s="438">
        <f t="shared" si="47"/>
        <v>0</v>
      </c>
      <c r="H195" s="438">
        <f t="shared" si="48"/>
        <v>0</v>
      </c>
      <c r="I195" s="438">
        <f t="shared" si="49"/>
        <v>0</v>
      </c>
      <c r="J195" s="438">
        <f t="shared" si="50"/>
        <v>0</v>
      </c>
      <c r="K195" s="438">
        <f t="shared" si="51"/>
        <v>0</v>
      </c>
      <c r="L195" s="439">
        <f t="shared" si="66"/>
        <v>0</v>
      </c>
      <c r="M195" s="437">
        <f t="shared" si="52"/>
        <v>0</v>
      </c>
      <c r="N195" s="438">
        <f t="shared" si="53"/>
        <v>0</v>
      </c>
      <c r="O195" s="438">
        <f t="shared" si="54"/>
        <v>0</v>
      </c>
      <c r="P195" s="438">
        <f t="shared" si="55"/>
        <v>0</v>
      </c>
      <c r="Q195" s="438">
        <f t="shared" si="56"/>
        <v>0</v>
      </c>
      <c r="R195" s="436">
        <f t="shared" si="60"/>
        <v>0</v>
      </c>
      <c r="S195" s="420">
        <f t="shared" si="57"/>
        <v>0</v>
      </c>
      <c r="T195" s="420">
        <f t="shared" si="67"/>
        <v>0</v>
      </c>
      <c r="U195" s="437">
        <f t="shared" si="58"/>
        <v>0</v>
      </c>
      <c r="V195" s="439">
        <f t="shared" si="59"/>
        <v>0</v>
      </c>
      <c r="W195" s="213">
        <f t="shared" si="68"/>
        <v>0</v>
      </c>
      <c r="X195" s="213">
        <f t="shared" si="61"/>
        <v>0</v>
      </c>
      <c r="Y195" s="213">
        <f t="shared" si="62"/>
        <v>0</v>
      </c>
      <c r="Z195" s="213">
        <f t="shared" si="63"/>
        <v>0</v>
      </c>
      <c r="AA195" s="216"/>
    </row>
    <row r="196" spans="1:27" x14ac:dyDescent="0.2">
      <c r="A196" s="421" t="s">
        <v>764</v>
      </c>
      <c r="B196" s="420">
        <v>5157</v>
      </c>
      <c r="C196" s="420">
        <v>1</v>
      </c>
      <c r="D196" s="435" t="str">
        <f t="shared" si="64"/>
        <v/>
      </c>
      <c r="E196" s="436">
        <f t="shared" si="65"/>
        <v>0</v>
      </c>
      <c r="F196" s="437">
        <f t="shared" si="46"/>
        <v>0</v>
      </c>
      <c r="G196" s="438">
        <f t="shared" si="47"/>
        <v>0</v>
      </c>
      <c r="H196" s="438">
        <f t="shared" si="48"/>
        <v>0</v>
      </c>
      <c r="I196" s="438">
        <f t="shared" si="49"/>
        <v>0</v>
      </c>
      <c r="J196" s="438">
        <f t="shared" si="50"/>
        <v>0</v>
      </c>
      <c r="K196" s="438">
        <f t="shared" si="51"/>
        <v>0</v>
      </c>
      <c r="L196" s="439">
        <f t="shared" si="66"/>
        <v>0</v>
      </c>
      <c r="M196" s="437">
        <f t="shared" si="52"/>
        <v>0</v>
      </c>
      <c r="N196" s="438">
        <f t="shared" si="53"/>
        <v>0</v>
      </c>
      <c r="O196" s="438">
        <f t="shared" si="54"/>
        <v>0</v>
      </c>
      <c r="P196" s="438">
        <f t="shared" si="55"/>
        <v>0</v>
      </c>
      <c r="Q196" s="438">
        <f t="shared" si="56"/>
        <v>0</v>
      </c>
      <c r="R196" s="436">
        <f t="shared" si="60"/>
        <v>0</v>
      </c>
      <c r="S196" s="420">
        <f t="shared" si="57"/>
        <v>0</v>
      </c>
      <c r="T196" s="420">
        <f t="shared" si="67"/>
        <v>0</v>
      </c>
      <c r="U196" s="437">
        <f t="shared" si="58"/>
        <v>0</v>
      </c>
      <c r="V196" s="439">
        <f t="shared" si="59"/>
        <v>0</v>
      </c>
      <c r="W196" s="213">
        <f t="shared" si="68"/>
        <v>0</v>
      </c>
      <c r="X196" s="213">
        <f t="shared" si="61"/>
        <v>0</v>
      </c>
      <c r="Y196" s="213">
        <f t="shared" si="62"/>
        <v>0</v>
      </c>
      <c r="Z196" s="213">
        <f t="shared" si="63"/>
        <v>0</v>
      </c>
      <c r="AA196" s="216"/>
    </row>
    <row r="197" spans="1:27" x14ac:dyDescent="0.2">
      <c r="A197" s="421" t="s">
        <v>302</v>
      </c>
      <c r="B197" s="420">
        <v>7017</v>
      </c>
      <c r="C197" s="420">
        <v>1</v>
      </c>
      <c r="D197" s="435" t="str">
        <f t="shared" si="64"/>
        <v/>
      </c>
      <c r="E197" s="436">
        <f t="shared" si="65"/>
        <v>0</v>
      </c>
      <c r="F197" s="437">
        <f t="shared" si="46"/>
        <v>0</v>
      </c>
      <c r="G197" s="438">
        <f t="shared" si="47"/>
        <v>0</v>
      </c>
      <c r="H197" s="438">
        <f t="shared" si="48"/>
        <v>0</v>
      </c>
      <c r="I197" s="438">
        <f t="shared" si="49"/>
        <v>0</v>
      </c>
      <c r="J197" s="438">
        <f t="shared" si="50"/>
        <v>0</v>
      </c>
      <c r="K197" s="438">
        <f t="shared" si="51"/>
        <v>0</v>
      </c>
      <c r="L197" s="439">
        <f t="shared" si="66"/>
        <v>0</v>
      </c>
      <c r="M197" s="437">
        <f t="shared" si="52"/>
        <v>0</v>
      </c>
      <c r="N197" s="438">
        <f t="shared" si="53"/>
        <v>0</v>
      </c>
      <c r="O197" s="438">
        <f t="shared" si="54"/>
        <v>0</v>
      </c>
      <c r="P197" s="438">
        <f t="shared" si="55"/>
        <v>0</v>
      </c>
      <c r="Q197" s="438">
        <f t="shared" si="56"/>
        <v>0</v>
      </c>
      <c r="R197" s="436">
        <f t="shared" si="60"/>
        <v>0</v>
      </c>
      <c r="S197" s="420">
        <f t="shared" si="57"/>
        <v>0</v>
      </c>
      <c r="T197" s="420">
        <f t="shared" si="67"/>
        <v>0</v>
      </c>
      <c r="U197" s="437">
        <f t="shared" si="58"/>
        <v>0</v>
      </c>
      <c r="V197" s="439">
        <f t="shared" si="59"/>
        <v>0</v>
      </c>
      <c r="W197" s="213">
        <f t="shared" si="68"/>
        <v>0</v>
      </c>
      <c r="X197" s="213">
        <f t="shared" si="61"/>
        <v>0</v>
      </c>
      <c r="Y197" s="213">
        <f t="shared" si="62"/>
        <v>0</v>
      </c>
      <c r="Z197" s="213">
        <f t="shared" si="63"/>
        <v>0</v>
      </c>
      <c r="AA197" s="216"/>
    </row>
    <row r="198" spans="1:27" x14ac:dyDescent="0.2">
      <c r="A198" s="421" t="s">
        <v>468</v>
      </c>
      <c r="B198" s="420">
        <v>5034</v>
      </c>
      <c r="C198" s="420">
        <v>1</v>
      </c>
      <c r="D198" s="435" t="str">
        <f t="shared" si="64"/>
        <v/>
      </c>
      <c r="E198" s="436">
        <f t="shared" si="65"/>
        <v>0</v>
      </c>
      <c r="F198" s="437">
        <f t="shared" si="46"/>
        <v>0</v>
      </c>
      <c r="G198" s="438">
        <f t="shared" si="47"/>
        <v>0</v>
      </c>
      <c r="H198" s="438">
        <f t="shared" si="48"/>
        <v>0</v>
      </c>
      <c r="I198" s="438">
        <f t="shared" si="49"/>
        <v>0</v>
      </c>
      <c r="J198" s="438">
        <f t="shared" si="50"/>
        <v>0</v>
      </c>
      <c r="K198" s="438">
        <f t="shared" si="51"/>
        <v>0</v>
      </c>
      <c r="L198" s="439">
        <f t="shared" si="66"/>
        <v>0</v>
      </c>
      <c r="M198" s="437">
        <f t="shared" si="52"/>
        <v>0</v>
      </c>
      <c r="N198" s="438">
        <f t="shared" si="53"/>
        <v>0</v>
      </c>
      <c r="O198" s="438">
        <f t="shared" si="54"/>
        <v>0</v>
      </c>
      <c r="P198" s="438">
        <f t="shared" si="55"/>
        <v>0</v>
      </c>
      <c r="Q198" s="438">
        <f t="shared" si="56"/>
        <v>0</v>
      </c>
      <c r="R198" s="436">
        <f t="shared" si="60"/>
        <v>0</v>
      </c>
      <c r="S198" s="420">
        <f t="shared" si="57"/>
        <v>0</v>
      </c>
      <c r="T198" s="420">
        <f t="shared" si="67"/>
        <v>0</v>
      </c>
      <c r="U198" s="437">
        <f t="shared" si="58"/>
        <v>0</v>
      </c>
      <c r="V198" s="439">
        <f t="shared" si="59"/>
        <v>0</v>
      </c>
      <c r="W198" s="213">
        <f t="shared" si="68"/>
        <v>0</v>
      </c>
      <c r="X198" s="213">
        <f t="shared" si="61"/>
        <v>0</v>
      </c>
      <c r="Y198" s="213">
        <f t="shared" si="62"/>
        <v>0</v>
      </c>
      <c r="Z198" s="213">
        <f t="shared" si="63"/>
        <v>0</v>
      </c>
      <c r="AA198" s="216"/>
    </row>
    <row r="199" spans="1:27" x14ac:dyDescent="0.2">
      <c r="A199" s="421" t="s">
        <v>810</v>
      </c>
      <c r="B199" s="420">
        <v>5171</v>
      </c>
      <c r="C199" s="420">
        <v>1</v>
      </c>
      <c r="D199" s="435" t="str">
        <f t="shared" si="64"/>
        <v/>
      </c>
      <c r="E199" s="436">
        <f t="shared" si="65"/>
        <v>0</v>
      </c>
      <c r="F199" s="437">
        <f t="shared" si="46"/>
        <v>0</v>
      </c>
      <c r="G199" s="438">
        <f t="shared" si="47"/>
        <v>0</v>
      </c>
      <c r="H199" s="438">
        <f t="shared" si="48"/>
        <v>0</v>
      </c>
      <c r="I199" s="438">
        <f t="shared" si="49"/>
        <v>0</v>
      </c>
      <c r="J199" s="438">
        <f t="shared" si="50"/>
        <v>0</v>
      </c>
      <c r="K199" s="438">
        <f t="shared" si="51"/>
        <v>0</v>
      </c>
      <c r="L199" s="439">
        <f t="shared" si="66"/>
        <v>0</v>
      </c>
      <c r="M199" s="437">
        <f t="shared" si="52"/>
        <v>0</v>
      </c>
      <c r="N199" s="438">
        <f t="shared" si="53"/>
        <v>0</v>
      </c>
      <c r="O199" s="438">
        <f t="shared" si="54"/>
        <v>0</v>
      </c>
      <c r="P199" s="438">
        <f t="shared" si="55"/>
        <v>0</v>
      </c>
      <c r="Q199" s="438">
        <f t="shared" si="56"/>
        <v>0</v>
      </c>
      <c r="R199" s="436">
        <f t="shared" si="60"/>
        <v>0</v>
      </c>
      <c r="S199" s="420">
        <f t="shared" si="57"/>
        <v>0</v>
      </c>
      <c r="T199" s="420">
        <f t="shared" si="67"/>
        <v>0</v>
      </c>
      <c r="U199" s="437">
        <f t="shared" si="58"/>
        <v>0</v>
      </c>
      <c r="V199" s="439">
        <f t="shared" si="59"/>
        <v>0</v>
      </c>
      <c r="W199" s="213">
        <f t="shared" si="68"/>
        <v>0</v>
      </c>
      <c r="X199" s="213">
        <f t="shared" si="61"/>
        <v>0</v>
      </c>
      <c r="Y199" s="213">
        <f t="shared" si="62"/>
        <v>0</v>
      </c>
      <c r="Z199" s="213">
        <f t="shared" si="63"/>
        <v>0</v>
      </c>
      <c r="AA199" s="216"/>
    </row>
    <row r="200" spans="1:27" x14ac:dyDescent="0.2">
      <c r="A200" s="421" t="s">
        <v>762</v>
      </c>
      <c r="B200" s="420">
        <v>5155</v>
      </c>
      <c r="C200" s="420">
        <v>1</v>
      </c>
      <c r="D200" s="435" t="str">
        <f t="shared" si="64"/>
        <v/>
      </c>
      <c r="E200" s="436">
        <f t="shared" si="65"/>
        <v>0</v>
      </c>
      <c r="F200" s="437">
        <f t="shared" si="46"/>
        <v>0</v>
      </c>
      <c r="G200" s="438">
        <f t="shared" si="47"/>
        <v>0</v>
      </c>
      <c r="H200" s="438">
        <f t="shared" si="48"/>
        <v>0</v>
      </c>
      <c r="I200" s="438">
        <f t="shared" si="49"/>
        <v>0</v>
      </c>
      <c r="J200" s="438">
        <f t="shared" si="50"/>
        <v>0</v>
      </c>
      <c r="K200" s="438">
        <f t="shared" si="51"/>
        <v>0</v>
      </c>
      <c r="L200" s="439">
        <f t="shared" si="66"/>
        <v>0</v>
      </c>
      <c r="M200" s="437">
        <f t="shared" si="52"/>
        <v>0</v>
      </c>
      <c r="N200" s="438">
        <f t="shared" si="53"/>
        <v>0</v>
      </c>
      <c r="O200" s="438">
        <f t="shared" si="54"/>
        <v>0</v>
      </c>
      <c r="P200" s="438">
        <f t="shared" si="55"/>
        <v>0</v>
      </c>
      <c r="Q200" s="438">
        <f t="shared" si="56"/>
        <v>0</v>
      </c>
      <c r="R200" s="436">
        <f t="shared" si="60"/>
        <v>0</v>
      </c>
      <c r="S200" s="420">
        <f t="shared" si="57"/>
        <v>0</v>
      </c>
      <c r="T200" s="420">
        <f t="shared" si="67"/>
        <v>0</v>
      </c>
      <c r="U200" s="437">
        <f t="shared" si="58"/>
        <v>0</v>
      </c>
      <c r="V200" s="439">
        <f t="shared" si="59"/>
        <v>0</v>
      </c>
      <c r="W200" s="213">
        <f t="shared" si="68"/>
        <v>0</v>
      </c>
      <c r="X200" s="213">
        <f t="shared" si="61"/>
        <v>0</v>
      </c>
      <c r="Y200" s="213">
        <f t="shared" si="62"/>
        <v>0</v>
      </c>
      <c r="Z200" s="213">
        <f t="shared" si="63"/>
        <v>0</v>
      </c>
      <c r="AA200" s="216"/>
    </row>
    <row r="201" spans="1:27" x14ac:dyDescent="0.2">
      <c r="A201" s="421" t="s">
        <v>303</v>
      </c>
      <c r="B201" s="420">
        <v>5119</v>
      </c>
      <c r="C201" s="420">
        <v>1</v>
      </c>
      <c r="D201" s="435" t="str">
        <f t="shared" si="64"/>
        <v/>
      </c>
      <c r="E201" s="436">
        <f t="shared" si="65"/>
        <v>0</v>
      </c>
      <c r="F201" s="437">
        <f t="shared" ref="F201:F264" si="69">SUMIF(DPVCODES,B201,DPCTONS)*C201-H201-G201</f>
        <v>0</v>
      </c>
      <c r="G201" s="438">
        <f t="shared" ref="G201:G264" si="70">SUMIF(DPVCODES,B201,DPmoglines)*C201</f>
        <v>0</v>
      </c>
      <c r="H201" s="438">
        <f t="shared" ref="H201:H264" si="71">SUMIF(DPVCODES,B201,DPGCTONS)*C201</f>
        <v>0</v>
      </c>
      <c r="I201" s="438">
        <f t="shared" ref="I201:I264" si="72">SUMIF(Q3VCODES,B201,Q3CTONS)*C201</f>
        <v>0</v>
      </c>
      <c r="J201" s="438">
        <f t="shared" ref="J201:J264" si="73">SUMIF(Q4VCODES,B201,Q4CTONS)*C201</f>
        <v>0</v>
      </c>
      <c r="K201" s="438">
        <f t="shared" ref="K201:K264" si="74">SUMIF(Q1CVCODES,B201,Q1CCTONS)*C201</f>
        <v>0</v>
      </c>
      <c r="L201" s="439">
        <f t="shared" si="66"/>
        <v>0</v>
      </c>
      <c r="M201" s="437">
        <f t="shared" ref="M201:M264" si="75">SUMIF(DPVCODES,B201,DPAPTONS)*C201</f>
        <v>0</v>
      </c>
      <c r="N201" s="438">
        <f t="shared" ref="N201:N264" si="76">SUMIF(DPVCODES,B201,DPDPTONS)*C201</f>
        <v>0</v>
      </c>
      <c r="O201" s="438">
        <f t="shared" ref="O201:O264" si="77">C201*(M201+N201)</f>
        <v>0</v>
      </c>
      <c r="P201" s="438">
        <f t="shared" ref="P201:P264" si="78">SUMIF(Q2VCODES,B201,Q2BOTONS)*C201-U201</f>
        <v>0</v>
      </c>
      <c r="Q201" s="438">
        <f t="shared" ref="Q201:Q264" si="79">SUMIF(Q1BVCODES,B201,Q1BRSTONS)*C201</f>
        <v>0</v>
      </c>
      <c r="R201" s="436">
        <f t="shared" si="60"/>
        <v>0</v>
      </c>
      <c r="S201" s="420">
        <f t="shared" ref="S201:S264" si="80">IF(+E201&gt;0.1,1,IF(+E201&lt;-0.1,1,0))</f>
        <v>0</v>
      </c>
      <c r="T201" s="420">
        <f t="shared" si="67"/>
        <v>0</v>
      </c>
      <c r="U201" s="437">
        <f t="shared" ref="U201:U264" si="81">SUMIF(Q2VCODES,B201,Q2GTONS)*C201</f>
        <v>0</v>
      </c>
      <c r="V201" s="439">
        <f t="shared" ref="V201:V264" si="82">SUMIF(Q1CVCODES,B201,Q1CBOTONS)*C201</f>
        <v>0</v>
      </c>
      <c r="W201" s="213">
        <f t="shared" si="68"/>
        <v>0</v>
      </c>
      <c r="X201" s="213">
        <f t="shared" si="61"/>
        <v>0</v>
      </c>
      <c r="Y201" s="213">
        <f t="shared" si="62"/>
        <v>0</v>
      </c>
      <c r="Z201" s="213">
        <f t="shared" si="63"/>
        <v>0</v>
      </c>
      <c r="AA201" s="216"/>
    </row>
    <row r="202" spans="1:27" x14ac:dyDescent="0.2">
      <c r="A202" s="421" t="s">
        <v>304</v>
      </c>
      <c r="B202" s="420"/>
      <c r="C202" s="420">
        <v>0</v>
      </c>
      <c r="D202" s="435" t="str">
        <f t="shared" si="64"/>
        <v>(alias)</v>
      </c>
      <c r="E202" s="436">
        <f t="shared" si="65"/>
        <v>0</v>
      </c>
      <c r="F202" s="437">
        <f t="shared" si="69"/>
        <v>0</v>
      </c>
      <c r="G202" s="438">
        <f t="shared" si="70"/>
        <v>0</v>
      </c>
      <c r="H202" s="438">
        <f t="shared" si="71"/>
        <v>0</v>
      </c>
      <c r="I202" s="438">
        <f t="shared" si="72"/>
        <v>0</v>
      </c>
      <c r="J202" s="438">
        <f t="shared" si="73"/>
        <v>0</v>
      </c>
      <c r="K202" s="438">
        <f t="shared" si="74"/>
        <v>0</v>
      </c>
      <c r="L202" s="439">
        <f t="shared" si="66"/>
        <v>0</v>
      </c>
      <c r="M202" s="437">
        <f t="shared" si="75"/>
        <v>0</v>
      </c>
      <c r="N202" s="438">
        <f t="shared" si="76"/>
        <v>0</v>
      </c>
      <c r="O202" s="438">
        <f t="shared" si="77"/>
        <v>0</v>
      </c>
      <c r="P202" s="438">
        <f t="shared" si="78"/>
        <v>0</v>
      </c>
      <c r="Q202" s="438">
        <f t="shared" si="79"/>
        <v>0</v>
      </c>
      <c r="R202" s="436">
        <f t="shared" ref="R202:R265" si="83">ROUND(C202*(O202-P202-Q202),4)</f>
        <v>0</v>
      </c>
      <c r="S202" s="420">
        <f t="shared" si="80"/>
        <v>0</v>
      </c>
      <c r="T202" s="420">
        <f t="shared" si="67"/>
        <v>0</v>
      </c>
      <c r="U202" s="437">
        <f t="shared" si="81"/>
        <v>0</v>
      </c>
      <c r="V202" s="439">
        <f t="shared" si="82"/>
        <v>0</v>
      </c>
      <c r="W202" s="213">
        <f t="shared" si="68"/>
        <v>0</v>
      </c>
      <c r="X202" s="213">
        <f t="shared" ref="X202:X265" si="84">IF(W202&gt;2,1,0)</f>
        <v>0</v>
      </c>
      <c r="Y202" s="213">
        <f t="shared" ref="Y202:Y265" si="85">IF(W202=2,1,0)</f>
        <v>0</v>
      </c>
      <c r="Z202" s="213">
        <f t="shared" ref="Z202:Z265" si="86">IF(W202=1,1,0)</f>
        <v>0</v>
      </c>
      <c r="AA202" s="216"/>
    </row>
    <row r="203" spans="1:27" x14ac:dyDescent="0.2">
      <c r="A203" s="421" t="s">
        <v>305</v>
      </c>
      <c r="B203" s="420">
        <v>5118</v>
      </c>
      <c r="C203" s="420">
        <v>1</v>
      </c>
      <c r="D203" s="435" t="str">
        <f t="shared" ref="D203:D266" si="87">IF(W203&gt;2,"Problem?",IF(W203=2,"??",IF(W203=1,"Rounding?",IF(L203+O203&gt;0,"OK",IF(C203=0,"(alias)","")))))</f>
        <v/>
      </c>
      <c r="E203" s="436">
        <f t="shared" ref="E203:E266" si="88">C203*ROUND(F203-R203,1)</f>
        <v>0</v>
      </c>
      <c r="F203" s="437">
        <f t="shared" si="69"/>
        <v>0</v>
      </c>
      <c r="G203" s="438">
        <f t="shared" si="70"/>
        <v>0</v>
      </c>
      <c r="H203" s="438">
        <f t="shared" si="71"/>
        <v>0</v>
      </c>
      <c r="I203" s="438">
        <f t="shared" si="72"/>
        <v>0</v>
      </c>
      <c r="J203" s="438">
        <f t="shared" si="73"/>
        <v>0</v>
      </c>
      <c r="K203" s="438">
        <f t="shared" si="74"/>
        <v>0</v>
      </c>
      <c r="L203" s="439">
        <f t="shared" ref="L203:L266" si="89">C203*(F203+H203+I203+J203+K203)</f>
        <v>0</v>
      </c>
      <c r="M203" s="437">
        <f t="shared" si="75"/>
        <v>0</v>
      </c>
      <c r="N203" s="438">
        <f t="shared" si="76"/>
        <v>0</v>
      </c>
      <c r="O203" s="438">
        <f t="shared" si="77"/>
        <v>0</v>
      </c>
      <c r="P203" s="438">
        <f t="shared" si="78"/>
        <v>0</v>
      </c>
      <c r="Q203" s="438">
        <f t="shared" si="79"/>
        <v>0</v>
      </c>
      <c r="R203" s="436">
        <f t="shared" si="83"/>
        <v>0</v>
      </c>
      <c r="S203" s="420">
        <f t="shared" si="80"/>
        <v>0</v>
      </c>
      <c r="T203" s="420">
        <f t="shared" ref="T203:T266" si="90">IF(W203&gt;2,1,0)</f>
        <v>0</v>
      </c>
      <c r="U203" s="437">
        <f t="shared" si="81"/>
        <v>0</v>
      </c>
      <c r="V203" s="439">
        <f t="shared" si="82"/>
        <v>0</v>
      </c>
      <c r="W203" s="213">
        <f t="shared" ref="W203:W266" si="91">IF(E203&lt;-0.5,4,IF(ABS(E203)&lt;0.1,0,IF(ABS(E203)&lt;=0.5,1,IF(E203&lt;0.01*L203,2,3))))</f>
        <v>0</v>
      </c>
      <c r="X203" s="213">
        <f t="shared" si="84"/>
        <v>0</v>
      </c>
      <c r="Y203" s="213">
        <f t="shared" si="85"/>
        <v>0</v>
      </c>
      <c r="Z203" s="213">
        <f t="shared" si="86"/>
        <v>0</v>
      </c>
      <c r="AA203" s="216"/>
    </row>
    <row r="204" spans="1:27" x14ac:dyDescent="0.2">
      <c r="A204" s="421" t="s">
        <v>306</v>
      </c>
      <c r="B204" s="420">
        <v>5102</v>
      </c>
      <c r="C204" s="420">
        <v>1</v>
      </c>
      <c r="D204" s="435" t="str">
        <f t="shared" si="87"/>
        <v/>
      </c>
      <c r="E204" s="436">
        <f t="shared" si="88"/>
        <v>0</v>
      </c>
      <c r="F204" s="437">
        <f t="shared" si="69"/>
        <v>0</v>
      </c>
      <c r="G204" s="438">
        <f t="shared" si="70"/>
        <v>0</v>
      </c>
      <c r="H204" s="438">
        <f t="shared" si="71"/>
        <v>0</v>
      </c>
      <c r="I204" s="438">
        <f t="shared" si="72"/>
        <v>0</v>
      </c>
      <c r="J204" s="438">
        <f t="shared" si="73"/>
        <v>0</v>
      </c>
      <c r="K204" s="438">
        <f t="shared" si="74"/>
        <v>0</v>
      </c>
      <c r="L204" s="439">
        <f t="shared" si="89"/>
        <v>0</v>
      </c>
      <c r="M204" s="437">
        <f t="shared" si="75"/>
        <v>0</v>
      </c>
      <c r="N204" s="438">
        <f t="shared" si="76"/>
        <v>0</v>
      </c>
      <c r="O204" s="438">
        <f t="shared" si="77"/>
        <v>0</v>
      </c>
      <c r="P204" s="438">
        <f t="shared" si="78"/>
        <v>0</v>
      </c>
      <c r="Q204" s="438">
        <f t="shared" si="79"/>
        <v>0</v>
      </c>
      <c r="R204" s="436">
        <f t="shared" si="83"/>
        <v>0</v>
      </c>
      <c r="S204" s="420">
        <f t="shared" si="80"/>
        <v>0</v>
      </c>
      <c r="T204" s="420">
        <f t="shared" si="90"/>
        <v>0</v>
      </c>
      <c r="U204" s="437">
        <f t="shared" si="81"/>
        <v>0</v>
      </c>
      <c r="V204" s="439">
        <f t="shared" si="82"/>
        <v>0</v>
      </c>
      <c r="W204" s="213">
        <f t="shared" si="91"/>
        <v>0</v>
      </c>
      <c r="X204" s="213">
        <f t="shared" si="84"/>
        <v>0</v>
      </c>
      <c r="Y204" s="213">
        <f t="shared" si="85"/>
        <v>0</v>
      </c>
      <c r="Z204" s="213">
        <f t="shared" si="86"/>
        <v>0</v>
      </c>
      <c r="AA204" s="216"/>
    </row>
    <row r="205" spans="1:27" x14ac:dyDescent="0.2">
      <c r="A205" s="421" t="s">
        <v>307</v>
      </c>
      <c r="B205" s="420">
        <v>5035</v>
      </c>
      <c r="C205" s="420">
        <v>1</v>
      </c>
      <c r="D205" s="435" t="str">
        <f t="shared" si="87"/>
        <v/>
      </c>
      <c r="E205" s="436">
        <f t="shared" si="88"/>
        <v>0</v>
      </c>
      <c r="F205" s="437">
        <f t="shared" si="69"/>
        <v>0</v>
      </c>
      <c r="G205" s="438">
        <f t="shared" si="70"/>
        <v>0</v>
      </c>
      <c r="H205" s="438">
        <f t="shared" si="71"/>
        <v>0</v>
      </c>
      <c r="I205" s="438">
        <f t="shared" si="72"/>
        <v>0</v>
      </c>
      <c r="J205" s="438">
        <f t="shared" si="73"/>
        <v>0</v>
      </c>
      <c r="K205" s="438">
        <f t="shared" si="74"/>
        <v>0</v>
      </c>
      <c r="L205" s="439">
        <f t="shared" si="89"/>
        <v>0</v>
      </c>
      <c r="M205" s="437">
        <f t="shared" si="75"/>
        <v>0</v>
      </c>
      <c r="N205" s="438">
        <f t="shared" si="76"/>
        <v>0</v>
      </c>
      <c r="O205" s="438">
        <f t="shared" si="77"/>
        <v>0</v>
      </c>
      <c r="P205" s="438">
        <f t="shared" si="78"/>
        <v>0</v>
      </c>
      <c r="Q205" s="438">
        <f t="shared" si="79"/>
        <v>0</v>
      </c>
      <c r="R205" s="436">
        <f t="shared" si="83"/>
        <v>0</v>
      </c>
      <c r="S205" s="420">
        <f t="shared" si="80"/>
        <v>0</v>
      </c>
      <c r="T205" s="420">
        <f t="shared" si="90"/>
        <v>0</v>
      </c>
      <c r="U205" s="437">
        <f t="shared" si="81"/>
        <v>0</v>
      </c>
      <c r="V205" s="439">
        <f t="shared" si="82"/>
        <v>0</v>
      </c>
      <c r="W205" s="213">
        <f t="shared" si="91"/>
        <v>0</v>
      </c>
      <c r="X205" s="213">
        <f t="shared" si="84"/>
        <v>0</v>
      </c>
      <c r="Y205" s="213">
        <f t="shared" si="85"/>
        <v>0</v>
      </c>
      <c r="Z205" s="213">
        <f t="shared" si="86"/>
        <v>0</v>
      </c>
      <c r="AA205" s="216"/>
    </row>
    <row r="206" spans="1:27" x14ac:dyDescent="0.2">
      <c r="A206" s="421" t="s">
        <v>40</v>
      </c>
      <c r="B206" s="420">
        <v>6036</v>
      </c>
      <c r="C206" s="420">
        <v>1</v>
      </c>
      <c r="D206" s="435" t="str">
        <f t="shared" si="87"/>
        <v/>
      </c>
      <c r="E206" s="436">
        <f t="shared" si="88"/>
        <v>0</v>
      </c>
      <c r="F206" s="437">
        <f t="shared" si="69"/>
        <v>0</v>
      </c>
      <c r="G206" s="438">
        <f t="shared" si="70"/>
        <v>0</v>
      </c>
      <c r="H206" s="438">
        <f t="shared" si="71"/>
        <v>0</v>
      </c>
      <c r="I206" s="438">
        <f t="shared" si="72"/>
        <v>0</v>
      </c>
      <c r="J206" s="438">
        <f t="shared" si="73"/>
        <v>0</v>
      </c>
      <c r="K206" s="438">
        <f t="shared" si="74"/>
        <v>0</v>
      </c>
      <c r="L206" s="439">
        <f t="shared" si="89"/>
        <v>0</v>
      </c>
      <c r="M206" s="437">
        <f t="shared" si="75"/>
        <v>0</v>
      </c>
      <c r="N206" s="438">
        <f t="shared" si="76"/>
        <v>0</v>
      </c>
      <c r="O206" s="438">
        <f t="shared" si="77"/>
        <v>0</v>
      </c>
      <c r="P206" s="438">
        <f t="shared" si="78"/>
        <v>0</v>
      </c>
      <c r="Q206" s="438">
        <f t="shared" si="79"/>
        <v>0</v>
      </c>
      <c r="R206" s="436">
        <f t="shared" si="83"/>
        <v>0</v>
      </c>
      <c r="S206" s="420">
        <f t="shared" si="80"/>
        <v>0</v>
      </c>
      <c r="T206" s="420">
        <f t="shared" si="90"/>
        <v>0</v>
      </c>
      <c r="U206" s="437">
        <f t="shared" si="81"/>
        <v>0</v>
      </c>
      <c r="V206" s="439">
        <f t="shared" si="82"/>
        <v>0</v>
      </c>
      <c r="W206" s="213">
        <f t="shared" si="91"/>
        <v>0</v>
      </c>
      <c r="X206" s="213">
        <f t="shared" si="84"/>
        <v>0</v>
      </c>
      <c r="Y206" s="213">
        <f t="shared" si="85"/>
        <v>0</v>
      </c>
      <c r="Z206" s="213">
        <f t="shared" si="86"/>
        <v>0</v>
      </c>
      <c r="AA206" s="216"/>
    </row>
    <row r="207" spans="1:27" x14ac:dyDescent="0.2">
      <c r="A207" s="421" t="s">
        <v>792</v>
      </c>
      <c r="B207" s="420">
        <v>5170</v>
      </c>
      <c r="C207" s="420">
        <v>1</v>
      </c>
      <c r="D207" s="435" t="str">
        <f t="shared" si="87"/>
        <v/>
      </c>
      <c r="E207" s="436">
        <f t="shared" si="88"/>
        <v>0</v>
      </c>
      <c r="F207" s="437">
        <f t="shared" si="69"/>
        <v>0</v>
      </c>
      <c r="G207" s="438">
        <f t="shared" si="70"/>
        <v>0</v>
      </c>
      <c r="H207" s="438">
        <f t="shared" si="71"/>
        <v>0</v>
      </c>
      <c r="I207" s="438">
        <f t="shared" si="72"/>
        <v>0</v>
      </c>
      <c r="J207" s="438">
        <f t="shared" si="73"/>
        <v>0</v>
      </c>
      <c r="K207" s="438">
        <f t="shared" si="74"/>
        <v>0</v>
      </c>
      <c r="L207" s="439">
        <f t="shared" si="89"/>
        <v>0</v>
      </c>
      <c r="M207" s="437">
        <f t="shared" si="75"/>
        <v>0</v>
      </c>
      <c r="N207" s="438">
        <f t="shared" si="76"/>
        <v>0</v>
      </c>
      <c r="O207" s="438">
        <f t="shared" si="77"/>
        <v>0</v>
      </c>
      <c r="P207" s="438">
        <f t="shared" si="78"/>
        <v>0</v>
      </c>
      <c r="Q207" s="438">
        <f t="shared" si="79"/>
        <v>0</v>
      </c>
      <c r="R207" s="436">
        <f t="shared" si="83"/>
        <v>0</v>
      </c>
      <c r="S207" s="420">
        <f t="shared" si="80"/>
        <v>0</v>
      </c>
      <c r="T207" s="420">
        <f t="shared" si="90"/>
        <v>0</v>
      </c>
      <c r="U207" s="437">
        <f t="shared" si="81"/>
        <v>0</v>
      </c>
      <c r="V207" s="439">
        <f t="shared" si="82"/>
        <v>0</v>
      </c>
      <c r="W207" s="213">
        <f t="shared" si="91"/>
        <v>0</v>
      </c>
      <c r="X207" s="213">
        <f t="shared" si="84"/>
        <v>0</v>
      </c>
      <c r="Y207" s="213">
        <f t="shared" si="85"/>
        <v>0</v>
      </c>
      <c r="Z207" s="213">
        <f t="shared" si="86"/>
        <v>0</v>
      </c>
      <c r="AA207" s="216"/>
    </row>
    <row r="208" spans="1:27" x14ac:dyDescent="0.2">
      <c r="A208" s="605" t="s">
        <v>308</v>
      </c>
      <c r="B208" s="420">
        <v>7053</v>
      </c>
      <c r="C208" s="420">
        <v>1</v>
      </c>
      <c r="D208" s="435" t="str">
        <f t="shared" si="87"/>
        <v/>
      </c>
      <c r="E208" s="436">
        <f t="shared" si="88"/>
        <v>0</v>
      </c>
      <c r="F208" s="437">
        <f t="shared" si="69"/>
        <v>0</v>
      </c>
      <c r="G208" s="438">
        <f t="shared" si="70"/>
        <v>0</v>
      </c>
      <c r="H208" s="438">
        <f t="shared" si="71"/>
        <v>0</v>
      </c>
      <c r="I208" s="438">
        <f t="shared" si="72"/>
        <v>0</v>
      </c>
      <c r="J208" s="438">
        <f t="shared" si="73"/>
        <v>0</v>
      </c>
      <c r="K208" s="438">
        <f t="shared" si="74"/>
        <v>0</v>
      </c>
      <c r="L208" s="439">
        <f t="shared" si="89"/>
        <v>0</v>
      </c>
      <c r="M208" s="437">
        <f t="shared" si="75"/>
        <v>0</v>
      </c>
      <c r="N208" s="438">
        <f t="shared" si="76"/>
        <v>0</v>
      </c>
      <c r="O208" s="438">
        <f t="shared" si="77"/>
        <v>0</v>
      </c>
      <c r="P208" s="438">
        <f t="shared" si="78"/>
        <v>0</v>
      </c>
      <c r="Q208" s="438">
        <f t="shared" si="79"/>
        <v>0</v>
      </c>
      <c r="R208" s="436">
        <f t="shared" si="83"/>
        <v>0</v>
      </c>
      <c r="S208" s="420">
        <f t="shared" si="80"/>
        <v>0</v>
      </c>
      <c r="T208" s="420">
        <f t="shared" si="90"/>
        <v>0</v>
      </c>
      <c r="U208" s="437">
        <f t="shared" si="81"/>
        <v>0</v>
      </c>
      <c r="V208" s="439">
        <f t="shared" si="82"/>
        <v>0</v>
      </c>
      <c r="W208" s="213">
        <f t="shared" si="91"/>
        <v>0</v>
      </c>
      <c r="X208" s="213">
        <f t="shared" si="84"/>
        <v>0</v>
      </c>
      <c r="Y208" s="213">
        <f t="shared" si="85"/>
        <v>0</v>
      </c>
      <c r="Z208" s="213">
        <f t="shared" si="86"/>
        <v>0</v>
      </c>
      <c r="AA208" s="216"/>
    </row>
    <row r="209" spans="1:27" x14ac:dyDescent="0.2">
      <c r="A209" s="605" t="s">
        <v>309</v>
      </c>
      <c r="B209" s="420"/>
      <c r="C209" s="420">
        <v>0</v>
      </c>
      <c r="D209" s="435" t="str">
        <f t="shared" si="87"/>
        <v>(alias)</v>
      </c>
      <c r="E209" s="436">
        <f t="shared" si="88"/>
        <v>0</v>
      </c>
      <c r="F209" s="437">
        <f t="shared" si="69"/>
        <v>0</v>
      </c>
      <c r="G209" s="438">
        <f t="shared" si="70"/>
        <v>0</v>
      </c>
      <c r="H209" s="438">
        <f t="shared" si="71"/>
        <v>0</v>
      </c>
      <c r="I209" s="438">
        <f t="shared" si="72"/>
        <v>0</v>
      </c>
      <c r="J209" s="438">
        <f t="shared" si="73"/>
        <v>0</v>
      </c>
      <c r="K209" s="438">
        <f t="shared" si="74"/>
        <v>0</v>
      </c>
      <c r="L209" s="439">
        <f t="shared" si="89"/>
        <v>0</v>
      </c>
      <c r="M209" s="437">
        <f t="shared" si="75"/>
        <v>0</v>
      </c>
      <c r="N209" s="438">
        <f t="shared" si="76"/>
        <v>0</v>
      </c>
      <c r="O209" s="438">
        <f t="shared" si="77"/>
        <v>0</v>
      </c>
      <c r="P209" s="438">
        <f t="shared" si="78"/>
        <v>0</v>
      </c>
      <c r="Q209" s="438">
        <f t="shared" si="79"/>
        <v>0</v>
      </c>
      <c r="R209" s="436">
        <f t="shared" si="83"/>
        <v>0</v>
      </c>
      <c r="S209" s="420">
        <f t="shared" si="80"/>
        <v>0</v>
      </c>
      <c r="T209" s="420">
        <f t="shared" si="90"/>
        <v>0</v>
      </c>
      <c r="U209" s="437">
        <f t="shared" si="81"/>
        <v>0</v>
      </c>
      <c r="V209" s="439">
        <f t="shared" si="82"/>
        <v>0</v>
      </c>
      <c r="W209" s="213">
        <f t="shared" si="91"/>
        <v>0</v>
      </c>
      <c r="X209" s="213">
        <f t="shared" si="84"/>
        <v>0</v>
      </c>
      <c r="Y209" s="213">
        <f t="shared" si="85"/>
        <v>0</v>
      </c>
      <c r="Z209" s="213">
        <f t="shared" si="86"/>
        <v>0</v>
      </c>
      <c r="AA209" s="216"/>
    </row>
    <row r="210" spans="1:27" x14ac:dyDescent="0.2">
      <c r="A210" s="421" t="s">
        <v>310</v>
      </c>
      <c r="B210" s="420">
        <v>7018</v>
      </c>
      <c r="C210" s="420">
        <v>1</v>
      </c>
      <c r="D210" s="435" t="str">
        <f t="shared" si="87"/>
        <v/>
      </c>
      <c r="E210" s="436">
        <f t="shared" si="88"/>
        <v>0</v>
      </c>
      <c r="F210" s="437">
        <f t="shared" si="69"/>
        <v>0</v>
      </c>
      <c r="G210" s="438">
        <f t="shared" si="70"/>
        <v>0</v>
      </c>
      <c r="H210" s="438">
        <f t="shared" si="71"/>
        <v>0</v>
      </c>
      <c r="I210" s="438">
        <f t="shared" si="72"/>
        <v>0</v>
      </c>
      <c r="J210" s="438">
        <f t="shared" si="73"/>
        <v>0</v>
      </c>
      <c r="K210" s="438">
        <f t="shared" si="74"/>
        <v>0</v>
      </c>
      <c r="L210" s="439">
        <f t="shared" si="89"/>
        <v>0</v>
      </c>
      <c r="M210" s="437">
        <f t="shared" si="75"/>
        <v>0</v>
      </c>
      <c r="N210" s="438">
        <f t="shared" si="76"/>
        <v>0</v>
      </c>
      <c r="O210" s="438">
        <f t="shared" si="77"/>
        <v>0</v>
      </c>
      <c r="P210" s="438">
        <f t="shared" si="78"/>
        <v>0</v>
      </c>
      <c r="Q210" s="438">
        <f t="shared" si="79"/>
        <v>0</v>
      </c>
      <c r="R210" s="436">
        <f t="shared" si="83"/>
        <v>0</v>
      </c>
      <c r="S210" s="420">
        <f t="shared" si="80"/>
        <v>0</v>
      </c>
      <c r="T210" s="420">
        <f t="shared" si="90"/>
        <v>0</v>
      </c>
      <c r="U210" s="437">
        <f t="shared" si="81"/>
        <v>0</v>
      </c>
      <c r="V210" s="439">
        <f t="shared" si="82"/>
        <v>0</v>
      </c>
      <c r="W210" s="213">
        <f t="shared" si="91"/>
        <v>0</v>
      </c>
      <c r="X210" s="213">
        <f t="shared" si="84"/>
        <v>0</v>
      </c>
      <c r="Y210" s="213">
        <f t="shared" si="85"/>
        <v>0</v>
      </c>
      <c r="Z210" s="213">
        <f t="shared" si="86"/>
        <v>0</v>
      </c>
      <c r="AA210" s="216"/>
    </row>
    <row r="211" spans="1:27" x14ac:dyDescent="0.2">
      <c r="A211" s="421" t="s">
        <v>733</v>
      </c>
      <c r="B211" s="420">
        <v>5134</v>
      </c>
      <c r="C211" s="420">
        <v>1</v>
      </c>
      <c r="D211" s="435" t="str">
        <f t="shared" si="87"/>
        <v/>
      </c>
      <c r="E211" s="436">
        <f t="shared" si="88"/>
        <v>0</v>
      </c>
      <c r="F211" s="437">
        <f t="shared" si="69"/>
        <v>0</v>
      </c>
      <c r="G211" s="438">
        <f t="shared" si="70"/>
        <v>0</v>
      </c>
      <c r="H211" s="438">
        <f t="shared" si="71"/>
        <v>0</v>
      </c>
      <c r="I211" s="438">
        <f t="shared" si="72"/>
        <v>0</v>
      </c>
      <c r="J211" s="438">
        <f t="shared" si="73"/>
        <v>0</v>
      </c>
      <c r="K211" s="438">
        <f t="shared" si="74"/>
        <v>0</v>
      </c>
      <c r="L211" s="439">
        <f t="shared" si="89"/>
        <v>0</v>
      </c>
      <c r="M211" s="437">
        <f t="shared" si="75"/>
        <v>0</v>
      </c>
      <c r="N211" s="438">
        <f t="shared" si="76"/>
        <v>0</v>
      </c>
      <c r="O211" s="438">
        <f t="shared" si="77"/>
        <v>0</v>
      </c>
      <c r="P211" s="438">
        <f t="shared" si="78"/>
        <v>0</v>
      </c>
      <c r="Q211" s="438">
        <f t="shared" si="79"/>
        <v>0</v>
      </c>
      <c r="R211" s="436">
        <f t="shared" si="83"/>
        <v>0</v>
      </c>
      <c r="S211" s="420">
        <f t="shared" si="80"/>
        <v>0</v>
      </c>
      <c r="T211" s="420">
        <f t="shared" si="90"/>
        <v>0</v>
      </c>
      <c r="U211" s="437">
        <f t="shared" si="81"/>
        <v>0</v>
      </c>
      <c r="V211" s="439">
        <f t="shared" si="82"/>
        <v>0</v>
      </c>
      <c r="W211" s="213">
        <f t="shared" si="91"/>
        <v>0</v>
      </c>
      <c r="X211" s="213">
        <f t="shared" si="84"/>
        <v>0</v>
      </c>
      <c r="Y211" s="213">
        <f t="shared" si="85"/>
        <v>0</v>
      </c>
      <c r="Z211" s="213">
        <f t="shared" si="86"/>
        <v>0</v>
      </c>
      <c r="AA211" s="216"/>
    </row>
    <row r="212" spans="1:27" x14ac:dyDescent="0.2">
      <c r="A212" s="421" t="s">
        <v>311</v>
      </c>
      <c r="B212" s="420">
        <v>5100</v>
      </c>
      <c r="C212" s="420">
        <v>1</v>
      </c>
      <c r="D212" s="435" t="str">
        <f t="shared" si="87"/>
        <v/>
      </c>
      <c r="E212" s="436">
        <f t="shared" si="88"/>
        <v>0</v>
      </c>
      <c r="F212" s="437">
        <f t="shared" si="69"/>
        <v>0</v>
      </c>
      <c r="G212" s="438">
        <f t="shared" si="70"/>
        <v>0</v>
      </c>
      <c r="H212" s="438">
        <f t="shared" si="71"/>
        <v>0</v>
      </c>
      <c r="I212" s="438">
        <f t="shared" si="72"/>
        <v>0</v>
      </c>
      <c r="J212" s="438">
        <f t="shared" si="73"/>
        <v>0</v>
      </c>
      <c r="K212" s="438">
        <f t="shared" si="74"/>
        <v>0</v>
      </c>
      <c r="L212" s="439">
        <f t="shared" si="89"/>
        <v>0</v>
      </c>
      <c r="M212" s="437">
        <f t="shared" si="75"/>
        <v>0</v>
      </c>
      <c r="N212" s="438">
        <f t="shared" si="76"/>
        <v>0</v>
      </c>
      <c r="O212" s="438">
        <f t="shared" si="77"/>
        <v>0</v>
      </c>
      <c r="P212" s="438">
        <f t="shared" si="78"/>
        <v>0</v>
      </c>
      <c r="Q212" s="438">
        <f t="shared" si="79"/>
        <v>0</v>
      </c>
      <c r="R212" s="436">
        <f t="shared" si="83"/>
        <v>0</v>
      </c>
      <c r="S212" s="420">
        <f t="shared" si="80"/>
        <v>0</v>
      </c>
      <c r="T212" s="420">
        <f t="shared" si="90"/>
        <v>0</v>
      </c>
      <c r="U212" s="437">
        <f t="shared" si="81"/>
        <v>0</v>
      </c>
      <c r="V212" s="439">
        <f t="shared" si="82"/>
        <v>0</v>
      </c>
      <c r="W212" s="213">
        <f t="shared" si="91"/>
        <v>0</v>
      </c>
      <c r="X212" s="213">
        <f t="shared" si="84"/>
        <v>0</v>
      </c>
      <c r="Y212" s="213">
        <f t="shared" si="85"/>
        <v>0</v>
      </c>
      <c r="Z212" s="213">
        <f t="shared" si="86"/>
        <v>0</v>
      </c>
      <c r="AA212" s="216"/>
    </row>
    <row r="213" spans="1:27" x14ac:dyDescent="0.2">
      <c r="A213" s="421" t="s">
        <v>743</v>
      </c>
      <c r="B213" s="420">
        <v>7070</v>
      </c>
      <c r="C213" s="420">
        <v>1</v>
      </c>
      <c r="D213" s="435" t="str">
        <f t="shared" si="87"/>
        <v/>
      </c>
      <c r="E213" s="436">
        <f t="shared" si="88"/>
        <v>0</v>
      </c>
      <c r="F213" s="437">
        <f t="shared" si="69"/>
        <v>0</v>
      </c>
      <c r="G213" s="438">
        <f t="shared" si="70"/>
        <v>0</v>
      </c>
      <c r="H213" s="438">
        <f t="shared" si="71"/>
        <v>0</v>
      </c>
      <c r="I213" s="438">
        <f t="shared" si="72"/>
        <v>0</v>
      </c>
      <c r="J213" s="438">
        <f t="shared" si="73"/>
        <v>0</v>
      </c>
      <c r="K213" s="438">
        <f t="shared" si="74"/>
        <v>0</v>
      </c>
      <c r="L213" s="439">
        <f t="shared" si="89"/>
        <v>0</v>
      </c>
      <c r="M213" s="437">
        <f t="shared" si="75"/>
        <v>0</v>
      </c>
      <c r="N213" s="438">
        <f t="shared" si="76"/>
        <v>0</v>
      </c>
      <c r="O213" s="438">
        <f t="shared" si="77"/>
        <v>0</v>
      </c>
      <c r="P213" s="438">
        <f t="shared" si="78"/>
        <v>0</v>
      </c>
      <c r="Q213" s="438">
        <f t="shared" si="79"/>
        <v>0</v>
      </c>
      <c r="R213" s="436">
        <f t="shared" si="83"/>
        <v>0</v>
      </c>
      <c r="S213" s="420">
        <f t="shared" si="80"/>
        <v>0</v>
      </c>
      <c r="T213" s="420">
        <f t="shared" si="90"/>
        <v>0</v>
      </c>
      <c r="U213" s="437">
        <f t="shared" si="81"/>
        <v>0</v>
      </c>
      <c r="V213" s="439">
        <f t="shared" si="82"/>
        <v>0</v>
      </c>
      <c r="W213" s="213">
        <f t="shared" si="91"/>
        <v>0</v>
      </c>
      <c r="X213" s="213">
        <f t="shared" si="84"/>
        <v>0</v>
      </c>
      <c r="Y213" s="213">
        <f t="shared" si="85"/>
        <v>0</v>
      </c>
      <c r="Z213" s="213">
        <f t="shared" si="86"/>
        <v>0</v>
      </c>
      <c r="AA213" s="216"/>
    </row>
    <row r="214" spans="1:27" x14ac:dyDescent="0.2">
      <c r="A214" s="421" t="s">
        <v>312</v>
      </c>
      <c r="B214" s="420"/>
      <c r="C214" s="420">
        <v>0</v>
      </c>
      <c r="D214" s="435" t="str">
        <f t="shared" si="87"/>
        <v>(alias)</v>
      </c>
      <c r="E214" s="436">
        <f t="shared" si="88"/>
        <v>0</v>
      </c>
      <c r="F214" s="437">
        <f t="shared" si="69"/>
        <v>0</v>
      </c>
      <c r="G214" s="438">
        <f t="shared" si="70"/>
        <v>0</v>
      </c>
      <c r="H214" s="438">
        <f t="shared" si="71"/>
        <v>0</v>
      </c>
      <c r="I214" s="438">
        <f t="shared" si="72"/>
        <v>0</v>
      </c>
      <c r="J214" s="438">
        <f t="shared" si="73"/>
        <v>0</v>
      </c>
      <c r="K214" s="438">
        <f t="shared" si="74"/>
        <v>0</v>
      </c>
      <c r="L214" s="439">
        <f t="shared" si="89"/>
        <v>0</v>
      </c>
      <c r="M214" s="437">
        <f t="shared" si="75"/>
        <v>0</v>
      </c>
      <c r="N214" s="438">
        <f t="shared" si="76"/>
        <v>0</v>
      </c>
      <c r="O214" s="438">
        <f t="shared" si="77"/>
        <v>0</v>
      </c>
      <c r="P214" s="438">
        <f t="shared" si="78"/>
        <v>0</v>
      </c>
      <c r="Q214" s="438">
        <f t="shared" si="79"/>
        <v>0</v>
      </c>
      <c r="R214" s="436">
        <f t="shared" si="83"/>
        <v>0</v>
      </c>
      <c r="S214" s="420">
        <f t="shared" si="80"/>
        <v>0</v>
      </c>
      <c r="T214" s="420">
        <f t="shared" si="90"/>
        <v>0</v>
      </c>
      <c r="U214" s="437">
        <f t="shared" si="81"/>
        <v>0</v>
      </c>
      <c r="V214" s="439">
        <f t="shared" si="82"/>
        <v>0</v>
      </c>
      <c r="W214" s="213">
        <f t="shared" si="91"/>
        <v>0</v>
      </c>
      <c r="X214" s="213">
        <f t="shared" si="84"/>
        <v>0</v>
      </c>
      <c r="Y214" s="213">
        <f t="shared" si="85"/>
        <v>0</v>
      </c>
      <c r="Z214" s="213">
        <f t="shared" si="86"/>
        <v>0</v>
      </c>
      <c r="AA214" s="216"/>
    </row>
    <row r="215" spans="1:27" x14ac:dyDescent="0.2">
      <c r="A215" s="421" t="s">
        <v>313</v>
      </c>
      <c r="B215" s="420">
        <v>6197</v>
      </c>
      <c r="C215" s="420">
        <v>1</v>
      </c>
      <c r="D215" s="435" t="str">
        <f t="shared" si="87"/>
        <v/>
      </c>
      <c r="E215" s="436">
        <f t="shared" si="88"/>
        <v>0</v>
      </c>
      <c r="F215" s="437">
        <f t="shared" si="69"/>
        <v>0</v>
      </c>
      <c r="G215" s="438">
        <f t="shared" si="70"/>
        <v>0</v>
      </c>
      <c r="H215" s="438">
        <f t="shared" si="71"/>
        <v>0</v>
      </c>
      <c r="I215" s="438">
        <f t="shared" si="72"/>
        <v>0</v>
      </c>
      <c r="J215" s="438">
        <f t="shared" si="73"/>
        <v>0</v>
      </c>
      <c r="K215" s="438">
        <f t="shared" si="74"/>
        <v>0</v>
      </c>
      <c r="L215" s="439">
        <f t="shared" si="89"/>
        <v>0</v>
      </c>
      <c r="M215" s="437">
        <f t="shared" si="75"/>
        <v>0</v>
      </c>
      <c r="N215" s="438">
        <f t="shared" si="76"/>
        <v>0</v>
      </c>
      <c r="O215" s="438">
        <f t="shared" si="77"/>
        <v>0</v>
      </c>
      <c r="P215" s="438">
        <f t="shared" si="78"/>
        <v>0</v>
      </c>
      <c r="Q215" s="438">
        <f t="shared" si="79"/>
        <v>0</v>
      </c>
      <c r="R215" s="436">
        <f t="shared" si="83"/>
        <v>0</v>
      </c>
      <c r="S215" s="420">
        <f t="shared" si="80"/>
        <v>0</v>
      </c>
      <c r="T215" s="420">
        <f t="shared" si="90"/>
        <v>0</v>
      </c>
      <c r="U215" s="437">
        <f t="shared" si="81"/>
        <v>0</v>
      </c>
      <c r="V215" s="439">
        <f t="shared" si="82"/>
        <v>0</v>
      </c>
      <c r="W215" s="213">
        <f t="shared" si="91"/>
        <v>0</v>
      </c>
      <c r="X215" s="213">
        <f t="shared" si="84"/>
        <v>0</v>
      </c>
      <c r="Y215" s="213">
        <f t="shared" si="85"/>
        <v>0</v>
      </c>
      <c r="Z215" s="213">
        <f t="shared" si="86"/>
        <v>0</v>
      </c>
      <c r="AA215" s="216"/>
    </row>
    <row r="216" spans="1:27" x14ac:dyDescent="0.2">
      <c r="A216" s="421" t="s">
        <v>314</v>
      </c>
      <c r="B216" s="420">
        <v>6169</v>
      </c>
      <c r="C216" s="420">
        <v>1</v>
      </c>
      <c r="D216" s="435" t="str">
        <f t="shared" si="87"/>
        <v/>
      </c>
      <c r="E216" s="436">
        <f t="shared" si="88"/>
        <v>0</v>
      </c>
      <c r="F216" s="437">
        <f t="shared" si="69"/>
        <v>0</v>
      </c>
      <c r="G216" s="438">
        <f t="shared" si="70"/>
        <v>0</v>
      </c>
      <c r="H216" s="438">
        <f t="shared" si="71"/>
        <v>0</v>
      </c>
      <c r="I216" s="438">
        <f t="shared" si="72"/>
        <v>0</v>
      </c>
      <c r="J216" s="438">
        <f t="shared" si="73"/>
        <v>0</v>
      </c>
      <c r="K216" s="438">
        <f t="shared" si="74"/>
        <v>0</v>
      </c>
      <c r="L216" s="439">
        <f t="shared" si="89"/>
        <v>0</v>
      </c>
      <c r="M216" s="437">
        <f t="shared" si="75"/>
        <v>0</v>
      </c>
      <c r="N216" s="438">
        <f t="shared" si="76"/>
        <v>0</v>
      </c>
      <c r="O216" s="438">
        <f t="shared" si="77"/>
        <v>0</v>
      </c>
      <c r="P216" s="438">
        <f t="shared" si="78"/>
        <v>0</v>
      </c>
      <c r="Q216" s="438">
        <f t="shared" si="79"/>
        <v>0</v>
      </c>
      <c r="R216" s="436">
        <f t="shared" si="83"/>
        <v>0</v>
      </c>
      <c r="S216" s="420">
        <f t="shared" si="80"/>
        <v>0</v>
      </c>
      <c r="T216" s="420">
        <f t="shared" si="90"/>
        <v>0</v>
      </c>
      <c r="U216" s="437">
        <f t="shared" si="81"/>
        <v>0</v>
      </c>
      <c r="V216" s="439">
        <f t="shared" si="82"/>
        <v>0</v>
      </c>
      <c r="W216" s="213">
        <f t="shared" si="91"/>
        <v>0</v>
      </c>
      <c r="X216" s="213">
        <f t="shared" si="84"/>
        <v>0</v>
      </c>
      <c r="Y216" s="213">
        <f t="shared" si="85"/>
        <v>0</v>
      </c>
      <c r="Z216" s="213">
        <f t="shared" si="86"/>
        <v>0</v>
      </c>
      <c r="AA216" s="216"/>
    </row>
    <row r="217" spans="1:27" x14ac:dyDescent="0.2">
      <c r="A217" s="421" t="s">
        <v>315</v>
      </c>
      <c r="B217" s="420">
        <v>5090</v>
      </c>
      <c r="C217" s="420">
        <v>1</v>
      </c>
      <c r="D217" s="435" t="str">
        <f t="shared" si="87"/>
        <v/>
      </c>
      <c r="E217" s="436">
        <f t="shared" si="88"/>
        <v>0</v>
      </c>
      <c r="F217" s="437">
        <f t="shared" si="69"/>
        <v>0</v>
      </c>
      <c r="G217" s="438">
        <f t="shared" si="70"/>
        <v>0</v>
      </c>
      <c r="H217" s="438">
        <f t="shared" si="71"/>
        <v>0</v>
      </c>
      <c r="I217" s="438">
        <f t="shared" si="72"/>
        <v>0</v>
      </c>
      <c r="J217" s="438">
        <f t="shared" si="73"/>
        <v>0</v>
      </c>
      <c r="K217" s="438">
        <f t="shared" si="74"/>
        <v>0</v>
      </c>
      <c r="L217" s="439">
        <f t="shared" si="89"/>
        <v>0</v>
      </c>
      <c r="M217" s="437">
        <f t="shared" si="75"/>
        <v>0</v>
      </c>
      <c r="N217" s="438">
        <f t="shared" si="76"/>
        <v>0</v>
      </c>
      <c r="O217" s="438">
        <f t="shared" si="77"/>
        <v>0</v>
      </c>
      <c r="P217" s="438">
        <f t="shared" si="78"/>
        <v>0</v>
      </c>
      <c r="Q217" s="438">
        <f t="shared" si="79"/>
        <v>0</v>
      </c>
      <c r="R217" s="436">
        <f t="shared" si="83"/>
        <v>0</v>
      </c>
      <c r="S217" s="420">
        <f t="shared" si="80"/>
        <v>0</v>
      </c>
      <c r="T217" s="420">
        <f t="shared" si="90"/>
        <v>0</v>
      </c>
      <c r="U217" s="437">
        <f t="shared" si="81"/>
        <v>0</v>
      </c>
      <c r="V217" s="439">
        <f t="shared" si="82"/>
        <v>0</v>
      </c>
      <c r="W217" s="213">
        <f t="shared" si="91"/>
        <v>0</v>
      </c>
      <c r="X217" s="213">
        <f t="shared" si="84"/>
        <v>0</v>
      </c>
      <c r="Y217" s="213">
        <f t="shared" si="85"/>
        <v>0</v>
      </c>
      <c r="Z217" s="213">
        <f t="shared" si="86"/>
        <v>0</v>
      </c>
      <c r="AA217" s="216"/>
    </row>
    <row r="218" spans="1:27" x14ac:dyDescent="0.2">
      <c r="A218" s="421" t="s">
        <v>564</v>
      </c>
      <c r="B218" s="420"/>
      <c r="C218" s="420">
        <v>0</v>
      </c>
      <c r="D218" s="435" t="str">
        <f t="shared" si="87"/>
        <v>(alias)</v>
      </c>
      <c r="E218" s="436">
        <f t="shared" si="88"/>
        <v>0</v>
      </c>
      <c r="F218" s="437">
        <f t="shared" si="69"/>
        <v>0</v>
      </c>
      <c r="G218" s="438">
        <f t="shared" si="70"/>
        <v>0</v>
      </c>
      <c r="H218" s="438">
        <f t="shared" si="71"/>
        <v>0</v>
      </c>
      <c r="I218" s="438">
        <f t="shared" si="72"/>
        <v>0</v>
      </c>
      <c r="J218" s="438">
        <f t="shared" si="73"/>
        <v>0</v>
      </c>
      <c r="K218" s="438">
        <f t="shared" si="74"/>
        <v>0</v>
      </c>
      <c r="L218" s="439">
        <f t="shared" si="89"/>
        <v>0</v>
      </c>
      <c r="M218" s="437">
        <f t="shared" si="75"/>
        <v>0</v>
      </c>
      <c r="N218" s="438">
        <f t="shared" si="76"/>
        <v>0</v>
      </c>
      <c r="O218" s="438">
        <f t="shared" si="77"/>
        <v>0</v>
      </c>
      <c r="P218" s="438">
        <f t="shared" si="78"/>
        <v>0</v>
      </c>
      <c r="Q218" s="438">
        <f t="shared" si="79"/>
        <v>0</v>
      </c>
      <c r="R218" s="436">
        <f t="shared" si="83"/>
        <v>0</v>
      </c>
      <c r="S218" s="420">
        <f t="shared" si="80"/>
        <v>0</v>
      </c>
      <c r="T218" s="420">
        <f t="shared" si="90"/>
        <v>0</v>
      </c>
      <c r="U218" s="437">
        <f t="shared" si="81"/>
        <v>0</v>
      </c>
      <c r="V218" s="439">
        <f t="shared" si="82"/>
        <v>0</v>
      </c>
      <c r="W218" s="213">
        <f t="shared" si="91"/>
        <v>0</v>
      </c>
      <c r="X218" s="213">
        <f t="shared" si="84"/>
        <v>0</v>
      </c>
      <c r="Y218" s="213">
        <f t="shared" si="85"/>
        <v>0</v>
      </c>
      <c r="Z218" s="213">
        <f t="shared" si="86"/>
        <v>0</v>
      </c>
      <c r="AA218" s="216"/>
    </row>
    <row r="219" spans="1:27" x14ac:dyDescent="0.2">
      <c r="A219" s="421" t="s">
        <v>316</v>
      </c>
      <c r="B219" s="420"/>
      <c r="C219" s="420">
        <v>0</v>
      </c>
      <c r="D219" s="435" t="str">
        <f t="shared" si="87"/>
        <v>(alias)</v>
      </c>
      <c r="E219" s="436">
        <f t="shared" si="88"/>
        <v>0</v>
      </c>
      <c r="F219" s="437">
        <f t="shared" si="69"/>
        <v>0</v>
      </c>
      <c r="G219" s="438">
        <f t="shared" si="70"/>
        <v>0</v>
      </c>
      <c r="H219" s="438">
        <f t="shared" si="71"/>
        <v>0</v>
      </c>
      <c r="I219" s="438">
        <f t="shared" si="72"/>
        <v>0</v>
      </c>
      <c r="J219" s="438">
        <f t="shared" si="73"/>
        <v>0</v>
      </c>
      <c r="K219" s="438">
        <f t="shared" si="74"/>
        <v>0</v>
      </c>
      <c r="L219" s="439">
        <f t="shared" si="89"/>
        <v>0</v>
      </c>
      <c r="M219" s="437">
        <f t="shared" si="75"/>
        <v>0</v>
      </c>
      <c r="N219" s="438">
        <f t="shared" si="76"/>
        <v>0</v>
      </c>
      <c r="O219" s="438">
        <f t="shared" si="77"/>
        <v>0</v>
      </c>
      <c r="P219" s="438">
        <f t="shared" si="78"/>
        <v>0</v>
      </c>
      <c r="Q219" s="438">
        <f t="shared" si="79"/>
        <v>0</v>
      </c>
      <c r="R219" s="436">
        <f t="shared" si="83"/>
        <v>0</v>
      </c>
      <c r="S219" s="420">
        <f t="shared" si="80"/>
        <v>0</v>
      </c>
      <c r="T219" s="420">
        <f t="shared" si="90"/>
        <v>0</v>
      </c>
      <c r="U219" s="437">
        <f t="shared" si="81"/>
        <v>0</v>
      </c>
      <c r="V219" s="439">
        <f t="shared" si="82"/>
        <v>0</v>
      </c>
      <c r="W219" s="213">
        <f t="shared" si="91"/>
        <v>0</v>
      </c>
      <c r="X219" s="213">
        <f t="shared" si="84"/>
        <v>0</v>
      </c>
      <c r="Y219" s="213">
        <f t="shared" si="85"/>
        <v>0</v>
      </c>
      <c r="Z219" s="213">
        <f t="shared" si="86"/>
        <v>0</v>
      </c>
      <c r="AA219" s="216"/>
    </row>
    <row r="220" spans="1:27" x14ac:dyDescent="0.2">
      <c r="A220" s="421" t="s">
        <v>34</v>
      </c>
      <c r="B220" s="420">
        <v>5072</v>
      </c>
      <c r="C220" s="420">
        <v>1</v>
      </c>
      <c r="D220" s="435" t="str">
        <f t="shared" si="87"/>
        <v/>
      </c>
      <c r="E220" s="436">
        <f t="shared" si="88"/>
        <v>0</v>
      </c>
      <c r="F220" s="437">
        <f t="shared" si="69"/>
        <v>0</v>
      </c>
      <c r="G220" s="438">
        <f t="shared" si="70"/>
        <v>0</v>
      </c>
      <c r="H220" s="438">
        <f t="shared" si="71"/>
        <v>0</v>
      </c>
      <c r="I220" s="438">
        <f t="shared" si="72"/>
        <v>0</v>
      </c>
      <c r="J220" s="438">
        <f t="shared" si="73"/>
        <v>0</v>
      </c>
      <c r="K220" s="438">
        <f t="shared" si="74"/>
        <v>0</v>
      </c>
      <c r="L220" s="439">
        <f t="shared" si="89"/>
        <v>0</v>
      </c>
      <c r="M220" s="437">
        <f t="shared" si="75"/>
        <v>0</v>
      </c>
      <c r="N220" s="438">
        <f t="shared" si="76"/>
        <v>0</v>
      </c>
      <c r="O220" s="438">
        <f t="shared" si="77"/>
        <v>0</v>
      </c>
      <c r="P220" s="438">
        <f t="shared" si="78"/>
        <v>0</v>
      </c>
      <c r="Q220" s="438">
        <f t="shared" si="79"/>
        <v>0</v>
      </c>
      <c r="R220" s="436">
        <f t="shared" si="83"/>
        <v>0</v>
      </c>
      <c r="S220" s="420">
        <f t="shared" si="80"/>
        <v>0</v>
      </c>
      <c r="T220" s="420">
        <f t="shared" si="90"/>
        <v>0</v>
      </c>
      <c r="U220" s="437">
        <f t="shared" si="81"/>
        <v>0</v>
      </c>
      <c r="V220" s="439">
        <f t="shared" si="82"/>
        <v>0</v>
      </c>
      <c r="W220" s="213">
        <f t="shared" si="91"/>
        <v>0</v>
      </c>
      <c r="X220" s="213">
        <f t="shared" si="84"/>
        <v>0</v>
      </c>
      <c r="Y220" s="213">
        <f t="shared" si="85"/>
        <v>0</v>
      </c>
      <c r="Z220" s="213">
        <f t="shared" si="86"/>
        <v>0</v>
      </c>
      <c r="AA220" s="216"/>
    </row>
    <row r="221" spans="1:27" x14ac:dyDescent="0.2">
      <c r="A221" s="421" t="s">
        <v>746</v>
      </c>
      <c r="B221" s="420">
        <v>4008</v>
      </c>
      <c r="C221" s="420">
        <v>1</v>
      </c>
      <c r="D221" s="435" t="str">
        <f t="shared" si="87"/>
        <v/>
      </c>
      <c r="E221" s="436">
        <f t="shared" si="88"/>
        <v>0</v>
      </c>
      <c r="F221" s="437">
        <f t="shared" si="69"/>
        <v>0</v>
      </c>
      <c r="G221" s="438">
        <f t="shared" si="70"/>
        <v>0</v>
      </c>
      <c r="H221" s="438">
        <f t="shared" si="71"/>
        <v>0</v>
      </c>
      <c r="I221" s="438">
        <f t="shared" si="72"/>
        <v>0</v>
      </c>
      <c r="J221" s="438">
        <f t="shared" si="73"/>
        <v>0</v>
      </c>
      <c r="K221" s="438">
        <f t="shared" si="74"/>
        <v>0</v>
      </c>
      <c r="L221" s="439">
        <f t="shared" si="89"/>
        <v>0</v>
      </c>
      <c r="M221" s="437">
        <f t="shared" si="75"/>
        <v>0</v>
      </c>
      <c r="N221" s="438">
        <f t="shared" si="76"/>
        <v>0</v>
      </c>
      <c r="O221" s="438">
        <f t="shared" si="77"/>
        <v>0</v>
      </c>
      <c r="P221" s="438">
        <f t="shared" si="78"/>
        <v>0</v>
      </c>
      <c r="Q221" s="438">
        <f t="shared" si="79"/>
        <v>0</v>
      </c>
      <c r="R221" s="436">
        <f t="shared" si="83"/>
        <v>0</v>
      </c>
      <c r="S221" s="420">
        <f t="shared" si="80"/>
        <v>0</v>
      </c>
      <c r="T221" s="420">
        <f t="shared" si="90"/>
        <v>0</v>
      </c>
      <c r="U221" s="437">
        <f t="shared" si="81"/>
        <v>0</v>
      </c>
      <c r="V221" s="439">
        <f t="shared" si="82"/>
        <v>0</v>
      </c>
      <c r="W221" s="213">
        <f t="shared" si="91"/>
        <v>0</v>
      </c>
      <c r="X221" s="213">
        <f t="shared" si="84"/>
        <v>0</v>
      </c>
      <c r="Y221" s="213">
        <f t="shared" si="85"/>
        <v>0</v>
      </c>
      <c r="Z221" s="213">
        <f t="shared" si="86"/>
        <v>0</v>
      </c>
      <c r="AA221" s="216"/>
    </row>
    <row r="222" spans="1:27" x14ac:dyDescent="0.2">
      <c r="A222" s="421" t="s">
        <v>746</v>
      </c>
      <c r="B222" s="420">
        <v>5159</v>
      </c>
      <c r="C222" s="420">
        <v>1</v>
      </c>
      <c r="D222" s="435" t="str">
        <f t="shared" si="87"/>
        <v/>
      </c>
      <c r="E222" s="436">
        <f t="shared" si="88"/>
        <v>0</v>
      </c>
      <c r="F222" s="437">
        <f t="shared" si="69"/>
        <v>0</v>
      </c>
      <c r="G222" s="438">
        <f t="shared" si="70"/>
        <v>0</v>
      </c>
      <c r="H222" s="438">
        <f t="shared" si="71"/>
        <v>0</v>
      </c>
      <c r="I222" s="438">
        <f t="shared" si="72"/>
        <v>0</v>
      </c>
      <c r="J222" s="438">
        <f t="shared" si="73"/>
        <v>0</v>
      </c>
      <c r="K222" s="438">
        <f t="shared" si="74"/>
        <v>0</v>
      </c>
      <c r="L222" s="439">
        <f t="shared" si="89"/>
        <v>0</v>
      </c>
      <c r="M222" s="437">
        <f t="shared" si="75"/>
        <v>0</v>
      </c>
      <c r="N222" s="438">
        <f t="shared" si="76"/>
        <v>0</v>
      </c>
      <c r="O222" s="438">
        <f t="shared" si="77"/>
        <v>0</v>
      </c>
      <c r="P222" s="438">
        <f t="shared" si="78"/>
        <v>0</v>
      </c>
      <c r="Q222" s="438">
        <f t="shared" si="79"/>
        <v>0</v>
      </c>
      <c r="R222" s="436">
        <f t="shared" si="83"/>
        <v>0</v>
      </c>
      <c r="S222" s="420">
        <f t="shared" si="80"/>
        <v>0</v>
      </c>
      <c r="T222" s="420">
        <f t="shared" si="90"/>
        <v>0</v>
      </c>
      <c r="U222" s="437">
        <f t="shared" si="81"/>
        <v>0</v>
      </c>
      <c r="V222" s="439">
        <f t="shared" si="82"/>
        <v>0</v>
      </c>
      <c r="W222" s="213">
        <f t="shared" si="91"/>
        <v>0</v>
      </c>
      <c r="X222" s="213">
        <f t="shared" si="84"/>
        <v>0</v>
      </c>
      <c r="Y222" s="213">
        <f t="shared" si="85"/>
        <v>0</v>
      </c>
      <c r="Z222" s="213">
        <f t="shared" si="86"/>
        <v>0</v>
      </c>
      <c r="AA222" s="216"/>
    </row>
    <row r="223" spans="1:27" x14ac:dyDescent="0.2">
      <c r="A223" s="421" t="s">
        <v>470</v>
      </c>
      <c r="B223" s="420">
        <v>5038</v>
      </c>
      <c r="C223" s="420">
        <v>1</v>
      </c>
      <c r="D223" s="435" t="str">
        <f t="shared" si="87"/>
        <v/>
      </c>
      <c r="E223" s="436">
        <f t="shared" si="88"/>
        <v>0</v>
      </c>
      <c r="F223" s="437">
        <f t="shared" si="69"/>
        <v>0</v>
      </c>
      <c r="G223" s="438">
        <f t="shared" si="70"/>
        <v>0</v>
      </c>
      <c r="H223" s="438">
        <f t="shared" si="71"/>
        <v>0</v>
      </c>
      <c r="I223" s="438">
        <f t="shared" si="72"/>
        <v>0</v>
      </c>
      <c r="J223" s="438">
        <f t="shared" si="73"/>
        <v>0</v>
      </c>
      <c r="K223" s="438">
        <f t="shared" si="74"/>
        <v>0</v>
      </c>
      <c r="L223" s="439">
        <f t="shared" si="89"/>
        <v>0</v>
      </c>
      <c r="M223" s="437">
        <f t="shared" si="75"/>
        <v>0</v>
      </c>
      <c r="N223" s="438">
        <f t="shared" si="76"/>
        <v>0</v>
      </c>
      <c r="O223" s="438">
        <f t="shared" si="77"/>
        <v>0</v>
      </c>
      <c r="P223" s="438">
        <f t="shared" si="78"/>
        <v>0</v>
      </c>
      <c r="Q223" s="438">
        <f t="shared" si="79"/>
        <v>0</v>
      </c>
      <c r="R223" s="436">
        <f t="shared" si="83"/>
        <v>0</v>
      </c>
      <c r="S223" s="420">
        <f t="shared" si="80"/>
        <v>0</v>
      </c>
      <c r="T223" s="420">
        <f t="shared" si="90"/>
        <v>0</v>
      </c>
      <c r="U223" s="437">
        <f t="shared" si="81"/>
        <v>0</v>
      </c>
      <c r="V223" s="439">
        <f t="shared" si="82"/>
        <v>0</v>
      </c>
      <c r="W223" s="213">
        <f t="shared" si="91"/>
        <v>0</v>
      </c>
      <c r="X223" s="213">
        <f t="shared" si="84"/>
        <v>0</v>
      </c>
      <c r="Y223" s="213">
        <f t="shared" si="85"/>
        <v>0</v>
      </c>
      <c r="Z223" s="213">
        <f t="shared" si="86"/>
        <v>0</v>
      </c>
      <c r="AA223" s="216"/>
    </row>
    <row r="224" spans="1:27" x14ac:dyDescent="0.2">
      <c r="A224" s="421" t="s">
        <v>317</v>
      </c>
      <c r="B224" s="420">
        <v>6076</v>
      </c>
      <c r="C224" s="420">
        <v>1</v>
      </c>
      <c r="D224" s="435" t="str">
        <f t="shared" si="87"/>
        <v/>
      </c>
      <c r="E224" s="436">
        <f t="shared" si="88"/>
        <v>0</v>
      </c>
      <c r="F224" s="437">
        <f t="shared" si="69"/>
        <v>0</v>
      </c>
      <c r="G224" s="438">
        <f t="shared" si="70"/>
        <v>0</v>
      </c>
      <c r="H224" s="438">
        <f t="shared" si="71"/>
        <v>0</v>
      </c>
      <c r="I224" s="438">
        <f t="shared" si="72"/>
        <v>0</v>
      </c>
      <c r="J224" s="438">
        <f t="shared" si="73"/>
        <v>0</v>
      </c>
      <c r="K224" s="438">
        <f t="shared" si="74"/>
        <v>0</v>
      </c>
      <c r="L224" s="439">
        <f t="shared" si="89"/>
        <v>0</v>
      </c>
      <c r="M224" s="437">
        <f t="shared" si="75"/>
        <v>0</v>
      </c>
      <c r="N224" s="438">
        <f t="shared" si="76"/>
        <v>0</v>
      </c>
      <c r="O224" s="438">
        <f t="shared" si="77"/>
        <v>0</v>
      </c>
      <c r="P224" s="438">
        <f t="shared" si="78"/>
        <v>0</v>
      </c>
      <c r="Q224" s="438">
        <f t="shared" si="79"/>
        <v>0</v>
      </c>
      <c r="R224" s="436">
        <f t="shared" si="83"/>
        <v>0</v>
      </c>
      <c r="S224" s="420">
        <f t="shared" si="80"/>
        <v>0</v>
      </c>
      <c r="T224" s="420">
        <f t="shared" si="90"/>
        <v>0</v>
      </c>
      <c r="U224" s="437">
        <f t="shared" si="81"/>
        <v>0</v>
      </c>
      <c r="V224" s="439">
        <f t="shared" si="82"/>
        <v>0</v>
      </c>
      <c r="W224" s="213">
        <f t="shared" si="91"/>
        <v>0</v>
      </c>
      <c r="X224" s="213">
        <f t="shared" si="84"/>
        <v>0</v>
      </c>
      <c r="Y224" s="213">
        <f t="shared" si="85"/>
        <v>0</v>
      </c>
      <c r="Z224" s="213">
        <f t="shared" si="86"/>
        <v>0</v>
      </c>
      <c r="AA224" s="216"/>
    </row>
    <row r="225" spans="1:27" x14ac:dyDescent="0.2">
      <c r="A225" s="421" t="s">
        <v>471</v>
      </c>
      <c r="B225" s="420">
        <v>7019</v>
      </c>
      <c r="C225" s="420">
        <v>1</v>
      </c>
      <c r="D225" s="435" t="str">
        <f t="shared" si="87"/>
        <v/>
      </c>
      <c r="E225" s="436">
        <f t="shared" si="88"/>
        <v>0</v>
      </c>
      <c r="F225" s="437">
        <f t="shared" si="69"/>
        <v>0</v>
      </c>
      <c r="G225" s="438">
        <f t="shared" si="70"/>
        <v>0</v>
      </c>
      <c r="H225" s="438">
        <f t="shared" si="71"/>
        <v>0</v>
      </c>
      <c r="I225" s="438">
        <f t="shared" si="72"/>
        <v>0</v>
      </c>
      <c r="J225" s="438">
        <f t="shared" si="73"/>
        <v>0</v>
      </c>
      <c r="K225" s="438">
        <f t="shared" si="74"/>
        <v>0</v>
      </c>
      <c r="L225" s="439">
        <f t="shared" si="89"/>
        <v>0</v>
      </c>
      <c r="M225" s="437">
        <f t="shared" si="75"/>
        <v>0</v>
      </c>
      <c r="N225" s="438">
        <f t="shared" si="76"/>
        <v>0</v>
      </c>
      <c r="O225" s="438">
        <f t="shared" si="77"/>
        <v>0</v>
      </c>
      <c r="P225" s="438">
        <f t="shared" si="78"/>
        <v>0</v>
      </c>
      <c r="Q225" s="438">
        <f t="shared" si="79"/>
        <v>0</v>
      </c>
      <c r="R225" s="436">
        <f t="shared" si="83"/>
        <v>0</v>
      </c>
      <c r="S225" s="420">
        <f t="shared" si="80"/>
        <v>0</v>
      </c>
      <c r="T225" s="420">
        <f t="shared" si="90"/>
        <v>0</v>
      </c>
      <c r="U225" s="437">
        <f t="shared" si="81"/>
        <v>0</v>
      </c>
      <c r="V225" s="439">
        <f t="shared" si="82"/>
        <v>0</v>
      </c>
      <c r="W225" s="213">
        <f t="shared" si="91"/>
        <v>0</v>
      </c>
      <c r="X225" s="213">
        <f t="shared" si="84"/>
        <v>0</v>
      </c>
      <c r="Y225" s="213">
        <f t="shared" si="85"/>
        <v>0</v>
      </c>
      <c r="Z225" s="213">
        <f t="shared" si="86"/>
        <v>0</v>
      </c>
      <c r="AA225" s="216"/>
    </row>
    <row r="226" spans="1:27" x14ac:dyDescent="0.2">
      <c r="A226" s="421" t="s">
        <v>472</v>
      </c>
      <c r="B226" s="420">
        <v>6124</v>
      </c>
      <c r="C226" s="420">
        <v>1</v>
      </c>
      <c r="D226" s="435" t="str">
        <f t="shared" si="87"/>
        <v/>
      </c>
      <c r="E226" s="436">
        <f t="shared" si="88"/>
        <v>0</v>
      </c>
      <c r="F226" s="437">
        <f t="shared" si="69"/>
        <v>0</v>
      </c>
      <c r="G226" s="438">
        <f t="shared" si="70"/>
        <v>0</v>
      </c>
      <c r="H226" s="438">
        <f t="shared" si="71"/>
        <v>0</v>
      </c>
      <c r="I226" s="438">
        <f t="shared" si="72"/>
        <v>0</v>
      </c>
      <c r="J226" s="438">
        <f t="shared" si="73"/>
        <v>0</v>
      </c>
      <c r="K226" s="438">
        <f t="shared" si="74"/>
        <v>0</v>
      </c>
      <c r="L226" s="439">
        <f t="shared" si="89"/>
        <v>0</v>
      </c>
      <c r="M226" s="437">
        <f t="shared" si="75"/>
        <v>0</v>
      </c>
      <c r="N226" s="438">
        <f t="shared" si="76"/>
        <v>0</v>
      </c>
      <c r="O226" s="438">
        <f t="shared" si="77"/>
        <v>0</v>
      </c>
      <c r="P226" s="438">
        <f t="shared" si="78"/>
        <v>0</v>
      </c>
      <c r="Q226" s="438">
        <f t="shared" si="79"/>
        <v>0</v>
      </c>
      <c r="R226" s="436">
        <f t="shared" si="83"/>
        <v>0</v>
      </c>
      <c r="S226" s="420">
        <f t="shared" si="80"/>
        <v>0</v>
      </c>
      <c r="T226" s="420">
        <f t="shared" si="90"/>
        <v>0</v>
      </c>
      <c r="U226" s="437">
        <f t="shared" si="81"/>
        <v>0</v>
      </c>
      <c r="V226" s="439">
        <f t="shared" si="82"/>
        <v>0</v>
      </c>
      <c r="W226" s="213">
        <f t="shared" si="91"/>
        <v>0</v>
      </c>
      <c r="X226" s="213">
        <f t="shared" si="84"/>
        <v>0</v>
      </c>
      <c r="Y226" s="213">
        <f t="shared" si="85"/>
        <v>0</v>
      </c>
      <c r="Z226" s="213">
        <f t="shared" si="86"/>
        <v>0</v>
      </c>
      <c r="AA226" s="216"/>
    </row>
    <row r="227" spans="1:27" x14ac:dyDescent="0.2">
      <c r="A227" s="421" t="s">
        <v>739</v>
      </c>
      <c r="B227" s="420">
        <v>6037</v>
      </c>
      <c r="C227" s="420">
        <v>1</v>
      </c>
      <c r="D227" s="435" t="str">
        <f t="shared" si="87"/>
        <v/>
      </c>
      <c r="E227" s="436">
        <f t="shared" si="88"/>
        <v>0</v>
      </c>
      <c r="F227" s="437">
        <f t="shared" si="69"/>
        <v>0</v>
      </c>
      <c r="G227" s="438">
        <f t="shared" si="70"/>
        <v>0</v>
      </c>
      <c r="H227" s="438">
        <f t="shared" si="71"/>
        <v>0</v>
      </c>
      <c r="I227" s="438">
        <f t="shared" si="72"/>
        <v>0</v>
      </c>
      <c r="J227" s="438">
        <f t="shared" si="73"/>
        <v>0</v>
      </c>
      <c r="K227" s="438">
        <f t="shared" si="74"/>
        <v>0</v>
      </c>
      <c r="L227" s="439">
        <f t="shared" si="89"/>
        <v>0</v>
      </c>
      <c r="M227" s="437">
        <f t="shared" si="75"/>
        <v>0</v>
      </c>
      <c r="N227" s="438">
        <f t="shared" si="76"/>
        <v>0</v>
      </c>
      <c r="O227" s="438">
        <f t="shared" si="77"/>
        <v>0</v>
      </c>
      <c r="P227" s="438">
        <f t="shared" si="78"/>
        <v>0</v>
      </c>
      <c r="Q227" s="438">
        <f t="shared" si="79"/>
        <v>0</v>
      </c>
      <c r="R227" s="436">
        <f t="shared" si="83"/>
        <v>0</v>
      </c>
      <c r="S227" s="420">
        <f t="shared" si="80"/>
        <v>0</v>
      </c>
      <c r="T227" s="420">
        <f t="shared" si="90"/>
        <v>0</v>
      </c>
      <c r="U227" s="437">
        <f t="shared" si="81"/>
        <v>0</v>
      </c>
      <c r="V227" s="439">
        <f t="shared" si="82"/>
        <v>0</v>
      </c>
      <c r="W227" s="213">
        <f t="shared" si="91"/>
        <v>0</v>
      </c>
      <c r="X227" s="213">
        <f t="shared" si="84"/>
        <v>0</v>
      </c>
      <c r="Y227" s="213">
        <f t="shared" si="85"/>
        <v>0</v>
      </c>
      <c r="Z227" s="213">
        <f t="shared" si="86"/>
        <v>0</v>
      </c>
      <c r="AA227" s="216"/>
    </row>
    <row r="228" spans="1:27" x14ac:dyDescent="0.2">
      <c r="A228" s="421" t="s">
        <v>665</v>
      </c>
      <c r="B228" s="420">
        <v>5059</v>
      </c>
      <c r="C228" s="420">
        <v>1</v>
      </c>
      <c r="D228" s="435" t="str">
        <f t="shared" si="87"/>
        <v/>
      </c>
      <c r="E228" s="436">
        <f t="shared" si="88"/>
        <v>0</v>
      </c>
      <c r="F228" s="437">
        <f t="shared" si="69"/>
        <v>0</v>
      </c>
      <c r="G228" s="438">
        <f t="shared" si="70"/>
        <v>0</v>
      </c>
      <c r="H228" s="438">
        <f t="shared" si="71"/>
        <v>0</v>
      </c>
      <c r="I228" s="438">
        <f t="shared" si="72"/>
        <v>0</v>
      </c>
      <c r="J228" s="438">
        <f t="shared" si="73"/>
        <v>0</v>
      </c>
      <c r="K228" s="438">
        <f t="shared" si="74"/>
        <v>0</v>
      </c>
      <c r="L228" s="439">
        <f t="shared" si="89"/>
        <v>0</v>
      </c>
      <c r="M228" s="437">
        <f t="shared" si="75"/>
        <v>0</v>
      </c>
      <c r="N228" s="438">
        <f t="shared" si="76"/>
        <v>0</v>
      </c>
      <c r="O228" s="438">
        <f t="shared" si="77"/>
        <v>0</v>
      </c>
      <c r="P228" s="438">
        <f t="shared" si="78"/>
        <v>0</v>
      </c>
      <c r="Q228" s="438">
        <f t="shared" si="79"/>
        <v>0</v>
      </c>
      <c r="R228" s="436">
        <f t="shared" si="83"/>
        <v>0</v>
      </c>
      <c r="S228" s="420">
        <f t="shared" si="80"/>
        <v>0</v>
      </c>
      <c r="T228" s="420">
        <f t="shared" si="90"/>
        <v>0</v>
      </c>
      <c r="U228" s="437">
        <f t="shared" si="81"/>
        <v>0</v>
      </c>
      <c r="V228" s="439">
        <f t="shared" si="82"/>
        <v>0</v>
      </c>
      <c r="W228" s="213">
        <f t="shared" si="91"/>
        <v>0</v>
      </c>
      <c r="X228" s="213">
        <f t="shared" si="84"/>
        <v>0</v>
      </c>
      <c r="Y228" s="213">
        <f t="shared" si="85"/>
        <v>0</v>
      </c>
      <c r="Z228" s="213">
        <f t="shared" si="86"/>
        <v>0</v>
      </c>
      <c r="AA228" s="216"/>
    </row>
    <row r="229" spans="1:27" x14ac:dyDescent="0.2">
      <c r="A229" s="421" t="s">
        <v>560</v>
      </c>
      <c r="B229" s="420">
        <v>5109</v>
      </c>
      <c r="C229" s="420">
        <v>1</v>
      </c>
      <c r="D229" s="435" t="str">
        <f t="shared" si="87"/>
        <v/>
      </c>
      <c r="E229" s="436">
        <f t="shared" si="88"/>
        <v>0</v>
      </c>
      <c r="F229" s="437">
        <f t="shared" si="69"/>
        <v>0</v>
      </c>
      <c r="G229" s="438">
        <f t="shared" si="70"/>
        <v>0</v>
      </c>
      <c r="H229" s="438">
        <f t="shared" si="71"/>
        <v>0</v>
      </c>
      <c r="I229" s="438">
        <f t="shared" si="72"/>
        <v>0</v>
      </c>
      <c r="J229" s="438">
        <f t="shared" si="73"/>
        <v>0</v>
      </c>
      <c r="K229" s="438">
        <f t="shared" si="74"/>
        <v>0</v>
      </c>
      <c r="L229" s="439">
        <f t="shared" si="89"/>
        <v>0</v>
      </c>
      <c r="M229" s="437">
        <f t="shared" si="75"/>
        <v>0</v>
      </c>
      <c r="N229" s="438">
        <f t="shared" si="76"/>
        <v>0</v>
      </c>
      <c r="O229" s="438">
        <f t="shared" si="77"/>
        <v>0</v>
      </c>
      <c r="P229" s="438">
        <f t="shared" si="78"/>
        <v>0</v>
      </c>
      <c r="Q229" s="438">
        <f t="shared" si="79"/>
        <v>0</v>
      </c>
      <c r="R229" s="436">
        <f t="shared" si="83"/>
        <v>0</v>
      </c>
      <c r="S229" s="420">
        <f t="shared" si="80"/>
        <v>0</v>
      </c>
      <c r="T229" s="420">
        <f t="shared" si="90"/>
        <v>0</v>
      </c>
      <c r="U229" s="437">
        <f t="shared" si="81"/>
        <v>0</v>
      </c>
      <c r="V229" s="439">
        <f t="shared" si="82"/>
        <v>0</v>
      </c>
      <c r="W229" s="213">
        <f t="shared" si="91"/>
        <v>0</v>
      </c>
      <c r="X229" s="213">
        <f t="shared" si="84"/>
        <v>0</v>
      </c>
      <c r="Y229" s="213">
        <f t="shared" si="85"/>
        <v>0</v>
      </c>
      <c r="Z229" s="213">
        <f t="shared" si="86"/>
        <v>0</v>
      </c>
      <c r="AA229" s="216"/>
    </row>
    <row r="230" spans="1:27" x14ac:dyDescent="0.2">
      <c r="A230" s="421" t="s">
        <v>318</v>
      </c>
      <c r="B230" s="420">
        <v>7045</v>
      </c>
      <c r="C230" s="420">
        <v>1</v>
      </c>
      <c r="D230" s="435" t="str">
        <f t="shared" si="87"/>
        <v/>
      </c>
      <c r="E230" s="436">
        <f t="shared" si="88"/>
        <v>0</v>
      </c>
      <c r="F230" s="437">
        <f t="shared" si="69"/>
        <v>0</v>
      </c>
      <c r="G230" s="438">
        <f t="shared" si="70"/>
        <v>0</v>
      </c>
      <c r="H230" s="438">
        <f t="shared" si="71"/>
        <v>0</v>
      </c>
      <c r="I230" s="438">
        <f t="shared" si="72"/>
        <v>0</v>
      </c>
      <c r="J230" s="438">
        <f t="shared" si="73"/>
        <v>0</v>
      </c>
      <c r="K230" s="438">
        <f t="shared" si="74"/>
        <v>0</v>
      </c>
      <c r="L230" s="439">
        <f t="shared" si="89"/>
        <v>0</v>
      </c>
      <c r="M230" s="437">
        <f t="shared" si="75"/>
        <v>0</v>
      </c>
      <c r="N230" s="438">
        <f t="shared" si="76"/>
        <v>0</v>
      </c>
      <c r="O230" s="438">
        <f t="shared" si="77"/>
        <v>0</v>
      </c>
      <c r="P230" s="438">
        <f t="shared" si="78"/>
        <v>0</v>
      </c>
      <c r="Q230" s="438">
        <f t="shared" si="79"/>
        <v>0</v>
      </c>
      <c r="R230" s="436">
        <f t="shared" si="83"/>
        <v>0</v>
      </c>
      <c r="S230" s="420">
        <f t="shared" si="80"/>
        <v>0</v>
      </c>
      <c r="T230" s="420">
        <f t="shared" si="90"/>
        <v>0</v>
      </c>
      <c r="U230" s="437">
        <f t="shared" si="81"/>
        <v>0</v>
      </c>
      <c r="V230" s="439">
        <f t="shared" si="82"/>
        <v>0</v>
      </c>
      <c r="W230" s="213">
        <f t="shared" si="91"/>
        <v>0</v>
      </c>
      <c r="X230" s="213">
        <f t="shared" si="84"/>
        <v>0</v>
      </c>
      <c r="Y230" s="213">
        <f t="shared" si="85"/>
        <v>0</v>
      </c>
      <c r="Z230" s="213">
        <f t="shared" si="86"/>
        <v>0</v>
      </c>
      <c r="AA230" s="216"/>
    </row>
    <row r="231" spans="1:27" x14ac:dyDescent="0.2">
      <c r="A231" s="421" t="s">
        <v>473</v>
      </c>
      <c r="B231" s="420"/>
      <c r="C231" s="420">
        <v>0</v>
      </c>
      <c r="D231" s="435" t="str">
        <f t="shared" si="87"/>
        <v>(alias)</v>
      </c>
      <c r="E231" s="436">
        <f t="shared" si="88"/>
        <v>0</v>
      </c>
      <c r="F231" s="437">
        <f t="shared" si="69"/>
        <v>0</v>
      </c>
      <c r="G231" s="438">
        <f t="shared" si="70"/>
        <v>0</v>
      </c>
      <c r="H231" s="438">
        <f t="shared" si="71"/>
        <v>0</v>
      </c>
      <c r="I231" s="438">
        <f t="shared" si="72"/>
        <v>0</v>
      </c>
      <c r="J231" s="438">
        <f t="shared" si="73"/>
        <v>0</v>
      </c>
      <c r="K231" s="438">
        <f t="shared" si="74"/>
        <v>0</v>
      </c>
      <c r="L231" s="439">
        <f t="shared" si="89"/>
        <v>0</v>
      </c>
      <c r="M231" s="437">
        <f t="shared" si="75"/>
        <v>0</v>
      </c>
      <c r="N231" s="438">
        <f t="shared" si="76"/>
        <v>0</v>
      </c>
      <c r="O231" s="438">
        <f t="shared" si="77"/>
        <v>0</v>
      </c>
      <c r="P231" s="438">
        <f t="shared" si="78"/>
        <v>0</v>
      </c>
      <c r="Q231" s="438">
        <f t="shared" si="79"/>
        <v>0</v>
      </c>
      <c r="R231" s="436">
        <f t="shared" si="83"/>
        <v>0</v>
      </c>
      <c r="S231" s="420">
        <f t="shared" si="80"/>
        <v>0</v>
      </c>
      <c r="T231" s="420">
        <f t="shared" si="90"/>
        <v>0</v>
      </c>
      <c r="U231" s="437">
        <f t="shared" si="81"/>
        <v>0</v>
      </c>
      <c r="V231" s="439">
        <f t="shared" si="82"/>
        <v>0</v>
      </c>
      <c r="W231" s="213">
        <f t="shared" si="91"/>
        <v>0</v>
      </c>
      <c r="X231" s="213">
        <f t="shared" si="84"/>
        <v>0</v>
      </c>
      <c r="Y231" s="213">
        <f t="shared" si="85"/>
        <v>0</v>
      </c>
      <c r="Z231" s="213">
        <f t="shared" si="86"/>
        <v>0</v>
      </c>
      <c r="AA231" s="216"/>
    </row>
    <row r="232" spans="1:27" x14ac:dyDescent="0.2">
      <c r="A232" s="421" t="s">
        <v>319</v>
      </c>
      <c r="B232" s="420"/>
      <c r="C232" s="420">
        <v>0</v>
      </c>
      <c r="D232" s="435" t="str">
        <f t="shared" si="87"/>
        <v>(alias)</v>
      </c>
      <c r="E232" s="436">
        <f t="shared" si="88"/>
        <v>0</v>
      </c>
      <c r="F232" s="437">
        <f t="shared" si="69"/>
        <v>0</v>
      </c>
      <c r="G232" s="438">
        <f t="shared" si="70"/>
        <v>0</v>
      </c>
      <c r="H232" s="438">
        <f t="shared" si="71"/>
        <v>0</v>
      </c>
      <c r="I232" s="438">
        <f t="shared" si="72"/>
        <v>0</v>
      </c>
      <c r="J232" s="438">
        <f t="shared" si="73"/>
        <v>0</v>
      </c>
      <c r="K232" s="438">
        <f t="shared" si="74"/>
        <v>0</v>
      </c>
      <c r="L232" s="439">
        <f t="shared" si="89"/>
        <v>0</v>
      </c>
      <c r="M232" s="437">
        <f t="shared" si="75"/>
        <v>0</v>
      </c>
      <c r="N232" s="438">
        <f t="shared" si="76"/>
        <v>0</v>
      </c>
      <c r="O232" s="438">
        <f t="shared" si="77"/>
        <v>0</v>
      </c>
      <c r="P232" s="438">
        <f t="shared" si="78"/>
        <v>0</v>
      </c>
      <c r="Q232" s="438">
        <f t="shared" si="79"/>
        <v>0</v>
      </c>
      <c r="R232" s="436">
        <f t="shared" si="83"/>
        <v>0</v>
      </c>
      <c r="S232" s="420">
        <f t="shared" si="80"/>
        <v>0</v>
      </c>
      <c r="T232" s="420">
        <f t="shared" si="90"/>
        <v>0</v>
      </c>
      <c r="U232" s="437">
        <f t="shared" si="81"/>
        <v>0</v>
      </c>
      <c r="V232" s="439">
        <f t="shared" si="82"/>
        <v>0</v>
      </c>
      <c r="W232" s="213">
        <f t="shared" si="91"/>
        <v>0</v>
      </c>
      <c r="X232" s="213">
        <f t="shared" si="84"/>
        <v>0</v>
      </c>
      <c r="Y232" s="213">
        <f t="shared" si="85"/>
        <v>0</v>
      </c>
      <c r="Z232" s="213">
        <f t="shared" si="86"/>
        <v>0</v>
      </c>
      <c r="AA232" s="216"/>
    </row>
    <row r="233" spans="1:27" x14ac:dyDescent="0.2">
      <c r="A233" s="421" t="s">
        <v>320</v>
      </c>
      <c r="B233" s="420">
        <v>7020</v>
      </c>
      <c r="C233" s="420">
        <v>1</v>
      </c>
      <c r="D233" s="435" t="str">
        <f t="shared" si="87"/>
        <v/>
      </c>
      <c r="E233" s="436">
        <f t="shared" si="88"/>
        <v>0</v>
      </c>
      <c r="F233" s="437">
        <f t="shared" si="69"/>
        <v>0</v>
      </c>
      <c r="G233" s="438">
        <f t="shared" si="70"/>
        <v>0</v>
      </c>
      <c r="H233" s="438">
        <f t="shared" si="71"/>
        <v>0</v>
      </c>
      <c r="I233" s="438">
        <f t="shared" si="72"/>
        <v>0</v>
      </c>
      <c r="J233" s="438">
        <f t="shared" si="73"/>
        <v>0</v>
      </c>
      <c r="K233" s="438">
        <f t="shared" si="74"/>
        <v>0</v>
      </c>
      <c r="L233" s="439">
        <f t="shared" si="89"/>
        <v>0</v>
      </c>
      <c r="M233" s="437">
        <f t="shared" si="75"/>
        <v>0</v>
      </c>
      <c r="N233" s="438">
        <f t="shared" si="76"/>
        <v>0</v>
      </c>
      <c r="O233" s="438">
        <f t="shared" si="77"/>
        <v>0</v>
      </c>
      <c r="P233" s="438">
        <f t="shared" si="78"/>
        <v>0</v>
      </c>
      <c r="Q233" s="438">
        <f t="shared" si="79"/>
        <v>0</v>
      </c>
      <c r="R233" s="436">
        <f t="shared" si="83"/>
        <v>0</v>
      </c>
      <c r="S233" s="420">
        <f t="shared" si="80"/>
        <v>0</v>
      </c>
      <c r="T233" s="420">
        <f t="shared" si="90"/>
        <v>0</v>
      </c>
      <c r="U233" s="437">
        <f t="shared" si="81"/>
        <v>0</v>
      </c>
      <c r="V233" s="439">
        <f t="shared" si="82"/>
        <v>0</v>
      </c>
      <c r="W233" s="213">
        <f t="shared" si="91"/>
        <v>0</v>
      </c>
      <c r="X233" s="213">
        <f t="shared" si="84"/>
        <v>0</v>
      </c>
      <c r="Y233" s="213">
        <f t="shared" si="85"/>
        <v>0</v>
      </c>
      <c r="Z233" s="213">
        <f t="shared" si="86"/>
        <v>0</v>
      </c>
      <c r="AA233" s="216"/>
    </row>
    <row r="234" spans="1:27" x14ac:dyDescent="0.2">
      <c r="A234" s="421" t="s">
        <v>794</v>
      </c>
      <c r="B234" s="420">
        <v>6200</v>
      </c>
      <c r="C234" s="420">
        <v>1</v>
      </c>
      <c r="D234" s="435" t="str">
        <f t="shared" si="87"/>
        <v/>
      </c>
      <c r="E234" s="436">
        <f t="shared" si="88"/>
        <v>0</v>
      </c>
      <c r="F234" s="437">
        <f t="shared" si="69"/>
        <v>0</v>
      </c>
      <c r="G234" s="438">
        <f t="shared" si="70"/>
        <v>0</v>
      </c>
      <c r="H234" s="438">
        <f t="shared" si="71"/>
        <v>0</v>
      </c>
      <c r="I234" s="438">
        <f t="shared" si="72"/>
        <v>0</v>
      </c>
      <c r="J234" s="438">
        <f t="shared" si="73"/>
        <v>0</v>
      </c>
      <c r="K234" s="438">
        <f t="shared" si="74"/>
        <v>0</v>
      </c>
      <c r="L234" s="439">
        <f t="shared" si="89"/>
        <v>0</v>
      </c>
      <c r="M234" s="437">
        <f t="shared" si="75"/>
        <v>0</v>
      </c>
      <c r="N234" s="438">
        <f t="shared" si="76"/>
        <v>0</v>
      </c>
      <c r="O234" s="438">
        <f t="shared" si="77"/>
        <v>0</v>
      </c>
      <c r="P234" s="438">
        <f t="shared" si="78"/>
        <v>0</v>
      </c>
      <c r="Q234" s="438">
        <f t="shared" si="79"/>
        <v>0</v>
      </c>
      <c r="R234" s="436">
        <f t="shared" si="83"/>
        <v>0</v>
      </c>
      <c r="S234" s="420">
        <f t="shared" si="80"/>
        <v>0</v>
      </c>
      <c r="T234" s="420">
        <f t="shared" si="90"/>
        <v>0</v>
      </c>
      <c r="U234" s="437">
        <f t="shared" si="81"/>
        <v>0</v>
      </c>
      <c r="V234" s="439">
        <f t="shared" si="82"/>
        <v>0</v>
      </c>
      <c r="W234" s="213">
        <f t="shared" si="91"/>
        <v>0</v>
      </c>
      <c r="X234" s="213">
        <f t="shared" si="84"/>
        <v>0</v>
      </c>
      <c r="Y234" s="213">
        <f t="shared" si="85"/>
        <v>0</v>
      </c>
      <c r="Z234" s="213">
        <f t="shared" si="86"/>
        <v>0</v>
      </c>
      <c r="AA234" s="216"/>
    </row>
    <row r="235" spans="1:27" x14ac:dyDescent="0.2">
      <c r="A235" s="421" t="s">
        <v>321</v>
      </c>
      <c r="B235" s="420">
        <v>6084</v>
      </c>
      <c r="C235" s="420">
        <v>1</v>
      </c>
      <c r="D235" s="435" t="str">
        <f t="shared" si="87"/>
        <v/>
      </c>
      <c r="E235" s="436">
        <f t="shared" si="88"/>
        <v>0</v>
      </c>
      <c r="F235" s="437">
        <f t="shared" si="69"/>
        <v>0</v>
      </c>
      <c r="G235" s="438">
        <f t="shared" si="70"/>
        <v>0</v>
      </c>
      <c r="H235" s="438">
        <f t="shared" si="71"/>
        <v>0</v>
      </c>
      <c r="I235" s="438">
        <f t="shared" si="72"/>
        <v>0</v>
      </c>
      <c r="J235" s="438">
        <f t="shared" si="73"/>
        <v>0</v>
      </c>
      <c r="K235" s="438">
        <f t="shared" si="74"/>
        <v>0</v>
      </c>
      <c r="L235" s="439">
        <f t="shared" si="89"/>
        <v>0</v>
      </c>
      <c r="M235" s="437">
        <f t="shared" si="75"/>
        <v>0</v>
      </c>
      <c r="N235" s="438">
        <f t="shared" si="76"/>
        <v>0</v>
      </c>
      <c r="O235" s="438">
        <f t="shared" si="77"/>
        <v>0</v>
      </c>
      <c r="P235" s="438">
        <f t="shared" si="78"/>
        <v>0</v>
      </c>
      <c r="Q235" s="438">
        <f t="shared" si="79"/>
        <v>0</v>
      </c>
      <c r="R235" s="436">
        <f t="shared" si="83"/>
        <v>0</v>
      </c>
      <c r="S235" s="420">
        <f t="shared" si="80"/>
        <v>0</v>
      </c>
      <c r="T235" s="420">
        <f t="shared" si="90"/>
        <v>0</v>
      </c>
      <c r="U235" s="437">
        <f t="shared" si="81"/>
        <v>0</v>
      </c>
      <c r="V235" s="439">
        <f t="shared" si="82"/>
        <v>0</v>
      </c>
      <c r="W235" s="213">
        <f t="shared" si="91"/>
        <v>0</v>
      </c>
      <c r="X235" s="213">
        <f t="shared" si="84"/>
        <v>0</v>
      </c>
      <c r="Y235" s="213">
        <f t="shared" si="85"/>
        <v>0</v>
      </c>
      <c r="Z235" s="213">
        <f t="shared" si="86"/>
        <v>0</v>
      </c>
      <c r="AA235" s="216"/>
    </row>
    <row r="236" spans="1:27" x14ac:dyDescent="0.2">
      <c r="A236" s="421" t="s">
        <v>474</v>
      </c>
      <c r="B236" s="420">
        <v>6085</v>
      </c>
      <c r="C236" s="420">
        <v>1</v>
      </c>
      <c r="D236" s="435" t="str">
        <f t="shared" si="87"/>
        <v/>
      </c>
      <c r="E236" s="436">
        <f t="shared" si="88"/>
        <v>0</v>
      </c>
      <c r="F236" s="437">
        <f t="shared" si="69"/>
        <v>0</v>
      </c>
      <c r="G236" s="438">
        <f t="shared" si="70"/>
        <v>0</v>
      </c>
      <c r="H236" s="438">
        <f t="shared" si="71"/>
        <v>0</v>
      </c>
      <c r="I236" s="438">
        <f t="shared" si="72"/>
        <v>0</v>
      </c>
      <c r="J236" s="438">
        <f t="shared" si="73"/>
        <v>0</v>
      </c>
      <c r="K236" s="438">
        <f t="shared" si="74"/>
        <v>0</v>
      </c>
      <c r="L236" s="439">
        <f t="shared" si="89"/>
        <v>0</v>
      </c>
      <c r="M236" s="437">
        <f t="shared" si="75"/>
        <v>0</v>
      </c>
      <c r="N236" s="438">
        <f t="shared" si="76"/>
        <v>0</v>
      </c>
      <c r="O236" s="438">
        <f t="shared" si="77"/>
        <v>0</v>
      </c>
      <c r="P236" s="438">
        <f t="shared" si="78"/>
        <v>0</v>
      </c>
      <c r="Q236" s="438">
        <f t="shared" si="79"/>
        <v>0</v>
      </c>
      <c r="R236" s="436">
        <f t="shared" si="83"/>
        <v>0</v>
      </c>
      <c r="S236" s="420">
        <f t="shared" si="80"/>
        <v>0</v>
      </c>
      <c r="T236" s="420">
        <f t="shared" si="90"/>
        <v>0</v>
      </c>
      <c r="U236" s="437">
        <f t="shared" si="81"/>
        <v>0</v>
      </c>
      <c r="V236" s="439">
        <f t="shared" si="82"/>
        <v>0</v>
      </c>
      <c r="W236" s="213">
        <f t="shared" si="91"/>
        <v>0</v>
      </c>
      <c r="X236" s="213">
        <f t="shared" si="84"/>
        <v>0</v>
      </c>
      <c r="Y236" s="213">
        <f t="shared" si="85"/>
        <v>0</v>
      </c>
      <c r="Z236" s="213">
        <f t="shared" si="86"/>
        <v>0</v>
      </c>
      <c r="AA236" s="216"/>
    </row>
    <row r="237" spans="1:27" x14ac:dyDescent="0.2">
      <c r="A237" s="421" t="s">
        <v>666</v>
      </c>
      <c r="B237" s="420">
        <v>5046</v>
      </c>
      <c r="C237" s="420">
        <v>1</v>
      </c>
      <c r="D237" s="435" t="str">
        <f t="shared" si="87"/>
        <v/>
      </c>
      <c r="E237" s="436">
        <f t="shared" si="88"/>
        <v>0</v>
      </c>
      <c r="F237" s="437">
        <f t="shared" si="69"/>
        <v>0</v>
      </c>
      <c r="G237" s="438">
        <f t="shared" si="70"/>
        <v>0</v>
      </c>
      <c r="H237" s="438">
        <f t="shared" si="71"/>
        <v>0</v>
      </c>
      <c r="I237" s="438">
        <f t="shared" si="72"/>
        <v>0</v>
      </c>
      <c r="J237" s="438">
        <f t="shared" si="73"/>
        <v>0</v>
      </c>
      <c r="K237" s="438">
        <f t="shared" si="74"/>
        <v>0</v>
      </c>
      <c r="L237" s="439">
        <f t="shared" si="89"/>
        <v>0</v>
      </c>
      <c r="M237" s="437">
        <f t="shared" si="75"/>
        <v>0</v>
      </c>
      <c r="N237" s="438">
        <f t="shared" si="76"/>
        <v>0</v>
      </c>
      <c r="O237" s="438">
        <f t="shared" si="77"/>
        <v>0</v>
      </c>
      <c r="P237" s="438">
        <f t="shared" si="78"/>
        <v>0</v>
      </c>
      <c r="Q237" s="438">
        <f t="shared" si="79"/>
        <v>0</v>
      </c>
      <c r="R237" s="436">
        <f t="shared" si="83"/>
        <v>0</v>
      </c>
      <c r="S237" s="420">
        <f t="shared" si="80"/>
        <v>0</v>
      </c>
      <c r="T237" s="420">
        <f t="shared" si="90"/>
        <v>0</v>
      </c>
      <c r="U237" s="437">
        <f t="shared" si="81"/>
        <v>0</v>
      </c>
      <c r="V237" s="439">
        <f t="shared" si="82"/>
        <v>0</v>
      </c>
      <c r="W237" s="213">
        <f t="shared" si="91"/>
        <v>0</v>
      </c>
      <c r="X237" s="213">
        <f t="shared" si="84"/>
        <v>0</v>
      </c>
      <c r="Y237" s="213">
        <f t="shared" si="85"/>
        <v>0</v>
      </c>
      <c r="Z237" s="213">
        <f t="shared" si="86"/>
        <v>0</v>
      </c>
      <c r="AA237" s="216"/>
    </row>
    <row r="238" spans="1:27" x14ac:dyDescent="0.2">
      <c r="A238" s="421" t="s">
        <v>322</v>
      </c>
      <c r="B238" s="420">
        <v>5106</v>
      </c>
      <c r="C238" s="420">
        <v>1</v>
      </c>
      <c r="D238" s="435" t="str">
        <f t="shared" si="87"/>
        <v/>
      </c>
      <c r="E238" s="436">
        <f t="shared" si="88"/>
        <v>0</v>
      </c>
      <c r="F238" s="437">
        <f t="shared" si="69"/>
        <v>0</v>
      </c>
      <c r="G238" s="438">
        <f t="shared" si="70"/>
        <v>0</v>
      </c>
      <c r="H238" s="438">
        <f t="shared" si="71"/>
        <v>0</v>
      </c>
      <c r="I238" s="438">
        <f t="shared" si="72"/>
        <v>0</v>
      </c>
      <c r="J238" s="438">
        <f t="shared" si="73"/>
        <v>0</v>
      </c>
      <c r="K238" s="438">
        <f t="shared" si="74"/>
        <v>0</v>
      </c>
      <c r="L238" s="439">
        <f t="shared" si="89"/>
        <v>0</v>
      </c>
      <c r="M238" s="437">
        <f t="shared" si="75"/>
        <v>0</v>
      </c>
      <c r="N238" s="438">
        <f t="shared" si="76"/>
        <v>0</v>
      </c>
      <c r="O238" s="438">
        <f t="shared" si="77"/>
        <v>0</v>
      </c>
      <c r="P238" s="438">
        <f t="shared" si="78"/>
        <v>0</v>
      </c>
      <c r="Q238" s="438">
        <f t="shared" si="79"/>
        <v>0</v>
      </c>
      <c r="R238" s="436">
        <f t="shared" si="83"/>
        <v>0</v>
      </c>
      <c r="S238" s="420">
        <f t="shared" si="80"/>
        <v>0</v>
      </c>
      <c r="T238" s="420">
        <f t="shared" si="90"/>
        <v>0</v>
      </c>
      <c r="U238" s="437">
        <f t="shared" si="81"/>
        <v>0</v>
      </c>
      <c r="V238" s="439">
        <f t="shared" si="82"/>
        <v>0</v>
      </c>
      <c r="W238" s="213">
        <f t="shared" si="91"/>
        <v>0</v>
      </c>
      <c r="X238" s="213">
        <f t="shared" si="84"/>
        <v>0</v>
      </c>
      <c r="Y238" s="213">
        <f t="shared" si="85"/>
        <v>0</v>
      </c>
      <c r="Z238" s="213">
        <f t="shared" si="86"/>
        <v>0</v>
      </c>
      <c r="AA238" s="216"/>
    </row>
    <row r="239" spans="1:27" x14ac:dyDescent="0.2">
      <c r="A239" s="421" t="s">
        <v>323</v>
      </c>
      <c r="B239" s="420">
        <v>7057</v>
      </c>
      <c r="C239" s="420">
        <v>1</v>
      </c>
      <c r="D239" s="435" t="str">
        <f t="shared" si="87"/>
        <v/>
      </c>
      <c r="E239" s="436">
        <f t="shared" si="88"/>
        <v>0</v>
      </c>
      <c r="F239" s="437">
        <f t="shared" si="69"/>
        <v>0</v>
      </c>
      <c r="G239" s="438">
        <f t="shared" si="70"/>
        <v>0</v>
      </c>
      <c r="H239" s="438">
        <f t="shared" si="71"/>
        <v>0</v>
      </c>
      <c r="I239" s="438">
        <f t="shared" si="72"/>
        <v>0</v>
      </c>
      <c r="J239" s="438">
        <f t="shared" si="73"/>
        <v>0</v>
      </c>
      <c r="K239" s="438">
        <f t="shared" si="74"/>
        <v>0</v>
      </c>
      <c r="L239" s="439">
        <f t="shared" si="89"/>
        <v>0</v>
      </c>
      <c r="M239" s="437">
        <f t="shared" si="75"/>
        <v>0</v>
      </c>
      <c r="N239" s="438">
        <f t="shared" si="76"/>
        <v>0</v>
      </c>
      <c r="O239" s="438">
        <f t="shared" si="77"/>
        <v>0</v>
      </c>
      <c r="P239" s="438">
        <f t="shared" si="78"/>
        <v>0</v>
      </c>
      <c r="Q239" s="438">
        <f t="shared" si="79"/>
        <v>0</v>
      </c>
      <c r="R239" s="436">
        <f t="shared" si="83"/>
        <v>0</v>
      </c>
      <c r="S239" s="420">
        <f t="shared" si="80"/>
        <v>0</v>
      </c>
      <c r="T239" s="420">
        <f t="shared" si="90"/>
        <v>0</v>
      </c>
      <c r="U239" s="437">
        <f t="shared" si="81"/>
        <v>0</v>
      </c>
      <c r="V239" s="439">
        <f t="shared" si="82"/>
        <v>0</v>
      </c>
      <c r="W239" s="213">
        <f t="shared" si="91"/>
        <v>0</v>
      </c>
      <c r="X239" s="213">
        <f t="shared" si="84"/>
        <v>0</v>
      </c>
      <c r="Y239" s="213">
        <f t="shared" si="85"/>
        <v>0</v>
      </c>
      <c r="Z239" s="213">
        <f t="shared" si="86"/>
        <v>0</v>
      </c>
      <c r="AA239" s="216"/>
    </row>
    <row r="240" spans="1:27" x14ac:dyDescent="0.2">
      <c r="A240" s="421" t="s">
        <v>324</v>
      </c>
      <c r="B240" s="420">
        <v>6086</v>
      </c>
      <c r="C240" s="420">
        <v>1</v>
      </c>
      <c r="D240" s="435" t="str">
        <f t="shared" si="87"/>
        <v/>
      </c>
      <c r="E240" s="436">
        <f t="shared" si="88"/>
        <v>0</v>
      </c>
      <c r="F240" s="437">
        <f t="shared" si="69"/>
        <v>0</v>
      </c>
      <c r="G240" s="438">
        <f t="shared" si="70"/>
        <v>0</v>
      </c>
      <c r="H240" s="438">
        <f t="shared" si="71"/>
        <v>0</v>
      </c>
      <c r="I240" s="438">
        <f t="shared" si="72"/>
        <v>0</v>
      </c>
      <c r="J240" s="438">
        <f t="shared" si="73"/>
        <v>0</v>
      </c>
      <c r="K240" s="438">
        <f t="shared" si="74"/>
        <v>0</v>
      </c>
      <c r="L240" s="439">
        <f t="shared" si="89"/>
        <v>0</v>
      </c>
      <c r="M240" s="437">
        <f t="shared" si="75"/>
        <v>0</v>
      </c>
      <c r="N240" s="438">
        <f t="shared" si="76"/>
        <v>0</v>
      </c>
      <c r="O240" s="438">
        <f t="shared" si="77"/>
        <v>0</v>
      </c>
      <c r="P240" s="438">
        <f t="shared" si="78"/>
        <v>0</v>
      </c>
      <c r="Q240" s="438">
        <f t="shared" si="79"/>
        <v>0</v>
      </c>
      <c r="R240" s="436">
        <f t="shared" si="83"/>
        <v>0</v>
      </c>
      <c r="S240" s="420">
        <f t="shared" si="80"/>
        <v>0</v>
      </c>
      <c r="T240" s="420">
        <f t="shared" si="90"/>
        <v>0</v>
      </c>
      <c r="U240" s="437">
        <f t="shared" si="81"/>
        <v>0</v>
      </c>
      <c r="V240" s="439">
        <f t="shared" si="82"/>
        <v>0</v>
      </c>
      <c r="W240" s="213">
        <f t="shared" si="91"/>
        <v>0</v>
      </c>
      <c r="X240" s="213">
        <f t="shared" si="84"/>
        <v>0</v>
      </c>
      <c r="Y240" s="213">
        <f t="shared" si="85"/>
        <v>0</v>
      </c>
      <c r="Z240" s="213">
        <f t="shared" si="86"/>
        <v>0</v>
      </c>
      <c r="AA240" s="216"/>
    </row>
    <row r="241" spans="1:27" x14ac:dyDescent="0.2">
      <c r="A241" s="421" t="s">
        <v>439</v>
      </c>
      <c r="B241" s="420"/>
      <c r="C241" s="420">
        <v>0</v>
      </c>
      <c r="D241" s="435" t="str">
        <f t="shared" si="87"/>
        <v>(alias)</v>
      </c>
      <c r="E241" s="436">
        <f t="shared" si="88"/>
        <v>0</v>
      </c>
      <c r="F241" s="437">
        <f t="shared" si="69"/>
        <v>0</v>
      </c>
      <c r="G241" s="438">
        <f t="shared" si="70"/>
        <v>0</v>
      </c>
      <c r="H241" s="438">
        <f t="shared" si="71"/>
        <v>0</v>
      </c>
      <c r="I241" s="438">
        <f t="shared" si="72"/>
        <v>0</v>
      </c>
      <c r="J241" s="438">
        <f t="shared" si="73"/>
        <v>0</v>
      </c>
      <c r="K241" s="438">
        <f t="shared" si="74"/>
        <v>0</v>
      </c>
      <c r="L241" s="439">
        <f t="shared" si="89"/>
        <v>0</v>
      </c>
      <c r="M241" s="437">
        <f t="shared" si="75"/>
        <v>0</v>
      </c>
      <c r="N241" s="438">
        <f t="shared" si="76"/>
        <v>0</v>
      </c>
      <c r="O241" s="438">
        <f t="shared" si="77"/>
        <v>0</v>
      </c>
      <c r="P241" s="438">
        <f t="shared" si="78"/>
        <v>0</v>
      </c>
      <c r="Q241" s="438">
        <f t="shared" si="79"/>
        <v>0</v>
      </c>
      <c r="R241" s="436">
        <f t="shared" si="83"/>
        <v>0</v>
      </c>
      <c r="S241" s="420">
        <f t="shared" si="80"/>
        <v>0</v>
      </c>
      <c r="T241" s="420">
        <f t="shared" si="90"/>
        <v>0</v>
      </c>
      <c r="U241" s="437">
        <f t="shared" si="81"/>
        <v>0</v>
      </c>
      <c r="V241" s="439">
        <f t="shared" si="82"/>
        <v>0</v>
      </c>
      <c r="W241" s="213">
        <f t="shared" si="91"/>
        <v>0</v>
      </c>
      <c r="X241" s="213">
        <f t="shared" si="84"/>
        <v>0</v>
      </c>
      <c r="Y241" s="213">
        <f t="shared" si="85"/>
        <v>0</v>
      </c>
      <c r="Z241" s="213">
        <f t="shared" si="86"/>
        <v>0</v>
      </c>
      <c r="AA241" s="216"/>
    </row>
    <row r="242" spans="1:27" x14ac:dyDescent="0.2">
      <c r="A242" s="421" t="s">
        <v>441</v>
      </c>
      <c r="B242" s="420"/>
      <c r="C242" s="420">
        <v>0</v>
      </c>
      <c r="D242" s="435" t="str">
        <f t="shared" si="87"/>
        <v>(alias)</v>
      </c>
      <c r="E242" s="436">
        <f t="shared" si="88"/>
        <v>0</v>
      </c>
      <c r="F242" s="437">
        <f t="shared" si="69"/>
        <v>0</v>
      </c>
      <c r="G242" s="438">
        <f t="shared" si="70"/>
        <v>0</v>
      </c>
      <c r="H242" s="438">
        <f t="shared" si="71"/>
        <v>0</v>
      </c>
      <c r="I242" s="438">
        <f t="shared" si="72"/>
        <v>0</v>
      </c>
      <c r="J242" s="438">
        <f t="shared" si="73"/>
        <v>0</v>
      </c>
      <c r="K242" s="438">
        <f t="shared" si="74"/>
        <v>0</v>
      </c>
      <c r="L242" s="439">
        <f t="shared" si="89"/>
        <v>0</v>
      </c>
      <c r="M242" s="437">
        <f t="shared" si="75"/>
        <v>0</v>
      </c>
      <c r="N242" s="438">
        <f t="shared" si="76"/>
        <v>0</v>
      </c>
      <c r="O242" s="438">
        <f t="shared" si="77"/>
        <v>0</v>
      </c>
      <c r="P242" s="438">
        <f t="shared" si="78"/>
        <v>0</v>
      </c>
      <c r="Q242" s="438">
        <f t="shared" si="79"/>
        <v>0</v>
      </c>
      <c r="R242" s="436">
        <f t="shared" si="83"/>
        <v>0</v>
      </c>
      <c r="S242" s="420">
        <f t="shared" si="80"/>
        <v>0</v>
      </c>
      <c r="T242" s="420">
        <f t="shared" si="90"/>
        <v>0</v>
      </c>
      <c r="U242" s="437">
        <f t="shared" si="81"/>
        <v>0</v>
      </c>
      <c r="V242" s="439">
        <f t="shared" si="82"/>
        <v>0</v>
      </c>
      <c r="W242" s="213">
        <f t="shared" si="91"/>
        <v>0</v>
      </c>
      <c r="X242" s="213">
        <f t="shared" si="84"/>
        <v>0</v>
      </c>
      <c r="Y242" s="213">
        <f t="shared" si="85"/>
        <v>0</v>
      </c>
      <c r="Z242" s="213">
        <f t="shared" si="86"/>
        <v>0</v>
      </c>
      <c r="AA242" s="216"/>
    </row>
    <row r="243" spans="1:27" x14ac:dyDescent="0.2">
      <c r="A243" s="421" t="s">
        <v>442</v>
      </c>
      <c r="B243" s="420"/>
      <c r="C243" s="420">
        <v>0</v>
      </c>
      <c r="D243" s="435" t="str">
        <f t="shared" si="87"/>
        <v>(alias)</v>
      </c>
      <c r="E243" s="436">
        <f t="shared" si="88"/>
        <v>0</v>
      </c>
      <c r="F243" s="437">
        <f t="shared" si="69"/>
        <v>0</v>
      </c>
      <c r="G243" s="438">
        <f t="shared" si="70"/>
        <v>0</v>
      </c>
      <c r="H243" s="438">
        <f t="shared" si="71"/>
        <v>0</v>
      </c>
      <c r="I243" s="438">
        <f t="shared" si="72"/>
        <v>0</v>
      </c>
      <c r="J243" s="438">
        <f t="shared" si="73"/>
        <v>0</v>
      </c>
      <c r="K243" s="438">
        <f t="shared" si="74"/>
        <v>0</v>
      </c>
      <c r="L243" s="439">
        <f t="shared" si="89"/>
        <v>0</v>
      </c>
      <c r="M243" s="437">
        <f t="shared" si="75"/>
        <v>0</v>
      </c>
      <c r="N243" s="438">
        <f t="shared" si="76"/>
        <v>0</v>
      </c>
      <c r="O243" s="438">
        <f t="shared" si="77"/>
        <v>0</v>
      </c>
      <c r="P243" s="438">
        <f t="shared" si="78"/>
        <v>0</v>
      </c>
      <c r="Q243" s="438">
        <f t="shared" si="79"/>
        <v>0</v>
      </c>
      <c r="R243" s="436">
        <f t="shared" si="83"/>
        <v>0</v>
      </c>
      <c r="S243" s="420">
        <f t="shared" si="80"/>
        <v>0</v>
      </c>
      <c r="T243" s="420">
        <f t="shared" si="90"/>
        <v>0</v>
      </c>
      <c r="U243" s="437">
        <f t="shared" si="81"/>
        <v>0</v>
      </c>
      <c r="V243" s="439">
        <f t="shared" si="82"/>
        <v>0</v>
      </c>
      <c r="W243" s="213">
        <f t="shared" si="91"/>
        <v>0</v>
      </c>
      <c r="X243" s="213">
        <f t="shared" si="84"/>
        <v>0</v>
      </c>
      <c r="Y243" s="213">
        <f t="shared" si="85"/>
        <v>0</v>
      </c>
      <c r="Z243" s="213">
        <f t="shared" si="86"/>
        <v>0</v>
      </c>
      <c r="AA243" s="216"/>
    </row>
    <row r="244" spans="1:27" x14ac:dyDescent="0.2">
      <c r="A244" s="421" t="s">
        <v>444</v>
      </c>
      <c r="B244" s="420"/>
      <c r="C244" s="420">
        <v>0</v>
      </c>
      <c r="D244" s="435" t="str">
        <f t="shared" si="87"/>
        <v>(alias)</v>
      </c>
      <c r="E244" s="436">
        <f t="shared" si="88"/>
        <v>0</v>
      </c>
      <c r="F244" s="437">
        <f t="shared" si="69"/>
        <v>0</v>
      </c>
      <c r="G244" s="438">
        <f t="shared" si="70"/>
        <v>0</v>
      </c>
      <c r="H244" s="438">
        <f t="shared" si="71"/>
        <v>0</v>
      </c>
      <c r="I244" s="438">
        <f t="shared" si="72"/>
        <v>0</v>
      </c>
      <c r="J244" s="438">
        <f t="shared" si="73"/>
        <v>0</v>
      </c>
      <c r="K244" s="438">
        <f t="shared" si="74"/>
        <v>0</v>
      </c>
      <c r="L244" s="439">
        <f t="shared" si="89"/>
        <v>0</v>
      </c>
      <c r="M244" s="437">
        <f t="shared" si="75"/>
        <v>0</v>
      </c>
      <c r="N244" s="438">
        <f t="shared" si="76"/>
        <v>0</v>
      </c>
      <c r="O244" s="438">
        <f t="shared" si="77"/>
        <v>0</v>
      </c>
      <c r="P244" s="438">
        <f t="shared" si="78"/>
        <v>0</v>
      </c>
      <c r="Q244" s="438">
        <f t="shared" si="79"/>
        <v>0</v>
      </c>
      <c r="R244" s="436">
        <f t="shared" si="83"/>
        <v>0</v>
      </c>
      <c r="S244" s="420">
        <f t="shared" si="80"/>
        <v>0</v>
      </c>
      <c r="T244" s="420">
        <f t="shared" si="90"/>
        <v>0</v>
      </c>
      <c r="U244" s="437">
        <f t="shared" si="81"/>
        <v>0</v>
      </c>
      <c r="V244" s="439">
        <f t="shared" si="82"/>
        <v>0</v>
      </c>
      <c r="W244" s="213">
        <f t="shared" si="91"/>
        <v>0</v>
      </c>
      <c r="X244" s="213">
        <f t="shared" si="84"/>
        <v>0</v>
      </c>
      <c r="Y244" s="213">
        <f t="shared" si="85"/>
        <v>0</v>
      </c>
      <c r="Z244" s="213">
        <f t="shared" si="86"/>
        <v>0</v>
      </c>
      <c r="AA244" s="216"/>
    </row>
    <row r="245" spans="1:27" x14ac:dyDescent="0.2">
      <c r="A245" s="421" t="s">
        <v>768</v>
      </c>
      <c r="B245" s="420">
        <v>6041</v>
      </c>
      <c r="C245" s="420">
        <v>1</v>
      </c>
      <c r="D245" s="435" t="str">
        <f t="shared" si="87"/>
        <v/>
      </c>
      <c r="E245" s="436">
        <f t="shared" si="88"/>
        <v>0</v>
      </c>
      <c r="F245" s="437">
        <f t="shared" si="69"/>
        <v>0</v>
      </c>
      <c r="G245" s="438">
        <f t="shared" si="70"/>
        <v>0</v>
      </c>
      <c r="H245" s="438">
        <f t="shared" si="71"/>
        <v>0</v>
      </c>
      <c r="I245" s="438">
        <f t="shared" si="72"/>
        <v>0</v>
      </c>
      <c r="J245" s="438">
        <f t="shared" si="73"/>
        <v>0</v>
      </c>
      <c r="K245" s="438">
        <f t="shared" si="74"/>
        <v>0</v>
      </c>
      <c r="L245" s="439">
        <f t="shared" si="89"/>
        <v>0</v>
      </c>
      <c r="M245" s="437">
        <f t="shared" si="75"/>
        <v>0</v>
      </c>
      <c r="N245" s="438">
        <f t="shared" si="76"/>
        <v>0</v>
      </c>
      <c r="O245" s="438">
        <f t="shared" si="77"/>
        <v>0</v>
      </c>
      <c r="P245" s="438">
        <f t="shared" si="78"/>
        <v>0</v>
      </c>
      <c r="Q245" s="438">
        <f t="shared" si="79"/>
        <v>0</v>
      </c>
      <c r="R245" s="436">
        <f t="shared" si="83"/>
        <v>0</v>
      </c>
      <c r="S245" s="420">
        <f t="shared" si="80"/>
        <v>0</v>
      </c>
      <c r="T245" s="420">
        <f t="shared" si="90"/>
        <v>0</v>
      </c>
      <c r="U245" s="437">
        <f t="shared" si="81"/>
        <v>0</v>
      </c>
      <c r="V245" s="439">
        <f t="shared" si="82"/>
        <v>0</v>
      </c>
      <c r="W245" s="213">
        <f t="shared" si="91"/>
        <v>0</v>
      </c>
      <c r="X245" s="213">
        <f t="shared" si="84"/>
        <v>0</v>
      </c>
      <c r="Y245" s="213">
        <f t="shared" si="85"/>
        <v>0</v>
      </c>
      <c r="Z245" s="213">
        <f t="shared" si="86"/>
        <v>0</v>
      </c>
      <c r="AA245" s="216"/>
    </row>
    <row r="246" spans="1:27" x14ac:dyDescent="0.2">
      <c r="A246" s="421" t="s">
        <v>325</v>
      </c>
      <c r="B246" s="420"/>
      <c r="C246" s="420">
        <v>0</v>
      </c>
      <c r="D246" s="435" t="str">
        <f t="shared" si="87"/>
        <v>(alias)</v>
      </c>
      <c r="E246" s="436">
        <f t="shared" si="88"/>
        <v>0</v>
      </c>
      <c r="F246" s="437">
        <f t="shared" si="69"/>
        <v>0</v>
      </c>
      <c r="G246" s="438">
        <f t="shared" si="70"/>
        <v>0</v>
      </c>
      <c r="H246" s="438">
        <f t="shared" si="71"/>
        <v>0</v>
      </c>
      <c r="I246" s="438">
        <f t="shared" si="72"/>
        <v>0</v>
      </c>
      <c r="J246" s="438">
        <f t="shared" si="73"/>
        <v>0</v>
      </c>
      <c r="K246" s="438">
        <f t="shared" si="74"/>
        <v>0</v>
      </c>
      <c r="L246" s="439">
        <f t="shared" si="89"/>
        <v>0</v>
      </c>
      <c r="M246" s="437">
        <f t="shared" si="75"/>
        <v>0</v>
      </c>
      <c r="N246" s="438">
        <f t="shared" si="76"/>
        <v>0</v>
      </c>
      <c r="O246" s="438">
        <f t="shared" si="77"/>
        <v>0</v>
      </c>
      <c r="P246" s="438">
        <f t="shared" si="78"/>
        <v>0</v>
      </c>
      <c r="Q246" s="438">
        <f t="shared" si="79"/>
        <v>0</v>
      </c>
      <c r="R246" s="436">
        <f t="shared" si="83"/>
        <v>0</v>
      </c>
      <c r="S246" s="420">
        <f t="shared" si="80"/>
        <v>0</v>
      </c>
      <c r="T246" s="420">
        <f t="shared" si="90"/>
        <v>0</v>
      </c>
      <c r="U246" s="437">
        <f t="shared" si="81"/>
        <v>0</v>
      </c>
      <c r="V246" s="439">
        <f t="shared" si="82"/>
        <v>0</v>
      </c>
      <c r="W246" s="213">
        <f t="shared" si="91"/>
        <v>0</v>
      </c>
      <c r="X246" s="213">
        <f t="shared" si="84"/>
        <v>0</v>
      </c>
      <c r="Y246" s="213">
        <f t="shared" si="85"/>
        <v>0</v>
      </c>
      <c r="Z246" s="213">
        <f t="shared" si="86"/>
        <v>0</v>
      </c>
      <c r="AA246" s="216"/>
    </row>
    <row r="247" spans="1:27" x14ac:dyDescent="0.2">
      <c r="A247" s="421" t="s">
        <v>326</v>
      </c>
      <c r="B247" s="420"/>
      <c r="C247" s="420">
        <v>0</v>
      </c>
      <c r="D247" s="435" t="str">
        <f t="shared" si="87"/>
        <v>(alias)</v>
      </c>
      <c r="E247" s="436">
        <f t="shared" si="88"/>
        <v>0</v>
      </c>
      <c r="F247" s="437">
        <f t="shared" si="69"/>
        <v>0</v>
      </c>
      <c r="G247" s="438">
        <f t="shared" si="70"/>
        <v>0</v>
      </c>
      <c r="H247" s="438">
        <f t="shared" si="71"/>
        <v>0</v>
      </c>
      <c r="I247" s="438">
        <f t="shared" si="72"/>
        <v>0</v>
      </c>
      <c r="J247" s="438">
        <f t="shared" si="73"/>
        <v>0</v>
      </c>
      <c r="K247" s="438">
        <f t="shared" si="74"/>
        <v>0</v>
      </c>
      <c r="L247" s="439">
        <f t="shared" si="89"/>
        <v>0</v>
      </c>
      <c r="M247" s="437">
        <f t="shared" si="75"/>
        <v>0</v>
      </c>
      <c r="N247" s="438">
        <f t="shared" si="76"/>
        <v>0</v>
      </c>
      <c r="O247" s="438">
        <f t="shared" si="77"/>
        <v>0</v>
      </c>
      <c r="P247" s="438">
        <f t="shared" si="78"/>
        <v>0</v>
      </c>
      <c r="Q247" s="438">
        <f t="shared" si="79"/>
        <v>0</v>
      </c>
      <c r="R247" s="436">
        <f t="shared" si="83"/>
        <v>0</v>
      </c>
      <c r="S247" s="420">
        <f t="shared" si="80"/>
        <v>0</v>
      </c>
      <c r="T247" s="420">
        <f t="shared" si="90"/>
        <v>0</v>
      </c>
      <c r="U247" s="437">
        <f t="shared" si="81"/>
        <v>0</v>
      </c>
      <c r="V247" s="439">
        <f t="shared" si="82"/>
        <v>0</v>
      </c>
      <c r="W247" s="213">
        <f t="shared" si="91"/>
        <v>0</v>
      </c>
      <c r="X247" s="213">
        <f t="shared" si="84"/>
        <v>0</v>
      </c>
      <c r="Y247" s="213">
        <f t="shared" si="85"/>
        <v>0</v>
      </c>
      <c r="Z247" s="213">
        <f t="shared" si="86"/>
        <v>0</v>
      </c>
      <c r="AA247" s="216"/>
    </row>
    <row r="248" spans="1:27" x14ac:dyDescent="0.2">
      <c r="A248" s="421" t="s">
        <v>327</v>
      </c>
      <c r="B248" s="420">
        <v>6189</v>
      </c>
      <c r="C248" s="420">
        <v>1</v>
      </c>
      <c r="D248" s="435" t="str">
        <f t="shared" si="87"/>
        <v/>
      </c>
      <c r="E248" s="436">
        <f t="shared" si="88"/>
        <v>0</v>
      </c>
      <c r="F248" s="437">
        <f t="shared" si="69"/>
        <v>0</v>
      </c>
      <c r="G248" s="438">
        <f t="shared" si="70"/>
        <v>0</v>
      </c>
      <c r="H248" s="438">
        <f t="shared" si="71"/>
        <v>0</v>
      </c>
      <c r="I248" s="438">
        <f t="shared" si="72"/>
        <v>0</v>
      </c>
      <c r="J248" s="438">
        <f t="shared" si="73"/>
        <v>0</v>
      </c>
      <c r="K248" s="438">
        <f t="shared" si="74"/>
        <v>0</v>
      </c>
      <c r="L248" s="439">
        <f t="shared" si="89"/>
        <v>0</v>
      </c>
      <c r="M248" s="437">
        <f t="shared" si="75"/>
        <v>0</v>
      </c>
      <c r="N248" s="438">
        <f t="shared" si="76"/>
        <v>0</v>
      </c>
      <c r="O248" s="438">
        <f t="shared" si="77"/>
        <v>0</v>
      </c>
      <c r="P248" s="438">
        <f t="shared" si="78"/>
        <v>0</v>
      </c>
      <c r="Q248" s="438">
        <f t="shared" si="79"/>
        <v>0</v>
      </c>
      <c r="R248" s="436">
        <f t="shared" si="83"/>
        <v>0</v>
      </c>
      <c r="S248" s="420">
        <f t="shared" si="80"/>
        <v>0</v>
      </c>
      <c r="T248" s="420">
        <f t="shared" si="90"/>
        <v>0</v>
      </c>
      <c r="U248" s="437">
        <f t="shared" si="81"/>
        <v>0</v>
      </c>
      <c r="V248" s="439">
        <f t="shared" si="82"/>
        <v>0</v>
      </c>
      <c r="W248" s="213">
        <f t="shared" si="91"/>
        <v>0</v>
      </c>
      <c r="X248" s="213">
        <f t="shared" si="84"/>
        <v>0</v>
      </c>
      <c r="Y248" s="213">
        <f t="shared" si="85"/>
        <v>0</v>
      </c>
      <c r="Z248" s="213">
        <f t="shared" si="86"/>
        <v>0</v>
      </c>
      <c r="AA248" s="216"/>
    </row>
    <row r="249" spans="1:27" x14ac:dyDescent="0.2">
      <c r="A249" s="421" t="s">
        <v>328</v>
      </c>
      <c r="B249" s="420">
        <v>7024</v>
      </c>
      <c r="C249" s="420">
        <v>1</v>
      </c>
      <c r="D249" s="435" t="str">
        <f t="shared" si="87"/>
        <v/>
      </c>
      <c r="E249" s="436">
        <f t="shared" si="88"/>
        <v>0</v>
      </c>
      <c r="F249" s="437">
        <f t="shared" si="69"/>
        <v>0</v>
      </c>
      <c r="G249" s="438">
        <f t="shared" si="70"/>
        <v>0</v>
      </c>
      <c r="H249" s="438">
        <f t="shared" si="71"/>
        <v>0</v>
      </c>
      <c r="I249" s="438">
        <f t="shared" si="72"/>
        <v>0</v>
      </c>
      <c r="J249" s="438">
        <f t="shared" si="73"/>
        <v>0</v>
      </c>
      <c r="K249" s="438">
        <f t="shared" si="74"/>
        <v>0</v>
      </c>
      <c r="L249" s="439">
        <f t="shared" si="89"/>
        <v>0</v>
      </c>
      <c r="M249" s="437">
        <f t="shared" si="75"/>
        <v>0</v>
      </c>
      <c r="N249" s="438">
        <f t="shared" si="76"/>
        <v>0</v>
      </c>
      <c r="O249" s="438">
        <f t="shared" si="77"/>
        <v>0</v>
      </c>
      <c r="P249" s="438">
        <f t="shared" si="78"/>
        <v>0</v>
      </c>
      <c r="Q249" s="438">
        <f t="shared" si="79"/>
        <v>0</v>
      </c>
      <c r="R249" s="436">
        <f t="shared" si="83"/>
        <v>0</v>
      </c>
      <c r="S249" s="420">
        <f t="shared" si="80"/>
        <v>0</v>
      </c>
      <c r="T249" s="420">
        <f t="shared" si="90"/>
        <v>0</v>
      </c>
      <c r="U249" s="437">
        <f t="shared" si="81"/>
        <v>0</v>
      </c>
      <c r="V249" s="439">
        <f t="shared" si="82"/>
        <v>0</v>
      </c>
      <c r="W249" s="213">
        <f t="shared" si="91"/>
        <v>0</v>
      </c>
      <c r="X249" s="213">
        <f t="shared" si="84"/>
        <v>0</v>
      </c>
      <c r="Y249" s="213">
        <f t="shared" si="85"/>
        <v>0</v>
      </c>
      <c r="Z249" s="213">
        <f t="shared" si="86"/>
        <v>0</v>
      </c>
      <c r="AA249" s="216"/>
    </row>
    <row r="250" spans="1:27" x14ac:dyDescent="0.2">
      <c r="A250" s="421" t="s">
        <v>737</v>
      </c>
      <c r="B250" s="420">
        <v>5138</v>
      </c>
      <c r="C250" s="420">
        <v>1</v>
      </c>
      <c r="D250" s="435" t="str">
        <f t="shared" si="87"/>
        <v/>
      </c>
      <c r="E250" s="436">
        <f t="shared" si="88"/>
        <v>0</v>
      </c>
      <c r="F250" s="437">
        <f t="shared" si="69"/>
        <v>0</v>
      </c>
      <c r="G250" s="438">
        <f t="shared" si="70"/>
        <v>0</v>
      </c>
      <c r="H250" s="438">
        <f t="shared" si="71"/>
        <v>0</v>
      </c>
      <c r="I250" s="438">
        <f t="shared" si="72"/>
        <v>0</v>
      </c>
      <c r="J250" s="438">
        <f t="shared" si="73"/>
        <v>0</v>
      </c>
      <c r="K250" s="438">
        <f t="shared" si="74"/>
        <v>0</v>
      </c>
      <c r="L250" s="439">
        <f t="shared" si="89"/>
        <v>0</v>
      </c>
      <c r="M250" s="437">
        <f t="shared" si="75"/>
        <v>0</v>
      </c>
      <c r="N250" s="438">
        <f t="shared" si="76"/>
        <v>0</v>
      </c>
      <c r="O250" s="438">
        <f t="shared" si="77"/>
        <v>0</v>
      </c>
      <c r="P250" s="438">
        <f t="shared" si="78"/>
        <v>0</v>
      </c>
      <c r="Q250" s="438">
        <f t="shared" si="79"/>
        <v>0</v>
      </c>
      <c r="R250" s="436">
        <f t="shared" si="83"/>
        <v>0</v>
      </c>
      <c r="S250" s="420">
        <f t="shared" si="80"/>
        <v>0</v>
      </c>
      <c r="T250" s="420">
        <f t="shared" si="90"/>
        <v>0</v>
      </c>
      <c r="U250" s="437">
        <f t="shared" si="81"/>
        <v>0</v>
      </c>
      <c r="V250" s="439">
        <f t="shared" si="82"/>
        <v>0</v>
      </c>
      <c r="W250" s="213">
        <f t="shared" si="91"/>
        <v>0</v>
      </c>
      <c r="X250" s="213">
        <f t="shared" si="84"/>
        <v>0</v>
      </c>
      <c r="Y250" s="213">
        <f t="shared" si="85"/>
        <v>0</v>
      </c>
      <c r="Z250" s="213">
        <f t="shared" si="86"/>
        <v>0</v>
      </c>
      <c r="AA250" s="216"/>
    </row>
    <row r="251" spans="1:27" x14ac:dyDescent="0.2">
      <c r="A251" s="421" t="s">
        <v>757</v>
      </c>
      <c r="B251" s="420">
        <v>5150</v>
      </c>
      <c r="C251" s="420">
        <v>1</v>
      </c>
      <c r="D251" s="435" t="str">
        <f t="shared" si="87"/>
        <v/>
      </c>
      <c r="E251" s="436">
        <f t="shared" si="88"/>
        <v>0</v>
      </c>
      <c r="F251" s="437">
        <f t="shared" si="69"/>
        <v>0</v>
      </c>
      <c r="G251" s="438">
        <f t="shared" si="70"/>
        <v>0</v>
      </c>
      <c r="H251" s="438">
        <f t="shared" si="71"/>
        <v>0</v>
      </c>
      <c r="I251" s="438">
        <f t="shared" si="72"/>
        <v>0</v>
      </c>
      <c r="J251" s="438">
        <f t="shared" si="73"/>
        <v>0</v>
      </c>
      <c r="K251" s="438">
        <f t="shared" si="74"/>
        <v>0</v>
      </c>
      <c r="L251" s="439">
        <f t="shared" si="89"/>
        <v>0</v>
      </c>
      <c r="M251" s="437">
        <f t="shared" si="75"/>
        <v>0</v>
      </c>
      <c r="N251" s="438">
        <f t="shared" si="76"/>
        <v>0</v>
      </c>
      <c r="O251" s="438">
        <f t="shared" si="77"/>
        <v>0</v>
      </c>
      <c r="P251" s="438">
        <f t="shared" si="78"/>
        <v>0</v>
      </c>
      <c r="Q251" s="438">
        <f t="shared" si="79"/>
        <v>0</v>
      </c>
      <c r="R251" s="436">
        <f t="shared" si="83"/>
        <v>0</v>
      </c>
      <c r="S251" s="420">
        <f t="shared" si="80"/>
        <v>0</v>
      </c>
      <c r="T251" s="420">
        <f t="shared" si="90"/>
        <v>0</v>
      </c>
      <c r="U251" s="437">
        <f t="shared" si="81"/>
        <v>0</v>
      </c>
      <c r="V251" s="439">
        <f t="shared" si="82"/>
        <v>0</v>
      </c>
      <c r="W251" s="213">
        <f t="shared" si="91"/>
        <v>0</v>
      </c>
      <c r="X251" s="213">
        <f t="shared" si="84"/>
        <v>0</v>
      </c>
      <c r="Y251" s="213">
        <f t="shared" si="85"/>
        <v>0</v>
      </c>
      <c r="Z251" s="213">
        <f t="shared" si="86"/>
        <v>0</v>
      </c>
      <c r="AA251" s="216"/>
    </row>
    <row r="252" spans="1:27" x14ac:dyDescent="0.2">
      <c r="A252" s="421" t="s">
        <v>475</v>
      </c>
      <c r="B252" s="420">
        <v>7021</v>
      </c>
      <c r="C252" s="420">
        <v>1</v>
      </c>
      <c r="D252" s="435" t="str">
        <f t="shared" si="87"/>
        <v/>
      </c>
      <c r="E252" s="436">
        <f t="shared" si="88"/>
        <v>0</v>
      </c>
      <c r="F252" s="437">
        <f t="shared" si="69"/>
        <v>0</v>
      </c>
      <c r="G252" s="438">
        <f t="shared" si="70"/>
        <v>0</v>
      </c>
      <c r="H252" s="438">
        <f t="shared" si="71"/>
        <v>0</v>
      </c>
      <c r="I252" s="438">
        <f t="shared" si="72"/>
        <v>0</v>
      </c>
      <c r="J252" s="438">
        <f t="shared" si="73"/>
        <v>0</v>
      </c>
      <c r="K252" s="438">
        <f t="shared" si="74"/>
        <v>0</v>
      </c>
      <c r="L252" s="439">
        <f t="shared" si="89"/>
        <v>0</v>
      </c>
      <c r="M252" s="437">
        <f t="shared" si="75"/>
        <v>0</v>
      </c>
      <c r="N252" s="438">
        <f t="shared" si="76"/>
        <v>0</v>
      </c>
      <c r="O252" s="438">
        <f t="shared" si="77"/>
        <v>0</v>
      </c>
      <c r="P252" s="438">
        <f t="shared" si="78"/>
        <v>0</v>
      </c>
      <c r="Q252" s="438">
        <f t="shared" si="79"/>
        <v>0</v>
      </c>
      <c r="R252" s="436">
        <f t="shared" si="83"/>
        <v>0</v>
      </c>
      <c r="S252" s="420">
        <f t="shared" si="80"/>
        <v>0</v>
      </c>
      <c r="T252" s="420">
        <f t="shared" si="90"/>
        <v>0</v>
      </c>
      <c r="U252" s="437">
        <f t="shared" si="81"/>
        <v>0</v>
      </c>
      <c r="V252" s="439">
        <f t="shared" si="82"/>
        <v>0</v>
      </c>
      <c r="W252" s="213">
        <f t="shared" si="91"/>
        <v>0</v>
      </c>
      <c r="X252" s="213">
        <f t="shared" si="84"/>
        <v>0</v>
      </c>
      <c r="Y252" s="213">
        <f t="shared" si="85"/>
        <v>0</v>
      </c>
      <c r="Z252" s="213">
        <f t="shared" si="86"/>
        <v>0</v>
      </c>
      <c r="AA252" s="216"/>
    </row>
    <row r="253" spans="1:27" x14ac:dyDescent="0.2">
      <c r="A253" s="421" t="s">
        <v>329</v>
      </c>
      <c r="B253" s="420">
        <v>6081</v>
      </c>
      <c r="C253" s="420">
        <v>1</v>
      </c>
      <c r="D253" s="435" t="str">
        <f t="shared" si="87"/>
        <v/>
      </c>
      <c r="E253" s="436">
        <f t="shared" si="88"/>
        <v>0</v>
      </c>
      <c r="F253" s="437">
        <f t="shared" si="69"/>
        <v>0</v>
      </c>
      <c r="G253" s="438">
        <f t="shared" si="70"/>
        <v>0</v>
      </c>
      <c r="H253" s="438">
        <f t="shared" si="71"/>
        <v>0</v>
      </c>
      <c r="I253" s="438">
        <f t="shared" si="72"/>
        <v>0</v>
      </c>
      <c r="J253" s="438">
        <f t="shared" si="73"/>
        <v>0</v>
      </c>
      <c r="K253" s="438">
        <f t="shared" si="74"/>
        <v>0</v>
      </c>
      <c r="L253" s="439">
        <f t="shared" si="89"/>
        <v>0</v>
      </c>
      <c r="M253" s="437">
        <f t="shared" si="75"/>
        <v>0</v>
      </c>
      <c r="N253" s="438">
        <f t="shared" si="76"/>
        <v>0</v>
      </c>
      <c r="O253" s="438">
        <f t="shared" si="77"/>
        <v>0</v>
      </c>
      <c r="P253" s="438">
        <f t="shared" si="78"/>
        <v>0</v>
      </c>
      <c r="Q253" s="438">
        <f t="shared" si="79"/>
        <v>0</v>
      </c>
      <c r="R253" s="436">
        <f t="shared" si="83"/>
        <v>0</v>
      </c>
      <c r="S253" s="420">
        <f t="shared" si="80"/>
        <v>0</v>
      </c>
      <c r="T253" s="420">
        <f t="shared" si="90"/>
        <v>0</v>
      </c>
      <c r="U253" s="437">
        <f t="shared" si="81"/>
        <v>0</v>
      </c>
      <c r="V253" s="439">
        <f t="shared" si="82"/>
        <v>0</v>
      </c>
      <c r="W253" s="213">
        <f t="shared" si="91"/>
        <v>0</v>
      </c>
      <c r="X253" s="213">
        <f t="shared" si="84"/>
        <v>0</v>
      </c>
      <c r="Y253" s="213">
        <f t="shared" si="85"/>
        <v>0</v>
      </c>
      <c r="Z253" s="213">
        <f t="shared" si="86"/>
        <v>0</v>
      </c>
      <c r="AA253" s="216"/>
    </row>
    <row r="254" spans="1:27" x14ac:dyDescent="0.2">
      <c r="A254" s="421" t="s">
        <v>330</v>
      </c>
      <c r="B254" s="420"/>
      <c r="C254" s="420">
        <v>0</v>
      </c>
      <c r="D254" s="435" t="str">
        <f t="shared" si="87"/>
        <v>(alias)</v>
      </c>
      <c r="E254" s="436">
        <f t="shared" si="88"/>
        <v>0</v>
      </c>
      <c r="F254" s="437">
        <f t="shared" si="69"/>
        <v>0</v>
      </c>
      <c r="G254" s="438">
        <f t="shared" si="70"/>
        <v>0</v>
      </c>
      <c r="H254" s="438">
        <f t="shared" si="71"/>
        <v>0</v>
      </c>
      <c r="I254" s="438">
        <f t="shared" si="72"/>
        <v>0</v>
      </c>
      <c r="J254" s="438">
        <f t="shared" si="73"/>
        <v>0</v>
      </c>
      <c r="K254" s="438">
        <f t="shared" si="74"/>
        <v>0</v>
      </c>
      <c r="L254" s="439">
        <f t="shared" si="89"/>
        <v>0</v>
      </c>
      <c r="M254" s="437">
        <f t="shared" si="75"/>
        <v>0</v>
      </c>
      <c r="N254" s="438">
        <f t="shared" si="76"/>
        <v>0</v>
      </c>
      <c r="O254" s="438">
        <f t="shared" si="77"/>
        <v>0</v>
      </c>
      <c r="P254" s="438">
        <f t="shared" si="78"/>
        <v>0</v>
      </c>
      <c r="Q254" s="438">
        <f t="shared" si="79"/>
        <v>0</v>
      </c>
      <c r="R254" s="436">
        <f t="shared" si="83"/>
        <v>0</v>
      </c>
      <c r="S254" s="420">
        <f t="shared" si="80"/>
        <v>0</v>
      </c>
      <c r="T254" s="420">
        <f t="shared" si="90"/>
        <v>0</v>
      </c>
      <c r="U254" s="437">
        <f t="shared" si="81"/>
        <v>0</v>
      </c>
      <c r="V254" s="439">
        <f t="shared" si="82"/>
        <v>0</v>
      </c>
      <c r="W254" s="213">
        <f t="shared" si="91"/>
        <v>0</v>
      </c>
      <c r="X254" s="213">
        <f t="shared" si="84"/>
        <v>0</v>
      </c>
      <c r="Y254" s="213">
        <f t="shared" si="85"/>
        <v>0</v>
      </c>
      <c r="Z254" s="213">
        <f t="shared" si="86"/>
        <v>0</v>
      </c>
      <c r="AA254" s="216"/>
    </row>
    <row r="255" spans="1:27" x14ac:dyDescent="0.2">
      <c r="A255" s="421" t="s">
        <v>331</v>
      </c>
      <c r="B255" s="420">
        <v>5039</v>
      </c>
      <c r="C255" s="420">
        <v>1</v>
      </c>
      <c r="D255" s="435" t="str">
        <f t="shared" si="87"/>
        <v/>
      </c>
      <c r="E255" s="436">
        <f t="shared" si="88"/>
        <v>0</v>
      </c>
      <c r="F255" s="437">
        <f t="shared" si="69"/>
        <v>0</v>
      </c>
      <c r="G255" s="438">
        <f t="shared" si="70"/>
        <v>0</v>
      </c>
      <c r="H255" s="438">
        <f t="shared" si="71"/>
        <v>0</v>
      </c>
      <c r="I255" s="438">
        <f t="shared" si="72"/>
        <v>0</v>
      </c>
      <c r="J255" s="438">
        <f t="shared" si="73"/>
        <v>0</v>
      </c>
      <c r="K255" s="438">
        <f t="shared" si="74"/>
        <v>0</v>
      </c>
      <c r="L255" s="439">
        <f t="shared" si="89"/>
        <v>0</v>
      </c>
      <c r="M255" s="437">
        <f t="shared" si="75"/>
        <v>0</v>
      </c>
      <c r="N255" s="438">
        <f t="shared" si="76"/>
        <v>0</v>
      </c>
      <c r="O255" s="438">
        <f t="shared" si="77"/>
        <v>0</v>
      </c>
      <c r="P255" s="438">
        <f t="shared" si="78"/>
        <v>0</v>
      </c>
      <c r="Q255" s="438">
        <f t="shared" si="79"/>
        <v>0</v>
      </c>
      <c r="R255" s="436">
        <f t="shared" si="83"/>
        <v>0</v>
      </c>
      <c r="S255" s="420">
        <f t="shared" si="80"/>
        <v>0</v>
      </c>
      <c r="T255" s="420">
        <f t="shared" si="90"/>
        <v>0</v>
      </c>
      <c r="U255" s="437">
        <f t="shared" si="81"/>
        <v>0</v>
      </c>
      <c r="V255" s="439">
        <f t="shared" si="82"/>
        <v>0</v>
      </c>
      <c r="W255" s="213">
        <f t="shared" si="91"/>
        <v>0</v>
      </c>
      <c r="X255" s="213">
        <f t="shared" si="84"/>
        <v>0</v>
      </c>
      <c r="Y255" s="213">
        <f t="shared" si="85"/>
        <v>0</v>
      </c>
      <c r="Z255" s="213">
        <f t="shared" si="86"/>
        <v>0</v>
      </c>
      <c r="AA255" s="216"/>
    </row>
    <row r="256" spans="1:27" x14ac:dyDescent="0.2">
      <c r="A256" s="421" t="s">
        <v>476</v>
      </c>
      <c r="B256" s="420">
        <v>7022</v>
      </c>
      <c r="C256" s="420">
        <v>1</v>
      </c>
      <c r="D256" s="435" t="str">
        <f t="shared" si="87"/>
        <v/>
      </c>
      <c r="E256" s="436">
        <f t="shared" si="88"/>
        <v>0</v>
      </c>
      <c r="F256" s="437">
        <f t="shared" si="69"/>
        <v>0</v>
      </c>
      <c r="G256" s="438">
        <f t="shared" si="70"/>
        <v>0</v>
      </c>
      <c r="H256" s="438">
        <f t="shared" si="71"/>
        <v>0</v>
      </c>
      <c r="I256" s="438">
        <f t="shared" si="72"/>
        <v>0</v>
      </c>
      <c r="J256" s="438">
        <f t="shared" si="73"/>
        <v>0</v>
      </c>
      <c r="K256" s="438">
        <f t="shared" si="74"/>
        <v>0</v>
      </c>
      <c r="L256" s="439">
        <f t="shared" si="89"/>
        <v>0</v>
      </c>
      <c r="M256" s="437">
        <f t="shared" si="75"/>
        <v>0</v>
      </c>
      <c r="N256" s="438">
        <f t="shared" si="76"/>
        <v>0</v>
      </c>
      <c r="O256" s="438">
        <f t="shared" si="77"/>
        <v>0</v>
      </c>
      <c r="P256" s="438">
        <f t="shared" si="78"/>
        <v>0</v>
      </c>
      <c r="Q256" s="438">
        <f t="shared" si="79"/>
        <v>0</v>
      </c>
      <c r="R256" s="436">
        <f t="shared" si="83"/>
        <v>0</v>
      </c>
      <c r="S256" s="420">
        <f t="shared" si="80"/>
        <v>0</v>
      </c>
      <c r="T256" s="420">
        <f t="shared" si="90"/>
        <v>0</v>
      </c>
      <c r="U256" s="437">
        <f t="shared" si="81"/>
        <v>0</v>
      </c>
      <c r="V256" s="439">
        <f t="shared" si="82"/>
        <v>0</v>
      </c>
      <c r="W256" s="213">
        <f t="shared" si="91"/>
        <v>0</v>
      </c>
      <c r="X256" s="213">
        <f t="shared" si="84"/>
        <v>0</v>
      </c>
      <c r="Y256" s="213">
        <f t="shared" si="85"/>
        <v>0</v>
      </c>
      <c r="Z256" s="213">
        <f t="shared" si="86"/>
        <v>0</v>
      </c>
      <c r="AA256" s="216"/>
    </row>
    <row r="257" spans="1:27" x14ac:dyDescent="0.2">
      <c r="A257" s="421" t="s">
        <v>332</v>
      </c>
      <c r="B257" s="420"/>
      <c r="C257" s="420">
        <v>0</v>
      </c>
      <c r="D257" s="435" t="str">
        <f t="shared" si="87"/>
        <v>(alias)</v>
      </c>
      <c r="E257" s="436">
        <f t="shared" si="88"/>
        <v>0</v>
      </c>
      <c r="F257" s="437">
        <f t="shared" si="69"/>
        <v>0</v>
      </c>
      <c r="G257" s="438">
        <f t="shared" si="70"/>
        <v>0</v>
      </c>
      <c r="H257" s="438">
        <f t="shared" si="71"/>
        <v>0</v>
      </c>
      <c r="I257" s="438">
        <f t="shared" si="72"/>
        <v>0</v>
      </c>
      <c r="J257" s="438">
        <f t="shared" si="73"/>
        <v>0</v>
      </c>
      <c r="K257" s="438">
        <f t="shared" si="74"/>
        <v>0</v>
      </c>
      <c r="L257" s="439">
        <f t="shared" si="89"/>
        <v>0</v>
      </c>
      <c r="M257" s="437">
        <f t="shared" si="75"/>
        <v>0</v>
      </c>
      <c r="N257" s="438">
        <f t="shared" si="76"/>
        <v>0</v>
      </c>
      <c r="O257" s="438">
        <f t="shared" si="77"/>
        <v>0</v>
      </c>
      <c r="P257" s="438">
        <f t="shared" si="78"/>
        <v>0</v>
      </c>
      <c r="Q257" s="438">
        <f t="shared" si="79"/>
        <v>0</v>
      </c>
      <c r="R257" s="436">
        <f t="shared" si="83"/>
        <v>0</v>
      </c>
      <c r="S257" s="420">
        <f t="shared" si="80"/>
        <v>0</v>
      </c>
      <c r="T257" s="420">
        <f t="shared" si="90"/>
        <v>0</v>
      </c>
      <c r="U257" s="437">
        <f t="shared" si="81"/>
        <v>0</v>
      </c>
      <c r="V257" s="439">
        <f t="shared" si="82"/>
        <v>0</v>
      </c>
      <c r="W257" s="213">
        <f t="shared" si="91"/>
        <v>0</v>
      </c>
      <c r="X257" s="213">
        <f t="shared" si="84"/>
        <v>0</v>
      </c>
      <c r="Y257" s="213">
        <f t="shared" si="85"/>
        <v>0</v>
      </c>
      <c r="Z257" s="213">
        <f t="shared" si="86"/>
        <v>0</v>
      </c>
      <c r="AA257" s="216"/>
    </row>
    <row r="258" spans="1:27" x14ac:dyDescent="0.2">
      <c r="A258" s="421" t="s">
        <v>333</v>
      </c>
      <c r="B258" s="420"/>
      <c r="C258" s="420">
        <v>0</v>
      </c>
      <c r="D258" s="435" t="str">
        <f t="shared" si="87"/>
        <v>(alias)</v>
      </c>
      <c r="E258" s="436">
        <f t="shared" si="88"/>
        <v>0</v>
      </c>
      <c r="F258" s="437">
        <f t="shared" si="69"/>
        <v>0</v>
      </c>
      <c r="G258" s="438">
        <f t="shared" si="70"/>
        <v>0</v>
      </c>
      <c r="H258" s="438">
        <f t="shared" si="71"/>
        <v>0</v>
      </c>
      <c r="I258" s="438">
        <f t="shared" si="72"/>
        <v>0</v>
      </c>
      <c r="J258" s="438">
        <f t="shared" si="73"/>
        <v>0</v>
      </c>
      <c r="K258" s="438">
        <f t="shared" si="74"/>
        <v>0</v>
      </c>
      <c r="L258" s="439">
        <f t="shared" si="89"/>
        <v>0</v>
      </c>
      <c r="M258" s="437">
        <f t="shared" si="75"/>
        <v>0</v>
      </c>
      <c r="N258" s="438">
        <f t="shared" si="76"/>
        <v>0</v>
      </c>
      <c r="O258" s="438">
        <f t="shared" si="77"/>
        <v>0</v>
      </c>
      <c r="P258" s="438">
        <f t="shared" si="78"/>
        <v>0</v>
      </c>
      <c r="Q258" s="438">
        <f t="shared" si="79"/>
        <v>0</v>
      </c>
      <c r="R258" s="436">
        <f t="shared" si="83"/>
        <v>0</v>
      </c>
      <c r="S258" s="420">
        <f t="shared" si="80"/>
        <v>0</v>
      </c>
      <c r="T258" s="420">
        <f t="shared" si="90"/>
        <v>0</v>
      </c>
      <c r="U258" s="437">
        <f t="shared" si="81"/>
        <v>0</v>
      </c>
      <c r="V258" s="439">
        <f t="shared" si="82"/>
        <v>0</v>
      </c>
      <c r="W258" s="213">
        <f t="shared" si="91"/>
        <v>0</v>
      </c>
      <c r="X258" s="213">
        <f t="shared" si="84"/>
        <v>0</v>
      </c>
      <c r="Y258" s="213">
        <f t="shared" si="85"/>
        <v>0</v>
      </c>
      <c r="Z258" s="213">
        <f t="shared" si="86"/>
        <v>0</v>
      </c>
      <c r="AA258" s="216"/>
    </row>
    <row r="259" spans="1:27" x14ac:dyDescent="0.2">
      <c r="A259" s="421" t="s">
        <v>334</v>
      </c>
      <c r="B259" s="420">
        <v>5040</v>
      </c>
      <c r="C259" s="420">
        <v>1</v>
      </c>
      <c r="D259" s="435" t="str">
        <f t="shared" si="87"/>
        <v/>
      </c>
      <c r="E259" s="436">
        <f t="shared" si="88"/>
        <v>0</v>
      </c>
      <c r="F259" s="437">
        <f t="shared" si="69"/>
        <v>0</v>
      </c>
      <c r="G259" s="438">
        <f t="shared" si="70"/>
        <v>0</v>
      </c>
      <c r="H259" s="438">
        <f t="shared" si="71"/>
        <v>0</v>
      </c>
      <c r="I259" s="438">
        <f t="shared" si="72"/>
        <v>0</v>
      </c>
      <c r="J259" s="438">
        <f t="shared" si="73"/>
        <v>0</v>
      </c>
      <c r="K259" s="438">
        <f t="shared" si="74"/>
        <v>0</v>
      </c>
      <c r="L259" s="439">
        <f t="shared" si="89"/>
        <v>0</v>
      </c>
      <c r="M259" s="437">
        <f t="shared" si="75"/>
        <v>0</v>
      </c>
      <c r="N259" s="438">
        <f t="shared" si="76"/>
        <v>0</v>
      </c>
      <c r="O259" s="438">
        <f t="shared" si="77"/>
        <v>0</v>
      </c>
      <c r="P259" s="438">
        <f t="shared" si="78"/>
        <v>0</v>
      </c>
      <c r="Q259" s="438">
        <f t="shared" si="79"/>
        <v>0</v>
      </c>
      <c r="R259" s="436">
        <f t="shared" si="83"/>
        <v>0</v>
      </c>
      <c r="S259" s="420">
        <f t="shared" si="80"/>
        <v>0</v>
      </c>
      <c r="T259" s="420">
        <f t="shared" si="90"/>
        <v>0</v>
      </c>
      <c r="U259" s="437">
        <f t="shared" si="81"/>
        <v>0</v>
      </c>
      <c r="V259" s="439">
        <f t="shared" si="82"/>
        <v>0</v>
      </c>
      <c r="W259" s="213">
        <f t="shared" si="91"/>
        <v>0</v>
      </c>
      <c r="X259" s="213">
        <f t="shared" si="84"/>
        <v>0</v>
      </c>
      <c r="Y259" s="213">
        <f t="shared" si="85"/>
        <v>0</v>
      </c>
      <c r="Z259" s="213">
        <f t="shared" si="86"/>
        <v>0</v>
      </c>
      <c r="AA259" s="216"/>
    </row>
    <row r="260" spans="1:27" x14ac:dyDescent="0.2">
      <c r="A260" s="421" t="s">
        <v>477</v>
      </c>
      <c r="B260" s="420">
        <v>6094</v>
      </c>
      <c r="C260" s="420">
        <v>1</v>
      </c>
      <c r="D260" s="435" t="str">
        <f t="shared" si="87"/>
        <v/>
      </c>
      <c r="E260" s="436">
        <f t="shared" si="88"/>
        <v>0</v>
      </c>
      <c r="F260" s="437">
        <f t="shared" si="69"/>
        <v>0</v>
      </c>
      <c r="G260" s="438">
        <f t="shared" si="70"/>
        <v>0</v>
      </c>
      <c r="H260" s="438">
        <f t="shared" si="71"/>
        <v>0</v>
      </c>
      <c r="I260" s="438">
        <f t="shared" si="72"/>
        <v>0</v>
      </c>
      <c r="J260" s="438">
        <f t="shared" si="73"/>
        <v>0</v>
      </c>
      <c r="K260" s="438">
        <f t="shared" si="74"/>
        <v>0</v>
      </c>
      <c r="L260" s="439">
        <f t="shared" si="89"/>
        <v>0</v>
      </c>
      <c r="M260" s="437">
        <f t="shared" si="75"/>
        <v>0</v>
      </c>
      <c r="N260" s="438">
        <f t="shared" si="76"/>
        <v>0</v>
      </c>
      <c r="O260" s="438">
        <f t="shared" si="77"/>
        <v>0</v>
      </c>
      <c r="P260" s="438">
        <f t="shared" si="78"/>
        <v>0</v>
      </c>
      <c r="Q260" s="438">
        <f t="shared" si="79"/>
        <v>0</v>
      </c>
      <c r="R260" s="436">
        <f t="shared" si="83"/>
        <v>0</v>
      </c>
      <c r="S260" s="420">
        <f t="shared" si="80"/>
        <v>0</v>
      </c>
      <c r="T260" s="420">
        <f t="shared" si="90"/>
        <v>0</v>
      </c>
      <c r="U260" s="437">
        <f t="shared" si="81"/>
        <v>0</v>
      </c>
      <c r="V260" s="439">
        <f t="shared" si="82"/>
        <v>0</v>
      </c>
      <c r="W260" s="213">
        <f t="shared" si="91"/>
        <v>0</v>
      </c>
      <c r="X260" s="213">
        <f t="shared" si="84"/>
        <v>0</v>
      </c>
      <c r="Y260" s="213">
        <f t="shared" si="85"/>
        <v>0</v>
      </c>
      <c r="Z260" s="213">
        <f t="shared" si="86"/>
        <v>0</v>
      </c>
      <c r="AA260" s="216"/>
    </row>
    <row r="261" spans="1:27" x14ac:dyDescent="0.2">
      <c r="A261" s="421" t="s">
        <v>335</v>
      </c>
      <c r="B261" s="420"/>
      <c r="C261" s="420">
        <v>0</v>
      </c>
      <c r="D261" s="435" t="str">
        <f t="shared" si="87"/>
        <v>(alias)</v>
      </c>
      <c r="E261" s="436">
        <f t="shared" si="88"/>
        <v>0</v>
      </c>
      <c r="F261" s="437">
        <f t="shared" si="69"/>
        <v>0</v>
      </c>
      <c r="G261" s="438">
        <f t="shared" si="70"/>
        <v>0</v>
      </c>
      <c r="H261" s="438">
        <f t="shared" si="71"/>
        <v>0</v>
      </c>
      <c r="I261" s="438">
        <f t="shared" si="72"/>
        <v>0</v>
      </c>
      <c r="J261" s="438">
        <f t="shared" si="73"/>
        <v>0</v>
      </c>
      <c r="K261" s="438">
        <f t="shared" si="74"/>
        <v>0</v>
      </c>
      <c r="L261" s="439">
        <f t="shared" si="89"/>
        <v>0</v>
      </c>
      <c r="M261" s="437">
        <f t="shared" si="75"/>
        <v>0</v>
      </c>
      <c r="N261" s="438">
        <f t="shared" si="76"/>
        <v>0</v>
      </c>
      <c r="O261" s="438">
        <f t="shared" si="77"/>
        <v>0</v>
      </c>
      <c r="P261" s="438">
        <f t="shared" si="78"/>
        <v>0</v>
      </c>
      <c r="Q261" s="438">
        <f t="shared" si="79"/>
        <v>0</v>
      </c>
      <c r="R261" s="436">
        <f t="shared" si="83"/>
        <v>0</v>
      </c>
      <c r="S261" s="420">
        <f t="shared" si="80"/>
        <v>0</v>
      </c>
      <c r="T261" s="420">
        <f t="shared" si="90"/>
        <v>0</v>
      </c>
      <c r="U261" s="437">
        <f t="shared" si="81"/>
        <v>0</v>
      </c>
      <c r="V261" s="439">
        <f t="shared" si="82"/>
        <v>0</v>
      </c>
      <c r="W261" s="213">
        <f t="shared" si="91"/>
        <v>0</v>
      </c>
      <c r="X261" s="213">
        <f t="shared" si="84"/>
        <v>0</v>
      </c>
      <c r="Y261" s="213">
        <f t="shared" si="85"/>
        <v>0</v>
      </c>
      <c r="Z261" s="213">
        <f t="shared" si="86"/>
        <v>0</v>
      </c>
      <c r="AA261" s="216"/>
    </row>
    <row r="262" spans="1:27" x14ac:dyDescent="0.2">
      <c r="A262" s="421" t="s">
        <v>336</v>
      </c>
      <c r="B262" s="420">
        <v>7049</v>
      </c>
      <c r="C262" s="420">
        <v>1</v>
      </c>
      <c r="D262" s="435" t="str">
        <f t="shared" si="87"/>
        <v/>
      </c>
      <c r="E262" s="436">
        <f t="shared" si="88"/>
        <v>0</v>
      </c>
      <c r="F262" s="437">
        <f t="shared" si="69"/>
        <v>0</v>
      </c>
      <c r="G262" s="438">
        <f t="shared" si="70"/>
        <v>0</v>
      </c>
      <c r="H262" s="438">
        <f t="shared" si="71"/>
        <v>0</v>
      </c>
      <c r="I262" s="438">
        <f t="shared" si="72"/>
        <v>0</v>
      </c>
      <c r="J262" s="438">
        <f t="shared" si="73"/>
        <v>0</v>
      </c>
      <c r="K262" s="438">
        <f t="shared" si="74"/>
        <v>0</v>
      </c>
      <c r="L262" s="439">
        <f t="shared" si="89"/>
        <v>0</v>
      </c>
      <c r="M262" s="437">
        <f t="shared" si="75"/>
        <v>0</v>
      </c>
      <c r="N262" s="438">
        <f t="shared" si="76"/>
        <v>0</v>
      </c>
      <c r="O262" s="438">
        <f t="shared" si="77"/>
        <v>0</v>
      </c>
      <c r="P262" s="438">
        <f t="shared" si="78"/>
        <v>0</v>
      </c>
      <c r="Q262" s="438">
        <f t="shared" si="79"/>
        <v>0</v>
      </c>
      <c r="R262" s="436">
        <f t="shared" si="83"/>
        <v>0</v>
      </c>
      <c r="S262" s="420">
        <f t="shared" si="80"/>
        <v>0</v>
      </c>
      <c r="T262" s="420">
        <f t="shared" si="90"/>
        <v>0</v>
      </c>
      <c r="U262" s="437">
        <f t="shared" si="81"/>
        <v>0</v>
      </c>
      <c r="V262" s="439">
        <f t="shared" si="82"/>
        <v>0</v>
      </c>
      <c r="W262" s="213">
        <f t="shared" si="91"/>
        <v>0</v>
      </c>
      <c r="X262" s="213">
        <f t="shared" si="84"/>
        <v>0</v>
      </c>
      <c r="Y262" s="213">
        <f t="shared" si="85"/>
        <v>0</v>
      </c>
      <c r="Z262" s="213">
        <f t="shared" si="86"/>
        <v>0</v>
      </c>
      <c r="AA262" s="216"/>
    </row>
    <row r="263" spans="1:27" x14ac:dyDescent="0.2">
      <c r="A263" s="421" t="s">
        <v>337</v>
      </c>
      <c r="B263" s="420">
        <v>7023</v>
      </c>
      <c r="C263" s="420">
        <v>1</v>
      </c>
      <c r="D263" s="435" t="str">
        <f t="shared" si="87"/>
        <v/>
      </c>
      <c r="E263" s="436">
        <f t="shared" si="88"/>
        <v>0</v>
      </c>
      <c r="F263" s="437">
        <f t="shared" si="69"/>
        <v>0</v>
      </c>
      <c r="G263" s="438">
        <f t="shared" si="70"/>
        <v>0</v>
      </c>
      <c r="H263" s="438">
        <f t="shared" si="71"/>
        <v>0</v>
      </c>
      <c r="I263" s="438">
        <f t="shared" si="72"/>
        <v>0</v>
      </c>
      <c r="J263" s="438">
        <f t="shared" si="73"/>
        <v>0</v>
      </c>
      <c r="K263" s="438">
        <f t="shared" si="74"/>
        <v>0</v>
      </c>
      <c r="L263" s="439">
        <f t="shared" si="89"/>
        <v>0</v>
      </c>
      <c r="M263" s="437">
        <f t="shared" si="75"/>
        <v>0</v>
      </c>
      <c r="N263" s="438">
        <f t="shared" si="76"/>
        <v>0</v>
      </c>
      <c r="O263" s="438">
        <f t="shared" si="77"/>
        <v>0</v>
      </c>
      <c r="P263" s="438">
        <f t="shared" si="78"/>
        <v>0</v>
      </c>
      <c r="Q263" s="438">
        <f t="shared" si="79"/>
        <v>0</v>
      </c>
      <c r="R263" s="436">
        <f t="shared" si="83"/>
        <v>0</v>
      </c>
      <c r="S263" s="420">
        <f t="shared" si="80"/>
        <v>0</v>
      </c>
      <c r="T263" s="420">
        <f t="shared" si="90"/>
        <v>0</v>
      </c>
      <c r="U263" s="437">
        <f t="shared" si="81"/>
        <v>0</v>
      </c>
      <c r="V263" s="439">
        <f t="shared" si="82"/>
        <v>0</v>
      </c>
      <c r="W263" s="213">
        <f t="shared" si="91"/>
        <v>0</v>
      </c>
      <c r="X263" s="213">
        <f t="shared" si="84"/>
        <v>0</v>
      </c>
      <c r="Y263" s="213">
        <f t="shared" si="85"/>
        <v>0</v>
      </c>
      <c r="Z263" s="213">
        <f t="shared" si="86"/>
        <v>0</v>
      </c>
      <c r="AA263" s="216"/>
    </row>
    <row r="264" spans="1:27" x14ac:dyDescent="0.2">
      <c r="A264" s="421" t="s">
        <v>338</v>
      </c>
      <c r="B264" s="420"/>
      <c r="C264" s="420">
        <v>0</v>
      </c>
      <c r="D264" s="435" t="str">
        <f t="shared" si="87"/>
        <v>(alias)</v>
      </c>
      <c r="E264" s="436">
        <f t="shared" si="88"/>
        <v>0</v>
      </c>
      <c r="F264" s="437">
        <f t="shared" si="69"/>
        <v>0</v>
      </c>
      <c r="G264" s="438">
        <f t="shared" si="70"/>
        <v>0</v>
      </c>
      <c r="H264" s="438">
        <f t="shared" si="71"/>
        <v>0</v>
      </c>
      <c r="I264" s="438">
        <f t="shared" si="72"/>
        <v>0</v>
      </c>
      <c r="J264" s="438">
        <f t="shared" si="73"/>
        <v>0</v>
      </c>
      <c r="K264" s="438">
        <f t="shared" si="74"/>
        <v>0</v>
      </c>
      <c r="L264" s="439">
        <f t="shared" si="89"/>
        <v>0</v>
      </c>
      <c r="M264" s="437">
        <f t="shared" si="75"/>
        <v>0</v>
      </c>
      <c r="N264" s="438">
        <f t="shared" si="76"/>
        <v>0</v>
      </c>
      <c r="O264" s="438">
        <f t="shared" si="77"/>
        <v>0</v>
      </c>
      <c r="P264" s="438">
        <f t="shared" si="78"/>
        <v>0</v>
      </c>
      <c r="Q264" s="438">
        <f t="shared" si="79"/>
        <v>0</v>
      </c>
      <c r="R264" s="436">
        <f t="shared" si="83"/>
        <v>0</v>
      </c>
      <c r="S264" s="420">
        <f t="shared" si="80"/>
        <v>0</v>
      </c>
      <c r="T264" s="420">
        <f t="shared" si="90"/>
        <v>0</v>
      </c>
      <c r="U264" s="437">
        <f t="shared" si="81"/>
        <v>0</v>
      </c>
      <c r="V264" s="439">
        <f t="shared" si="82"/>
        <v>0</v>
      </c>
      <c r="W264" s="213">
        <f t="shared" si="91"/>
        <v>0</v>
      </c>
      <c r="X264" s="213">
        <f t="shared" si="84"/>
        <v>0</v>
      </c>
      <c r="Y264" s="213">
        <f t="shared" si="85"/>
        <v>0</v>
      </c>
      <c r="Z264" s="213">
        <f t="shared" si="86"/>
        <v>0</v>
      </c>
      <c r="AA264" s="216"/>
    </row>
    <row r="265" spans="1:27" x14ac:dyDescent="0.2">
      <c r="A265" s="421" t="s">
        <v>339</v>
      </c>
      <c r="B265" s="420">
        <v>7025</v>
      </c>
      <c r="C265" s="420">
        <v>1</v>
      </c>
      <c r="D265" s="435" t="str">
        <f t="shared" si="87"/>
        <v/>
      </c>
      <c r="E265" s="436">
        <f t="shared" si="88"/>
        <v>0</v>
      </c>
      <c r="F265" s="437">
        <f t="shared" ref="F265:F328" si="92">SUMIF(DPVCODES,B265,DPCTONS)*C265-H265-G265</f>
        <v>0</v>
      </c>
      <c r="G265" s="438">
        <f t="shared" ref="G265:G328" si="93">SUMIF(DPVCODES,B265,DPmoglines)*C265</f>
        <v>0</v>
      </c>
      <c r="H265" s="438">
        <f t="shared" ref="H265:H328" si="94">SUMIF(DPVCODES,B265,DPGCTONS)*C265</f>
        <v>0</v>
      </c>
      <c r="I265" s="438">
        <f t="shared" ref="I265:I328" si="95">SUMIF(Q3VCODES,B265,Q3CTONS)*C265</f>
        <v>0</v>
      </c>
      <c r="J265" s="438">
        <f t="shared" ref="J265:J328" si="96">SUMIF(Q4VCODES,B265,Q4CTONS)*C265</f>
        <v>0</v>
      </c>
      <c r="K265" s="438">
        <f t="shared" ref="K265:K328" si="97">SUMIF(Q1CVCODES,B265,Q1CCTONS)*C265</f>
        <v>0</v>
      </c>
      <c r="L265" s="439">
        <f t="shared" si="89"/>
        <v>0</v>
      </c>
      <c r="M265" s="437">
        <f t="shared" ref="M265:M328" si="98">SUMIF(DPVCODES,B265,DPAPTONS)*C265</f>
        <v>0</v>
      </c>
      <c r="N265" s="438">
        <f t="shared" ref="N265:N328" si="99">SUMIF(DPVCODES,B265,DPDPTONS)*C265</f>
        <v>0</v>
      </c>
      <c r="O265" s="438">
        <f t="shared" ref="O265:O328" si="100">C265*(M265+N265)</f>
        <v>0</v>
      </c>
      <c r="P265" s="438">
        <f t="shared" ref="P265:P328" si="101">SUMIF(Q2VCODES,B265,Q2BOTONS)*C265-U265</f>
        <v>0</v>
      </c>
      <c r="Q265" s="438">
        <f t="shared" ref="Q265:Q328" si="102">SUMIF(Q1BVCODES,B265,Q1BRSTONS)*C265</f>
        <v>0</v>
      </c>
      <c r="R265" s="436">
        <f t="shared" si="83"/>
        <v>0</v>
      </c>
      <c r="S265" s="420">
        <f t="shared" ref="S265:S328" si="103">IF(+E265&gt;0.1,1,IF(+E265&lt;-0.1,1,0))</f>
        <v>0</v>
      </c>
      <c r="T265" s="420">
        <f t="shared" si="90"/>
        <v>0</v>
      </c>
      <c r="U265" s="437">
        <f t="shared" ref="U265:U328" si="104">SUMIF(Q2VCODES,B265,Q2GTONS)*C265</f>
        <v>0</v>
      </c>
      <c r="V265" s="439">
        <f t="shared" ref="V265:V328" si="105">SUMIF(Q1CVCODES,B265,Q1CBOTONS)*C265</f>
        <v>0</v>
      </c>
      <c r="W265" s="213">
        <f t="shared" si="91"/>
        <v>0</v>
      </c>
      <c r="X265" s="213">
        <f t="shared" si="84"/>
        <v>0</v>
      </c>
      <c r="Y265" s="213">
        <f t="shared" si="85"/>
        <v>0</v>
      </c>
      <c r="Z265" s="213">
        <f t="shared" si="86"/>
        <v>0</v>
      </c>
      <c r="AA265" s="216"/>
    </row>
    <row r="266" spans="1:27" x14ac:dyDescent="0.2">
      <c r="A266" s="421" t="s">
        <v>340</v>
      </c>
      <c r="B266" s="420">
        <v>6095</v>
      </c>
      <c r="C266" s="420">
        <v>1</v>
      </c>
      <c r="D266" s="435" t="str">
        <f t="shared" si="87"/>
        <v/>
      </c>
      <c r="E266" s="436">
        <f t="shared" si="88"/>
        <v>0</v>
      </c>
      <c r="F266" s="437">
        <f t="shared" si="92"/>
        <v>0</v>
      </c>
      <c r="G266" s="438">
        <f t="shared" si="93"/>
        <v>0</v>
      </c>
      <c r="H266" s="438">
        <f t="shared" si="94"/>
        <v>0</v>
      </c>
      <c r="I266" s="438">
        <f t="shared" si="95"/>
        <v>0</v>
      </c>
      <c r="J266" s="438">
        <f t="shared" si="96"/>
        <v>0</v>
      </c>
      <c r="K266" s="438">
        <f t="shared" si="97"/>
        <v>0</v>
      </c>
      <c r="L266" s="439">
        <f t="shared" si="89"/>
        <v>0</v>
      </c>
      <c r="M266" s="437">
        <f t="shared" si="98"/>
        <v>0</v>
      </c>
      <c r="N266" s="438">
        <f t="shared" si="99"/>
        <v>0</v>
      </c>
      <c r="O266" s="438">
        <f t="shared" si="100"/>
        <v>0</v>
      </c>
      <c r="P266" s="438">
        <f t="shared" si="101"/>
        <v>0</v>
      </c>
      <c r="Q266" s="438">
        <f t="shared" si="102"/>
        <v>0</v>
      </c>
      <c r="R266" s="436">
        <f t="shared" ref="R266:R329" si="106">ROUND(C266*(O266-P266-Q266),4)</f>
        <v>0</v>
      </c>
      <c r="S266" s="420">
        <f t="shared" si="103"/>
        <v>0</v>
      </c>
      <c r="T266" s="420">
        <f t="shared" si="90"/>
        <v>0</v>
      </c>
      <c r="U266" s="437">
        <f t="shared" si="104"/>
        <v>0</v>
      </c>
      <c r="V266" s="439">
        <f t="shared" si="105"/>
        <v>0</v>
      </c>
      <c r="W266" s="213">
        <f t="shared" si="91"/>
        <v>0</v>
      </c>
      <c r="X266" s="213">
        <f t="shared" ref="X266:X329" si="107">IF(W266&gt;2,1,0)</f>
        <v>0</v>
      </c>
      <c r="Y266" s="213">
        <f t="shared" ref="Y266:Y329" si="108">IF(W266=2,1,0)</f>
        <v>0</v>
      </c>
      <c r="Z266" s="213">
        <f t="shared" ref="Z266:Z329" si="109">IF(W266=1,1,0)</f>
        <v>0</v>
      </c>
      <c r="AA266" s="216"/>
    </row>
    <row r="267" spans="1:27" x14ac:dyDescent="0.2">
      <c r="A267" s="421" t="s">
        <v>478</v>
      </c>
      <c r="B267" s="420">
        <v>6184</v>
      </c>
      <c r="C267" s="420">
        <v>1</v>
      </c>
      <c r="D267" s="435" t="str">
        <f t="shared" ref="D267:D330" si="110">IF(W267&gt;2,"Problem?",IF(W267=2,"??",IF(W267=1,"Rounding?",IF(L267+O267&gt;0,"OK",IF(C267=0,"(alias)","")))))</f>
        <v/>
      </c>
      <c r="E267" s="436">
        <f t="shared" ref="E267:E330" si="111">C267*ROUND(F267-R267,1)</f>
        <v>0</v>
      </c>
      <c r="F267" s="437">
        <f t="shared" si="92"/>
        <v>0</v>
      </c>
      <c r="G267" s="438">
        <f t="shared" si="93"/>
        <v>0</v>
      </c>
      <c r="H267" s="438">
        <f t="shared" si="94"/>
        <v>0</v>
      </c>
      <c r="I267" s="438">
        <f t="shared" si="95"/>
        <v>0</v>
      </c>
      <c r="J267" s="438">
        <f t="shared" si="96"/>
        <v>0</v>
      </c>
      <c r="K267" s="438">
        <f t="shared" si="97"/>
        <v>0</v>
      </c>
      <c r="L267" s="439">
        <f t="shared" ref="L267:L330" si="112">C267*(F267+H267+I267+J267+K267)</f>
        <v>0</v>
      </c>
      <c r="M267" s="437">
        <f t="shared" si="98"/>
        <v>0</v>
      </c>
      <c r="N267" s="438">
        <f t="shared" si="99"/>
        <v>0</v>
      </c>
      <c r="O267" s="438">
        <f t="shared" si="100"/>
        <v>0</v>
      </c>
      <c r="P267" s="438">
        <f t="shared" si="101"/>
        <v>0</v>
      </c>
      <c r="Q267" s="438">
        <f t="shared" si="102"/>
        <v>0</v>
      </c>
      <c r="R267" s="436">
        <f t="shared" si="106"/>
        <v>0</v>
      </c>
      <c r="S267" s="420">
        <f t="shared" si="103"/>
        <v>0</v>
      </c>
      <c r="T267" s="420">
        <f t="shared" ref="T267:T330" si="113">IF(W267&gt;2,1,0)</f>
        <v>0</v>
      </c>
      <c r="U267" s="437">
        <f t="shared" si="104"/>
        <v>0</v>
      </c>
      <c r="V267" s="439">
        <f t="shared" si="105"/>
        <v>0</v>
      </c>
      <c r="W267" s="213">
        <f t="shared" ref="W267:W330" si="114">IF(E267&lt;-0.5,4,IF(ABS(E267)&lt;0.1,0,IF(ABS(E267)&lt;=0.5,1,IF(E267&lt;0.01*L267,2,3))))</f>
        <v>0</v>
      </c>
      <c r="X267" s="213">
        <f t="shared" si="107"/>
        <v>0</v>
      </c>
      <c r="Y267" s="213">
        <f t="shared" si="108"/>
        <v>0</v>
      </c>
      <c r="Z267" s="213">
        <f t="shared" si="109"/>
        <v>0</v>
      </c>
      <c r="AA267" s="216"/>
    </row>
    <row r="268" spans="1:27" x14ac:dyDescent="0.2">
      <c r="A268" s="421" t="s">
        <v>667</v>
      </c>
      <c r="B268" s="420">
        <v>4006</v>
      </c>
      <c r="C268" s="420">
        <v>1</v>
      </c>
      <c r="D268" s="435" t="str">
        <f t="shared" si="110"/>
        <v/>
      </c>
      <c r="E268" s="436">
        <f t="shared" si="111"/>
        <v>0</v>
      </c>
      <c r="F268" s="437">
        <f t="shared" si="92"/>
        <v>0</v>
      </c>
      <c r="G268" s="438">
        <f t="shared" si="93"/>
        <v>0</v>
      </c>
      <c r="H268" s="438">
        <f t="shared" si="94"/>
        <v>0</v>
      </c>
      <c r="I268" s="438">
        <f t="shared" si="95"/>
        <v>0</v>
      </c>
      <c r="J268" s="438">
        <f t="shared" si="96"/>
        <v>0</v>
      </c>
      <c r="K268" s="438">
        <f t="shared" si="97"/>
        <v>0</v>
      </c>
      <c r="L268" s="439">
        <f t="shared" si="112"/>
        <v>0</v>
      </c>
      <c r="M268" s="437">
        <f t="shared" si="98"/>
        <v>0</v>
      </c>
      <c r="N268" s="438">
        <f t="shared" si="99"/>
        <v>0</v>
      </c>
      <c r="O268" s="438">
        <f t="shared" si="100"/>
        <v>0</v>
      </c>
      <c r="P268" s="438">
        <f t="shared" si="101"/>
        <v>0</v>
      </c>
      <c r="Q268" s="438">
        <f t="shared" si="102"/>
        <v>0</v>
      </c>
      <c r="R268" s="436">
        <f t="shared" si="106"/>
        <v>0</v>
      </c>
      <c r="S268" s="420">
        <f t="shared" si="103"/>
        <v>0</v>
      </c>
      <c r="T268" s="420">
        <f t="shared" si="113"/>
        <v>0</v>
      </c>
      <c r="U268" s="437">
        <f t="shared" si="104"/>
        <v>0</v>
      </c>
      <c r="V268" s="439">
        <f t="shared" si="105"/>
        <v>0</v>
      </c>
      <c r="W268" s="213">
        <f t="shared" si="114"/>
        <v>0</v>
      </c>
      <c r="X268" s="213">
        <f t="shared" si="107"/>
        <v>0</v>
      </c>
      <c r="Y268" s="213">
        <f t="shared" si="108"/>
        <v>0</v>
      </c>
      <c r="Z268" s="213">
        <f t="shared" si="109"/>
        <v>0</v>
      </c>
      <c r="AA268" s="216"/>
    </row>
    <row r="269" spans="1:27" x14ac:dyDescent="0.2">
      <c r="A269" s="421" t="s">
        <v>341</v>
      </c>
      <c r="B269" s="420">
        <v>6192</v>
      </c>
      <c r="C269" s="420">
        <v>1</v>
      </c>
      <c r="D269" s="435" t="str">
        <f t="shared" si="110"/>
        <v/>
      </c>
      <c r="E269" s="436">
        <f t="shared" si="111"/>
        <v>0</v>
      </c>
      <c r="F269" s="437">
        <f t="shared" si="92"/>
        <v>0</v>
      </c>
      <c r="G269" s="438">
        <f t="shared" si="93"/>
        <v>0</v>
      </c>
      <c r="H269" s="438">
        <f t="shared" si="94"/>
        <v>0</v>
      </c>
      <c r="I269" s="438">
        <f t="shared" si="95"/>
        <v>0</v>
      </c>
      <c r="J269" s="438">
        <f t="shared" si="96"/>
        <v>0</v>
      </c>
      <c r="K269" s="438">
        <f t="shared" si="97"/>
        <v>0</v>
      </c>
      <c r="L269" s="439">
        <f t="shared" si="112"/>
        <v>0</v>
      </c>
      <c r="M269" s="437">
        <f t="shared" si="98"/>
        <v>0</v>
      </c>
      <c r="N269" s="438">
        <f t="shared" si="99"/>
        <v>0</v>
      </c>
      <c r="O269" s="438">
        <f t="shared" si="100"/>
        <v>0</v>
      </c>
      <c r="P269" s="438">
        <f t="shared" si="101"/>
        <v>0</v>
      </c>
      <c r="Q269" s="438">
        <f t="shared" si="102"/>
        <v>0</v>
      </c>
      <c r="R269" s="436">
        <f t="shared" si="106"/>
        <v>0</v>
      </c>
      <c r="S269" s="420">
        <f t="shared" si="103"/>
        <v>0</v>
      </c>
      <c r="T269" s="420">
        <f t="shared" si="113"/>
        <v>0</v>
      </c>
      <c r="U269" s="437">
        <f t="shared" si="104"/>
        <v>0</v>
      </c>
      <c r="V269" s="439">
        <f t="shared" si="105"/>
        <v>0</v>
      </c>
      <c r="W269" s="213">
        <f t="shared" si="114"/>
        <v>0</v>
      </c>
      <c r="X269" s="213">
        <f t="shared" si="107"/>
        <v>0</v>
      </c>
      <c r="Y269" s="213">
        <f t="shared" si="108"/>
        <v>0</v>
      </c>
      <c r="Z269" s="213">
        <f t="shared" si="109"/>
        <v>0</v>
      </c>
      <c r="AA269" s="216"/>
    </row>
    <row r="270" spans="1:27" x14ac:dyDescent="0.2">
      <c r="A270" s="421" t="s">
        <v>479</v>
      </c>
      <c r="B270" s="420">
        <v>6199</v>
      </c>
      <c r="C270" s="420">
        <v>1</v>
      </c>
      <c r="D270" s="435" t="str">
        <f t="shared" si="110"/>
        <v/>
      </c>
      <c r="E270" s="436">
        <f t="shared" si="111"/>
        <v>0</v>
      </c>
      <c r="F270" s="437">
        <f t="shared" si="92"/>
        <v>0</v>
      </c>
      <c r="G270" s="438">
        <f t="shared" si="93"/>
        <v>0</v>
      </c>
      <c r="H270" s="438">
        <f t="shared" si="94"/>
        <v>0</v>
      </c>
      <c r="I270" s="438">
        <f t="shared" si="95"/>
        <v>0</v>
      </c>
      <c r="J270" s="438">
        <f t="shared" si="96"/>
        <v>0</v>
      </c>
      <c r="K270" s="438">
        <f t="shared" si="97"/>
        <v>0</v>
      </c>
      <c r="L270" s="439">
        <f t="shared" si="112"/>
        <v>0</v>
      </c>
      <c r="M270" s="437">
        <f t="shared" si="98"/>
        <v>0</v>
      </c>
      <c r="N270" s="438">
        <f t="shared" si="99"/>
        <v>0</v>
      </c>
      <c r="O270" s="438">
        <f t="shared" si="100"/>
        <v>0</v>
      </c>
      <c r="P270" s="438">
        <f t="shared" si="101"/>
        <v>0</v>
      </c>
      <c r="Q270" s="438">
        <f t="shared" si="102"/>
        <v>0</v>
      </c>
      <c r="R270" s="436">
        <f t="shared" si="106"/>
        <v>0</v>
      </c>
      <c r="S270" s="420">
        <f t="shared" si="103"/>
        <v>0</v>
      </c>
      <c r="T270" s="420">
        <f t="shared" si="113"/>
        <v>0</v>
      </c>
      <c r="U270" s="437">
        <f t="shared" si="104"/>
        <v>0</v>
      </c>
      <c r="V270" s="439">
        <f t="shared" si="105"/>
        <v>0</v>
      </c>
      <c r="W270" s="213">
        <f t="shared" si="114"/>
        <v>0</v>
      </c>
      <c r="X270" s="213">
        <f t="shared" si="107"/>
        <v>0</v>
      </c>
      <c r="Y270" s="213">
        <f t="shared" si="108"/>
        <v>0</v>
      </c>
      <c r="Z270" s="213">
        <f t="shared" si="109"/>
        <v>0</v>
      </c>
      <c r="AA270" s="216"/>
    </row>
    <row r="271" spans="1:27" x14ac:dyDescent="0.2">
      <c r="A271" s="421" t="s">
        <v>342</v>
      </c>
      <c r="B271" s="420">
        <v>5042</v>
      </c>
      <c r="C271" s="420">
        <v>1</v>
      </c>
      <c r="D271" s="435" t="str">
        <f t="shared" si="110"/>
        <v/>
      </c>
      <c r="E271" s="436">
        <f t="shared" si="111"/>
        <v>0</v>
      </c>
      <c r="F271" s="437">
        <f t="shared" si="92"/>
        <v>0</v>
      </c>
      <c r="G271" s="438">
        <f t="shared" si="93"/>
        <v>0</v>
      </c>
      <c r="H271" s="438">
        <f t="shared" si="94"/>
        <v>0</v>
      </c>
      <c r="I271" s="438">
        <f t="shared" si="95"/>
        <v>0</v>
      </c>
      <c r="J271" s="438">
        <f t="shared" si="96"/>
        <v>0</v>
      </c>
      <c r="K271" s="438">
        <f t="shared" si="97"/>
        <v>0</v>
      </c>
      <c r="L271" s="439">
        <f t="shared" si="112"/>
        <v>0</v>
      </c>
      <c r="M271" s="437">
        <f t="shared" si="98"/>
        <v>0</v>
      </c>
      <c r="N271" s="438">
        <f t="shared" si="99"/>
        <v>0</v>
      </c>
      <c r="O271" s="438">
        <f t="shared" si="100"/>
        <v>0</v>
      </c>
      <c r="P271" s="438">
        <f t="shared" si="101"/>
        <v>0</v>
      </c>
      <c r="Q271" s="438">
        <f t="shared" si="102"/>
        <v>0</v>
      </c>
      <c r="R271" s="436">
        <f t="shared" si="106"/>
        <v>0</v>
      </c>
      <c r="S271" s="420">
        <f t="shared" si="103"/>
        <v>0</v>
      </c>
      <c r="T271" s="420">
        <f t="shared" si="113"/>
        <v>0</v>
      </c>
      <c r="U271" s="437">
        <f t="shared" si="104"/>
        <v>0</v>
      </c>
      <c r="V271" s="439">
        <f t="shared" si="105"/>
        <v>0</v>
      </c>
      <c r="W271" s="213">
        <f t="shared" si="114"/>
        <v>0</v>
      </c>
      <c r="X271" s="213">
        <f t="shared" si="107"/>
        <v>0</v>
      </c>
      <c r="Y271" s="213">
        <f t="shared" si="108"/>
        <v>0</v>
      </c>
      <c r="Z271" s="213">
        <f t="shared" si="109"/>
        <v>0</v>
      </c>
      <c r="AA271" s="216"/>
    </row>
    <row r="272" spans="1:27" x14ac:dyDescent="0.2">
      <c r="A272" s="421" t="s">
        <v>668</v>
      </c>
      <c r="B272" s="420">
        <v>5060</v>
      </c>
      <c r="C272" s="420">
        <v>1</v>
      </c>
      <c r="D272" s="435" t="str">
        <f t="shared" si="110"/>
        <v/>
      </c>
      <c r="E272" s="436">
        <f t="shared" si="111"/>
        <v>0</v>
      </c>
      <c r="F272" s="437">
        <f t="shared" si="92"/>
        <v>0</v>
      </c>
      <c r="G272" s="438">
        <f t="shared" si="93"/>
        <v>0</v>
      </c>
      <c r="H272" s="438">
        <f t="shared" si="94"/>
        <v>0</v>
      </c>
      <c r="I272" s="438">
        <f t="shared" si="95"/>
        <v>0</v>
      </c>
      <c r="J272" s="438">
        <f t="shared" si="96"/>
        <v>0</v>
      </c>
      <c r="K272" s="438">
        <f t="shared" si="97"/>
        <v>0</v>
      </c>
      <c r="L272" s="439">
        <f t="shared" si="112"/>
        <v>0</v>
      </c>
      <c r="M272" s="437">
        <f t="shared" si="98"/>
        <v>0</v>
      </c>
      <c r="N272" s="438">
        <f t="shared" si="99"/>
        <v>0</v>
      </c>
      <c r="O272" s="438">
        <f t="shared" si="100"/>
        <v>0</v>
      </c>
      <c r="P272" s="438">
        <f t="shared" si="101"/>
        <v>0</v>
      </c>
      <c r="Q272" s="438">
        <f t="shared" si="102"/>
        <v>0</v>
      </c>
      <c r="R272" s="436">
        <f t="shared" si="106"/>
        <v>0</v>
      </c>
      <c r="S272" s="420">
        <f t="shared" si="103"/>
        <v>0</v>
      </c>
      <c r="T272" s="420">
        <f t="shared" si="113"/>
        <v>0</v>
      </c>
      <c r="U272" s="437">
        <f t="shared" si="104"/>
        <v>0</v>
      </c>
      <c r="V272" s="439">
        <f t="shared" si="105"/>
        <v>0</v>
      </c>
      <c r="W272" s="213">
        <f t="shared" si="114"/>
        <v>0</v>
      </c>
      <c r="X272" s="213">
        <f t="shared" si="107"/>
        <v>0</v>
      </c>
      <c r="Y272" s="213">
        <f t="shared" si="108"/>
        <v>0</v>
      </c>
      <c r="Z272" s="213">
        <f t="shared" si="109"/>
        <v>0</v>
      </c>
      <c r="AA272" s="216"/>
    </row>
    <row r="273" spans="1:27" x14ac:dyDescent="0.2">
      <c r="A273" s="421" t="s">
        <v>35</v>
      </c>
      <c r="B273" s="420">
        <v>5078</v>
      </c>
      <c r="C273" s="420">
        <v>1</v>
      </c>
      <c r="D273" s="435" t="str">
        <f t="shared" si="110"/>
        <v/>
      </c>
      <c r="E273" s="436">
        <f t="shared" si="111"/>
        <v>0</v>
      </c>
      <c r="F273" s="437">
        <f t="shared" si="92"/>
        <v>0</v>
      </c>
      <c r="G273" s="438">
        <f t="shared" si="93"/>
        <v>0</v>
      </c>
      <c r="H273" s="438">
        <f t="shared" si="94"/>
        <v>0</v>
      </c>
      <c r="I273" s="438">
        <f t="shared" si="95"/>
        <v>0</v>
      </c>
      <c r="J273" s="438">
        <f t="shared" si="96"/>
        <v>0</v>
      </c>
      <c r="K273" s="438">
        <f t="shared" si="97"/>
        <v>0</v>
      </c>
      <c r="L273" s="439">
        <f t="shared" si="112"/>
        <v>0</v>
      </c>
      <c r="M273" s="437">
        <f t="shared" si="98"/>
        <v>0</v>
      </c>
      <c r="N273" s="438">
        <f t="shared" si="99"/>
        <v>0</v>
      </c>
      <c r="O273" s="438">
        <f t="shared" si="100"/>
        <v>0</v>
      </c>
      <c r="P273" s="438">
        <f t="shared" si="101"/>
        <v>0</v>
      </c>
      <c r="Q273" s="438">
        <f t="shared" si="102"/>
        <v>0</v>
      </c>
      <c r="R273" s="436">
        <f t="shared" si="106"/>
        <v>0</v>
      </c>
      <c r="S273" s="420">
        <f t="shared" si="103"/>
        <v>0</v>
      </c>
      <c r="T273" s="420">
        <f t="shared" si="113"/>
        <v>0</v>
      </c>
      <c r="U273" s="437">
        <f t="shared" si="104"/>
        <v>0</v>
      </c>
      <c r="V273" s="439">
        <f t="shared" si="105"/>
        <v>0</v>
      </c>
      <c r="W273" s="213">
        <f t="shared" si="114"/>
        <v>0</v>
      </c>
      <c r="X273" s="213">
        <f t="shared" si="107"/>
        <v>0</v>
      </c>
      <c r="Y273" s="213">
        <f t="shared" si="108"/>
        <v>0</v>
      </c>
      <c r="Z273" s="213">
        <f t="shared" si="109"/>
        <v>0</v>
      </c>
      <c r="AA273" s="216"/>
    </row>
    <row r="274" spans="1:27" x14ac:dyDescent="0.2">
      <c r="A274" s="421" t="s">
        <v>765</v>
      </c>
      <c r="B274" s="420">
        <v>6033</v>
      </c>
      <c r="C274" s="420">
        <v>1</v>
      </c>
      <c r="D274" s="435" t="str">
        <f t="shared" si="110"/>
        <v/>
      </c>
      <c r="E274" s="436">
        <f t="shared" si="111"/>
        <v>0</v>
      </c>
      <c r="F274" s="437">
        <f t="shared" si="92"/>
        <v>0</v>
      </c>
      <c r="G274" s="438">
        <f t="shared" si="93"/>
        <v>0</v>
      </c>
      <c r="H274" s="438">
        <f t="shared" si="94"/>
        <v>0</v>
      </c>
      <c r="I274" s="438">
        <f t="shared" si="95"/>
        <v>0</v>
      </c>
      <c r="J274" s="438">
        <f t="shared" si="96"/>
        <v>0</v>
      </c>
      <c r="K274" s="438">
        <f t="shared" si="97"/>
        <v>0</v>
      </c>
      <c r="L274" s="439">
        <f t="shared" si="112"/>
        <v>0</v>
      </c>
      <c r="M274" s="437">
        <f t="shared" si="98"/>
        <v>0</v>
      </c>
      <c r="N274" s="438">
        <f t="shared" si="99"/>
        <v>0</v>
      </c>
      <c r="O274" s="438">
        <f t="shared" si="100"/>
        <v>0</v>
      </c>
      <c r="P274" s="438">
        <f t="shared" si="101"/>
        <v>0</v>
      </c>
      <c r="Q274" s="438">
        <f t="shared" si="102"/>
        <v>0</v>
      </c>
      <c r="R274" s="436">
        <f t="shared" si="106"/>
        <v>0</v>
      </c>
      <c r="S274" s="420">
        <f t="shared" si="103"/>
        <v>0</v>
      </c>
      <c r="T274" s="420">
        <f t="shared" si="113"/>
        <v>0</v>
      </c>
      <c r="U274" s="437">
        <f t="shared" si="104"/>
        <v>0</v>
      </c>
      <c r="V274" s="439">
        <f t="shared" si="105"/>
        <v>0</v>
      </c>
      <c r="W274" s="213">
        <f t="shared" si="114"/>
        <v>0</v>
      </c>
      <c r="X274" s="213">
        <f t="shared" si="107"/>
        <v>0</v>
      </c>
      <c r="Y274" s="213">
        <f t="shared" si="108"/>
        <v>0</v>
      </c>
      <c r="Z274" s="213">
        <f t="shared" si="109"/>
        <v>0</v>
      </c>
      <c r="AA274" s="216"/>
    </row>
    <row r="275" spans="1:27" x14ac:dyDescent="0.2">
      <c r="A275" s="421" t="s">
        <v>480</v>
      </c>
      <c r="B275" s="420">
        <v>5045</v>
      </c>
      <c r="C275" s="420">
        <v>1</v>
      </c>
      <c r="D275" s="435" t="str">
        <f t="shared" si="110"/>
        <v/>
      </c>
      <c r="E275" s="436">
        <f t="shared" si="111"/>
        <v>0</v>
      </c>
      <c r="F275" s="437">
        <f t="shared" si="92"/>
        <v>0</v>
      </c>
      <c r="G275" s="438">
        <f t="shared" si="93"/>
        <v>0</v>
      </c>
      <c r="H275" s="438">
        <f t="shared" si="94"/>
        <v>0</v>
      </c>
      <c r="I275" s="438">
        <f t="shared" si="95"/>
        <v>0</v>
      </c>
      <c r="J275" s="438">
        <f t="shared" si="96"/>
        <v>0</v>
      </c>
      <c r="K275" s="438">
        <f t="shared" si="97"/>
        <v>0</v>
      </c>
      <c r="L275" s="439">
        <f t="shared" si="112"/>
        <v>0</v>
      </c>
      <c r="M275" s="437">
        <f t="shared" si="98"/>
        <v>0</v>
      </c>
      <c r="N275" s="438">
        <f t="shared" si="99"/>
        <v>0</v>
      </c>
      <c r="O275" s="438">
        <f t="shared" si="100"/>
        <v>0</v>
      </c>
      <c r="P275" s="438">
        <f t="shared" si="101"/>
        <v>0</v>
      </c>
      <c r="Q275" s="438">
        <f t="shared" si="102"/>
        <v>0</v>
      </c>
      <c r="R275" s="436">
        <f t="shared" si="106"/>
        <v>0</v>
      </c>
      <c r="S275" s="420">
        <f t="shared" si="103"/>
        <v>0</v>
      </c>
      <c r="T275" s="420">
        <f t="shared" si="113"/>
        <v>0</v>
      </c>
      <c r="U275" s="437">
        <f t="shared" si="104"/>
        <v>0</v>
      </c>
      <c r="V275" s="439">
        <f t="shared" si="105"/>
        <v>0</v>
      </c>
      <c r="W275" s="213">
        <f t="shared" si="114"/>
        <v>0</v>
      </c>
      <c r="X275" s="213">
        <f t="shared" si="107"/>
        <v>0</v>
      </c>
      <c r="Y275" s="213">
        <f t="shared" si="108"/>
        <v>0</v>
      </c>
      <c r="Z275" s="213">
        <f t="shared" si="109"/>
        <v>0</v>
      </c>
      <c r="AA275" s="216"/>
    </row>
    <row r="276" spans="1:27" x14ac:dyDescent="0.2">
      <c r="A276" s="421" t="s">
        <v>343</v>
      </c>
      <c r="B276" s="420">
        <v>4001</v>
      </c>
      <c r="C276" s="420">
        <v>1</v>
      </c>
      <c r="D276" s="435" t="str">
        <f t="shared" si="110"/>
        <v/>
      </c>
      <c r="E276" s="436">
        <f t="shared" si="111"/>
        <v>0</v>
      </c>
      <c r="F276" s="437">
        <f t="shared" si="92"/>
        <v>0</v>
      </c>
      <c r="G276" s="438">
        <f t="shared" si="93"/>
        <v>0</v>
      </c>
      <c r="H276" s="438">
        <f t="shared" si="94"/>
        <v>0</v>
      </c>
      <c r="I276" s="438">
        <f t="shared" si="95"/>
        <v>0</v>
      </c>
      <c r="J276" s="438">
        <f t="shared" si="96"/>
        <v>0</v>
      </c>
      <c r="K276" s="438">
        <f t="shared" si="97"/>
        <v>0</v>
      </c>
      <c r="L276" s="439">
        <f t="shared" si="112"/>
        <v>0</v>
      </c>
      <c r="M276" s="437">
        <f t="shared" si="98"/>
        <v>0</v>
      </c>
      <c r="N276" s="438">
        <f t="shared" si="99"/>
        <v>0</v>
      </c>
      <c r="O276" s="438">
        <f t="shared" si="100"/>
        <v>0</v>
      </c>
      <c r="P276" s="438">
        <f t="shared" si="101"/>
        <v>0</v>
      </c>
      <c r="Q276" s="438">
        <f t="shared" si="102"/>
        <v>0</v>
      </c>
      <c r="R276" s="436">
        <f t="shared" si="106"/>
        <v>0</v>
      </c>
      <c r="S276" s="420">
        <f t="shared" si="103"/>
        <v>0</v>
      </c>
      <c r="T276" s="420">
        <f t="shared" si="113"/>
        <v>0</v>
      </c>
      <c r="U276" s="437">
        <f t="shared" si="104"/>
        <v>0</v>
      </c>
      <c r="V276" s="439">
        <f t="shared" si="105"/>
        <v>0</v>
      </c>
      <c r="W276" s="213">
        <f t="shared" si="114"/>
        <v>0</v>
      </c>
      <c r="X276" s="213">
        <f t="shared" si="107"/>
        <v>0</v>
      </c>
      <c r="Y276" s="213">
        <f t="shared" si="108"/>
        <v>0</v>
      </c>
      <c r="Z276" s="213">
        <f t="shared" si="109"/>
        <v>0</v>
      </c>
      <c r="AA276" s="216"/>
    </row>
    <row r="277" spans="1:27" x14ac:dyDescent="0.2">
      <c r="A277" s="421" t="s">
        <v>344</v>
      </c>
      <c r="B277" s="420">
        <v>6001</v>
      </c>
      <c r="C277" s="420">
        <v>1</v>
      </c>
      <c r="D277" s="435" t="str">
        <f t="shared" si="110"/>
        <v/>
      </c>
      <c r="E277" s="436">
        <f t="shared" si="111"/>
        <v>0</v>
      </c>
      <c r="F277" s="437">
        <f t="shared" si="92"/>
        <v>0</v>
      </c>
      <c r="G277" s="438">
        <f t="shared" si="93"/>
        <v>0</v>
      </c>
      <c r="H277" s="438">
        <f t="shared" si="94"/>
        <v>0</v>
      </c>
      <c r="I277" s="438">
        <f t="shared" si="95"/>
        <v>0</v>
      </c>
      <c r="J277" s="438">
        <f t="shared" si="96"/>
        <v>0</v>
      </c>
      <c r="K277" s="438">
        <f t="shared" si="97"/>
        <v>0</v>
      </c>
      <c r="L277" s="439">
        <f t="shared" si="112"/>
        <v>0</v>
      </c>
      <c r="M277" s="437">
        <f t="shared" si="98"/>
        <v>0</v>
      </c>
      <c r="N277" s="438">
        <f t="shared" si="99"/>
        <v>0</v>
      </c>
      <c r="O277" s="438">
        <f t="shared" si="100"/>
        <v>0</v>
      </c>
      <c r="P277" s="438">
        <f t="shared" si="101"/>
        <v>0</v>
      </c>
      <c r="Q277" s="438">
        <f t="shared" si="102"/>
        <v>0</v>
      </c>
      <c r="R277" s="436">
        <f t="shared" si="106"/>
        <v>0</v>
      </c>
      <c r="S277" s="420">
        <f t="shared" si="103"/>
        <v>0</v>
      </c>
      <c r="T277" s="420">
        <f t="shared" si="113"/>
        <v>0</v>
      </c>
      <c r="U277" s="437">
        <f t="shared" si="104"/>
        <v>0</v>
      </c>
      <c r="V277" s="439">
        <f t="shared" si="105"/>
        <v>0</v>
      </c>
      <c r="W277" s="213">
        <f t="shared" si="114"/>
        <v>0</v>
      </c>
      <c r="X277" s="213">
        <f t="shared" si="107"/>
        <v>0</v>
      </c>
      <c r="Y277" s="213">
        <f t="shared" si="108"/>
        <v>0</v>
      </c>
      <c r="Z277" s="213">
        <f t="shared" si="109"/>
        <v>0</v>
      </c>
      <c r="AA277" s="216"/>
    </row>
    <row r="278" spans="1:27" x14ac:dyDescent="0.2">
      <c r="A278" s="421" t="s">
        <v>346</v>
      </c>
      <c r="B278" s="420">
        <v>5001</v>
      </c>
      <c r="C278" s="420">
        <v>1</v>
      </c>
      <c r="D278" s="435" t="str">
        <f t="shared" si="110"/>
        <v/>
      </c>
      <c r="E278" s="436">
        <f t="shared" si="111"/>
        <v>0</v>
      </c>
      <c r="F278" s="437">
        <f t="shared" si="92"/>
        <v>0</v>
      </c>
      <c r="G278" s="438">
        <f t="shared" si="93"/>
        <v>0</v>
      </c>
      <c r="H278" s="438">
        <f t="shared" si="94"/>
        <v>0</v>
      </c>
      <c r="I278" s="438">
        <f t="shared" si="95"/>
        <v>0</v>
      </c>
      <c r="J278" s="438">
        <f t="shared" si="96"/>
        <v>0</v>
      </c>
      <c r="K278" s="438">
        <f t="shared" si="97"/>
        <v>0</v>
      </c>
      <c r="L278" s="439">
        <f t="shared" si="112"/>
        <v>0</v>
      </c>
      <c r="M278" s="437">
        <f t="shared" si="98"/>
        <v>0</v>
      </c>
      <c r="N278" s="438">
        <f t="shared" si="99"/>
        <v>0</v>
      </c>
      <c r="O278" s="438">
        <f t="shared" si="100"/>
        <v>0</v>
      </c>
      <c r="P278" s="438">
        <f t="shared" si="101"/>
        <v>0</v>
      </c>
      <c r="Q278" s="438">
        <f t="shared" si="102"/>
        <v>0</v>
      </c>
      <c r="R278" s="436">
        <f t="shared" si="106"/>
        <v>0</v>
      </c>
      <c r="S278" s="420">
        <f t="shared" si="103"/>
        <v>0</v>
      </c>
      <c r="T278" s="420">
        <f t="shared" si="113"/>
        <v>0</v>
      </c>
      <c r="U278" s="437">
        <f t="shared" si="104"/>
        <v>0</v>
      </c>
      <c r="V278" s="439">
        <f t="shared" si="105"/>
        <v>0</v>
      </c>
      <c r="W278" s="213">
        <f t="shared" si="114"/>
        <v>0</v>
      </c>
      <c r="X278" s="213">
        <f t="shared" si="107"/>
        <v>0</v>
      </c>
      <c r="Y278" s="213">
        <f t="shared" si="108"/>
        <v>0</v>
      </c>
      <c r="Z278" s="213">
        <f t="shared" si="109"/>
        <v>0</v>
      </c>
      <c r="AA278" s="216"/>
    </row>
    <row r="279" spans="1:27" x14ac:dyDescent="0.2">
      <c r="A279" s="421" t="s">
        <v>347</v>
      </c>
      <c r="B279" s="420">
        <v>7001</v>
      </c>
      <c r="C279" s="420">
        <v>1</v>
      </c>
      <c r="D279" s="435" t="str">
        <f t="shared" si="110"/>
        <v/>
      </c>
      <c r="E279" s="436">
        <f t="shared" si="111"/>
        <v>0</v>
      </c>
      <c r="F279" s="437">
        <f t="shared" si="92"/>
        <v>0</v>
      </c>
      <c r="G279" s="438">
        <f t="shared" si="93"/>
        <v>0</v>
      </c>
      <c r="H279" s="438">
        <f t="shared" si="94"/>
        <v>0</v>
      </c>
      <c r="I279" s="438">
        <f t="shared" si="95"/>
        <v>0</v>
      </c>
      <c r="J279" s="438">
        <f t="shared" si="96"/>
        <v>0</v>
      </c>
      <c r="K279" s="438">
        <f t="shared" si="97"/>
        <v>0</v>
      </c>
      <c r="L279" s="439">
        <f t="shared" si="112"/>
        <v>0</v>
      </c>
      <c r="M279" s="437">
        <f t="shared" si="98"/>
        <v>0</v>
      </c>
      <c r="N279" s="438">
        <f t="shared" si="99"/>
        <v>0</v>
      </c>
      <c r="O279" s="438">
        <f t="shared" si="100"/>
        <v>0</v>
      </c>
      <c r="P279" s="438">
        <f t="shared" si="101"/>
        <v>0</v>
      </c>
      <c r="Q279" s="438">
        <f t="shared" si="102"/>
        <v>0</v>
      </c>
      <c r="R279" s="436">
        <f t="shared" si="106"/>
        <v>0</v>
      </c>
      <c r="S279" s="420">
        <f t="shared" si="103"/>
        <v>0</v>
      </c>
      <c r="T279" s="420">
        <f t="shared" si="113"/>
        <v>0</v>
      </c>
      <c r="U279" s="437">
        <f t="shared" si="104"/>
        <v>0</v>
      </c>
      <c r="V279" s="439">
        <f t="shared" si="105"/>
        <v>0</v>
      </c>
      <c r="W279" s="213">
        <f t="shared" si="114"/>
        <v>0</v>
      </c>
      <c r="X279" s="213">
        <f t="shared" si="107"/>
        <v>0</v>
      </c>
      <c r="Y279" s="213">
        <f t="shared" si="108"/>
        <v>0</v>
      </c>
      <c r="Z279" s="213">
        <f t="shared" si="109"/>
        <v>0</v>
      </c>
      <c r="AA279" s="216"/>
    </row>
    <row r="280" spans="1:27" x14ac:dyDescent="0.2">
      <c r="A280" s="421" t="s">
        <v>451</v>
      </c>
      <c r="B280" s="420">
        <v>4015</v>
      </c>
      <c r="C280" s="420">
        <v>1</v>
      </c>
      <c r="D280" s="435" t="str">
        <f t="shared" si="110"/>
        <v/>
      </c>
      <c r="E280" s="436">
        <f t="shared" si="111"/>
        <v>0</v>
      </c>
      <c r="F280" s="437">
        <f t="shared" si="92"/>
        <v>0</v>
      </c>
      <c r="G280" s="438">
        <f t="shared" si="93"/>
        <v>0</v>
      </c>
      <c r="H280" s="438">
        <f t="shared" si="94"/>
        <v>0</v>
      </c>
      <c r="I280" s="438">
        <f t="shared" si="95"/>
        <v>0</v>
      </c>
      <c r="J280" s="438">
        <f t="shared" si="96"/>
        <v>0</v>
      </c>
      <c r="K280" s="438">
        <f t="shared" si="97"/>
        <v>0</v>
      </c>
      <c r="L280" s="439">
        <f t="shared" si="112"/>
        <v>0</v>
      </c>
      <c r="M280" s="437">
        <f t="shared" si="98"/>
        <v>0</v>
      </c>
      <c r="N280" s="438">
        <f t="shared" si="99"/>
        <v>0</v>
      </c>
      <c r="O280" s="438">
        <f t="shared" si="100"/>
        <v>0</v>
      </c>
      <c r="P280" s="438">
        <f t="shared" si="101"/>
        <v>0</v>
      </c>
      <c r="Q280" s="438">
        <f t="shared" si="102"/>
        <v>0</v>
      </c>
      <c r="R280" s="436">
        <f t="shared" si="106"/>
        <v>0</v>
      </c>
      <c r="S280" s="420">
        <f t="shared" si="103"/>
        <v>0</v>
      </c>
      <c r="T280" s="420">
        <f t="shared" si="113"/>
        <v>0</v>
      </c>
      <c r="U280" s="437">
        <f t="shared" si="104"/>
        <v>0</v>
      </c>
      <c r="V280" s="439">
        <f t="shared" si="105"/>
        <v>0</v>
      </c>
      <c r="W280" s="213">
        <f t="shared" si="114"/>
        <v>0</v>
      </c>
      <c r="X280" s="213">
        <f t="shared" si="107"/>
        <v>0</v>
      </c>
      <c r="Y280" s="213">
        <f t="shared" si="108"/>
        <v>0</v>
      </c>
      <c r="Z280" s="213">
        <f t="shared" si="109"/>
        <v>0</v>
      </c>
      <c r="AA280" s="216"/>
    </row>
    <row r="281" spans="1:27" x14ac:dyDescent="0.2">
      <c r="A281" s="421" t="s">
        <v>452</v>
      </c>
      <c r="B281" s="420">
        <v>5075</v>
      </c>
      <c r="C281" s="420">
        <v>1</v>
      </c>
      <c r="D281" s="435" t="str">
        <f t="shared" si="110"/>
        <v/>
      </c>
      <c r="E281" s="436">
        <f t="shared" si="111"/>
        <v>0</v>
      </c>
      <c r="F281" s="437">
        <f t="shared" si="92"/>
        <v>0</v>
      </c>
      <c r="G281" s="438">
        <f t="shared" si="93"/>
        <v>0</v>
      </c>
      <c r="H281" s="438">
        <f t="shared" si="94"/>
        <v>0</v>
      </c>
      <c r="I281" s="438">
        <f t="shared" si="95"/>
        <v>0</v>
      </c>
      <c r="J281" s="438">
        <f t="shared" si="96"/>
        <v>0</v>
      </c>
      <c r="K281" s="438">
        <f t="shared" si="97"/>
        <v>0</v>
      </c>
      <c r="L281" s="439">
        <f t="shared" si="112"/>
        <v>0</v>
      </c>
      <c r="M281" s="437">
        <f t="shared" si="98"/>
        <v>0</v>
      </c>
      <c r="N281" s="438">
        <f t="shared" si="99"/>
        <v>0</v>
      </c>
      <c r="O281" s="438">
        <f t="shared" si="100"/>
        <v>0</v>
      </c>
      <c r="P281" s="438">
        <f t="shared" si="101"/>
        <v>0</v>
      </c>
      <c r="Q281" s="438">
        <f t="shared" si="102"/>
        <v>0</v>
      </c>
      <c r="R281" s="436">
        <f t="shared" si="106"/>
        <v>0</v>
      </c>
      <c r="S281" s="420">
        <f t="shared" si="103"/>
        <v>0</v>
      </c>
      <c r="T281" s="420">
        <f t="shared" si="113"/>
        <v>0</v>
      </c>
      <c r="U281" s="437">
        <f t="shared" si="104"/>
        <v>0</v>
      </c>
      <c r="V281" s="439">
        <f t="shared" si="105"/>
        <v>0</v>
      </c>
      <c r="W281" s="213">
        <f t="shared" si="114"/>
        <v>0</v>
      </c>
      <c r="X281" s="213">
        <f t="shared" si="107"/>
        <v>0</v>
      </c>
      <c r="Y281" s="213">
        <f t="shared" si="108"/>
        <v>0</v>
      </c>
      <c r="Z281" s="213">
        <f t="shared" si="109"/>
        <v>0</v>
      </c>
      <c r="AA281" s="216"/>
    </row>
    <row r="282" spans="1:27" x14ac:dyDescent="0.2">
      <c r="A282" s="421" t="s">
        <v>481</v>
      </c>
      <c r="B282" s="420">
        <v>7026</v>
      </c>
      <c r="C282" s="420">
        <v>1</v>
      </c>
      <c r="D282" s="435" t="str">
        <f t="shared" si="110"/>
        <v/>
      </c>
      <c r="E282" s="436">
        <f t="shared" si="111"/>
        <v>0</v>
      </c>
      <c r="F282" s="437">
        <f t="shared" si="92"/>
        <v>0</v>
      </c>
      <c r="G282" s="438">
        <f t="shared" si="93"/>
        <v>0</v>
      </c>
      <c r="H282" s="438">
        <f t="shared" si="94"/>
        <v>0</v>
      </c>
      <c r="I282" s="438">
        <f t="shared" si="95"/>
        <v>0</v>
      </c>
      <c r="J282" s="438">
        <f t="shared" si="96"/>
        <v>0</v>
      </c>
      <c r="K282" s="438">
        <f t="shared" si="97"/>
        <v>0</v>
      </c>
      <c r="L282" s="439">
        <f t="shared" si="112"/>
        <v>0</v>
      </c>
      <c r="M282" s="437">
        <f t="shared" si="98"/>
        <v>0</v>
      </c>
      <c r="N282" s="438">
        <f t="shared" si="99"/>
        <v>0</v>
      </c>
      <c r="O282" s="438">
        <f t="shared" si="100"/>
        <v>0</v>
      </c>
      <c r="P282" s="438">
        <f t="shared" si="101"/>
        <v>0</v>
      </c>
      <c r="Q282" s="438">
        <f t="shared" si="102"/>
        <v>0</v>
      </c>
      <c r="R282" s="436">
        <f t="shared" si="106"/>
        <v>0</v>
      </c>
      <c r="S282" s="420">
        <f t="shared" si="103"/>
        <v>0</v>
      </c>
      <c r="T282" s="420">
        <f t="shared" si="113"/>
        <v>0</v>
      </c>
      <c r="U282" s="437">
        <f t="shared" si="104"/>
        <v>0</v>
      </c>
      <c r="V282" s="439">
        <f t="shared" si="105"/>
        <v>0</v>
      </c>
      <c r="W282" s="213">
        <f t="shared" si="114"/>
        <v>0</v>
      </c>
      <c r="X282" s="213">
        <f t="shared" si="107"/>
        <v>0</v>
      </c>
      <c r="Y282" s="213">
        <f t="shared" si="108"/>
        <v>0</v>
      </c>
      <c r="Z282" s="213">
        <f t="shared" si="109"/>
        <v>0</v>
      </c>
      <c r="AA282" s="216"/>
    </row>
    <row r="283" spans="1:27" x14ac:dyDescent="0.2">
      <c r="A283" s="421" t="s">
        <v>348</v>
      </c>
      <c r="B283" s="420">
        <v>5079</v>
      </c>
      <c r="C283" s="420">
        <v>1</v>
      </c>
      <c r="D283" s="435" t="str">
        <f t="shared" si="110"/>
        <v/>
      </c>
      <c r="E283" s="436">
        <f t="shared" si="111"/>
        <v>0</v>
      </c>
      <c r="F283" s="437">
        <f t="shared" si="92"/>
        <v>0</v>
      </c>
      <c r="G283" s="438">
        <f t="shared" si="93"/>
        <v>0</v>
      </c>
      <c r="H283" s="438">
        <f t="shared" si="94"/>
        <v>0</v>
      </c>
      <c r="I283" s="438">
        <f t="shared" si="95"/>
        <v>0</v>
      </c>
      <c r="J283" s="438">
        <f t="shared" si="96"/>
        <v>0</v>
      </c>
      <c r="K283" s="438">
        <f t="shared" si="97"/>
        <v>0</v>
      </c>
      <c r="L283" s="439">
        <f t="shared" si="112"/>
        <v>0</v>
      </c>
      <c r="M283" s="437">
        <f t="shared" si="98"/>
        <v>0</v>
      </c>
      <c r="N283" s="438">
        <f t="shared" si="99"/>
        <v>0</v>
      </c>
      <c r="O283" s="438">
        <f t="shared" si="100"/>
        <v>0</v>
      </c>
      <c r="P283" s="438">
        <f t="shared" si="101"/>
        <v>0</v>
      </c>
      <c r="Q283" s="438">
        <f t="shared" si="102"/>
        <v>0</v>
      </c>
      <c r="R283" s="436">
        <f t="shared" si="106"/>
        <v>0</v>
      </c>
      <c r="S283" s="420">
        <f t="shared" si="103"/>
        <v>0</v>
      </c>
      <c r="T283" s="420">
        <f t="shared" si="113"/>
        <v>0</v>
      </c>
      <c r="U283" s="437">
        <f t="shared" si="104"/>
        <v>0</v>
      </c>
      <c r="V283" s="439">
        <f t="shared" si="105"/>
        <v>0</v>
      </c>
      <c r="W283" s="213">
        <f t="shared" si="114"/>
        <v>0</v>
      </c>
      <c r="X283" s="213">
        <f t="shared" si="107"/>
        <v>0</v>
      </c>
      <c r="Y283" s="213">
        <f t="shared" si="108"/>
        <v>0</v>
      </c>
      <c r="Z283" s="213">
        <f t="shared" si="109"/>
        <v>0</v>
      </c>
      <c r="AA283" s="216"/>
    </row>
    <row r="284" spans="1:27" x14ac:dyDescent="0.2">
      <c r="A284" s="421" t="s">
        <v>349</v>
      </c>
      <c r="B284" s="420">
        <v>5047</v>
      </c>
      <c r="C284" s="420">
        <v>1</v>
      </c>
      <c r="D284" s="435" t="str">
        <f t="shared" si="110"/>
        <v/>
      </c>
      <c r="E284" s="436">
        <f t="shared" si="111"/>
        <v>0</v>
      </c>
      <c r="F284" s="437">
        <f t="shared" si="92"/>
        <v>0</v>
      </c>
      <c r="G284" s="438">
        <f t="shared" si="93"/>
        <v>0</v>
      </c>
      <c r="H284" s="438">
        <f t="shared" si="94"/>
        <v>0</v>
      </c>
      <c r="I284" s="438">
        <f t="shared" si="95"/>
        <v>0</v>
      </c>
      <c r="J284" s="438">
        <f t="shared" si="96"/>
        <v>0</v>
      </c>
      <c r="K284" s="438">
        <f t="shared" si="97"/>
        <v>0</v>
      </c>
      <c r="L284" s="439">
        <f t="shared" si="112"/>
        <v>0</v>
      </c>
      <c r="M284" s="437">
        <f t="shared" si="98"/>
        <v>0</v>
      </c>
      <c r="N284" s="438">
        <f t="shared" si="99"/>
        <v>0</v>
      </c>
      <c r="O284" s="438">
        <f t="shared" si="100"/>
        <v>0</v>
      </c>
      <c r="P284" s="438">
        <f t="shared" si="101"/>
        <v>0</v>
      </c>
      <c r="Q284" s="438">
        <f t="shared" si="102"/>
        <v>0</v>
      </c>
      <c r="R284" s="436">
        <f t="shared" si="106"/>
        <v>0</v>
      </c>
      <c r="S284" s="420">
        <f t="shared" si="103"/>
        <v>0</v>
      </c>
      <c r="T284" s="420">
        <f t="shared" si="113"/>
        <v>0</v>
      </c>
      <c r="U284" s="437">
        <f t="shared" si="104"/>
        <v>0</v>
      </c>
      <c r="V284" s="439">
        <f t="shared" si="105"/>
        <v>0</v>
      </c>
      <c r="W284" s="213">
        <f t="shared" si="114"/>
        <v>0</v>
      </c>
      <c r="X284" s="213">
        <f t="shared" si="107"/>
        <v>0</v>
      </c>
      <c r="Y284" s="213">
        <f t="shared" si="108"/>
        <v>0</v>
      </c>
      <c r="Z284" s="213">
        <f t="shared" si="109"/>
        <v>0</v>
      </c>
      <c r="AA284" s="216"/>
    </row>
    <row r="285" spans="1:27" x14ac:dyDescent="0.2">
      <c r="A285" s="421" t="s">
        <v>771</v>
      </c>
      <c r="B285" s="420">
        <v>7073</v>
      </c>
      <c r="C285" s="420">
        <v>1</v>
      </c>
      <c r="D285" s="435" t="str">
        <f t="shared" si="110"/>
        <v/>
      </c>
      <c r="E285" s="436">
        <f t="shared" si="111"/>
        <v>0</v>
      </c>
      <c r="F285" s="437">
        <f t="shared" si="92"/>
        <v>0</v>
      </c>
      <c r="G285" s="438">
        <f t="shared" si="93"/>
        <v>0</v>
      </c>
      <c r="H285" s="438">
        <f t="shared" si="94"/>
        <v>0</v>
      </c>
      <c r="I285" s="438">
        <f t="shared" si="95"/>
        <v>0</v>
      </c>
      <c r="J285" s="438">
        <f t="shared" si="96"/>
        <v>0</v>
      </c>
      <c r="K285" s="438">
        <f t="shared" si="97"/>
        <v>0</v>
      </c>
      <c r="L285" s="439">
        <f t="shared" si="112"/>
        <v>0</v>
      </c>
      <c r="M285" s="437">
        <f t="shared" si="98"/>
        <v>0</v>
      </c>
      <c r="N285" s="438">
        <f t="shared" si="99"/>
        <v>0</v>
      </c>
      <c r="O285" s="438">
        <f t="shared" si="100"/>
        <v>0</v>
      </c>
      <c r="P285" s="438">
        <f t="shared" si="101"/>
        <v>0</v>
      </c>
      <c r="Q285" s="438">
        <f t="shared" si="102"/>
        <v>0</v>
      </c>
      <c r="R285" s="436">
        <f t="shared" si="106"/>
        <v>0</v>
      </c>
      <c r="S285" s="420">
        <f t="shared" si="103"/>
        <v>0</v>
      </c>
      <c r="T285" s="420">
        <f t="shared" si="113"/>
        <v>0</v>
      </c>
      <c r="U285" s="437">
        <f t="shared" si="104"/>
        <v>0</v>
      </c>
      <c r="V285" s="439">
        <f t="shared" si="105"/>
        <v>0</v>
      </c>
      <c r="W285" s="213">
        <f t="shared" si="114"/>
        <v>0</v>
      </c>
      <c r="X285" s="213">
        <f t="shared" si="107"/>
        <v>0</v>
      </c>
      <c r="Y285" s="213">
        <f t="shared" si="108"/>
        <v>0</v>
      </c>
      <c r="Z285" s="213">
        <f t="shared" si="109"/>
        <v>0</v>
      </c>
      <c r="AA285" s="216"/>
    </row>
    <row r="286" spans="1:27" x14ac:dyDescent="0.2">
      <c r="A286" s="421" t="s">
        <v>350</v>
      </c>
      <c r="B286" s="420">
        <v>7027</v>
      </c>
      <c r="C286" s="420">
        <v>1</v>
      </c>
      <c r="D286" s="435" t="str">
        <f t="shared" si="110"/>
        <v/>
      </c>
      <c r="E286" s="436">
        <f t="shared" si="111"/>
        <v>0</v>
      </c>
      <c r="F286" s="437">
        <f t="shared" si="92"/>
        <v>0</v>
      </c>
      <c r="G286" s="438">
        <f t="shared" si="93"/>
        <v>0</v>
      </c>
      <c r="H286" s="438">
        <f t="shared" si="94"/>
        <v>0</v>
      </c>
      <c r="I286" s="438">
        <f t="shared" si="95"/>
        <v>0</v>
      </c>
      <c r="J286" s="438">
        <f t="shared" si="96"/>
        <v>0</v>
      </c>
      <c r="K286" s="438">
        <f t="shared" si="97"/>
        <v>0</v>
      </c>
      <c r="L286" s="439">
        <f t="shared" si="112"/>
        <v>0</v>
      </c>
      <c r="M286" s="437">
        <f t="shared" si="98"/>
        <v>0</v>
      </c>
      <c r="N286" s="438">
        <f t="shared" si="99"/>
        <v>0</v>
      </c>
      <c r="O286" s="438">
        <f t="shared" si="100"/>
        <v>0</v>
      </c>
      <c r="P286" s="438">
        <f t="shared" si="101"/>
        <v>0</v>
      </c>
      <c r="Q286" s="438">
        <f t="shared" si="102"/>
        <v>0</v>
      </c>
      <c r="R286" s="436">
        <f t="shared" si="106"/>
        <v>0</v>
      </c>
      <c r="S286" s="420">
        <f t="shared" si="103"/>
        <v>0</v>
      </c>
      <c r="T286" s="420">
        <f t="shared" si="113"/>
        <v>0</v>
      </c>
      <c r="U286" s="437">
        <f t="shared" si="104"/>
        <v>0</v>
      </c>
      <c r="V286" s="439">
        <f t="shared" si="105"/>
        <v>0</v>
      </c>
      <c r="W286" s="213">
        <f t="shared" si="114"/>
        <v>0</v>
      </c>
      <c r="X286" s="213">
        <f t="shared" si="107"/>
        <v>0</v>
      </c>
      <c r="Y286" s="213">
        <f t="shared" si="108"/>
        <v>0</v>
      </c>
      <c r="Z286" s="213">
        <f t="shared" si="109"/>
        <v>0</v>
      </c>
      <c r="AA286" s="216"/>
    </row>
    <row r="287" spans="1:27" x14ac:dyDescent="0.2">
      <c r="A287" s="421" t="s">
        <v>351</v>
      </c>
      <c r="B287" s="420">
        <v>5048</v>
      </c>
      <c r="C287" s="420">
        <v>1</v>
      </c>
      <c r="D287" s="435" t="str">
        <f t="shared" si="110"/>
        <v/>
      </c>
      <c r="E287" s="436">
        <f t="shared" si="111"/>
        <v>0</v>
      </c>
      <c r="F287" s="437">
        <f t="shared" si="92"/>
        <v>0</v>
      </c>
      <c r="G287" s="438">
        <f t="shared" si="93"/>
        <v>0</v>
      </c>
      <c r="H287" s="438">
        <f t="shared" si="94"/>
        <v>0</v>
      </c>
      <c r="I287" s="438">
        <f t="shared" si="95"/>
        <v>0</v>
      </c>
      <c r="J287" s="438">
        <f t="shared" si="96"/>
        <v>0</v>
      </c>
      <c r="K287" s="438">
        <f t="shared" si="97"/>
        <v>0</v>
      </c>
      <c r="L287" s="439">
        <f t="shared" si="112"/>
        <v>0</v>
      </c>
      <c r="M287" s="437">
        <f t="shared" si="98"/>
        <v>0</v>
      </c>
      <c r="N287" s="438">
        <f t="shared" si="99"/>
        <v>0</v>
      </c>
      <c r="O287" s="438">
        <f t="shared" si="100"/>
        <v>0</v>
      </c>
      <c r="P287" s="438">
        <f t="shared" si="101"/>
        <v>0</v>
      </c>
      <c r="Q287" s="438">
        <f t="shared" si="102"/>
        <v>0</v>
      </c>
      <c r="R287" s="436">
        <f t="shared" si="106"/>
        <v>0</v>
      </c>
      <c r="S287" s="420">
        <f t="shared" si="103"/>
        <v>0</v>
      </c>
      <c r="T287" s="420">
        <f t="shared" si="113"/>
        <v>0</v>
      </c>
      <c r="U287" s="437">
        <f t="shared" si="104"/>
        <v>0</v>
      </c>
      <c r="V287" s="439">
        <f t="shared" si="105"/>
        <v>0</v>
      </c>
      <c r="W287" s="213">
        <f t="shared" si="114"/>
        <v>0</v>
      </c>
      <c r="X287" s="213">
        <f t="shared" si="107"/>
        <v>0</v>
      </c>
      <c r="Y287" s="213">
        <f t="shared" si="108"/>
        <v>0</v>
      </c>
      <c r="Z287" s="213">
        <f t="shared" si="109"/>
        <v>0</v>
      </c>
      <c r="AA287" s="216"/>
    </row>
    <row r="288" spans="1:27" x14ac:dyDescent="0.2">
      <c r="A288" s="421" t="s">
        <v>553</v>
      </c>
      <c r="B288" s="420">
        <v>6017</v>
      </c>
      <c r="C288" s="420">
        <v>1</v>
      </c>
      <c r="D288" s="435" t="str">
        <f t="shared" si="110"/>
        <v/>
      </c>
      <c r="E288" s="436">
        <f t="shared" si="111"/>
        <v>0</v>
      </c>
      <c r="F288" s="437">
        <f t="shared" si="92"/>
        <v>0</v>
      </c>
      <c r="G288" s="438">
        <f t="shared" si="93"/>
        <v>0</v>
      </c>
      <c r="H288" s="438">
        <f t="shared" si="94"/>
        <v>0</v>
      </c>
      <c r="I288" s="438">
        <f t="shared" si="95"/>
        <v>0</v>
      </c>
      <c r="J288" s="438">
        <f t="shared" si="96"/>
        <v>0</v>
      </c>
      <c r="K288" s="438">
        <f t="shared" si="97"/>
        <v>0</v>
      </c>
      <c r="L288" s="439">
        <f t="shared" si="112"/>
        <v>0</v>
      </c>
      <c r="M288" s="437">
        <f t="shared" si="98"/>
        <v>0</v>
      </c>
      <c r="N288" s="438">
        <f t="shared" si="99"/>
        <v>0</v>
      </c>
      <c r="O288" s="438">
        <f t="shared" si="100"/>
        <v>0</v>
      </c>
      <c r="P288" s="438">
        <f t="shared" si="101"/>
        <v>0</v>
      </c>
      <c r="Q288" s="438">
        <f t="shared" si="102"/>
        <v>0</v>
      </c>
      <c r="R288" s="436">
        <f t="shared" si="106"/>
        <v>0</v>
      </c>
      <c r="S288" s="420">
        <f t="shared" si="103"/>
        <v>0</v>
      </c>
      <c r="T288" s="420">
        <f t="shared" si="113"/>
        <v>0</v>
      </c>
      <c r="U288" s="437">
        <f t="shared" si="104"/>
        <v>0</v>
      </c>
      <c r="V288" s="439">
        <f t="shared" si="105"/>
        <v>0</v>
      </c>
      <c r="W288" s="213">
        <f t="shared" si="114"/>
        <v>0</v>
      </c>
      <c r="X288" s="213">
        <f t="shared" si="107"/>
        <v>0</v>
      </c>
      <c r="Y288" s="213">
        <f t="shared" si="108"/>
        <v>0</v>
      </c>
      <c r="Z288" s="213">
        <f t="shared" si="109"/>
        <v>0</v>
      </c>
      <c r="AA288" s="216"/>
    </row>
    <row r="289" spans="1:27" x14ac:dyDescent="0.2">
      <c r="A289" s="421" t="s">
        <v>352</v>
      </c>
      <c r="B289" s="420">
        <v>6104</v>
      </c>
      <c r="C289" s="420">
        <v>1</v>
      </c>
      <c r="D289" s="435" t="str">
        <f t="shared" si="110"/>
        <v/>
      </c>
      <c r="E289" s="436">
        <f t="shared" si="111"/>
        <v>0</v>
      </c>
      <c r="F289" s="437">
        <f t="shared" si="92"/>
        <v>0</v>
      </c>
      <c r="G289" s="438">
        <f t="shared" si="93"/>
        <v>0</v>
      </c>
      <c r="H289" s="438">
        <f t="shared" si="94"/>
        <v>0</v>
      </c>
      <c r="I289" s="438">
        <f t="shared" si="95"/>
        <v>0</v>
      </c>
      <c r="J289" s="438">
        <f t="shared" si="96"/>
        <v>0</v>
      </c>
      <c r="K289" s="438">
        <f t="shared" si="97"/>
        <v>0</v>
      </c>
      <c r="L289" s="439">
        <f t="shared" si="112"/>
        <v>0</v>
      </c>
      <c r="M289" s="437">
        <f t="shared" si="98"/>
        <v>0</v>
      </c>
      <c r="N289" s="438">
        <f t="shared" si="99"/>
        <v>0</v>
      </c>
      <c r="O289" s="438">
        <f t="shared" si="100"/>
        <v>0</v>
      </c>
      <c r="P289" s="438">
        <f t="shared" si="101"/>
        <v>0</v>
      </c>
      <c r="Q289" s="438">
        <f t="shared" si="102"/>
        <v>0</v>
      </c>
      <c r="R289" s="436">
        <f t="shared" si="106"/>
        <v>0</v>
      </c>
      <c r="S289" s="420">
        <f t="shared" si="103"/>
        <v>0</v>
      </c>
      <c r="T289" s="420">
        <f t="shared" si="113"/>
        <v>0</v>
      </c>
      <c r="U289" s="437">
        <f t="shared" si="104"/>
        <v>0</v>
      </c>
      <c r="V289" s="439">
        <f t="shared" si="105"/>
        <v>0</v>
      </c>
      <c r="W289" s="213">
        <f t="shared" si="114"/>
        <v>0</v>
      </c>
      <c r="X289" s="213">
        <f t="shared" si="107"/>
        <v>0</v>
      </c>
      <c r="Y289" s="213">
        <f t="shared" si="108"/>
        <v>0</v>
      </c>
      <c r="Z289" s="213">
        <f t="shared" si="109"/>
        <v>0</v>
      </c>
      <c r="AA289" s="216"/>
    </row>
    <row r="290" spans="1:27" x14ac:dyDescent="0.2">
      <c r="A290" s="421" t="s">
        <v>353</v>
      </c>
      <c r="B290" s="420">
        <v>5049</v>
      </c>
      <c r="C290" s="420">
        <v>1</v>
      </c>
      <c r="D290" s="435" t="str">
        <f t="shared" si="110"/>
        <v/>
      </c>
      <c r="E290" s="436">
        <f t="shared" si="111"/>
        <v>0</v>
      </c>
      <c r="F290" s="437">
        <f t="shared" si="92"/>
        <v>0</v>
      </c>
      <c r="G290" s="438">
        <f t="shared" si="93"/>
        <v>0</v>
      </c>
      <c r="H290" s="438">
        <f t="shared" si="94"/>
        <v>0</v>
      </c>
      <c r="I290" s="438">
        <f t="shared" si="95"/>
        <v>0</v>
      </c>
      <c r="J290" s="438">
        <f t="shared" si="96"/>
        <v>0</v>
      </c>
      <c r="K290" s="438">
        <f t="shared" si="97"/>
        <v>0</v>
      </c>
      <c r="L290" s="439">
        <f t="shared" si="112"/>
        <v>0</v>
      </c>
      <c r="M290" s="437">
        <f t="shared" si="98"/>
        <v>0</v>
      </c>
      <c r="N290" s="438">
        <f t="shared" si="99"/>
        <v>0</v>
      </c>
      <c r="O290" s="438">
        <f t="shared" si="100"/>
        <v>0</v>
      </c>
      <c r="P290" s="438">
        <f t="shared" si="101"/>
        <v>0</v>
      </c>
      <c r="Q290" s="438">
        <f t="shared" si="102"/>
        <v>0</v>
      </c>
      <c r="R290" s="436">
        <f t="shared" si="106"/>
        <v>0</v>
      </c>
      <c r="S290" s="420">
        <f t="shared" si="103"/>
        <v>0</v>
      </c>
      <c r="T290" s="420">
        <f t="shared" si="113"/>
        <v>0</v>
      </c>
      <c r="U290" s="437">
        <f t="shared" si="104"/>
        <v>0</v>
      </c>
      <c r="V290" s="439">
        <f t="shared" si="105"/>
        <v>0</v>
      </c>
      <c r="W290" s="213">
        <f t="shared" si="114"/>
        <v>0</v>
      </c>
      <c r="X290" s="213">
        <f t="shared" si="107"/>
        <v>0</v>
      </c>
      <c r="Y290" s="213">
        <f t="shared" si="108"/>
        <v>0</v>
      </c>
      <c r="Z290" s="213">
        <f t="shared" si="109"/>
        <v>0</v>
      </c>
      <c r="AA290" s="216"/>
    </row>
    <row r="291" spans="1:27" x14ac:dyDescent="0.2">
      <c r="A291" s="421" t="s">
        <v>354</v>
      </c>
      <c r="B291" s="420">
        <v>6105</v>
      </c>
      <c r="C291" s="420">
        <v>1</v>
      </c>
      <c r="D291" s="435" t="str">
        <f t="shared" si="110"/>
        <v/>
      </c>
      <c r="E291" s="436">
        <f t="shared" si="111"/>
        <v>0</v>
      </c>
      <c r="F291" s="437">
        <f t="shared" si="92"/>
        <v>0</v>
      </c>
      <c r="G291" s="438">
        <f t="shared" si="93"/>
        <v>0</v>
      </c>
      <c r="H291" s="438">
        <f t="shared" si="94"/>
        <v>0</v>
      </c>
      <c r="I291" s="438">
        <f t="shared" si="95"/>
        <v>0</v>
      </c>
      <c r="J291" s="438">
        <f t="shared" si="96"/>
        <v>0</v>
      </c>
      <c r="K291" s="438">
        <f t="shared" si="97"/>
        <v>0</v>
      </c>
      <c r="L291" s="439">
        <f t="shared" si="112"/>
        <v>0</v>
      </c>
      <c r="M291" s="437">
        <f t="shared" si="98"/>
        <v>0</v>
      </c>
      <c r="N291" s="438">
        <f t="shared" si="99"/>
        <v>0</v>
      </c>
      <c r="O291" s="438">
        <f t="shared" si="100"/>
        <v>0</v>
      </c>
      <c r="P291" s="438">
        <f t="shared" si="101"/>
        <v>0</v>
      </c>
      <c r="Q291" s="438">
        <f t="shared" si="102"/>
        <v>0</v>
      </c>
      <c r="R291" s="436">
        <f t="shared" si="106"/>
        <v>0</v>
      </c>
      <c r="S291" s="420">
        <f t="shared" si="103"/>
        <v>0</v>
      </c>
      <c r="T291" s="420">
        <f t="shared" si="113"/>
        <v>0</v>
      </c>
      <c r="U291" s="437">
        <f t="shared" si="104"/>
        <v>0</v>
      </c>
      <c r="V291" s="439">
        <f t="shared" si="105"/>
        <v>0</v>
      </c>
      <c r="W291" s="213">
        <f t="shared" si="114"/>
        <v>0</v>
      </c>
      <c r="X291" s="213">
        <f t="shared" si="107"/>
        <v>0</v>
      </c>
      <c r="Y291" s="213">
        <f t="shared" si="108"/>
        <v>0</v>
      </c>
      <c r="Z291" s="213">
        <f t="shared" si="109"/>
        <v>0</v>
      </c>
      <c r="AA291" s="216"/>
    </row>
    <row r="292" spans="1:27" x14ac:dyDescent="0.2">
      <c r="A292" s="421" t="s">
        <v>741</v>
      </c>
      <c r="B292" s="420">
        <v>7067</v>
      </c>
      <c r="C292" s="420">
        <v>1</v>
      </c>
      <c r="D292" s="435" t="str">
        <f t="shared" si="110"/>
        <v/>
      </c>
      <c r="E292" s="436">
        <f t="shared" si="111"/>
        <v>0</v>
      </c>
      <c r="F292" s="437">
        <f t="shared" si="92"/>
        <v>0</v>
      </c>
      <c r="G292" s="438">
        <f t="shared" si="93"/>
        <v>0</v>
      </c>
      <c r="H292" s="438">
        <f t="shared" si="94"/>
        <v>0</v>
      </c>
      <c r="I292" s="438">
        <f t="shared" si="95"/>
        <v>0</v>
      </c>
      <c r="J292" s="438">
        <f t="shared" si="96"/>
        <v>0</v>
      </c>
      <c r="K292" s="438">
        <f t="shared" si="97"/>
        <v>0</v>
      </c>
      <c r="L292" s="439">
        <f t="shared" si="112"/>
        <v>0</v>
      </c>
      <c r="M292" s="437">
        <f t="shared" si="98"/>
        <v>0</v>
      </c>
      <c r="N292" s="438">
        <f t="shared" si="99"/>
        <v>0</v>
      </c>
      <c r="O292" s="438">
        <f t="shared" si="100"/>
        <v>0</v>
      </c>
      <c r="P292" s="438">
        <f t="shared" si="101"/>
        <v>0</v>
      </c>
      <c r="Q292" s="438">
        <f t="shared" si="102"/>
        <v>0</v>
      </c>
      <c r="R292" s="436">
        <f t="shared" si="106"/>
        <v>0</v>
      </c>
      <c r="S292" s="420">
        <f t="shared" si="103"/>
        <v>0</v>
      </c>
      <c r="T292" s="420">
        <f t="shared" si="113"/>
        <v>0</v>
      </c>
      <c r="U292" s="437">
        <f t="shared" si="104"/>
        <v>0</v>
      </c>
      <c r="V292" s="439">
        <f t="shared" si="105"/>
        <v>0</v>
      </c>
      <c r="W292" s="213">
        <f t="shared" si="114"/>
        <v>0</v>
      </c>
      <c r="X292" s="213">
        <f t="shared" si="107"/>
        <v>0</v>
      </c>
      <c r="Y292" s="213">
        <f t="shared" si="108"/>
        <v>0</v>
      </c>
      <c r="Z292" s="213">
        <f t="shared" si="109"/>
        <v>0</v>
      </c>
      <c r="AA292" s="216"/>
    </row>
    <row r="293" spans="1:27" x14ac:dyDescent="0.2">
      <c r="A293" s="421" t="s">
        <v>445</v>
      </c>
      <c r="B293" s="420"/>
      <c r="C293" s="420">
        <v>0</v>
      </c>
      <c r="D293" s="435" t="str">
        <f t="shared" si="110"/>
        <v>(alias)</v>
      </c>
      <c r="E293" s="436">
        <f t="shared" si="111"/>
        <v>0</v>
      </c>
      <c r="F293" s="437">
        <f t="shared" si="92"/>
        <v>0</v>
      </c>
      <c r="G293" s="438">
        <f t="shared" si="93"/>
        <v>0</v>
      </c>
      <c r="H293" s="438">
        <f t="shared" si="94"/>
        <v>0</v>
      </c>
      <c r="I293" s="438">
        <f t="shared" si="95"/>
        <v>0</v>
      </c>
      <c r="J293" s="438">
        <f t="shared" si="96"/>
        <v>0</v>
      </c>
      <c r="K293" s="438">
        <f t="shared" si="97"/>
        <v>0</v>
      </c>
      <c r="L293" s="439">
        <f t="shared" si="112"/>
        <v>0</v>
      </c>
      <c r="M293" s="437">
        <f t="shared" si="98"/>
        <v>0</v>
      </c>
      <c r="N293" s="438">
        <f t="shared" si="99"/>
        <v>0</v>
      </c>
      <c r="O293" s="438">
        <f t="shared" si="100"/>
        <v>0</v>
      </c>
      <c r="P293" s="438">
        <f t="shared" si="101"/>
        <v>0</v>
      </c>
      <c r="Q293" s="438">
        <f t="shared" si="102"/>
        <v>0</v>
      </c>
      <c r="R293" s="436">
        <f t="shared" si="106"/>
        <v>0</v>
      </c>
      <c r="S293" s="420">
        <f t="shared" si="103"/>
        <v>0</v>
      </c>
      <c r="T293" s="420">
        <f t="shared" si="113"/>
        <v>0</v>
      </c>
      <c r="U293" s="437">
        <f t="shared" si="104"/>
        <v>0</v>
      </c>
      <c r="V293" s="439">
        <f t="shared" si="105"/>
        <v>0</v>
      </c>
      <c r="W293" s="213">
        <f t="shared" si="114"/>
        <v>0</v>
      </c>
      <c r="X293" s="213">
        <f t="shared" si="107"/>
        <v>0</v>
      </c>
      <c r="Y293" s="213">
        <f t="shared" si="108"/>
        <v>0</v>
      </c>
      <c r="Z293" s="213">
        <f t="shared" si="109"/>
        <v>0</v>
      </c>
      <c r="AA293" s="216"/>
    </row>
    <row r="294" spans="1:27" x14ac:dyDescent="0.2">
      <c r="A294" s="421" t="s">
        <v>355</v>
      </c>
      <c r="B294" s="420">
        <v>6107</v>
      </c>
      <c r="C294" s="420">
        <v>1</v>
      </c>
      <c r="D294" s="435" t="str">
        <f t="shared" si="110"/>
        <v/>
      </c>
      <c r="E294" s="436">
        <f t="shared" si="111"/>
        <v>0</v>
      </c>
      <c r="F294" s="437">
        <f t="shared" si="92"/>
        <v>0</v>
      </c>
      <c r="G294" s="438">
        <f t="shared" si="93"/>
        <v>0</v>
      </c>
      <c r="H294" s="438">
        <f t="shared" si="94"/>
        <v>0</v>
      </c>
      <c r="I294" s="438">
        <f t="shared" si="95"/>
        <v>0</v>
      </c>
      <c r="J294" s="438">
        <f t="shared" si="96"/>
        <v>0</v>
      </c>
      <c r="K294" s="438">
        <f t="shared" si="97"/>
        <v>0</v>
      </c>
      <c r="L294" s="439">
        <f t="shared" si="112"/>
        <v>0</v>
      </c>
      <c r="M294" s="437">
        <f t="shared" si="98"/>
        <v>0</v>
      </c>
      <c r="N294" s="438">
        <f t="shared" si="99"/>
        <v>0</v>
      </c>
      <c r="O294" s="438">
        <f t="shared" si="100"/>
        <v>0</v>
      </c>
      <c r="P294" s="438">
        <f t="shared" si="101"/>
        <v>0</v>
      </c>
      <c r="Q294" s="438">
        <f t="shared" si="102"/>
        <v>0</v>
      </c>
      <c r="R294" s="436">
        <f t="shared" si="106"/>
        <v>0</v>
      </c>
      <c r="S294" s="420">
        <f t="shared" si="103"/>
        <v>0</v>
      </c>
      <c r="T294" s="420">
        <f t="shared" si="113"/>
        <v>0</v>
      </c>
      <c r="U294" s="437">
        <f t="shared" si="104"/>
        <v>0</v>
      </c>
      <c r="V294" s="439">
        <f t="shared" si="105"/>
        <v>0</v>
      </c>
      <c r="W294" s="213">
        <f t="shared" si="114"/>
        <v>0</v>
      </c>
      <c r="X294" s="213">
        <f t="shared" si="107"/>
        <v>0</v>
      </c>
      <c r="Y294" s="213">
        <f t="shared" si="108"/>
        <v>0</v>
      </c>
      <c r="Z294" s="213">
        <f t="shared" si="109"/>
        <v>0</v>
      </c>
      <c r="AA294" s="216"/>
    </row>
    <row r="295" spans="1:27" x14ac:dyDescent="0.2">
      <c r="A295" s="421" t="s">
        <v>447</v>
      </c>
      <c r="B295" s="420"/>
      <c r="C295" s="420">
        <v>0</v>
      </c>
      <c r="D295" s="435" t="str">
        <f t="shared" si="110"/>
        <v>(alias)</v>
      </c>
      <c r="E295" s="436">
        <f t="shared" si="111"/>
        <v>0</v>
      </c>
      <c r="F295" s="437">
        <f t="shared" si="92"/>
        <v>0</v>
      </c>
      <c r="G295" s="438">
        <f t="shared" si="93"/>
        <v>0</v>
      </c>
      <c r="H295" s="438">
        <f t="shared" si="94"/>
        <v>0</v>
      </c>
      <c r="I295" s="438">
        <f t="shared" si="95"/>
        <v>0</v>
      </c>
      <c r="J295" s="438">
        <f t="shared" si="96"/>
        <v>0</v>
      </c>
      <c r="K295" s="438">
        <f t="shared" si="97"/>
        <v>0</v>
      </c>
      <c r="L295" s="439">
        <f t="shared" si="112"/>
        <v>0</v>
      </c>
      <c r="M295" s="437">
        <f t="shared" si="98"/>
        <v>0</v>
      </c>
      <c r="N295" s="438">
        <f t="shared" si="99"/>
        <v>0</v>
      </c>
      <c r="O295" s="438">
        <f t="shared" si="100"/>
        <v>0</v>
      </c>
      <c r="P295" s="438">
        <f t="shared" si="101"/>
        <v>0</v>
      </c>
      <c r="Q295" s="438">
        <f t="shared" si="102"/>
        <v>0</v>
      </c>
      <c r="R295" s="436">
        <f t="shared" si="106"/>
        <v>0</v>
      </c>
      <c r="S295" s="420">
        <f t="shared" si="103"/>
        <v>0</v>
      </c>
      <c r="T295" s="420">
        <f t="shared" si="113"/>
        <v>0</v>
      </c>
      <c r="U295" s="437">
        <f t="shared" si="104"/>
        <v>0</v>
      </c>
      <c r="V295" s="439">
        <f t="shared" si="105"/>
        <v>0</v>
      </c>
      <c r="W295" s="213">
        <f t="shared" si="114"/>
        <v>0</v>
      </c>
      <c r="X295" s="213">
        <f t="shared" si="107"/>
        <v>0</v>
      </c>
      <c r="Y295" s="213">
        <f t="shared" si="108"/>
        <v>0</v>
      </c>
      <c r="Z295" s="213">
        <f t="shared" si="109"/>
        <v>0</v>
      </c>
      <c r="AA295" s="216"/>
    </row>
    <row r="296" spans="1:27" x14ac:dyDescent="0.2">
      <c r="A296" s="421" t="s">
        <v>356</v>
      </c>
      <c r="B296" s="420">
        <v>6106</v>
      </c>
      <c r="C296" s="420">
        <v>1</v>
      </c>
      <c r="D296" s="435" t="str">
        <f t="shared" si="110"/>
        <v/>
      </c>
      <c r="E296" s="436">
        <f t="shared" si="111"/>
        <v>0</v>
      </c>
      <c r="F296" s="437">
        <f t="shared" si="92"/>
        <v>0</v>
      </c>
      <c r="G296" s="438">
        <f t="shared" si="93"/>
        <v>0</v>
      </c>
      <c r="H296" s="438">
        <f t="shared" si="94"/>
        <v>0</v>
      </c>
      <c r="I296" s="438">
        <f t="shared" si="95"/>
        <v>0</v>
      </c>
      <c r="J296" s="438">
        <f t="shared" si="96"/>
        <v>0</v>
      </c>
      <c r="K296" s="438">
        <f t="shared" si="97"/>
        <v>0</v>
      </c>
      <c r="L296" s="439">
        <f t="shared" si="112"/>
        <v>0</v>
      </c>
      <c r="M296" s="437">
        <f t="shared" si="98"/>
        <v>0</v>
      </c>
      <c r="N296" s="438">
        <f t="shared" si="99"/>
        <v>0</v>
      </c>
      <c r="O296" s="438">
        <f t="shared" si="100"/>
        <v>0</v>
      </c>
      <c r="P296" s="438">
        <f t="shared" si="101"/>
        <v>0</v>
      </c>
      <c r="Q296" s="438">
        <f t="shared" si="102"/>
        <v>0</v>
      </c>
      <c r="R296" s="436">
        <f t="shared" si="106"/>
        <v>0</v>
      </c>
      <c r="S296" s="420">
        <f t="shared" si="103"/>
        <v>0</v>
      </c>
      <c r="T296" s="420">
        <f t="shared" si="113"/>
        <v>0</v>
      </c>
      <c r="U296" s="437">
        <f t="shared" si="104"/>
        <v>0</v>
      </c>
      <c r="V296" s="439">
        <f t="shared" si="105"/>
        <v>0</v>
      </c>
      <c r="W296" s="213">
        <f t="shared" si="114"/>
        <v>0</v>
      </c>
      <c r="X296" s="213">
        <f t="shared" si="107"/>
        <v>0</v>
      </c>
      <c r="Y296" s="213">
        <f t="shared" si="108"/>
        <v>0</v>
      </c>
      <c r="Z296" s="213">
        <f t="shared" si="109"/>
        <v>0</v>
      </c>
      <c r="AA296" s="216"/>
    </row>
    <row r="297" spans="1:27" x14ac:dyDescent="0.2">
      <c r="A297" s="421" t="s">
        <v>449</v>
      </c>
      <c r="B297" s="420"/>
      <c r="C297" s="420">
        <v>0</v>
      </c>
      <c r="D297" s="435" t="str">
        <f t="shared" si="110"/>
        <v>(alias)</v>
      </c>
      <c r="E297" s="436">
        <f t="shared" si="111"/>
        <v>0</v>
      </c>
      <c r="F297" s="437">
        <f t="shared" si="92"/>
        <v>0</v>
      </c>
      <c r="G297" s="438">
        <f t="shared" si="93"/>
        <v>0</v>
      </c>
      <c r="H297" s="438">
        <f t="shared" si="94"/>
        <v>0</v>
      </c>
      <c r="I297" s="438">
        <f t="shared" si="95"/>
        <v>0</v>
      </c>
      <c r="J297" s="438">
        <f t="shared" si="96"/>
        <v>0</v>
      </c>
      <c r="K297" s="438">
        <f t="shared" si="97"/>
        <v>0</v>
      </c>
      <c r="L297" s="439">
        <f t="shared" si="112"/>
        <v>0</v>
      </c>
      <c r="M297" s="437">
        <f t="shared" si="98"/>
        <v>0</v>
      </c>
      <c r="N297" s="438">
        <f t="shared" si="99"/>
        <v>0</v>
      </c>
      <c r="O297" s="438">
        <f t="shared" si="100"/>
        <v>0</v>
      </c>
      <c r="P297" s="438">
        <f t="shared" si="101"/>
        <v>0</v>
      </c>
      <c r="Q297" s="438">
        <f t="shared" si="102"/>
        <v>0</v>
      </c>
      <c r="R297" s="436">
        <f t="shared" si="106"/>
        <v>0</v>
      </c>
      <c r="S297" s="420">
        <f t="shared" si="103"/>
        <v>0</v>
      </c>
      <c r="T297" s="420">
        <f t="shared" si="113"/>
        <v>0</v>
      </c>
      <c r="U297" s="437">
        <f t="shared" si="104"/>
        <v>0</v>
      </c>
      <c r="V297" s="439">
        <f t="shared" si="105"/>
        <v>0</v>
      </c>
      <c r="W297" s="213">
        <f t="shared" si="114"/>
        <v>0</v>
      </c>
      <c r="X297" s="213">
        <f t="shared" si="107"/>
        <v>0</v>
      </c>
      <c r="Y297" s="213">
        <f t="shared" si="108"/>
        <v>0</v>
      </c>
      <c r="Z297" s="213">
        <f t="shared" si="109"/>
        <v>0</v>
      </c>
      <c r="AA297" s="216"/>
    </row>
    <row r="298" spans="1:27" x14ac:dyDescent="0.2">
      <c r="A298" s="421" t="s">
        <v>357</v>
      </c>
      <c r="B298" s="420">
        <v>7028</v>
      </c>
      <c r="C298" s="420">
        <v>1</v>
      </c>
      <c r="D298" s="435" t="str">
        <f t="shared" si="110"/>
        <v/>
      </c>
      <c r="E298" s="436">
        <f t="shared" si="111"/>
        <v>0</v>
      </c>
      <c r="F298" s="437">
        <f t="shared" si="92"/>
        <v>0</v>
      </c>
      <c r="G298" s="438">
        <f t="shared" si="93"/>
        <v>0</v>
      </c>
      <c r="H298" s="438">
        <f t="shared" si="94"/>
        <v>0</v>
      </c>
      <c r="I298" s="438">
        <f t="shared" si="95"/>
        <v>0</v>
      </c>
      <c r="J298" s="438">
        <f t="shared" si="96"/>
        <v>0</v>
      </c>
      <c r="K298" s="438">
        <f t="shared" si="97"/>
        <v>0</v>
      </c>
      <c r="L298" s="439">
        <f t="shared" si="112"/>
        <v>0</v>
      </c>
      <c r="M298" s="437">
        <f t="shared" si="98"/>
        <v>0</v>
      </c>
      <c r="N298" s="438">
        <f t="shared" si="99"/>
        <v>0</v>
      </c>
      <c r="O298" s="438">
        <f t="shared" si="100"/>
        <v>0</v>
      </c>
      <c r="P298" s="438">
        <f t="shared" si="101"/>
        <v>0</v>
      </c>
      <c r="Q298" s="438">
        <f t="shared" si="102"/>
        <v>0</v>
      </c>
      <c r="R298" s="436">
        <f t="shared" si="106"/>
        <v>0</v>
      </c>
      <c r="S298" s="420">
        <f t="shared" si="103"/>
        <v>0</v>
      </c>
      <c r="T298" s="420">
        <f t="shared" si="113"/>
        <v>0</v>
      </c>
      <c r="U298" s="437">
        <f t="shared" si="104"/>
        <v>0</v>
      </c>
      <c r="V298" s="439">
        <f t="shared" si="105"/>
        <v>0</v>
      </c>
      <c r="W298" s="213">
        <f t="shared" si="114"/>
        <v>0</v>
      </c>
      <c r="X298" s="213">
        <f t="shared" si="107"/>
        <v>0</v>
      </c>
      <c r="Y298" s="213">
        <f t="shared" si="108"/>
        <v>0</v>
      </c>
      <c r="Z298" s="213">
        <f t="shared" si="109"/>
        <v>0</v>
      </c>
      <c r="AA298" s="216"/>
    </row>
    <row r="299" spans="1:27" x14ac:dyDescent="0.2">
      <c r="A299" s="421" t="s">
        <v>358</v>
      </c>
      <c r="B299" s="420">
        <v>6167</v>
      </c>
      <c r="C299" s="420">
        <v>1</v>
      </c>
      <c r="D299" s="435" t="str">
        <f t="shared" si="110"/>
        <v/>
      </c>
      <c r="E299" s="436">
        <f t="shared" si="111"/>
        <v>0</v>
      </c>
      <c r="F299" s="437">
        <f t="shared" si="92"/>
        <v>0</v>
      </c>
      <c r="G299" s="438">
        <f t="shared" si="93"/>
        <v>0</v>
      </c>
      <c r="H299" s="438">
        <f t="shared" si="94"/>
        <v>0</v>
      </c>
      <c r="I299" s="438">
        <f t="shared" si="95"/>
        <v>0</v>
      </c>
      <c r="J299" s="438">
        <f t="shared" si="96"/>
        <v>0</v>
      </c>
      <c r="K299" s="438">
        <f t="shared" si="97"/>
        <v>0</v>
      </c>
      <c r="L299" s="439">
        <f t="shared" si="112"/>
        <v>0</v>
      </c>
      <c r="M299" s="437">
        <f t="shared" si="98"/>
        <v>0</v>
      </c>
      <c r="N299" s="438">
        <f t="shared" si="99"/>
        <v>0</v>
      </c>
      <c r="O299" s="438">
        <f t="shared" si="100"/>
        <v>0</v>
      </c>
      <c r="P299" s="438">
        <f t="shared" si="101"/>
        <v>0</v>
      </c>
      <c r="Q299" s="438">
        <f t="shared" si="102"/>
        <v>0</v>
      </c>
      <c r="R299" s="436">
        <f t="shared" si="106"/>
        <v>0</v>
      </c>
      <c r="S299" s="420">
        <f t="shared" si="103"/>
        <v>0</v>
      </c>
      <c r="T299" s="420">
        <f t="shared" si="113"/>
        <v>0</v>
      </c>
      <c r="U299" s="437">
        <f t="shared" si="104"/>
        <v>0</v>
      </c>
      <c r="V299" s="439">
        <f t="shared" si="105"/>
        <v>0</v>
      </c>
      <c r="W299" s="213">
        <f t="shared" si="114"/>
        <v>0</v>
      </c>
      <c r="X299" s="213">
        <f t="shared" si="107"/>
        <v>0</v>
      </c>
      <c r="Y299" s="213">
        <f t="shared" si="108"/>
        <v>0</v>
      </c>
      <c r="Z299" s="213">
        <f t="shared" si="109"/>
        <v>0</v>
      </c>
      <c r="AA299" s="216"/>
    </row>
    <row r="300" spans="1:27" x14ac:dyDescent="0.2">
      <c r="A300" s="421" t="s">
        <v>41</v>
      </c>
      <c r="B300" s="420">
        <v>7065</v>
      </c>
      <c r="C300" s="420">
        <v>1</v>
      </c>
      <c r="D300" s="435" t="str">
        <f t="shared" si="110"/>
        <v/>
      </c>
      <c r="E300" s="436">
        <f t="shared" si="111"/>
        <v>0</v>
      </c>
      <c r="F300" s="437">
        <f t="shared" si="92"/>
        <v>0</v>
      </c>
      <c r="G300" s="438">
        <f t="shared" si="93"/>
        <v>0</v>
      </c>
      <c r="H300" s="438">
        <f t="shared" si="94"/>
        <v>0</v>
      </c>
      <c r="I300" s="438">
        <f t="shared" si="95"/>
        <v>0</v>
      </c>
      <c r="J300" s="438">
        <f t="shared" si="96"/>
        <v>0</v>
      </c>
      <c r="K300" s="438">
        <f t="shared" si="97"/>
        <v>0</v>
      </c>
      <c r="L300" s="439">
        <f t="shared" si="112"/>
        <v>0</v>
      </c>
      <c r="M300" s="437">
        <f t="shared" si="98"/>
        <v>0</v>
      </c>
      <c r="N300" s="438">
        <f t="shared" si="99"/>
        <v>0</v>
      </c>
      <c r="O300" s="438">
        <f t="shared" si="100"/>
        <v>0</v>
      </c>
      <c r="P300" s="438">
        <f t="shared" si="101"/>
        <v>0</v>
      </c>
      <c r="Q300" s="438">
        <f t="shared" si="102"/>
        <v>0</v>
      </c>
      <c r="R300" s="436">
        <f t="shared" si="106"/>
        <v>0</v>
      </c>
      <c r="S300" s="420">
        <f t="shared" si="103"/>
        <v>0</v>
      </c>
      <c r="T300" s="420">
        <f t="shared" si="113"/>
        <v>0</v>
      </c>
      <c r="U300" s="437">
        <f t="shared" si="104"/>
        <v>0</v>
      </c>
      <c r="V300" s="439">
        <f t="shared" si="105"/>
        <v>0</v>
      </c>
      <c r="W300" s="213">
        <f t="shared" si="114"/>
        <v>0</v>
      </c>
      <c r="X300" s="213">
        <f t="shared" si="107"/>
        <v>0</v>
      </c>
      <c r="Y300" s="213">
        <f t="shared" si="108"/>
        <v>0</v>
      </c>
      <c r="Z300" s="213">
        <f t="shared" si="109"/>
        <v>0</v>
      </c>
      <c r="AA300" s="216"/>
    </row>
    <row r="301" spans="1:27" x14ac:dyDescent="0.2">
      <c r="A301" s="421" t="s">
        <v>359</v>
      </c>
      <c r="B301" s="420">
        <v>5051</v>
      </c>
      <c r="C301" s="420">
        <v>1</v>
      </c>
      <c r="D301" s="435" t="str">
        <f t="shared" si="110"/>
        <v/>
      </c>
      <c r="E301" s="436">
        <f t="shared" si="111"/>
        <v>0</v>
      </c>
      <c r="F301" s="437">
        <f t="shared" si="92"/>
        <v>0</v>
      </c>
      <c r="G301" s="438">
        <f t="shared" si="93"/>
        <v>0</v>
      </c>
      <c r="H301" s="438">
        <f t="shared" si="94"/>
        <v>0</v>
      </c>
      <c r="I301" s="438">
        <f t="shared" si="95"/>
        <v>0</v>
      </c>
      <c r="J301" s="438">
        <f t="shared" si="96"/>
        <v>0</v>
      </c>
      <c r="K301" s="438">
        <f t="shared" si="97"/>
        <v>0</v>
      </c>
      <c r="L301" s="439">
        <f t="shared" si="112"/>
        <v>0</v>
      </c>
      <c r="M301" s="437">
        <f t="shared" si="98"/>
        <v>0</v>
      </c>
      <c r="N301" s="438">
        <f t="shared" si="99"/>
        <v>0</v>
      </c>
      <c r="O301" s="438">
        <f t="shared" si="100"/>
        <v>0</v>
      </c>
      <c r="P301" s="438">
        <f t="shared" si="101"/>
        <v>0</v>
      </c>
      <c r="Q301" s="438">
        <f t="shared" si="102"/>
        <v>0</v>
      </c>
      <c r="R301" s="436">
        <f t="shared" si="106"/>
        <v>0</v>
      </c>
      <c r="S301" s="420">
        <f t="shared" si="103"/>
        <v>0</v>
      </c>
      <c r="T301" s="420">
        <f t="shared" si="113"/>
        <v>0</v>
      </c>
      <c r="U301" s="437">
        <f t="shared" si="104"/>
        <v>0</v>
      </c>
      <c r="V301" s="439">
        <f t="shared" si="105"/>
        <v>0</v>
      </c>
      <c r="W301" s="213">
        <f t="shared" si="114"/>
        <v>0</v>
      </c>
      <c r="X301" s="213">
        <f t="shared" si="107"/>
        <v>0</v>
      </c>
      <c r="Y301" s="213">
        <f t="shared" si="108"/>
        <v>0</v>
      </c>
      <c r="Z301" s="213">
        <f t="shared" si="109"/>
        <v>0</v>
      </c>
      <c r="AA301" s="216"/>
    </row>
    <row r="302" spans="1:27" x14ac:dyDescent="0.2">
      <c r="A302" s="421" t="s">
        <v>360</v>
      </c>
      <c r="B302" s="420">
        <v>7029</v>
      </c>
      <c r="C302" s="420">
        <v>1</v>
      </c>
      <c r="D302" s="435" t="str">
        <f t="shared" si="110"/>
        <v/>
      </c>
      <c r="E302" s="436">
        <f t="shared" si="111"/>
        <v>0</v>
      </c>
      <c r="F302" s="437">
        <f t="shared" si="92"/>
        <v>0</v>
      </c>
      <c r="G302" s="438">
        <f t="shared" si="93"/>
        <v>0</v>
      </c>
      <c r="H302" s="438">
        <f t="shared" si="94"/>
        <v>0</v>
      </c>
      <c r="I302" s="438">
        <f t="shared" si="95"/>
        <v>0</v>
      </c>
      <c r="J302" s="438">
        <f t="shared" si="96"/>
        <v>0</v>
      </c>
      <c r="K302" s="438">
        <f t="shared" si="97"/>
        <v>0</v>
      </c>
      <c r="L302" s="439">
        <f t="shared" si="112"/>
        <v>0</v>
      </c>
      <c r="M302" s="437">
        <f t="shared" si="98"/>
        <v>0</v>
      </c>
      <c r="N302" s="438">
        <f t="shared" si="99"/>
        <v>0</v>
      </c>
      <c r="O302" s="438">
        <f t="shared" si="100"/>
        <v>0</v>
      </c>
      <c r="P302" s="438">
        <f t="shared" si="101"/>
        <v>0</v>
      </c>
      <c r="Q302" s="438">
        <f t="shared" si="102"/>
        <v>0</v>
      </c>
      <c r="R302" s="436">
        <f t="shared" si="106"/>
        <v>0</v>
      </c>
      <c r="S302" s="420">
        <f t="shared" si="103"/>
        <v>0</v>
      </c>
      <c r="T302" s="420">
        <f t="shared" si="113"/>
        <v>0</v>
      </c>
      <c r="U302" s="437">
        <f t="shared" si="104"/>
        <v>0</v>
      </c>
      <c r="V302" s="439">
        <f t="shared" si="105"/>
        <v>0</v>
      </c>
      <c r="W302" s="213">
        <f t="shared" si="114"/>
        <v>0</v>
      </c>
      <c r="X302" s="213">
        <f t="shared" si="107"/>
        <v>0</v>
      </c>
      <c r="Y302" s="213">
        <f t="shared" si="108"/>
        <v>0</v>
      </c>
      <c r="Z302" s="213">
        <f t="shared" si="109"/>
        <v>0</v>
      </c>
      <c r="AA302" s="216"/>
    </row>
    <row r="303" spans="1:27" x14ac:dyDescent="0.2">
      <c r="A303" s="421" t="s">
        <v>361</v>
      </c>
      <c r="B303" s="420"/>
      <c r="C303" s="420">
        <v>0</v>
      </c>
      <c r="D303" s="435" t="str">
        <f t="shared" si="110"/>
        <v>(alias)</v>
      </c>
      <c r="E303" s="436">
        <f t="shared" si="111"/>
        <v>0</v>
      </c>
      <c r="F303" s="437">
        <f t="shared" si="92"/>
        <v>0</v>
      </c>
      <c r="G303" s="438">
        <f t="shared" si="93"/>
        <v>0</v>
      </c>
      <c r="H303" s="438">
        <f t="shared" si="94"/>
        <v>0</v>
      </c>
      <c r="I303" s="438">
        <f t="shared" si="95"/>
        <v>0</v>
      </c>
      <c r="J303" s="438">
        <f t="shared" si="96"/>
        <v>0</v>
      </c>
      <c r="K303" s="438">
        <f t="shared" si="97"/>
        <v>0</v>
      </c>
      <c r="L303" s="439">
        <f t="shared" si="112"/>
        <v>0</v>
      </c>
      <c r="M303" s="437">
        <f t="shared" si="98"/>
        <v>0</v>
      </c>
      <c r="N303" s="438">
        <f t="shared" si="99"/>
        <v>0</v>
      </c>
      <c r="O303" s="438">
        <f t="shared" si="100"/>
        <v>0</v>
      </c>
      <c r="P303" s="438">
        <f t="shared" si="101"/>
        <v>0</v>
      </c>
      <c r="Q303" s="438">
        <f t="shared" si="102"/>
        <v>0</v>
      </c>
      <c r="R303" s="436">
        <f t="shared" si="106"/>
        <v>0</v>
      </c>
      <c r="S303" s="420">
        <f t="shared" si="103"/>
        <v>0</v>
      </c>
      <c r="T303" s="420">
        <f t="shared" si="113"/>
        <v>0</v>
      </c>
      <c r="U303" s="437">
        <f t="shared" si="104"/>
        <v>0</v>
      </c>
      <c r="V303" s="439">
        <f t="shared" si="105"/>
        <v>0</v>
      </c>
      <c r="W303" s="213">
        <f t="shared" si="114"/>
        <v>0</v>
      </c>
      <c r="X303" s="213">
        <f t="shared" si="107"/>
        <v>0</v>
      </c>
      <c r="Y303" s="213">
        <f t="shared" si="108"/>
        <v>0</v>
      </c>
      <c r="Z303" s="213">
        <f t="shared" si="109"/>
        <v>0</v>
      </c>
      <c r="AA303" s="216"/>
    </row>
    <row r="304" spans="1:27" x14ac:dyDescent="0.2">
      <c r="A304" s="421" t="s">
        <v>362</v>
      </c>
      <c r="B304" s="420"/>
      <c r="C304" s="420">
        <v>0</v>
      </c>
      <c r="D304" s="435" t="str">
        <f t="shared" si="110"/>
        <v>(alias)</v>
      </c>
      <c r="E304" s="436">
        <f t="shared" si="111"/>
        <v>0</v>
      </c>
      <c r="F304" s="437">
        <f t="shared" si="92"/>
        <v>0</v>
      </c>
      <c r="G304" s="438">
        <f t="shared" si="93"/>
        <v>0</v>
      </c>
      <c r="H304" s="438">
        <f t="shared" si="94"/>
        <v>0</v>
      </c>
      <c r="I304" s="438">
        <f t="shared" si="95"/>
        <v>0</v>
      </c>
      <c r="J304" s="438">
        <f t="shared" si="96"/>
        <v>0</v>
      </c>
      <c r="K304" s="438">
        <f t="shared" si="97"/>
        <v>0</v>
      </c>
      <c r="L304" s="439">
        <f t="shared" si="112"/>
        <v>0</v>
      </c>
      <c r="M304" s="437">
        <f t="shared" si="98"/>
        <v>0</v>
      </c>
      <c r="N304" s="438">
        <f t="shared" si="99"/>
        <v>0</v>
      </c>
      <c r="O304" s="438">
        <f t="shared" si="100"/>
        <v>0</v>
      </c>
      <c r="P304" s="438">
        <f t="shared" si="101"/>
        <v>0</v>
      </c>
      <c r="Q304" s="438">
        <f t="shared" si="102"/>
        <v>0</v>
      </c>
      <c r="R304" s="436">
        <f t="shared" si="106"/>
        <v>0</v>
      </c>
      <c r="S304" s="420">
        <f t="shared" si="103"/>
        <v>0</v>
      </c>
      <c r="T304" s="420">
        <f t="shared" si="113"/>
        <v>0</v>
      </c>
      <c r="U304" s="437">
        <f t="shared" si="104"/>
        <v>0</v>
      </c>
      <c r="V304" s="439">
        <f t="shared" si="105"/>
        <v>0</v>
      </c>
      <c r="W304" s="213">
        <f t="shared" si="114"/>
        <v>0</v>
      </c>
      <c r="X304" s="213">
        <f t="shared" si="107"/>
        <v>0</v>
      </c>
      <c r="Y304" s="213">
        <f t="shared" si="108"/>
        <v>0</v>
      </c>
      <c r="Z304" s="213">
        <f t="shared" si="109"/>
        <v>0</v>
      </c>
      <c r="AA304" s="216"/>
    </row>
    <row r="305" spans="1:27" x14ac:dyDescent="0.2">
      <c r="A305" s="421" t="s">
        <v>482</v>
      </c>
      <c r="B305" s="420">
        <v>7044</v>
      </c>
      <c r="C305" s="420">
        <v>1</v>
      </c>
      <c r="D305" s="435" t="str">
        <f t="shared" si="110"/>
        <v/>
      </c>
      <c r="E305" s="436">
        <f t="shared" si="111"/>
        <v>0</v>
      </c>
      <c r="F305" s="437">
        <f t="shared" si="92"/>
        <v>0</v>
      </c>
      <c r="G305" s="438">
        <f t="shared" si="93"/>
        <v>0</v>
      </c>
      <c r="H305" s="438">
        <f t="shared" si="94"/>
        <v>0</v>
      </c>
      <c r="I305" s="438">
        <f t="shared" si="95"/>
        <v>0</v>
      </c>
      <c r="J305" s="438">
        <f t="shared" si="96"/>
        <v>0</v>
      </c>
      <c r="K305" s="438">
        <f t="shared" si="97"/>
        <v>0</v>
      </c>
      <c r="L305" s="439">
        <f t="shared" si="112"/>
        <v>0</v>
      </c>
      <c r="M305" s="437">
        <f t="shared" si="98"/>
        <v>0</v>
      </c>
      <c r="N305" s="438">
        <f t="shared" si="99"/>
        <v>0</v>
      </c>
      <c r="O305" s="438">
        <f t="shared" si="100"/>
        <v>0</v>
      </c>
      <c r="P305" s="438">
        <f t="shared" si="101"/>
        <v>0</v>
      </c>
      <c r="Q305" s="438">
        <f t="shared" si="102"/>
        <v>0</v>
      </c>
      <c r="R305" s="436">
        <f t="shared" si="106"/>
        <v>0</v>
      </c>
      <c r="S305" s="420">
        <f t="shared" si="103"/>
        <v>0</v>
      </c>
      <c r="T305" s="420">
        <f t="shared" si="113"/>
        <v>0</v>
      </c>
      <c r="U305" s="437">
        <f t="shared" si="104"/>
        <v>0</v>
      </c>
      <c r="V305" s="439">
        <f t="shared" si="105"/>
        <v>0</v>
      </c>
      <c r="W305" s="213">
        <f t="shared" si="114"/>
        <v>0</v>
      </c>
      <c r="X305" s="213">
        <f t="shared" si="107"/>
        <v>0</v>
      </c>
      <c r="Y305" s="213">
        <f t="shared" si="108"/>
        <v>0</v>
      </c>
      <c r="Z305" s="213">
        <f t="shared" si="109"/>
        <v>0</v>
      </c>
      <c r="AA305" s="216"/>
    </row>
    <row r="306" spans="1:27" x14ac:dyDescent="0.2">
      <c r="A306" s="421" t="s">
        <v>363</v>
      </c>
      <c r="B306" s="420"/>
      <c r="C306" s="420">
        <v>0</v>
      </c>
      <c r="D306" s="435" t="str">
        <f t="shared" si="110"/>
        <v>(alias)</v>
      </c>
      <c r="E306" s="436">
        <f t="shared" si="111"/>
        <v>0</v>
      </c>
      <c r="F306" s="437">
        <f t="shared" si="92"/>
        <v>0</v>
      </c>
      <c r="G306" s="438">
        <f t="shared" si="93"/>
        <v>0</v>
      </c>
      <c r="H306" s="438">
        <f t="shared" si="94"/>
        <v>0</v>
      </c>
      <c r="I306" s="438">
        <f t="shared" si="95"/>
        <v>0</v>
      </c>
      <c r="J306" s="438">
        <f t="shared" si="96"/>
        <v>0</v>
      </c>
      <c r="K306" s="438">
        <f t="shared" si="97"/>
        <v>0</v>
      </c>
      <c r="L306" s="439">
        <f t="shared" si="112"/>
        <v>0</v>
      </c>
      <c r="M306" s="437">
        <f t="shared" si="98"/>
        <v>0</v>
      </c>
      <c r="N306" s="438">
        <f t="shared" si="99"/>
        <v>0</v>
      </c>
      <c r="O306" s="438">
        <f t="shared" si="100"/>
        <v>0</v>
      </c>
      <c r="P306" s="438">
        <f t="shared" si="101"/>
        <v>0</v>
      </c>
      <c r="Q306" s="438">
        <f t="shared" si="102"/>
        <v>0</v>
      </c>
      <c r="R306" s="436">
        <f t="shared" si="106"/>
        <v>0</v>
      </c>
      <c r="S306" s="420">
        <f t="shared" si="103"/>
        <v>0</v>
      </c>
      <c r="T306" s="420">
        <f t="shared" si="113"/>
        <v>0</v>
      </c>
      <c r="U306" s="437">
        <f t="shared" si="104"/>
        <v>0</v>
      </c>
      <c r="V306" s="439">
        <f t="shared" si="105"/>
        <v>0</v>
      </c>
      <c r="W306" s="213">
        <f t="shared" si="114"/>
        <v>0</v>
      </c>
      <c r="X306" s="213">
        <f t="shared" si="107"/>
        <v>0</v>
      </c>
      <c r="Y306" s="213">
        <f t="shared" si="108"/>
        <v>0</v>
      </c>
      <c r="Z306" s="213">
        <f t="shared" si="109"/>
        <v>0</v>
      </c>
      <c r="AA306" s="216"/>
    </row>
    <row r="307" spans="1:27" x14ac:dyDescent="0.2">
      <c r="A307" s="421" t="s">
        <v>364</v>
      </c>
      <c r="B307" s="420">
        <v>6112</v>
      </c>
      <c r="C307" s="420">
        <v>1</v>
      </c>
      <c r="D307" s="435" t="str">
        <f t="shared" si="110"/>
        <v/>
      </c>
      <c r="E307" s="436">
        <f t="shared" si="111"/>
        <v>0</v>
      </c>
      <c r="F307" s="437">
        <f t="shared" si="92"/>
        <v>0</v>
      </c>
      <c r="G307" s="438">
        <f t="shared" si="93"/>
        <v>0</v>
      </c>
      <c r="H307" s="438">
        <f t="shared" si="94"/>
        <v>0</v>
      </c>
      <c r="I307" s="438">
        <f t="shared" si="95"/>
        <v>0</v>
      </c>
      <c r="J307" s="438">
        <f t="shared" si="96"/>
        <v>0</v>
      </c>
      <c r="K307" s="438">
        <f t="shared" si="97"/>
        <v>0</v>
      </c>
      <c r="L307" s="439">
        <f t="shared" si="112"/>
        <v>0</v>
      </c>
      <c r="M307" s="437">
        <f t="shared" si="98"/>
        <v>0</v>
      </c>
      <c r="N307" s="438">
        <f t="shared" si="99"/>
        <v>0</v>
      </c>
      <c r="O307" s="438">
        <f t="shared" si="100"/>
        <v>0</v>
      </c>
      <c r="P307" s="438">
        <f t="shared" si="101"/>
        <v>0</v>
      </c>
      <c r="Q307" s="438">
        <f t="shared" si="102"/>
        <v>0</v>
      </c>
      <c r="R307" s="436">
        <f t="shared" si="106"/>
        <v>0</v>
      </c>
      <c r="S307" s="420">
        <f t="shared" si="103"/>
        <v>0</v>
      </c>
      <c r="T307" s="420">
        <f t="shared" si="113"/>
        <v>0</v>
      </c>
      <c r="U307" s="437">
        <f t="shared" si="104"/>
        <v>0</v>
      </c>
      <c r="V307" s="439">
        <f t="shared" si="105"/>
        <v>0</v>
      </c>
      <c r="W307" s="213">
        <f t="shared" si="114"/>
        <v>0</v>
      </c>
      <c r="X307" s="213">
        <f t="shared" si="107"/>
        <v>0</v>
      </c>
      <c r="Y307" s="213">
        <f t="shared" si="108"/>
        <v>0</v>
      </c>
      <c r="Z307" s="213">
        <f t="shared" si="109"/>
        <v>0</v>
      </c>
      <c r="AA307" s="216"/>
    </row>
    <row r="308" spans="1:27" x14ac:dyDescent="0.2">
      <c r="A308" s="421" t="s">
        <v>365</v>
      </c>
      <c r="B308" s="420"/>
      <c r="C308" s="420">
        <v>0</v>
      </c>
      <c r="D308" s="435" t="str">
        <f t="shared" si="110"/>
        <v>(alias)</v>
      </c>
      <c r="E308" s="436">
        <f t="shared" si="111"/>
        <v>0</v>
      </c>
      <c r="F308" s="437">
        <f t="shared" si="92"/>
        <v>0</v>
      </c>
      <c r="G308" s="438">
        <f t="shared" si="93"/>
        <v>0</v>
      </c>
      <c r="H308" s="438">
        <f t="shared" si="94"/>
        <v>0</v>
      </c>
      <c r="I308" s="438">
        <f t="shared" si="95"/>
        <v>0</v>
      </c>
      <c r="J308" s="438">
        <f t="shared" si="96"/>
        <v>0</v>
      </c>
      <c r="K308" s="438">
        <f t="shared" si="97"/>
        <v>0</v>
      </c>
      <c r="L308" s="439">
        <f t="shared" si="112"/>
        <v>0</v>
      </c>
      <c r="M308" s="437">
        <f t="shared" si="98"/>
        <v>0</v>
      </c>
      <c r="N308" s="438">
        <f t="shared" si="99"/>
        <v>0</v>
      </c>
      <c r="O308" s="438">
        <f t="shared" si="100"/>
        <v>0</v>
      </c>
      <c r="P308" s="438">
        <f t="shared" si="101"/>
        <v>0</v>
      </c>
      <c r="Q308" s="438">
        <f t="shared" si="102"/>
        <v>0</v>
      </c>
      <c r="R308" s="436">
        <f t="shared" si="106"/>
        <v>0</v>
      </c>
      <c r="S308" s="420">
        <f t="shared" si="103"/>
        <v>0</v>
      </c>
      <c r="T308" s="420">
        <f t="shared" si="113"/>
        <v>0</v>
      </c>
      <c r="U308" s="437">
        <f t="shared" si="104"/>
        <v>0</v>
      </c>
      <c r="V308" s="439">
        <f t="shared" si="105"/>
        <v>0</v>
      </c>
      <c r="W308" s="213">
        <f t="shared" si="114"/>
        <v>0</v>
      </c>
      <c r="X308" s="213">
        <f t="shared" si="107"/>
        <v>0</v>
      </c>
      <c r="Y308" s="213">
        <f t="shared" si="108"/>
        <v>0</v>
      </c>
      <c r="Z308" s="213">
        <f t="shared" si="109"/>
        <v>0</v>
      </c>
      <c r="AA308" s="216"/>
    </row>
    <row r="309" spans="1:27" x14ac:dyDescent="0.2">
      <c r="A309" s="421" t="s">
        <v>366</v>
      </c>
      <c r="B309" s="420">
        <v>6182</v>
      </c>
      <c r="C309" s="420">
        <v>1</v>
      </c>
      <c r="D309" s="435" t="str">
        <f t="shared" si="110"/>
        <v/>
      </c>
      <c r="E309" s="436">
        <f t="shared" si="111"/>
        <v>0</v>
      </c>
      <c r="F309" s="437">
        <f t="shared" si="92"/>
        <v>0</v>
      </c>
      <c r="G309" s="438">
        <f t="shared" si="93"/>
        <v>0</v>
      </c>
      <c r="H309" s="438">
        <f t="shared" si="94"/>
        <v>0</v>
      </c>
      <c r="I309" s="438">
        <f t="shared" si="95"/>
        <v>0</v>
      </c>
      <c r="J309" s="438">
        <f t="shared" si="96"/>
        <v>0</v>
      </c>
      <c r="K309" s="438">
        <f t="shared" si="97"/>
        <v>0</v>
      </c>
      <c r="L309" s="439">
        <f t="shared" si="112"/>
        <v>0</v>
      </c>
      <c r="M309" s="437">
        <f t="shared" si="98"/>
        <v>0</v>
      </c>
      <c r="N309" s="438">
        <f t="shared" si="99"/>
        <v>0</v>
      </c>
      <c r="O309" s="438">
        <f t="shared" si="100"/>
        <v>0</v>
      </c>
      <c r="P309" s="438">
        <f t="shared" si="101"/>
        <v>0</v>
      </c>
      <c r="Q309" s="438">
        <f t="shared" si="102"/>
        <v>0</v>
      </c>
      <c r="R309" s="436">
        <f t="shared" si="106"/>
        <v>0</v>
      </c>
      <c r="S309" s="420">
        <f t="shared" si="103"/>
        <v>0</v>
      </c>
      <c r="T309" s="420">
        <f t="shared" si="113"/>
        <v>0</v>
      </c>
      <c r="U309" s="437">
        <f t="shared" si="104"/>
        <v>0</v>
      </c>
      <c r="V309" s="439">
        <f t="shared" si="105"/>
        <v>0</v>
      </c>
      <c r="W309" s="213">
        <f t="shared" si="114"/>
        <v>0</v>
      </c>
      <c r="X309" s="213">
        <f t="shared" si="107"/>
        <v>0</v>
      </c>
      <c r="Y309" s="213">
        <f t="shared" si="108"/>
        <v>0</v>
      </c>
      <c r="Z309" s="213">
        <f t="shared" si="109"/>
        <v>0</v>
      </c>
      <c r="AA309" s="216"/>
    </row>
    <row r="310" spans="1:27" x14ac:dyDescent="0.2">
      <c r="A310" s="421" t="s">
        <v>669</v>
      </c>
      <c r="B310" s="420">
        <v>6022</v>
      </c>
      <c r="C310" s="420">
        <v>1</v>
      </c>
      <c r="D310" s="435" t="str">
        <f t="shared" si="110"/>
        <v/>
      </c>
      <c r="E310" s="436">
        <f t="shared" si="111"/>
        <v>0</v>
      </c>
      <c r="F310" s="437">
        <f t="shared" si="92"/>
        <v>0</v>
      </c>
      <c r="G310" s="438">
        <f t="shared" si="93"/>
        <v>0</v>
      </c>
      <c r="H310" s="438">
        <f t="shared" si="94"/>
        <v>0</v>
      </c>
      <c r="I310" s="438">
        <f t="shared" si="95"/>
        <v>0</v>
      </c>
      <c r="J310" s="438">
        <f t="shared" si="96"/>
        <v>0</v>
      </c>
      <c r="K310" s="438">
        <f t="shared" si="97"/>
        <v>0</v>
      </c>
      <c r="L310" s="439">
        <f t="shared" si="112"/>
        <v>0</v>
      </c>
      <c r="M310" s="437">
        <f t="shared" si="98"/>
        <v>0</v>
      </c>
      <c r="N310" s="438">
        <f t="shared" si="99"/>
        <v>0</v>
      </c>
      <c r="O310" s="438">
        <f t="shared" si="100"/>
        <v>0</v>
      </c>
      <c r="P310" s="438">
        <f t="shared" si="101"/>
        <v>0</v>
      </c>
      <c r="Q310" s="438">
        <f t="shared" si="102"/>
        <v>0</v>
      </c>
      <c r="R310" s="436">
        <f t="shared" si="106"/>
        <v>0</v>
      </c>
      <c r="S310" s="420">
        <f t="shared" si="103"/>
        <v>0</v>
      </c>
      <c r="T310" s="420">
        <f t="shared" si="113"/>
        <v>0</v>
      </c>
      <c r="U310" s="437">
        <f t="shared" si="104"/>
        <v>0</v>
      </c>
      <c r="V310" s="439">
        <f t="shared" si="105"/>
        <v>0</v>
      </c>
      <c r="W310" s="213">
        <f t="shared" si="114"/>
        <v>0</v>
      </c>
      <c r="X310" s="213">
        <f t="shared" si="107"/>
        <v>0</v>
      </c>
      <c r="Y310" s="213">
        <f t="shared" si="108"/>
        <v>0</v>
      </c>
      <c r="Z310" s="213">
        <f t="shared" si="109"/>
        <v>0</v>
      </c>
      <c r="AA310" s="216"/>
    </row>
    <row r="311" spans="1:27" x14ac:dyDescent="0.2">
      <c r="A311" s="421" t="s">
        <v>483</v>
      </c>
      <c r="B311" s="420">
        <v>6181</v>
      </c>
      <c r="C311" s="420">
        <v>1</v>
      </c>
      <c r="D311" s="435" t="str">
        <f t="shared" si="110"/>
        <v/>
      </c>
      <c r="E311" s="436">
        <f t="shared" si="111"/>
        <v>0</v>
      </c>
      <c r="F311" s="437">
        <f t="shared" si="92"/>
        <v>0</v>
      </c>
      <c r="G311" s="438">
        <f t="shared" si="93"/>
        <v>0</v>
      </c>
      <c r="H311" s="438">
        <f t="shared" si="94"/>
        <v>0</v>
      </c>
      <c r="I311" s="438">
        <f t="shared" si="95"/>
        <v>0</v>
      </c>
      <c r="J311" s="438">
        <f t="shared" si="96"/>
        <v>0</v>
      </c>
      <c r="K311" s="438">
        <f t="shared" si="97"/>
        <v>0</v>
      </c>
      <c r="L311" s="439">
        <f t="shared" si="112"/>
        <v>0</v>
      </c>
      <c r="M311" s="437">
        <f t="shared" si="98"/>
        <v>0</v>
      </c>
      <c r="N311" s="438">
        <f t="shared" si="99"/>
        <v>0</v>
      </c>
      <c r="O311" s="438">
        <f t="shared" si="100"/>
        <v>0</v>
      </c>
      <c r="P311" s="438">
        <f t="shared" si="101"/>
        <v>0</v>
      </c>
      <c r="Q311" s="438">
        <f t="shared" si="102"/>
        <v>0</v>
      </c>
      <c r="R311" s="436">
        <f t="shared" si="106"/>
        <v>0</v>
      </c>
      <c r="S311" s="420">
        <f t="shared" si="103"/>
        <v>0</v>
      </c>
      <c r="T311" s="420">
        <f t="shared" si="113"/>
        <v>0</v>
      </c>
      <c r="U311" s="437">
        <f t="shared" si="104"/>
        <v>0</v>
      </c>
      <c r="V311" s="439">
        <f t="shared" si="105"/>
        <v>0</v>
      </c>
      <c r="W311" s="213">
        <f t="shared" si="114"/>
        <v>0</v>
      </c>
      <c r="X311" s="213">
        <f t="shared" si="107"/>
        <v>0</v>
      </c>
      <c r="Y311" s="213">
        <f t="shared" si="108"/>
        <v>0</v>
      </c>
      <c r="Z311" s="213">
        <f t="shared" si="109"/>
        <v>0</v>
      </c>
      <c r="AA311" s="216"/>
    </row>
    <row r="312" spans="1:27" x14ac:dyDescent="0.2">
      <c r="A312" s="421" t="s">
        <v>367</v>
      </c>
      <c r="B312" s="420">
        <v>5112</v>
      </c>
      <c r="C312" s="420">
        <v>1</v>
      </c>
      <c r="D312" s="435" t="str">
        <f t="shared" si="110"/>
        <v/>
      </c>
      <c r="E312" s="436">
        <f t="shared" si="111"/>
        <v>0</v>
      </c>
      <c r="F312" s="437">
        <f t="shared" si="92"/>
        <v>0</v>
      </c>
      <c r="G312" s="438">
        <f t="shared" si="93"/>
        <v>0</v>
      </c>
      <c r="H312" s="438">
        <f t="shared" si="94"/>
        <v>0</v>
      </c>
      <c r="I312" s="438">
        <f t="shared" si="95"/>
        <v>0</v>
      </c>
      <c r="J312" s="438">
        <f t="shared" si="96"/>
        <v>0</v>
      </c>
      <c r="K312" s="438">
        <f t="shared" si="97"/>
        <v>0</v>
      </c>
      <c r="L312" s="439">
        <f t="shared" si="112"/>
        <v>0</v>
      </c>
      <c r="M312" s="437">
        <f t="shared" si="98"/>
        <v>0</v>
      </c>
      <c r="N312" s="438">
        <f t="shared" si="99"/>
        <v>0</v>
      </c>
      <c r="O312" s="438">
        <f t="shared" si="100"/>
        <v>0</v>
      </c>
      <c r="P312" s="438">
        <f t="shared" si="101"/>
        <v>0</v>
      </c>
      <c r="Q312" s="438">
        <f t="shared" si="102"/>
        <v>0</v>
      </c>
      <c r="R312" s="436">
        <f t="shared" si="106"/>
        <v>0</v>
      </c>
      <c r="S312" s="420">
        <f t="shared" si="103"/>
        <v>0</v>
      </c>
      <c r="T312" s="420">
        <f t="shared" si="113"/>
        <v>0</v>
      </c>
      <c r="U312" s="437">
        <f t="shared" si="104"/>
        <v>0</v>
      </c>
      <c r="V312" s="439">
        <f t="shared" si="105"/>
        <v>0</v>
      </c>
      <c r="W312" s="213">
        <f t="shared" si="114"/>
        <v>0</v>
      </c>
      <c r="X312" s="213">
        <f t="shared" si="107"/>
        <v>0</v>
      </c>
      <c r="Y312" s="213">
        <f t="shared" si="108"/>
        <v>0</v>
      </c>
      <c r="Z312" s="213">
        <f t="shared" si="109"/>
        <v>0</v>
      </c>
      <c r="AA312" s="216"/>
    </row>
    <row r="313" spans="1:27" x14ac:dyDescent="0.2">
      <c r="A313" s="421" t="s">
        <v>368</v>
      </c>
      <c r="B313" s="420">
        <v>6021</v>
      </c>
      <c r="C313" s="420">
        <v>1</v>
      </c>
      <c r="D313" s="435" t="str">
        <f t="shared" si="110"/>
        <v/>
      </c>
      <c r="E313" s="436">
        <f t="shared" si="111"/>
        <v>0</v>
      </c>
      <c r="F313" s="437">
        <f t="shared" si="92"/>
        <v>0</v>
      </c>
      <c r="G313" s="438">
        <f t="shared" si="93"/>
        <v>0</v>
      </c>
      <c r="H313" s="438">
        <f t="shared" si="94"/>
        <v>0</v>
      </c>
      <c r="I313" s="438">
        <f t="shared" si="95"/>
        <v>0</v>
      </c>
      <c r="J313" s="438">
        <f t="shared" si="96"/>
        <v>0</v>
      </c>
      <c r="K313" s="438">
        <f t="shared" si="97"/>
        <v>0</v>
      </c>
      <c r="L313" s="439">
        <f t="shared" si="112"/>
        <v>0</v>
      </c>
      <c r="M313" s="437">
        <f t="shared" si="98"/>
        <v>0</v>
      </c>
      <c r="N313" s="438">
        <f t="shared" si="99"/>
        <v>0</v>
      </c>
      <c r="O313" s="438">
        <f t="shared" si="100"/>
        <v>0</v>
      </c>
      <c r="P313" s="438">
        <f t="shared" si="101"/>
        <v>0</v>
      </c>
      <c r="Q313" s="438">
        <f t="shared" si="102"/>
        <v>0</v>
      </c>
      <c r="R313" s="436">
        <f t="shared" si="106"/>
        <v>0</v>
      </c>
      <c r="S313" s="420">
        <f t="shared" si="103"/>
        <v>0</v>
      </c>
      <c r="T313" s="420">
        <f t="shared" si="113"/>
        <v>0</v>
      </c>
      <c r="U313" s="437">
        <f t="shared" si="104"/>
        <v>0</v>
      </c>
      <c r="V313" s="439">
        <f t="shared" si="105"/>
        <v>0</v>
      </c>
      <c r="W313" s="213">
        <f t="shared" si="114"/>
        <v>0</v>
      </c>
      <c r="X313" s="213">
        <f t="shared" si="107"/>
        <v>0</v>
      </c>
      <c r="Y313" s="213">
        <f t="shared" si="108"/>
        <v>0</v>
      </c>
      <c r="Z313" s="213">
        <f t="shared" si="109"/>
        <v>0</v>
      </c>
      <c r="AA313" s="216"/>
    </row>
    <row r="314" spans="1:27" x14ac:dyDescent="0.2">
      <c r="A314" s="421" t="s">
        <v>484</v>
      </c>
      <c r="B314" s="420">
        <v>5126</v>
      </c>
      <c r="C314" s="420">
        <v>1</v>
      </c>
      <c r="D314" s="435" t="str">
        <f t="shared" si="110"/>
        <v/>
      </c>
      <c r="E314" s="436">
        <f t="shared" si="111"/>
        <v>0</v>
      </c>
      <c r="F314" s="437">
        <f t="shared" si="92"/>
        <v>0</v>
      </c>
      <c r="G314" s="438">
        <f t="shared" si="93"/>
        <v>0</v>
      </c>
      <c r="H314" s="438">
        <f t="shared" si="94"/>
        <v>0</v>
      </c>
      <c r="I314" s="438">
        <f t="shared" si="95"/>
        <v>0</v>
      </c>
      <c r="J314" s="438">
        <f t="shared" si="96"/>
        <v>0</v>
      </c>
      <c r="K314" s="438">
        <f t="shared" si="97"/>
        <v>0</v>
      </c>
      <c r="L314" s="439">
        <f t="shared" si="112"/>
        <v>0</v>
      </c>
      <c r="M314" s="437">
        <f t="shared" si="98"/>
        <v>0</v>
      </c>
      <c r="N314" s="438">
        <f t="shared" si="99"/>
        <v>0</v>
      </c>
      <c r="O314" s="438">
        <f t="shared" si="100"/>
        <v>0</v>
      </c>
      <c r="P314" s="438">
        <f t="shared" si="101"/>
        <v>0</v>
      </c>
      <c r="Q314" s="438">
        <f t="shared" si="102"/>
        <v>0</v>
      </c>
      <c r="R314" s="436">
        <f t="shared" si="106"/>
        <v>0</v>
      </c>
      <c r="S314" s="420">
        <f t="shared" si="103"/>
        <v>0</v>
      </c>
      <c r="T314" s="420">
        <f t="shared" si="113"/>
        <v>0</v>
      </c>
      <c r="U314" s="437">
        <f t="shared" si="104"/>
        <v>0</v>
      </c>
      <c r="V314" s="439">
        <f t="shared" si="105"/>
        <v>0</v>
      </c>
      <c r="W314" s="213">
        <f t="shared" si="114"/>
        <v>0</v>
      </c>
      <c r="X314" s="213">
        <f t="shared" si="107"/>
        <v>0</v>
      </c>
      <c r="Y314" s="213">
        <f t="shared" si="108"/>
        <v>0</v>
      </c>
      <c r="Z314" s="213">
        <f t="shared" si="109"/>
        <v>0</v>
      </c>
      <c r="AA314" s="216"/>
    </row>
    <row r="315" spans="1:27" x14ac:dyDescent="0.2">
      <c r="A315" s="421" t="s">
        <v>734</v>
      </c>
      <c r="B315" s="420">
        <v>5135</v>
      </c>
      <c r="C315" s="420">
        <v>1</v>
      </c>
      <c r="D315" s="435" t="str">
        <f t="shared" si="110"/>
        <v/>
      </c>
      <c r="E315" s="436">
        <f t="shared" si="111"/>
        <v>0</v>
      </c>
      <c r="F315" s="437">
        <f t="shared" si="92"/>
        <v>0</v>
      </c>
      <c r="G315" s="438">
        <f t="shared" si="93"/>
        <v>0</v>
      </c>
      <c r="H315" s="438">
        <f t="shared" si="94"/>
        <v>0</v>
      </c>
      <c r="I315" s="438">
        <f t="shared" si="95"/>
        <v>0</v>
      </c>
      <c r="J315" s="438">
        <f t="shared" si="96"/>
        <v>0</v>
      </c>
      <c r="K315" s="438">
        <f t="shared" si="97"/>
        <v>0</v>
      </c>
      <c r="L315" s="439">
        <f t="shared" si="112"/>
        <v>0</v>
      </c>
      <c r="M315" s="437">
        <f t="shared" si="98"/>
        <v>0</v>
      </c>
      <c r="N315" s="438">
        <f t="shared" si="99"/>
        <v>0</v>
      </c>
      <c r="O315" s="438">
        <f t="shared" si="100"/>
        <v>0</v>
      </c>
      <c r="P315" s="438">
        <f t="shared" si="101"/>
        <v>0</v>
      </c>
      <c r="Q315" s="438">
        <f t="shared" si="102"/>
        <v>0</v>
      </c>
      <c r="R315" s="436">
        <f t="shared" si="106"/>
        <v>0</v>
      </c>
      <c r="S315" s="420">
        <f t="shared" si="103"/>
        <v>0</v>
      </c>
      <c r="T315" s="420">
        <f t="shared" si="113"/>
        <v>0</v>
      </c>
      <c r="U315" s="437">
        <f t="shared" si="104"/>
        <v>0</v>
      </c>
      <c r="V315" s="439">
        <f t="shared" si="105"/>
        <v>0</v>
      </c>
      <c r="W315" s="213">
        <f t="shared" si="114"/>
        <v>0</v>
      </c>
      <c r="X315" s="213">
        <f t="shared" si="107"/>
        <v>0</v>
      </c>
      <c r="Y315" s="213">
        <f t="shared" si="108"/>
        <v>0</v>
      </c>
      <c r="Z315" s="213">
        <f t="shared" si="109"/>
        <v>0</v>
      </c>
      <c r="AA315" s="216"/>
    </row>
    <row r="316" spans="1:27" x14ac:dyDescent="0.2">
      <c r="A316" s="421" t="s">
        <v>369</v>
      </c>
      <c r="B316" s="420">
        <v>5053</v>
      </c>
      <c r="C316" s="420">
        <v>1</v>
      </c>
      <c r="D316" s="435" t="str">
        <f t="shared" si="110"/>
        <v/>
      </c>
      <c r="E316" s="436">
        <f t="shared" si="111"/>
        <v>0</v>
      </c>
      <c r="F316" s="437">
        <f t="shared" si="92"/>
        <v>0</v>
      </c>
      <c r="G316" s="438">
        <f t="shared" si="93"/>
        <v>0</v>
      </c>
      <c r="H316" s="438">
        <f t="shared" si="94"/>
        <v>0</v>
      </c>
      <c r="I316" s="438">
        <f t="shared" si="95"/>
        <v>0</v>
      </c>
      <c r="J316" s="438">
        <f t="shared" si="96"/>
        <v>0</v>
      </c>
      <c r="K316" s="438">
        <f t="shared" si="97"/>
        <v>0</v>
      </c>
      <c r="L316" s="439">
        <f t="shared" si="112"/>
        <v>0</v>
      </c>
      <c r="M316" s="437">
        <f t="shared" si="98"/>
        <v>0</v>
      </c>
      <c r="N316" s="438">
        <f t="shared" si="99"/>
        <v>0</v>
      </c>
      <c r="O316" s="438">
        <f t="shared" si="100"/>
        <v>0</v>
      </c>
      <c r="P316" s="438">
        <f t="shared" si="101"/>
        <v>0</v>
      </c>
      <c r="Q316" s="438">
        <f t="shared" si="102"/>
        <v>0</v>
      </c>
      <c r="R316" s="436">
        <f t="shared" si="106"/>
        <v>0</v>
      </c>
      <c r="S316" s="420">
        <f t="shared" si="103"/>
        <v>0</v>
      </c>
      <c r="T316" s="420">
        <f t="shared" si="113"/>
        <v>0</v>
      </c>
      <c r="U316" s="437">
        <f t="shared" si="104"/>
        <v>0</v>
      </c>
      <c r="V316" s="439">
        <f t="shared" si="105"/>
        <v>0</v>
      </c>
      <c r="W316" s="213">
        <f t="shared" si="114"/>
        <v>0</v>
      </c>
      <c r="X316" s="213">
        <f t="shared" si="107"/>
        <v>0</v>
      </c>
      <c r="Y316" s="213">
        <f t="shared" si="108"/>
        <v>0</v>
      </c>
      <c r="Z316" s="213">
        <f t="shared" si="109"/>
        <v>0</v>
      </c>
      <c r="AA316" s="216"/>
    </row>
    <row r="317" spans="1:27" x14ac:dyDescent="0.2">
      <c r="A317" s="421" t="s">
        <v>559</v>
      </c>
      <c r="B317" s="420">
        <v>5004</v>
      </c>
      <c r="C317" s="420">
        <v>1</v>
      </c>
      <c r="D317" s="435" t="str">
        <f t="shared" si="110"/>
        <v/>
      </c>
      <c r="E317" s="436">
        <f t="shared" si="111"/>
        <v>0</v>
      </c>
      <c r="F317" s="437">
        <f t="shared" si="92"/>
        <v>0</v>
      </c>
      <c r="G317" s="438">
        <f t="shared" si="93"/>
        <v>0</v>
      </c>
      <c r="H317" s="438">
        <f t="shared" si="94"/>
        <v>0</v>
      </c>
      <c r="I317" s="438">
        <f t="shared" si="95"/>
        <v>0</v>
      </c>
      <c r="J317" s="438">
        <f t="shared" si="96"/>
        <v>0</v>
      </c>
      <c r="K317" s="438">
        <f t="shared" si="97"/>
        <v>0</v>
      </c>
      <c r="L317" s="439">
        <f t="shared" si="112"/>
        <v>0</v>
      </c>
      <c r="M317" s="437">
        <f t="shared" si="98"/>
        <v>0</v>
      </c>
      <c r="N317" s="438">
        <f t="shared" si="99"/>
        <v>0</v>
      </c>
      <c r="O317" s="438">
        <f t="shared" si="100"/>
        <v>0</v>
      </c>
      <c r="P317" s="438">
        <f t="shared" si="101"/>
        <v>0</v>
      </c>
      <c r="Q317" s="438">
        <f t="shared" si="102"/>
        <v>0</v>
      </c>
      <c r="R317" s="436">
        <f t="shared" si="106"/>
        <v>0</v>
      </c>
      <c r="S317" s="420">
        <f t="shared" si="103"/>
        <v>0</v>
      </c>
      <c r="T317" s="420">
        <f t="shared" si="113"/>
        <v>0</v>
      </c>
      <c r="U317" s="437">
        <f t="shared" si="104"/>
        <v>0</v>
      </c>
      <c r="V317" s="439">
        <f t="shared" si="105"/>
        <v>0</v>
      </c>
      <c r="W317" s="213">
        <f t="shared" si="114"/>
        <v>0</v>
      </c>
      <c r="X317" s="213">
        <f t="shared" si="107"/>
        <v>0</v>
      </c>
      <c r="Y317" s="213">
        <f t="shared" si="108"/>
        <v>0</v>
      </c>
      <c r="Z317" s="213">
        <f t="shared" si="109"/>
        <v>0</v>
      </c>
      <c r="AA317" s="216"/>
    </row>
    <row r="318" spans="1:27" x14ac:dyDescent="0.2">
      <c r="A318" s="421" t="s">
        <v>758</v>
      </c>
      <c r="B318" s="420">
        <v>5151</v>
      </c>
      <c r="C318" s="420">
        <v>1</v>
      </c>
      <c r="D318" s="435" t="str">
        <f t="shared" si="110"/>
        <v/>
      </c>
      <c r="E318" s="436">
        <f t="shared" si="111"/>
        <v>0</v>
      </c>
      <c r="F318" s="437">
        <f t="shared" si="92"/>
        <v>0</v>
      </c>
      <c r="G318" s="438">
        <f t="shared" si="93"/>
        <v>0</v>
      </c>
      <c r="H318" s="438">
        <f t="shared" si="94"/>
        <v>0</v>
      </c>
      <c r="I318" s="438">
        <f t="shared" si="95"/>
        <v>0</v>
      </c>
      <c r="J318" s="438">
        <f t="shared" si="96"/>
        <v>0</v>
      </c>
      <c r="K318" s="438">
        <f t="shared" si="97"/>
        <v>0</v>
      </c>
      <c r="L318" s="439">
        <f t="shared" si="112"/>
        <v>0</v>
      </c>
      <c r="M318" s="437">
        <f t="shared" si="98"/>
        <v>0</v>
      </c>
      <c r="N318" s="438">
        <f t="shared" si="99"/>
        <v>0</v>
      </c>
      <c r="O318" s="438">
        <f t="shared" si="100"/>
        <v>0</v>
      </c>
      <c r="P318" s="438">
        <f t="shared" si="101"/>
        <v>0</v>
      </c>
      <c r="Q318" s="438">
        <f t="shared" si="102"/>
        <v>0</v>
      </c>
      <c r="R318" s="436">
        <f t="shared" si="106"/>
        <v>0</v>
      </c>
      <c r="S318" s="420">
        <f t="shared" si="103"/>
        <v>0</v>
      </c>
      <c r="T318" s="420">
        <f t="shared" si="113"/>
        <v>0</v>
      </c>
      <c r="U318" s="437">
        <f t="shared" si="104"/>
        <v>0</v>
      </c>
      <c r="V318" s="439">
        <f t="shared" si="105"/>
        <v>0</v>
      </c>
      <c r="W318" s="213">
        <f t="shared" si="114"/>
        <v>0</v>
      </c>
      <c r="X318" s="213">
        <f t="shared" si="107"/>
        <v>0</v>
      </c>
      <c r="Y318" s="213">
        <f t="shared" si="108"/>
        <v>0</v>
      </c>
      <c r="Z318" s="213">
        <f t="shared" si="109"/>
        <v>0</v>
      </c>
      <c r="AA318" s="216"/>
    </row>
    <row r="319" spans="1:27" x14ac:dyDescent="0.2">
      <c r="A319" s="421" t="s">
        <v>370</v>
      </c>
      <c r="B319" s="420"/>
      <c r="C319" s="420">
        <v>0</v>
      </c>
      <c r="D319" s="435" t="str">
        <f t="shared" si="110"/>
        <v>(alias)</v>
      </c>
      <c r="E319" s="436">
        <f t="shared" si="111"/>
        <v>0</v>
      </c>
      <c r="F319" s="437">
        <f t="shared" si="92"/>
        <v>0</v>
      </c>
      <c r="G319" s="438">
        <f t="shared" si="93"/>
        <v>0</v>
      </c>
      <c r="H319" s="438">
        <f t="shared" si="94"/>
        <v>0</v>
      </c>
      <c r="I319" s="438">
        <f t="shared" si="95"/>
        <v>0</v>
      </c>
      <c r="J319" s="438">
        <f t="shared" si="96"/>
        <v>0</v>
      </c>
      <c r="K319" s="438">
        <f t="shared" si="97"/>
        <v>0</v>
      </c>
      <c r="L319" s="439">
        <f t="shared" si="112"/>
        <v>0</v>
      </c>
      <c r="M319" s="437">
        <f t="shared" si="98"/>
        <v>0</v>
      </c>
      <c r="N319" s="438">
        <f t="shared" si="99"/>
        <v>0</v>
      </c>
      <c r="O319" s="438">
        <f t="shared" si="100"/>
        <v>0</v>
      </c>
      <c r="P319" s="438">
        <f t="shared" si="101"/>
        <v>0</v>
      </c>
      <c r="Q319" s="438">
        <f t="shared" si="102"/>
        <v>0</v>
      </c>
      <c r="R319" s="436">
        <f t="shared" si="106"/>
        <v>0</v>
      </c>
      <c r="S319" s="420">
        <f t="shared" si="103"/>
        <v>0</v>
      </c>
      <c r="T319" s="420">
        <f t="shared" si="113"/>
        <v>0</v>
      </c>
      <c r="U319" s="437">
        <f t="shared" si="104"/>
        <v>0</v>
      </c>
      <c r="V319" s="439">
        <f t="shared" si="105"/>
        <v>0</v>
      </c>
      <c r="W319" s="213">
        <f t="shared" si="114"/>
        <v>0</v>
      </c>
      <c r="X319" s="213">
        <f t="shared" si="107"/>
        <v>0</v>
      </c>
      <c r="Y319" s="213">
        <f t="shared" si="108"/>
        <v>0</v>
      </c>
      <c r="Z319" s="213">
        <f t="shared" si="109"/>
        <v>0</v>
      </c>
      <c r="AA319" s="216"/>
    </row>
    <row r="320" spans="1:27" x14ac:dyDescent="0.2">
      <c r="A320" s="421" t="s">
        <v>485</v>
      </c>
      <c r="B320" s="420"/>
      <c r="C320" s="420">
        <v>0</v>
      </c>
      <c r="D320" s="435" t="str">
        <f t="shared" si="110"/>
        <v>(alias)</v>
      </c>
      <c r="E320" s="436">
        <f t="shared" si="111"/>
        <v>0</v>
      </c>
      <c r="F320" s="437">
        <f t="shared" si="92"/>
        <v>0</v>
      </c>
      <c r="G320" s="438">
        <f t="shared" si="93"/>
        <v>0</v>
      </c>
      <c r="H320" s="438">
        <f t="shared" si="94"/>
        <v>0</v>
      </c>
      <c r="I320" s="438">
        <f t="shared" si="95"/>
        <v>0</v>
      </c>
      <c r="J320" s="438">
        <f t="shared" si="96"/>
        <v>0</v>
      </c>
      <c r="K320" s="438">
        <f t="shared" si="97"/>
        <v>0</v>
      </c>
      <c r="L320" s="439">
        <f t="shared" si="112"/>
        <v>0</v>
      </c>
      <c r="M320" s="437">
        <f t="shared" si="98"/>
        <v>0</v>
      </c>
      <c r="N320" s="438">
        <f t="shared" si="99"/>
        <v>0</v>
      </c>
      <c r="O320" s="438">
        <f t="shared" si="100"/>
        <v>0</v>
      </c>
      <c r="P320" s="438">
        <f t="shared" si="101"/>
        <v>0</v>
      </c>
      <c r="Q320" s="438">
        <f t="shared" si="102"/>
        <v>0</v>
      </c>
      <c r="R320" s="436">
        <f t="shared" si="106"/>
        <v>0</v>
      </c>
      <c r="S320" s="420">
        <f t="shared" si="103"/>
        <v>0</v>
      </c>
      <c r="T320" s="420">
        <f t="shared" si="113"/>
        <v>0</v>
      </c>
      <c r="U320" s="437">
        <f t="shared" si="104"/>
        <v>0</v>
      </c>
      <c r="V320" s="439">
        <f t="shared" si="105"/>
        <v>0</v>
      </c>
      <c r="W320" s="213">
        <f t="shared" si="114"/>
        <v>0</v>
      </c>
      <c r="X320" s="213">
        <f t="shared" si="107"/>
        <v>0</v>
      </c>
      <c r="Y320" s="213">
        <f t="shared" si="108"/>
        <v>0</v>
      </c>
      <c r="Z320" s="213">
        <f t="shared" si="109"/>
        <v>0</v>
      </c>
      <c r="AA320" s="216"/>
    </row>
    <row r="321" spans="1:27" x14ac:dyDescent="0.2">
      <c r="A321" s="421" t="s">
        <v>371</v>
      </c>
      <c r="B321" s="420">
        <v>4013</v>
      </c>
      <c r="C321" s="420">
        <v>1</v>
      </c>
      <c r="D321" s="435" t="str">
        <f t="shared" si="110"/>
        <v/>
      </c>
      <c r="E321" s="436">
        <f t="shared" si="111"/>
        <v>0</v>
      </c>
      <c r="F321" s="437">
        <f t="shared" si="92"/>
        <v>0</v>
      </c>
      <c r="G321" s="438">
        <f t="shared" si="93"/>
        <v>0</v>
      </c>
      <c r="H321" s="438">
        <f t="shared" si="94"/>
        <v>0</v>
      </c>
      <c r="I321" s="438">
        <f t="shared" si="95"/>
        <v>0</v>
      </c>
      <c r="J321" s="438">
        <f t="shared" si="96"/>
        <v>0</v>
      </c>
      <c r="K321" s="438">
        <f t="shared" si="97"/>
        <v>0</v>
      </c>
      <c r="L321" s="439">
        <f t="shared" si="112"/>
        <v>0</v>
      </c>
      <c r="M321" s="437">
        <f t="shared" si="98"/>
        <v>0</v>
      </c>
      <c r="N321" s="438">
        <f t="shared" si="99"/>
        <v>0</v>
      </c>
      <c r="O321" s="438">
        <f t="shared" si="100"/>
        <v>0</v>
      </c>
      <c r="P321" s="438">
        <f t="shared" si="101"/>
        <v>0</v>
      </c>
      <c r="Q321" s="438">
        <f t="shared" si="102"/>
        <v>0</v>
      </c>
      <c r="R321" s="436">
        <f t="shared" si="106"/>
        <v>0</v>
      </c>
      <c r="S321" s="420">
        <f t="shared" si="103"/>
        <v>0</v>
      </c>
      <c r="T321" s="420">
        <f t="shared" si="113"/>
        <v>0</v>
      </c>
      <c r="U321" s="437">
        <f t="shared" si="104"/>
        <v>0</v>
      </c>
      <c r="V321" s="439">
        <f t="shared" si="105"/>
        <v>0</v>
      </c>
      <c r="W321" s="213">
        <f t="shared" si="114"/>
        <v>0</v>
      </c>
      <c r="X321" s="213">
        <f t="shared" si="107"/>
        <v>0</v>
      </c>
      <c r="Y321" s="213">
        <f t="shared" si="108"/>
        <v>0</v>
      </c>
      <c r="Z321" s="213">
        <f t="shared" si="109"/>
        <v>0</v>
      </c>
      <c r="AA321" s="216"/>
    </row>
    <row r="322" spans="1:27" x14ac:dyDescent="0.2">
      <c r="A322" s="421" t="s">
        <v>372</v>
      </c>
      <c r="B322" s="420"/>
      <c r="C322" s="420">
        <v>0</v>
      </c>
      <c r="D322" s="435" t="str">
        <f t="shared" si="110"/>
        <v>(alias)</v>
      </c>
      <c r="E322" s="436">
        <f t="shared" si="111"/>
        <v>0</v>
      </c>
      <c r="F322" s="437">
        <f t="shared" si="92"/>
        <v>0</v>
      </c>
      <c r="G322" s="438">
        <f t="shared" si="93"/>
        <v>0</v>
      </c>
      <c r="H322" s="438">
        <f t="shared" si="94"/>
        <v>0</v>
      </c>
      <c r="I322" s="438">
        <f t="shared" si="95"/>
        <v>0</v>
      </c>
      <c r="J322" s="438">
        <f t="shared" si="96"/>
        <v>0</v>
      </c>
      <c r="K322" s="438">
        <f t="shared" si="97"/>
        <v>0</v>
      </c>
      <c r="L322" s="439">
        <f t="shared" si="112"/>
        <v>0</v>
      </c>
      <c r="M322" s="437">
        <f t="shared" si="98"/>
        <v>0</v>
      </c>
      <c r="N322" s="438">
        <f t="shared" si="99"/>
        <v>0</v>
      </c>
      <c r="O322" s="438">
        <f t="shared" si="100"/>
        <v>0</v>
      </c>
      <c r="P322" s="438">
        <f t="shared" si="101"/>
        <v>0</v>
      </c>
      <c r="Q322" s="438">
        <f t="shared" si="102"/>
        <v>0</v>
      </c>
      <c r="R322" s="436">
        <f t="shared" si="106"/>
        <v>0</v>
      </c>
      <c r="S322" s="420">
        <f t="shared" si="103"/>
        <v>0</v>
      </c>
      <c r="T322" s="420">
        <f t="shared" si="113"/>
        <v>0</v>
      </c>
      <c r="U322" s="437">
        <f t="shared" si="104"/>
        <v>0</v>
      </c>
      <c r="V322" s="439">
        <f t="shared" si="105"/>
        <v>0</v>
      </c>
      <c r="W322" s="213">
        <f t="shared" si="114"/>
        <v>0</v>
      </c>
      <c r="X322" s="213">
        <f t="shared" si="107"/>
        <v>0</v>
      </c>
      <c r="Y322" s="213">
        <f t="shared" si="108"/>
        <v>0</v>
      </c>
      <c r="Z322" s="213">
        <f t="shared" si="109"/>
        <v>0</v>
      </c>
      <c r="AA322" s="216"/>
    </row>
    <row r="323" spans="1:27" x14ac:dyDescent="0.2">
      <c r="A323" s="421" t="s">
        <v>486</v>
      </c>
      <c r="B323" s="420">
        <v>5085</v>
      </c>
      <c r="C323" s="420">
        <v>1</v>
      </c>
      <c r="D323" s="435" t="str">
        <f t="shared" si="110"/>
        <v/>
      </c>
      <c r="E323" s="436">
        <f t="shared" si="111"/>
        <v>0</v>
      </c>
      <c r="F323" s="437">
        <f t="shared" si="92"/>
        <v>0</v>
      </c>
      <c r="G323" s="438">
        <f t="shared" si="93"/>
        <v>0</v>
      </c>
      <c r="H323" s="438">
        <f t="shared" si="94"/>
        <v>0</v>
      </c>
      <c r="I323" s="438">
        <f t="shared" si="95"/>
        <v>0</v>
      </c>
      <c r="J323" s="438">
        <f t="shared" si="96"/>
        <v>0</v>
      </c>
      <c r="K323" s="438">
        <f t="shared" si="97"/>
        <v>0</v>
      </c>
      <c r="L323" s="439">
        <f t="shared" si="112"/>
        <v>0</v>
      </c>
      <c r="M323" s="437">
        <f t="shared" si="98"/>
        <v>0</v>
      </c>
      <c r="N323" s="438">
        <f t="shared" si="99"/>
        <v>0</v>
      </c>
      <c r="O323" s="438">
        <f t="shared" si="100"/>
        <v>0</v>
      </c>
      <c r="P323" s="438">
        <f t="shared" si="101"/>
        <v>0</v>
      </c>
      <c r="Q323" s="438">
        <f t="shared" si="102"/>
        <v>0</v>
      </c>
      <c r="R323" s="436">
        <f t="shared" si="106"/>
        <v>0</v>
      </c>
      <c r="S323" s="420">
        <f t="shared" si="103"/>
        <v>0</v>
      </c>
      <c r="T323" s="420">
        <f t="shared" si="113"/>
        <v>0</v>
      </c>
      <c r="U323" s="437">
        <f t="shared" si="104"/>
        <v>0</v>
      </c>
      <c r="V323" s="439">
        <f t="shared" si="105"/>
        <v>0</v>
      </c>
      <c r="W323" s="213">
        <f t="shared" si="114"/>
        <v>0</v>
      </c>
      <c r="X323" s="213">
        <f t="shared" si="107"/>
        <v>0</v>
      </c>
      <c r="Y323" s="213">
        <f t="shared" si="108"/>
        <v>0</v>
      </c>
      <c r="Z323" s="213">
        <f t="shared" si="109"/>
        <v>0</v>
      </c>
      <c r="AA323" s="216"/>
    </row>
    <row r="324" spans="1:27" x14ac:dyDescent="0.2">
      <c r="A324" s="421" t="s">
        <v>754</v>
      </c>
      <c r="B324" s="420">
        <v>5147</v>
      </c>
      <c r="C324" s="420">
        <v>1</v>
      </c>
      <c r="D324" s="435" t="str">
        <f t="shared" si="110"/>
        <v/>
      </c>
      <c r="E324" s="436">
        <f t="shared" si="111"/>
        <v>0</v>
      </c>
      <c r="F324" s="437">
        <f t="shared" si="92"/>
        <v>0</v>
      </c>
      <c r="G324" s="438">
        <f t="shared" si="93"/>
        <v>0</v>
      </c>
      <c r="H324" s="438">
        <f t="shared" si="94"/>
        <v>0</v>
      </c>
      <c r="I324" s="438">
        <f t="shared" si="95"/>
        <v>0</v>
      </c>
      <c r="J324" s="438">
        <f t="shared" si="96"/>
        <v>0</v>
      </c>
      <c r="K324" s="438">
        <f t="shared" si="97"/>
        <v>0</v>
      </c>
      <c r="L324" s="439">
        <f t="shared" si="112"/>
        <v>0</v>
      </c>
      <c r="M324" s="437">
        <f t="shared" si="98"/>
        <v>0</v>
      </c>
      <c r="N324" s="438">
        <f t="shared" si="99"/>
        <v>0</v>
      </c>
      <c r="O324" s="438">
        <f t="shared" si="100"/>
        <v>0</v>
      </c>
      <c r="P324" s="438">
        <f t="shared" si="101"/>
        <v>0</v>
      </c>
      <c r="Q324" s="438">
        <f t="shared" si="102"/>
        <v>0</v>
      </c>
      <c r="R324" s="436">
        <f t="shared" si="106"/>
        <v>0</v>
      </c>
      <c r="S324" s="420">
        <f t="shared" si="103"/>
        <v>0</v>
      </c>
      <c r="T324" s="420">
        <f t="shared" si="113"/>
        <v>0</v>
      </c>
      <c r="U324" s="437">
        <f t="shared" si="104"/>
        <v>0</v>
      </c>
      <c r="V324" s="439">
        <f t="shared" si="105"/>
        <v>0</v>
      </c>
      <c r="W324" s="213">
        <f t="shared" si="114"/>
        <v>0</v>
      </c>
      <c r="X324" s="213">
        <f t="shared" si="107"/>
        <v>0</v>
      </c>
      <c r="Y324" s="213">
        <f t="shared" si="108"/>
        <v>0</v>
      </c>
      <c r="Z324" s="213">
        <f t="shared" si="109"/>
        <v>0</v>
      </c>
      <c r="AA324" s="216"/>
    </row>
    <row r="325" spans="1:27" x14ac:dyDescent="0.2">
      <c r="A325" s="421" t="s">
        <v>373</v>
      </c>
      <c r="B325" s="420">
        <v>5054</v>
      </c>
      <c r="C325" s="420">
        <v>1</v>
      </c>
      <c r="D325" s="435" t="str">
        <f t="shared" si="110"/>
        <v/>
      </c>
      <c r="E325" s="436">
        <f t="shared" si="111"/>
        <v>0</v>
      </c>
      <c r="F325" s="437">
        <f t="shared" si="92"/>
        <v>0</v>
      </c>
      <c r="G325" s="438">
        <f t="shared" si="93"/>
        <v>0</v>
      </c>
      <c r="H325" s="438">
        <f t="shared" si="94"/>
        <v>0</v>
      </c>
      <c r="I325" s="438">
        <f t="shared" si="95"/>
        <v>0</v>
      </c>
      <c r="J325" s="438">
        <f t="shared" si="96"/>
        <v>0</v>
      </c>
      <c r="K325" s="438">
        <f t="shared" si="97"/>
        <v>0</v>
      </c>
      <c r="L325" s="439">
        <f t="shared" si="112"/>
        <v>0</v>
      </c>
      <c r="M325" s="437">
        <f t="shared" si="98"/>
        <v>0</v>
      </c>
      <c r="N325" s="438">
        <f t="shared" si="99"/>
        <v>0</v>
      </c>
      <c r="O325" s="438">
        <f t="shared" si="100"/>
        <v>0</v>
      </c>
      <c r="P325" s="438">
        <f t="shared" si="101"/>
        <v>0</v>
      </c>
      <c r="Q325" s="438">
        <f t="shared" si="102"/>
        <v>0</v>
      </c>
      <c r="R325" s="436">
        <f t="shared" si="106"/>
        <v>0</v>
      </c>
      <c r="S325" s="420">
        <f t="shared" si="103"/>
        <v>0</v>
      </c>
      <c r="T325" s="420">
        <f t="shared" si="113"/>
        <v>0</v>
      </c>
      <c r="U325" s="437">
        <f t="shared" si="104"/>
        <v>0</v>
      </c>
      <c r="V325" s="439">
        <f t="shared" si="105"/>
        <v>0</v>
      </c>
      <c r="W325" s="213">
        <f t="shared" si="114"/>
        <v>0</v>
      </c>
      <c r="X325" s="213">
        <f t="shared" si="107"/>
        <v>0</v>
      </c>
      <c r="Y325" s="213">
        <f t="shared" si="108"/>
        <v>0</v>
      </c>
      <c r="Z325" s="213">
        <f t="shared" si="109"/>
        <v>0</v>
      </c>
      <c r="AA325" s="216"/>
    </row>
    <row r="326" spans="1:27" x14ac:dyDescent="0.2">
      <c r="A326" s="421" t="s">
        <v>751</v>
      </c>
      <c r="B326" s="420">
        <v>5144</v>
      </c>
      <c r="C326" s="420">
        <v>1</v>
      </c>
      <c r="D326" s="435" t="str">
        <f t="shared" si="110"/>
        <v/>
      </c>
      <c r="E326" s="436">
        <f t="shared" si="111"/>
        <v>0</v>
      </c>
      <c r="F326" s="437">
        <f t="shared" si="92"/>
        <v>0</v>
      </c>
      <c r="G326" s="438">
        <f t="shared" si="93"/>
        <v>0</v>
      </c>
      <c r="H326" s="438">
        <f t="shared" si="94"/>
        <v>0</v>
      </c>
      <c r="I326" s="438">
        <f t="shared" si="95"/>
        <v>0</v>
      </c>
      <c r="J326" s="438">
        <f t="shared" si="96"/>
        <v>0</v>
      </c>
      <c r="K326" s="438">
        <f t="shared" si="97"/>
        <v>0</v>
      </c>
      <c r="L326" s="439">
        <f t="shared" si="112"/>
        <v>0</v>
      </c>
      <c r="M326" s="437">
        <f t="shared" si="98"/>
        <v>0</v>
      </c>
      <c r="N326" s="438">
        <f t="shared" si="99"/>
        <v>0</v>
      </c>
      <c r="O326" s="438">
        <f t="shared" si="100"/>
        <v>0</v>
      </c>
      <c r="P326" s="438">
        <f t="shared" si="101"/>
        <v>0</v>
      </c>
      <c r="Q326" s="438">
        <f t="shared" si="102"/>
        <v>0</v>
      </c>
      <c r="R326" s="436">
        <f t="shared" si="106"/>
        <v>0</v>
      </c>
      <c r="S326" s="420">
        <f t="shared" si="103"/>
        <v>0</v>
      </c>
      <c r="T326" s="420">
        <f t="shared" si="113"/>
        <v>0</v>
      </c>
      <c r="U326" s="437">
        <f t="shared" si="104"/>
        <v>0</v>
      </c>
      <c r="V326" s="439">
        <f t="shared" si="105"/>
        <v>0</v>
      </c>
      <c r="W326" s="213">
        <f t="shared" si="114"/>
        <v>0</v>
      </c>
      <c r="X326" s="213">
        <f t="shared" si="107"/>
        <v>0</v>
      </c>
      <c r="Y326" s="213">
        <f t="shared" si="108"/>
        <v>0</v>
      </c>
      <c r="Z326" s="213">
        <f t="shared" si="109"/>
        <v>0</v>
      </c>
      <c r="AA326" s="216"/>
    </row>
    <row r="327" spans="1:27" x14ac:dyDescent="0.2">
      <c r="A327" s="421" t="s">
        <v>374</v>
      </c>
      <c r="B327" s="420">
        <v>5076</v>
      </c>
      <c r="C327" s="420">
        <v>1</v>
      </c>
      <c r="D327" s="435" t="str">
        <f t="shared" si="110"/>
        <v/>
      </c>
      <c r="E327" s="436">
        <f t="shared" si="111"/>
        <v>0</v>
      </c>
      <c r="F327" s="437">
        <f t="shared" si="92"/>
        <v>0</v>
      </c>
      <c r="G327" s="438">
        <f t="shared" si="93"/>
        <v>0</v>
      </c>
      <c r="H327" s="438">
        <f t="shared" si="94"/>
        <v>0</v>
      </c>
      <c r="I327" s="438">
        <f t="shared" si="95"/>
        <v>0</v>
      </c>
      <c r="J327" s="438">
        <f t="shared" si="96"/>
        <v>0</v>
      </c>
      <c r="K327" s="438">
        <f t="shared" si="97"/>
        <v>0</v>
      </c>
      <c r="L327" s="439">
        <f t="shared" si="112"/>
        <v>0</v>
      </c>
      <c r="M327" s="437">
        <f t="shared" si="98"/>
        <v>0</v>
      </c>
      <c r="N327" s="438">
        <f t="shared" si="99"/>
        <v>0</v>
      </c>
      <c r="O327" s="438">
        <f t="shared" si="100"/>
        <v>0</v>
      </c>
      <c r="P327" s="438">
        <f t="shared" si="101"/>
        <v>0</v>
      </c>
      <c r="Q327" s="438">
        <f t="shared" si="102"/>
        <v>0</v>
      </c>
      <c r="R327" s="436">
        <f t="shared" si="106"/>
        <v>0</v>
      </c>
      <c r="S327" s="420">
        <f t="shared" si="103"/>
        <v>0</v>
      </c>
      <c r="T327" s="420">
        <f t="shared" si="113"/>
        <v>0</v>
      </c>
      <c r="U327" s="437">
        <f t="shared" si="104"/>
        <v>0</v>
      </c>
      <c r="V327" s="439">
        <f t="shared" si="105"/>
        <v>0</v>
      </c>
      <c r="W327" s="213">
        <f t="shared" si="114"/>
        <v>0</v>
      </c>
      <c r="X327" s="213">
        <f t="shared" si="107"/>
        <v>0</v>
      </c>
      <c r="Y327" s="213">
        <f t="shared" si="108"/>
        <v>0</v>
      </c>
      <c r="Z327" s="213">
        <f t="shared" si="109"/>
        <v>0</v>
      </c>
      <c r="AA327" s="216"/>
    </row>
    <row r="328" spans="1:27" x14ac:dyDescent="0.2">
      <c r="A328" s="421" t="s">
        <v>760</v>
      </c>
      <c r="B328" s="420">
        <v>5153</v>
      </c>
      <c r="C328" s="420">
        <v>1</v>
      </c>
      <c r="D328" s="435" t="str">
        <f t="shared" si="110"/>
        <v/>
      </c>
      <c r="E328" s="436">
        <f t="shared" si="111"/>
        <v>0</v>
      </c>
      <c r="F328" s="437">
        <f t="shared" si="92"/>
        <v>0</v>
      </c>
      <c r="G328" s="438">
        <f t="shared" si="93"/>
        <v>0</v>
      </c>
      <c r="H328" s="438">
        <f t="shared" si="94"/>
        <v>0</v>
      </c>
      <c r="I328" s="438">
        <f t="shared" si="95"/>
        <v>0</v>
      </c>
      <c r="J328" s="438">
        <f t="shared" si="96"/>
        <v>0</v>
      </c>
      <c r="K328" s="438">
        <f t="shared" si="97"/>
        <v>0</v>
      </c>
      <c r="L328" s="439">
        <f t="shared" si="112"/>
        <v>0</v>
      </c>
      <c r="M328" s="437">
        <f t="shared" si="98"/>
        <v>0</v>
      </c>
      <c r="N328" s="438">
        <f t="shared" si="99"/>
        <v>0</v>
      </c>
      <c r="O328" s="438">
        <f t="shared" si="100"/>
        <v>0</v>
      </c>
      <c r="P328" s="438">
        <f t="shared" si="101"/>
        <v>0</v>
      </c>
      <c r="Q328" s="438">
        <f t="shared" si="102"/>
        <v>0</v>
      </c>
      <c r="R328" s="436">
        <f t="shared" si="106"/>
        <v>0</v>
      </c>
      <c r="S328" s="420">
        <f t="shared" si="103"/>
        <v>0</v>
      </c>
      <c r="T328" s="420">
        <f t="shared" si="113"/>
        <v>0</v>
      </c>
      <c r="U328" s="437">
        <f t="shared" si="104"/>
        <v>0</v>
      </c>
      <c r="V328" s="439">
        <f t="shared" si="105"/>
        <v>0</v>
      </c>
      <c r="W328" s="213">
        <f t="shared" si="114"/>
        <v>0</v>
      </c>
      <c r="X328" s="213">
        <f t="shared" si="107"/>
        <v>0</v>
      </c>
      <c r="Y328" s="213">
        <f t="shared" si="108"/>
        <v>0</v>
      </c>
      <c r="Z328" s="213">
        <f t="shared" si="109"/>
        <v>0</v>
      </c>
      <c r="AA328" s="216"/>
    </row>
    <row r="329" spans="1:27" x14ac:dyDescent="0.2">
      <c r="A329" s="421" t="s">
        <v>375</v>
      </c>
      <c r="B329" s="420">
        <v>7030</v>
      </c>
      <c r="C329" s="420">
        <v>1</v>
      </c>
      <c r="D329" s="435" t="str">
        <f t="shared" si="110"/>
        <v/>
      </c>
      <c r="E329" s="436">
        <f t="shared" si="111"/>
        <v>0</v>
      </c>
      <c r="F329" s="437">
        <f t="shared" ref="F329:F349" si="115">SUMIF(DPVCODES,B329,DPCTONS)*C329-H329-G329</f>
        <v>0</v>
      </c>
      <c r="G329" s="438">
        <f t="shared" ref="G329:G349" si="116">SUMIF(DPVCODES,B329,DPmoglines)*C329</f>
        <v>0</v>
      </c>
      <c r="H329" s="438">
        <f t="shared" ref="H329:H349" si="117">SUMIF(DPVCODES,B329,DPGCTONS)*C329</f>
        <v>0</v>
      </c>
      <c r="I329" s="438">
        <f t="shared" ref="I329:I349" si="118">SUMIF(Q3VCODES,B329,Q3CTONS)*C329</f>
        <v>0</v>
      </c>
      <c r="J329" s="438">
        <f t="shared" ref="J329:J349" si="119">SUMIF(Q4VCODES,B329,Q4CTONS)*C329</f>
        <v>0</v>
      </c>
      <c r="K329" s="438">
        <f t="shared" ref="K329:K349" si="120">SUMIF(Q1CVCODES,B329,Q1CCTONS)*C329</f>
        <v>0</v>
      </c>
      <c r="L329" s="439">
        <f t="shared" si="112"/>
        <v>0</v>
      </c>
      <c r="M329" s="437">
        <f t="shared" ref="M329:M349" si="121">SUMIF(DPVCODES,B329,DPAPTONS)*C329</f>
        <v>0</v>
      </c>
      <c r="N329" s="438">
        <f t="shared" ref="N329:N349" si="122">SUMIF(DPVCODES,B329,DPDPTONS)*C329</f>
        <v>0</v>
      </c>
      <c r="O329" s="438">
        <f t="shared" ref="O329:O349" si="123">C329*(M329+N329)</f>
        <v>0</v>
      </c>
      <c r="P329" s="438">
        <f t="shared" ref="P329:P349" si="124">SUMIF(Q2VCODES,B329,Q2BOTONS)*C329-U329</f>
        <v>0</v>
      </c>
      <c r="Q329" s="438">
        <f t="shared" ref="Q329:Q349" si="125">SUMIF(Q1BVCODES,B329,Q1BRSTONS)*C329</f>
        <v>0</v>
      </c>
      <c r="R329" s="436">
        <f t="shared" si="106"/>
        <v>0</v>
      </c>
      <c r="S329" s="420">
        <f t="shared" ref="S329:S349" si="126">IF(+E329&gt;0.1,1,IF(+E329&lt;-0.1,1,0))</f>
        <v>0</v>
      </c>
      <c r="T329" s="420">
        <f t="shared" si="113"/>
        <v>0</v>
      </c>
      <c r="U329" s="437">
        <f t="shared" ref="U329:U349" si="127">SUMIF(Q2VCODES,B329,Q2GTONS)*C329</f>
        <v>0</v>
      </c>
      <c r="V329" s="439">
        <f t="shared" ref="V329:V349" si="128">SUMIF(Q1CVCODES,B329,Q1CBOTONS)*C329</f>
        <v>0</v>
      </c>
      <c r="W329" s="213">
        <f t="shared" si="114"/>
        <v>0</v>
      </c>
      <c r="X329" s="213">
        <f t="shared" si="107"/>
        <v>0</v>
      </c>
      <c r="Y329" s="213">
        <f t="shared" si="108"/>
        <v>0</v>
      </c>
      <c r="Z329" s="213">
        <f t="shared" si="109"/>
        <v>0</v>
      </c>
      <c r="AA329" s="216"/>
    </row>
    <row r="330" spans="1:27" x14ac:dyDescent="0.2">
      <c r="A330" s="421" t="s">
        <v>487</v>
      </c>
      <c r="B330" s="420">
        <v>6118</v>
      </c>
      <c r="C330" s="420">
        <v>1</v>
      </c>
      <c r="D330" s="435" t="str">
        <f t="shared" si="110"/>
        <v/>
      </c>
      <c r="E330" s="436">
        <f t="shared" si="111"/>
        <v>0</v>
      </c>
      <c r="F330" s="437">
        <f t="shared" si="115"/>
        <v>0</v>
      </c>
      <c r="G330" s="438">
        <f t="shared" si="116"/>
        <v>0</v>
      </c>
      <c r="H330" s="438">
        <f t="shared" si="117"/>
        <v>0</v>
      </c>
      <c r="I330" s="438">
        <f t="shared" si="118"/>
        <v>0</v>
      </c>
      <c r="J330" s="438">
        <f t="shared" si="119"/>
        <v>0</v>
      </c>
      <c r="K330" s="438">
        <f t="shared" si="120"/>
        <v>0</v>
      </c>
      <c r="L330" s="439">
        <f t="shared" si="112"/>
        <v>0</v>
      </c>
      <c r="M330" s="437">
        <f t="shared" si="121"/>
        <v>0</v>
      </c>
      <c r="N330" s="438">
        <f t="shared" si="122"/>
        <v>0</v>
      </c>
      <c r="O330" s="438">
        <f t="shared" si="123"/>
        <v>0</v>
      </c>
      <c r="P330" s="438">
        <f t="shared" si="124"/>
        <v>0</v>
      </c>
      <c r="Q330" s="438">
        <f t="shared" si="125"/>
        <v>0</v>
      </c>
      <c r="R330" s="436">
        <f t="shared" ref="R330:R459" si="129">ROUND(C330*(O330-P330-Q330),4)</f>
        <v>0</v>
      </c>
      <c r="S330" s="420">
        <f t="shared" si="126"/>
        <v>0</v>
      </c>
      <c r="T330" s="420">
        <f t="shared" si="113"/>
        <v>0</v>
      </c>
      <c r="U330" s="437">
        <f t="shared" si="127"/>
        <v>0</v>
      </c>
      <c r="V330" s="439">
        <f t="shared" si="128"/>
        <v>0</v>
      </c>
      <c r="W330" s="213">
        <f t="shared" si="114"/>
        <v>0</v>
      </c>
      <c r="X330" s="213">
        <f t="shared" ref="X330:X459" si="130">IF(W330&gt;2,1,0)</f>
        <v>0</v>
      </c>
      <c r="Y330" s="213">
        <f t="shared" ref="Y330:Y349" si="131">IF(W330=2,1,0)</f>
        <v>0</v>
      </c>
      <c r="Z330" s="213">
        <f t="shared" ref="Z330:Z349" si="132">IF(W330=1,1,0)</f>
        <v>0</v>
      </c>
      <c r="AA330" s="216"/>
    </row>
    <row r="331" spans="1:27" x14ac:dyDescent="0.2">
      <c r="A331" s="421" t="s">
        <v>376</v>
      </c>
      <c r="B331" s="420">
        <v>5097</v>
      </c>
      <c r="C331" s="420">
        <v>1</v>
      </c>
      <c r="D331" s="435" t="str">
        <f t="shared" ref="D331:D349" si="133">IF(W331&gt;2,"Problem?",IF(W331=2,"??",IF(W331=1,"Rounding?",IF(L331+O331&gt;0,"OK",IF(C331=0,"(alias)","")))))</f>
        <v/>
      </c>
      <c r="E331" s="436">
        <f t="shared" ref="E331:E349" si="134">C331*ROUND(F331-R331,1)</f>
        <v>0</v>
      </c>
      <c r="F331" s="437">
        <f t="shared" si="115"/>
        <v>0</v>
      </c>
      <c r="G331" s="438">
        <f t="shared" si="116"/>
        <v>0</v>
      </c>
      <c r="H331" s="438">
        <f t="shared" si="117"/>
        <v>0</v>
      </c>
      <c r="I331" s="438">
        <f t="shared" si="118"/>
        <v>0</v>
      </c>
      <c r="J331" s="438">
        <f t="shared" si="119"/>
        <v>0</v>
      </c>
      <c r="K331" s="438">
        <f t="shared" si="120"/>
        <v>0</v>
      </c>
      <c r="L331" s="439">
        <f t="shared" ref="L331:L349" si="135">C331*(F331+H331+I331+J331+K331)</f>
        <v>0</v>
      </c>
      <c r="M331" s="437">
        <f t="shared" si="121"/>
        <v>0</v>
      </c>
      <c r="N331" s="438">
        <f t="shared" si="122"/>
        <v>0</v>
      </c>
      <c r="O331" s="438">
        <f t="shared" si="123"/>
        <v>0</v>
      </c>
      <c r="P331" s="438">
        <f t="shared" si="124"/>
        <v>0</v>
      </c>
      <c r="Q331" s="438">
        <f t="shared" si="125"/>
        <v>0</v>
      </c>
      <c r="R331" s="436">
        <f t="shared" si="129"/>
        <v>0</v>
      </c>
      <c r="S331" s="420">
        <f t="shared" si="126"/>
        <v>0</v>
      </c>
      <c r="T331" s="420">
        <f t="shared" ref="T331:T349" si="136">IF(W331&gt;2,1,0)</f>
        <v>0</v>
      </c>
      <c r="U331" s="437">
        <f t="shared" si="127"/>
        <v>0</v>
      </c>
      <c r="V331" s="439">
        <f t="shared" si="128"/>
        <v>0</v>
      </c>
      <c r="W331" s="213">
        <f t="shared" ref="W331:W349" si="137">IF(E331&lt;-0.5,4,IF(ABS(E331)&lt;0.1,0,IF(ABS(E331)&lt;=0.5,1,IF(E331&lt;0.01*L331,2,3))))</f>
        <v>0</v>
      </c>
      <c r="X331" s="213">
        <f t="shared" si="130"/>
        <v>0</v>
      </c>
      <c r="Y331" s="213">
        <f t="shared" si="131"/>
        <v>0</v>
      </c>
      <c r="Z331" s="213">
        <f t="shared" si="132"/>
        <v>0</v>
      </c>
      <c r="AA331" s="216"/>
    </row>
    <row r="332" spans="1:27" x14ac:dyDescent="0.2">
      <c r="A332" s="421" t="s">
        <v>782</v>
      </c>
      <c r="B332" s="420">
        <v>6060</v>
      </c>
      <c r="C332" s="420">
        <v>1</v>
      </c>
      <c r="D332" s="435" t="str">
        <f t="shared" si="133"/>
        <v/>
      </c>
      <c r="E332" s="436">
        <f t="shared" si="134"/>
        <v>0</v>
      </c>
      <c r="F332" s="437">
        <f t="shared" si="115"/>
        <v>0</v>
      </c>
      <c r="G332" s="438">
        <f t="shared" si="116"/>
        <v>0</v>
      </c>
      <c r="H332" s="438">
        <f t="shared" si="117"/>
        <v>0</v>
      </c>
      <c r="I332" s="438">
        <f t="shared" si="118"/>
        <v>0</v>
      </c>
      <c r="J332" s="438">
        <f t="shared" si="119"/>
        <v>0</v>
      </c>
      <c r="K332" s="438">
        <f t="shared" si="120"/>
        <v>0</v>
      </c>
      <c r="L332" s="439">
        <f t="shared" si="135"/>
        <v>0</v>
      </c>
      <c r="M332" s="437">
        <f t="shared" si="121"/>
        <v>0</v>
      </c>
      <c r="N332" s="438">
        <f t="shared" si="122"/>
        <v>0</v>
      </c>
      <c r="O332" s="438">
        <f t="shared" si="123"/>
        <v>0</v>
      </c>
      <c r="P332" s="438">
        <f t="shared" si="124"/>
        <v>0</v>
      </c>
      <c r="Q332" s="438">
        <f t="shared" si="125"/>
        <v>0</v>
      </c>
      <c r="R332" s="436">
        <f t="shared" si="129"/>
        <v>0</v>
      </c>
      <c r="S332" s="420">
        <f t="shared" si="126"/>
        <v>0</v>
      </c>
      <c r="T332" s="420">
        <f t="shared" si="136"/>
        <v>0</v>
      </c>
      <c r="U332" s="437">
        <f t="shared" si="127"/>
        <v>0</v>
      </c>
      <c r="V332" s="439">
        <f t="shared" si="128"/>
        <v>0</v>
      </c>
      <c r="W332" s="213">
        <f t="shared" si="137"/>
        <v>0</v>
      </c>
      <c r="X332" s="213">
        <f t="shared" si="130"/>
        <v>0</v>
      </c>
      <c r="Y332" s="213">
        <f t="shared" si="131"/>
        <v>0</v>
      </c>
      <c r="Z332" s="213">
        <f t="shared" si="132"/>
        <v>0</v>
      </c>
      <c r="AA332" s="216"/>
    </row>
    <row r="333" spans="1:27" x14ac:dyDescent="0.2">
      <c r="A333" s="421" t="s">
        <v>377</v>
      </c>
      <c r="B333" s="420">
        <v>5055</v>
      </c>
      <c r="C333" s="420">
        <v>1</v>
      </c>
      <c r="D333" s="435" t="str">
        <f t="shared" si="133"/>
        <v/>
      </c>
      <c r="E333" s="436">
        <f t="shared" si="134"/>
        <v>0</v>
      </c>
      <c r="F333" s="437">
        <f t="shared" si="115"/>
        <v>0</v>
      </c>
      <c r="G333" s="438">
        <f t="shared" si="116"/>
        <v>0</v>
      </c>
      <c r="H333" s="438">
        <f t="shared" si="117"/>
        <v>0</v>
      </c>
      <c r="I333" s="438">
        <f t="shared" si="118"/>
        <v>0</v>
      </c>
      <c r="J333" s="438">
        <f t="shared" si="119"/>
        <v>0</v>
      </c>
      <c r="K333" s="438">
        <f t="shared" si="120"/>
        <v>0</v>
      </c>
      <c r="L333" s="439">
        <f t="shared" si="135"/>
        <v>0</v>
      </c>
      <c r="M333" s="437">
        <f t="shared" si="121"/>
        <v>0</v>
      </c>
      <c r="N333" s="438">
        <f t="shared" si="122"/>
        <v>0</v>
      </c>
      <c r="O333" s="438">
        <f t="shared" si="123"/>
        <v>0</v>
      </c>
      <c r="P333" s="438">
        <f t="shared" si="124"/>
        <v>0</v>
      </c>
      <c r="Q333" s="438">
        <f t="shared" si="125"/>
        <v>0</v>
      </c>
      <c r="R333" s="436">
        <f t="shared" si="129"/>
        <v>0</v>
      </c>
      <c r="S333" s="420">
        <f t="shared" si="126"/>
        <v>0</v>
      </c>
      <c r="T333" s="420">
        <f t="shared" si="136"/>
        <v>0</v>
      </c>
      <c r="U333" s="437">
        <f t="shared" si="127"/>
        <v>0</v>
      </c>
      <c r="V333" s="439">
        <f t="shared" si="128"/>
        <v>0</v>
      </c>
      <c r="W333" s="213">
        <f t="shared" si="137"/>
        <v>0</v>
      </c>
      <c r="X333" s="213">
        <f t="shared" si="130"/>
        <v>0</v>
      </c>
      <c r="Y333" s="213">
        <f t="shared" si="131"/>
        <v>0</v>
      </c>
      <c r="Z333" s="213">
        <f t="shared" si="132"/>
        <v>0</v>
      </c>
      <c r="AA333" s="216"/>
    </row>
    <row r="334" spans="1:27" x14ac:dyDescent="0.2">
      <c r="A334" s="421" t="s">
        <v>488</v>
      </c>
      <c r="B334" s="420">
        <v>7056</v>
      </c>
      <c r="C334" s="420">
        <v>1</v>
      </c>
      <c r="D334" s="435" t="str">
        <f t="shared" si="133"/>
        <v/>
      </c>
      <c r="E334" s="436">
        <f t="shared" si="134"/>
        <v>0</v>
      </c>
      <c r="F334" s="437">
        <f t="shared" si="115"/>
        <v>0</v>
      </c>
      <c r="G334" s="438">
        <f t="shared" si="116"/>
        <v>0</v>
      </c>
      <c r="H334" s="438">
        <f t="shared" si="117"/>
        <v>0</v>
      </c>
      <c r="I334" s="438">
        <f t="shared" si="118"/>
        <v>0</v>
      </c>
      <c r="J334" s="438">
        <f t="shared" si="119"/>
        <v>0</v>
      </c>
      <c r="K334" s="438">
        <f t="shared" si="120"/>
        <v>0</v>
      </c>
      <c r="L334" s="439">
        <f t="shared" si="135"/>
        <v>0</v>
      </c>
      <c r="M334" s="437">
        <f t="shared" si="121"/>
        <v>0</v>
      </c>
      <c r="N334" s="438">
        <f t="shared" si="122"/>
        <v>0</v>
      </c>
      <c r="O334" s="438">
        <f t="shared" si="123"/>
        <v>0</v>
      </c>
      <c r="P334" s="438">
        <f t="shared" si="124"/>
        <v>0</v>
      </c>
      <c r="Q334" s="438">
        <f t="shared" si="125"/>
        <v>0</v>
      </c>
      <c r="R334" s="436">
        <f t="shared" si="129"/>
        <v>0</v>
      </c>
      <c r="S334" s="420">
        <f t="shared" si="126"/>
        <v>0</v>
      </c>
      <c r="T334" s="420">
        <f t="shared" si="136"/>
        <v>0</v>
      </c>
      <c r="U334" s="437">
        <f t="shared" si="127"/>
        <v>0</v>
      </c>
      <c r="V334" s="439">
        <f t="shared" si="128"/>
        <v>0</v>
      </c>
      <c r="W334" s="213">
        <f t="shared" si="137"/>
        <v>0</v>
      </c>
      <c r="X334" s="213">
        <f t="shared" si="130"/>
        <v>0</v>
      </c>
      <c r="Y334" s="213">
        <f t="shared" si="131"/>
        <v>0</v>
      </c>
      <c r="Z334" s="213">
        <f t="shared" si="132"/>
        <v>0</v>
      </c>
      <c r="AA334" s="216"/>
    </row>
    <row r="335" spans="1:27" x14ac:dyDescent="0.2">
      <c r="A335" s="421" t="s">
        <v>801</v>
      </c>
      <c r="B335" s="420"/>
      <c r="C335" s="420">
        <v>0</v>
      </c>
      <c r="D335" s="435" t="str">
        <f t="shared" si="133"/>
        <v>(alias)</v>
      </c>
      <c r="E335" s="436">
        <f t="shared" si="134"/>
        <v>0</v>
      </c>
      <c r="F335" s="437">
        <f t="shared" si="115"/>
        <v>0</v>
      </c>
      <c r="G335" s="438">
        <f t="shared" si="116"/>
        <v>0</v>
      </c>
      <c r="H335" s="438">
        <f t="shared" si="117"/>
        <v>0</v>
      </c>
      <c r="I335" s="438">
        <f t="shared" si="118"/>
        <v>0</v>
      </c>
      <c r="J335" s="438">
        <f t="shared" si="119"/>
        <v>0</v>
      </c>
      <c r="K335" s="438">
        <f t="shared" si="120"/>
        <v>0</v>
      </c>
      <c r="L335" s="439">
        <f t="shared" si="135"/>
        <v>0</v>
      </c>
      <c r="M335" s="437">
        <f t="shared" si="121"/>
        <v>0</v>
      </c>
      <c r="N335" s="438">
        <f t="shared" si="122"/>
        <v>0</v>
      </c>
      <c r="O335" s="438">
        <f t="shared" si="123"/>
        <v>0</v>
      </c>
      <c r="P335" s="438">
        <f t="shared" si="124"/>
        <v>0</v>
      </c>
      <c r="Q335" s="438">
        <f t="shared" si="125"/>
        <v>0</v>
      </c>
      <c r="R335" s="436">
        <f t="shared" si="129"/>
        <v>0</v>
      </c>
      <c r="S335" s="420">
        <f t="shared" si="126"/>
        <v>0</v>
      </c>
      <c r="T335" s="420">
        <f t="shared" si="136"/>
        <v>0</v>
      </c>
      <c r="U335" s="437">
        <f t="shared" si="127"/>
        <v>0</v>
      </c>
      <c r="V335" s="439">
        <f t="shared" si="128"/>
        <v>0</v>
      </c>
      <c r="W335" s="213">
        <f t="shared" si="137"/>
        <v>0</v>
      </c>
      <c r="X335" s="213">
        <f t="shared" si="130"/>
        <v>0</v>
      </c>
      <c r="Y335" s="213">
        <f t="shared" si="131"/>
        <v>0</v>
      </c>
      <c r="Z335" s="213">
        <f t="shared" si="132"/>
        <v>0</v>
      </c>
      <c r="AA335" s="216"/>
    </row>
    <row r="336" spans="1:27" x14ac:dyDescent="0.2">
      <c r="A336" s="421" t="s">
        <v>378</v>
      </c>
      <c r="B336" s="420">
        <v>5070</v>
      </c>
      <c r="C336" s="420">
        <v>1</v>
      </c>
      <c r="D336" s="435" t="str">
        <f t="shared" si="133"/>
        <v/>
      </c>
      <c r="E336" s="436">
        <f t="shared" si="134"/>
        <v>0</v>
      </c>
      <c r="F336" s="437">
        <f t="shared" si="115"/>
        <v>0</v>
      </c>
      <c r="G336" s="438">
        <f t="shared" si="116"/>
        <v>0</v>
      </c>
      <c r="H336" s="438">
        <f t="shared" si="117"/>
        <v>0</v>
      </c>
      <c r="I336" s="438">
        <f t="shared" si="118"/>
        <v>0</v>
      </c>
      <c r="J336" s="438">
        <f t="shared" si="119"/>
        <v>0</v>
      </c>
      <c r="K336" s="438">
        <f t="shared" si="120"/>
        <v>0</v>
      </c>
      <c r="L336" s="439">
        <f t="shared" si="135"/>
        <v>0</v>
      </c>
      <c r="M336" s="437">
        <f t="shared" si="121"/>
        <v>0</v>
      </c>
      <c r="N336" s="438">
        <f t="shared" si="122"/>
        <v>0</v>
      </c>
      <c r="O336" s="438">
        <f t="shared" si="123"/>
        <v>0</v>
      </c>
      <c r="P336" s="438">
        <f t="shared" si="124"/>
        <v>0</v>
      </c>
      <c r="Q336" s="438">
        <f t="shared" si="125"/>
        <v>0</v>
      </c>
      <c r="R336" s="436">
        <f t="shared" si="129"/>
        <v>0</v>
      </c>
      <c r="S336" s="420">
        <f t="shared" si="126"/>
        <v>0</v>
      </c>
      <c r="T336" s="420">
        <f t="shared" si="136"/>
        <v>0</v>
      </c>
      <c r="U336" s="437">
        <f t="shared" si="127"/>
        <v>0</v>
      </c>
      <c r="V336" s="439">
        <f t="shared" si="128"/>
        <v>0</v>
      </c>
      <c r="W336" s="213">
        <f t="shared" si="137"/>
        <v>0</v>
      </c>
      <c r="X336" s="213">
        <f t="shared" si="130"/>
        <v>0</v>
      </c>
      <c r="Y336" s="213">
        <f t="shared" si="131"/>
        <v>0</v>
      </c>
      <c r="Z336" s="213">
        <f t="shared" si="132"/>
        <v>0</v>
      </c>
      <c r="AA336" s="216"/>
    </row>
    <row r="337" spans="1:27" x14ac:dyDescent="0.2">
      <c r="A337" s="421" t="s">
        <v>379</v>
      </c>
      <c r="B337" s="420"/>
      <c r="C337" s="420">
        <v>0</v>
      </c>
      <c r="D337" s="435" t="str">
        <f t="shared" si="133"/>
        <v>(alias)</v>
      </c>
      <c r="E337" s="436">
        <f t="shared" si="134"/>
        <v>0</v>
      </c>
      <c r="F337" s="437">
        <f t="shared" si="115"/>
        <v>0</v>
      </c>
      <c r="G337" s="438">
        <f t="shared" si="116"/>
        <v>0</v>
      </c>
      <c r="H337" s="438">
        <f t="shared" si="117"/>
        <v>0</v>
      </c>
      <c r="I337" s="438">
        <f t="shared" si="118"/>
        <v>0</v>
      </c>
      <c r="J337" s="438">
        <f t="shared" si="119"/>
        <v>0</v>
      </c>
      <c r="K337" s="438">
        <f t="shared" si="120"/>
        <v>0</v>
      </c>
      <c r="L337" s="439">
        <f t="shared" si="135"/>
        <v>0</v>
      </c>
      <c r="M337" s="437">
        <f t="shared" si="121"/>
        <v>0</v>
      </c>
      <c r="N337" s="438">
        <f t="shared" si="122"/>
        <v>0</v>
      </c>
      <c r="O337" s="438">
        <f t="shared" si="123"/>
        <v>0</v>
      </c>
      <c r="P337" s="438">
        <f t="shared" si="124"/>
        <v>0</v>
      </c>
      <c r="Q337" s="438">
        <f t="shared" si="125"/>
        <v>0</v>
      </c>
      <c r="R337" s="436">
        <f t="shared" si="129"/>
        <v>0</v>
      </c>
      <c r="S337" s="420">
        <f t="shared" si="126"/>
        <v>0</v>
      </c>
      <c r="T337" s="420">
        <f t="shared" si="136"/>
        <v>0</v>
      </c>
      <c r="U337" s="437">
        <f t="shared" si="127"/>
        <v>0</v>
      </c>
      <c r="V337" s="439">
        <f t="shared" si="128"/>
        <v>0</v>
      </c>
      <c r="W337" s="213">
        <f t="shared" si="137"/>
        <v>0</v>
      </c>
      <c r="X337" s="213">
        <f t="shared" si="130"/>
        <v>0</v>
      </c>
      <c r="Y337" s="213">
        <f t="shared" si="131"/>
        <v>0</v>
      </c>
      <c r="Z337" s="213">
        <f t="shared" si="132"/>
        <v>0</v>
      </c>
      <c r="AA337" s="216"/>
    </row>
    <row r="338" spans="1:27" x14ac:dyDescent="0.2">
      <c r="A338" s="421" t="s">
        <v>380</v>
      </c>
      <c r="B338" s="420">
        <v>5056</v>
      </c>
      <c r="C338" s="420">
        <v>1</v>
      </c>
      <c r="D338" s="435" t="str">
        <f t="shared" si="133"/>
        <v/>
      </c>
      <c r="E338" s="436">
        <f t="shared" si="134"/>
        <v>0</v>
      </c>
      <c r="F338" s="437">
        <f t="shared" si="115"/>
        <v>0</v>
      </c>
      <c r="G338" s="438">
        <f t="shared" si="116"/>
        <v>0</v>
      </c>
      <c r="H338" s="438">
        <f t="shared" si="117"/>
        <v>0</v>
      </c>
      <c r="I338" s="438">
        <f t="shared" si="118"/>
        <v>0</v>
      </c>
      <c r="J338" s="438">
        <f t="shared" si="119"/>
        <v>0</v>
      </c>
      <c r="K338" s="438">
        <f t="shared" si="120"/>
        <v>0</v>
      </c>
      <c r="L338" s="439">
        <f t="shared" si="135"/>
        <v>0</v>
      </c>
      <c r="M338" s="437">
        <f t="shared" si="121"/>
        <v>0</v>
      </c>
      <c r="N338" s="438">
        <f t="shared" si="122"/>
        <v>0</v>
      </c>
      <c r="O338" s="438">
        <f t="shared" si="123"/>
        <v>0</v>
      </c>
      <c r="P338" s="438">
        <f t="shared" si="124"/>
        <v>0</v>
      </c>
      <c r="Q338" s="438">
        <f t="shared" si="125"/>
        <v>0</v>
      </c>
      <c r="R338" s="436">
        <f t="shared" si="129"/>
        <v>0</v>
      </c>
      <c r="S338" s="420">
        <f t="shared" si="126"/>
        <v>0</v>
      </c>
      <c r="T338" s="420">
        <f t="shared" si="136"/>
        <v>0</v>
      </c>
      <c r="U338" s="437">
        <f t="shared" si="127"/>
        <v>0</v>
      </c>
      <c r="V338" s="439">
        <f t="shared" si="128"/>
        <v>0</v>
      </c>
      <c r="W338" s="213">
        <f t="shared" si="137"/>
        <v>0</v>
      </c>
      <c r="X338" s="213">
        <f t="shared" si="130"/>
        <v>0</v>
      </c>
      <c r="Y338" s="213">
        <f t="shared" si="131"/>
        <v>0</v>
      </c>
      <c r="Z338" s="213">
        <f t="shared" si="132"/>
        <v>0</v>
      </c>
      <c r="AA338" s="216"/>
    </row>
    <row r="339" spans="1:27" x14ac:dyDescent="0.2">
      <c r="A339" s="421" t="s">
        <v>381</v>
      </c>
      <c r="B339" s="420">
        <v>7031</v>
      </c>
      <c r="C339" s="420">
        <v>1</v>
      </c>
      <c r="D339" s="435" t="str">
        <f t="shared" si="133"/>
        <v/>
      </c>
      <c r="E339" s="436">
        <f t="shared" si="134"/>
        <v>0</v>
      </c>
      <c r="F339" s="437">
        <f t="shared" si="115"/>
        <v>0</v>
      </c>
      <c r="G339" s="438">
        <f t="shared" si="116"/>
        <v>0</v>
      </c>
      <c r="H339" s="438">
        <f t="shared" si="117"/>
        <v>0</v>
      </c>
      <c r="I339" s="438">
        <f t="shared" si="118"/>
        <v>0</v>
      </c>
      <c r="J339" s="438">
        <f t="shared" si="119"/>
        <v>0</v>
      </c>
      <c r="K339" s="438">
        <f t="shared" si="120"/>
        <v>0</v>
      </c>
      <c r="L339" s="439">
        <f t="shared" si="135"/>
        <v>0</v>
      </c>
      <c r="M339" s="437">
        <f t="shared" si="121"/>
        <v>0</v>
      </c>
      <c r="N339" s="438">
        <f t="shared" si="122"/>
        <v>0</v>
      </c>
      <c r="O339" s="438">
        <f t="shared" si="123"/>
        <v>0</v>
      </c>
      <c r="P339" s="438">
        <f t="shared" si="124"/>
        <v>0</v>
      </c>
      <c r="Q339" s="438">
        <f t="shared" si="125"/>
        <v>0</v>
      </c>
      <c r="R339" s="436">
        <f t="shared" si="129"/>
        <v>0</v>
      </c>
      <c r="S339" s="420">
        <f t="shared" si="126"/>
        <v>0</v>
      </c>
      <c r="T339" s="420">
        <f t="shared" si="136"/>
        <v>0</v>
      </c>
      <c r="U339" s="437">
        <f t="shared" si="127"/>
        <v>0</v>
      </c>
      <c r="V339" s="439">
        <f t="shared" si="128"/>
        <v>0</v>
      </c>
      <c r="W339" s="213">
        <f t="shared" si="137"/>
        <v>0</v>
      </c>
      <c r="X339" s="213">
        <f t="shared" si="130"/>
        <v>0</v>
      </c>
      <c r="Y339" s="213">
        <f t="shared" si="131"/>
        <v>0</v>
      </c>
      <c r="Z339" s="213">
        <f t="shared" si="132"/>
        <v>0</v>
      </c>
      <c r="AA339" s="216"/>
    </row>
    <row r="340" spans="1:27" x14ac:dyDescent="0.2">
      <c r="A340" s="421" t="s">
        <v>382</v>
      </c>
      <c r="B340" s="420"/>
      <c r="C340" s="420">
        <v>0</v>
      </c>
      <c r="D340" s="435" t="str">
        <f t="shared" si="133"/>
        <v>(alias)</v>
      </c>
      <c r="E340" s="436">
        <f t="shared" si="134"/>
        <v>0</v>
      </c>
      <c r="F340" s="437">
        <f t="shared" si="115"/>
        <v>0</v>
      </c>
      <c r="G340" s="438">
        <f t="shared" si="116"/>
        <v>0</v>
      </c>
      <c r="H340" s="438">
        <f t="shared" si="117"/>
        <v>0</v>
      </c>
      <c r="I340" s="438">
        <f t="shared" si="118"/>
        <v>0</v>
      </c>
      <c r="J340" s="438">
        <f t="shared" si="119"/>
        <v>0</v>
      </c>
      <c r="K340" s="438">
        <f t="shared" si="120"/>
        <v>0</v>
      </c>
      <c r="L340" s="439">
        <f t="shared" si="135"/>
        <v>0</v>
      </c>
      <c r="M340" s="437">
        <f t="shared" si="121"/>
        <v>0</v>
      </c>
      <c r="N340" s="438">
        <f t="shared" si="122"/>
        <v>0</v>
      </c>
      <c r="O340" s="438">
        <f t="shared" si="123"/>
        <v>0</v>
      </c>
      <c r="P340" s="438">
        <f t="shared" si="124"/>
        <v>0</v>
      </c>
      <c r="Q340" s="438">
        <f t="shared" si="125"/>
        <v>0</v>
      </c>
      <c r="R340" s="436">
        <f t="shared" si="129"/>
        <v>0</v>
      </c>
      <c r="S340" s="420">
        <f t="shared" si="126"/>
        <v>0</v>
      </c>
      <c r="T340" s="420">
        <f t="shared" si="136"/>
        <v>0</v>
      </c>
      <c r="U340" s="437">
        <f t="shared" si="127"/>
        <v>0</v>
      </c>
      <c r="V340" s="439">
        <f t="shared" si="128"/>
        <v>0</v>
      </c>
      <c r="W340" s="213">
        <f t="shared" si="137"/>
        <v>0</v>
      </c>
      <c r="X340" s="213">
        <f t="shared" si="130"/>
        <v>0</v>
      </c>
      <c r="Y340" s="213">
        <f t="shared" si="131"/>
        <v>0</v>
      </c>
      <c r="Z340" s="213">
        <f t="shared" si="132"/>
        <v>0</v>
      </c>
      <c r="AA340" s="216"/>
    </row>
    <row r="341" spans="1:27" x14ac:dyDescent="0.2">
      <c r="A341" s="421" t="s">
        <v>383</v>
      </c>
      <c r="B341" s="420"/>
      <c r="C341" s="420">
        <v>0</v>
      </c>
      <c r="D341" s="435" t="str">
        <f t="shared" si="133"/>
        <v>(alias)</v>
      </c>
      <c r="E341" s="436">
        <f t="shared" si="134"/>
        <v>0</v>
      </c>
      <c r="F341" s="437">
        <f t="shared" si="115"/>
        <v>0</v>
      </c>
      <c r="G341" s="438">
        <f t="shared" si="116"/>
        <v>0</v>
      </c>
      <c r="H341" s="438">
        <f t="shared" si="117"/>
        <v>0</v>
      </c>
      <c r="I341" s="438">
        <f t="shared" si="118"/>
        <v>0</v>
      </c>
      <c r="J341" s="438">
        <f t="shared" si="119"/>
        <v>0</v>
      </c>
      <c r="K341" s="438">
        <f t="shared" si="120"/>
        <v>0</v>
      </c>
      <c r="L341" s="439">
        <f t="shared" si="135"/>
        <v>0</v>
      </c>
      <c r="M341" s="437">
        <f t="shared" si="121"/>
        <v>0</v>
      </c>
      <c r="N341" s="438">
        <f t="shared" si="122"/>
        <v>0</v>
      </c>
      <c r="O341" s="438">
        <f t="shared" si="123"/>
        <v>0</v>
      </c>
      <c r="P341" s="438">
        <f t="shared" si="124"/>
        <v>0</v>
      </c>
      <c r="Q341" s="438">
        <f t="shared" si="125"/>
        <v>0</v>
      </c>
      <c r="R341" s="436">
        <f t="shared" si="129"/>
        <v>0</v>
      </c>
      <c r="S341" s="420">
        <f t="shared" si="126"/>
        <v>0</v>
      </c>
      <c r="T341" s="420">
        <f t="shared" si="136"/>
        <v>0</v>
      </c>
      <c r="U341" s="437">
        <f t="shared" si="127"/>
        <v>0</v>
      </c>
      <c r="V341" s="439">
        <f t="shared" si="128"/>
        <v>0</v>
      </c>
      <c r="W341" s="213">
        <f t="shared" si="137"/>
        <v>0</v>
      </c>
      <c r="X341" s="213">
        <f t="shared" si="130"/>
        <v>0</v>
      </c>
      <c r="Y341" s="213">
        <f t="shared" si="131"/>
        <v>0</v>
      </c>
      <c r="Z341" s="213">
        <f t="shared" si="132"/>
        <v>0</v>
      </c>
      <c r="AA341" s="216"/>
    </row>
    <row r="342" spans="1:27" x14ac:dyDescent="0.2">
      <c r="A342" s="421" t="s">
        <v>384</v>
      </c>
      <c r="B342" s="420">
        <v>6172</v>
      </c>
      <c r="C342" s="420">
        <v>1</v>
      </c>
      <c r="D342" s="435" t="str">
        <f t="shared" si="133"/>
        <v/>
      </c>
      <c r="E342" s="436">
        <f t="shared" si="134"/>
        <v>0</v>
      </c>
      <c r="F342" s="437">
        <f t="shared" si="115"/>
        <v>0</v>
      </c>
      <c r="G342" s="438">
        <f t="shared" si="116"/>
        <v>0</v>
      </c>
      <c r="H342" s="438">
        <f t="shared" si="117"/>
        <v>0</v>
      </c>
      <c r="I342" s="438">
        <f t="shared" si="118"/>
        <v>0</v>
      </c>
      <c r="J342" s="438">
        <f t="shared" si="119"/>
        <v>0</v>
      </c>
      <c r="K342" s="438">
        <f t="shared" si="120"/>
        <v>0</v>
      </c>
      <c r="L342" s="439">
        <f t="shared" si="135"/>
        <v>0</v>
      </c>
      <c r="M342" s="437">
        <f t="shared" si="121"/>
        <v>0</v>
      </c>
      <c r="N342" s="438">
        <f t="shared" si="122"/>
        <v>0</v>
      </c>
      <c r="O342" s="438">
        <f t="shared" si="123"/>
        <v>0</v>
      </c>
      <c r="P342" s="438">
        <f t="shared" si="124"/>
        <v>0</v>
      </c>
      <c r="Q342" s="438">
        <f t="shared" si="125"/>
        <v>0</v>
      </c>
      <c r="R342" s="436">
        <f t="shared" si="129"/>
        <v>0</v>
      </c>
      <c r="S342" s="420">
        <f t="shared" si="126"/>
        <v>0</v>
      </c>
      <c r="T342" s="420">
        <f t="shared" si="136"/>
        <v>0</v>
      </c>
      <c r="U342" s="437">
        <f t="shared" si="127"/>
        <v>0</v>
      </c>
      <c r="V342" s="439">
        <f t="shared" si="128"/>
        <v>0</v>
      </c>
      <c r="W342" s="213">
        <f t="shared" si="137"/>
        <v>0</v>
      </c>
      <c r="X342" s="213">
        <f t="shared" si="130"/>
        <v>0</v>
      </c>
      <c r="Y342" s="213">
        <f t="shared" si="131"/>
        <v>0</v>
      </c>
      <c r="Z342" s="213">
        <f t="shared" si="132"/>
        <v>0</v>
      </c>
      <c r="AA342" s="216"/>
    </row>
    <row r="343" spans="1:27" x14ac:dyDescent="0.2">
      <c r="A343" s="421" t="s">
        <v>385</v>
      </c>
      <c r="B343" s="420">
        <v>5095</v>
      </c>
      <c r="C343" s="420">
        <v>1</v>
      </c>
      <c r="D343" s="435" t="str">
        <f t="shared" si="133"/>
        <v/>
      </c>
      <c r="E343" s="436">
        <f t="shared" si="134"/>
        <v>0</v>
      </c>
      <c r="F343" s="437">
        <f t="shared" si="115"/>
        <v>0</v>
      </c>
      <c r="G343" s="438">
        <f t="shared" si="116"/>
        <v>0</v>
      </c>
      <c r="H343" s="438">
        <f t="shared" si="117"/>
        <v>0</v>
      </c>
      <c r="I343" s="438">
        <f t="shared" si="118"/>
        <v>0</v>
      </c>
      <c r="J343" s="438">
        <f t="shared" si="119"/>
        <v>0</v>
      </c>
      <c r="K343" s="438">
        <f t="shared" si="120"/>
        <v>0</v>
      </c>
      <c r="L343" s="439">
        <f t="shared" si="135"/>
        <v>0</v>
      </c>
      <c r="M343" s="437">
        <f t="shared" si="121"/>
        <v>0</v>
      </c>
      <c r="N343" s="438">
        <f t="shared" si="122"/>
        <v>0</v>
      </c>
      <c r="O343" s="438">
        <f t="shared" si="123"/>
        <v>0</v>
      </c>
      <c r="P343" s="438">
        <f t="shared" si="124"/>
        <v>0</v>
      </c>
      <c r="Q343" s="438">
        <f t="shared" si="125"/>
        <v>0</v>
      </c>
      <c r="R343" s="436">
        <f t="shared" si="129"/>
        <v>0</v>
      </c>
      <c r="S343" s="420">
        <f t="shared" si="126"/>
        <v>0</v>
      </c>
      <c r="T343" s="420">
        <f t="shared" si="136"/>
        <v>0</v>
      </c>
      <c r="U343" s="437">
        <f t="shared" si="127"/>
        <v>0</v>
      </c>
      <c r="V343" s="439">
        <f t="shared" si="128"/>
        <v>0</v>
      </c>
      <c r="W343" s="213">
        <f t="shared" si="137"/>
        <v>0</v>
      </c>
      <c r="X343" s="213">
        <f t="shared" si="130"/>
        <v>0</v>
      </c>
      <c r="Y343" s="213">
        <f t="shared" si="131"/>
        <v>0</v>
      </c>
      <c r="Z343" s="213">
        <f t="shared" si="132"/>
        <v>0</v>
      </c>
      <c r="AA343" s="216"/>
    </row>
    <row r="344" spans="1:27" x14ac:dyDescent="0.2">
      <c r="A344" s="421" t="s">
        <v>386</v>
      </c>
      <c r="B344" s="420">
        <v>7042</v>
      </c>
      <c r="C344" s="420">
        <v>1</v>
      </c>
      <c r="D344" s="435" t="str">
        <f t="shared" si="133"/>
        <v/>
      </c>
      <c r="E344" s="436">
        <f t="shared" si="134"/>
        <v>0</v>
      </c>
      <c r="F344" s="437">
        <f t="shared" si="115"/>
        <v>0</v>
      </c>
      <c r="G344" s="438">
        <f t="shared" si="116"/>
        <v>0</v>
      </c>
      <c r="H344" s="438">
        <f t="shared" si="117"/>
        <v>0</v>
      </c>
      <c r="I344" s="438">
        <f t="shared" si="118"/>
        <v>0</v>
      </c>
      <c r="J344" s="438">
        <f t="shared" si="119"/>
        <v>0</v>
      </c>
      <c r="K344" s="438">
        <f t="shared" si="120"/>
        <v>0</v>
      </c>
      <c r="L344" s="439">
        <f t="shared" si="135"/>
        <v>0</v>
      </c>
      <c r="M344" s="437">
        <f t="shared" si="121"/>
        <v>0</v>
      </c>
      <c r="N344" s="438">
        <f t="shared" si="122"/>
        <v>0</v>
      </c>
      <c r="O344" s="438">
        <f t="shared" si="123"/>
        <v>0</v>
      </c>
      <c r="P344" s="438">
        <f t="shared" si="124"/>
        <v>0</v>
      </c>
      <c r="Q344" s="438">
        <f t="shared" si="125"/>
        <v>0</v>
      </c>
      <c r="R344" s="436">
        <f t="shared" si="129"/>
        <v>0</v>
      </c>
      <c r="S344" s="420">
        <f t="shared" si="126"/>
        <v>0</v>
      </c>
      <c r="T344" s="420">
        <f t="shared" si="136"/>
        <v>0</v>
      </c>
      <c r="U344" s="437">
        <f t="shared" si="127"/>
        <v>0</v>
      </c>
      <c r="V344" s="439">
        <f t="shared" si="128"/>
        <v>0</v>
      </c>
      <c r="W344" s="213">
        <f t="shared" si="137"/>
        <v>0</v>
      </c>
      <c r="X344" s="213">
        <f t="shared" si="130"/>
        <v>0</v>
      </c>
      <c r="Y344" s="213">
        <f t="shared" si="131"/>
        <v>0</v>
      </c>
      <c r="Z344" s="213">
        <f t="shared" si="132"/>
        <v>0</v>
      </c>
      <c r="AA344" s="216"/>
    </row>
    <row r="345" spans="1:27" x14ac:dyDescent="0.2">
      <c r="A345" s="421" t="s">
        <v>387</v>
      </c>
      <c r="B345" s="420">
        <v>5130</v>
      </c>
      <c r="C345" s="420">
        <v>1</v>
      </c>
      <c r="D345" s="435" t="str">
        <f t="shared" si="133"/>
        <v/>
      </c>
      <c r="E345" s="436">
        <f t="shared" si="134"/>
        <v>0</v>
      </c>
      <c r="F345" s="437">
        <f t="shared" si="115"/>
        <v>0</v>
      </c>
      <c r="G345" s="438">
        <f t="shared" si="116"/>
        <v>0</v>
      </c>
      <c r="H345" s="438">
        <f t="shared" si="117"/>
        <v>0</v>
      </c>
      <c r="I345" s="438">
        <f t="shared" si="118"/>
        <v>0</v>
      </c>
      <c r="J345" s="438">
        <f t="shared" si="119"/>
        <v>0</v>
      </c>
      <c r="K345" s="438">
        <f t="shared" si="120"/>
        <v>0</v>
      </c>
      <c r="L345" s="439">
        <f t="shared" si="135"/>
        <v>0</v>
      </c>
      <c r="M345" s="437">
        <f t="shared" si="121"/>
        <v>0</v>
      </c>
      <c r="N345" s="438">
        <f t="shared" si="122"/>
        <v>0</v>
      </c>
      <c r="O345" s="438">
        <f t="shared" si="123"/>
        <v>0</v>
      </c>
      <c r="P345" s="438">
        <f t="shared" si="124"/>
        <v>0</v>
      </c>
      <c r="Q345" s="438">
        <f t="shared" si="125"/>
        <v>0</v>
      </c>
      <c r="R345" s="436">
        <f t="shared" si="129"/>
        <v>0</v>
      </c>
      <c r="S345" s="420">
        <f t="shared" si="126"/>
        <v>0</v>
      </c>
      <c r="T345" s="420">
        <f t="shared" si="136"/>
        <v>0</v>
      </c>
      <c r="U345" s="437">
        <f t="shared" si="127"/>
        <v>0</v>
      </c>
      <c r="V345" s="439">
        <f t="shared" si="128"/>
        <v>0</v>
      </c>
      <c r="W345" s="213">
        <f t="shared" si="137"/>
        <v>0</v>
      </c>
      <c r="X345" s="213">
        <f t="shared" si="130"/>
        <v>0</v>
      </c>
      <c r="Y345" s="213">
        <f t="shared" si="131"/>
        <v>0</v>
      </c>
      <c r="Z345" s="213">
        <f t="shared" si="132"/>
        <v>0</v>
      </c>
      <c r="AA345" s="216"/>
    </row>
    <row r="346" spans="1:27" x14ac:dyDescent="0.2">
      <c r="A346" s="421" t="s">
        <v>388</v>
      </c>
      <c r="B346" s="420">
        <v>5111</v>
      </c>
      <c r="C346" s="420">
        <v>1</v>
      </c>
      <c r="D346" s="435" t="str">
        <f t="shared" si="133"/>
        <v/>
      </c>
      <c r="E346" s="436">
        <f t="shared" si="134"/>
        <v>0</v>
      </c>
      <c r="F346" s="437">
        <f t="shared" si="115"/>
        <v>0</v>
      </c>
      <c r="G346" s="438">
        <f t="shared" si="116"/>
        <v>0</v>
      </c>
      <c r="H346" s="438">
        <f t="shared" si="117"/>
        <v>0</v>
      </c>
      <c r="I346" s="438">
        <f t="shared" si="118"/>
        <v>0</v>
      </c>
      <c r="J346" s="438">
        <f t="shared" si="119"/>
        <v>0</v>
      </c>
      <c r="K346" s="438">
        <f t="shared" si="120"/>
        <v>0</v>
      </c>
      <c r="L346" s="439">
        <f t="shared" si="135"/>
        <v>0</v>
      </c>
      <c r="M346" s="437">
        <f t="shared" si="121"/>
        <v>0</v>
      </c>
      <c r="N346" s="438">
        <f t="shared" si="122"/>
        <v>0</v>
      </c>
      <c r="O346" s="438">
        <f t="shared" si="123"/>
        <v>0</v>
      </c>
      <c r="P346" s="438">
        <f t="shared" si="124"/>
        <v>0</v>
      </c>
      <c r="Q346" s="438">
        <f t="shared" si="125"/>
        <v>0</v>
      </c>
      <c r="R346" s="436">
        <f t="shared" si="129"/>
        <v>0</v>
      </c>
      <c r="S346" s="420">
        <f t="shared" si="126"/>
        <v>0</v>
      </c>
      <c r="T346" s="420">
        <f t="shared" si="136"/>
        <v>0</v>
      </c>
      <c r="U346" s="437">
        <f t="shared" si="127"/>
        <v>0</v>
      </c>
      <c r="V346" s="439">
        <f t="shared" si="128"/>
        <v>0</v>
      </c>
      <c r="W346" s="213">
        <f t="shared" si="137"/>
        <v>0</v>
      </c>
      <c r="X346" s="213">
        <f t="shared" si="130"/>
        <v>0</v>
      </c>
      <c r="Y346" s="213">
        <f t="shared" si="131"/>
        <v>0</v>
      </c>
      <c r="Z346" s="213">
        <f t="shared" si="132"/>
        <v>0</v>
      </c>
      <c r="AA346" s="216"/>
    </row>
    <row r="347" spans="1:27" x14ac:dyDescent="0.2">
      <c r="A347" s="421" t="s">
        <v>670</v>
      </c>
      <c r="B347" s="420">
        <v>5043</v>
      </c>
      <c r="C347" s="420">
        <v>1</v>
      </c>
      <c r="D347" s="435" t="str">
        <f t="shared" si="133"/>
        <v/>
      </c>
      <c r="E347" s="436">
        <f t="shared" si="134"/>
        <v>0</v>
      </c>
      <c r="F347" s="437">
        <f t="shared" si="115"/>
        <v>0</v>
      </c>
      <c r="G347" s="438">
        <f t="shared" si="116"/>
        <v>0</v>
      </c>
      <c r="H347" s="438">
        <f t="shared" si="117"/>
        <v>0</v>
      </c>
      <c r="I347" s="438">
        <f t="shared" si="118"/>
        <v>0</v>
      </c>
      <c r="J347" s="438">
        <f t="shared" si="119"/>
        <v>0</v>
      </c>
      <c r="K347" s="438">
        <f t="shared" si="120"/>
        <v>0</v>
      </c>
      <c r="L347" s="439">
        <f t="shared" si="135"/>
        <v>0</v>
      </c>
      <c r="M347" s="437">
        <f t="shared" si="121"/>
        <v>0</v>
      </c>
      <c r="N347" s="438">
        <f t="shared" si="122"/>
        <v>0</v>
      </c>
      <c r="O347" s="438">
        <f t="shared" si="123"/>
        <v>0</v>
      </c>
      <c r="P347" s="438">
        <f t="shared" si="124"/>
        <v>0</v>
      </c>
      <c r="Q347" s="438">
        <f t="shared" si="125"/>
        <v>0</v>
      </c>
      <c r="R347" s="436">
        <f t="shared" si="129"/>
        <v>0</v>
      </c>
      <c r="S347" s="420">
        <f t="shared" si="126"/>
        <v>0</v>
      </c>
      <c r="T347" s="420">
        <f t="shared" si="136"/>
        <v>0</v>
      </c>
      <c r="U347" s="437">
        <f t="shared" si="127"/>
        <v>0</v>
      </c>
      <c r="V347" s="439">
        <f t="shared" si="128"/>
        <v>0</v>
      </c>
      <c r="W347" s="213">
        <f t="shared" si="137"/>
        <v>0</v>
      </c>
      <c r="X347" s="213">
        <f t="shared" si="130"/>
        <v>0</v>
      </c>
      <c r="Y347" s="213">
        <f t="shared" si="131"/>
        <v>0</v>
      </c>
      <c r="Z347" s="213">
        <f t="shared" si="132"/>
        <v>0</v>
      </c>
      <c r="AA347" s="216"/>
    </row>
    <row r="348" spans="1:27" x14ac:dyDescent="0.2">
      <c r="A348" s="421" t="s">
        <v>389</v>
      </c>
      <c r="B348" s="420">
        <v>6121</v>
      </c>
      <c r="C348" s="420">
        <v>1</v>
      </c>
      <c r="D348" s="435" t="str">
        <f t="shared" si="133"/>
        <v/>
      </c>
      <c r="E348" s="436">
        <f t="shared" si="134"/>
        <v>0</v>
      </c>
      <c r="F348" s="437">
        <f t="shared" si="115"/>
        <v>0</v>
      </c>
      <c r="G348" s="438">
        <f t="shared" si="116"/>
        <v>0</v>
      </c>
      <c r="H348" s="438">
        <f t="shared" si="117"/>
        <v>0</v>
      </c>
      <c r="I348" s="438">
        <f t="shared" si="118"/>
        <v>0</v>
      </c>
      <c r="J348" s="438">
        <f t="shared" si="119"/>
        <v>0</v>
      </c>
      <c r="K348" s="438">
        <f t="shared" si="120"/>
        <v>0</v>
      </c>
      <c r="L348" s="439">
        <f t="shared" si="135"/>
        <v>0</v>
      </c>
      <c r="M348" s="437">
        <f t="shared" si="121"/>
        <v>0</v>
      </c>
      <c r="N348" s="438">
        <f t="shared" si="122"/>
        <v>0</v>
      </c>
      <c r="O348" s="438">
        <f t="shared" si="123"/>
        <v>0</v>
      </c>
      <c r="P348" s="438">
        <f t="shared" si="124"/>
        <v>0</v>
      </c>
      <c r="Q348" s="438">
        <f t="shared" si="125"/>
        <v>0</v>
      </c>
      <c r="R348" s="436">
        <f t="shared" si="129"/>
        <v>0</v>
      </c>
      <c r="S348" s="420">
        <f t="shared" si="126"/>
        <v>0</v>
      </c>
      <c r="T348" s="420">
        <f t="shared" si="136"/>
        <v>0</v>
      </c>
      <c r="U348" s="437">
        <f t="shared" si="127"/>
        <v>0</v>
      </c>
      <c r="V348" s="439">
        <f t="shared" si="128"/>
        <v>0</v>
      </c>
      <c r="W348" s="213">
        <f t="shared" si="137"/>
        <v>0</v>
      </c>
      <c r="X348" s="213">
        <f t="shared" si="130"/>
        <v>0</v>
      </c>
      <c r="Y348" s="213">
        <f t="shared" si="131"/>
        <v>0</v>
      </c>
      <c r="Z348" s="213">
        <f t="shared" si="132"/>
        <v>0</v>
      </c>
      <c r="AA348" s="216"/>
    </row>
    <row r="349" spans="1:27" x14ac:dyDescent="0.2">
      <c r="A349" s="421" t="s">
        <v>489</v>
      </c>
      <c r="B349" s="420">
        <v>6122</v>
      </c>
      <c r="C349" s="420">
        <v>1</v>
      </c>
      <c r="D349" s="435" t="str">
        <f t="shared" si="133"/>
        <v/>
      </c>
      <c r="E349" s="436">
        <f t="shared" si="134"/>
        <v>0</v>
      </c>
      <c r="F349" s="437">
        <f t="shared" si="115"/>
        <v>0</v>
      </c>
      <c r="G349" s="438">
        <f t="shared" si="116"/>
        <v>0</v>
      </c>
      <c r="H349" s="438">
        <f t="shared" si="117"/>
        <v>0</v>
      </c>
      <c r="I349" s="438">
        <f t="shared" si="118"/>
        <v>0</v>
      </c>
      <c r="J349" s="438">
        <f t="shared" si="119"/>
        <v>0</v>
      </c>
      <c r="K349" s="438">
        <f t="shared" si="120"/>
        <v>0</v>
      </c>
      <c r="L349" s="439">
        <f t="shared" si="135"/>
        <v>0</v>
      </c>
      <c r="M349" s="437">
        <f t="shared" si="121"/>
        <v>0</v>
      </c>
      <c r="N349" s="438">
        <f t="shared" si="122"/>
        <v>0</v>
      </c>
      <c r="O349" s="438">
        <f t="shared" si="123"/>
        <v>0</v>
      </c>
      <c r="P349" s="438">
        <f t="shared" si="124"/>
        <v>0</v>
      </c>
      <c r="Q349" s="438">
        <f t="shared" si="125"/>
        <v>0</v>
      </c>
      <c r="R349" s="436">
        <f t="shared" si="129"/>
        <v>0</v>
      </c>
      <c r="S349" s="420">
        <f t="shared" si="126"/>
        <v>0</v>
      </c>
      <c r="T349" s="420">
        <f t="shared" si="136"/>
        <v>0</v>
      </c>
      <c r="U349" s="437">
        <f t="shared" si="127"/>
        <v>0</v>
      </c>
      <c r="V349" s="439">
        <f t="shared" si="128"/>
        <v>0</v>
      </c>
      <c r="W349" s="213">
        <f t="shared" si="137"/>
        <v>0</v>
      </c>
      <c r="X349" s="213">
        <f t="shared" si="130"/>
        <v>0</v>
      </c>
      <c r="Y349" s="213">
        <f t="shared" si="131"/>
        <v>0</v>
      </c>
      <c r="Z349" s="213">
        <f t="shared" si="132"/>
        <v>0</v>
      </c>
      <c r="AA349" s="216"/>
    </row>
    <row r="350" spans="1:27" x14ac:dyDescent="0.2">
      <c r="A350" s="421" t="s">
        <v>390</v>
      </c>
      <c r="B350" s="420">
        <v>6123</v>
      </c>
      <c r="C350" s="420">
        <v>1</v>
      </c>
      <c r="D350" s="435" t="str">
        <f t="shared" ref="D350:D458" si="138">IF(W350&gt;2,"Problem?",IF(W350=2,"??",IF(W350=1,"Rounding?",IF(L350+O350&gt;0,"OK",IF(C350=0,"(alias)","")))))</f>
        <v/>
      </c>
      <c r="E350" s="436">
        <f t="shared" ref="E350:E458" si="139">C350*ROUND(F350-R350,1)</f>
        <v>0</v>
      </c>
      <c r="F350" s="437">
        <f t="shared" ref="F350:F458" si="140">SUMIF(DPVCODES,B350,DPCTONS)*C350-H350-G350</f>
        <v>0</v>
      </c>
      <c r="G350" s="438">
        <f t="shared" ref="G350:G458" si="141">SUMIF(DPVCODES,B350,DPmoglines)*C350</f>
        <v>0</v>
      </c>
      <c r="H350" s="438">
        <f t="shared" ref="H350:H458" si="142">SUMIF(DPVCODES,B350,DPGCTONS)*C350</f>
        <v>0</v>
      </c>
      <c r="I350" s="438">
        <f t="shared" ref="I350:I458" si="143">SUMIF(Q3VCODES,B350,Q3CTONS)*C350</f>
        <v>0</v>
      </c>
      <c r="J350" s="438">
        <f t="shared" ref="J350:J458" si="144">SUMIF(Q4VCODES,B350,Q4CTONS)*C350</f>
        <v>0</v>
      </c>
      <c r="K350" s="438">
        <f t="shared" ref="K350:K458" si="145">SUMIF(Q1CVCODES,B350,Q1CCTONS)*C350</f>
        <v>0</v>
      </c>
      <c r="L350" s="439">
        <f t="shared" ref="L350:L458" si="146">C350*(F350+H350+I350+J350+K350)</f>
        <v>0</v>
      </c>
      <c r="M350" s="437">
        <f t="shared" ref="M350:M458" si="147">SUMIF(DPVCODES,B350,DPAPTONS)*C350</f>
        <v>0</v>
      </c>
      <c r="N350" s="438">
        <f t="shared" ref="N350:N458" si="148">SUMIF(DPVCODES,B350,DPDPTONS)*C350</f>
        <v>0</v>
      </c>
      <c r="O350" s="438">
        <f t="shared" ref="O350:O458" si="149">C350*(M350+N350)</f>
        <v>0</v>
      </c>
      <c r="P350" s="438">
        <f t="shared" ref="P350:P458" si="150">SUMIF(Q2VCODES,B350,Q2BOTONS)*C350-U350</f>
        <v>0</v>
      </c>
      <c r="Q350" s="438">
        <f t="shared" ref="Q350:Q458" si="151">SUMIF(Q1BVCODES,B350,Q1BRSTONS)*C350</f>
        <v>0</v>
      </c>
      <c r="R350" s="436">
        <f t="shared" si="129"/>
        <v>0</v>
      </c>
      <c r="S350" s="420">
        <f t="shared" ref="S350:S458" si="152">IF(+E350&gt;0.1,1,IF(+E350&lt;-0.1,1,0))</f>
        <v>0</v>
      </c>
      <c r="T350" s="420">
        <f t="shared" ref="T350:T458" si="153">IF(W350&gt;2,1,0)</f>
        <v>0</v>
      </c>
      <c r="U350" s="437">
        <f t="shared" ref="U350:U458" si="154">SUMIF(Q2VCODES,B350,Q2GTONS)*C350</f>
        <v>0</v>
      </c>
      <c r="V350" s="439">
        <f t="shared" ref="V350:V458" si="155">SUMIF(Q1CVCODES,B350,Q1CBOTONS)*C350</f>
        <v>0</v>
      </c>
      <c r="W350" s="213">
        <f t="shared" ref="W350:W458" si="156">IF(E350&lt;-0.5,4,IF(ABS(E350)&lt;0.1,0,IF(ABS(E350)&lt;=0.5,1,IF(E350&lt;0.01*L350,2,3))))</f>
        <v>0</v>
      </c>
      <c r="X350" s="213">
        <f t="shared" si="130"/>
        <v>0</v>
      </c>
      <c r="Y350" s="213">
        <f t="shared" ref="Y350:Y458" si="157">IF(W350=2,1,0)</f>
        <v>0</v>
      </c>
      <c r="Z350" s="213">
        <f t="shared" ref="Z350:Z458" si="158">IF(W350=1,1,0)</f>
        <v>0</v>
      </c>
      <c r="AA350" s="216"/>
    </row>
    <row r="351" spans="1:27" x14ac:dyDescent="0.2">
      <c r="A351" s="421" t="s">
        <v>391</v>
      </c>
      <c r="B351" s="420">
        <v>5110</v>
      </c>
      <c r="C351" s="420">
        <v>1</v>
      </c>
      <c r="D351" s="435" t="str">
        <f t="shared" si="138"/>
        <v/>
      </c>
      <c r="E351" s="436">
        <f t="shared" si="139"/>
        <v>0</v>
      </c>
      <c r="F351" s="437">
        <f t="shared" si="140"/>
        <v>0</v>
      </c>
      <c r="G351" s="438">
        <f t="shared" si="141"/>
        <v>0</v>
      </c>
      <c r="H351" s="438">
        <f t="shared" si="142"/>
        <v>0</v>
      </c>
      <c r="I351" s="438">
        <f t="shared" si="143"/>
        <v>0</v>
      </c>
      <c r="J351" s="438">
        <f t="shared" si="144"/>
        <v>0</v>
      </c>
      <c r="K351" s="438">
        <f t="shared" si="145"/>
        <v>0</v>
      </c>
      <c r="L351" s="439">
        <f t="shared" si="146"/>
        <v>0</v>
      </c>
      <c r="M351" s="437">
        <f t="shared" si="147"/>
        <v>0</v>
      </c>
      <c r="N351" s="438">
        <f t="shared" si="148"/>
        <v>0</v>
      </c>
      <c r="O351" s="438">
        <f t="shared" si="149"/>
        <v>0</v>
      </c>
      <c r="P351" s="438">
        <f t="shared" si="150"/>
        <v>0</v>
      </c>
      <c r="Q351" s="438">
        <f t="shared" si="151"/>
        <v>0</v>
      </c>
      <c r="R351" s="436">
        <f t="shared" si="129"/>
        <v>0</v>
      </c>
      <c r="S351" s="420">
        <f t="shared" si="152"/>
        <v>0</v>
      </c>
      <c r="T351" s="420">
        <f t="shared" si="153"/>
        <v>0</v>
      </c>
      <c r="U351" s="437">
        <f t="shared" si="154"/>
        <v>0</v>
      </c>
      <c r="V351" s="439">
        <f t="shared" si="155"/>
        <v>0</v>
      </c>
      <c r="W351" s="213">
        <f t="shared" si="156"/>
        <v>0</v>
      </c>
      <c r="X351" s="213">
        <f t="shared" si="130"/>
        <v>0</v>
      </c>
      <c r="Y351" s="213">
        <f t="shared" si="157"/>
        <v>0</v>
      </c>
      <c r="Z351" s="213">
        <f t="shared" si="158"/>
        <v>0</v>
      </c>
      <c r="AA351" s="216"/>
    </row>
    <row r="352" spans="1:27" x14ac:dyDescent="0.2">
      <c r="A352" s="421" t="s">
        <v>392</v>
      </c>
      <c r="B352" s="420"/>
      <c r="C352" s="420">
        <v>0</v>
      </c>
      <c r="D352" s="435" t="str">
        <f t="shared" si="138"/>
        <v>(alias)</v>
      </c>
      <c r="E352" s="436">
        <f t="shared" si="139"/>
        <v>0</v>
      </c>
      <c r="F352" s="437">
        <f t="shared" si="140"/>
        <v>0</v>
      </c>
      <c r="G352" s="438">
        <f t="shared" si="141"/>
        <v>0</v>
      </c>
      <c r="H352" s="438">
        <f t="shared" si="142"/>
        <v>0</v>
      </c>
      <c r="I352" s="438">
        <f t="shared" si="143"/>
        <v>0</v>
      </c>
      <c r="J352" s="438">
        <f t="shared" si="144"/>
        <v>0</v>
      </c>
      <c r="K352" s="438">
        <f t="shared" si="145"/>
        <v>0</v>
      </c>
      <c r="L352" s="439">
        <f t="shared" si="146"/>
        <v>0</v>
      </c>
      <c r="M352" s="437">
        <f t="shared" si="147"/>
        <v>0</v>
      </c>
      <c r="N352" s="438">
        <f t="shared" si="148"/>
        <v>0</v>
      </c>
      <c r="O352" s="438">
        <f t="shared" si="149"/>
        <v>0</v>
      </c>
      <c r="P352" s="438">
        <f t="shared" si="150"/>
        <v>0</v>
      </c>
      <c r="Q352" s="438">
        <f t="shared" si="151"/>
        <v>0</v>
      </c>
      <c r="R352" s="436">
        <f t="shared" si="129"/>
        <v>0</v>
      </c>
      <c r="S352" s="420">
        <f t="shared" si="152"/>
        <v>0</v>
      </c>
      <c r="T352" s="420">
        <f t="shared" si="153"/>
        <v>0</v>
      </c>
      <c r="U352" s="437">
        <f t="shared" si="154"/>
        <v>0</v>
      </c>
      <c r="V352" s="439">
        <f t="shared" si="155"/>
        <v>0</v>
      </c>
      <c r="W352" s="213">
        <f t="shared" si="156"/>
        <v>0</v>
      </c>
      <c r="X352" s="213">
        <f t="shared" si="130"/>
        <v>0</v>
      </c>
      <c r="Y352" s="213">
        <f t="shared" si="157"/>
        <v>0</v>
      </c>
      <c r="Z352" s="213">
        <f t="shared" si="158"/>
        <v>0</v>
      </c>
      <c r="AA352" s="216"/>
    </row>
    <row r="353" spans="1:27" x14ac:dyDescent="0.2">
      <c r="A353" s="421" t="s">
        <v>490</v>
      </c>
      <c r="B353" s="420">
        <v>5086</v>
      </c>
      <c r="C353" s="420">
        <v>1</v>
      </c>
      <c r="D353" s="435" t="str">
        <f t="shared" si="138"/>
        <v/>
      </c>
      <c r="E353" s="436">
        <f t="shared" si="139"/>
        <v>0</v>
      </c>
      <c r="F353" s="437">
        <f t="shared" si="140"/>
        <v>0</v>
      </c>
      <c r="G353" s="438">
        <f t="shared" si="141"/>
        <v>0</v>
      </c>
      <c r="H353" s="438">
        <f t="shared" si="142"/>
        <v>0</v>
      </c>
      <c r="I353" s="438">
        <f t="shared" si="143"/>
        <v>0</v>
      </c>
      <c r="J353" s="438">
        <f t="shared" si="144"/>
        <v>0</v>
      </c>
      <c r="K353" s="438">
        <f t="shared" si="145"/>
        <v>0</v>
      </c>
      <c r="L353" s="439">
        <f t="shared" si="146"/>
        <v>0</v>
      </c>
      <c r="M353" s="437">
        <f t="shared" si="147"/>
        <v>0</v>
      </c>
      <c r="N353" s="438">
        <f t="shared" si="148"/>
        <v>0</v>
      </c>
      <c r="O353" s="438">
        <f t="shared" si="149"/>
        <v>0</v>
      </c>
      <c r="P353" s="438">
        <f t="shared" si="150"/>
        <v>0</v>
      </c>
      <c r="Q353" s="438">
        <f t="shared" si="151"/>
        <v>0</v>
      </c>
      <c r="R353" s="436">
        <f t="shared" si="129"/>
        <v>0</v>
      </c>
      <c r="S353" s="420">
        <f t="shared" si="152"/>
        <v>0</v>
      </c>
      <c r="T353" s="420">
        <f t="shared" si="153"/>
        <v>0</v>
      </c>
      <c r="U353" s="437">
        <f t="shared" si="154"/>
        <v>0</v>
      </c>
      <c r="V353" s="439">
        <f t="shared" si="155"/>
        <v>0</v>
      </c>
      <c r="W353" s="213">
        <f t="shared" si="156"/>
        <v>0</v>
      </c>
      <c r="X353" s="213">
        <f t="shared" si="130"/>
        <v>0</v>
      </c>
      <c r="Y353" s="213">
        <f t="shared" si="157"/>
        <v>0</v>
      </c>
      <c r="Z353" s="213">
        <f t="shared" si="158"/>
        <v>0</v>
      </c>
      <c r="AA353" s="216"/>
    </row>
    <row r="354" spans="1:27" x14ac:dyDescent="0.2">
      <c r="A354" s="421" t="s">
        <v>561</v>
      </c>
      <c r="B354" s="420">
        <v>6018</v>
      </c>
      <c r="C354" s="420">
        <v>1</v>
      </c>
      <c r="D354" s="435" t="str">
        <f t="shared" si="138"/>
        <v/>
      </c>
      <c r="E354" s="436">
        <f t="shared" si="139"/>
        <v>0</v>
      </c>
      <c r="F354" s="437">
        <f t="shared" si="140"/>
        <v>0</v>
      </c>
      <c r="G354" s="438">
        <f t="shared" si="141"/>
        <v>0</v>
      </c>
      <c r="H354" s="438">
        <f t="shared" si="142"/>
        <v>0</v>
      </c>
      <c r="I354" s="438">
        <f t="shared" si="143"/>
        <v>0</v>
      </c>
      <c r="J354" s="438">
        <f t="shared" si="144"/>
        <v>0</v>
      </c>
      <c r="K354" s="438">
        <f t="shared" si="145"/>
        <v>0</v>
      </c>
      <c r="L354" s="439">
        <f t="shared" si="146"/>
        <v>0</v>
      </c>
      <c r="M354" s="437">
        <f t="shared" si="147"/>
        <v>0</v>
      </c>
      <c r="N354" s="438">
        <f t="shared" si="148"/>
        <v>0</v>
      </c>
      <c r="O354" s="438">
        <f t="shared" si="149"/>
        <v>0</v>
      </c>
      <c r="P354" s="438">
        <f t="shared" si="150"/>
        <v>0</v>
      </c>
      <c r="Q354" s="438">
        <f t="shared" si="151"/>
        <v>0</v>
      </c>
      <c r="R354" s="436">
        <f t="shared" si="129"/>
        <v>0</v>
      </c>
      <c r="S354" s="420">
        <f t="shared" si="152"/>
        <v>0</v>
      </c>
      <c r="T354" s="420">
        <f t="shared" si="153"/>
        <v>0</v>
      </c>
      <c r="U354" s="437">
        <f t="shared" si="154"/>
        <v>0</v>
      </c>
      <c r="V354" s="439">
        <f t="shared" si="155"/>
        <v>0</v>
      </c>
      <c r="W354" s="213">
        <f t="shared" si="156"/>
        <v>0</v>
      </c>
      <c r="X354" s="213">
        <f t="shared" si="130"/>
        <v>0</v>
      </c>
      <c r="Y354" s="213">
        <f t="shared" si="157"/>
        <v>0</v>
      </c>
      <c r="Z354" s="213">
        <f t="shared" si="158"/>
        <v>0</v>
      </c>
      <c r="AA354" s="216"/>
    </row>
    <row r="355" spans="1:27" x14ac:dyDescent="0.2">
      <c r="A355" s="421" t="s">
        <v>393</v>
      </c>
      <c r="B355" s="420">
        <v>6126</v>
      </c>
      <c r="C355" s="420">
        <v>1</v>
      </c>
      <c r="D355" s="435" t="str">
        <f t="shared" si="138"/>
        <v/>
      </c>
      <c r="E355" s="436">
        <f t="shared" si="139"/>
        <v>0</v>
      </c>
      <c r="F355" s="437">
        <f t="shared" si="140"/>
        <v>0</v>
      </c>
      <c r="G355" s="438">
        <f t="shared" si="141"/>
        <v>0</v>
      </c>
      <c r="H355" s="438">
        <f t="shared" si="142"/>
        <v>0</v>
      </c>
      <c r="I355" s="438">
        <f t="shared" si="143"/>
        <v>0</v>
      </c>
      <c r="J355" s="438">
        <f t="shared" si="144"/>
        <v>0</v>
      </c>
      <c r="K355" s="438">
        <f t="shared" si="145"/>
        <v>0</v>
      </c>
      <c r="L355" s="439">
        <f t="shared" si="146"/>
        <v>0</v>
      </c>
      <c r="M355" s="437">
        <f t="shared" si="147"/>
        <v>0</v>
      </c>
      <c r="N355" s="438">
        <f t="shared" si="148"/>
        <v>0</v>
      </c>
      <c r="O355" s="438">
        <f t="shared" si="149"/>
        <v>0</v>
      </c>
      <c r="P355" s="438">
        <f t="shared" si="150"/>
        <v>0</v>
      </c>
      <c r="Q355" s="438">
        <f t="shared" si="151"/>
        <v>0</v>
      </c>
      <c r="R355" s="436">
        <f t="shared" si="129"/>
        <v>0</v>
      </c>
      <c r="S355" s="420">
        <f t="shared" si="152"/>
        <v>0</v>
      </c>
      <c r="T355" s="420">
        <f t="shared" si="153"/>
        <v>0</v>
      </c>
      <c r="U355" s="437">
        <f t="shared" si="154"/>
        <v>0</v>
      </c>
      <c r="V355" s="439">
        <f t="shared" si="155"/>
        <v>0</v>
      </c>
      <c r="W355" s="213">
        <f t="shared" si="156"/>
        <v>0</v>
      </c>
      <c r="X355" s="213">
        <f t="shared" si="130"/>
        <v>0</v>
      </c>
      <c r="Y355" s="213">
        <f t="shared" si="157"/>
        <v>0</v>
      </c>
      <c r="Z355" s="213">
        <f t="shared" si="158"/>
        <v>0</v>
      </c>
      <c r="AA355" s="216"/>
    </row>
    <row r="356" spans="1:27" x14ac:dyDescent="0.2">
      <c r="A356" s="421" t="s">
        <v>491</v>
      </c>
      <c r="B356" s="420">
        <v>6127</v>
      </c>
      <c r="C356" s="420">
        <v>1</v>
      </c>
      <c r="D356" s="435" t="str">
        <f t="shared" si="138"/>
        <v/>
      </c>
      <c r="E356" s="436">
        <f t="shared" si="139"/>
        <v>0</v>
      </c>
      <c r="F356" s="437">
        <f t="shared" si="140"/>
        <v>0</v>
      </c>
      <c r="G356" s="438">
        <f t="shared" si="141"/>
        <v>0</v>
      </c>
      <c r="H356" s="438">
        <f t="shared" si="142"/>
        <v>0</v>
      </c>
      <c r="I356" s="438">
        <f t="shared" si="143"/>
        <v>0</v>
      </c>
      <c r="J356" s="438">
        <f t="shared" si="144"/>
        <v>0</v>
      </c>
      <c r="K356" s="438">
        <f t="shared" si="145"/>
        <v>0</v>
      </c>
      <c r="L356" s="439">
        <f t="shared" si="146"/>
        <v>0</v>
      </c>
      <c r="M356" s="437">
        <f t="shared" si="147"/>
        <v>0</v>
      </c>
      <c r="N356" s="438">
        <f t="shared" si="148"/>
        <v>0</v>
      </c>
      <c r="O356" s="438">
        <f t="shared" si="149"/>
        <v>0</v>
      </c>
      <c r="P356" s="438">
        <f t="shared" si="150"/>
        <v>0</v>
      </c>
      <c r="Q356" s="438">
        <f t="shared" si="151"/>
        <v>0</v>
      </c>
      <c r="R356" s="436">
        <f t="shared" si="129"/>
        <v>0</v>
      </c>
      <c r="S356" s="420">
        <f t="shared" si="152"/>
        <v>0</v>
      </c>
      <c r="T356" s="420">
        <f t="shared" si="153"/>
        <v>0</v>
      </c>
      <c r="U356" s="437">
        <f t="shared" si="154"/>
        <v>0</v>
      </c>
      <c r="V356" s="439">
        <f t="shared" si="155"/>
        <v>0</v>
      </c>
      <c r="W356" s="213">
        <f t="shared" si="156"/>
        <v>0</v>
      </c>
      <c r="X356" s="213">
        <f t="shared" si="130"/>
        <v>0</v>
      </c>
      <c r="Y356" s="213">
        <f t="shared" si="157"/>
        <v>0</v>
      </c>
      <c r="Z356" s="213">
        <f t="shared" si="158"/>
        <v>0</v>
      </c>
      <c r="AA356" s="216"/>
    </row>
    <row r="357" spans="1:27" x14ac:dyDescent="0.2">
      <c r="A357" s="421" t="s">
        <v>394</v>
      </c>
      <c r="B357" s="420"/>
      <c r="C357" s="420">
        <v>0</v>
      </c>
      <c r="D357" s="435" t="str">
        <f t="shared" si="138"/>
        <v>(alias)</v>
      </c>
      <c r="E357" s="436">
        <f t="shared" si="139"/>
        <v>0</v>
      </c>
      <c r="F357" s="437">
        <f t="shared" si="140"/>
        <v>0</v>
      </c>
      <c r="G357" s="438">
        <f t="shared" si="141"/>
        <v>0</v>
      </c>
      <c r="H357" s="438">
        <f t="shared" si="142"/>
        <v>0</v>
      </c>
      <c r="I357" s="438">
        <f t="shared" si="143"/>
        <v>0</v>
      </c>
      <c r="J357" s="438">
        <f t="shared" si="144"/>
        <v>0</v>
      </c>
      <c r="K357" s="438">
        <f t="shared" si="145"/>
        <v>0</v>
      </c>
      <c r="L357" s="439">
        <f t="shared" si="146"/>
        <v>0</v>
      </c>
      <c r="M357" s="437">
        <f t="shared" si="147"/>
        <v>0</v>
      </c>
      <c r="N357" s="438">
        <f t="shared" si="148"/>
        <v>0</v>
      </c>
      <c r="O357" s="438">
        <f t="shared" si="149"/>
        <v>0</v>
      </c>
      <c r="P357" s="438">
        <f t="shared" si="150"/>
        <v>0</v>
      </c>
      <c r="Q357" s="438">
        <f t="shared" si="151"/>
        <v>0</v>
      </c>
      <c r="R357" s="436">
        <f t="shared" si="129"/>
        <v>0</v>
      </c>
      <c r="S357" s="420">
        <f t="shared" si="152"/>
        <v>0</v>
      </c>
      <c r="T357" s="420">
        <f t="shared" si="153"/>
        <v>0</v>
      </c>
      <c r="U357" s="437">
        <f t="shared" si="154"/>
        <v>0</v>
      </c>
      <c r="V357" s="439">
        <f t="shared" si="155"/>
        <v>0</v>
      </c>
      <c r="W357" s="213">
        <f t="shared" si="156"/>
        <v>0</v>
      </c>
      <c r="X357" s="213">
        <f t="shared" si="130"/>
        <v>0</v>
      </c>
      <c r="Y357" s="213">
        <f t="shared" si="157"/>
        <v>0</v>
      </c>
      <c r="Z357" s="213">
        <f t="shared" si="158"/>
        <v>0</v>
      </c>
      <c r="AA357" s="216"/>
    </row>
    <row r="358" spans="1:27" x14ac:dyDescent="0.2">
      <c r="A358" s="421" t="s">
        <v>784</v>
      </c>
      <c r="B358" s="420">
        <v>5162</v>
      </c>
      <c r="C358" s="420">
        <v>1</v>
      </c>
      <c r="D358" s="435" t="str">
        <f t="shared" si="138"/>
        <v/>
      </c>
      <c r="E358" s="436">
        <f t="shared" si="139"/>
        <v>0</v>
      </c>
      <c r="F358" s="437">
        <f t="shared" si="140"/>
        <v>0</v>
      </c>
      <c r="G358" s="438">
        <f t="shared" si="141"/>
        <v>0</v>
      </c>
      <c r="H358" s="438">
        <f t="shared" si="142"/>
        <v>0</v>
      </c>
      <c r="I358" s="438">
        <f t="shared" si="143"/>
        <v>0</v>
      </c>
      <c r="J358" s="438">
        <f t="shared" si="144"/>
        <v>0</v>
      </c>
      <c r="K358" s="438">
        <f t="shared" si="145"/>
        <v>0</v>
      </c>
      <c r="L358" s="439">
        <f t="shared" si="146"/>
        <v>0</v>
      </c>
      <c r="M358" s="437">
        <f t="shared" si="147"/>
        <v>0</v>
      </c>
      <c r="N358" s="438">
        <f t="shared" si="148"/>
        <v>0</v>
      </c>
      <c r="O358" s="438">
        <f t="shared" si="149"/>
        <v>0</v>
      </c>
      <c r="P358" s="438">
        <f t="shared" si="150"/>
        <v>0</v>
      </c>
      <c r="Q358" s="438">
        <f t="shared" si="151"/>
        <v>0</v>
      </c>
      <c r="R358" s="436">
        <f t="shared" si="129"/>
        <v>0</v>
      </c>
      <c r="S358" s="420">
        <f t="shared" si="152"/>
        <v>0</v>
      </c>
      <c r="T358" s="420">
        <f t="shared" si="153"/>
        <v>0</v>
      </c>
      <c r="U358" s="437">
        <f t="shared" si="154"/>
        <v>0</v>
      </c>
      <c r="V358" s="439">
        <f t="shared" si="155"/>
        <v>0</v>
      </c>
      <c r="W358" s="213">
        <f t="shared" si="156"/>
        <v>0</v>
      </c>
      <c r="X358" s="213">
        <f t="shared" si="130"/>
        <v>0</v>
      </c>
      <c r="Y358" s="213">
        <f t="shared" si="157"/>
        <v>0</v>
      </c>
      <c r="Z358" s="213">
        <f t="shared" si="158"/>
        <v>0</v>
      </c>
      <c r="AA358" s="216"/>
    </row>
    <row r="359" spans="1:27" x14ac:dyDescent="0.2">
      <c r="A359" s="421" t="s">
        <v>395</v>
      </c>
      <c r="B359" s="420">
        <v>7033</v>
      </c>
      <c r="C359" s="420">
        <v>1</v>
      </c>
      <c r="D359" s="435" t="str">
        <f t="shared" si="138"/>
        <v/>
      </c>
      <c r="E359" s="436">
        <f t="shared" si="139"/>
        <v>0</v>
      </c>
      <c r="F359" s="437">
        <f t="shared" si="140"/>
        <v>0</v>
      </c>
      <c r="G359" s="438">
        <f t="shared" si="141"/>
        <v>0</v>
      </c>
      <c r="H359" s="438">
        <f t="shared" si="142"/>
        <v>0</v>
      </c>
      <c r="I359" s="438">
        <f t="shared" si="143"/>
        <v>0</v>
      </c>
      <c r="J359" s="438">
        <f t="shared" si="144"/>
        <v>0</v>
      </c>
      <c r="K359" s="438">
        <f t="shared" si="145"/>
        <v>0</v>
      </c>
      <c r="L359" s="439">
        <f t="shared" si="146"/>
        <v>0</v>
      </c>
      <c r="M359" s="437">
        <f t="shared" si="147"/>
        <v>0</v>
      </c>
      <c r="N359" s="438">
        <f t="shared" si="148"/>
        <v>0</v>
      </c>
      <c r="O359" s="438">
        <f t="shared" si="149"/>
        <v>0</v>
      </c>
      <c r="P359" s="438">
        <f t="shared" si="150"/>
        <v>0</v>
      </c>
      <c r="Q359" s="438">
        <f t="shared" si="151"/>
        <v>0</v>
      </c>
      <c r="R359" s="436">
        <f t="shared" si="129"/>
        <v>0</v>
      </c>
      <c r="S359" s="420">
        <f t="shared" si="152"/>
        <v>0</v>
      </c>
      <c r="T359" s="420">
        <f t="shared" si="153"/>
        <v>0</v>
      </c>
      <c r="U359" s="437">
        <f t="shared" si="154"/>
        <v>0</v>
      </c>
      <c r="V359" s="439">
        <f t="shared" si="155"/>
        <v>0</v>
      </c>
      <c r="W359" s="213">
        <f t="shared" si="156"/>
        <v>0</v>
      </c>
      <c r="X359" s="213">
        <f t="shared" si="130"/>
        <v>0</v>
      </c>
      <c r="Y359" s="213">
        <f t="shared" si="157"/>
        <v>0</v>
      </c>
      <c r="Z359" s="213">
        <f t="shared" si="158"/>
        <v>0</v>
      </c>
      <c r="AA359" s="216"/>
    </row>
    <row r="360" spans="1:27" x14ac:dyDescent="0.2">
      <c r="A360" s="421" t="s">
        <v>783</v>
      </c>
      <c r="B360" s="420">
        <v>7077</v>
      </c>
      <c r="C360" s="420">
        <v>1</v>
      </c>
      <c r="D360" s="435" t="str">
        <f t="shared" si="138"/>
        <v/>
      </c>
      <c r="E360" s="436">
        <f t="shared" si="139"/>
        <v>0</v>
      </c>
      <c r="F360" s="437">
        <f t="shared" si="140"/>
        <v>0</v>
      </c>
      <c r="G360" s="438">
        <f t="shared" si="141"/>
        <v>0</v>
      </c>
      <c r="H360" s="438">
        <f t="shared" si="142"/>
        <v>0</v>
      </c>
      <c r="I360" s="438">
        <f t="shared" si="143"/>
        <v>0</v>
      </c>
      <c r="J360" s="438">
        <f t="shared" si="144"/>
        <v>0</v>
      </c>
      <c r="K360" s="438">
        <f t="shared" si="145"/>
        <v>0</v>
      </c>
      <c r="L360" s="439">
        <f t="shared" si="146"/>
        <v>0</v>
      </c>
      <c r="M360" s="437">
        <f t="shared" si="147"/>
        <v>0</v>
      </c>
      <c r="N360" s="438">
        <f t="shared" si="148"/>
        <v>0</v>
      </c>
      <c r="O360" s="438">
        <f t="shared" si="149"/>
        <v>0</v>
      </c>
      <c r="P360" s="438">
        <f t="shared" si="150"/>
        <v>0</v>
      </c>
      <c r="Q360" s="438">
        <f t="shared" si="151"/>
        <v>0</v>
      </c>
      <c r="R360" s="436">
        <f t="shared" si="129"/>
        <v>0</v>
      </c>
      <c r="S360" s="420">
        <f t="shared" si="152"/>
        <v>0</v>
      </c>
      <c r="T360" s="420">
        <f t="shared" si="153"/>
        <v>0</v>
      </c>
      <c r="U360" s="437">
        <f t="shared" si="154"/>
        <v>0</v>
      </c>
      <c r="V360" s="439">
        <f t="shared" si="155"/>
        <v>0</v>
      </c>
      <c r="W360" s="213">
        <f t="shared" si="156"/>
        <v>0</v>
      </c>
      <c r="X360" s="213">
        <f t="shared" si="130"/>
        <v>0</v>
      </c>
      <c r="Y360" s="213">
        <f t="shared" si="157"/>
        <v>0</v>
      </c>
      <c r="Z360" s="213">
        <f t="shared" si="158"/>
        <v>0</v>
      </c>
      <c r="AA360" s="216"/>
    </row>
    <row r="361" spans="1:27" x14ac:dyDescent="0.2">
      <c r="A361" s="421" t="s">
        <v>396</v>
      </c>
      <c r="B361" s="420">
        <v>7034</v>
      </c>
      <c r="C361" s="420">
        <v>1</v>
      </c>
      <c r="D361" s="435" t="str">
        <f t="shared" ref="D361" si="159">IF(W361&gt;2,"Problem?",IF(W361=2,"??",IF(W361=1,"Rounding?",IF(L361+O361&gt;0,"OK",IF(C361=0,"(alias)","")))))</f>
        <v/>
      </c>
      <c r="E361" s="436">
        <f t="shared" ref="E361" si="160">C361*ROUND(F361-R361,1)</f>
        <v>0</v>
      </c>
      <c r="F361" s="437">
        <f t="shared" ref="F361" si="161">SUMIF(DPVCODES,B361,DPCTONS)*C361-H361-G361</f>
        <v>0</v>
      </c>
      <c r="G361" s="438">
        <f t="shared" ref="G361" si="162">SUMIF(DPVCODES,B361,DPmoglines)*C361</f>
        <v>0</v>
      </c>
      <c r="H361" s="438">
        <f t="shared" ref="H361" si="163">SUMIF(DPVCODES,B361,DPGCTONS)*C361</f>
        <v>0</v>
      </c>
      <c r="I361" s="438">
        <f t="shared" ref="I361" si="164">SUMIF(Q3VCODES,B361,Q3CTONS)*C361</f>
        <v>0</v>
      </c>
      <c r="J361" s="438">
        <f t="shared" ref="J361" si="165">SUMIF(Q4VCODES,B361,Q4CTONS)*C361</f>
        <v>0</v>
      </c>
      <c r="K361" s="438">
        <f t="shared" ref="K361" si="166">SUMIF(Q1CVCODES,B361,Q1CCTONS)*C361</f>
        <v>0</v>
      </c>
      <c r="L361" s="439">
        <f t="shared" ref="L361" si="167">C361*(F361+H361+I361+J361+K361)</f>
        <v>0</v>
      </c>
      <c r="M361" s="437">
        <f t="shared" ref="M361" si="168">SUMIF(DPVCODES,B361,DPAPTONS)*C361</f>
        <v>0</v>
      </c>
      <c r="N361" s="438">
        <f t="shared" ref="N361" si="169">SUMIF(DPVCODES,B361,DPDPTONS)*C361</f>
        <v>0</v>
      </c>
      <c r="O361" s="438">
        <f t="shared" ref="O361" si="170">C361*(M361+N361)</f>
        <v>0</v>
      </c>
      <c r="P361" s="438">
        <f t="shared" ref="P361" si="171">SUMIF(Q2VCODES,B361,Q2BOTONS)*C361-U361</f>
        <v>0</v>
      </c>
      <c r="Q361" s="438">
        <f t="shared" ref="Q361" si="172">SUMIF(Q1BVCODES,B361,Q1BRSTONS)*C361</f>
        <v>0</v>
      </c>
      <c r="R361" s="436">
        <f t="shared" si="129"/>
        <v>0</v>
      </c>
      <c r="S361" s="420">
        <f t="shared" ref="S361" si="173">IF(+E361&gt;0.1,1,IF(+E361&lt;-0.1,1,0))</f>
        <v>0</v>
      </c>
      <c r="T361" s="420">
        <f t="shared" ref="T361" si="174">IF(W361&gt;2,1,0)</f>
        <v>0</v>
      </c>
      <c r="U361" s="437">
        <f t="shared" ref="U361" si="175">SUMIF(Q2VCODES,B361,Q2GTONS)*C361</f>
        <v>0</v>
      </c>
      <c r="V361" s="439">
        <f t="shared" ref="V361" si="176">SUMIF(Q1CVCODES,B361,Q1CBOTONS)*C361</f>
        <v>0</v>
      </c>
      <c r="W361" s="213">
        <f t="shared" ref="W361" si="177">IF(E361&lt;-0.5,4,IF(ABS(E361)&lt;0.1,0,IF(ABS(E361)&lt;=0.5,1,IF(E361&lt;0.01*L361,2,3))))</f>
        <v>0</v>
      </c>
      <c r="X361" s="213">
        <f t="shared" ref="X361" si="178">IF(W361&gt;2,1,0)</f>
        <v>0</v>
      </c>
      <c r="Y361" s="213">
        <f t="shared" ref="Y361" si="179">IF(W361=2,1,0)</f>
        <v>0</v>
      </c>
      <c r="Z361" s="213">
        <f t="shared" ref="Z361" si="180">IF(W361=1,1,0)</f>
        <v>0</v>
      </c>
      <c r="AA361" s="216"/>
    </row>
    <row r="362" spans="1:27" x14ac:dyDescent="0.2">
      <c r="A362" s="421" t="s">
        <v>492</v>
      </c>
      <c r="B362" s="420">
        <v>7035</v>
      </c>
      <c r="C362" s="420">
        <v>1</v>
      </c>
      <c r="D362" s="435" t="str">
        <f t="shared" si="138"/>
        <v/>
      </c>
      <c r="E362" s="436">
        <f t="shared" si="139"/>
        <v>0</v>
      </c>
      <c r="F362" s="437">
        <f t="shared" si="140"/>
        <v>0</v>
      </c>
      <c r="G362" s="438">
        <f t="shared" si="141"/>
        <v>0</v>
      </c>
      <c r="H362" s="438">
        <f t="shared" si="142"/>
        <v>0</v>
      </c>
      <c r="I362" s="438">
        <f t="shared" si="143"/>
        <v>0</v>
      </c>
      <c r="J362" s="438">
        <f t="shared" si="144"/>
        <v>0</v>
      </c>
      <c r="K362" s="438">
        <f t="shared" si="145"/>
        <v>0</v>
      </c>
      <c r="L362" s="439">
        <f t="shared" si="146"/>
        <v>0</v>
      </c>
      <c r="M362" s="437">
        <f t="shared" si="147"/>
        <v>0</v>
      </c>
      <c r="N362" s="438">
        <f t="shared" si="148"/>
        <v>0</v>
      </c>
      <c r="O362" s="438">
        <f t="shared" si="149"/>
        <v>0</v>
      </c>
      <c r="P362" s="438">
        <f t="shared" si="150"/>
        <v>0</v>
      </c>
      <c r="Q362" s="438">
        <f t="shared" si="151"/>
        <v>0</v>
      </c>
      <c r="R362" s="436">
        <f t="shared" si="129"/>
        <v>0</v>
      </c>
      <c r="S362" s="420">
        <f t="shared" si="152"/>
        <v>0</v>
      </c>
      <c r="T362" s="420">
        <f t="shared" si="153"/>
        <v>0</v>
      </c>
      <c r="U362" s="437">
        <f t="shared" si="154"/>
        <v>0</v>
      </c>
      <c r="V362" s="439">
        <f t="shared" si="155"/>
        <v>0</v>
      </c>
      <c r="W362" s="213">
        <f t="shared" si="156"/>
        <v>0</v>
      </c>
      <c r="X362" s="213">
        <f t="shared" si="130"/>
        <v>0</v>
      </c>
      <c r="Y362" s="213">
        <f t="shared" si="157"/>
        <v>0</v>
      </c>
      <c r="Z362" s="213">
        <f t="shared" si="158"/>
        <v>0</v>
      </c>
      <c r="AA362" s="216"/>
    </row>
    <row r="363" spans="1:27" x14ac:dyDescent="0.2">
      <c r="A363" s="421" t="s">
        <v>397</v>
      </c>
      <c r="B363" s="420">
        <v>5058</v>
      </c>
      <c r="C363" s="420">
        <v>1</v>
      </c>
      <c r="D363" s="435" t="str">
        <f t="shared" si="138"/>
        <v/>
      </c>
      <c r="E363" s="436">
        <f t="shared" si="139"/>
        <v>0</v>
      </c>
      <c r="F363" s="437">
        <f t="shared" si="140"/>
        <v>0</v>
      </c>
      <c r="G363" s="438">
        <f t="shared" si="141"/>
        <v>0</v>
      </c>
      <c r="H363" s="438">
        <f t="shared" si="142"/>
        <v>0</v>
      </c>
      <c r="I363" s="438">
        <f t="shared" si="143"/>
        <v>0</v>
      </c>
      <c r="J363" s="438">
        <f t="shared" si="144"/>
        <v>0</v>
      </c>
      <c r="K363" s="438">
        <f t="shared" si="145"/>
        <v>0</v>
      </c>
      <c r="L363" s="439">
        <f t="shared" si="146"/>
        <v>0</v>
      </c>
      <c r="M363" s="437">
        <f t="shared" si="147"/>
        <v>0</v>
      </c>
      <c r="N363" s="438">
        <f t="shared" si="148"/>
        <v>0</v>
      </c>
      <c r="O363" s="438">
        <f t="shared" si="149"/>
        <v>0</v>
      </c>
      <c r="P363" s="438">
        <f t="shared" si="150"/>
        <v>0</v>
      </c>
      <c r="Q363" s="438">
        <f t="shared" si="151"/>
        <v>0</v>
      </c>
      <c r="R363" s="436">
        <f t="shared" si="129"/>
        <v>0</v>
      </c>
      <c r="S363" s="420">
        <f t="shared" si="152"/>
        <v>0</v>
      </c>
      <c r="T363" s="420">
        <f t="shared" si="153"/>
        <v>0</v>
      </c>
      <c r="U363" s="437">
        <f t="shared" si="154"/>
        <v>0</v>
      </c>
      <c r="V363" s="439">
        <f t="shared" si="155"/>
        <v>0</v>
      </c>
      <c r="W363" s="213">
        <f t="shared" si="156"/>
        <v>0</v>
      </c>
      <c r="X363" s="213">
        <f t="shared" si="130"/>
        <v>0</v>
      </c>
      <c r="Y363" s="213">
        <f t="shared" si="157"/>
        <v>0</v>
      </c>
      <c r="Z363" s="213">
        <f t="shared" si="158"/>
        <v>0</v>
      </c>
      <c r="AA363" s="216"/>
    </row>
    <row r="364" spans="1:27" x14ac:dyDescent="0.2">
      <c r="A364" s="421" t="s">
        <v>671</v>
      </c>
      <c r="B364" s="420">
        <v>5067</v>
      </c>
      <c r="C364" s="420">
        <v>1</v>
      </c>
      <c r="D364" s="435" t="str">
        <f t="shared" si="138"/>
        <v/>
      </c>
      <c r="E364" s="436">
        <f t="shared" si="139"/>
        <v>0</v>
      </c>
      <c r="F364" s="437">
        <f t="shared" si="140"/>
        <v>0</v>
      </c>
      <c r="G364" s="438">
        <f t="shared" si="141"/>
        <v>0</v>
      </c>
      <c r="H364" s="438">
        <f t="shared" si="142"/>
        <v>0</v>
      </c>
      <c r="I364" s="438">
        <f t="shared" si="143"/>
        <v>0</v>
      </c>
      <c r="J364" s="438">
        <f t="shared" si="144"/>
        <v>0</v>
      </c>
      <c r="K364" s="438">
        <f t="shared" si="145"/>
        <v>0</v>
      </c>
      <c r="L364" s="439">
        <f t="shared" si="146"/>
        <v>0</v>
      </c>
      <c r="M364" s="437">
        <f t="shared" si="147"/>
        <v>0</v>
      </c>
      <c r="N364" s="438">
        <f t="shared" si="148"/>
        <v>0</v>
      </c>
      <c r="O364" s="438">
        <f t="shared" si="149"/>
        <v>0</v>
      </c>
      <c r="P364" s="438">
        <f t="shared" si="150"/>
        <v>0</v>
      </c>
      <c r="Q364" s="438">
        <f t="shared" si="151"/>
        <v>0</v>
      </c>
      <c r="R364" s="436">
        <f t="shared" si="129"/>
        <v>0</v>
      </c>
      <c r="S364" s="420">
        <f t="shared" si="152"/>
        <v>0</v>
      </c>
      <c r="T364" s="420">
        <f t="shared" si="153"/>
        <v>0</v>
      </c>
      <c r="U364" s="437">
        <f t="shared" si="154"/>
        <v>0</v>
      </c>
      <c r="V364" s="439">
        <f t="shared" si="155"/>
        <v>0</v>
      </c>
      <c r="W364" s="213">
        <f t="shared" si="156"/>
        <v>0</v>
      </c>
      <c r="X364" s="213">
        <f t="shared" si="130"/>
        <v>0</v>
      </c>
      <c r="Y364" s="213">
        <f t="shared" si="157"/>
        <v>0</v>
      </c>
      <c r="Z364" s="213">
        <f t="shared" si="158"/>
        <v>0</v>
      </c>
      <c r="AA364" s="216"/>
    </row>
    <row r="365" spans="1:27" x14ac:dyDescent="0.2">
      <c r="A365" s="421" t="s">
        <v>398</v>
      </c>
      <c r="B365" s="420">
        <v>7039</v>
      </c>
      <c r="C365" s="420">
        <v>1</v>
      </c>
      <c r="D365" s="435" t="str">
        <f t="shared" si="138"/>
        <v/>
      </c>
      <c r="E365" s="436">
        <f t="shared" si="139"/>
        <v>0</v>
      </c>
      <c r="F365" s="437">
        <f t="shared" si="140"/>
        <v>0</v>
      </c>
      <c r="G365" s="438">
        <f t="shared" si="141"/>
        <v>0</v>
      </c>
      <c r="H365" s="438">
        <f t="shared" si="142"/>
        <v>0</v>
      </c>
      <c r="I365" s="438">
        <f t="shared" si="143"/>
        <v>0</v>
      </c>
      <c r="J365" s="438">
        <f t="shared" si="144"/>
        <v>0</v>
      </c>
      <c r="K365" s="438">
        <f t="shared" si="145"/>
        <v>0</v>
      </c>
      <c r="L365" s="439">
        <f t="shared" si="146"/>
        <v>0</v>
      </c>
      <c r="M365" s="437">
        <f t="shared" si="147"/>
        <v>0</v>
      </c>
      <c r="N365" s="438">
        <f t="shared" si="148"/>
        <v>0</v>
      </c>
      <c r="O365" s="438">
        <f t="shared" si="149"/>
        <v>0</v>
      </c>
      <c r="P365" s="438">
        <f t="shared" si="150"/>
        <v>0</v>
      </c>
      <c r="Q365" s="438">
        <f t="shared" si="151"/>
        <v>0</v>
      </c>
      <c r="R365" s="436">
        <f t="shared" si="129"/>
        <v>0</v>
      </c>
      <c r="S365" s="420">
        <f t="shared" si="152"/>
        <v>0</v>
      </c>
      <c r="T365" s="420">
        <f t="shared" si="153"/>
        <v>0</v>
      </c>
      <c r="U365" s="437">
        <f t="shared" si="154"/>
        <v>0</v>
      </c>
      <c r="V365" s="439">
        <f t="shared" si="155"/>
        <v>0</v>
      </c>
      <c r="W365" s="213">
        <f t="shared" si="156"/>
        <v>0</v>
      </c>
      <c r="X365" s="213">
        <f t="shared" si="130"/>
        <v>0</v>
      </c>
      <c r="Y365" s="213">
        <f t="shared" si="157"/>
        <v>0</v>
      </c>
      <c r="Z365" s="213">
        <f t="shared" si="158"/>
        <v>0</v>
      </c>
      <c r="AA365" s="216"/>
    </row>
    <row r="366" spans="1:27" x14ac:dyDescent="0.2">
      <c r="A366" s="421" t="s">
        <v>793</v>
      </c>
      <c r="B366" s="420">
        <v>6180</v>
      </c>
      <c r="C366" s="420">
        <v>1</v>
      </c>
      <c r="D366" s="435" t="str">
        <f t="shared" si="138"/>
        <v/>
      </c>
      <c r="E366" s="436">
        <f t="shared" si="139"/>
        <v>0</v>
      </c>
      <c r="F366" s="437">
        <f t="shared" si="140"/>
        <v>0</v>
      </c>
      <c r="G366" s="438">
        <f t="shared" si="141"/>
        <v>0</v>
      </c>
      <c r="H366" s="438">
        <f t="shared" si="142"/>
        <v>0</v>
      </c>
      <c r="I366" s="438">
        <f t="shared" si="143"/>
        <v>0</v>
      </c>
      <c r="J366" s="438">
        <f t="shared" si="144"/>
        <v>0</v>
      </c>
      <c r="K366" s="438">
        <f t="shared" si="145"/>
        <v>0</v>
      </c>
      <c r="L366" s="439">
        <f t="shared" si="146"/>
        <v>0</v>
      </c>
      <c r="M366" s="437">
        <f t="shared" si="147"/>
        <v>0</v>
      </c>
      <c r="N366" s="438">
        <f t="shared" si="148"/>
        <v>0</v>
      </c>
      <c r="O366" s="438">
        <f t="shared" si="149"/>
        <v>0</v>
      </c>
      <c r="P366" s="438">
        <f t="shared" si="150"/>
        <v>0</v>
      </c>
      <c r="Q366" s="438">
        <f t="shared" si="151"/>
        <v>0</v>
      </c>
      <c r="R366" s="436">
        <f t="shared" si="129"/>
        <v>0</v>
      </c>
      <c r="S366" s="420">
        <f t="shared" si="152"/>
        <v>0</v>
      </c>
      <c r="T366" s="420">
        <f t="shared" si="153"/>
        <v>0</v>
      </c>
      <c r="U366" s="437">
        <f t="shared" si="154"/>
        <v>0</v>
      </c>
      <c r="V366" s="439">
        <f t="shared" si="155"/>
        <v>0</v>
      </c>
      <c r="W366" s="213">
        <f t="shared" si="156"/>
        <v>0</v>
      </c>
      <c r="X366" s="213">
        <f t="shared" si="130"/>
        <v>0</v>
      </c>
      <c r="Y366" s="213">
        <f t="shared" si="157"/>
        <v>0</v>
      </c>
      <c r="Z366" s="213">
        <f t="shared" si="158"/>
        <v>0</v>
      </c>
      <c r="AA366" s="216"/>
    </row>
    <row r="367" spans="1:27" x14ac:dyDescent="0.2">
      <c r="A367" s="421" t="s">
        <v>796</v>
      </c>
      <c r="B367" s="420">
        <v>7079</v>
      </c>
      <c r="C367" s="420">
        <v>1</v>
      </c>
      <c r="D367" s="435" t="str">
        <f t="shared" si="138"/>
        <v/>
      </c>
      <c r="E367" s="436">
        <f t="shared" si="139"/>
        <v>0</v>
      </c>
      <c r="F367" s="437">
        <f t="shared" si="140"/>
        <v>0</v>
      </c>
      <c r="G367" s="438">
        <f t="shared" si="141"/>
        <v>0</v>
      </c>
      <c r="H367" s="438">
        <f t="shared" si="142"/>
        <v>0</v>
      </c>
      <c r="I367" s="438">
        <f t="shared" si="143"/>
        <v>0</v>
      </c>
      <c r="J367" s="438">
        <f t="shared" si="144"/>
        <v>0</v>
      </c>
      <c r="K367" s="438">
        <f t="shared" si="145"/>
        <v>0</v>
      </c>
      <c r="L367" s="439">
        <f t="shared" si="146"/>
        <v>0</v>
      </c>
      <c r="M367" s="437">
        <f t="shared" si="147"/>
        <v>0</v>
      </c>
      <c r="N367" s="438">
        <f t="shared" si="148"/>
        <v>0</v>
      </c>
      <c r="O367" s="438">
        <f t="shared" si="149"/>
        <v>0</v>
      </c>
      <c r="P367" s="438">
        <f t="shared" si="150"/>
        <v>0</v>
      </c>
      <c r="Q367" s="438">
        <f t="shared" si="151"/>
        <v>0</v>
      </c>
      <c r="R367" s="436">
        <f t="shared" si="129"/>
        <v>0</v>
      </c>
      <c r="S367" s="420">
        <f t="shared" si="152"/>
        <v>0</v>
      </c>
      <c r="T367" s="420">
        <f t="shared" si="153"/>
        <v>0</v>
      </c>
      <c r="U367" s="437">
        <f t="shared" si="154"/>
        <v>0</v>
      </c>
      <c r="V367" s="439">
        <f t="shared" si="155"/>
        <v>0</v>
      </c>
      <c r="W367" s="213">
        <f t="shared" si="156"/>
        <v>0</v>
      </c>
      <c r="X367" s="213">
        <f t="shared" si="130"/>
        <v>0</v>
      </c>
      <c r="Y367" s="213">
        <f t="shared" si="157"/>
        <v>0</v>
      </c>
      <c r="Z367" s="213">
        <f t="shared" si="158"/>
        <v>0</v>
      </c>
      <c r="AA367" s="216"/>
    </row>
    <row r="368" spans="1:27" x14ac:dyDescent="0.2">
      <c r="A368" s="421" t="s">
        <v>637</v>
      </c>
      <c r="B368" s="420">
        <v>6020</v>
      </c>
      <c r="C368" s="420">
        <v>1</v>
      </c>
      <c r="D368" s="435" t="str">
        <f t="shared" si="138"/>
        <v/>
      </c>
      <c r="E368" s="436">
        <f t="shared" si="139"/>
        <v>0</v>
      </c>
      <c r="F368" s="437">
        <f t="shared" si="140"/>
        <v>0</v>
      </c>
      <c r="G368" s="438">
        <f t="shared" si="141"/>
        <v>0</v>
      </c>
      <c r="H368" s="438">
        <f t="shared" si="142"/>
        <v>0</v>
      </c>
      <c r="I368" s="438">
        <f t="shared" si="143"/>
        <v>0</v>
      </c>
      <c r="J368" s="438">
        <f t="shared" si="144"/>
        <v>0</v>
      </c>
      <c r="K368" s="438">
        <f t="shared" si="145"/>
        <v>0</v>
      </c>
      <c r="L368" s="439">
        <f t="shared" si="146"/>
        <v>0</v>
      </c>
      <c r="M368" s="437">
        <f t="shared" si="147"/>
        <v>0</v>
      </c>
      <c r="N368" s="438">
        <f t="shared" si="148"/>
        <v>0</v>
      </c>
      <c r="O368" s="438">
        <f t="shared" si="149"/>
        <v>0</v>
      </c>
      <c r="P368" s="438">
        <f t="shared" si="150"/>
        <v>0</v>
      </c>
      <c r="Q368" s="438">
        <f t="shared" si="151"/>
        <v>0</v>
      </c>
      <c r="R368" s="436">
        <f t="shared" si="129"/>
        <v>0</v>
      </c>
      <c r="S368" s="420">
        <f t="shared" si="152"/>
        <v>0</v>
      </c>
      <c r="T368" s="420">
        <f t="shared" si="153"/>
        <v>0</v>
      </c>
      <c r="U368" s="437">
        <f t="shared" si="154"/>
        <v>0</v>
      </c>
      <c r="V368" s="439">
        <f t="shared" si="155"/>
        <v>0</v>
      </c>
      <c r="W368" s="213">
        <f t="shared" si="156"/>
        <v>0</v>
      </c>
      <c r="X368" s="213">
        <f t="shared" si="130"/>
        <v>0</v>
      </c>
      <c r="Y368" s="213">
        <f t="shared" si="157"/>
        <v>0</v>
      </c>
      <c r="Z368" s="213">
        <f t="shared" si="158"/>
        <v>0</v>
      </c>
      <c r="AA368" s="216"/>
    </row>
    <row r="369" spans="1:27" x14ac:dyDescent="0.2">
      <c r="A369" s="421" t="s">
        <v>399</v>
      </c>
      <c r="B369" s="420">
        <v>4005</v>
      </c>
      <c r="C369" s="420">
        <v>1</v>
      </c>
      <c r="D369" s="435" t="str">
        <f t="shared" si="138"/>
        <v/>
      </c>
      <c r="E369" s="436">
        <f t="shared" si="139"/>
        <v>0</v>
      </c>
      <c r="F369" s="437">
        <f t="shared" si="140"/>
        <v>0</v>
      </c>
      <c r="G369" s="438">
        <f t="shared" si="141"/>
        <v>0</v>
      </c>
      <c r="H369" s="438">
        <f t="shared" si="142"/>
        <v>0</v>
      </c>
      <c r="I369" s="438">
        <f t="shared" si="143"/>
        <v>0</v>
      </c>
      <c r="J369" s="438">
        <f t="shared" si="144"/>
        <v>0</v>
      </c>
      <c r="K369" s="438">
        <f t="shared" si="145"/>
        <v>0</v>
      </c>
      <c r="L369" s="439">
        <f t="shared" si="146"/>
        <v>0</v>
      </c>
      <c r="M369" s="437">
        <f t="shared" si="147"/>
        <v>0</v>
      </c>
      <c r="N369" s="438">
        <f t="shared" si="148"/>
        <v>0</v>
      </c>
      <c r="O369" s="438">
        <f t="shared" si="149"/>
        <v>0</v>
      </c>
      <c r="P369" s="438">
        <f t="shared" si="150"/>
        <v>0</v>
      </c>
      <c r="Q369" s="438">
        <f t="shared" si="151"/>
        <v>0</v>
      </c>
      <c r="R369" s="436">
        <f t="shared" si="129"/>
        <v>0</v>
      </c>
      <c r="S369" s="420">
        <f t="shared" si="152"/>
        <v>0</v>
      </c>
      <c r="T369" s="420">
        <f t="shared" si="153"/>
        <v>0</v>
      </c>
      <c r="U369" s="437">
        <f t="shared" si="154"/>
        <v>0</v>
      </c>
      <c r="V369" s="439">
        <f t="shared" si="155"/>
        <v>0</v>
      </c>
      <c r="W369" s="213">
        <f t="shared" si="156"/>
        <v>0</v>
      </c>
      <c r="X369" s="213">
        <f t="shared" si="130"/>
        <v>0</v>
      </c>
      <c r="Y369" s="213">
        <f t="shared" si="157"/>
        <v>0</v>
      </c>
      <c r="Z369" s="213">
        <f t="shared" si="158"/>
        <v>0</v>
      </c>
      <c r="AA369" s="216"/>
    </row>
    <row r="370" spans="1:27" x14ac:dyDescent="0.2">
      <c r="A370" s="421" t="s">
        <v>400</v>
      </c>
      <c r="B370" s="420">
        <v>7036</v>
      </c>
      <c r="C370" s="420">
        <v>1</v>
      </c>
      <c r="D370" s="435" t="str">
        <f t="shared" si="138"/>
        <v/>
      </c>
      <c r="E370" s="436">
        <f t="shared" si="139"/>
        <v>0</v>
      </c>
      <c r="F370" s="437">
        <f t="shared" si="140"/>
        <v>0</v>
      </c>
      <c r="G370" s="438">
        <f t="shared" si="141"/>
        <v>0</v>
      </c>
      <c r="H370" s="438">
        <f t="shared" si="142"/>
        <v>0</v>
      </c>
      <c r="I370" s="438">
        <f t="shared" si="143"/>
        <v>0</v>
      </c>
      <c r="J370" s="438">
        <f t="shared" si="144"/>
        <v>0</v>
      </c>
      <c r="K370" s="438">
        <f t="shared" si="145"/>
        <v>0</v>
      </c>
      <c r="L370" s="439">
        <f t="shared" si="146"/>
        <v>0</v>
      </c>
      <c r="M370" s="437">
        <f t="shared" si="147"/>
        <v>0</v>
      </c>
      <c r="N370" s="438">
        <f t="shared" si="148"/>
        <v>0</v>
      </c>
      <c r="O370" s="438">
        <f t="shared" si="149"/>
        <v>0</v>
      </c>
      <c r="P370" s="438">
        <f t="shared" si="150"/>
        <v>0</v>
      </c>
      <c r="Q370" s="438">
        <f t="shared" si="151"/>
        <v>0</v>
      </c>
      <c r="R370" s="436">
        <f t="shared" si="129"/>
        <v>0</v>
      </c>
      <c r="S370" s="420">
        <f t="shared" si="152"/>
        <v>0</v>
      </c>
      <c r="T370" s="420">
        <f t="shared" si="153"/>
        <v>0</v>
      </c>
      <c r="U370" s="437">
        <f t="shared" si="154"/>
        <v>0</v>
      </c>
      <c r="V370" s="439">
        <f t="shared" si="155"/>
        <v>0</v>
      </c>
      <c r="W370" s="213">
        <f t="shared" si="156"/>
        <v>0</v>
      </c>
      <c r="X370" s="213">
        <f t="shared" si="130"/>
        <v>0</v>
      </c>
      <c r="Y370" s="213">
        <f t="shared" si="157"/>
        <v>0</v>
      </c>
      <c r="Z370" s="213">
        <f t="shared" si="158"/>
        <v>0</v>
      </c>
      <c r="AA370" s="216"/>
    </row>
    <row r="371" spans="1:27" x14ac:dyDescent="0.2">
      <c r="A371" s="421" t="s">
        <v>811</v>
      </c>
      <c r="B371" s="420">
        <v>5172</v>
      </c>
      <c r="C371" s="420">
        <v>1</v>
      </c>
      <c r="D371" s="435" t="str">
        <f t="shared" si="138"/>
        <v/>
      </c>
      <c r="E371" s="436">
        <f t="shared" si="139"/>
        <v>0</v>
      </c>
      <c r="F371" s="437">
        <f t="shared" si="140"/>
        <v>0</v>
      </c>
      <c r="G371" s="438">
        <f t="shared" si="141"/>
        <v>0</v>
      </c>
      <c r="H371" s="438">
        <f t="shared" si="142"/>
        <v>0</v>
      </c>
      <c r="I371" s="438">
        <f t="shared" si="143"/>
        <v>0</v>
      </c>
      <c r="J371" s="438">
        <f t="shared" si="144"/>
        <v>0</v>
      </c>
      <c r="K371" s="438">
        <f t="shared" si="145"/>
        <v>0</v>
      </c>
      <c r="L371" s="439">
        <f t="shared" si="146"/>
        <v>0</v>
      </c>
      <c r="M371" s="437">
        <f t="shared" si="147"/>
        <v>0</v>
      </c>
      <c r="N371" s="438">
        <f t="shared" si="148"/>
        <v>0</v>
      </c>
      <c r="O371" s="438">
        <f t="shared" si="149"/>
        <v>0</v>
      </c>
      <c r="P371" s="438">
        <f t="shared" si="150"/>
        <v>0</v>
      </c>
      <c r="Q371" s="438">
        <f t="shared" si="151"/>
        <v>0</v>
      </c>
      <c r="R371" s="436">
        <f t="shared" si="129"/>
        <v>0</v>
      </c>
      <c r="S371" s="420">
        <f t="shared" si="152"/>
        <v>0</v>
      </c>
      <c r="T371" s="420">
        <f t="shared" si="153"/>
        <v>0</v>
      </c>
      <c r="U371" s="437">
        <f t="shared" si="154"/>
        <v>0</v>
      </c>
      <c r="V371" s="439">
        <f t="shared" si="155"/>
        <v>0</v>
      </c>
      <c r="W371" s="213">
        <f t="shared" si="156"/>
        <v>0</v>
      </c>
      <c r="X371" s="213">
        <f t="shared" si="130"/>
        <v>0</v>
      </c>
      <c r="Y371" s="213">
        <f t="shared" si="157"/>
        <v>0</v>
      </c>
      <c r="Z371" s="213">
        <f t="shared" si="158"/>
        <v>0</v>
      </c>
      <c r="AA371" s="216"/>
    </row>
    <row r="372" spans="1:27" x14ac:dyDescent="0.2">
      <c r="A372" s="421" t="s">
        <v>812</v>
      </c>
      <c r="B372" s="420">
        <v>5173</v>
      </c>
      <c r="C372" s="420">
        <v>1</v>
      </c>
      <c r="D372" s="435" t="str">
        <f t="shared" si="138"/>
        <v/>
      </c>
      <c r="E372" s="436">
        <f t="shared" si="139"/>
        <v>0</v>
      </c>
      <c r="F372" s="437">
        <f t="shared" si="140"/>
        <v>0</v>
      </c>
      <c r="G372" s="438">
        <f t="shared" si="141"/>
        <v>0</v>
      </c>
      <c r="H372" s="438">
        <f t="shared" si="142"/>
        <v>0</v>
      </c>
      <c r="I372" s="438">
        <f t="shared" si="143"/>
        <v>0</v>
      </c>
      <c r="J372" s="438">
        <f t="shared" si="144"/>
        <v>0</v>
      </c>
      <c r="K372" s="438">
        <f t="shared" si="145"/>
        <v>0</v>
      </c>
      <c r="L372" s="439">
        <f t="shared" si="146"/>
        <v>0</v>
      </c>
      <c r="M372" s="437">
        <f t="shared" si="147"/>
        <v>0</v>
      </c>
      <c r="N372" s="438">
        <f t="shared" si="148"/>
        <v>0</v>
      </c>
      <c r="O372" s="438">
        <f t="shared" si="149"/>
        <v>0</v>
      </c>
      <c r="P372" s="438">
        <f t="shared" si="150"/>
        <v>0</v>
      </c>
      <c r="Q372" s="438">
        <f t="shared" si="151"/>
        <v>0</v>
      </c>
      <c r="R372" s="436">
        <f t="shared" si="129"/>
        <v>0</v>
      </c>
      <c r="S372" s="420">
        <f t="shared" si="152"/>
        <v>0</v>
      </c>
      <c r="T372" s="420">
        <f t="shared" si="153"/>
        <v>0</v>
      </c>
      <c r="U372" s="437">
        <f t="shared" si="154"/>
        <v>0</v>
      </c>
      <c r="V372" s="439">
        <f t="shared" si="155"/>
        <v>0</v>
      </c>
      <c r="W372" s="213">
        <f t="shared" si="156"/>
        <v>0</v>
      </c>
      <c r="X372" s="213">
        <f t="shared" si="130"/>
        <v>0</v>
      </c>
      <c r="Y372" s="213">
        <f t="shared" si="157"/>
        <v>0</v>
      </c>
      <c r="Z372" s="213">
        <f t="shared" si="158"/>
        <v>0</v>
      </c>
      <c r="AA372" s="216"/>
    </row>
    <row r="373" spans="1:27" x14ac:dyDescent="0.2">
      <c r="A373" s="421" t="s">
        <v>788</v>
      </c>
      <c r="B373" s="420">
        <v>5166</v>
      </c>
      <c r="C373" s="420">
        <v>1</v>
      </c>
      <c r="D373" s="435" t="str">
        <f t="shared" si="138"/>
        <v/>
      </c>
      <c r="E373" s="436">
        <f t="shared" si="139"/>
        <v>0</v>
      </c>
      <c r="F373" s="437">
        <f t="shared" si="140"/>
        <v>0</v>
      </c>
      <c r="G373" s="438">
        <f t="shared" si="141"/>
        <v>0</v>
      </c>
      <c r="H373" s="438">
        <f t="shared" si="142"/>
        <v>0</v>
      </c>
      <c r="I373" s="438">
        <f t="shared" si="143"/>
        <v>0</v>
      </c>
      <c r="J373" s="438">
        <f t="shared" si="144"/>
        <v>0</v>
      </c>
      <c r="K373" s="438">
        <f t="shared" si="145"/>
        <v>0</v>
      </c>
      <c r="L373" s="439">
        <f t="shared" si="146"/>
        <v>0</v>
      </c>
      <c r="M373" s="437">
        <f t="shared" si="147"/>
        <v>0</v>
      </c>
      <c r="N373" s="438">
        <f t="shared" si="148"/>
        <v>0</v>
      </c>
      <c r="O373" s="438">
        <f t="shared" si="149"/>
        <v>0</v>
      </c>
      <c r="P373" s="438">
        <f t="shared" si="150"/>
        <v>0</v>
      </c>
      <c r="Q373" s="438">
        <f t="shared" si="151"/>
        <v>0</v>
      </c>
      <c r="R373" s="436">
        <f t="shared" si="129"/>
        <v>0</v>
      </c>
      <c r="S373" s="420">
        <f t="shared" si="152"/>
        <v>0</v>
      </c>
      <c r="T373" s="420">
        <f t="shared" si="153"/>
        <v>0</v>
      </c>
      <c r="U373" s="437">
        <f t="shared" si="154"/>
        <v>0</v>
      </c>
      <c r="V373" s="439">
        <f t="shared" si="155"/>
        <v>0</v>
      </c>
      <c r="W373" s="213">
        <f t="shared" si="156"/>
        <v>0</v>
      </c>
      <c r="X373" s="213">
        <f t="shared" si="130"/>
        <v>0</v>
      </c>
      <c r="Y373" s="213">
        <f t="shared" si="157"/>
        <v>0</v>
      </c>
      <c r="Z373" s="213">
        <f t="shared" si="158"/>
        <v>0</v>
      </c>
      <c r="AA373" s="216"/>
    </row>
    <row r="374" spans="1:27" x14ac:dyDescent="0.2">
      <c r="A374" s="421" t="s">
        <v>813</v>
      </c>
      <c r="B374" s="420">
        <v>5174</v>
      </c>
      <c r="C374" s="420">
        <v>1</v>
      </c>
      <c r="D374" s="435" t="str">
        <f t="shared" si="138"/>
        <v/>
      </c>
      <c r="E374" s="436">
        <f t="shared" si="139"/>
        <v>0</v>
      </c>
      <c r="F374" s="437">
        <f t="shared" si="140"/>
        <v>0</v>
      </c>
      <c r="G374" s="438">
        <f t="shared" si="141"/>
        <v>0</v>
      </c>
      <c r="H374" s="438">
        <f t="shared" si="142"/>
        <v>0</v>
      </c>
      <c r="I374" s="438">
        <f t="shared" si="143"/>
        <v>0</v>
      </c>
      <c r="J374" s="438">
        <f t="shared" si="144"/>
        <v>0</v>
      </c>
      <c r="K374" s="438">
        <f t="shared" si="145"/>
        <v>0</v>
      </c>
      <c r="L374" s="439">
        <f t="shared" si="146"/>
        <v>0</v>
      </c>
      <c r="M374" s="437">
        <f t="shared" si="147"/>
        <v>0</v>
      </c>
      <c r="N374" s="438">
        <f t="shared" si="148"/>
        <v>0</v>
      </c>
      <c r="O374" s="438">
        <f t="shared" si="149"/>
        <v>0</v>
      </c>
      <c r="P374" s="438">
        <f t="shared" si="150"/>
        <v>0</v>
      </c>
      <c r="Q374" s="438">
        <f t="shared" si="151"/>
        <v>0</v>
      </c>
      <c r="R374" s="436">
        <f t="shared" si="129"/>
        <v>0</v>
      </c>
      <c r="S374" s="420">
        <f t="shared" si="152"/>
        <v>0</v>
      </c>
      <c r="T374" s="420">
        <f t="shared" si="153"/>
        <v>0</v>
      </c>
      <c r="U374" s="437">
        <f t="shared" si="154"/>
        <v>0</v>
      </c>
      <c r="V374" s="439">
        <f t="shared" si="155"/>
        <v>0</v>
      </c>
      <c r="W374" s="213">
        <f t="shared" si="156"/>
        <v>0</v>
      </c>
      <c r="X374" s="213">
        <f t="shared" si="130"/>
        <v>0</v>
      </c>
      <c r="Y374" s="213">
        <f t="shared" si="157"/>
        <v>0</v>
      </c>
      <c r="Z374" s="213">
        <f t="shared" si="158"/>
        <v>0</v>
      </c>
      <c r="AA374" s="216"/>
    </row>
    <row r="375" spans="1:27" x14ac:dyDescent="0.2">
      <c r="A375" s="421" t="s">
        <v>735</v>
      </c>
      <c r="B375" s="420">
        <v>5136</v>
      </c>
      <c r="C375" s="420">
        <v>1</v>
      </c>
      <c r="D375" s="435" t="str">
        <f t="shared" si="138"/>
        <v/>
      </c>
      <c r="E375" s="436">
        <f t="shared" si="139"/>
        <v>0</v>
      </c>
      <c r="F375" s="437">
        <f t="shared" si="140"/>
        <v>0</v>
      </c>
      <c r="G375" s="438">
        <f t="shared" si="141"/>
        <v>0</v>
      </c>
      <c r="H375" s="438">
        <f t="shared" si="142"/>
        <v>0</v>
      </c>
      <c r="I375" s="438">
        <f t="shared" si="143"/>
        <v>0</v>
      </c>
      <c r="J375" s="438">
        <f t="shared" si="144"/>
        <v>0</v>
      </c>
      <c r="K375" s="438">
        <f t="shared" si="145"/>
        <v>0</v>
      </c>
      <c r="L375" s="439">
        <f t="shared" si="146"/>
        <v>0</v>
      </c>
      <c r="M375" s="437">
        <f t="shared" si="147"/>
        <v>0</v>
      </c>
      <c r="N375" s="438">
        <f t="shared" si="148"/>
        <v>0</v>
      </c>
      <c r="O375" s="438">
        <f t="shared" si="149"/>
        <v>0</v>
      </c>
      <c r="P375" s="438">
        <f t="shared" si="150"/>
        <v>0</v>
      </c>
      <c r="Q375" s="438">
        <f t="shared" si="151"/>
        <v>0</v>
      </c>
      <c r="R375" s="436">
        <f t="shared" si="129"/>
        <v>0</v>
      </c>
      <c r="S375" s="420">
        <f t="shared" si="152"/>
        <v>0</v>
      </c>
      <c r="T375" s="420">
        <f t="shared" si="153"/>
        <v>0</v>
      </c>
      <c r="U375" s="437">
        <f t="shared" si="154"/>
        <v>0</v>
      </c>
      <c r="V375" s="439">
        <f t="shared" si="155"/>
        <v>0</v>
      </c>
      <c r="W375" s="213">
        <f t="shared" si="156"/>
        <v>0</v>
      </c>
      <c r="X375" s="213">
        <f t="shared" si="130"/>
        <v>0</v>
      </c>
      <c r="Y375" s="213">
        <f t="shared" si="157"/>
        <v>0</v>
      </c>
      <c r="Z375" s="213">
        <f t="shared" si="158"/>
        <v>0</v>
      </c>
      <c r="AA375" s="216"/>
    </row>
    <row r="376" spans="1:27" x14ac:dyDescent="0.2">
      <c r="A376" s="421" t="s">
        <v>401</v>
      </c>
      <c r="B376" s="420"/>
      <c r="C376" s="420">
        <v>0</v>
      </c>
      <c r="D376" s="435" t="str">
        <f t="shared" ref="D376:D388" si="181">IF(W376&gt;2,"Problem?",IF(W376=2,"??",IF(W376=1,"Rounding?",IF(L376+O376&gt;0,"OK",IF(C376=0,"(alias)","")))))</f>
        <v>(alias)</v>
      </c>
      <c r="E376" s="436">
        <f t="shared" ref="E376:E388" si="182">C376*ROUND(F376-R376,1)</f>
        <v>0</v>
      </c>
      <c r="F376" s="437">
        <f t="shared" ref="F376:F388" si="183">SUMIF(DPVCODES,B376,DPCTONS)*C376-H376-G376</f>
        <v>0</v>
      </c>
      <c r="G376" s="438">
        <f t="shared" ref="G376:G388" si="184">SUMIF(DPVCODES,B376,DPmoglines)*C376</f>
        <v>0</v>
      </c>
      <c r="H376" s="438">
        <f t="shared" ref="H376:H388" si="185">SUMIF(DPVCODES,B376,DPGCTONS)*C376</f>
        <v>0</v>
      </c>
      <c r="I376" s="438">
        <f t="shared" ref="I376:I388" si="186">SUMIF(Q3VCODES,B376,Q3CTONS)*C376</f>
        <v>0</v>
      </c>
      <c r="J376" s="438">
        <f t="shared" ref="J376:J388" si="187">SUMIF(Q4VCODES,B376,Q4CTONS)*C376</f>
        <v>0</v>
      </c>
      <c r="K376" s="438">
        <f t="shared" ref="K376:K388" si="188">SUMIF(Q1CVCODES,B376,Q1CCTONS)*C376</f>
        <v>0</v>
      </c>
      <c r="L376" s="439">
        <f t="shared" ref="L376:L388" si="189">C376*(F376+H376+I376+J376+K376)</f>
        <v>0</v>
      </c>
      <c r="M376" s="437">
        <f t="shared" ref="M376:M388" si="190">SUMIF(DPVCODES,B376,DPAPTONS)*C376</f>
        <v>0</v>
      </c>
      <c r="N376" s="438">
        <f t="shared" ref="N376:N388" si="191">SUMIF(DPVCODES,B376,DPDPTONS)*C376</f>
        <v>0</v>
      </c>
      <c r="O376" s="438">
        <f t="shared" ref="O376:O388" si="192">C376*(M376+N376)</f>
        <v>0</v>
      </c>
      <c r="P376" s="438">
        <f t="shared" ref="P376:P388" si="193">SUMIF(Q2VCODES,B376,Q2BOTONS)*C376-U376</f>
        <v>0</v>
      </c>
      <c r="Q376" s="438">
        <f t="shared" ref="Q376:Q388" si="194">SUMIF(Q1BVCODES,B376,Q1BRSTONS)*C376</f>
        <v>0</v>
      </c>
      <c r="R376" s="436">
        <f t="shared" si="129"/>
        <v>0</v>
      </c>
      <c r="S376" s="420">
        <f t="shared" ref="S376:S388" si="195">IF(+E376&gt;0.1,1,IF(+E376&lt;-0.1,1,0))</f>
        <v>0</v>
      </c>
      <c r="T376" s="420">
        <f t="shared" ref="T376:T388" si="196">IF(W376&gt;2,1,0)</f>
        <v>0</v>
      </c>
      <c r="U376" s="437">
        <f t="shared" ref="U376:U388" si="197">SUMIF(Q2VCODES,B376,Q2GTONS)*C376</f>
        <v>0</v>
      </c>
      <c r="V376" s="439">
        <f t="shared" ref="V376:V388" si="198">SUMIF(Q1CVCODES,B376,Q1CBOTONS)*C376</f>
        <v>0</v>
      </c>
      <c r="W376" s="213">
        <f t="shared" ref="W376:W388" si="199">IF(E376&lt;-0.5,4,IF(ABS(E376)&lt;0.1,0,IF(ABS(E376)&lt;=0.5,1,IF(E376&lt;0.01*L376,2,3))))</f>
        <v>0</v>
      </c>
      <c r="X376" s="213">
        <f t="shared" si="130"/>
        <v>0</v>
      </c>
      <c r="Y376" s="213">
        <f t="shared" ref="Y376:Y388" si="200">IF(W376=2,1,0)</f>
        <v>0</v>
      </c>
      <c r="Z376" s="213">
        <f t="shared" ref="Z376:Z388" si="201">IF(W376=1,1,0)</f>
        <v>0</v>
      </c>
      <c r="AA376" s="216"/>
    </row>
    <row r="377" spans="1:27" x14ac:dyDescent="0.2">
      <c r="A377" s="421" t="s">
        <v>402</v>
      </c>
      <c r="B377" s="420">
        <v>5016</v>
      </c>
      <c r="C377" s="420">
        <v>1</v>
      </c>
      <c r="D377" s="435" t="str">
        <f t="shared" si="181"/>
        <v/>
      </c>
      <c r="E377" s="436">
        <f t="shared" si="182"/>
        <v>0</v>
      </c>
      <c r="F377" s="437">
        <f t="shared" si="183"/>
        <v>0</v>
      </c>
      <c r="G377" s="438">
        <f t="shared" si="184"/>
        <v>0</v>
      </c>
      <c r="H377" s="438">
        <f t="shared" si="185"/>
        <v>0</v>
      </c>
      <c r="I377" s="438">
        <f t="shared" si="186"/>
        <v>0</v>
      </c>
      <c r="J377" s="438">
        <f t="shared" si="187"/>
        <v>0</v>
      </c>
      <c r="K377" s="438">
        <f t="shared" si="188"/>
        <v>0</v>
      </c>
      <c r="L377" s="439">
        <f t="shared" si="189"/>
        <v>0</v>
      </c>
      <c r="M377" s="437">
        <f t="shared" si="190"/>
        <v>0</v>
      </c>
      <c r="N377" s="438">
        <f t="shared" si="191"/>
        <v>0</v>
      </c>
      <c r="O377" s="438">
        <f t="shared" si="192"/>
        <v>0</v>
      </c>
      <c r="P377" s="438">
        <f t="shared" si="193"/>
        <v>0</v>
      </c>
      <c r="Q377" s="438">
        <f t="shared" si="194"/>
        <v>0</v>
      </c>
      <c r="R377" s="436">
        <f t="shared" si="129"/>
        <v>0</v>
      </c>
      <c r="S377" s="420">
        <f t="shared" si="195"/>
        <v>0</v>
      </c>
      <c r="T377" s="420">
        <f t="shared" si="196"/>
        <v>0</v>
      </c>
      <c r="U377" s="437">
        <f t="shared" si="197"/>
        <v>0</v>
      </c>
      <c r="V377" s="439">
        <f t="shared" si="198"/>
        <v>0</v>
      </c>
      <c r="W377" s="213">
        <f t="shared" si="199"/>
        <v>0</v>
      </c>
      <c r="X377" s="213">
        <f t="shared" si="130"/>
        <v>0</v>
      </c>
      <c r="Y377" s="213">
        <f t="shared" si="200"/>
        <v>0</v>
      </c>
      <c r="Z377" s="213">
        <f t="shared" si="201"/>
        <v>0</v>
      </c>
      <c r="AA377" s="216"/>
    </row>
    <row r="378" spans="1:27" x14ac:dyDescent="0.2">
      <c r="A378" s="421" t="s">
        <v>403</v>
      </c>
      <c r="B378" s="420">
        <v>6133</v>
      </c>
      <c r="C378" s="420">
        <v>1</v>
      </c>
      <c r="D378" s="435" t="str">
        <f t="shared" si="181"/>
        <v/>
      </c>
      <c r="E378" s="436">
        <f t="shared" si="182"/>
        <v>0</v>
      </c>
      <c r="F378" s="437">
        <f t="shared" si="183"/>
        <v>0</v>
      </c>
      <c r="G378" s="438">
        <f t="shared" si="184"/>
        <v>0</v>
      </c>
      <c r="H378" s="438">
        <f t="shared" si="185"/>
        <v>0</v>
      </c>
      <c r="I378" s="438">
        <f t="shared" si="186"/>
        <v>0</v>
      </c>
      <c r="J378" s="438">
        <f t="shared" si="187"/>
        <v>0</v>
      </c>
      <c r="K378" s="438">
        <f t="shared" si="188"/>
        <v>0</v>
      </c>
      <c r="L378" s="439">
        <f t="shared" si="189"/>
        <v>0</v>
      </c>
      <c r="M378" s="437">
        <f t="shared" si="190"/>
        <v>0</v>
      </c>
      <c r="N378" s="438">
        <f t="shared" si="191"/>
        <v>0</v>
      </c>
      <c r="O378" s="438">
        <f t="shared" si="192"/>
        <v>0</v>
      </c>
      <c r="P378" s="438">
        <f t="shared" si="193"/>
        <v>0</v>
      </c>
      <c r="Q378" s="438">
        <f t="shared" si="194"/>
        <v>0</v>
      </c>
      <c r="R378" s="436">
        <f t="shared" si="129"/>
        <v>0</v>
      </c>
      <c r="S378" s="420">
        <f t="shared" si="195"/>
        <v>0</v>
      </c>
      <c r="T378" s="420">
        <f t="shared" si="196"/>
        <v>0</v>
      </c>
      <c r="U378" s="437">
        <f t="shared" si="197"/>
        <v>0</v>
      </c>
      <c r="V378" s="439">
        <f t="shared" si="198"/>
        <v>0</v>
      </c>
      <c r="W378" s="213">
        <f t="shared" si="199"/>
        <v>0</v>
      </c>
      <c r="X378" s="213">
        <f t="shared" si="130"/>
        <v>0</v>
      </c>
      <c r="Y378" s="213">
        <f t="shared" si="200"/>
        <v>0</v>
      </c>
      <c r="Z378" s="213">
        <f t="shared" si="201"/>
        <v>0</v>
      </c>
      <c r="AA378" s="216"/>
    </row>
    <row r="379" spans="1:27" x14ac:dyDescent="0.2">
      <c r="A379" s="421" t="s">
        <v>39</v>
      </c>
      <c r="B379" s="420">
        <v>6035</v>
      </c>
      <c r="C379" s="420">
        <v>1</v>
      </c>
      <c r="D379" s="435" t="str">
        <f t="shared" si="181"/>
        <v/>
      </c>
      <c r="E379" s="436">
        <f t="shared" si="182"/>
        <v>0</v>
      </c>
      <c r="F379" s="437">
        <f t="shared" si="183"/>
        <v>0</v>
      </c>
      <c r="G379" s="438">
        <f t="shared" si="184"/>
        <v>0</v>
      </c>
      <c r="H379" s="438">
        <f t="shared" si="185"/>
        <v>0</v>
      </c>
      <c r="I379" s="438">
        <f t="shared" si="186"/>
        <v>0</v>
      </c>
      <c r="J379" s="438">
        <f t="shared" si="187"/>
        <v>0</v>
      </c>
      <c r="K379" s="438">
        <f t="shared" si="188"/>
        <v>0</v>
      </c>
      <c r="L379" s="439">
        <f t="shared" si="189"/>
        <v>0</v>
      </c>
      <c r="M379" s="437">
        <f t="shared" si="190"/>
        <v>0</v>
      </c>
      <c r="N379" s="438">
        <f t="shared" si="191"/>
        <v>0</v>
      </c>
      <c r="O379" s="438">
        <f t="shared" si="192"/>
        <v>0</v>
      </c>
      <c r="P379" s="438">
        <f t="shared" si="193"/>
        <v>0</v>
      </c>
      <c r="Q379" s="438">
        <f t="shared" si="194"/>
        <v>0</v>
      </c>
      <c r="R379" s="436">
        <f t="shared" si="129"/>
        <v>0</v>
      </c>
      <c r="S379" s="420">
        <f t="shared" si="195"/>
        <v>0</v>
      </c>
      <c r="T379" s="420">
        <f t="shared" si="196"/>
        <v>0</v>
      </c>
      <c r="U379" s="437">
        <f t="shared" si="197"/>
        <v>0</v>
      </c>
      <c r="V379" s="439">
        <f t="shared" si="198"/>
        <v>0</v>
      </c>
      <c r="W379" s="213">
        <f t="shared" si="199"/>
        <v>0</v>
      </c>
      <c r="X379" s="213">
        <f t="shared" si="130"/>
        <v>0</v>
      </c>
      <c r="Y379" s="213">
        <f t="shared" si="200"/>
        <v>0</v>
      </c>
      <c r="Z379" s="213">
        <f t="shared" si="201"/>
        <v>0</v>
      </c>
      <c r="AA379" s="216"/>
    </row>
    <row r="380" spans="1:27" x14ac:dyDescent="0.2">
      <c r="A380" s="421" t="s">
        <v>404</v>
      </c>
      <c r="B380" s="420">
        <v>6125</v>
      </c>
      <c r="C380" s="420">
        <v>1</v>
      </c>
      <c r="D380" s="435" t="str">
        <f t="shared" si="181"/>
        <v/>
      </c>
      <c r="E380" s="436">
        <f t="shared" si="182"/>
        <v>0</v>
      </c>
      <c r="F380" s="437">
        <f t="shared" si="183"/>
        <v>0</v>
      </c>
      <c r="G380" s="438">
        <f t="shared" si="184"/>
        <v>0</v>
      </c>
      <c r="H380" s="438">
        <f t="shared" si="185"/>
        <v>0</v>
      </c>
      <c r="I380" s="438">
        <f t="shared" si="186"/>
        <v>0</v>
      </c>
      <c r="J380" s="438">
        <f t="shared" si="187"/>
        <v>0</v>
      </c>
      <c r="K380" s="438">
        <f t="shared" si="188"/>
        <v>0</v>
      </c>
      <c r="L380" s="439">
        <f t="shared" si="189"/>
        <v>0</v>
      </c>
      <c r="M380" s="437">
        <f t="shared" si="190"/>
        <v>0</v>
      </c>
      <c r="N380" s="438">
        <f t="shared" si="191"/>
        <v>0</v>
      </c>
      <c r="O380" s="438">
        <f t="shared" si="192"/>
        <v>0</v>
      </c>
      <c r="P380" s="438">
        <f t="shared" si="193"/>
        <v>0</v>
      </c>
      <c r="Q380" s="438">
        <f t="shared" si="194"/>
        <v>0</v>
      </c>
      <c r="R380" s="436">
        <f t="shared" si="129"/>
        <v>0</v>
      </c>
      <c r="S380" s="420">
        <f t="shared" si="195"/>
        <v>0</v>
      </c>
      <c r="T380" s="420">
        <f t="shared" si="196"/>
        <v>0</v>
      </c>
      <c r="U380" s="437">
        <f t="shared" si="197"/>
        <v>0</v>
      </c>
      <c r="V380" s="439">
        <f t="shared" si="198"/>
        <v>0</v>
      </c>
      <c r="W380" s="213">
        <f t="shared" si="199"/>
        <v>0</v>
      </c>
      <c r="X380" s="213">
        <f t="shared" si="130"/>
        <v>0</v>
      </c>
      <c r="Y380" s="213">
        <f t="shared" si="200"/>
        <v>0</v>
      </c>
      <c r="Z380" s="213">
        <f t="shared" si="201"/>
        <v>0</v>
      </c>
      <c r="AA380" s="216"/>
    </row>
    <row r="381" spans="1:27" x14ac:dyDescent="0.2">
      <c r="A381" s="421" t="s">
        <v>493</v>
      </c>
      <c r="B381" s="420">
        <v>7032</v>
      </c>
      <c r="C381" s="420">
        <v>1</v>
      </c>
      <c r="D381" s="435" t="str">
        <f t="shared" si="181"/>
        <v/>
      </c>
      <c r="E381" s="436">
        <f t="shared" si="182"/>
        <v>0</v>
      </c>
      <c r="F381" s="437">
        <f t="shared" si="183"/>
        <v>0</v>
      </c>
      <c r="G381" s="438">
        <f t="shared" si="184"/>
        <v>0</v>
      </c>
      <c r="H381" s="438">
        <f t="shared" si="185"/>
        <v>0</v>
      </c>
      <c r="I381" s="438">
        <f t="shared" si="186"/>
        <v>0</v>
      </c>
      <c r="J381" s="438">
        <f t="shared" si="187"/>
        <v>0</v>
      </c>
      <c r="K381" s="438">
        <f t="shared" si="188"/>
        <v>0</v>
      </c>
      <c r="L381" s="439">
        <f t="shared" si="189"/>
        <v>0</v>
      </c>
      <c r="M381" s="437">
        <f t="shared" si="190"/>
        <v>0</v>
      </c>
      <c r="N381" s="438">
        <f t="shared" si="191"/>
        <v>0</v>
      </c>
      <c r="O381" s="438">
        <f t="shared" si="192"/>
        <v>0</v>
      </c>
      <c r="P381" s="438">
        <f t="shared" si="193"/>
        <v>0</v>
      </c>
      <c r="Q381" s="438">
        <f t="shared" si="194"/>
        <v>0</v>
      </c>
      <c r="R381" s="436">
        <f t="shared" si="129"/>
        <v>0</v>
      </c>
      <c r="S381" s="420">
        <f t="shared" si="195"/>
        <v>0</v>
      </c>
      <c r="T381" s="420">
        <f t="shared" si="196"/>
        <v>0</v>
      </c>
      <c r="U381" s="437">
        <f t="shared" si="197"/>
        <v>0</v>
      </c>
      <c r="V381" s="439">
        <f t="shared" si="198"/>
        <v>0</v>
      </c>
      <c r="W381" s="213">
        <f t="shared" si="199"/>
        <v>0</v>
      </c>
      <c r="X381" s="213">
        <f t="shared" si="130"/>
        <v>0</v>
      </c>
      <c r="Y381" s="213">
        <f t="shared" si="200"/>
        <v>0</v>
      </c>
      <c r="Z381" s="213">
        <f t="shared" si="201"/>
        <v>0</v>
      </c>
      <c r="AA381" s="216"/>
    </row>
    <row r="382" spans="1:27" x14ac:dyDescent="0.2">
      <c r="A382" s="421" t="s">
        <v>750</v>
      </c>
      <c r="B382" s="420">
        <v>5143</v>
      </c>
      <c r="C382" s="420">
        <v>1</v>
      </c>
      <c r="D382" s="435" t="str">
        <f t="shared" si="181"/>
        <v/>
      </c>
      <c r="E382" s="436">
        <f t="shared" si="182"/>
        <v>0</v>
      </c>
      <c r="F382" s="437">
        <f t="shared" si="183"/>
        <v>0</v>
      </c>
      <c r="G382" s="438">
        <f t="shared" si="184"/>
        <v>0</v>
      </c>
      <c r="H382" s="438">
        <f t="shared" si="185"/>
        <v>0</v>
      </c>
      <c r="I382" s="438">
        <f t="shared" si="186"/>
        <v>0</v>
      </c>
      <c r="J382" s="438">
        <f t="shared" si="187"/>
        <v>0</v>
      </c>
      <c r="K382" s="438">
        <f t="shared" si="188"/>
        <v>0</v>
      </c>
      <c r="L382" s="439">
        <f t="shared" si="189"/>
        <v>0</v>
      </c>
      <c r="M382" s="437">
        <f t="shared" si="190"/>
        <v>0</v>
      </c>
      <c r="N382" s="438">
        <f t="shared" si="191"/>
        <v>0</v>
      </c>
      <c r="O382" s="438">
        <f t="shared" si="192"/>
        <v>0</v>
      </c>
      <c r="P382" s="438">
        <f t="shared" si="193"/>
        <v>0</v>
      </c>
      <c r="Q382" s="438">
        <f t="shared" si="194"/>
        <v>0</v>
      </c>
      <c r="R382" s="436">
        <f t="shared" si="129"/>
        <v>0</v>
      </c>
      <c r="S382" s="420">
        <f t="shared" si="195"/>
        <v>0</v>
      </c>
      <c r="T382" s="420">
        <f t="shared" si="196"/>
        <v>0</v>
      </c>
      <c r="U382" s="437">
        <f t="shared" si="197"/>
        <v>0</v>
      </c>
      <c r="V382" s="439">
        <f t="shared" si="198"/>
        <v>0</v>
      </c>
      <c r="W382" s="213">
        <f t="shared" si="199"/>
        <v>0</v>
      </c>
      <c r="X382" s="213">
        <f t="shared" si="130"/>
        <v>0</v>
      </c>
      <c r="Y382" s="213">
        <f t="shared" si="200"/>
        <v>0</v>
      </c>
      <c r="Z382" s="213">
        <f t="shared" si="201"/>
        <v>0</v>
      </c>
      <c r="AA382" s="216"/>
    </row>
    <row r="383" spans="1:27" x14ac:dyDescent="0.2">
      <c r="A383" s="421" t="s">
        <v>405</v>
      </c>
      <c r="B383" s="420">
        <v>5020</v>
      </c>
      <c r="C383" s="420">
        <v>1</v>
      </c>
      <c r="D383" s="435" t="str">
        <f t="shared" si="181"/>
        <v/>
      </c>
      <c r="E383" s="436">
        <f t="shared" si="182"/>
        <v>0</v>
      </c>
      <c r="F383" s="437">
        <f t="shared" si="183"/>
        <v>0</v>
      </c>
      <c r="G383" s="438">
        <f t="shared" si="184"/>
        <v>0</v>
      </c>
      <c r="H383" s="438">
        <f t="shared" si="185"/>
        <v>0</v>
      </c>
      <c r="I383" s="438">
        <f t="shared" si="186"/>
        <v>0</v>
      </c>
      <c r="J383" s="438">
        <f t="shared" si="187"/>
        <v>0</v>
      </c>
      <c r="K383" s="438">
        <f t="shared" si="188"/>
        <v>0</v>
      </c>
      <c r="L383" s="439">
        <f t="shared" si="189"/>
        <v>0</v>
      </c>
      <c r="M383" s="437">
        <f t="shared" si="190"/>
        <v>0</v>
      </c>
      <c r="N383" s="438">
        <f t="shared" si="191"/>
        <v>0</v>
      </c>
      <c r="O383" s="438">
        <f t="shared" si="192"/>
        <v>0</v>
      </c>
      <c r="P383" s="438">
        <f t="shared" si="193"/>
        <v>0</v>
      </c>
      <c r="Q383" s="438">
        <f t="shared" si="194"/>
        <v>0</v>
      </c>
      <c r="R383" s="436">
        <f t="shared" si="129"/>
        <v>0</v>
      </c>
      <c r="S383" s="420">
        <f t="shared" si="195"/>
        <v>0</v>
      </c>
      <c r="T383" s="420">
        <f t="shared" si="196"/>
        <v>0</v>
      </c>
      <c r="U383" s="437">
        <f t="shared" si="197"/>
        <v>0</v>
      </c>
      <c r="V383" s="439">
        <f t="shared" si="198"/>
        <v>0</v>
      </c>
      <c r="W383" s="213">
        <f t="shared" si="199"/>
        <v>0</v>
      </c>
      <c r="X383" s="213">
        <f t="shared" si="130"/>
        <v>0</v>
      </c>
      <c r="Y383" s="213">
        <f t="shared" si="200"/>
        <v>0</v>
      </c>
      <c r="Z383" s="213">
        <f t="shared" si="201"/>
        <v>0</v>
      </c>
      <c r="AA383" s="216"/>
    </row>
    <row r="384" spans="1:27" x14ac:dyDescent="0.2">
      <c r="A384" s="421" t="s">
        <v>406</v>
      </c>
      <c r="B384" s="420">
        <v>5057</v>
      </c>
      <c r="C384" s="420">
        <v>1</v>
      </c>
      <c r="D384" s="435" t="str">
        <f t="shared" si="181"/>
        <v/>
      </c>
      <c r="E384" s="436">
        <f t="shared" si="182"/>
        <v>0</v>
      </c>
      <c r="F384" s="437">
        <f t="shared" si="183"/>
        <v>0</v>
      </c>
      <c r="G384" s="438">
        <f t="shared" si="184"/>
        <v>0</v>
      </c>
      <c r="H384" s="438">
        <f t="shared" si="185"/>
        <v>0</v>
      </c>
      <c r="I384" s="438">
        <f t="shared" si="186"/>
        <v>0</v>
      </c>
      <c r="J384" s="438">
        <f t="shared" si="187"/>
        <v>0</v>
      </c>
      <c r="K384" s="438">
        <f t="shared" si="188"/>
        <v>0</v>
      </c>
      <c r="L384" s="439">
        <f t="shared" si="189"/>
        <v>0</v>
      </c>
      <c r="M384" s="437">
        <f t="shared" si="190"/>
        <v>0</v>
      </c>
      <c r="N384" s="438">
        <f t="shared" si="191"/>
        <v>0</v>
      </c>
      <c r="O384" s="438">
        <f t="shared" si="192"/>
        <v>0</v>
      </c>
      <c r="P384" s="438">
        <f t="shared" si="193"/>
        <v>0</v>
      </c>
      <c r="Q384" s="438">
        <f t="shared" si="194"/>
        <v>0</v>
      </c>
      <c r="R384" s="436">
        <f t="shared" si="129"/>
        <v>0</v>
      </c>
      <c r="S384" s="420">
        <f t="shared" si="195"/>
        <v>0</v>
      </c>
      <c r="T384" s="420">
        <f t="shared" si="196"/>
        <v>0</v>
      </c>
      <c r="U384" s="437">
        <f t="shared" si="197"/>
        <v>0</v>
      </c>
      <c r="V384" s="439">
        <f t="shared" si="198"/>
        <v>0</v>
      </c>
      <c r="W384" s="213">
        <f t="shared" si="199"/>
        <v>0</v>
      </c>
      <c r="X384" s="213">
        <f t="shared" si="130"/>
        <v>0</v>
      </c>
      <c r="Y384" s="213">
        <f t="shared" si="200"/>
        <v>0</v>
      </c>
      <c r="Z384" s="213">
        <f t="shared" si="201"/>
        <v>0</v>
      </c>
      <c r="AA384" s="216"/>
    </row>
    <row r="385" spans="1:27" x14ac:dyDescent="0.2">
      <c r="A385" s="421" t="s">
        <v>407</v>
      </c>
      <c r="B385" s="420">
        <v>5116</v>
      </c>
      <c r="C385" s="420">
        <v>1</v>
      </c>
      <c r="D385" s="435" t="str">
        <f t="shared" si="181"/>
        <v/>
      </c>
      <c r="E385" s="436">
        <f t="shared" si="182"/>
        <v>0</v>
      </c>
      <c r="F385" s="437">
        <f t="shared" si="183"/>
        <v>0</v>
      </c>
      <c r="G385" s="438">
        <f t="shared" si="184"/>
        <v>0</v>
      </c>
      <c r="H385" s="438">
        <f t="shared" si="185"/>
        <v>0</v>
      </c>
      <c r="I385" s="438">
        <f t="shared" si="186"/>
        <v>0</v>
      </c>
      <c r="J385" s="438">
        <f t="shared" si="187"/>
        <v>0</v>
      </c>
      <c r="K385" s="438">
        <f t="shared" si="188"/>
        <v>0</v>
      </c>
      <c r="L385" s="439">
        <f t="shared" si="189"/>
        <v>0</v>
      </c>
      <c r="M385" s="437">
        <f t="shared" si="190"/>
        <v>0</v>
      </c>
      <c r="N385" s="438">
        <f t="shared" si="191"/>
        <v>0</v>
      </c>
      <c r="O385" s="438">
        <f t="shared" si="192"/>
        <v>0</v>
      </c>
      <c r="P385" s="438">
        <f t="shared" si="193"/>
        <v>0</v>
      </c>
      <c r="Q385" s="438">
        <f t="shared" si="194"/>
        <v>0</v>
      </c>
      <c r="R385" s="436">
        <f t="shared" si="129"/>
        <v>0</v>
      </c>
      <c r="S385" s="420">
        <f t="shared" si="195"/>
        <v>0</v>
      </c>
      <c r="T385" s="420">
        <f t="shared" si="196"/>
        <v>0</v>
      </c>
      <c r="U385" s="437">
        <f t="shared" si="197"/>
        <v>0</v>
      </c>
      <c r="V385" s="439">
        <f t="shared" si="198"/>
        <v>0</v>
      </c>
      <c r="W385" s="213">
        <f t="shared" si="199"/>
        <v>0</v>
      </c>
      <c r="X385" s="213">
        <f t="shared" si="130"/>
        <v>0</v>
      </c>
      <c r="Y385" s="213">
        <f t="shared" si="200"/>
        <v>0</v>
      </c>
      <c r="Z385" s="213">
        <f t="shared" si="201"/>
        <v>0</v>
      </c>
      <c r="AA385" s="216"/>
    </row>
    <row r="386" spans="1:27" x14ac:dyDescent="0.2">
      <c r="A386" s="421" t="s">
        <v>408</v>
      </c>
      <c r="B386" s="420">
        <v>5024</v>
      </c>
      <c r="C386" s="420">
        <v>1</v>
      </c>
      <c r="D386" s="435" t="str">
        <f t="shared" si="181"/>
        <v/>
      </c>
      <c r="E386" s="436">
        <f t="shared" si="182"/>
        <v>0</v>
      </c>
      <c r="F386" s="437">
        <f t="shared" si="183"/>
        <v>0</v>
      </c>
      <c r="G386" s="438">
        <f t="shared" si="184"/>
        <v>0</v>
      </c>
      <c r="H386" s="438">
        <f t="shared" si="185"/>
        <v>0</v>
      </c>
      <c r="I386" s="438">
        <f t="shared" si="186"/>
        <v>0</v>
      </c>
      <c r="J386" s="438">
        <f t="shared" si="187"/>
        <v>0</v>
      </c>
      <c r="K386" s="438">
        <f t="shared" si="188"/>
        <v>0</v>
      </c>
      <c r="L386" s="439">
        <f t="shared" si="189"/>
        <v>0</v>
      </c>
      <c r="M386" s="437">
        <f t="shared" si="190"/>
        <v>0</v>
      </c>
      <c r="N386" s="438">
        <f t="shared" si="191"/>
        <v>0</v>
      </c>
      <c r="O386" s="438">
        <f t="shared" si="192"/>
        <v>0</v>
      </c>
      <c r="P386" s="438">
        <f t="shared" si="193"/>
        <v>0</v>
      </c>
      <c r="Q386" s="438">
        <f t="shared" si="194"/>
        <v>0</v>
      </c>
      <c r="R386" s="436">
        <f t="shared" si="129"/>
        <v>0</v>
      </c>
      <c r="S386" s="420">
        <f t="shared" si="195"/>
        <v>0</v>
      </c>
      <c r="T386" s="420">
        <f t="shared" si="196"/>
        <v>0</v>
      </c>
      <c r="U386" s="437">
        <f t="shared" si="197"/>
        <v>0</v>
      </c>
      <c r="V386" s="439">
        <f t="shared" si="198"/>
        <v>0</v>
      </c>
      <c r="W386" s="213">
        <f t="shared" si="199"/>
        <v>0</v>
      </c>
      <c r="X386" s="213">
        <f t="shared" si="130"/>
        <v>0</v>
      </c>
      <c r="Y386" s="213">
        <f t="shared" si="200"/>
        <v>0</v>
      </c>
      <c r="Z386" s="213">
        <f t="shared" si="201"/>
        <v>0</v>
      </c>
      <c r="AA386" s="216"/>
    </row>
    <row r="387" spans="1:27" x14ac:dyDescent="0.2">
      <c r="A387" s="421" t="s">
        <v>409</v>
      </c>
      <c r="B387" s="420">
        <v>5021</v>
      </c>
      <c r="C387" s="420">
        <v>1</v>
      </c>
      <c r="D387" s="435" t="str">
        <f>IF(W387&gt;2,"Problem?",IF(W387=2,"??",IF(W387=1,"Rounding?",IF(L387+O387&gt;0,"OK",IF(C387=0,"(alias)","")))))</f>
        <v/>
      </c>
      <c r="E387" s="436">
        <f>C387*ROUND(F387-R387,1)</f>
        <v>0</v>
      </c>
      <c r="F387" s="437">
        <f>SUMIF(DPVCODES,B387,DPCTONS)*C387-H387-G387</f>
        <v>0</v>
      </c>
      <c r="G387" s="438">
        <f>SUMIF(DPVCODES,B387,DPmoglines)*C387</f>
        <v>0</v>
      </c>
      <c r="H387" s="438">
        <f>SUMIF(DPVCODES,B387,DPGCTONS)*C387</f>
        <v>0</v>
      </c>
      <c r="I387" s="438">
        <f>SUMIF(Q3VCODES,B387,Q3CTONS)*C387</f>
        <v>0</v>
      </c>
      <c r="J387" s="438">
        <f>SUMIF(Q4VCODES,B387,Q4CTONS)*C387</f>
        <v>0</v>
      </c>
      <c r="K387" s="438">
        <f>SUMIF(Q1CVCODES,B387,Q1CCTONS)*C387</f>
        <v>0</v>
      </c>
      <c r="L387" s="439">
        <f>C387*(F387+H387+I387+J387+K387)</f>
        <v>0</v>
      </c>
      <c r="M387" s="437">
        <f>SUMIF(DPVCODES,B387,DPAPTONS)*C387</f>
        <v>0</v>
      </c>
      <c r="N387" s="438">
        <f>SUMIF(DPVCODES,B387,DPDPTONS)*C387</f>
        <v>0</v>
      </c>
      <c r="O387" s="438">
        <f>C387*(M387+N387)</f>
        <v>0</v>
      </c>
      <c r="P387" s="438">
        <f>SUMIF(Q2VCODES,B387,Q2BOTONS)*C387-U387</f>
        <v>0</v>
      </c>
      <c r="Q387" s="438">
        <f>SUMIF(Q1BVCODES,B387,Q1BRSTONS)*C387</f>
        <v>0</v>
      </c>
      <c r="R387" s="436">
        <f t="shared" si="129"/>
        <v>0</v>
      </c>
      <c r="S387" s="420">
        <f>IF(+E387&gt;0.1,1,IF(+E387&lt;-0.1,1,0))</f>
        <v>0</v>
      </c>
      <c r="T387" s="420">
        <f>IF(W387&gt;2,1,0)</f>
        <v>0</v>
      </c>
      <c r="U387" s="437">
        <f>SUMIF(Q2VCODES,B387,Q2GTONS)*C387</f>
        <v>0</v>
      </c>
      <c r="V387" s="439">
        <f>SUMIF(Q1CVCODES,B387,Q1CBOTONS)*C387</f>
        <v>0</v>
      </c>
      <c r="W387" s="213">
        <f>IF(E387&lt;-0.5,4,IF(ABS(E387)&lt;0.1,0,IF(ABS(E387)&lt;=0.5,1,IF(E387&lt;0.01*L387,2,3))))</f>
        <v>0</v>
      </c>
      <c r="X387" s="213">
        <f t="shared" si="130"/>
        <v>0</v>
      </c>
      <c r="Y387" s="213">
        <f>IF(W387=2,1,0)</f>
        <v>0</v>
      </c>
      <c r="Z387" s="213">
        <f>IF(W387=1,1,0)</f>
        <v>0</v>
      </c>
      <c r="AA387" s="216"/>
    </row>
    <row r="388" spans="1:27" x14ac:dyDescent="0.2">
      <c r="A388" s="421" t="s">
        <v>494</v>
      </c>
      <c r="B388" s="420">
        <v>5115</v>
      </c>
      <c r="C388" s="420">
        <v>1</v>
      </c>
      <c r="D388" s="435" t="str">
        <f t="shared" si="181"/>
        <v/>
      </c>
      <c r="E388" s="436">
        <f t="shared" si="182"/>
        <v>0</v>
      </c>
      <c r="F388" s="437">
        <f t="shared" si="183"/>
        <v>0</v>
      </c>
      <c r="G388" s="438">
        <f t="shared" si="184"/>
        <v>0</v>
      </c>
      <c r="H388" s="438">
        <f t="shared" si="185"/>
        <v>0</v>
      </c>
      <c r="I388" s="438">
        <f t="shared" si="186"/>
        <v>0</v>
      </c>
      <c r="J388" s="438">
        <f t="shared" si="187"/>
        <v>0</v>
      </c>
      <c r="K388" s="438">
        <f t="shared" si="188"/>
        <v>0</v>
      </c>
      <c r="L388" s="439">
        <f t="shared" si="189"/>
        <v>0</v>
      </c>
      <c r="M388" s="437">
        <f t="shared" si="190"/>
        <v>0</v>
      </c>
      <c r="N388" s="438">
        <f t="shared" si="191"/>
        <v>0</v>
      </c>
      <c r="O388" s="438">
        <f t="shared" si="192"/>
        <v>0</v>
      </c>
      <c r="P388" s="438">
        <f t="shared" si="193"/>
        <v>0</v>
      </c>
      <c r="Q388" s="438">
        <f t="shared" si="194"/>
        <v>0</v>
      </c>
      <c r="R388" s="436">
        <f t="shared" si="129"/>
        <v>0</v>
      </c>
      <c r="S388" s="420">
        <f t="shared" si="195"/>
        <v>0</v>
      </c>
      <c r="T388" s="420">
        <f t="shared" si="196"/>
        <v>0</v>
      </c>
      <c r="U388" s="437">
        <f t="shared" si="197"/>
        <v>0</v>
      </c>
      <c r="V388" s="439">
        <f t="shared" si="198"/>
        <v>0</v>
      </c>
      <c r="W388" s="213">
        <f t="shared" si="199"/>
        <v>0</v>
      </c>
      <c r="X388" s="213">
        <f t="shared" si="130"/>
        <v>0</v>
      </c>
      <c r="Y388" s="213">
        <f t="shared" si="200"/>
        <v>0</v>
      </c>
      <c r="Z388" s="213">
        <f t="shared" si="201"/>
        <v>0</v>
      </c>
      <c r="AA388" s="216"/>
    </row>
    <row r="389" spans="1:27" x14ac:dyDescent="0.2">
      <c r="A389" s="421" t="s">
        <v>410</v>
      </c>
      <c r="B389" s="420">
        <v>5019</v>
      </c>
      <c r="C389" s="420">
        <v>1</v>
      </c>
      <c r="D389" s="435" t="str">
        <f t="shared" ref="D389:D399" si="202">IF(W389&gt;2,"Problem?",IF(W389=2,"??",IF(W389=1,"Rounding?",IF(L389+O389&gt;0,"OK",IF(C389=0,"(alias)","")))))</f>
        <v/>
      </c>
      <c r="E389" s="436">
        <f t="shared" ref="E389:E399" si="203">C389*ROUND(F389-R389,1)</f>
        <v>0</v>
      </c>
      <c r="F389" s="437">
        <f t="shared" ref="F389:F399" si="204">SUMIF(DPVCODES,B389,DPCTONS)*C389-H389-G389</f>
        <v>0</v>
      </c>
      <c r="G389" s="438">
        <f t="shared" ref="G389:G399" si="205">SUMIF(DPVCODES,B389,DPmoglines)*C389</f>
        <v>0</v>
      </c>
      <c r="H389" s="438">
        <f t="shared" ref="H389:H399" si="206">SUMIF(DPVCODES,B389,DPGCTONS)*C389</f>
        <v>0</v>
      </c>
      <c r="I389" s="438">
        <f t="shared" ref="I389:I399" si="207">SUMIF(Q3VCODES,B389,Q3CTONS)*C389</f>
        <v>0</v>
      </c>
      <c r="J389" s="438">
        <f t="shared" ref="J389:J399" si="208">SUMIF(Q4VCODES,B389,Q4CTONS)*C389</f>
        <v>0</v>
      </c>
      <c r="K389" s="438">
        <f t="shared" ref="K389:K399" si="209">SUMIF(Q1CVCODES,B389,Q1CCTONS)*C389</f>
        <v>0</v>
      </c>
      <c r="L389" s="439">
        <f t="shared" ref="L389:L399" si="210">C389*(F389+H389+I389+J389+K389)</f>
        <v>0</v>
      </c>
      <c r="M389" s="437">
        <f t="shared" ref="M389:M399" si="211">SUMIF(DPVCODES,B389,DPAPTONS)*C389</f>
        <v>0</v>
      </c>
      <c r="N389" s="438">
        <f t="shared" ref="N389:N399" si="212">SUMIF(DPVCODES,B389,DPDPTONS)*C389</f>
        <v>0</v>
      </c>
      <c r="O389" s="438">
        <f t="shared" ref="O389:O399" si="213">C389*(M389+N389)</f>
        <v>0</v>
      </c>
      <c r="P389" s="438">
        <f t="shared" ref="P389:P399" si="214">SUMIF(Q2VCODES,B389,Q2BOTONS)*C389-U389</f>
        <v>0</v>
      </c>
      <c r="Q389" s="438">
        <f t="shared" ref="Q389:Q399" si="215">SUMIF(Q1BVCODES,B389,Q1BRSTONS)*C389</f>
        <v>0</v>
      </c>
      <c r="R389" s="436">
        <f t="shared" ref="R389:R399" si="216">ROUND(C389*(O389-P389-Q389),4)</f>
        <v>0</v>
      </c>
      <c r="S389" s="420">
        <f t="shared" ref="S389:S399" si="217">IF(+E389&gt;0.1,1,IF(+E389&lt;-0.1,1,0))</f>
        <v>0</v>
      </c>
      <c r="T389" s="420">
        <f t="shared" ref="T389:T399" si="218">IF(W389&gt;2,1,0)</f>
        <v>0</v>
      </c>
      <c r="U389" s="437">
        <f t="shared" ref="U389:U399" si="219">SUMIF(Q2VCODES,B389,Q2GTONS)*C389</f>
        <v>0</v>
      </c>
      <c r="V389" s="439">
        <f t="shared" ref="V389:V399" si="220">SUMIF(Q1CVCODES,B389,Q1CBOTONS)*C389</f>
        <v>0</v>
      </c>
      <c r="W389" s="213">
        <f t="shared" ref="W389:W399" si="221">IF(E389&lt;-0.5,4,IF(ABS(E389)&lt;0.1,0,IF(ABS(E389)&lt;=0.5,1,IF(E389&lt;0.01*L389,2,3))))</f>
        <v>0</v>
      </c>
      <c r="X389" s="213">
        <f t="shared" ref="X389:X399" si="222">IF(W389&gt;2,1,0)</f>
        <v>0</v>
      </c>
      <c r="Y389" s="213">
        <f t="shared" ref="Y389:Y399" si="223">IF(W389=2,1,0)</f>
        <v>0</v>
      </c>
      <c r="Z389" s="213">
        <f t="shared" ref="Z389:Z399" si="224">IF(W389=1,1,0)</f>
        <v>0</v>
      </c>
      <c r="AA389" s="216"/>
    </row>
    <row r="390" spans="1:27" x14ac:dyDescent="0.2">
      <c r="A390" s="421" t="s">
        <v>411</v>
      </c>
      <c r="B390" s="420">
        <v>5009</v>
      </c>
      <c r="C390" s="420">
        <v>1</v>
      </c>
      <c r="D390" s="435" t="str">
        <f t="shared" si="202"/>
        <v/>
      </c>
      <c r="E390" s="436">
        <f t="shared" si="203"/>
        <v>0</v>
      </c>
      <c r="F390" s="437">
        <f t="shared" si="204"/>
        <v>0</v>
      </c>
      <c r="G390" s="438">
        <f t="shared" si="205"/>
        <v>0</v>
      </c>
      <c r="H390" s="438">
        <f t="shared" si="206"/>
        <v>0</v>
      </c>
      <c r="I390" s="438">
        <f t="shared" si="207"/>
        <v>0</v>
      </c>
      <c r="J390" s="438">
        <f t="shared" si="208"/>
        <v>0</v>
      </c>
      <c r="K390" s="438">
        <f t="shared" si="209"/>
        <v>0</v>
      </c>
      <c r="L390" s="439">
        <f t="shared" si="210"/>
        <v>0</v>
      </c>
      <c r="M390" s="437">
        <f t="shared" si="211"/>
        <v>0</v>
      </c>
      <c r="N390" s="438">
        <f t="shared" si="212"/>
        <v>0</v>
      </c>
      <c r="O390" s="438">
        <f t="shared" si="213"/>
        <v>0</v>
      </c>
      <c r="P390" s="438">
        <f t="shared" si="214"/>
        <v>0</v>
      </c>
      <c r="Q390" s="438">
        <f t="shared" si="215"/>
        <v>0</v>
      </c>
      <c r="R390" s="436">
        <f t="shared" si="216"/>
        <v>0</v>
      </c>
      <c r="S390" s="420">
        <f t="shared" si="217"/>
        <v>0</v>
      </c>
      <c r="T390" s="420">
        <f t="shared" si="218"/>
        <v>0</v>
      </c>
      <c r="U390" s="437">
        <f t="shared" si="219"/>
        <v>0</v>
      </c>
      <c r="V390" s="439">
        <f t="shared" si="220"/>
        <v>0</v>
      </c>
      <c r="W390" s="213">
        <f t="shared" si="221"/>
        <v>0</v>
      </c>
      <c r="X390" s="213">
        <f t="shared" si="222"/>
        <v>0</v>
      </c>
      <c r="Y390" s="213">
        <f t="shared" si="223"/>
        <v>0</v>
      </c>
      <c r="Z390" s="213">
        <f t="shared" si="224"/>
        <v>0</v>
      </c>
      <c r="AA390" s="216"/>
    </row>
    <row r="391" spans="1:27" x14ac:dyDescent="0.2">
      <c r="A391" s="421" t="s">
        <v>781</v>
      </c>
      <c r="B391" s="420">
        <v>5161</v>
      </c>
      <c r="C391" s="420">
        <v>1</v>
      </c>
      <c r="D391" s="435" t="str">
        <f t="shared" si="202"/>
        <v/>
      </c>
      <c r="E391" s="436">
        <f t="shared" si="203"/>
        <v>0</v>
      </c>
      <c r="F391" s="437">
        <f t="shared" si="204"/>
        <v>0</v>
      </c>
      <c r="G391" s="438">
        <f t="shared" si="205"/>
        <v>0</v>
      </c>
      <c r="H391" s="438">
        <f t="shared" si="206"/>
        <v>0</v>
      </c>
      <c r="I391" s="438">
        <f t="shared" si="207"/>
        <v>0</v>
      </c>
      <c r="J391" s="438">
        <f t="shared" si="208"/>
        <v>0</v>
      </c>
      <c r="K391" s="438">
        <f t="shared" si="209"/>
        <v>0</v>
      </c>
      <c r="L391" s="439">
        <f t="shared" si="210"/>
        <v>0</v>
      </c>
      <c r="M391" s="437">
        <f t="shared" si="211"/>
        <v>0</v>
      </c>
      <c r="N391" s="438">
        <f t="shared" si="212"/>
        <v>0</v>
      </c>
      <c r="O391" s="438">
        <f t="shared" si="213"/>
        <v>0</v>
      </c>
      <c r="P391" s="438">
        <f t="shared" si="214"/>
        <v>0</v>
      </c>
      <c r="Q391" s="438">
        <f t="shared" si="215"/>
        <v>0</v>
      </c>
      <c r="R391" s="436">
        <f t="shared" si="216"/>
        <v>0</v>
      </c>
      <c r="S391" s="420">
        <f t="shared" si="217"/>
        <v>0</v>
      </c>
      <c r="T391" s="420">
        <f t="shared" si="218"/>
        <v>0</v>
      </c>
      <c r="U391" s="437">
        <f t="shared" si="219"/>
        <v>0</v>
      </c>
      <c r="V391" s="439">
        <f t="shared" si="220"/>
        <v>0</v>
      </c>
      <c r="W391" s="213">
        <f t="shared" si="221"/>
        <v>0</v>
      </c>
      <c r="X391" s="213">
        <f t="shared" si="222"/>
        <v>0</v>
      </c>
      <c r="Y391" s="213">
        <f t="shared" si="223"/>
        <v>0</v>
      </c>
      <c r="Z391" s="213">
        <f t="shared" si="224"/>
        <v>0</v>
      </c>
      <c r="AA391" s="216"/>
    </row>
    <row r="392" spans="1:27" x14ac:dyDescent="0.2">
      <c r="A392" s="421" t="s">
        <v>412</v>
      </c>
      <c r="B392" s="420">
        <v>5117</v>
      </c>
      <c r="C392" s="420">
        <v>1</v>
      </c>
      <c r="D392" s="435" t="str">
        <f t="shared" si="202"/>
        <v/>
      </c>
      <c r="E392" s="436">
        <f t="shared" si="203"/>
        <v>0</v>
      </c>
      <c r="F392" s="437">
        <f t="shared" si="204"/>
        <v>0</v>
      </c>
      <c r="G392" s="438">
        <f t="shared" si="205"/>
        <v>0</v>
      </c>
      <c r="H392" s="438">
        <f t="shared" si="206"/>
        <v>0</v>
      </c>
      <c r="I392" s="438">
        <f t="shared" si="207"/>
        <v>0</v>
      </c>
      <c r="J392" s="438">
        <f t="shared" si="208"/>
        <v>0</v>
      </c>
      <c r="K392" s="438">
        <f t="shared" si="209"/>
        <v>0</v>
      </c>
      <c r="L392" s="439">
        <f t="shared" si="210"/>
        <v>0</v>
      </c>
      <c r="M392" s="437">
        <f t="shared" si="211"/>
        <v>0</v>
      </c>
      <c r="N392" s="438">
        <f t="shared" si="212"/>
        <v>0</v>
      </c>
      <c r="O392" s="438">
        <f t="shared" si="213"/>
        <v>0</v>
      </c>
      <c r="P392" s="438">
        <f t="shared" si="214"/>
        <v>0</v>
      </c>
      <c r="Q392" s="438">
        <f t="shared" si="215"/>
        <v>0</v>
      </c>
      <c r="R392" s="436">
        <f t="shared" si="216"/>
        <v>0</v>
      </c>
      <c r="S392" s="420">
        <f t="shared" si="217"/>
        <v>0</v>
      </c>
      <c r="T392" s="420">
        <f t="shared" si="218"/>
        <v>0</v>
      </c>
      <c r="U392" s="437">
        <f t="shared" si="219"/>
        <v>0</v>
      </c>
      <c r="V392" s="439">
        <f t="shared" si="220"/>
        <v>0</v>
      </c>
      <c r="W392" s="213">
        <f t="shared" si="221"/>
        <v>0</v>
      </c>
      <c r="X392" s="213">
        <f t="shared" si="222"/>
        <v>0</v>
      </c>
      <c r="Y392" s="213">
        <f t="shared" si="223"/>
        <v>0</v>
      </c>
      <c r="Z392" s="213">
        <f t="shared" si="224"/>
        <v>0</v>
      </c>
      <c r="AA392" s="216"/>
    </row>
    <row r="393" spans="1:27" x14ac:dyDescent="0.2">
      <c r="A393" s="421" t="s">
        <v>413</v>
      </c>
      <c r="B393" s="420">
        <v>5008</v>
      </c>
      <c r="C393" s="420">
        <v>1</v>
      </c>
      <c r="D393" s="435" t="str">
        <f t="shared" si="202"/>
        <v/>
      </c>
      <c r="E393" s="436">
        <f t="shared" si="203"/>
        <v>0</v>
      </c>
      <c r="F393" s="437">
        <f t="shared" si="204"/>
        <v>0</v>
      </c>
      <c r="G393" s="438">
        <f t="shared" si="205"/>
        <v>0</v>
      </c>
      <c r="H393" s="438">
        <f t="shared" si="206"/>
        <v>0</v>
      </c>
      <c r="I393" s="438">
        <f t="shared" si="207"/>
        <v>0</v>
      </c>
      <c r="J393" s="438">
        <f t="shared" si="208"/>
        <v>0</v>
      </c>
      <c r="K393" s="438">
        <f t="shared" si="209"/>
        <v>0</v>
      </c>
      <c r="L393" s="439">
        <f t="shared" si="210"/>
        <v>0</v>
      </c>
      <c r="M393" s="437">
        <f t="shared" si="211"/>
        <v>0</v>
      </c>
      <c r="N393" s="438">
        <f t="shared" si="212"/>
        <v>0</v>
      </c>
      <c r="O393" s="438">
        <f t="shared" si="213"/>
        <v>0</v>
      </c>
      <c r="P393" s="438">
        <f t="shared" si="214"/>
        <v>0</v>
      </c>
      <c r="Q393" s="438">
        <f t="shared" si="215"/>
        <v>0</v>
      </c>
      <c r="R393" s="436">
        <f t="shared" si="216"/>
        <v>0</v>
      </c>
      <c r="S393" s="420">
        <f t="shared" si="217"/>
        <v>0</v>
      </c>
      <c r="T393" s="420">
        <f t="shared" si="218"/>
        <v>0</v>
      </c>
      <c r="U393" s="437">
        <f t="shared" si="219"/>
        <v>0</v>
      </c>
      <c r="V393" s="439">
        <f t="shared" si="220"/>
        <v>0</v>
      </c>
      <c r="W393" s="213">
        <f t="shared" si="221"/>
        <v>0</v>
      </c>
      <c r="X393" s="213">
        <f t="shared" si="222"/>
        <v>0</v>
      </c>
      <c r="Y393" s="213">
        <f t="shared" si="223"/>
        <v>0</v>
      </c>
      <c r="Z393" s="213">
        <f t="shared" si="224"/>
        <v>0</v>
      </c>
      <c r="AA393" s="216"/>
    </row>
    <row r="394" spans="1:27" x14ac:dyDescent="0.2">
      <c r="A394" s="421" t="s">
        <v>414</v>
      </c>
      <c r="B394" s="420">
        <v>4007</v>
      </c>
      <c r="C394" s="420">
        <v>1</v>
      </c>
      <c r="D394" s="435" t="str">
        <f t="shared" si="202"/>
        <v/>
      </c>
      <c r="E394" s="436">
        <f t="shared" si="203"/>
        <v>0</v>
      </c>
      <c r="F394" s="437">
        <f t="shared" si="204"/>
        <v>0</v>
      </c>
      <c r="G394" s="438">
        <f t="shared" si="205"/>
        <v>0</v>
      </c>
      <c r="H394" s="438">
        <f t="shared" si="206"/>
        <v>0</v>
      </c>
      <c r="I394" s="438">
        <f t="shared" si="207"/>
        <v>0</v>
      </c>
      <c r="J394" s="438">
        <f t="shared" si="208"/>
        <v>0</v>
      </c>
      <c r="K394" s="438">
        <f t="shared" si="209"/>
        <v>0</v>
      </c>
      <c r="L394" s="439">
        <f t="shared" si="210"/>
        <v>0</v>
      </c>
      <c r="M394" s="437">
        <f t="shared" si="211"/>
        <v>0</v>
      </c>
      <c r="N394" s="438">
        <f t="shared" si="212"/>
        <v>0</v>
      </c>
      <c r="O394" s="438">
        <f t="shared" si="213"/>
        <v>0</v>
      </c>
      <c r="P394" s="438">
        <f t="shared" si="214"/>
        <v>0</v>
      </c>
      <c r="Q394" s="438">
        <f t="shared" si="215"/>
        <v>0</v>
      </c>
      <c r="R394" s="436">
        <f t="shared" si="216"/>
        <v>0</v>
      </c>
      <c r="S394" s="420">
        <f t="shared" si="217"/>
        <v>0</v>
      </c>
      <c r="T394" s="420">
        <f t="shared" si="218"/>
        <v>0</v>
      </c>
      <c r="U394" s="437">
        <f t="shared" si="219"/>
        <v>0</v>
      </c>
      <c r="V394" s="439">
        <f t="shared" si="220"/>
        <v>0</v>
      </c>
      <c r="W394" s="213">
        <f t="shared" si="221"/>
        <v>0</v>
      </c>
      <c r="X394" s="213">
        <f t="shared" si="222"/>
        <v>0</v>
      </c>
      <c r="Y394" s="213">
        <f t="shared" si="223"/>
        <v>0</v>
      </c>
      <c r="Z394" s="213">
        <f t="shared" si="224"/>
        <v>0</v>
      </c>
      <c r="AA394" s="216"/>
    </row>
    <row r="395" spans="1:27" x14ac:dyDescent="0.2">
      <c r="A395" s="421" t="s">
        <v>752</v>
      </c>
      <c r="B395" s="420">
        <v>5145</v>
      </c>
      <c r="C395" s="420">
        <v>1</v>
      </c>
      <c r="D395" s="435" t="str">
        <f t="shared" si="202"/>
        <v/>
      </c>
      <c r="E395" s="436">
        <f t="shared" si="203"/>
        <v>0</v>
      </c>
      <c r="F395" s="437">
        <f t="shared" si="204"/>
        <v>0</v>
      </c>
      <c r="G395" s="438">
        <f t="shared" si="205"/>
        <v>0</v>
      </c>
      <c r="H395" s="438">
        <f t="shared" si="206"/>
        <v>0</v>
      </c>
      <c r="I395" s="438">
        <f t="shared" si="207"/>
        <v>0</v>
      </c>
      <c r="J395" s="438">
        <f t="shared" si="208"/>
        <v>0</v>
      </c>
      <c r="K395" s="438">
        <f t="shared" si="209"/>
        <v>0</v>
      </c>
      <c r="L395" s="439">
        <f t="shared" si="210"/>
        <v>0</v>
      </c>
      <c r="M395" s="437">
        <f t="shared" si="211"/>
        <v>0</v>
      </c>
      <c r="N395" s="438">
        <f t="shared" si="212"/>
        <v>0</v>
      </c>
      <c r="O395" s="438">
        <f t="shared" si="213"/>
        <v>0</v>
      </c>
      <c r="P395" s="438">
        <f t="shared" si="214"/>
        <v>0</v>
      </c>
      <c r="Q395" s="438">
        <f t="shared" si="215"/>
        <v>0</v>
      </c>
      <c r="R395" s="436">
        <f t="shared" si="216"/>
        <v>0</v>
      </c>
      <c r="S395" s="420">
        <f t="shared" si="217"/>
        <v>0</v>
      </c>
      <c r="T395" s="420">
        <f t="shared" si="218"/>
        <v>0</v>
      </c>
      <c r="U395" s="437">
        <f t="shared" si="219"/>
        <v>0</v>
      </c>
      <c r="V395" s="439">
        <f t="shared" si="220"/>
        <v>0</v>
      </c>
      <c r="W395" s="213">
        <f t="shared" si="221"/>
        <v>0</v>
      </c>
      <c r="X395" s="213">
        <f t="shared" si="222"/>
        <v>0</v>
      </c>
      <c r="Y395" s="213">
        <f t="shared" si="223"/>
        <v>0</v>
      </c>
      <c r="Z395" s="213">
        <f t="shared" si="224"/>
        <v>0</v>
      </c>
      <c r="AA395" s="216"/>
    </row>
    <row r="396" spans="1:27" x14ac:dyDescent="0.2">
      <c r="A396" s="421" t="s">
        <v>415</v>
      </c>
      <c r="B396" s="420">
        <v>5129</v>
      </c>
      <c r="C396" s="420">
        <v>1</v>
      </c>
      <c r="D396" s="435" t="str">
        <f t="shared" si="202"/>
        <v/>
      </c>
      <c r="E396" s="436">
        <f t="shared" si="203"/>
        <v>0</v>
      </c>
      <c r="F396" s="437">
        <f t="shared" si="204"/>
        <v>0</v>
      </c>
      <c r="G396" s="438">
        <f t="shared" si="205"/>
        <v>0</v>
      </c>
      <c r="H396" s="438">
        <f t="shared" si="206"/>
        <v>0</v>
      </c>
      <c r="I396" s="438">
        <f t="shared" si="207"/>
        <v>0</v>
      </c>
      <c r="J396" s="438">
        <f t="shared" si="208"/>
        <v>0</v>
      </c>
      <c r="K396" s="438">
        <f t="shared" si="209"/>
        <v>0</v>
      </c>
      <c r="L396" s="439">
        <f t="shared" si="210"/>
        <v>0</v>
      </c>
      <c r="M396" s="437">
        <f t="shared" si="211"/>
        <v>0</v>
      </c>
      <c r="N396" s="438">
        <f t="shared" si="212"/>
        <v>0</v>
      </c>
      <c r="O396" s="438">
        <f t="shared" si="213"/>
        <v>0</v>
      </c>
      <c r="P396" s="438">
        <f t="shared" si="214"/>
        <v>0</v>
      </c>
      <c r="Q396" s="438">
        <f t="shared" si="215"/>
        <v>0</v>
      </c>
      <c r="R396" s="436">
        <f t="shared" si="216"/>
        <v>0</v>
      </c>
      <c r="S396" s="420">
        <f t="shared" si="217"/>
        <v>0</v>
      </c>
      <c r="T396" s="420">
        <f t="shared" si="218"/>
        <v>0</v>
      </c>
      <c r="U396" s="437">
        <f t="shared" si="219"/>
        <v>0</v>
      </c>
      <c r="V396" s="439">
        <f t="shared" si="220"/>
        <v>0</v>
      </c>
      <c r="W396" s="213">
        <f t="shared" si="221"/>
        <v>0</v>
      </c>
      <c r="X396" s="213">
        <f t="shared" si="222"/>
        <v>0</v>
      </c>
      <c r="Y396" s="213">
        <f t="shared" si="223"/>
        <v>0</v>
      </c>
      <c r="Z396" s="213">
        <f t="shared" si="224"/>
        <v>0</v>
      </c>
      <c r="AA396" s="216"/>
    </row>
    <row r="397" spans="1:27" x14ac:dyDescent="0.2">
      <c r="A397" s="421" t="s">
        <v>416</v>
      </c>
      <c r="B397" s="420">
        <v>5003</v>
      </c>
      <c r="C397" s="420">
        <v>1</v>
      </c>
      <c r="D397" s="435" t="str">
        <f t="shared" si="202"/>
        <v/>
      </c>
      <c r="E397" s="436">
        <f t="shared" si="203"/>
        <v>0</v>
      </c>
      <c r="F397" s="437">
        <f t="shared" si="204"/>
        <v>0</v>
      </c>
      <c r="G397" s="438">
        <f t="shared" si="205"/>
        <v>0</v>
      </c>
      <c r="H397" s="438">
        <f t="shared" si="206"/>
        <v>0</v>
      </c>
      <c r="I397" s="438">
        <f t="shared" si="207"/>
        <v>0</v>
      </c>
      <c r="J397" s="438">
        <f t="shared" si="208"/>
        <v>0</v>
      </c>
      <c r="K397" s="438">
        <f t="shared" si="209"/>
        <v>0</v>
      </c>
      <c r="L397" s="439">
        <f t="shared" si="210"/>
        <v>0</v>
      </c>
      <c r="M397" s="437">
        <f t="shared" si="211"/>
        <v>0</v>
      </c>
      <c r="N397" s="438">
        <f t="shared" si="212"/>
        <v>0</v>
      </c>
      <c r="O397" s="438">
        <f t="shared" si="213"/>
        <v>0</v>
      </c>
      <c r="P397" s="438">
        <f t="shared" si="214"/>
        <v>0</v>
      </c>
      <c r="Q397" s="438">
        <f t="shared" si="215"/>
        <v>0</v>
      </c>
      <c r="R397" s="436">
        <f t="shared" si="216"/>
        <v>0</v>
      </c>
      <c r="S397" s="420">
        <f t="shared" si="217"/>
        <v>0</v>
      </c>
      <c r="T397" s="420">
        <f t="shared" si="218"/>
        <v>0</v>
      </c>
      <c r="U397" s="437">
        <f t="shared" si="219"/>
        <v>0</v>
      </c>
      <c r="V397" s="439">
        <f t="shared" si="220"/>
        <v>0</v>
      </c>
      <c r="W397" s="213">
        <f t="shared" si="221"/>
        <v>0</v>
      </c>
      <c r="X397" s="213">
        <f t="shared" si="222"/>
        <v>0</v>
      </c>
      <c r="Y397" s="213">
        <f t="shared" si="223"/>
        <v>0</v>
      </c>
      <c r="Z397" s="213">
        <f t="shared" si="224"/>
        <v>0</v>
      </c>
      <c r="AA397" s="216"/>
    </row>
    <row r="398" spans="1:27" x14ac:dyDescent="0.2">
      <c r="A398" s="421" t="s">
        <v>36</v>
      </c>
      <c r="B398" s="420">
        <v>5091</v>
      </c>
      <c r="C398" s="420">
        <v>1</v>
      </c>
      <c r="D398" s="435" t="str">
        <f t="shared" si="202"/>
        <v/>
      </c>
      <c r="E398" s="436">
        <f t="shared" si="203"/>
        <v>0</v>
      </c>
      <c r="F398" s="437">
        <f t="shared" si="204"/>
        <v>0</v>
      </c>
      <c r="G398" s="438">
        <f t="shared" si="205"/>
        <v>0</v>
      </c>
      <c r="H398" s="438">
        <f t="shared" si="206"/>
        <v>0</v>
      </c>
      <c r="I398" s="438">
        <f t="shared" si="207"/>
        <v>0</v>
      </c>
      <c r="J398" s="438">
        <f t="shared" si="208"/>
        <v>0</v>
      </c>
      <c r="K398" s="438">
        <f t="shared" si="209"/>
        <v>0</v>
      </c>
      <c r="L398" s="439">
        <f t="shared" si="210"/>
        <v>0</v>
      </c>
      <c r="M398" s="437">
        <f t="shared" si="211"/>
        <v>0</v>
      </c>
      <c r="N398" s="438">
        <f t="shared" si="212"/>
        <v>0</v>
      </c>
      <c r="O398" s="438">
        <f t="shared" si="213"/>
        <v>0</v>
      </c>
      <c r="P398" s="438">
        <f t="shared" si="214"/>
        <v>0</v>
      </c>
      <c r="Q398" s="438">
        <f t="shared" si="215"/>
        <v>0</v>
      </c>
      <c r="R398" s="436">
        <f t="shared" si="216"/>
        <v>0</v>
      </c>
      <c r="S398" s="420">
        <f t="shared" si="217"/>
        <v>0</v>
      </c>
      <c r="T398" s="420">
        <f t="shared" si="218"/>
        <v>0</v>
      </c>
      <c r="U398" s="437">
        <f t="shared" si="219"/>
        <v>0</v>
      </c>
      <c r="V398" s="439">
        <f t="shared" si="220"/>
        <v>0</v>
      </c>
      <c r="W398" s="213">
        <f t="shared" si="221"/>
        <v>0</v>
      </c>
      <c r="X398" s="213">
        <f t="shared" si="222"/>
        <v>0</v>
      </c>
      <c r="Y398" s="213">
        <f t="shared" si="223"/>
        <v>0</v>
      </c>
      <c r="Z398" s="213">
        <f t="shared" si="224"/>
        <v>0</v>
      </c>
      <c r="AA398" s="216"/>
    </row>
    <row r="399" spans="1:27" x14ac:dyDescent="0.2">
      <c r="A399" s="421" t="s">
        <v>37</v>
      </c>
      <c r="B399" s="420">
        <v>5098</v>
      </c>
      <c r="C399" s="420">
        <v>1</v>
      </c>
      <c r="D399" s="435" t="str">
        <f t="shared" si="202"/>
        <v/>
      </c>
      <c r="E399" s="436">
        <f t="shared" si="203"/>
        <v>0</v>
      </c>
      <c r="F399" s="437">
        <f t="shared" si="204"/>
        <v>0</v>
      </c>
      <c r="G399" s="438">
        <f t="shared" si="205"/>
        <v>0</v>
      </c>
      <c r="H399" s="438">
        <f t="shared" si="206"/>
        <v>0</v>
      </c>
      <c r="I399" s="438">
        <f t="shared" si="207"/>
        <v>0</v>
      </c>
      <c r="J399" s="438">
        <f t="shared" si="208"/>
        <v>0</v>
      </c>
      <c r="K399" s="438">
        <f t="shared" si="209"/>
        <v>0</v>
      </c>
      <c r="L399" s="439">
        <f t="shared" si="210"/>
        <v>0</v>
      </c>
      <c r="M399" s="437">
        <f t="shared" si="211"/>
        <v>0</v>
      </c>
      <c r="N399" s="438">
        <f t="shared" si="212"/>
        <v>0</v>
      </c>
      <c r="O399" s="438">
        <f t="shared" si="213"/>
        <v>0</v>
      </c>
      <c r="P399" s="438">
        <f t="shared" si="214"/>
        <v>0</v>
      </c>
      <c r="Q399" s="438">
        <f t="shared" si="215"/>
        <v>0</v>
      </c>
      <c r="R399" s="436">
        <f t="shared" si="216"/>
        <v>0</v>
      </c>
      <c r="S399" s="420">
        <f t="shared" si="217"/>
        <v>0</v>
      </c>
      <c r="T399" s="420">
        <f t="shared" si="218"/>
        <v>0</v>
      </c>
      <c r="U399" s="437">
        <f t="shared" si="219"/>
        <v>0</v>
      </c>
      <c r="V399" s="439">
        <f t="shared" si="220"/>
        <v>0</v>
      </c>
      <c r="W399" s="213">
        <f t="shared" si="221"/>
        <v>0</v>
      </c>
      <c r="X399" s="213">
        <f t="shared" si="222"/>
        <v>0</v>
      </c>
      <c r="Y399" s="213">
        <f t="shared" si="223"/>
        <v>0</v>
      </c>
      <c r="Z399" s="213">
        <f t="shared" si="224"/>
        <v>0</v>
      </c>
      <c r="AA399" s="216"/>
    </row>
    <row r="400" spans="1:27" x14ac:dyDescent="0.2">
      <c r="A400" s="421" t="s">
        <v>759</v>
      </c>
      <c r="B400" s="420">
        <v>5152</v>
      </c>
      <c r="C400" s="420">
        <v>1</v>
      </c>
      <c r="D400" s="435" t="str">
        <f t="shared" ref="D400:D426" si="225">IF(W400&gt;2,"Problem?",IF(W400=2,"??",IF(W400=1,"Rounding?",IF(L400+O400&gt;0,"OK",IF(C400=0,"(alias)","")))))</f>
        <v/>
      </c>
      <c r="E400" s="436">
        <f t="shared" ref="E400:E426" si="226">C400*ROUND(F400-R400,1)</f>
        <v>0</v>
      </c>
      <c r="F400" s="437">
        <f t="shared" ref="F400:F426" si="227">SUMIF(DPVCODES,B400,DPCTONS)*C400-H400-G400</f>
        <v>0</v>
      </c>
      <c r="G400" s="438">
        <f t="shared" ref="G400:G426" si="228">SUMIF(DPVCODES,B400,DPmoglines)*C400</f>
        <v>0</v>
      </c>
      <c r="H400" s="438">
        <f t="shared" ref="H400:H426" si="229">SUMIF(DPVCODES,B400,DPGCTONS)*C400</f>
        <v>0</v>
      </c>
      <c r="I400" s="438">
        <f t="shared" ref="I400:I426" si="230">SUMIF(Q3VCODES,B400,Q3CTONS)*C400</f>
        <v>0</v>
      </c>
      <c r="J400" s="438">
        <f t="shared" ref="J400:J426" si="231">SUMIF(Q4VCODES,B400,Q4CTONS)*C400</f>
        <v>0</v>
      </c>
      <c r="K400" s="438">
        <f t="shared" ref="K400:K426" si="232">SUMIF(Q1CVCODES,B400,Q1CCTONS)*C400</f>
        <v>0</v>
      </c>
      <c r="L400" s="439">
        <f t="shared" ref="L400:L426" si="233">C400*(F400+H400+I400+J400+K400)</f>
        <v>0</v>
      </c>
      <c r="M400" s="437">
        <f t="shared" ref="M400:M426" si="234">SUMIF(DPVCODES,B400,DPAPTONS)*C400</f>
        <v>0</v>
      </c>
      <c r="N400" s="438">
        <f t="shared" ref="N400:N426" si="235">SUMIF(DPVCODES,B400,DPDPTONS)*C400</f>
        <v>0</v>
      </c>
      <c r="O400" s="438">
        <f t="shared" ref="O400:O426" si="236">C400*(M400+N400)</f>
        <v>0</v>
      </c>
      <c r="P400" s="438">
        <f t="shared" ref="P400:P426" si="237">SUMIF(Q2VCODES,B400,Q2BOTONS)*C400-U400</f>
        <v>0</v>
      </c>
      <c r="Q400" s="438">
        <f t="shared" ref="Q400:Q426" si="238">SUMIF(Q1BVCODES,B400,Q1BRSTONS)*C400</f>
        <v>0</v>
      </c>
      <c r="R400" s="436">
        <f t="shared" ref="R400:R426" si="239">ROUND(C400*(O400-P400-Q400),4)</f>
        <v>0</v>
      </c>
      <c r="S400" s="420">
        <f t="shared" ref="S400:S426" si="240">IF(+E400&gt;0.1,1,IF(+E400&lt;-0.1,1,0))</f>
        <v>0</v>
      </c>
      <c r="T400" s="420">
        <f t="shared" ref="T400:T426" si="241">IF(W400&gt;2,1,0)</f>
        <v>0</v>
      </c>
      <c r="U400" s="437">
        <f t="shared" ref="U400:U426" si="242">SUMIF(Q2VCODES,B400,Q2GTONS)*C400</f>
        <v>0</v>
      </c>
      <c r="V400" s="439">
        <f t="shared" ref="V400:V426" si="243">SUMIF(Q1CVCODES,B400,Q1CBOTONS)*C400</f>
        <v>0</v>
      </c>
      <c r="W400" s="213">
        <f t="shared" ref="W400:W426" si="244">IF(E400&lt;-0.5,4,IF(ABS(E400)&lt;0.1,0,IF(ABS(E400)&lt;=0.5,1,IF(E400&lt;0.01*L400,2,3))))</f>
        <v>0</v>
      </c>
      <c r="X400" s="213">
        <f t="shared" ref="X400:X426" si="245">IF(W400&gt;2,1,0)</f>
        <v>0</v>
      </c>
      <c r="Y400" s="213">
        <f t="shared" ref="Y400:Y426" si="246">IF(W400=2,1,0)</f>
        <v>0</v>
      </c>
      <c r="Z400" s="213">
        <f t="shared" ref="Z400:Z426" si="247">IF(W400=1,1,0)</f>
        <v>0</v>
      </c>
      <c r="AA400" s="216"/>
    </row>
    <row r="401" spans="1:27" x14ac:dyDescent="0.2">
      <c r="A401" s="421" t="s">
        <v>763</v>
      </c>
      <c r="B401" s="420">
        <v>5156</v>
      </c>
      <c r="C401" s="420">
        <v>1</v>
      </c>
      <c r="D401" s="435" t="str">
        <f t="shared" si="225"/>
        <v/>
      </c>
      <c r="E401" s="436">
        <f t="shared" si="226"/>
        <v>0</v>
      </c>
      <c r="F401" s="437">
        <f t="shared" si="227"/>
        <v>0</v>
      </c>
      <c r="G401" s="438">
        <f t="shared" si="228"/>
        <v>0</v>
      </c>
      <c r="H401" s="438">
        <f t="shared" si="229"/>
        <v>0</v>
      </c>
      <c r="I401" s="438">
        <f t="shared" si="230"/>
        <v>0</v>
      </c>
      <c r="J401" s="438">
        <f t="shared" si="231"/>
        <v>0</v>
      </c>
      <c r="K401" s="438">
        <f t="shared" si="232"/>
        <v>0</v>
      </c>
      <c r="L401" s="439">
        <f t="shared" si="233"/>
        <v>0</v>
      </c>
      <c r="M401" s="437">
        <f t="shared" si="234"/>
        <v>0</v>
      </c>
      <c r="N401" s="438">
        <f t="shared" si="235"/>
        <v>0</v>
      </c>
      <c r="O401" s="438">
        <f t="shared" si="236"/>
        <v>0</v>
      </c>
      <c r="P401" s="438">
        <f t="shared" si="237"/>
        <v>0</v>
      </c>
      <c r="Q401" s="438">
        <f t="shared" si="238"/>
        <v>0</v>
      </c>
      <c r="R401" s="436">
        <f t="shared" si="239"/>
        <v>0</v>
      </c>
      <c r="S401" s="420">
        <f t="shared" si="240"/>
        <v>0</v>
      </c>
      <c r="T401" s="420">
        <f t="shared" si="241"/>
        <v>0</v>
      </c>
      <c r="U401" s="437">
        <f t="shared" si="242"/>
        <v>0</v>
      </c>
      <c r="V401" s="439">
        <f t="shared" si="243"/>
        <v>0</v>
      </c>
      <c r="W401" s="213">
        <f t="shared" si="244"/>
        <v>0</v>
      </c>
      <c r="X401" s="213">
        <f t="shared" si="245"/>
        <v>0</v>
      </c>
      <c r="Y401" s="213">
        <f t="shared" si="246"/>
        <v>0</v>
      </c>
      <c r="Z401" s="213">
        <f t="shared" si="247"/>
        <v>0</v>
      </c>
      <c r="AA401" s="216"/>
    </row>
    <row r="402" spans="1:27" x14ac:dyDescent="0.2">
      <c r="A402" s="421" t="s">
        <v>736</v>
      </c>
      <c r="B402" s="420">
        <v>5137</v>
      </c>
      <c r="C402" s="420">
        <v>1</v>
      </c>
      <c r="D402" s="435" t="str">
        <f t="shared" si="225"/>
        <v/>
      </c>
      <c r="E402" s="436">
        <f t="shared" si="226"/>
        <v>0</v>
      </c>
      <c r="F402" s="437">
        <f t="shared" si="227"/>
        <v>0</v>
      </c>
      <c r="G402" s="438">
        <f t="shared" si="228"/>
        <v>0</v>
      </c>
      <c r="H402" s="438">
        <f t="shared" si="229"/>
        <v>0</v>
      </c>
      <c r="I402" s="438">
        <f t="shared" si="230"/>
        <v>0</v>
      </c>
      <c r="J402" s="438">
        <f t="shared" si="231"/>
        <v>0</v>
      </c>
      <c r="K402" s="438">
        <f t="shared" si="232"/>
        <v>0</v>
      </c>
      <c r="L402" s="439">
        <f t="shared" si="233"/>
        <v>0</v>
      </c>
      <c r="M402" s="437">
        <f t="shared" si="234"/>
        <v>0</v>
      </c>
      <c r="N402" s="438">
        <f t="shared" si="235"/>
        <v>0</v>
      </c>
      <c r="O402" s="438">
        <f t="shared" si="236"/>
        <v>0</v>
      </c>
      <c r="P402" s="438">
        <f t="shared" si="237"/>
        <v>0</v>
      </c>
      <c r="Q402" s="438">
        <f t="shared" si="238"/>
        <v>0</v>
      </c>
      <c r="R402" s="436">
        <f t="shared" si="239"/>
        <v>0</v>
      </c>
      <c r="S402" s="420">
        <f t="shared" si="240"/>
        <v>0</v>
      </c>
      <c r="T402" s="420">
        <f t="shared" si="241"/>
        <v>0</v>
      </c>
      <c r="U402" s="437">
        <f t="shared" si="242"/>
        <v>0</v>
      </c>
      <c r="V402" s="439">
        <f t="shared" si="243"/>
        <v>0</v>
      </c>
      <c r="W402" s="213">
        <f t="shared" si="244"/>
        <v>0</v>
      </c>
      <c r="X402" s="213">
        <f t="shared" si="245"/>
        <v>0</v>
      </c>
      <c r="Y402" s="213">
        <f t="shared" si="246"/>
        <v>0</v>
      </c>
      <c r="Z402" s="213">
        <f t="shared" si="247"/>
        <v>0</v>
      </c>
      <c r="AA402" s="216"/>
    </row>
    <row r="403" spans="1:27" x14ac:dyDescent="0.2">
      <c r="A403" s="421" t="s">
        <v>417</v>
      </c>
      <c r="B403" s="420">
        <v>5030</v>
      </c>
      <c r="C403" s="420">
        <v>1</v>
      </c>
      <c r="D403" s="435" t="str">
        <f t="shared" si="225"/>
        <v/>
      </c>
      <c r="E403" s="436">
        <f t="shared" si="226"/>
        <v>0</v>
      </c>
      <c r="F403" s="437">
        <f t="shared" si="227"/>
        <v>0</v>
      </c>
      <c r="G403" s="438">
        <f t="shared" si="228"/>
        <v>0</v>
      </c>
      <c r="H403" s="438">
        <f t="shared" si="229"/>
        <v>0</v>
      </c>
      <c r="I403" s="438">
        <f t="shared" si="230"/>
        <v>0</v>
      </c>
      <c r="J403" s="438">
        <f t="shared" si="231"/>
        <v>0</v>
      </c>
      <c r="K403" s="438">
        <f t="shared" si="232"/>
        <v>0</v>
      </c>
      <c r="L403" s="439">
        <f t="shared" si="233"/>
        <v>0</v>
      </c>
      <c r="M403" s="437">
        <f t="shared" si="234"/>
        <v>0</v>
      </c>
      <c r="N403" s="438">
        <f t="shared" si="235"/>
        <v>0</v>
      </c>
      <c r="O403" s="438">
        <f t="shared" si="236"/>
        <v>0</v>
      </c>
      <c r="P403" s="438">
        <f t="shared" si="237"/>
        <v>0</v>
      </c>
      <c r="Q403" s="438">
        <f t="shared" si="238"/>
        <v>0</v>
      </c>
      <c r="R403" s="436">
        <f t="shared" si="239"/>
        <v>0</v>
      </c>
      <c r="S403" s="420">
        <f t="shared" si="240"/>
        <v>0</v>
      </c>
      <c r="T403" s="420">
        <f t="shared" si="241"/>
        <v>0</v>
      </c>
      <c r="U403" s="437">
        <f t="shared" si="242"/>
        <v>0</v>
      </c>
      <c r="V403" s="439">
        <f t="shared" si="243"/>
        <v>0</v>
      </c>
      <c r="W403" s="213">
        <f t="shared" si="244"/>
        <v>0</v>
      </c>
      <c r="X403" s="213">
        <f t="shared" si="245"/>
        <v>0</v>
      </c>
      <c r="Y403" s="213">
        <f t="shared" si="246"/>
        <v>0</v>
      </c>
      <c r="Z403" s="213">
        <f t="shared" si="247"/>
        <v>0</v>
      </c>
      <c r="AA403" s="216"/>
    </row>
    <row r="404" spans="1:27" x14ac:dyDescent="0.2">
      <c r="A404" s="421" t="s">
        <v>672</v>
      </c>
      <c r="B404" s="420">
        <v>5068</v>
      </c>
      <c r="C404" s="420">
        <v>1</v>
      </c>
      <c r="D404" s="435" t="str">
        <f t="shared" si="225"/>
        <v/>
      </c>
      <c r="E404" s="436">
        <f t="shared" si="226"/>
        <v>0</v>
      </c>
      <c r="F404" s="437">
        <f t="shared" si="227"/>
        <v>0</v>
      </c>
      <c r="G404" s="438">
        <f t="shared" si="228"/>
        <v>0</v>
      </c>
      <c r="H404" s="438">
        <f t="shared" si="229"/>
        <v>0</v>
      </c>
      <c r="I404" s="438">
        <f t="shared" si="230"/>
        <v>0</v>
      </c>
      <c r="J404" s="438">
        <f t="shared" si="231"/>
        <v>0</v>
      </c>
      <c r="K404" s="438">
        <f t="shared" si="232"/>
        <v>0</v>
      </c>
      <c r="L404" s="439">
        <f t="shared" si="233"/>
        <v>0</v>
      </c>
      <c r="M404" s="437">
        <f t="shared" si="234"/>
        <v>0</v>
      </c>
      <c r="N404" s="438">
        <f t="shared" si="235"/>
        <v>0</v>
      </c>
      <c r="O404" s="438">
        <f t="shared" si="236"/>
        <v>0</v>
      </c>
      <c r="P404" s="438">
        <f t="shared" si="237"/>
        <v>0</v>
      </c>
      <c r="Q404" s="438">
        <f t="shared" si="238"/>
        <v>0</v>
      </c>
      <c r="R404" s="436">
        <f t="shared" si="239"/>
        <v>0</v>
      </c>
      <c r="S404" s="420">
        <f t="shared" si="240"/>
        <v>0</v>
      </c>
      <c r="T404" s="420">
        <f t="shared" si="241"/>
        <v>0</v>
      </c>
      <c r="U404" s="437">
        <f t="shared" si="242"/>
        <v>0</v>
      </c>
      <c r="V404" s="439">
        <f t="shared" si="243"/>
        <v>0</v>
      </c>
      <c r="W404" s="213">
        <f t="shared" si="244"/>
        <v>0</v>
      </c>
      <c r="X404" s="213">
        <f t="shared" si="245"/>
        <v>0</v>
      </c>
      <c r="Y404" s="213">
        <f t="shared" si="246"/>
        <v>0</v>
      </c>
      <c r="Z404" s="213">
        <f t="shared" si="247"/>
        <v>0</v>
      </c>
      <c r="AA404" s="216"/>
    </row>
    <row r="405" spans="1:27" x14ac:dyDescent="0.2">
      <c r="A405" s="421" t="s">
        <v>790</v>
      </c>
      <c r="B405" s="420">
        <v>5168</v>
      </c>
      <c r="C405" s="420">
        <v>1</v>
      </c>
      <c r="D405" s="435" t="str">
        <f t="shared" si="225"/>
        <v/>
      </c>
      <c r="E405" s="436">
        <f t="shared" si="226"/>
        <v>0</v>
      </c>
      <c r="F405" s="437">
        <f t="shared" si="227"/>
        <v>0</v>
      </c>
      <c r="G405" s="438">
        <f t="shared" si="228"/>
        <v>0</v>
      </c>
      <c r="H405" s="438">
        <f t="shared" si="229"/>
        <v>0</v>
      </c>
      <c r="I405" s="438">
        <f t="shared" si="230"/>
        <v>0</v>
      </c>
      <c r="J405" s="438">
        <f t="shared" si="231"/>
        <v>0</v>
      </c>
      <c r="K405" s="438">
        <f t="shared" si="232"/>
        <v>0</v>
      </c>
      <c r="L405" s="439">
        <f t="shared" si="233"/>
        <v>0</v>
      </c>
      <c r="M405" s="437">
        <f t="shared" si="234"/>
        <v>0</v>
      </c>
      <c r="N405" s="438">
        <f t="shared" si="235"/>
        <v>0</v>
      </c>
      <c r="O405" s="438">
        <f t="shared" si="236"/>
        <v>0</v>
      </c>
      <c r="P405" s="438">
        <f t="shared" si="237"/>
        <v>0</v>
      </c>
      <c r="Q405" s="438">
        <f t="shared" si="238"/>
        <v>0</v>
      </c>
      <c r="R405" s="436">
        <f t="shared" si="239"/>
        <v>0</v>
      </c>
      <c r="S405" s="420">
        <f t="shared" si="240"/>
        <v>0</v>
      </c>
      <c r="T405" s="420">
        <f t="shared" si="241"/>
        <v>0</v>
      </c>
      <c r="U405" s="437">
        <f t="shared" si="242"/>
        <v>0</v>
      </c>
      <c r="V405" s="439">
        <f t="shared" si="243"/>
        <v>0</v>
      </c>
      <c r="W405" s="213">
        <f t="shared" si="244"/>
        <v>0</v>
      </c>
      <c r="X405" s="213">
        <f t="shared" si="245"/>
        <v>0</v>
      </c>
      <c r="Y405" s="213">
        <f t="shared" si="246"/>
        <v>0</v>
      </c>
      <c r="Z405" s="213">
        <f t="shared" si="247"/>
        <v>0</v>
      </c>
      <c r="AA405" s="216"/>
    </row>
    <row r="406" spans="1:27" x14ac:dyDescent="0.2">
      <c r="A406" s="421" t="s">
        <v>418</v>
      </c>
      <c r="B406" s="420">
        <v>7037</v>
      </c>
      <c r="C406" s="420">
        <v>1</v>
      </c>
      <c r="D406" s="435" t="str">
        <f t="shared" si="225"/>
        <v/>
      </c>
      <c r="E406" s="436">
        <f t="shared" si="226"/>
        <v>0</v>
      </c>
      <c r="F406" s="437">
        <f t="shared" si="227"/>
        <v>0</v>
      </c>
      <c r="G406" s="438">
        <f t="shared" si="228"/>
        <v>0</v>
      </c>
      <c r="H406" s="438">
        <f t="shared" si="229"/>
        <v>0</v>
      </c>
      <c r="I406" s="438">
        <f t="shared" si="230"/>
        <v>0</v>
      </c>
      <c r="J406" s="438">
        <f t="shared" si="231"/>
        <v>0</v>
      </c>
      <c r="K406" s="438">
        <f t="shared" si="232"/>
        <v>0</v>
      </c>
      <c r="L406" s="439">
        <f t="shared" si="233"/>
        <v>0</v>
      </c>
      <c r="M406" s="437">
        <f t="shared" si="234"/>
        <v>0</v>
      </c>
      <c r="N406" s="438">
        <f t="shared" si="235"/>
        <v>0</v>
      </c>
      <c r="O406" s="438">
        <f t="shared" si="236"/>
        <v>0</v>
      </c>
      <c r="P406" s="438">
        <f t="shared" si="237"/>
        <v>0</v>
      </c>
      <c r="Q406" s="438">
        <f t="shared" si="238"/>
        <v>0</v>
      </c>
      <c r="R406" s="436">
        <f t="shared" si="239"/>
        <v>0</v>
      </c>
      <c r="S406" s="420">
        <f t="shared" si="240"/>
        <v>0</v>
      </c>
      <c r="T406" s="420">
        <f t="shared" si="241"/>
        <v>0</v>
      </c>
      <c r="U406" s="437">
        <f t="shared" si="242"/>
        <v>0</v>
      </c>
      <c r="V406" s="439">
        <f t="shared" si="243"/>
        <v>0</v>
      </c>
      <c r="W406" s="213">
        <f t="shared" si="244"/>
        <v>0</v>
      </c>
      <c r="X406" s="213">
        <f t="shared" si="245"/>
        <v>0</v>
      </c>
      <c r="Y406" s="213">
        <f t="shared" si="246"/>
        <v>0</v>
      </c>
      <c r="Z406" s="213">
        <f t="shared" si="247"/>
        <v>0</v>
      </c>
      <c r="AA406" s="216"/>
    </row>
    <row r="407" spans="1:27" x14ac:dyDescent="0.2">
      <c r="A407" s="421" t="s">
        <v>419</v>
      </c>
      <c r="B407" s="420">
        <v>7041</v>
      </c>
      <c r="C407" s="420">
        <v>1</v>
      </c>
      <c r="D407" s="435" t="str">
        <f t="shared" si="225"/>
        <v/>
      </c>
      <c r="E407" s="436">
        <f t="shared" si="226"/>
        <v>0</v>
      </c>
      <c r="F407" s="437">
        <f t="shared" si="227"/>
        <v>0</v>
      </c>
      <c r="G407" s="438">
        <f t="shared" si="228"/>
        <v>0</v>
      </c>
      <c r="H407" s="438">
        <f t="shared" si="229"/>
        <v>0</v>
      </c>
      <c r="I407" s="438">
        <f t="shared" si="230"/>
        <v>0</v>
      </c>
      <c r="J407" s="438">
        <f t="shared" si="231"/>
        <v>0</v>
      </c>
      <c r="K407" s="438">
        <f t="shared" si="232"/>
        <v>0</v>
      </c>
      <c r="L407" s="439">
        <f t="shared" si="233"/>
        <v>0</v>
      </c>
      <c r="M407" s="437">
        <f t="shared" si="234"/>
        <v>0</v>
      </c>
      <c r="N407" s="438">
        <f t="shared" si="235"/>
        <v>0</v>
      </c>
      <c r="O407" s="438">
        <f t="shared" si="236"/>
        <v>0</v>
      </c>
      <c r="P407" s="438">
        <f t="shared" si="237"/>
        <v>0</v>
      </c>
      <c r="Q407" s="438">
        <f t="shared" si="238"/>
        <v>0</v>
      </c>
      <c r="R407" s="436">
        <f t="shared" si="239"/>
        <v>0</v>
      </c>
      <c r="S407" s="420">
        <f t="shared" si="240"/>
        <v>0</v>
      </c>
      <c r="T407" s="420">
        <f t="shared" si="241"/>
        <v>0</v>
      </c>
      <c r="U407" s="437">
        <f t="shared" si="242"/>
        <v>0</v>
      </c>
      <c r="V407" s="439">
        <f t="shared" si="243"/>
        <v>0</v>
      </c>
      <c r="W407" s="213">
        <f t="shared" si="244"/>
        <v>0</v>
      </c>
      <c r="X407" s="213">
        <f t="shared" si="245"/>
        <v>0</v>
      </c>
      <c r="Y407" s="213">
        <f t="shared" si="246"/>
        <v>0</v>
      </c>
      <c r="Z407" s="213">
        <f t="shared" si="247"/>
        <v>0</v>
      </c>
      <c r="AA407" s="216"/>
    </row>
    <row r="408" spans="1:27" x14ac:dyDescent="0.2">
      <c r="A408" s="421" t="s">
        <v>495</v>
      </c>
      <c r="B408" s="420">
        <v>6163</v>
      </c>
      <c r="C408" s="420">
        <v>1</v>
      </c>
      <c r="D408" s="435" t="str">
        <f t="shared" si="225"/>
        <v/>
      </c>
      <c r="E408" s="436">
        <f t="shared" si="226"/>
        <v>0</v>
      </c>
      <c r="F408" s="437">
        <f t="shared" si="227"/>
        <v>0</v>
      </c>
      <c r="G408" s="438">
        <f t="shared" si="228"/>
        <v>0</v>
      </c>
      <c r="H408" s="438">
        <f t="shared" si="229"/>
        <v>0</v>
      </c>
      <c r="I408" s="438">
        <f t="shared" si="230"/>
        <v>0</v>
      </c>
      <c r="J408" s="438">
        <f t="shared" si="231"/>
        <v>0</v>
      </c>
      <c r="K408" s="438">
        <f t="shared" si="232"/>
        <v>0</v>
      </c>
      <c r="L408" s="439">
        <f t="shared" si="233"/>
        <v>0</v>
      </c>
      <c r="M408" s="437">
        <f t="shared" si="234"/>
        <v>0</v>
      </c>
      <c r="N408" s="438">
        <f t="shared" si="235"/>
        <v>0</v>
      </c>
      <c r="O408" s="438">
        <f t="shared" si="236"/>
        <v>0</v>
      </c>
      <c r="P408" s="438">
        <f t="shared" si="237"/>
        <v>0</v>
      </c>
      <c r="Q408" s="438">
        <f t="shared" si="238"/>
        <v>0</v>
      </c>
      <c r="R408" s="436">
        <f t="shared" si="239"/>
        <v>0</v>
      </c>
      <c r="S408" s="420">
        <f t="shared" si="240"/>
        <v>0</v>
      </c>
      <c r="T408" s="420">
        <f t="shared" si="241"/>
        <v>0</v>
      </c>
      <c r="U408" s="437">
        <f t="shared" si="242"/>
        <v>0</v>
      </c>
      <c r="V408" s="439">
        <f t="shared" si="243"/>
        <v>0</v>
      </c>
      <c r="W408" s="213">
        <f t="shared" si="244"/>
        <v>0</v>
      </c>
      <c r="X408" s="213">
        <f t="shared" si="245"/>
        <v>0</v>
      </c>
      <c r="Y408" s="213">
        <f t="shared" si="246"/>
        <v>0</v>
      </c>
      <c r="Z408" s="213">
        <f t="shared" si="247"/>
        <v>0</v>
      </c>
      <c r="AA408" s="216"/>
    </row>
    <row r="409" spans="1:27" x14ac:dyDescent="0.2">
      <c r="A409" s="421" t="s">
        <v>420</v>
      </c>
      <c r="B409" s="420"/>
      <c r="C409" s="420">
        <v>0</v>
      </c>
      <c r="D409" s="435" t="str">
        <f t="shared" si="225"/>
        <v>(alias)</v>
      </c>
      <c r="E409" s="436">
        <f t="shared" si="226"/>
        <v>0</v>
      </c>
      <c r="F409" s="437">
        <f t="shared" si="227"/>
        <v>0</v>
      </c>
      <c r="G409" s="438">
        <f t="shared" si="228"/>
        <v>0</v>
      </c>
      <c r="H409" s="438">
        <f t="shared" si="229"/>
        <v>0</v>
      </c>
      <c r="I409" s="438">
        <f t="shared" si="230"/>
        <v>0</v>
      </c>
      <c r="J409" s="438">
        <f t="shared" si="231"/>
        <v>0</v>
      </c>
      <c r="K409" s="438">
        <f t="shared" si="232"/>
        <v>0</v>
      </c>
      <c r="L409" s="439">
        <f t="shared" si="233"/>
        <v>0</v>
      </c>
      <c r="M409" s="437">
        <f t="shared" si="234"/>
        <v>0</v>
      </c>
      <c r="N409" s="438">
        <f t="shared" si="235"/>
        <v>0</v>
      </c>
      <c r="O409" s="438">
        <f t="shared" si="236"/>
        <v>0</v>
      </c>
      <c r="P409" s="438">
        <f t="shared" si="237"/>
        <v>0</v>
      </c>
      <c r="Q409" s="438">
        <f t="shared" si="238"/>
        <v>0</v>
      </c>
      <c r="R409" s="436">
        <f t="shared" si="239"/>
        <v>0</v>
      </c>
      <c r="S409" s="420">
        <f t="shared" si="240"/>
        <v>0</v>
      </c>
      <c r="T409" s="420">
        <f t="shared" si="241"/>
        <v>0</v>
      </c>
      <c r="U409" s="437">
        <f t="shared" si="242"/>
        <v>0</v>
      </c>
      <c r="V409" s="439">
        <f t="shared" si="243"/>
        <v>0</v>
      </c>
      <c r="W409" s="213">
        <f t="shared" si="244"/>
        <v>0</v>
      </c>
      <c r="X409" s="213">
        <f t="shared" si="245"/>
        <v>0</v>
      </c>
      <c r="Y409" s="213">
        <f t="shared" si="246"/>
        <v>0</v>
      </c>
      <c r="Z409" s="213">
        <f t="shared" si="247"/>
        <v>0</v>
      </c>
      <c r="AA409" s="216"/>
    </row>
    <row r="410" spans="1:27" x14ac:dyDescent="0.2">
      <c r="A410" s="421" t="s">
        <v>421</v>
      </c>
      <c r="B410" s="420">
        <v>6136</v>
      </c>
      <c r="C410" s="420">
        <v>1</v>
      </c>
      <c r="D410" s="435" t="str">
        <f t="shared" si="225"/>
        <v/>
      </c>
      <c r="E410" s="436">
        <f t="shared" si="226"/>
        <v>0</v>
      </c>
      <c r="F410" s="437">
        <f t="shared" si="227"/>
        <v>0</v>
      </c>
      <c r="G410" s="438">
        <f t="shared" si="228"/>
        <v>0</v>
      </c>
      <c r="H410" s="438">
        <f t="shared" si="229"/>
        <v>0</v>
      </c>
      <c r="I410" s="438">
        <f t="shared" si="230"/>
        <v>0</v>
      </c>
      <c r="J410" s="438">
        <f t="shared" si="231"/>
        <v>0</v>
      </c>
      <c r="K410" s="438">
        <f t="shared" si="232"/>
        <v>0</v>
      </c>
      <c r="L410" s="439">
        <f t="shared" si="233"/>
        <v>0</v>
      </c>
      <c r="M410" s="437">
        <f t="shared" si="234"/>
        <v>0</v>
      </c>
      <c r="N410" s="438">
        <f t="shared" si="235"/>
        <v>0</v>
      </c>
      <c r="O410" s="438">
        <f t="shared" si="236"/>
        <v>0</v>
      </c>
      <c r="P410" s="438">
        <f t="shared" si="237"/>
        <v>0</v>
      </c>
      <c r="Q410" s="438">
        <f t="shared" si="238"/>
        <v>0</v>
      </c>
      <c r="R410" s="436">
        <f t="shared" si="239"/>
        <v>0</v>
      </c>
      <c r="S410" s="420">
        <f t="shared" si="240"/>
        <v>0</v>
      </c>
      <c r="T410" s="420">
        <f t="shared" si="241"/>
        <v>0</v>
      </c>
      <c r="U410" s="437">
        <f t="shared" si="242"/>
        <v>0</v>
      </c>
      <c r="V410" s="439">
        <f t="shared" si="243"/>
        <v>0</v>
      </c>
      <c r="W410" s="213">
        <f t="shared" si="244"/>
        <v>0</v>
      </c>
      <c r="X410" s="213">
        <f t="shared" si="245"/>
        <v>0</v>
      </c>
      <c r="Y410" s="213">
        <f t="shared" si="246"/>
        <v>0</v>
      </c>
      <c r="Z410" s="213">
        <f t="shared" si="247"/>
        <v>0</v>
      </c>
      <c r="AA410" s="216"/>
    </row>
    <row r="411" spans="1:27" x14ac:dyDescent="0.2">
      <c r="A411" s="421" t="s">
        <v>496</v>
      </c>
      <c r="B411" s="420">
        <v>6176</v>
      </c>
      <c r="C411" s="420">
        <v>1</v>
      </c>
      <c r="D411" s="435" t="str">
        <f t="shared" si="225"/>
        <v/>
      </c>
      <c r="E411" s="436">
        <f t="shared" si="226"/>
        <v>0</v>
      </c>
      <c r="F411" s="437">
        <f t="shared" si="227"/>
        <v>0</v>
      </c>
      <c r="G411" s="438">
        <f t="shared" si="228"/>
        <v>0</v>
      </c>
      <c r="H411" s="438">
        <f t="shared" si="229"/>
        <v>0</v>
      </c>
      <c r="I411" s="438">
        <f t="shared" si="230"/>
        <v>0</v>
      </c>
      <c r="J411" s="438">
        <f t="shared" si="231"/>
        <v>0</v>
      </c>
      <c r="K411" s="438">
        <f t="shared" si="232"/>
        <v>0</v>
      </c>
      <c r="L411" s="439">
        <f t="shared" si="233"/>
        <v>0</v>
      </c>
      <c r="M411" s="437">
        <f t="shared" si="234"/>
        <v>0</v>
      </c>
      <c r="N411" s="438">
        <f t="shared" si="235"/>
        <v>0</v>
      </c>
      <c r="O411" s="438">
        <f t="shared" si="236"/>
        <v>0</v>
      </c>
      <c r="P411" s="438">
        <f t="shared" si="237"/>
        <v>0</v>
      </c>
      <c r="Q411" s="438">
        <f t="shared" si="238"/>
        <v>0</v>
      </c>
      <c r="R411" s="436">
        <f t="shared" si="239"/>
        <v>0</v>
      </c>
      <c r="S411" s="420">
        <f t="shared" si="240"/>
        <v>0</v>
      </c>
      <c r="T411" s="420">
        <f t="shared" si="241"/>
        <v>0</v>
      </c>
      <c r="U411" s="437">
        <f t="shared" si="242"/>
        <v>0</v>
      </c>
      <c r="V411" s="439">
        <f t="shared" si="243"/>
        <v>0</v>
      </c>
      <c r="W411" s="213">
        <f t="shared" si="244"/>
        <v>0</v>
      </c>
      <c r="X411" s="213">
        <f t="shared" si="245"/>
        <v>0</v>
      </c>
      <c r="Y411" s="213">
        <f t="shared" si="246"/>
        <v>0</v>
      </c>
      <c r="Z411" s="213">
        <f t="shared" si="247"/>
        <v>0</v>
      </c>
      <c r="AA411" s="216"/>
    </row>
    <row r="412" spans="1:27" x14ac:dyDescent="0.2">
      <c r="A412" s="421" t="s">
        <v>422</v>
      </c>
      <c r="B412" s="420">
        <v>6175</v>
      </c>
      <c r="C412" s="420">
        <v>1</v>
      </c>
      <c r="D412" s="435" t="str">
        <f t="shared" si="225"/>
        <v/>
      </c>
      <c r="E412" s="436">
        <f t="shared" si="226"/>
        <v>0</v>
      </c>
      <c r="F412" s="437">
        <f t="shared" si="227"/>
        <v>0</v>
      </c>
      <c r="G412" s="438">
        <f t="shared" si="228"/>
        <v>0</v>
      </c>
      <c r="H412" s="438">
        <f t="shared" si="229"/>
        <v>0</v>
      </c>
      <c r="I412" s="438">
        <f t="shared" si="230"/>
        <v>0</v>
      </c>
      <c r="J412" s="438">
        <f t="shared" si="231"/>
        <v>0</v>
      </c>
      <c r="K412" s="438">
        <f t="shared" si="232"/>
        <v>0</v>
      </c>
      <c r="L412" s="439">
        <f t="shared" si="233"/>
        <v>0</v>
      </c>
      <c r="M412" s="437">
        <f t="shared" si="234"/>
        <v>0</v>
      </c>
      <c r="N412" s="438">
        <f t="shared" si="235"/>
        <v>0</v>
      </c>
      <c r="O412" s="438">
        <f t="shared" si="236"/>
        <v>0</v>
      </c>
      <c r="P412" s="438">
        <f t="shared" si="237"/>
        <v>0</v>
      </c>
      <c r="Q412" s="438">
        <f t="shared" si="238"/>
        <v>0</v>
      </c>
      <c r="R412" s="436">
        <f t="shared" si="239"/>
        <v>0</v>
      </c>
      <c r="S412" s="420">
        <f t="shared" si="240"/>
        <v>0</v>
      </c>
      <c r="T412" s="420">
        <f t="shared" si="241"/>
        <v>0</v>
      </c>
      <c r="U412" s="437">
        <f t="shared" si="242"/>
        <v>0</v>
      </c>
      <c r="V412" s="439">
        <f t="shared" si="243"/>
        <v>0</v>
      </c>
      <c r="W412" s="213">
        <f t="shared" si="244"/>
        <v>0</v>
      </c>
      <c r="X412" s="213">
        <f t="shared" si="245"/>
        <v>0</v>
      </c>
      <c r="Y412" s="213">
        <f t="shared" si="246"/>
        <v>0</v>
      </c>
      <c r="Z412" s="213">
        <f t="shared" si="247"/>
        <v>0</v>
      </c>
      <c r="AA412" s="216"/>
    </row>
    <row r="413" spans="1:27" x14ac:dyDescent="0.2">
      <c r="A413" s="421" t="s">
        <v>423</v>
      </c>
      <c r="B413" s="420">
        <v>6195</v>
      </c>
      <c r="C413" s="420">
        <v>1</v>
      </c>
      <c r="D413" s="435" t="str">
        <f t="shared" si="225"/>
        <v/>
      </c>
      <c r="E413" s="436">
        <f t="shared" si="226"/>
        <v>0</v>
      </c>
      <c r="F413" s="437">
        <f t="shared" si="227"/>
        <v>0</v>
      </c>
      <c r="G413" s="438">
        <f t="shared" si="228"/>
        <v>0</v>
      </c>
      <c r="H413" s="438">
        <f t="shared" si="229"/>
        <v>0</v>
      </c>
      <c r="I413" s="438">
        <f t="shared" si="230"/>
        <v>0</v>
      </c>
      <c r="J413" s="438">
        <f t="shared" si="231"/>
        <v>0</v>
      </c>
      <c r="K413" s="438">
        <f t="shared" si="232"/>
        <v>0</v>
      </c>
      <c r="L413" s="439">
        <f t="shared" si="233"/>
        <v>0</v>
      </c>
      <c r="M413" s="437">
        <f t="shared" si="234"/>
        <v>0</v>
      </c>
      <c r="N413" s="438">
        <f t="shared" si="235"/>
        <v>0</v>
      </c>
      <c r="O413" s="438">
        <f t="shared" si="236"/>
        <v>0</v>
      </c>
      <c r="P413" s="438">
        <f t="shared" si="237"/>
        <v>0</v>
      </c>
      <c r="Q413" s="438">
        <f t="shared" si="238"/>
        <v>0</v>
      </c>
      <c r="R413" s="436">
        <f t="shared" si="239"/>
        <v>0</v>
      </c>
      <c r="S413" s="420">
        <f t="shared" si="240"/>
        <v>0</v>
      </c>
      <c r="T413" s="420">
        <f t="shared" si="241"/>
        <v>0</v>
      </c>
      <c r="U413" s="437">
        <f t="shared" si="242"/>
        <v>0</v>
      </c>
      <c r="V413" s="439">
        <f t="shared" si="243"/>
        <v>0</v>
      </c>
      <c r="W413" s="213">
        <f t="shared" si="244"/>
        <v>0</v>
      </c>
      <c r="X413" s="213">
        <f t="shared" si="245"/>
        <v>0</v>
      </c>
      <c r="Y413" s="213">
        <f t="shared" si="246"/>
        <v>0</v>
      </c>
      <c r="Z413" s="213">
        <f t="shared" si="247"/>
        <v>0</v>
      </c>
      <c r="AA413" s="216"/>
    </row>
    <row r="414" spans="1:27" x14ac:dyDescent="0.2">
      <c r="A414" s="421" t="s">
        <v>424</v>
      </c>
      <c r="B414" s="420">
        <v>5032</v>
      </c>
      <c r="C414" s="420">
        <v>1</v>
      </c>
      <c r="D414" s="435" t="str">
        <f t="shared" si="225"/>
        <v/>
      </c>
      <c r="E414" s="436">
        <f t="shared" si="226"/>
        <v>0</v>
      </c>
      <c r="F414" s="437">
        <f t="shared" si="227"/>
        <v>0</v>
      </c>
      <c r="G414" s="438">
        <f t="shared" si="228"/>
        <v>0</v>
      </c>
      <c r="H414" s="438">
        <f t="shared" si="229"/>
        <v>0</v>
      </c>
      <c r="I414" s="438">
        <f t="shared" si="230"/>
        <v>0</v>
      </c>
      <c r="J414" s="438">
        <f t="shared" si="231"/>
        <v>0</v>
      </c>
      <c r="K414" s="438">
        <f t="shared" si="232"/>
        <v>0</v>
      </c>
      <c r="L414" s="439">
        <f t="shared" si="233"/>
        <v>0</v>
      </c>
      <c r="M414" s="437">
        <f t="shared" si="234"/>
        <v>0</v>
      </c>
      <c r="N414" s="438">
        <f t="shared" si="235"/>
        <v>0</v>
      </c>
      <c r="O414" s="438">
        <f t="shared" si="236"/>
        <v>0</v>
      </c>
      <c r="P414" s="438">
        <f t="shared" si="237"/>
        <v>0</v>
      </c>
      <c r="Q414" s="438">
        <f t="shared" si="238"/>
        <v>0</v>
      </c>
      <c r="R414" s="436">
        <f t="shared" si="239"/>
        <v>0</v>
      </c>
      <c r="S414" s="420">
        <f t="shared" si="240"/>
        <v>0</v>
      </c>
      <c r="T414" s="420">
        <f t="shared" si="241"/>
        <v>0</v>
      </c>
      <c r="U414" s="437">
        <f t="shared" si="242"/>
        <v>0</v>
      </c>
      <c r="V414" s="439">
        <f t="shared" si="243"/>
        <v>0</v>
      </c>
      <c r="W414" s="213">
        <f t="shared" si="244"/>
        <v>0</v>
      </c>
      <c r="X414" s="213">
        <f t="shared" si="245"/>
        <v>0</v>
      </c>
      <c r="Y414" s="213">
        <f t="shared" si="246"/>
        <v>0</v>
      </c>
      <c r="Z414" s="213">
        <f t="shared" si="247"/>
        <v>0</v>
      </c>
      <c r="AA414" s="216"/>
    </row>
    <row r="415" spans="1:27" x14ac:dyDescent="0.2">
      <c r="A415" s="421" t="s">
        <v>425</v>
      </c>
      <c r="B415" s="420">
        <v>4011</v>
      </c>
      <c r="C415" s="420">
        <v>1</v>
      </c>
      <c r="D415" s="435" t="str">
        <f t="shared" si="225"/>
        <v/>
      </c>
      <c r="E415" s="436">
        <f t="shared" si="226"/>
        <v>0</v>
      </c>
      <c r="F415" s="437">
        <f t="shared" si="227"/>
        <v>0</v>
      </c>
      <c r="G415" s="438">
        <f t="shared" si="228"/>
        <v>0</v>
      </c>
      <c r="H415" s="438">
        <f t="shared" si="229"/>
        <v>0</v>
      </c>
      <c r="I415" s="438">
        <f t="shared" si="230"/>
        <v>0</v>
      </c>
      <c r="J415" s="438">
        <f t="shared" si="231"/>
        <v>0</v>
      </c>
      <c r="K415" s="438">
        <f t="shared" si="232"/>
        <v>0</v>
      </c>
      <c r="L415" s="439">
        <f t="shared" si="233"/>
        <v>0</v>
      </c>
      <c r="M415" s="437">
        <f t="shared" si="234"/>
        <v>0</v>
      </c>
      <c r="N415" s="438">
        <f t="shared" si="235"/>
        <v>0</v>
      </c>
      <c r="O415" s="438">
        <f t="shared" si="236"/>
        <v>0</v>
      </c>
      <c r="P415" s="438">
        <f t="shared" si="237"/>
        <v>0</v>
      </c>
      <c r="Q415" s="438">
        <f t="shared" si="238"/>
        <v>0</v>
      </c>
      <c r="R415" s="436">
        <f t="shared" si="239"/>
        <v>0</v>
      </c>
      <c r="S415" s="420">
        <f t="shared" si="240"/>
        <v>0</v>
      </c>
      <c r="T415" s="420">
        <f t="shared" si="241"/>
        <v>0</v>
      </c>
      <c r="U415" s="437">
        <f t="shared" si="242"/>
        <v>0</v>
      </c>
      <c r="V415" s="439">
        <f t="shared" si="243"/>
        <v>0</v>
      </c>
      <c r="W415" s="213">
        <f t="shared" si="244"/>
        <v>0</v>
      </c>
      <c r="X415" s="213">
        <f t="shared" si="245"/>
        <v>0</v>
      </c>
      <c r="Y415" s="213">
        <f t="shared" si="246"/>
        <v>0</v>
      </c>
      <c r="Z415" s="213">
        <f t="shared" si="247"/>
        <v>0</v>
      </c>
      <c r="AA415" s="216"/>
    </row>
    <row r="416" spans="1:27" x14ac:dyDescent="0.2">
      <c r="A416" s="421" t="s">
        <v>426</v>
      </c>
      <c r="B416" s="420">
        <v>5062</v>
      </c>
      <c r="C416" s="420">
        <v>1</v>
      </c>
      <c r="D416" s="435" t="str">
        <f t="shared" si="225"/>
        <v/>
      </c>
      <c r="E416" s="436">
        <f t="shared" si="226"/>
        <v>0</v>
      </c>
      <c r="F416" s="437">
        <f t="shared" si="227"/>
        <v>0</v>
      </c>
      <c r="G416" s="438">
        <f t="shared" si="228"/>
        <v>0</v>
      </c>
      <c r="H416" s="438">
        <f t="shared" si="229"/>
        <v>0</v>
      </c>
      <c r="I416" s="438">
        <f t="shared" si="230"/>
        <v>0</v>
      </c>
      <c r="J416" s="438">
        <f t="shared" si="231"/>
        <v>0</v>
      </c>
      <c r="K416" s="438">
        <f t="shared" si="232"/>
        <v>0</v>
      </c>
      <c r="L416" s="439">
        <f t="shared" si="233"/>
        <v>0</v>
      </c>
      <c r="M416" s="437">
        <f t="shared" si="234"/>
        <v>0</v>
      </c>
      <c r="N416" s="438">
        <f t="shared" si="235"/>
        <v>0</v>
      </c>
      <c r="O416" s="438">
        <f t="shared" si="236"/>
        <v>0</v>
      </c>
      <c r="P416" s="438">
        <f t="shared" si="237"/>
        <v>0</v>
      </c>
      <c r="Q416" s="438">
        <f t="shared" si="238"/>
        <v>0</v>
      </c>
      <c r="R416" s="436">
        <f t="shared" si="239"/>
        <v>0</v>
      </c>
      <c r="S416" s="420">
        <f t="shared" si="240"/>
        <v>0</v>
      </c>
      <c r="T416" s="420">
        <f t="shared" si="241"/>
        <v>0</v>
      </c>
      <c r="U416" s="437">
        <f t="shared" si="242"/>
        <v>0</v>
      </c>
      <c r="V416" s="439">
        <f t="shared" si="243"/>
        <v>0</v>
      </c>
      <c r="W416" s="213">
        <f t="shared" si="244"/>
        <v>0</v>
      </c>
      <c r="X416" s="213">
        <f t="shared" si="245"/>
        <v>0</v>
      </c>
      <c r="Y416" s="213">
        <f t="shared" si="246"/>
        <v>0</v>
      </c>
      <c r="Z416" s="213">
        <f t="shared" si="247"/>
        <v>0</v>
      </c>
      <c r="AA416" s="216"/>
    </row>
    <row r="417" spans="1:27" x14ac:dyDescent="0.2">
      <c r="A417" s="421" t="s">
        <v>689</v>
      </c>
      <c r="B417" s="420">
        <v>5074</v>
      </c>
      <c r="C417" s="420">
        <v>1</v>
      </c>
      <c r="D417" s="435" t="str">
        <f t="shared" si="225"/>
        <v/>
      </c>
      <c r="E417" s="436">
        <f t="shared" si="226"/>
        <v>0</v>
      </c>
      <c r="F417" s="437">
        <f t="shared" si="227"/>
        <v>0</v>
      </c>
      <c r="G417" s="438">
        <f t="shared" si="228"/>
        <v>0</v>
      </c>
      <c r="H417" s="438">
        <f t="shared" si="229"/>
        <v>0</v>
      </c>
      <c r="I417" s="438">
        <f t="shared" si="230"/>
        <v>0</v>
      </c>
      <c r="J417" s="438">
        <f t="shared" si="231"/>
        <v>0</v>
      </c>
      <c r="K417" s="438">
        <f t="shared" si="232"/>
        <v>0</v>
      </c>
      <c r="L417" s="439">
        <f t="shared" si="233"/>
        <v>0</v>
      </c>
      <c r="M417" s="437">
        <f t="shared" si="234"/>
        <v>0</v>
      </c>
      <c r="N417" s="438">
        <f t="shared" si="235"/>
        <v>0</v>
      </c>
      <c r="O417" s="438">
        <f t="shared" si="236"/>
        <v>0</v>
      </c>
      <c r="P417" s="438">
        <f t="shared" si="237"/>
        <v>0</v>
      </c>
      <c r="Q417" s="438">
        <f t="shared" si="238"/>
        <v>0</v>
      </c>
      <c r="R417" s="436">
        <f t="shared" si="239"/>
        <v>0</v>
      </c>
      <c r="S417" s="420">
        <f t="shared" si="240"/>
        <v>0</v>
      </c>
      <c r="T417" s="420">
        <f t="shared" si="241"/>
        <v>0</v>
      </c>
      <c r="U417" s="437">
        <f t="shared" si="242"/>
        <v>0</v>
      </c>
      <c r="V417" s="439">
        <f t="shared" si="243"/>
        <v>0</v>
      </c>
      <c r="W417" s="213">
        <f t="shared" si="244"/>
        <v>0</v>
      </c>
      <c r="X417" s="213">
        <f t="shared" si="245"/>
        <v>0</v>
      </c>
      <c r="Y417" s="213">
        <f t="shared" si="246"/>
        <v>0</v>
      </c>
      <c r="Z417" s="213">
        <f t="shared" si="247"/>
        <v>0</v>
      </c>
      <c r="AA417" s="216"/>
    </row>
    <row r="418" spans="1:27" x14ac:dyDescent="0.2">
      <c r="A418" s="421" t="s">
        <v>766</v>
      </c>
      <c r="B418" s="420">
        <v>6039</v>
      </c>
      <c r="C418" s="420">
        <v>1</v>
      </c>
      <c r="D418" s="435" t="str">
        <f t="shared" si="225"/>
        <v/>
      </c>
      <c r="E418" s="436">
        <f t="shared" si="226"/>
        <v>0</v>
      </c>
      <c r="F418" s="437">
        <f t="shared" si="227"/>
        <v>0</v>
      </c>
      <c r="G418" s="438">
        <f t="shared" si="228"/>
        <v>0</v>
      </c>
      <c r="H418" s="438">
        <f t="shared" si="229"/>
        <v>0</v>
      </c>
      <c r="I418" s="438">
        <f t="shared" si="230"/>
        <v>0</v>
      </c>
      <c r="J418" s="438">
        <f t="shared" si="231"/>
        <v>0</v>
      </c>
      <c r="K418" s="438">
        <f t="shared" si="232"/>
        <v>0</v>
      </c>
      <c r="L418" s="439">
        <f t="shared" si="233"/>
        <v>0</v>
      </c>
      <c r="M418" s="437">
        <f t="shared" si="234"/>
        <v>0</v>
      </c>
      <c r="N418" s="438">
        <f t="shared" si="235"/>
        <v>0</v>
      </c>
      <c r="O418" s="438">
        <f t="shared" si="236"/>
        <v>0</v>
      </c>
      <c r="P418" s="438">
        <f t="shared" si="237"/>
        <v>0</v>
      </c>
      <c r="Q418" s="438">
        <f t="shared" si="238"/>
        <v>0</v>
      </c>
      <c r="R418" s="436">
        <f t="shared" si="239"/>
        <v>0</v>
      </c>
      <c r="S418" s="420">
        <f t="shared" si="240"/>
        <v>0</v>
      </c>
      <c r="T418" s="420">
        <f t="shared" si="241"/>
        <v>0</v>
      </c>
      <c r="U418" s="437">
        <f t="shared" si="242"/>
        <v>0</v>
      </c>
      <c r="V418" s="439">
        <f t="shared" si="243"/>
        <v>0</v>
      </c>
      <c r="W418" s="213">
        <f t="shared" si="244"/>
        <v>0</v>
      </c>
      <c r="X418" s="213">
        <f t="shared" si="245"/>
        <v>0</v>
      </c>
      <c r="Y418" s="213">
        <f t="shared" si="246"/>
        <v>0</v>
      </c>
      <c r="Z418" s="213">
        <f t="shared" si="247"/>
        <v>0</v>
      </c>
      <c r="AA418" s="216"/>
    </row>
    <row r="419" spans="1:27" x14ac:dyDescent="0.2">
      <c r="A419" s="421" t="s">
        <v>427</v>
      </c>
      <c r="B419" s="420">
        <v>6188</v>
      </c>
      <c r="C419" s="420">
        <v>1</v>
      </c>
      <c r="D419" s="435" t="str">
        <f t="shared" si="225"/>
        <v/>
      </c>
      <c r="E419" s="436">
        <f t="shared" si="226"/>
        <v>0</v>
      </c>
      <c r="F419" s="437">
        <f t="shared" si="227"/>
        <v>0</v>
      </c>
      <c r="G419" s="438">
        <f t="shared" si="228"/>
        <v>0</v>
      </c>
      <c r="H419" s="438">
        <f t="shared" si="229"/>
        <v>0</v>
      </c>
      <c r="I419" s="438">
        <f t="shared" si="230"/>
        <v>0</v>
      </c>
      <c r="J419" s="438">
        <f t="shared" si="231"/>
        <v>0</v>
      </c>
      <c r="K419" s="438">
        <f t="shared" si="232"/>
        <v>0</v>
      </c>
      <c r="L419" s="439">
        <f t="shared" si="233"/>
        <v>0</v>
      </c>
      <c r="M419" s="437">
        <f t="shared" si="234"/>
        <v>0</v>
      </c>
      <c r="N419" s="438">
        <f t="shared" si="235"/>
        <v>0</v>
      </c>
      <c r="O419" s="438">
        <f t="shared" si="236"/>
        <v>0</v>
      </c>
      <c r="P419" s="438">
        <f t="shared" si="237"/>
        <v>0</v>
      </c>
      <c r="Q419" s="438">
        <f t="shared" si="238"/>
        <v>0</v>
      </c>
      <c r="R419" s="436">
        <f t="shared" si="239"/>
        <v>0</v>
      </c>
      <c r="S419" s="420">
        <f t="shared" si="240"/>
        <v>0</v>
      </c>
      <c r="T419" s="420">
        <f t="shared" si="241"/>
        <v>0</v>
      </c>
      <c r="U419" s="437">
        <f t="shared" si="242"/>
        <v>0</v>
      </c>
      <c r="V419" s="439">
        <f t="shared" si="243"/>
        <v>0</v>
      </c>
      <c r="W419" s="213">
        <f t="shared" si="244"/>
        <v>0</v>
      </c>
      <c r="X419" s="213">
        <f t="shared" si="245"/>
        <v>0</v>
      </c>
      <c r="Y419" s="213">
        <f t="shared" si="246"/>
        <v>0</v>
      </c>
      <c r="Z419" s="213">
        <f t="shared" si="247"/>
        <v>0</v>
      </c>
      <c r="AA419" s="216"/>
    </row>
    <row r="420" spans="1:27" x14ac:dyDescent="0.2">
      <c r="A420" s="421" t="s">
        <v>428</v>
      </c>
      <c r="B420" s="420">
        <v>6165</v>
      </c>
      <c r="C420" s="420">
        <v>1</v>
      </c>
      <c r="D420" s="435" t="str">
        <f t="shared" si="225"/>
        <v/>
      </c>
      <c r="E420" s="436">
        <f t="shared" si="226"/>
        <v>0</v>
      </c>
      <c r="F420" s="437">
        <f t="shared" si="227"/>
        <v>0</v>
      </c>
      <c r="G420" s="438">
        <f t="shared" si="228"/>
        <v>0</v>
      </c>
      <c r="H420" s="438">
        <f t="shared" si="229"/>
        <v>0</v>
      </c>
      <c r="I420" s="438">
        <f t="shared" si="230"/>
        <v>0</v>
      </c>
      <c r="J420" s="438">
        <f t="shared" si="231"/>
        <v>0</v>
      </c>
      <c r="K420" s="438">
        <f t="shared" si="232"/>
        <v>0</v>
      </c>
      <c r="L420" s="439">
        <f t="shared" si="233"/>
        <v>0</v>
      </c>
      <c r="M420" s="437">
        <f t="shared" si="234"/>
        <v>0</v>
      </c>
      <c r="N420" s="438">
        <f t="shared" si="235"/>
        <v>0</v>
      </c>
      <c r="O420" s="438">
        <f t="shared" si="236"/>
        <v>0</v>
      </c>
      <c r="P420" s="438">
        <f t="shared" si="237"/>
        <v>0</v>
      </c>
      <c r="Q420" s="438">
        <f t="shared" si="238"/>
        <v>0</v>
      </c>
      <c r="R420" s="436">
        <f t="shared" si="239"/>
        <v>0</v>
      </c>
      <c r="S420" s="420">
        <f t="shared" si="240"/>
        <v>0</v>
      </c>
      <c r="T420" s="420">
        <f t="shared" si="241"/>
        <v>0</v>
      </c>
      <c r="U420" s="437">
        <f t="shared" si="242"/>
        <v>0</v>
      </c>
      <c r="V420" s="439">
        <f t="shared" si="243"/>
        <v>0</v>
      </c>
      <c r="W420" s="213">
        <f t="shared" si="244"/>
        <v>0</v>
      </c>
      <c r="X420" s="213">
        <f t="shared" si="245"/>
        <v>0</v>
      </c>
      <c r="Y420" s="213">
        <f t="shared" si="246"/>
        <v>0</v>
      </c>
      <c r="Z420" s="213">
        <f t="shared" si="247"/>
        <v>0</v>
      </c>
      <c r="AA420" s="216"/>
    </row>
    <row r="421" spans="1:27" x14ac:dyDescent="0.2">
      <c r="A421" s="421" t="s">
        <v>554</v>
      </c>
      <c r="B421" s="420">
        <v>6015</v>
      </c>
      <c r="C421" s="420">
        <v>1</v>
      </c>
      <c r="D421" s="435" t="str">
        <f t="shared" si="225"/>
        <v/>
      </c>
      <c r="E421" s="436">
        <f t="shared" si="226"/>
        <v>0</v>
      </c>
      <c r="F421" s="437">
        <f t="shared" si="227"/>
        <v>0</v>
      </c>
      <c r="G421" s="438">
        <f t="shared" si="228"/>
        <v>0</v>
      </c>
      <c r="H421" s="438">
        <f t="shared" si="229"/>
        <v>0</v>
      </c>
      <c r="I421" s="438">
        <f t="shared" si="230"/>
        <v>0</v>
      </c>
      <c r="J421" s="438">
        <f t="shared" si="231"/>
        <v>0</v>
      </c>
      <c r="K421" s="438">
        <f t="shared" si="232"/>
        <v>0</v>
      </c>
      <c r="L421" s="439">
        <f t="shared" si="233"/>
        <v>0</v>
      </c>
      <c r="M421" s="437">
        <f t="shared" si="234"/>
        <v>0</v>
      </c>
      <c r="N421" s="438">
        <f t="shared" si="235"/>
        <v>0</v>
      </c>
      <c r="O421" s="438">
        <f t="shared" si="236"/>
        <v>0</v>
      </c>
      <c r="P421" s="438">
        <f t="shared" si="237"/>
        <v>0</v>
      </c>
      <c r="Q421" s="438">
        <f t="shared" si="238"/>
        <v>0</v>
      </c>
      <c r="R421" s="436">
        <f t="shared" si="239"/>
        <v>0</v>
      </c>
      <c r="S421" s="420">
        <f t="shared" si="240"/>
        <v>0</v>
      </c>
      <c r="T421" s="420">
        <f t="shared" si="241"/>
        <v>0</v>
      </c>
      <c r="U421" s="437">
        <f t="shared" si="242"/>
        <v>0</v>
      </c>
      <c r="V421" s="439">
        <f t="shared" si="243"/>
        <v>0</v>
      </c>
      <c r="W421" s="213">
        <f t="shared" si="244"/>
        <v>0</v>
      </c>
      <c r="X421" s="213">
        <f t="shared" si="245"/>
        <v>0</v>
      </c>
      <c r="Y421" s="213">
        <f t="shared" si="246"/>
        <v>0</v>
      </c>
      <c r="Z421" s="213">
        <f t="shared" si="247"/>
        <v>0</v>
      </c>
      <c r="AA421" s="216"/>
    </row>
    <row r="422" spans="1:27" x14ac:dyDescent="0.2">
      <c r="A422" s="421" t="s">
        <v>429</v>
      </c>
      <c r="B422" s="420">
        <v>6140</v>
      </c>
      <c r="C422" s="420">
        <v>1</v>
      </c>
      <c r="D422" s="435" t="str">
        <f t="shared" si="225"/>
        <v/>
      </c>
      <c r="E422" s="436">
        <f t="shared" si="226"/>
        <v>0</v>
      </c>
      <c r="F422" s="437">
        <f t="shared" si="227"/>
        <v>0</v>
      </c>
      <c r="G422" s="438">
        <f t="shared" si="228"/>
        <v>0</v>
      </c>
      <c r="H422" s="438">
        <f t="shared" si="229"/>
        <v>0</v>
      </c>
      <c r="I422" s="438">
        <f t="shared" si="230"/>
        <v>0</v>
      </c>
      <c r="J422" s="438">
        <f t="shared" si="231"/>
        <v>0</v>
      </c>
      <c r="K422" s="438">
        <f t="shared" si="232"/>
        <v>0</v>
      </c>
      <c r="L422" s="439">
        <f t="shared" si="233"/>
        <v>0</v>
      </c>
      <c r="M422" s="437">
        <f t="shared" si="234"/>
        <v>0</v>
      </c>
      <c r="N422" s="438">
        <f t="shared" si="235"/>
        <v>0</v>
      </c>
      <c r="O422" s="438">
        <f t="shared" si="236"/>
        <v>0</v>
      </c>
      <c r="P422" s="438">
        <f t="shared" si="237"/>
        <v>0</v>
      </c>
      <c r="Q422" s="438">
        <f t="shared" si="238"/>
        <v>0</v>
      </c>
      <c r="R422" s="436">
        <f t="shared" si="239"/>
        <v>0</v>
      </c>
      <c r="S422" s="420">
        <f t="shared" si="240"/>
        <v>0</v>
      </c>
      <c r="T422" s="420">
        <f t="shared" si="241"/>
        <v>0</v>
      </c>
      <c r="U422" s="437">
        <f t="shared" si="242"/>
        <v>0</v>
      </c>
      <c r="V422" s="439">
        <f t="shared" si="243"/>
        <v>0</v>
      </c>
      <c r="W422" s="213">
        <f t="shared" si="244"/>
        <v>0</v>
      </c>
      <c r="X422" s="213">
        <f t="shared" si="245"/>
        <v>0</v>
      </c>
      <c r="Y422" s="213">
        <f t="shared" si="246"/>
        <v>0</v>
      </c>
      <c r="Z422" s="213">
        <f t="shared" si="247"/>
        <v>0</v>
      </c>
      <c r="AA422" s="216"/>
    </row>
    <row r="423" spans="1:27" x14ac:dyDescent="0.2">
      <c r="A423" s="421" t="s">
        <v>673</v>
      </c>
      <c r="B423" s="420"/>
      <c r="C423" s="420">
        <v>0</v>
      </c>
      <c r="D423" s="435" t="str">
        <f t="shared" si="225"/>
        <v>(alias)</v>
      </c>
      <c r="E423" s="436">
        <f t="shared" si="226"/>
        <v>0</v>
      </c>
      <c r="F423" s="437">
        <f t="shared" si="227"/>
        <v>0</v>
      </c>
      <c r="G423" s="438">
        <f t="shared" si="228"/>
        <v>0</v>
      </c>
      <c r="H423" s="438">
        <f t="shared" si="229"/>
        <v>0</v>
      </c>
      <c r="I423" s="438">
        <f t="shared" si="230"/>
        <v>0</v>
      </c>
      <c r="J423" s="438">
        <f t="shared" si="231"/>
        <v>0</v>
      </c>
      <c r="K423" s="438">
        <f t="shared" si="232"/>
        <v>0</v>
      </c>
      <c r="L423" s="439">
        <f t="shared" si="233"/>
        <v>0</v>
      </c>
      <c r="M423" s="437">
        <f t="shared" si="234"/>
        <v>0</v>
      </c>
      <c r="N423" s="438">
        <f t="shared" si="235"/>
        <v>0</v>
      </c>
      <c r="O423" s="438">
        <f t="shared" si="236"/>
        <v>0</v>
      </c>
      <c r="P423" s="438">
        <f t="shared" si="237"/>
        <v>0</v>
      </c>
      <c r="Q423" s="438">
        <f t="shared" si="238"/>
        <v>0</v>
      </c>
      <c r="R423" s="436">
        <f t="shared" si="239"/>
        <v>0</v>
      </c>
      <c r="S423" s="420">
        <f t="shared" si="240"/>
        <v>0</v>
      </c>
      <c r="T423" s="420">
        <f t="shared" si="241"/>
        <v>0</v>
      </c>
      <c r="U423" s="437">
        <f t="shared" si="242"/>
        <v>0</v>
      </c>
      <c r="V423" s="439">
        <f t="shared" si="243"/>
        <v>0</v>
      </c>
      <c r="W423" s="213">
        <f t="shared" si="244"/>
        <v>0</v>
      </c>
      <c r="X423" s="213">
        <f t="shared" si="245"/>
        <v>0</v>
      </c>
      <c r="Y423" s="213">
        <f t="shared" si="246"/>
        <v>0</v>
      </c>
      <c r="Z423" s="213">
        <f t="shared" si="247"/>
        <v>0</v>
      </c>
      <c r="AA423" s="216"/>
    </row>
    <row r="424" spans="1:27" x14ac:dyDescent="0.2">
      <c r="A424" s="421" t="s">
        <v>430</v>
      </c>
      <c r="B424" s="420"/>
      <c r="C424" s="420">
        <v>0</v>
      </c>
      <c r="D424" s="435" t="str">
        <f t="shared" si="225"/>
        <v>(alias)</v>
      </c>
      <c r="E424" s="436">
        <f t="shared" si="226"/>
        <v>0</v>
      </c>
      <c r="F424" s="437">
        <f t="shared" si="227"/>
        <v>0</v>
      </c>
      <c r="G424" s="438">
        <f t="shared" si="228"/>
        <v>0</v>
      </c>
      <c r="H424" s="438">
        <f t="shared" si="229"/>
        <v>0</v>
      </c>
      <c r="I424" s="438">
        <f t="shared" si="230"/>
        <v>0</v>
      </c>
      <c r="J424" s="438">
        <f t="shared" si="231"/>
        <v>0</v>
      </c>
      <c r="K424" s="438">
        <f t="shared" si="232"/>
        <v>0</v>
      </c>
      <c r="L424" s="439">
        <f t="shared" si="233"/>
        <v>0</v>
      </c>
      <c r="M424" s="437">
        <f t="shared" si="234"/>
        <v>0</v>
      </c>
      <c r="N424" s="438">
        <f t="shared" si="235"/>
        <v>0</v>
      </c>
      <c r="O424" s="438">
        <f t="shared" si="236"/>
        <v>0</v>
      </c>
      <c r="P424" s="438">
        <f t="shared" si="237"/>
        <v>0</v>
      </c>
      <c r="Q424" s="438">
        <f t="shared" si="238"/>
        <v>0</v>
      </c>
      <c r="R424" s="436">
        <f t="shared" si="239"/>
        <v>0</v>
      </c>
      <c r="S424" s="420">
        <f t="shared" si="240"/>
        <v>0</v>
      </c>
      <c r="T424" s="420">
        <f t="shared" si="241"/>
        <v>0</v>
      </c>
      <c r="U424" s="437">
        <f t="shared" si="242"/>
        <v>0</v>
      </c>
      <c r="V424" s="439">
        <f t="shared" si="243"/>
        <v>0</v>
      </c>
      <c r="W424" s="213">
        <f t="shared" si="244"/>
        <v>0</v>
      </c>
      <c r="X424" s="213">
        <f t="shared" si="245"/>
        <v>0</v>
      </c>
      <c r="Y424" s="213">
        <f t="shared" si="246"/>
        <v>0</v>
      </c>
      <c r="Z424" s="213">
        <f t="shared" si="247"/>
        <v>0</v>
      </c>
      <c r="AA424" s="216"/>
    </row>
    <row r="425" spans="1:27" x14ac:dyDescent="0.2">
      <c r="A425" s="421" t="s">
        <v>431</v>
      </c>
      <c r="B425" s="420"/>
      <c r="C425" s="420">
        <v>0</v>
      </c>
      <c r="D425" s="435" t="str">
        <f t="shared" si="225"/>
        <v>(alias)</v>
      </c>
      <c r="E425" s="436">
        <f t="shared" si="226"/>
        <v>0</v>
      </c>
      <c r="F425" s="437">
        <f t="shared" si="227"/>
        <v>0</v>
      </c>
      <c r="G425" s="438">
        <f t="shared" si="228"/>
        <v>0</v>
      </c>
      <c r="H425" s="438">
        <f t="shared" si="229"/>
        <v>0</v>
      </c>
      <c r="I425" s="438">
        <f t="shared" si="230"/>
        <v>0</v>
      </c>
      <c r="J425" s="438">
        <f t="shared" si="231"/>
        <v>0</v>
      </c>
      <c r="K425" s="438">
        <f t="shared" si="232"/>
        <v>0</v>
      </c>
      <c r="L425" s="439">
        <f t="shared" si="233"/>
        <v>0</v>
      </c>
      <c r="M425" s="437">
        <f t="shared" si="234"/>
        <v>0</v>
      </c>
      <c r="N425" s="438">
        <f t="shared" si="235"/>
        <v>0</v>
      </c>
      <c r="O425" s="438">
        <f t="shared" si="236"/>
        <v>0</v>
      </c>
      <c r="P425" s="438">
        <f t="shared" si="237"/>
        <v>0</v>
      </c>
      <c r="Q425" s="438">
        <f t="shared" si="238"/>
        <v>0</v>
      </c>
      <c r="R425" s="436">
        <f t="shared" si="239"/>
        <v>0</v>
      </c>
      <c r="S425" s="420">
        <f t="shared" si="240"/>
        <v>0</v>
      </c>
      <c r="T425" s="420">
        <f t="shared" si="241"/>
        <v>0</v>
      </c>
      <c r="U425" s="437">
        <f t="shared" si="242"/>
        <v>0</v>
      </c>
      <c r="V425" s="439">
        <f t="shared" si="243"/>
        <v>0</v>
      </c>
      <c r="W425" s="213">
        <f t="shared" si="244"/>
        <v>0</v>
      </c>
      <c r="X425" s="213">
        <f t="shared" si="245"/>
        <v>0</v>
      </c>
      <c r="Y425" s="213">
        <f t="shared" si="246"/>
        <v>0</v>
      </c>
      <c r="Z425" s="213">
        <f t="shared" si="247"/>
        <v>0</v>
      </c>
      <c r="AA425" s="216"/>
    </row>
    <row r="426" spans="1:27" x14ac:dyDescent="0.2">
      <c r="A426" s="421" t="s">
        <v>432</v>
      </c>
      <c r="B426" s="420">
        <v>7051</v>
      </c>
      <c r="C426" s="420">
        <v>1</v>
      </c>
      <c r="D426" s="435" t="str">
        <f t="shared" si="225"/>
        <v/>
      </c>
      <c r="E426" s="436">
        <f t="shared" si="226"/>
        <v>0</v>
      </c>
      <c r="F426" s="437">
        <f t="shared" si="227"/>
        <v>0</v>
      </c>
      <c r="G426" s="438">
        <f t="shared" si="228"/>
        <v>0</v>
      </c>
      <c r="H426" s="438">
        <f t="shared" si="229"/>
        <v>0</v>
      </c>
      <c r="I426" s="438">
        <f t="shared" si="230"/>
        <v>0</v>
      </c>
      <c r="J426" s="438">
        <f t="shared" si="231"/>
        <v>0</v>
      </c>
      <c r="K426" s="438">
        <f t="shared" si="232"/>
        <v>0</v>
      </c>
      <c r="L426" s="439">
        <f t="shared" si="233"/>
        <v>0</v>
      </c>
      <c r="M426" s="437">
        <f t="shared" si="234"/>
        <v>0</v>
      </c>
      <c r="N426" s="438">
        <f t="shared" si="235"/>
        <v>0</v>
      </c>
      <c r="O426" s="438">
        <f t="shared" si="236"/>
        <v>0</v>
      </c>
      <c r="P426" s="438">
        <f t="shared" si="237"/>
        <v>0</v>
      </c>
      <c r="Q426" s="438">
        <f t="shared" si="238"/>
        <v>0</v>
      </c>
      <c r="R426" s="436">
        <f t="shared" si="239"/>
        <v>0</v>
      </c>
      <c r="S426" s="420">
        <f t="shared" si="240"/>
        <v>0</v>
      </c>
      <c r="T426" s="420">
        <f t="shared" si="241"/>
        <v>0</v>
      </c>
      <c r="U426" s="437">
        <f t="shared" si="242"/>
        <v>0</v>
      </c>
      <c r="V426" s="439">
        <f t="shared" si="243"/>
        <v>0</v>
      </c>
      <c r="W426" s="213">
        <f t="shared" si="244"/>
        <v>0</v>
      </c>
      <c r="X426" s="213">
        <f t="shared" si="245"/>
        <v>0</v>
      </c>
      <c r="Y426" s="213">
        <f t="shared" si="246"/>
        <v>0</v>
      </c>
      <c r="Z426" s="213">
        <f t="shared" si="247"/>
        <v>0</v>
      </c>
      <c r="AA426" s="216"/>
    </row>
    <row r="427" spans="1:27" x14ac:dyDescent="0.2">
      <c r="A427" s="421" t="s">
        <v>562</v>
      </c>
      <c r="B427" s="420">
        <v>7046</v>
      </c>
      <c r="C427" s="420">
        <v>1</v>
      </c>
      <c r="D427" s="435" t="str">
        <f t="shared" ref="D427:D451" si="248">IF(W427&gt;2,"Problem?",IF(W427=2,"??",IF(W427=1,"Rounding?",IF(L427+O427&gt;0,"OK",IF(C427=0,"(alias)","")))))</f>
        <v/>
      </c>
      <c r="E427" s="436">
        <f t="shared" ref="E427:E451" si="249">C427*ROUND(F427-R427,1)</f>
        <v>0</v>
      </c>
      <c r="F427" s="437">
        <f t="shared" ref="F427:F451" si="250">SUMIF(DPVCODES,B427,DPCTONS)*C427-H427-G427</f>
        <v>0</v>
      </c>
      <c r="G427" s="438">
        <f t="shared" ref="G427:G451" si="251">SUMIF(DPVCODES,B427,DPmoglines)*C427</f>
        <v>0</v>
      </c>
      <c r="H427" s="438">
        <f t="shared" ref="H427:H451" si="252">SUMIF(DPVCODES,B427,DPGCTONS)*C427</f>
        <v>0</v>
      </c>
      <c r="I427" s="438">
        <f t="shared" ref="I427:I451" si="253">SUMIF(Q3VCODES,B427,Q3CTONS)*C427</f>
        <v>0</v>
      </c>
      <c r="J427" s="438">
        <f t="shared" ref="J427:J451" si="254">SUMIF(Q4VCODES,B427,Q4CTONS)*C427</f>
        <v>0</v>
      </c>
      <c r="K427" s="438">
        <f t="shared" ref="K427:K451" si="255">SUMIF(Q1CVCODES,B427,Q1CCTONS)*C427</f>
        <v>0</v>
      </c>
      <c r="L427" s="439">
        <f t="shared" ref="L427:L451" si="256">C427*(F427+H427+I427+J427+K427)</f>
        <v>0</v>
      </c>
      <c r="M427" s="437">
        <f t="shared" ref="M427:M451" si="257">SUMIF(DPVCODES,B427,DPAPTONS)*C427</f>
        <v>0</v>
      </c>
      <c r="N427" s="438">
        <f t="shared" ref="N427:N451" si="258">SUMIF(DPVCODES,B427,DPDPTONS)*C427</f>
        <v>0</v>
      </c>
      <c r="O427" s="438">
        <f t="shared" ref="O427:O451" si="259">C427*(M427+N427)</f>
        <v>0</v>
      </c>
      <c r="P427" s="438">
        <f t="shared" ref="P427:P451" si="260">SUMIF(Q2VCODES,B427,Q2BOTONS)*C427-U427</f>
        <v>0</v>
      </c>
      <c r="Q427" s="438">
        <f t="shared" ref="Q427:Q451" si="261">SUMIF(Q1BVCODES,B427,Q1BRSTONS)*C427</f>
        <v>0</v>
      </c>
      <c r="R427" s="436">
        <f t="shared" ref="R427:R451" si="262">ROUND(C427*(O427-P427-Q427),4)</f>
        <v>0</v>
      </c>
      <c r="S427" s="420">
        <f t="shared" ref="S427:S451" si="263">IF(+E427&gt;0.1,1,IF(+E427&lt;-0.1,1,0))</f>
        <v>0</v>
      </c>
      <c r="T427" s="420">
        <f t="shared" ref="T427:T451" si="264">IF(W427&gt;2,1,0)</f>
        <v>0</v>
      </c>
      <c r="U427" s="437">
        <f t="shared" ref="U427:U451" si="265">SUMIF(Q2VCODES,B427,Q2GTONS)*C427</f>
        <v>0</v>
      </c>
      <c r="V427" s="439">
        <f t="shared" ref="V427:V451" si="266">SUMIF(Q1CVCODES,B427,Q1CBOTONS)*C427</f>
        <v>0</v>
      </c>
      <c r="W427" s="213">
        <f t="shared" ref="W427:W451" si="267">IF(E427&lt;-0.5,4,IF(ABS(E427)&lt;0.1,0,IF(ABS(E427)&lt;=0.5,1,IF(E427&lt;0.01*L427,2,3))))</f>
        <v>0</v>
      </c>
      <c r="X427" s="213">
        <f t="shared" ref="X427:X451" si="268">IF(W427&gt;2,1,0)</f>
        <v>0</v>
      </c>
      <c r="Y427" s="213">
        <f t="shared" ref="Y427:Y451" si="269">IF(W427=2,1,0)</f>
        <v>0</v>
      </c>
      <c r="Z427" s="213">
        <f t="shared" ref="Z427:Z451" si="270">IF(W427=1,1,0)</f>
        <v>0</v>
      </c>
      <c r="AA427" s="216"/>
    </row>
    <row r="428" spans="1:27" x14ac:dyDescent="0.2">
      <c r="A428" s="421" t="s">
        <v>433</v>
      </c>
      <c r="B428" s="420"/>
      <c r="C428" s="420">
        <v>0</v>
      </c>
      <c r="D428" s="435" t="str">
        <f t="shared" si="248"/>
        <v>(alias)</v>
      </c>
      <c r="E428" s="436">
        <f t="shared" si="249"/>
        <v>0</v>
      </c>
      <c r="F428" s="437">
        <f t="shared" si="250"/>
        <v>0</v>
      </c>
      <c r="G428" s="438">
        <f t="shared" si="251"/>
        <v>0</v>
      </c>
      <c r="H428" s="438">
        <f t="shared" si="252"/>
        <v>0</v>
      </c>
      <c r="I428" s="438">
        <f t="shared" si="253"/>
        <v>0</v>
      </c>
      <c r="J428" s="438">
        <f t="shared" si="254"/>
        <v>0</v>
      </c>
      <c r="K428" s="438">
        <f t="shared" si="255"/>
        <v>0</v>
      </c>
      <c r="L428" s="439">
        <f t="shared" si="256"/>
        <v>0</v>
      </c>
      <c r="M428" s="437">
        <f t="shared" si="257"/>
        <v>0</v>
      </c>
      <c r="N428" s="438">
        <f t="shared" si="258"/>
        <v>0</v>
      </c>
      <c r="O428" s="438">
        <f t="shared" si="259"/>
        <v>0</v>
      </c>
      <c r="P428" s="438">
        <f t="shared" si="260"/>
        <v>0</v>
      </c>
      <c r="Q428" s="438">
        <f t="shared" si="261"/>
        <v>0</v>
      </c>
      <c r="R428" s="436">
        <f t="shared" si="262"/>
        <v>0</v>
      </c>
      <c r="S428" s="420">
        <f t="shared" si="263"/>
        <v>0</v>
      </c>
      <c r="T428" s="420">
        <f t="shared" si="264"/>
        <v>0</v>
      </c>
      <c r="U428" s="437">
        <f t="shared" si="265"/>
        <v>0</v>
      </c>
      <c r="V428" s="439">
        <f t="shared" si="266"/>
        <v>0</v>
      </c>
      <c r="W428" s="213">
        <f t="shared" si="267"/>
        <v>0</v>
      </c>
      <c r="X428" s="213">
        <f t="shared" si="268"/>
        <v>0</v>
      </c>
      <c r="Y428" s="213">
        <f t="shared" si="269"/>
        <v>0</v>
      </c>
      <c r="Z428" s="213">
        <f t="shared" si="270"/>
        <v>0</v>
      </c>
      <c r="AA428" s="216"/>
    </row>
    <row r="429" spans="1:27" x14ac:dyDescent="0.2">
      <c r="A429" s="421" t="s">
        <v>434</v>
      </c>
      <c r="B429" s="420">
        <v>6004</v>
      </c>
      <c r="C429" s="420">
        <v>1</v>
      </c>
      <c r="D429" s="435" t="str">
        <f t="shared" si="248"/>
        <v/>
      </c>
      <c r="E429" s="436">
        <f t="shared" si="249"/>
        <v>0</v>
      </c>
      <c r="F429" s="437">
        <f t="shared" si="250"/>
        <v>0</v>
      </c>
      <c r="G429" s="438">
        <f t="shared" si="251"/>
        <v>0</v>
      </c>
      <c r="H429" s="438">
        <f t="shared" si="252"/>
        <v>0</v>
      </c>
      <c r="I429" s="438">
        <f t="shared" si="253"/>
        <v>0</v>
      </c>
      <c r="J429" s="438">
        <f t="shared" si="254"/>
        <v>0</v>
      </c>
      <c r="K429" s="438">
        <f t="shared" si="255"/>
        <v>0</v>
      </c>
      <c r="L429" s="439">
        <f t="shared" si="256"/>
        <v>0</v>
      </c>
      <c r="M429" s="437">
        <f t="shared" si="257"/>
        <v>0</v>
      </c>
      <c r="N429" s="438">
        <f t="shared" si="258"/>
        <v>0</v>
      </c>
      <c r="O429" s="438">
        <f t="shared" si="259"/>
        <v>0</v>
      </c>
      <c r="P429" s="438">
        <f t="shared" si="260"/>
        <v>0</v>
      </c>
      <c r="Q429" s="438">
        <f t="shared" si="261"/>
        <v>0</v>
      </c>
      <c r="R429" s="436">
        <f t="shared" si="262"/>
        <v>0</v>
      </c>
      <c r="S429" s="420">
        <f t="shared" si="263"/>
        <v>0</v>
      </c>
      <c r="T429" s="420">
        <f t="shared" si="264"/>
        <v>0</v>
      </c>
      <c r="U429" s="437">
        <f t="shared" si="265"/>
        <v>0</v>
      </c>
      <c r="V429" s="439">
        <f t="shared" si="266"/>
        <v>0</v>
      </c>
      <c r="W429" s="213">
        <f t="shared" si="267"/>
        <v>0</v>
      </c>
      <c r="X429" s="213">
        <f t="shared" si="268"/>
        <v>0</v>
      </c>
      <c r="Y429" s="213">
        <f t="shared" si="269"/>
        <v>0</v>
      </c>
      <c r="Z429" s="213">
        <f t="shared" si="270"/>
        <v>0</v>
      </c>
      <c r="AA429" s="216"/>
    </row>
    <row r="430" spans="1:27" x14ac:dyDescent="0.2">
      <c r="A430" s="421" t="s">
        <v>497</v>
      </c>
      <c r="B430" s="420">
        <v>6008</v>
      </c>
      <c r="C430" s="420">
        <v>1</v>
      </c>
      <c r="D430" s="435" t="str">
        <f t="shared" si="248"/>
        <v/>
      </c>
      <c r="E430" s="436">
        <f t="shared" si="249"/>
        <v>0</v>
      </c>
      <c r="F430" s="437">
        <f t="shared" si="250"/>
        <v>0</v>
      </c>
      <c r="G430" s="438">
        <f t="shared" si="251"/>
        <v>0</v>
      </c>
      <c r="H430" s="438">
        <f t="shared" si="252"/>
        <v>0</v>
      </c>
      <c r="I430" s="438">
        <f t="shared" si="253"/>
        <v>0</v>
      </c>
      <c r="J430" s="438">
        <f t="shared" si="254"/>
        <v>0</v>
      </c>
      <c r="K430" s="438">
        <f t="shared" si="255"/>
        <v>0</v>
      </c>
      <c r="L430" s="439">
        <f t="shared" si="256"/>
        <v>0</v>
      </c>
      <c r="M430" s="437">
        <f t="shared" si="257"/>
        <v>0</v>
      </c>
      <c r="N430" s="438">
        <f t="shared" si="258"/>
        <v>0</v>
      </c>
      <c r="O430" s="438">
        <f t="shared" si="259"/>
        <v>0</v>
      </c>
      <c r="P430" s="438">
        <f t="shared" si="260"/>
        <v>0</v>
      </c>
      <c r="Q430" s="438">
        <f t="shared" si="261"/>
        <v>0</v>
      </c>
      <c r="R430" s="436">
        <f t="shared" si="262"/>
        <v>0</v>
      </c>
      <c r="S430" s="420">
        <f t="shared" si="263"/>
        <v>0</v>
      </c>
      <c r="T430" s="420">
        <f t="shared" si="264"/>
        <v>0</v>
      </c>
      <c r="U430" s="437">
        <f t="shared" si="265"/>
        <v>0</v>
      </c>
      <c r="V430" s="439">
        <f t="shared" si="266"/>
        <v>0</v>
      </c>
      <c r="W430" s="213">
        <f t="shared" si="267"/>
        <v>0</v>
      </c>
      <c r="X430" s="213">
        <f t="shared" si="268"/>
        <v>0</v>
      </c>
      <c r="Y430" s="213">
        <f t="shared" si="269"/>
        <v>0</v>
      </c>
      <c r="Z430" s="213">
        <f t="shared" si="270"/>
        <v>0</v>
      </c>
      <c r="AA430" s="216"/>
    </row>
    <row r="431" spans="1:27" x14ac:dyDescent="0.2">
      <c r="A431" s="421" t="s">
        <v>774</v>
      </c>
      <c r="B431" s="420">
        <v>7076</v>
      </c>
      <c r="C431" s="420">
        <v>1</v>
      </c>
      <c r="D431" s="435" t="str">
        <f t="shared" si="248"/>
        <v/>
      </c>
      <c r="E431" s="436">
        <f t="shared" si="249"/>
        <v>0</v>
      </c>
      <c r="F431" s="437">
        <f t="shared" si="250"/>
        <v>0</v>
      </c>
      <c r="G431" s="438">
        <f t="shared" si="251"/>
        <v>0</v>
      </c>
      <c r="H431" s="438">
        <f t="shared" si="252"/>
        <v>0</v>
      </c>
      <c r="I431" s="438">
        <f t="shared" si="253"/>
        <v>0</v>
      </c>
      <c r="J431" s="438">
        <f t="shared" si="254"/>
        <v>0</v>
      </c>
      <c r="K431" s="438">
        <f t="shared" si="255"/>
        <v>0</v>
      </c>
      <c r="L431" s="439">
        <f t="shared" si="256"/>
        <v>0</v>
      </c>
      <c r="M431" s="437">
        <f t="shared" si="257"/>
        <v>0</v>
      </c>
      <c r="N431" s="438">
        <f t="shared" si="258"/>
        <v>0</v>
      </c>
      <c r="O431" s="438">
        <f t="shared" si="259"/>
        <v>0</v>
      </c>
      <c r="P431" s="438">
        <f t="shared" si="260"/>
        <v>0</v>
      </c>
      <c r="Q431" s="438">
        <f t="shared" si="261"/>
        <v>0</v>
      </c>
      <c r="R431" s="436">
        <f t="shared" si="262"/>
        <v>0</v>
      </c>
      <c r="S431" s="420">
        <f t="shared" si="263"/>
        <v>0</v>
      </c>
      <c r="T431" s="420">
        <f t="shared" si="264"/>
        <v>0</v>
      </c>
      <c r="U431" s="437">
        <f t="shared" si="265"/>
        <v>0</v>
      </c>
      <c r="V431" s="439">
        <f t="shared" si="266"/>
        <v>0</v>
      </c>
      <c r="W431" s="213">
        <f t="shared" si="267"/>
        <v>0</v>
      </c>
      <c r="X431" s="213">
        <f t="shared" si="268"/>
        <v>0</v>
      </c>
      <c r="Y431" s="213">
        <f t="shared" si="269"/>
        <v>0</v>
      </c>
      <c r="Z431" s="213">
        <f t="shared" si="270"/>
        <v>0</v>
      </c>
      <c r="AA431" s="216"/>
    </row>
    <row r="432" spans="1:27" x14ac:dyDescent="0.2">
      <c r="A432" s="421" t="s">
        <v>435</v>
      </c>
      <c r="B432" s="420"/>
      <c r="C432" s="420">
        <v>0</v>
      </c>
      <c r="D432" s="435" t="str">
        <f t="shared" si="248"/>
        <v>(alias)</v>
      </c>
      <c r="E432" s="436">
        <f t="shared" si="249"/>
        <v>0</v>
      </c>
      <c r="F432" s="437">
        <f t="shared" si="250"/>
        <v>0</v>
      </c>
      <c r="G432" s="438">
        <f t="shared" si="251"/>
        <v>0</v>
      </c>
      <c r="H432" s="438">
        <f t="shared" si="252"/>
        <v>0</v>
      </c>
      <c r="I432" s="438">
        <f t="shared" si="253"/>
        <v>0</v>
      </c>
      <c r="J432" s="438">
        <f t="shared" si="254"/>
        <v>0</v>
      </c>
      <c r="K432" s="438">
        <f t="shared" si="255"/>
        <v>0</v>
      </c>
      <c r="L432" s="439">
        <f t="shared" si="256"/>
        <v>0</v>
      </c>
      <c r="M432" s="437">
        <f t="shared" si="257"/>
        <v>0</v>
      </c>
      <c r="N432" s="438">
        <f t="shared" si="258"/>
        <v>0</v>
      </c>
      <c r="O432" s="438">
        <f t="shared" si="259"/>
        <v>0</v>
      </c>
      <c r="P432" s="438">
        <f t="shared" si="260"/>
        <v>0</v>
      </c>
      <c r="Q432" s="438">
        <f t="shared" si="261"/>
        <v>0</v>
      </c>
      <c r="R432" s="436">
        <f t="shared" si="262"/>
        <v>0</v>
      </c>
      <c r="S432" s="420">
        <f t="shared" si="263"/>
        <v>0</v>
      </c>
      <c r="T432" s="420">
        <f t="shared" si="264"/>
        <v>0</v>
      </c>
      <c r="U432" s="437">
        <f t="shared" si="265"/>
        <v>0</v>
      </c>
      <c r="V432" s="439">
        <f t="shared" si="266"/>
        <v>0</v>
      </c>
      <c r="W432" s="213">
        <f t="shared" si="267"/>
        <v>0</v>
      </c>
      <c r="X432" s="213">
        <f t="shared" si="268"/>
        <v>0</v>
      </c>
      <c r="Y432" s="213">
        <f t="shared" si="269"/>
        <v>0</v>
      </c>
      <c r="Z432" s="213">
        <f t="shared" si="270"/>
        <v>0</v>
      </c>
      <c r="AA432" s="216"/>
    </row>
    <row r="433" spans="1:27" x14ac:dyDescent="0.2">
      <c r="A433" s="421" t="s">
        <v>567</v>
      </c>
      <c r="B433" s="420">
        <v>7058</v>
      </c>
      <c r="C433" s="420">
        <v>1</v>
      </c>
      <c r="D433" s="435" t="str">
        <f t="shared" si="248"/>
        <v/>
      </c>
      <c r="E433" s="436">
        <f t="shared" si="249"/>
        <v>0</v>
      </c>
      <c r="F433" s="437">
        <f t="shared" si="250"/>
        <v>0</v>
      </c>
      <c r="G433" s="438">
        <f t="shared" si="251"/>
        <v>0</v>
      </c>
      <c r="H433" s="438">
        <f t="shared" si="252"/>
        <v>0</v>
      </c>
      <c r="I433" s="438">
        <f t="shared" si="253"/>
        <v>0</v>
      </c>
      <c r="J433" s="438">
        <f t="shared" si="254"/>
        <v>0</v>
      </c>
      <c r="K433" s="438">
        <f t="shared" si="255"/>
        <v>0</v>
      </c>
      <c r="L433" s="439">
        <f t="shared" si="256"/>
        <v>0</v>
      </c>
      <c r="M433" s="437">
        <f t="shared" si="257"/>
        <v>0</v>
      </c>
      <c r="N433" s="438">
        <f t="shared" si="258"/>
        <v>0</v>
      </c>
      <c r="O433" s="438">
        <f t="shared" si="259"/>
        <v>0</v>
      </c>
      <c r="P433" s="438">
        <f t="shared" si="260"/>
        <v>0</v>
      </c>
      <c r="Q433" s="438">
        <f t="shared" si="261"/>
        <v>0</v>
      </c>
      <c r="R433" s="436">
        <f t="shared" si="262"/>
        <v>0</v>
      </c>
      <c r="S433" s="420">
        <f t="shared" si="263"/>
        <v>0</v>
      </c>
      <c r="T433" s="420">
        <f t="shared" si="264"/>
        <v>0</v>
      </c>
      <c r="U433" s="437">
        <f t="shared" si="265"/>
        <v>0</v>
      </c>
      <c r="V433" s="439">
        <f t="shared" si="266"/>
        <v>0</v>
      </c>
      <c r="W433" s="213">
        <f t="shared" si="267"/>
        <v>0</v>
      </c>
      <c r="X433" s="213">
        <f t="shared" si="268"/>
        <v>0</v>
      </c>
      <c r="Y433" s="213">
        <f t="shared" si="269"/>
        <v>0</v>
      </c>
      <c r="Z433" s="213">
        <f t="shared" si="270"/>
        <v>0</v>
      </c>
      <c r="AA433" s="216"/>
    </row>
    <row r="434" spans="1:27" x14ac:dyDescent="0.2">
      <c r="A434" s="421" t="s">
        <v>498</v>
      </c>
      <c r="B434" s="420">
        <v>6186</v>
      </c>
      <c r="C434" s="420">
        <v>1</v>
      </c>
      <c r="D434" s="435" t="str">
        <f t="shared" si="248"/>
        <v/>
      </c>
      <c r="E434" s="436">
        <f t="shared" si="249"/>
        <v>0</v>
      </c>
      <c r="F434" s="437">
        <f t="shared" si="250"/>
        <v>0</v>
      </c>
      <c r="G434" s="438">
        <f t="shared" si="251"/>
        <v>0</v>
      </c>
      <c r="H434" s="438">
        <f t="shared" si="252"/>
        <v>0</v>
      </c>
      <c r="I434" s="438">
        <f t="shared" si="253"/>
        <v>0</v>
      </c>
      <c r="J434" s="438">
        <f t="shared" si="254"/>
        <v>0</v>
      </c>
      <c r="K434" s="438">
        <f t="shared" si="255"/>
        <v>0</v>
      </c>
      <c r="L434" s="439">
        <f t="shared" si="256"/>
        <v>0</v>
      </c>
      <c r="M434" s="437">
        <f t="shared" si="257"/>
        <v>0</v>
      </c>
      <c r="N434" s="438">
        <f t="shared" si="258"/>
        <v>0</v>
      </c>
      <c r="O434" s="438">
        <f t="shared" si="259"/>
        <v>0</v>
      </c>
      <c r="P434" s="438">
        <f t="shared" si="260"/>
        <v>0</v>
      </c>
      <c r="Q434" s="438">
        <f t="shared" si="261"/>
        <v>0</v>
      </c>
      <c r="R434" s="436">
        <f t="shared" si="262"/>
        <v>0</v>
      </c>
      <c r="S434" s="420">
        <f t="shared" si="263"/>
        <v>0</v>
      </c>
      <c r="T434" s="420">
        <f t="shared" si="264"/>
        <v>0</v>
      </c>
      <c r="U434" s="437">
        <f t="shared" si="265"/>
        <v>0</v>
      </c>
      <c r="V434" s="439">
        <f t="shared" si="266"/>
        <v>0</v>
      </c>
      <c r="W434" s="213">
        <f t="shared" si="267"/>
        <v>0</v>
      </c>
      <c r="X434" s="213">
        <f t="shared" si="268"/>
        <v>0</v>
      </c>
      <c r="Y434" s="213">
        <f t="shared" si="269"/>
        <v>0</v>
      </c>
      <c r="Z434" s="213">
        <f t="shared" si="270"/>
        <v>0</v>
      </c>
      <c r="AA434" s="216"/>
    </row>
    <row r="435" spans="1:27" x14ac:dyDescent="0.2">
      <c r="A435" s="421" t="s">
        <v>436</v>
      </c>
      <c r="B435" s="420"/>
      <c r="C435" s="420">
        <v>0</v>
      </c>
      <c r="D435" s="435" t="str">
        <f t="shared" si="248"/>
        <v>(alias)</v>
      </c>
      <c r="E435" s="436">
        <f t="shared" si="249"/>
        <v>0</v>
      </c>
      <c r="F435" s="437">
        <f t="shared" si="250"/>
        <v>0</v>
      </c>
      <c r="G435" s="438">
        <f t="shared" si="251"/>
        <v>0</v>
      </c>
      <c r="H435" s="438">
        <f t="shared" si="252"/>
        <v>0</v>
      </c>
      <c r="I435" s="438">
        <f t="shared" si="253"/>
        <v>0</v>
      </c>
      <c r="J435" s="438">
        <f t="shared" si="254"/>
        <v>0</v>
      </c>
      <c r="K435" s="438">
        <f t="shared" si="255"/>
        <v>0</v>
      </c>
      <c r="L435" s="439">
        <f t="shared" si="256"/>
        <v>0</v>
      </c>
      <c r="M435" s="437">
        <f t="shared" si="257"/>
        <v>0</v>
      </c>
      <c r="N435" s="438">
        <f t="shared" si="258"/>
        <v>0</v>
      </c>
      <c r="O435" s="438">
        <f t="shared" si="259"/>
        <v>0</v>
      </c>
      <c r="P435" s="438">
        <f t="shared" si="260"/>
        <v>0</v>
      </c>
      <c r="Q435" s="438">
        <f t="shared" si="261"/>
        <v>0</v>
      </c>
      <c r="R435" s="436">
        <f t="shared" si="262"/>
        <v>0</v>
      </c>
      <c r="S435" s="420">
        <f t="shared" si="263"/>
        <v>0</v>
      </c>
      <c r="T435" s="420">
        <f t="shared" si="264"/>
        <v>0</v>
      </c>
      <c r="U435" s="437">
        <f t="shared" si="265"/>
        <v>0</v>
      </c>
      <c r="V435" s="439">
        <f t="shared" si="266"/>
        <v>0</v>
      </c>
      <c r="W435" s="213">
        <f t="shared" si="267"/>
        <v>0</v>
      </c>
      <c r="X435" s="213">
        <f t="shared" si="268"/>
        <v>0</v>
      </c>
      <c r="Y435" s="213">
        <f t="shared" si="269"/>
        <v>0</v>
      </c>
      <c r="Z435" s="213">
        <f t="shared" si="270"/>
        <v>0</v>
      </c>
      <c r="AA435" s="216"/>
    </row>
    <row r="436" spans="1:27" x14ac:dyDescent="0.2">
      <c r="A436" s="421" t="s">
        <v>437</v>
      </c>
      <c r="B436" s="420">
        <v>5101</v>
      </c>
      <c r="C436" s="420">
        <v>1</v>
      </c>
      <c r="D436" s="435" t="str">
        <f t="shared" si="248"/>
        <v/>
      </c>
      <c r="E436" s="436">
        <f t="shared" si="249"/>
        <v>0</v>
      </c>
      <c r="F436" s="437">
        <f t="shared" si="250"/>
        <v>0</v>
      </c>
      <c r="G436" s="438">
        <f t="shared" si="251"/>
        <v>0</v>
      </c>
      <c r="H436" s="438">
        <f t="shared" si="252"/>
        <v>0</v>
      </c>
      <c r="I436" s="438">
        <f t="shared" si="253"/>
        <v>0</v>
      </c>
      <c r="J436" s="438">
        <f t="shared" si="254"/>
        <v>0</v>
      </c>
      <c r="K436" s="438">
        <f t="shared" si="255"/>
        <v>0</v>
      </c>
      <c r="L436" s="439">
        <f t="shared" si="256"/>
        <v>0</v>
      </c>
      <c r="M436" s="437">
        <f t="shared" si="257"/>
        <v>0</v>
      </c>
      <c r="N436" s="438">
        <f t="shared" si="258"/>
        <v>0</v>
      </c>
      <c r="O436" s="438">
        <f t="shared" si="259"/>
        <v>0</v>
      </c>
      <c r="P436" s="438">
        <f t="shared" si="260"/>
        <v>0</v>
      </c>
      <c r="Q436" s="438">
        <f t="shared" si="261"/>
        <v>0</v>
      </c>
      <c r="R436" s="436">
        <f t="shared" si="262"/>
        <v>0</v>
      </c>
      <c r="S436" s="420">
        <f t="shared" si="263"/>
        <v>0</v>
      </c>
      <c r="T436" s="420">
        <f t="shared" si="264"/>
        <v>0</v>
      </c>
      <c r="U436" s="437">
        <f t="shared" si="265"/>
        <v>0</v>
      </c>
      <c r="V436" s="439">
        <f t="shared" si="266"/>
        <v>0</v>
      </c>
      <c r="W436" s="213">
        <f t="shared" si="267"/>
        <v>0</v>
      </c>
      <c r="X436" s="213">
        <f t="shared" si="268"/>
        <v>0</v>
      </c>
      <c r="Y436" s="213">
        <f t="shared" si="269"/>
        <v>0</v>
      </c>
      <c r="Z436" s="213">
        <f t="shared" si="270"/>
        <v>0</v>
      </c>
      <c r="AA436" s="216"/>
    </row>
    <row r="437" spans="1:27" x14ac:dyDescent="0.2">
      <c r="A437" s="421" t="s">
        <v>438</v>
      </c>
      <c r="B437" s="420"/>
      <c r="C437" s="420">
        <v>0</v>
      </c>
      <c r="D437" s="435" t="str">
        <f t="shared" si="248"/>
        <v>(alias)</v>
      </c>
      <c r="E437" s="436">
        <f t="shared" si="249"/>
        <v>0</v>
      </c>
      <c r="F437" s="437">
        <f t="shared" si="250"/>
        <v>0</v>
      </c>
      <c r="G437" s="438">
        <f t="shared" si="251"/>
        <v>0</v>
      </c>
      <c r="H437" s="438">
        <f t="shared" si="252"/>
        <v>0</v>
      </c>
      <c r="I437" s="438">
        <f t="shared" si="253"/>
        <v>0</v>
      </c>
      <c r="J437" s="438">
        <f t="shared" si="254"/>
        <v>0</v>
      </c>
      <c r="K437" s="438">
        <f t="shared" si="255"/>
        <v>0</v>
      </c>
      <c r="L437" s="439">
        <f t="shared" si="256"/>
        <v>0</v>
      </c>
      <c r="M437" s="437">
        <f t="shared" si="257"/>
        <v>0</v>
      </c>
      <c r="N437" s="438">
        <f t="shared" si="258"/>
        <v>0</v>
      </c>
      <c r="O437" s="438">
        <f t="shared" si="259"/>
        <v>0</v>
      </c>
      <c r="P437" s="438">
        <f t="shared" si="260"/>
        <v>0</v>
      </c>
      <c r="Q437" s="438">
        <f t="shared" si="261"/>
        <v>0</v>
      </c>
      <c r="R437" s="436">
        <f t="shared" si="262"/>
        <v>0</v>
      </c>
      <c r="S437" s="420">
        <f t="shared" si="263"/>
        <v>0</v>
      </c>
      <c r="T437" s="420">
        <f t="shared" si="264"/>
        <v>0</v>
      </c>
      <c r="U437" s="437">
        <f t="shared" si="265"/>
        <v>0</v>
      </c>
      <c r="V437" s="439">
        <f t="shared" si="266"/>
        <v>0</v>
      </c>
      <c r="W437" s="213">
        <f t="shared" si="267"/>
        <v>0</v>
      </c>
      <c r="X437" s="213">
        <f t="shared" si="268"/>
        <v>0</v>
      </c>
      <c r="Y437" s="213">
        <f t="shared" si="269"/>
        <v>0</v>
      </c>
      <c r="Z437" s="213">
        <f t="shared" si="270"/>
        <v>0</v>
      </c>
      <c r="AA437" s="216"/>
    </row>
    <row r="438" spans="1:27" x14ac:dyDescent="0.2">
      <c r="A438" s="421" t="s">
        <v>816</v>
      </c>
      <c r="B438" s="420">
        <v>6056</v>
      </c>
      <c r="C438" s="420">
        <v>1</v>
      </c>
      <c r="D438" s="435" t="str">
        <f t="shared" si="248"/>
        <v/>
      </c>
      <c r="E438" s="436">
        <f t="shared" si="249"/>
        <v>0</v>
      </c>
      <c r="F438" s="437">
        <f t="shared" si="250"/>
        <v>0</v>
      </c>
      <c r="G438" s="438">
        <f t="shared" si="251"/>
        <v>0</v>
      </c>
      <c r="H438" s="438">
        <f t="shared" si="252"/>
        <v>0</v>
      </c>
      <c r="I438" s="438">
        <f t="shared" si="253"/>
        <v>0</v>
      </c>
      <c r="J438" s="438">
        <f t="shared" si="254"/>
        <v>0</v>
      </c>
      <c r="K438" s="438">
        <f t="shared" si="255"/>
        <v>0</v>
      </c>
      <c r="L438" s="439">
        <f t="shared" si="256"/>
        <v>0</v>
      </c>
      <c r="M438" s="437">
        <f t="shared" si="257"/>
        <v>0</v>
      </c>
      <c r="N438" s="438">
        <f t="shared" si="258"/>
        <v>0</v>
      </c>
      <c r="O438" s="438">
        <f t="shared" si="259"/>
        <v>0</v>
      </c>
      <c r="P438" s="438">
        <f t="shared" si="260"/>
        <v>0</v>
      </c>
      <c r="Q438" s="438">
        <f t="shared" si="261"/>
        <v>0</v>
      </c>
      <c r="R438" s="436">
        <f t="shared" si="262"/>
        <v>0</v>
      </c>
      <c r="S438" s="420">
        <f t="shared" si="263"/>
        <v>0</v>
      </c>
      <c r="T438" s="420">
        <f t="shared" si="264"/>
        <v>0</v>
      </c>
      <c r="U438" s="437">
        <f t="shared" si="265"/>
        <v>0</v>
      </c>
      <c r="V438" s="439">
        <f t="shared" si="266"/>
        <v>0</v>
      </c>
      <c r="W438" s="213">
        <f t="shared" si="267"/>
        <v>0</v>
      </c>
      <c r="X438" s="213">
        <f t="shared" si="268"/>
        <v>0</v>
      </c>
      <c r="Y438" s="213">
        <f t="shared" si="269"/>
        <v>0</v>
      </c>
      <c r="Z438" s="213">
        <f t="shared" si="270"/>
        <v>0</v>
      </c>
      <c r="AA438" s="216"/>
    </row>
    <row r="439" spans="1:27" x14ac:dyDescent="0.2">
      <c r="A439" s="421" t="s">
        <v>42</v>
      </c>
      <c r="B439" s="420"/>
      <c r="C439" s="420">
        <v>0</v>
      </c>
      <c r="D439" s="435" t="str">
        <f t="shared" si="248"/>
        <v>(alias)</v>
      </c>
      <c r="E439" s="436">
        <f t="shared" si="249"/>
        <v>0</v>
      </c>
      <c r="F439" s="437">
        <f t="shared" si="250"/>
        <v>0</v>
      </c>
      <c r="G439" s="438">
        <f t="shared" si="251"/>
        <v>0</v>
      </c>
      <c r="H439" s="438">
        <f t="shared" si="252"/>
        <v>0</v>
      </c>
      <c r="I439" s="438">
        <f t="shared" si="253"/>
        <v>0</v>
      </c>
      <c r="J439" s="438">
        <f t="shared" si="254"/>
        <v>0</v>
      </c>
      <c r="K439" s="438">
        <f t="shared" si="255"/>
        <v>0</v>
      </c>
      <c r="L439" s="439">
        <f t="shared" si="256"/>
        <v>0</v>
      </c>
      <c r="M439" s="437">
        <f t="shared" si="257"/>
        <v>0</v>
      </c>
      <c r="N439" s="438">
        <f t="shared" si="258"/>
        <v>0</v>
      </c>
      <c r="O439" s="438">
        <f t="shared" si="259"/>
        <v>0</v>
      </c>
      <c r="P439" s="438">
        <f t="shared" si="260"/>
        <v>0</v>
      </c>
      <c r="Q439" s="438">
        <f t="shared" si="261"/>
        <v>0</v>
      </c>
      <c r="R439" s="436">
        <f t="shared" si="262"/>
        <v>0</v>
      </c>
      <c r="S439" s="420">
        <f t="shared" si="263"/>
        <v>0</v>
      </c>
      <c r="T439" s="420">
        <f t="shared" si="264"/>
        <v>0</v>
      </c>
      <c r="U439" s="437">
        <f t="shared" si="265"/>
        <v>0</v>
      </c>
      <c r="V439" s="439">
        <f t="shared" si="266"/>
        <v>0</v>
      </c>
      <c r="W439" s="213">
        <f t="shared" si="267"/>
        <v>0</v>
      </c>
      <c r="X439" s="213">
        <f t="shared" si="268"/>
        <v>0</v>
      </c>
      <c r="Y439" s="213">
        <f t="shared" si="269"/>
        <v>0</v>
      </c>
      <c r="Z439" s="213">
        <f t="shared" si="270"/>
        <v>0</v>
      </c>
      <c r="AA439" s="216"/>
    </row>
    <row r="440" spans="1:27" x14ac:dyDescent="0.2">
      <c r="A440" s="421" t="s">
        <v>43</v>
      </c>
      <c r="B440" s="420"/>
      <c r="C440" s="420">
        <v>0</v>
      </c>
      <c r="D440" s="435" t="str">
        <f t="shared" si="248"/>
        <v>(alias)</v>
      </c>
      <c r="E440" s="436">
        <f t="shared" si="249"/>
        <v>0</v>
      </c>
      <c r="F440" s="437">
        <f t="shared" si="250"/>
        <v>0</v>
      </c>
      <c r="G440" s="438">
        <f t="shared" si="251"/>
        <v>0</v>
      </c>
      <c r="H440" s="438">
        <f t="shared" si="252"/>
        <v>0</v>
      </c>
      <c r="I440" s="438">
        <f t="shared" si="253"/>
        <v>0</v>
      </c>
      <c r="J440" s="438">
        <f t="shared" si="254"/>
        <v>0</v>
      </c>
      <c r="K440" s="438">
        <f t="shared" si="255"/>
        <v>0</v>
      </c>
      <c r="L440" s="439">
        <f t="shared" si="256"/>
        <v>0</v>
      </c>
      <c r="M440" s="437">
        <f t="shared" si="257"/>
        <v>0</v>
      </c>
      <c r="N440" s="438">
        <f t="shared" si="258"/>
        <v>0</v>
      </c>
      <c r="O440" s="438">
        <f t="shared" si="259"/>
        <v>0</v>
      </c>
      <c r="P440" s="438">
        <f t="shared" si="260"/>
        <v>0</v>
      </c>
      <c r="Q440" s="438">
        <f t="shared" si="261"/>
        <v>0</v>
      </c>
      <c r="R440" s="436">
        <f t="shared" si="262"/>
        <v>0</v>
      </c>
      <c r="S440" s="420">
        <f t="shared" si="263"/>
        <v>0</v>
      </c>
      <c r="T440" s="420">
        <f t="shared" si="264"/>
        <v>0</v>
      </c>
      <c r="U440" s="437">
        <f t="shared" si="265"/>
        <v>0</v>
      </c>
      <c r="V440" s="439">
        <f t="shared" si="266"/>
        <v>0</v>
      </c>
      <c r="W440" s="213">
        <f t="shared" si="267"/>
        <v>0</v>
      </c>
      <c r="X440" s="213">
        <f t="shared" si="268"/>
        <v>0</v>
      </c>
      <c r="Y440" s="213">
        <f t="shared" si="269"/>
        <v>0</v>
      </c>
      <c r="Z440" s="213">
        <f t="shared" si="270"/>
        <v>0</v>
      </c>
      <c r="AA440" s="216"/>
    </row>
    <row r="441" spans="1:27" x14ac:dyDescent="0.2">
      <c r="A441" s="421" t="s">
        <v>755</v>
      </c>
      <c r="B441" s="420">
        <v>5148</v>
      </c>
      <c r="C441" s="420">
        <v>1</v>
      </c>
      <c r="D441" s="435" t="str">
        <f t="shared" si="248"/>
        <v/>
      </c>
      <c r="E441" s="436">
        <f t="shared" si="249"/>
        <v>0</v>
      </c>
      <c r="F441" s="437">
        <f t="shared" si="250"/>
        <v>0</v>
      </c>
      <c r="G441" s="438">
        <f t="shared" si="251"/>
        <v>0</v>
      </c>
      <c r="H441" s="438">
        <f t="shared" si="252"/>
        <v>0</v>
      </c>
      <c r="I441" s="438">
        <f t="shared" si="253"/>
        <v>0</v>
      </c>
      <c r="J441" s="438">
        <f t="shared" si="254"/>
        <v>0</v>
      </c>
      <c r="K441" s="438">
        <f t="shared" si="255"/>
        <v>0</v>
      </c>
      <c r="L441" s="439">
        <f t="shared" si="256"/>
        <v>0</v>
      </c>
      <c r="M441" s="437">
        <f t="shared" si="257"/>
        <v>0</v>
      </c>
      <c r="N441" s="438">
        <f t="shared" si="258"/>
        <v>0</v>
      </c>
      <c r="O441" s="438">
        <f t="shared" si="259"/>
        <v>0</v>
      </c>
      <c r="P441" s="438">
        <f t="shared" si="260"/>
        <v>0</v>
      </c>
      <c r="Q441" s="438">
        <f t="shared" si="261"/>
        <v>0</v>
      </c>
      <c r="R441" s="436">
        <f t="shared" si="262"/>
        <v>0</v>
      </c>
      <c r="S441" s="420">
        <f t="shared" si="263"/>
        <v>0</v>
      </c>
      <c r="T441" s="420">
        <f t="shared" si="264"/>
        <v>0</v>
      </c>
      <c r="U441" s="437">
        <f t="shared" si="265"/>
        <v>0</v>
      </c>
      <c r="V441" s="439">
        <f t="shared" si="266"/>
        <v>0</v>
      </c>
      <c r="W441" s="213">
        <f t="shared" si="267"/>
        <v>0</v>
      </c>
      <c r="X441" s="213">
        <f t="shared" si="268"/>
        <v>0</v>
      </c>
      <c r="Y441" s="213">
        <f t="shared" si="269"/>
        <v>0</v>
      </c>
      <c r="Z441" s="213">
        <f t="shared" si="270"/>
        <v>0</v>
      </c>
      <c r="AA441" s="216"/>
    </row>
    <row r="442" spans="1:27" x14ac:dyDescent="0.2">
      <c r="A442" s="421" t="s">
        <v>44</v>
      </c>
      <c r="B442" s="420"/>
      <c r="C442" s="420">
        <v>0</v>
      </c>
      <c r="D442" s="435" t="str">
        <f t="shared" si="248"/>
        <v>(alias)</v>
      </c>
      <c r="E442" s="436">
        <f t="shared" si="249"/>
        <v>0</v>
      </c>
      <c r="F442" s="437">
        <f t="shared" si="250"/>
        <v>0</v>
      </c>
      <c r="G442" s="438">
        <f t="shared" si="251"/>
        <v>0</v>
      </c>
      <c r="H442" s="438">
        <f t="shared" si="252"/>
        <v>0</v>
      </c>
      <c r="I442" s="438">
        <f t="shared" si="253"/>
        <v>0</v>
      </c>
      <c r="J442" s="438">
        <f t="shared" si="254"/>
        <v>0</v>
      </c>
      <c r="K442" s="438">
        <f t="shared" si="255"/>
        <v>0</v>
      </c>
      <c r="L442" s="439">
        <f t="shared" si="256"/>
        <v>0</v>
      </c>
      <c r="M442" s="437">
        <f t="shared" si="257"/>
        <v>0</v>
      </c>
      <c r="N442" s="438">
        <f t="shared" si="258"/>
        <v>0</v>
      </c>
      <c r="O442" s="438">
        <f t="shared" si="259"/>
        <v>0</v>
      </c>
      <c r="P442" s="438">
        <f t="shared" si="260"/>
        <v>0</v>
      </c>
      <c r="Q442" s="438">
        <f t="shared" si="261"/>
        <v>0</v>
      </c>
      <c r="R442" s="436">
        <f t="shared" si="262"/>
        <v>0</v>
      </c>
      <c r="S442" s="420">
        <f t="shared" si="263"/>
        <v>0</v>
      </c>
      <c r="T442" s="420">
        <f t="shared" si="264"/>
        <v>0</v>
      </c>
      <c r="U442" s="437">
        <f t="shared" si="265"/>
        <v>0</v>
      </c>
      <c r="V442" s="439">
        <f t="shared" si="266"/>
        <v>0</v>
      </c>
      <c r="W442" s="213">
        <f t="shared" si="267"/>
        <v>0</v>
      </c>
      <c r="X442" s="213">
        <f t="shared" si="268"/>
        <v>0</v>
      </c>
      <c r="Y442" s="213">
        <f t="shared" si="269"/>
        <v>0</v>
      </c>
      <c r="Z442" s="213">
        <f t="shared" si="270"/>
        <v>0</v>
      </c>
      <c r="AA442" s="216"/>
    </row>
    <row r="443" spans="1:27" x14ac:dyDescent="0.2">
      <c r="A443" s="421" t="s">
        <v>634</v>
      </c>
      <c r="B443" s="420">
        <v>5033</v>
      </c>
      <c r="C443" s="420">
        <v>1</v>
      </c>
      <c r="D443" s="435" t="str">
        <f t="shared" si="248"/>
        <v/>
      </c>
      <c r="E443" s="436">
        <f t="shared" si="249"/>
        <v>0</v>
      </c>
      <c r="F443" s="437">
        <f t="shared" si="250"/>
        <v>0</v>
      </c>
      <c r="G443" s="438">
        <f t="shared" si="251"/>
        <v>0</v>
      </c>
      <c r="H443" s="438">
        <f t="shared" si="252"/>
        <v>0</v>
      </c>
      <c r="I443" s="438">
        <f t="shared" si="253"/>
        <v>0</v>
      </c>
      <c r="J443" s="438">
        <f t="shared" si="254"/>
        <v>0</v>
      </c>
      <c r="K443" s="438">
        <f t="shared" si="255"/>
        <v>0</v>
      </c>
      <c r="L443" s="439">
        <f t="shared" si="256"/>
        <v>0</v>
      </c>
      <c r="M443" s="437">
        <f t="shared" si="257"/>
        <v>0</v>
      </c>
      <c r="N443" s="438">
        <f t="shared" si="258"/>
        <v>0</v>
      </c>
      <c r="O443" s="438">
        <f t="shared" si="259"/>
        <v>0</v>
      </c>
      <c r="P443" s="438">
        <f t="shared" si="260"/>
        <v>0</v>
      </c>
      <c r="Q443" s="438">
        <f t="shared" si="261"/>
        <v>0</v>
      </c>
      <c r="R443" s="436">
        <f t="shared" si="262"/>
        <v>0</v>
      </c>
      <c r="S443" s="420">
        <f t="shared" si="263"/>
        <v>0</v>
      </c>
      <c r="T443" s="420">
        <f t="shared" si="264"/>
        <v>0</v>
      </c>
      <c r="U443" s="437">
        <f t="shared" si="265"/>
        <v>0</v>
      </c>
      <c r="V443" s="439">
        <f t="shared" si="266"/>
        <v>0</v>
      </c>
      <c r="W443" s="213">
        <f t="shared" si="267"/>
        <v>0</v>
      </c>
      <c r="X443" s="213">
        <f t="shared" si="268"/>
        <v>0</v>
      </c>
      <c r="Y443" s="213">
        <f t="shared" si="269"/>
        <v>0</v>
      </c>
      <c r="Z443" s="213">
        <f t="shared" si="270"/>
        <v>0</v>
      </c>
      <c r="AA443" s="216"/>
    </row>
    <row r="444" spans="1:27" x14ac:dyDescent="0.2">
      <c r="A444" s="421" t="s">
        <v>773</v>
      </c>
      <c r="B444" s="420">
        <v>7075</v>
      </c>
      <c r="C444" s="420">
        <v>1</v>
      </c>
      <c r="D444" s="435" t="str">
        <f t="shared" si="248"/>
        <v/>
      </c>
      <c r="E444" s="436">
        <f t="shared" si="249"/>
        <v>0</v>
      </c>
      <c r="F444" s="437">
        <f t="shared" si="250"/>
        <v>0</v>
      </c>
      <c r="G444" s="438">
        <f t="shared" si="251"/>
        <v>0</v>
      </c>
      <c r="H444" s="438">
        <f t="shared" si="252"/>
        <v>0</v>
      </c>
      <c r="I444" s="438">
        <f t="shared" si="253"/>
        <v>0</v>
      </c>
      <c r="J444" s="438">
        <f t="shared" si="254"/>
        <v>0</v>
      </c>
      <c r="K444" s="438">
        <f t="shared" si="255"/>
        <v>0</v>
      </c>
      <c r="L444" s="439">
        <f t="shared" si="256"/>
        <v>0</v>
      </c>
      <c r="M444" s="437">
        <f t="shared" si="257"/>
        <v>0</v>
      </c>
      <c r="N444" s="438">
        <f t="shared" si="258"/>
        <v>0</v>
      </c>
      <c r="O444" s="438">
        <f t="shared" si="259"/>
        <v>0</v>
      </c>
      <c r="P444" s="438">
        <f t="shared" si="260"/>
        <v>0</v>
      </c>
      <c r="Q444" s="438">
        <f t="shared" si="261"/>
        <v>0</v>
      </c>
      <c r="R444" s="436">
        <f t="shared" si="262"/>
        <v>0</v>
      </c>
      <c r="S444" s="420">
        <f t="shared" si="263"/>
        <v>0</v>
      </c>
      <c r="T444" s="420">
        <f t="shared" si="264"/>
        <v>0</v>
      </c>
      <c r="U444" s="437">
        <f t="shared" si="265"/>
        <v>0</v>
      </c>
      <c r="V444" s="439">
        <f t="shared" si="266"/>
        <v>0</v>
      </c>
      <c r="W444" s="213">
        <f t="shared" si="267"/>
        <v>0</v>
      </c>
      <c r="X444" s="213">
        <f t="shared" si="268"/>
        <v>0</v>
      </c>
      <c r="Y444" s="213">
        <f t="shared" si="269"/>
        <v>0</v>
      </c>
      <c r="Z444" s="213">
        <f t="shared" si="270"/>
        <v>0</v>
      </c>
      <c r="AA444" s="216"/>
    </row>
    <row r="445" spans="1:27" x14ac:dyDescent="0.2">
      <c r="A445" s="421" t="s">
        <v>45</v>
      </c>
      <c r="B445" s="420">
        <v>7147</v>
      </c>
      <c r="C445" s="420">
        <v>1</v>
      </c>
      <c r="D445" s="435" t="str">
        <f t="shared" si="248"/>
        <v/>
      </c>
      <c r="E445" s="436">
        <f t="shared" si="249"/>
        <v>0</v>
      </c>
      <c r="F445" s="437">
        <f t="shared" si="250"/>
        <v>0</v>
      </c>
      <c r="G445" s="438">
        <f t="shared" si="251"/>
        <v>0</v>
      </c>
      <c r="H445" s="438">
        <f t="shared" si="252"/>
        <v>0</v>
      </c>
      <c r="I445" s="438">
        <f t="shared" si="253"/>
        <v>0</v>
      </c>
      <c r="J445" s="438">
        <f t="shared" si="254"/>
        <v>0</v>
      </c>
      <c r="K445" s="438">
        <f t="shared" si="255"/>
        <v>0</v>
      </c>
      <c r="L445" s="439">
        <f t="shared" si="256"/>
        <v>0</v>
      </c>
      <c r="M445" s="437">
        <f t="shared" si="257"/>
        <v>0</v>
      </c>
      <c r="N445" s="438">
        <f t="shared" si="258"/>
        <v>0</v>
      </c>
      <c r="O445" s="438">
        <f t="shared" si="259"/>
        <v>0</v>
      </c>
      <c r="P445" s="438">
        <f t="shared" si="260"/>
        <v>0</v>
      </c>
      <c r="Q445" s="438">
        <f t="shared" si="261"/>
        <v>0</v>
      </c>
      <c r="R445" s="436">
        <f t="shared" si="262"/>
        <v>0</v>
      </c>
      <c r="S445" s="420">
        <f t="shared" si="263"/>
        <v>0</v>
      </c>
      <c r="T445" s="420">
        <f t="shared" si="264"/>
        <v>0</v>
      </c>
      <c r="U445" s="437">
        <f t="shared" si="265"/>
        <v>0</v>
      </c>
      <c r="V445" s="439">
        <f t="shared" si="266"/>
        <v>0</v>
      </c>
      <c r="W445" s="213">
        <f t="shared" si="267"/>
        <v>0</v>
      </c>
      <c r="X445" s="213">
        <f t="shared" si="268"/>
        <v>0</v>
      </c>
      <c r="Y445" s="213">
        <f t="shared" si="269"/>
        <v>0</v>
      </c>
      <c r="Z445" s="213">
        <f t="shared" si="270"/>
        <v>0</v>
      </c>
      <c r="AA445" s="216"/>
    </row>
    <row r="446" spans="1:27" x14ac:dyDescent="0.2">
      <c r="A446" s="421" t="s">
        <v>797</v>
      </c>
      <c r="B446" s="420">
        <v>7080</v>
      </c>
      <c r="C446" s="420">
        <v>1</v>
      </c>
      <c r="D446" s="435" t="str">
        <f t="shared" si="248"/>
        <v/>
      </c>
      <c r="E446" s="436">
        <f t="shared" si="249"/>
        <v>0</v>
      </c>
      <c r="F446" s="437">
        <f t="shared" si="250"/>
        <v>0</v>
      </c>
      <c r="G446" s="438">
        <f t="shared" si="251"/>
        <v>0</v>
      </c>
      <c r="H446" s="438">
        <f t="shared" si="252"/>
        <v>0</v>
      </c>
      <c r="I446" s="438">
        <f t="shared" si="253"/>
        <v>0</v>
      </c>
      <c r="J446" s="438">
        <f t="shared" si="254"/>
        <v>0</v>
      </c>
      <c r="K446" s="438">
        <f t="shared" si="255"/>
        <v>0</v>
      </c>
      <c r="L446" s="439">
        <f t="shared" si="256"/>
        <v>0</v>
      </c>
      <c r="M446" s="437">
        <f t="shared" si="257"/>
        <v>0</v>
      </c>
      <c r="N446" s="438">
        <f t="shared" si="258"/>
        <v>0</v>
      </c>
      <c r="O446" s="438">
        <f t="shared" si="259"/>
        <v>0</v>
      </c>
      <c r="P446" s="438">
        <f t="shared" si="260"/>
        <v>0</v>
      </c>
      <c r="Q446" s="438">
        <f t="shared" si="261"/>
        <v>0</v>
      </c>
      <c r="R446" s="436">
        <f t="shared" si="262"/>
        <v>0</v>
      </c>
      <c r="S446" s="420">
        <f t="shared" si="263"/>
        <v>0</v>
      </c>
      <c r="T446" s="420">
        <f t="shared" si="264"/>
        <v>0</v>
      </c>
      <c r="U446" s="437">
        <f t="shared" si="265"/>
        <v>0</v>
      </c>
      <c r="V446" s="439">
        <f t="shared" si="266"/>
        <v>0</v>
      </c>
      <c r="W446" s="213">
        <f t="shared" si="267"/>
        <v>0</v>
      </c>
      <c r="X446" s="213">
        <f t="shared" si="268"/>
        <v>0</v>
      </c>
      <c r="Y446" s="213">
        <f t="shared" si="269"/>
        <v>0</v>
      </c>
      <c r="Z446" s="213">
        <f t="shared" si="270"/>
        <v>0</v>
      </c>
      <c r="AA446" s="216"/>
    </row>
    <row r="447" spans="1:27" x14ac:dyDescent="0.2">
      <c r="A447" s="421" t="s">
        <v>675</v>
      </c>
      <c r="B447" s="420">
        <v>7064</v>
      </c>
      <c r="C447" s="420">
        <v>1</v>
      </c>
      <c r="D447" s="435" t="str">
        <f t="shared" ref="D447:D449" si="271">IF(W447&gt;2,"Problem?",IF(W447=2,"??",IF(W447=1,"Rounding?",IF(L447+O447&gt;0,"OK",IF(C447=0,"(alias)","")))))</f>
        <v/>
      </c>
      <c r="E447" s="436">
        <f t="shared" ref="E447:E449" si="272">C447*ROUND(F447-R447,1)</f>
        <v>0</v>
      </c>
      <c r="F447" s="437">
        <f t="shared" ref="F447:F449" si="273">SUMIF(DPVCODES,B447,DPCTONS)*C447-H447-G447</f>
        <v>0</v>
      </c>
      <c r="G447" s="438">
        <f t="shared" ref="G447:G449" si="274">SUMIF(DPVCODES,B447,DPmoglines)*C447</f>
        <v>0</v>
      </c>
      <c r="H447" s="438">
        <f t="shared" ref="H447:H449" si="275">SUMIF(DPVCODES,B447,DPGCTONS)*C447</f>
        <v>0</v>
      </c>
      <c r="I447" s="438">
        <f t="shared" ref="I447:I449" si="276">SUMIF(Q3VCODES,B447,Q3CTONS)*C447</f>
        <v>0</v>
      </c>
      <c r="J447" s="438">
        <f t="shared" ref="J447:J449" si="277">SUMIF(Q4VCODES,B447,Q4CTONS)*C447</f>
        <v>0</v>
      </c>
      <c r="K447" s="438">
        <f t="shared" ref="K447:K449" si="278">SUMIF(Q1CVCODES,B447,Q1CCTONS)*C447</f>
        <v>0</v>
      </c>
      <c r="L447" s="439">
        <f t="shared" ref="L447:L449" si="279">C447*(F447+H447+I447+J447+K447)</f>
        <v>0</v>
      </c>
      <c r="M447" s="437">
        <f t="shared" ref="M447:M449" si="280">SUMIF(DPVCODES,B447,DPAPTONS)*C447</f>
        <v>0</v>
      </c>
      <c r="N447" s="438">
        <f t="shared" ref="N447:N449" si="281">SUMIF(DPVCODES,B447,DPDPTONS)*C447</f>
        <v>0</v>
      </c>
      <c r="O447" s="438">
        <f t="shared" ref="O447:O449" si="282">C447*(M447+N447)</f>
        <v>0</v>
      </c>
      <c r="P447" s="438">
        <f t="shared" ref="P447:P449" si="283">SUMIF(Q2VCODES,B447,Q2BOTONS)*C447-U447</f>
        <v>0</v>
      </c>
      <c r="Q447" s="438">
        <f t="shared" ref="Q447:Q449" si="284">SUMIF(Q1BVCODES,B447,Q1BRSTONS)*C447</f>
        <v>0</v>
      </c>
      <c r="R447" s="436">
        <f t="shared" ref="R447:R449" si="285">ROUND(C447*(O447-P447-Q447),4)</f>
        <v>0</v>
      </c>
      <c r="S447" s="420">
        <f t="shared" ref="S447:S449" si="286">IF(+E447&gt;0.1,1,IF(+E447&lt;-0.1,1,0))</f>
        <v>0</v>
      </c>
      <c r="T447" s="420">
        <f t="shared" ref="T447:T449" si="287">IF(W447&gt;2,1,0)</f>
        <v>0</v>
      </c>
      <c r="U447" s="437">
        <f t="shared" ref="U447:U449" si="288">SUMIF(Q2VCODES,B447,Q2GTONS)*C447</f>
        <v>0</v>
      </c>
      <c r="V447" s="439">
        <f t="shared" ref="V447:V449" si="289">SUMIF(Q1CVCODES,B447,Q1CBOTONS)*C447</f>
        <v>0</v>
      </c>
      <c r="W447" s="213">
        <f t="shared" ref="W447:W449" si="290">IF(E447&lt;-0.5,4,IF(ABS(E447)&lt;0.1,0,IF(ABS(E447)&lt;=0.5,1,IF(E447&lt;0.01*L447,2,3))))</f>
        <v>0</v>
      </c>
      <c r="X447" s="213">
        <f t="shared" ref="X447:X449" si="291">IF(W447&gt;2,1,0)</f>
        <v>0</v>
      </c>
      <c r="Y447" s="213">
        <f t="shared" ref="Y447:Y449" si="292">IF(W447=2,1,0)</f>
        <v>0</v>
      </c>
      <c r="Z447" s="213">
        <f t="shared" ref="Z447:Z449" si="293">IF(W447=1,1,0)</f>
        <v>0</v>
      </c>
      <c r="AA447" s="216"/>
    </row>
    <row r="448" spans="1:27" x14ac:dyDescent="0.2">
      <c r="A448" s="421" t="s">
        <v>46</v>
      </c>
      <c r="B448" s="420">
        <v>7052</v>
      </c>
      <c r="C448" s="420">
        <v>1</v>
      </c>
      <c r="D448" s="435" t="str">
        <f t="shared" si="271"/>
        <v/>
      </c>
      <c r="E448" s="436">
        <f t="shared" si="272"/>
        <v>0</v>
      </c>
      <c r="F448" s="437">
        <f t="shared" si="273"/>
        <v>0</v>
      </c>
      <c r="G448" s="438">
        <f t="shared" si="274"/>
        <v>0</v>
      </c>
      <c r="H448" s="438">
        <f t="shared" si="275"/>
        <v>0</v>
      </c>
      <c r="I448" s="438">
        <f t="shared" si="276"/>
        <v>0</v>
      </c>
      <c r="J448" s="438">
        <f t="shared" si="277"/>
        <v>0</v>
      </c>
      <c r="K448" s="438">
        <f t="shared" si="278"/>
        <v>0</v>
      </c>
      <c r="L448" s="439">
        <f t="shared" si="279"/>
        <v>0</v>
      </c>
      <c r="M448" s="437">
        <f t="shared" si="280"/>
        <v>0</v>
      </c>
      <c r="N448" s="438">
        <f t="shared" si="281"/>
        <v>0</v>
      </c>
      <c r="O448" s="438">
        <f t="shared" si="282"/>
        <v>0</v>
      </c>
      <c r="P448" s="438">
        <f t="shared" si="283"/>
        <v>0</v>
      </c>
      <c r="Q448" s="438">
        <f t="shared" si="284"/>
        <v>0</v>
      </c>
      <c r="R448" s="436">
        <f t="shared" si="285"/>
        <v>0</v>
      </c>
      <c r="S448" s="420">
        <f t="shared" si="286"/>
        <v>0</v>
      </c>
      <c r="T448" s="420">
        <f t="shared" si="287"/>
        <v>0</v>
      </c>
      <c r="U448" s="437">
        <f t="shared" si="288"/>
        <v>0</v>
      </c>
      <c r="V448" s="439">
        <f t="shared" si="289"/>
        <v>0</v>
      </c>
      <c r="W448" s="213">
        <f t="shared" si="290"/>
        <v>0</v>
      </c>
      <c r="X448" s="213">
        <f t="shared" si="291"/>
        <v>0</v>
      </c>
      <c r="Y448" s="213">
        <f t="shared" si="292"/>
        <v>0</v>
      </c>
      <c r="Z448" s="213">
        <f t="shared" si="293"/>
        <v>0</v>
      </c>
      <c r="AA448" s="216"/>
    </row>
    <row r="449" spans="1:27" x14ac:dyDescent="0.2">
      <c r="A449" s="421" t="s">
        <v>740</v>
      </c>
      <c r="B449" s="420">
        <v>6038</v>
      </c>
      <c r="C449" s="420">
        <v>1</v>
      </c>
      <c r="D449" s="435" t="str">
        <f t="shared" si="271"/>
        <v/>
      </c>
      <c r="E449" s="436">
        <f t="shared" si="272"/>
        <v>0</v>
      </c>
      <c r="F449" s="437">
        <f t="shared" si="273"/>
        <v>0</v>
      </c>
      <c r="G449" s="438">
        <f t="shared" si="274"/>
        <v>0</v>
      </c>
      <c r="H449" s="438">
        <f t="shared" si="275"/>
        <v>0</v>
      </c>
      <c r="I449" s="438">
        <f t="shared" si="276"/>
        <v>0</v>
      </c>
      <c r="J449" s="438">
        <f t="shared" si="277"/>
        <v>0</v>
      </c>
      <c r="K449" s="438">
        <f t="shared" si="278"/>
        <v>0</v>
      </c>
      <c r="L449" s="439">
        <f t="shared" si="279"/>
        <v>0</v>
      </c>
      <c r="M449" s="437">
        <f t="shared" si="280"/>
        <v>0</v>
      </c>
      <c r="N449" s="438">
        <f t="shared" si="281"/>
        <v>0</v>
      </c>
      <c r="O449" s="438">
        <f t="shared" si="282"/>
        <v>0</v>
      </c>
      <c r="P449" s="438">
        <f t="shared" si="283"/>
        <v>0</v>
      </c>
      <c r="Q449" s="438">
        <f t="shared" si="284"/>
        <v>0</v>
      </c>
      <c r="R449" s="436">
        <f t="shared" si="285"/>
        <v>0</v>
      </c>
      <c r="S449" s="420">
        <f t="shared" si="286"/>
        <v>0</v>
      </c>
      <c r="T449" s="420">
        <f t="shared" si="287"/>
        <v>0</v>
      </c>
      <c r="U449" s="437">
        <f t="shared" si="288"/>
        <v>0</v>
      </c>
      <c r="V449" s="439">
        <f t="shared" si="289"/>
        <v>0</v>
      </c>
      <c r="W449" s="213">
        <f t="shared" si="290"/>
        <v>0</v>
      </c>
      <c r="X449" s="213">
        <f t="shared" si="291"/>
        <v>0</v>
      </c>
      <c r="Y449" s="213">
        <f t="shared" si="292"/>
        <v>0</v>
      </c>
      <c r="Z449" s="213">
        <f t="shared" si="293"/>
        <v>0</v>
      </c>
      <c r="AA449" s="216"/>
    </row>
    <row r="450" spans="1:27" x14ac:dyDescent="0.2">
      <c r="A450" s="421" t="s">
        <v>47</v>
      </c>
      <c r="B450" s="420"/>
      <c r="C450" s="420">
        <v>0</v>
      </c>
      <c r="D450" s="435" t="str">
        <f t="shared" si="248"/>
        <v>(alias)</v>
      </c>
      <c r="E450" s="436">
        <f t="shared" si="249"/>
        <v>0</v>
      </c>
      <c r="F450" s="437">
        <f t="shared" si="250"/>
        <v>0</v>
      </c>
      <c r="G450" s="438">
        <f t="shared" si="251"/>
        <v>0</v>
      </c>
      <c r="H450" s="438">
        <f t="shared" si="252"/>
        <v>0</v>
      </c>
      <c r="I450" s="438">
        <f t="shared" si="253"/>
        <v>0</v>
      </c>
      <c r="J450" s="438">
        <f t="shared" si="254"/>
        <v>0</v>
      </c>
      <c r="K450" s="438">
        <f t="shared" si="255"/>
        <v>0</v>
      </c>
      <c r="L450" s="439">
        <f t="shared" si="256"/>
        <v>0</v>
      </c>
      <c r="M450" s="437">
        <f t="shared" si="257"/>
        <v>0</v>
      </c>
      <c r="N450" s="438">
        <f t="shared" si="258"/>
        <v>0</v>
      </c>
      <c r="O450" s="438">
        <f t="shared" si="259"/>
        <v>0</v>
      </c>
      <c r="P450" s="438">
        <f t="shared" si="260"/>
        <v>0</v>
      </c>
      <c r="Q450" s="438">
        <f t="shared" si="261"/>
        <v>0</v>
      </c>
      <c r="R450" s="436">
        <f t="shared" si="262"/>
        <v>0</v>
      </c>
      <c r="S450" s="420">
        <f t="shared" si="263"/>
        <v>0</v>
      </c>
      <c r="T450" s="420">
        <f t="shared" si="264"/>
        <v>0</v>
      </c>
      <c r="U450" s="437">
        <f t="shared" si="265"/>
        <v>0</v>
      </c>
      <c r="V450" s="439">
        <f t="shared" si="266"/>
        <v>0</v>
      </c>
      <c r="W450" s="213">
        <f t="shared" si="267"/>
        <v>0</v>
      </c>
      <c r="X450" s="213">
        <f t="shared" si="268"/>
        <v>0</v>
      </c>
      <c r="Y450" s="213">
        <f t="shared" si="269"/>
        <v>0</v>
      </c>
      <c r="Z450" s="213">
        <f t="shared" si="270"/>
        <v>0</v>
      </c>
      <c r="AA450" s="216"/>
    </row>
    <row r="451" spans="1:27" x14ac:dyDescent="0.2">
      <c r="A451" s="421" t="s">
        <v>31</v>
      </c>
      <c r="B451" s="420">
        <v>5044</v>
      </c>
      <c r="C451" s="420">
        <v>1</v>
      </c>
      <c r="D451" s="435" t="str">
        <f t="shared" si="248"/>
        <v/>
      </c>
      <c r="E451" s="436">
        <f t="shared" si="249"/>
        <v>0</v>
      </c>
      <c r="F451" s="437">
        <f t="shared" si="250"/>
        <v>0</v>
      </c>
      <c r="G451" s="438">
        <f t="shared" si="251"/>
        <v>0</v>
      </c>
      <c r="H451" s="438">
        <f t="shared" si="252"/>
        <v>0</v>
      </c>
      <c r="I451" s="438">
        <f t="shared" si="253"/>
        <v>0</v>
      </c>
      <c r="J451" s="438">
        <f t="shared" si="254"/>
        <v>0</v>
      </c>
      <c r="K451" s="438">
        <f t="shared" si="255"/>
        <v>0</v>
      </c>
      <c r="L451" s="439">
        <f t="shared" si="256"/>
        <v>0</v>
      </c>
      <c r="M451" s="437">
        <f t="shared" si="257"/>
        <v>0</v>
      </c>
      <c r="N451" s="438">
        <f t="shared" si="258"/>
        <v>0</v>
      </c>
      <c r="O451" s="438">
        <f t="shared" si="259"/>
        <v>0</v>
      </c>
      <c r="P451" s="438">
        <f t="shared" si="260"/>
        <v>0</v>
      </c>
      <c r="Q451" s="438">
        <f t="shared" si="261"/>
        <v>0</v>
      </c>
      <c r="R451" s="436">
        <f t="shared" si="262"/>
        <v>0</v>
      </c>
      <c r="S451" s="420">
        <f t="shared" si="263"/>
        <v>0</v>
      </c>
      <c r="T451" s="420">
        <f t="shared" si="264"/>
        <v>0</v>
      </c>
      <c r="U451" s="437">
        <f t="shared" si="265"/>
        <v>0</v>
      </c>
      <c r="V451" s="439">
        <f t="shared" si="266"/>
        <v>0</v>
      </c>
      <c r="W451" s="213">
        <f t="shared" si="267"/>
        <v>0</v>
      </c>
      <c r="X451" s="213">
        <f t="shared" si="268"/>
        <v>0</v>
      </c>
      <c r="Y451" s="213">
        <f t="shared" si="269"/>
        <v>0</v>
      </c>
      <c r="Z451" s="213">
        <f t="shared" si="270"/>
        <v>0</v>
      </c>
      <c r="AA451" s="216"/>
    </row>
    <row r="452" spans="1:27" x14ac:dyDescent="0.2">
      <c r="A452" s="421" t="s">
        <v>48</v>
      </c>
      <c r="B452" s="420">
        <v>7043</v>
      </c>
      <c r="C452" s="420">
        <v>1</v>
      </c>
      <c r="D452" s="435" t="str">
        <f t="shared" si="138"/>
        <v/>
      </c>
      <c r="E452" s="436">
        <f t="shared" si="139"/>
        <v>0</v>
      </c>
      <c r="F452" s="437">
        <f t="shared" si="140"/>
        <v>0</v>
      </c>
      <c r="G452" s="438">
        <f t="shared" si="141"/>
        <v>0</v>
      </c>
      <c r="H452" s="438">
        <f t="shared" si="142"/>
        <v>0</v>
      </c>
      <c r="I452" s="438">
        <f t="shared" si="143"/>
        <v>0</v>
      </c>
      <c r="J452" s="438">
        <f t="shared" si="144"/>
        <v>0</v>
      </c>
      <c r="K452" s="438">
        <f t="shared" si="145"/>
        <v>0</v>
      </c>
      <c r="L452" s="439">
        <f t="shared" si="146"/>
        <v>0</v>
      </c>
      <c r="M452" s="437">
        <f t="shared" si="147"/>
        <v>0</v>
      </c>
      <c r="N452" s="438">
        <f t="shared" si="148"/>
        <v>0</v>
      </c>
      <c r="O452" s="438">
        <f t="shared" si="149"/>
        <v>0</v>
      </c>
      <c r="P452" s="438">
        <f t="shared" si="150"/>
        <v>0</v>
      </c>
      <c r="Q452" s="438">
        <f t="shared" si="151"/>
        <v>0</v>
      </c>
      <c r="R452" s="436">
        <f t="shared" si="129"/>
        <v>0</v>
      </c>
      <c r="S452" s="420">
        <f t="shared" si="152"/>
        <v>0</v>
      </c>
      <c r="T452" s="420">
        <f t="shared" si="153"/>
        <v>0</v>
      </c>
      <c r="U452" s="437">
        <f t="shared" si="154"/>
        <v>0</v>
      </c>
      <c r="V452" s="439">
        <f t="shared" si="155"/>
        <v>0</v>
      </c>
      <c r="W452" s="213">
        <f t="shared" si="156"/>
        <v>0</v>
      </c>
      <c r="X452" s="213">
        <f t="shared" si="130"/>
        <v>0</v>
      </c>
      <c r="Y452" s="213">
        <f t="shared" si="157"/>
        <v>0</v>
      </c>
      <c r="Z452" s="213">
        <f t="shared" si="158"/>
        <v>0</v>
      </c>
      <c r="AA452" s="216"/>
    </row>
    <row r="453" spans="1:27" x14ac:dyDescent="0.2">
      <c r="A453" s="421" t="s">
        <v>49</v>
      </c>
      <c r="B453" s="420">
        <v>5007</v>
      </c>
      <c r="C453" s="420">
        <v>1</v>
      </c>
      <c r="D453" s="435" t="str">
        <f t="shared" si="138"/>
        <v/>
      </c>
      <c r="E453" s="436">
        <f t="shared" si="139"/>
        <v>0</v>
      </c>
      <c r="F453" s="437">
        <f t="shared" si="140"/>
        <v>0</v>
      </c>
      <c r="G453" s="438">
        <f t="shared" si="141"/>
        <v>0</v>
      </c>
      <c r="H453" s="438">
        <f t="shared" si="142"/>
        <v>0</v>
      </c>
      <c r="I453" s="438">
        <f t="shared" si="143"/>
        <v>0</v>
      </c>
      <c r="J453" s="438">
        <f t="shared" si="144"/>
        <v>0</v>
      </c>
      <c r="K453" s="438">
        <f t="shared" si="145"/>
        <v>0</v>
      </c>
      <c r="L453" s="439">
        <f t="shared" si="146"/>
        <v>0</v>
      </c>
      <c r="M453" s="437">
        <f t="shared" si="147"/>
        <v>0</v>
      </c>
      <c r="N453" s="438">
        <f t="shared" si="148"/>
        <v>0</v>
      </c>
      <c r="O453" s="438">
        <f t="shared" si="149"/>
        <v>0</v>
      </c>
      <c r="P453" s="438">
        <f t="shared" si="150"/>
        <v>0</v>
      </c>
      <c r="Q453" s="438">
        <f t="shared" si="151"/>
        <v>0</v>
      </c>
      <c r="R453" s="436">
        <f t="shared" si="129"/>
        <v>0</v>
      </c>
      <c r="S453" s="420">
        <f t="shared" si="152"/>
        <v>0</v>
      </c>
      <c r="T453" s="420">
        <f t="shared" si="153"/>
        <v>0</v>
      </c>
      <c r="U453" s="437">
        <f t="shared" si="154"/>
        <v>0</v>
      </c>
      <c r="V453" s="439">
        <f t="shared" si="155"/>
        <v>0</v>
      </c>
      <c r="W453" s="213">
        <f t="shared" si="156"/>
        <v>0</v>
      </c>
      <c r="X453" s="213">
        <f t="shared" si="130"/>
        <v>0</v>
      </c>
      <c r="Y453" s="213">
        <f t="shared" si="157"/>
        <v>0</v>
      </c>
      <c r="Z453" s="213">
        <f t="shared" si="158"/>
        <v>0</v>
      </c>
      <c r="AA453" s="216"/>
    </row>
    <row r="454" spans="1:27" x14ac:dyDescent="0.2">
      <c r="A454" s="421" t="s">
        <v>50</v>
      </c>
      <c r="B454" s="420"/>
      <c r="C454" s="420">
        <v>0</v>
      </c>
      <c r="D454" s="435" t="str">
        <f t="shared" si="138"/>
        <v>(alias)</v>
      </c>
      <c r="E454" s="436">
        <f t="shared" si="139"/>
        <v>0</v>
      </c>
      <c r="F454" s="437">
        <f t="shared" si="140"/>
        <v>0</v>
      </c>
      <c r="G454" s="438">
        <f t="shared" si="141"/>
        <v>0</v>
      </c>
      <c r="H454" s="438">
        <f t="shared" si="142"/>
        <v>0</v>
      </c>
      <c r="I454" s="438">
        <f t="shared" si="143"/>
        <v>0</v>
      </c>
      <c r="J454" s="438">
        <f t="shared" si="144"/>
        <v>0</v>
      </c>
      <c r="K454" s="438">
        <f t="shared" si="145"/>
        <v>0</v>
      </c>
      <c r="L454" s="439">
        <f t="shared" si="146"/>
        <v>0</v>
      </c>
      <c r="M454" s="437">
        <f t="shared" si="147"/>
        <v>0</v>
      </c>
      <c r="N454" s="438">
        <f t="shared" si="148"/>
        <v>0</v>
      </c>
      <c r="O454" s="438">
        <f t="shared" si="149"/>
        <v>0</v>
      </c>
      <c r="P454" s="438">
        <f t="shared" si="150"/>
        <v>0</v>
      </c>
      <c r="Q454" s="438">
        <f t="shared" si="151"/>
        <v>0</v>
      </c>
      <c r="R454" s="436">
        <f t="shared" si="129"/>
        <v>0</v>
      </c>
      <c r="S454" s="420">
        <f t="shared" si="152"/>
        <v>0</v>
      </c>
      <c r="T454" s="420">
        <f t="shared" si="153"/>
        <v>0</v>
      </c>
      <c r="U454" s="437">
        <f t="shared" si="154"/>
        <v>0</v>
      </c>
      <c r="V454" s="439">
        <f t="shared" si="155"/>
        <v>0</v>
      </c>
      <c r="W454" s="213">
        <f t="shared" si="156"/>
        <v>0</v>
      </c>
      <c r="X454" s="213">
        <f t="shared" si="130"/>
        <v>0</v>
      </c>
      <c r="Y454" s="213">
        <f t="shared" si="157"/>
        <v>0</v>
      </c>
      <c r="Z454" s="213">
        <f t="shared" si="158"/>
        <v>0</v>
      </c>
      <c r="AA454" s="216"/>
    </row>
    <row r="455" spans="1:27" x14ac:dyDescent="0.2">
      <c r="A455" s="421" t="s">
        <v>499</v>
      </c>
      <c r="B455" s="420">
        <v>7038</v>
      </c>
      <c r="C455" s="420">
        <v>1</v>
      </c>
      <c r="D455" s="435" t="str">
        <f t="shared" si="138"/>
        <v/>
      </c>
      <c r="E455" s="436">
        <f t="shared" si="139"/>
        <v>0</v>
      </c>
      <c r="F455" s="437">
        <f t="shared" si="140"/>
        <v>0</v>
      </c>
      <c r="G455" s="438">
        <f t="shared" si="141"/>
        <v>0</v>
      </c>
      <c r="H455" s="438">
        <f t="shared" si="142"/>
        <v>0</v>
      </c>
      <c r="I455" s="438">
        <f t="shared" si="143"/>
        <v>0</v>
      </c>
      <c r="J455" s="438">
        <f t="shared" si="144"/>
        <v>0</v>
      </c>
      <c r="K455" s="438">
        <f t="shared" si="145"/>
        <v>0</v>
      </c>
      <c r="L455" s="439">
        <f t="shared" si="146"/>
        <v>0</v>
      </c>
      <c r="M455" s="437">
        <f t="shared" si="147"/>
        <v>0</v>
      </c>
      <c r="N455" s="438">
        <f t="shared" si="148"/>
        <v>0</v>
      </c>
      <c r="O455" s="438">
        <f t="shared" si="149"/>
        <v>0</v>
      </c>
      <c r="P455" s="438">
        <f t="shared" si="150"/>
        <v>0</v>
      </c>
      <c r="Q455" s="438">
        <f t="shared" si="151"/>
        <v>0</v>
      </c>
      <c r="R455" s="436">
        <f t="shared" si="129"/>
        <v>0</v>
      </c>
      <c r="S455" s="420">
        <f t="shared" si="152"/>
        <v>0</v>
      </c>
      <c r="T455" s="420">
        <f t="shared" si="153"/>
        <v>0</v>
      </c>
      <c r="U455" s="437">
        <f t="shared" si="154"/>
        <v>0</v>
      </c>
      <c r="V455" s="439">
        <f t="shared" si="155"/>
        <v>0</v>
      </c>
      <c r="W455" s="213">
        <f t="shared" si="156"/>
        <v>0</v>
      </c>
      <c r="X455" s="213">
        <f t="shared" si="130"/>
        <v>0</v>
      </c>
      <c r="Y455" s="213">
        <f t="shared" si="157"/>
        <v>0</v>
      </c>
      <c r="Z455" s="213">
        <f t="shared" si="158"/>
        <v>0</v>
      </c>
      <c r="AA455" s="216"/>
    </row>
    <row r="456" spans="1:27" x14ac:dyDescent="0.2">
      <c r="A456" s="421" t="s">
        <v>555</v>
      </c>
      <c r="B456" s="420">
        <v>6451</v>
      </c>
      <c r="C456" s="420">
        <v>1</v>
      </c>
      <c r="D456" s="435" t="str">
        <f t="shared" si="138"/>
        <v/>
      </c>
      <c r="E456" s="436">
        <f t="shared" si="139"/>
        <v>0</v>
      </c>
      <c r="F456" s="437">
        <f t="shared" si="140"/>
        <v>0</v>
      </c>
      <c r="G456" s="438">
        <f t="shared" si="141"/>
        <v>0</v>
      </c>
      <c r="H456" s="438">
        <f t="shared" si="142"/>
        <v>0</v>
      </c>
      <c r="I456" s="438">
        <f t="shared" si="143"/>
        <v>0</v>
      </c>
      <c r="J456" s="438">
        <f t="shared" si="144"/>
        <v>0</v>
      </c>
      <c r="K456" s="438">
        <f t="shared" si="145"/>
        <v>0</v>
      </c>
      <c r="L456" s="439">
        <f t="shared" si="146"/>
        <v>0</v>
      </c>
      <c r="M456" s="437">
        <f t="shared" si="147"/>
        <v>0</v>
      </c>
      <c r="N456" s="438">
        <f t="shared" si="148"/>
        <v>0</v>
      </c>
      <c r="O456" s="438">
        <f t="shared" si="149"/>
        <v>0</v>
      </c>
      <c r="P456" s="438">
        <f t="shared" si="150"/>
        <v>0</v>
      </c>
      <c r="Q456" s="438">
        <f t="shared" si="151"/>
        <v>0</v>
      </c>
      <c r="R456" s="436">
        <f t="shared" si="129"/>
        <v>0</v>
      </c>
      <c r="S456" s="420">
        <f t="shared" si="152"/>
        <v>0</v>
      </c>
      <c r="T456" s="420">
        <f t="shared" si="153"/>
        <v>0</v>
      </c>
      <c r="U456" s="437">
        <f t="shared" si="154"/>
        <v>0</v>
      </c>
      <c r="V456" s="439">
        <f t="shared" si="155"/>
        <v>0</v>
      </c>
      <c r="W456" s="213">
        <f t="shared" si="156"/>
        <v>0</v>
      </c>
      <c r="X456" s="213">
        <f t="shared" si="130"/>
        <v>0</v>
      </c>
      <c r="Y456" s="213">
        <f t="shared" si="157"/>
        <v>0</v>
      </c>
      <c r="Z456" s="213">
        <f t="shared" si="158"/>
        <v>0</v>
      </c>
      <c r="AA456" s="216"/>
    </row>
    <row r="457" spans="1:27" x14ac:dyDescent="0.2">
      <c r="A457" s="421" t="s">
        <v>730</v>
      </c>
      <c r="B457" s="420"/>
      <c r="C457" s="420">
        <v>0</v>
      </c>
      <c r="D457" s="435" t="str">
        <f t="shared" si="138"/>
        <v>(alias)</v>
      </c>
      <c r="E457" s="436">
        <f t="shared" si="139"/>
        <v>0</v>
      </c>
      <c r="F457" s="437">
        <f t="shared" si="140"/>
        <v>0</v>
      </c>
      <c r="G457" s="438">
        <f t="shared" si="141"/>
        <v>0</v>
      </c>
      <c r="H457" s="438">
        <f t="shared" si="142"/>
        <v>0</v>
      </c>
      <c r="I457" s="438">
        <f t="shared" si="143"/>
        <v>0</v>
      </c>
      <c r="J457" s="438">
        <f t="shared" si="144"/>
        <v>0</v>
      </c>
      <c r="K457" s="438">
        <f t="shared" si="145"/>
        <v>0</v>
      </c>
      <c r="L457" s="439">
        <f t="shared" si="146"/>
        <v>0</v>
      </c>
      <c r="M457" s="437">
        <f t="shared" si="147"/>
        <v>0</v>
      </c>
      <c r="N457" s="438">
        <f t="shared" si="148"/>
        <v>0</v>
      </c>
      <c r="O457" s="438">
        <f t="shared" si="149"/>
        <v>0</v>
      </c>
      <c r="P457" s="438">
        <f t="shared" si="150"/>
        <v>0</v>
      </c>
      <c r="Q457" s="438">
        <f t="shared" si="151"/>
        <v>0</v>
      </c>
      <c r="R457" s="436">
        <f t="shared" si="129"/>
        <v>0</v>
      </c>
      <c r="S457" s="420">
        <f t="shared" si="152"/>
        <v>0</v>
      </c>
      <c r="T457" s="420">
        <f t="shared" si="153"/>
        <v>0</v>
      </c>
      <c r="U457" s="437">
        <f t="shared" si="154"/>
        <v>0</v>
      </c>
      <c r="V457" s="439">
        <f t="shared" si="155"/>
        <v>0</v>
      </c>
      <c r="W457" s="213">
        <f t="shared" si="156"/>
        <v>0</v>
      </c>
      <c r="X457" s="213">
        <f t="shared" si="130"/>
        <v>0</v>
      </c>
      <c r="Y457" s="213">
        <f t="shared" si="157"/>
        <v>0</v>
      </c>
      <c r="Z457" s="213">
        <f t="shared" si="158"/>
        <v>0</v>
      </c>
      <c r="AA457" s="216"/>
    </row>
    <row r="458" spans="1:27" x14ac:dyDescent="0.2">
      <c r="A458" s="421" t="s">
        <v>51</v>
      </c>
      <c r="B458" s="420">
        <v>6154</v>
      </c>
      <c r="C458" s="420">
        <v>1</v>
      </c>
      <c r="D458" s="435" t="str">
        <f t="shared" si="138"/>
        <v/>
      </c>
      <c r="E458" s="436">
        <f t="shared" si="139"/>
        <v>0</v>
      </c>
      <c r="F458" s="437">
        <f t="shared" si="140"/>
        <v>0</v>
      </c>
      <c r="G458" s="438">
        <f t="shared" si="141"/>
        <v>0</v>
      </c>
      <c r="H458" s="438">
        <f t="shared" si="142"/>
        <v>0</v>
      </c>
      <c r="I458" s="438">
        <f t="shared" si="143"/>
        <v>0</v>
      </c>
      <c r="J458" s="438">
        <f t="shared" si="144"/>
        <v>0</v>
      </c>
      <c r="K458" s="438">
        <f t="shared" si="145"/>
        <v>0</v>
      </c>
      <c r="L458" s="439">
        <f t="shared" si="146"/>
        <v>0</v>
      </c>
      <c r="M458" s="437">
        <f t="shared" si="147"/>
        <v>0</v>
      </c>
      <c r="N458" s="438">
        <f t="shared" si="148"/>
        <v>0</v>
      </c>
      <c r="O458" s="438">
        <f t="shared" si="149"/>
        <v>0</v>
      </c>
      <c r="P458" s="438">
        <f t="shared" si="150"/>
        <v>0</v>
      </c>
      <c r="Q458" s="438">
        <f t="shared" si="151"/>
        <v>0</v>
      </c>
      <c r="R458" s="436">
        <f t="shared" si="129"/>
        <v>0</v>
      </c>
      <c r="S458" s="420">
        <f t="shared" si="152"/>
        <v>0</v>
      </c>
      <c r="T458" s="420">
        <f t="shared" si="153"/>
        <v>0</v>
      </c>
      <c r="U458" s="437">
        <f t="shared" si="154"/>
        <v>0</v>
      </c>
      <c r="V458" s="439">
        <f t="shared" si="155"/>
        <v>0</v>
      </c>
      <c r="W458" s="213">
        <f t="shared" si="156"/>
        <v>0</v>
      </c>
      <c r="X458" s="213">
        <f t="shared" si="130"/>
        <v>0</v>
      </c>
      <c r="Y458" s="213">
        <f t="shared" si="157"/>
        <v>0</v>
      </c>
      <c r="Z458" s="213">
        <f t="shared" si="158"/>
        <v>0</v>
      </c>
      <c r="AA458" s="216"/>
    </row>
    <row r="459" spans="1:27" x14ac:dyDescent="0.2">
      <c r="A459" s="421" t="s">
        <v>676</v>
      </c>
      <c r="B459" s="420">
        <v>6027</v>
      </c>
      <c r="C459" s="420">
        <v>1</v>
      </c>
      <c r="D459" s="435" t="str">
        <f>IF(W459&gt;2,"Problem?",IF(W459=2,"??",IF(W459=1,"Rounding?",IF(L459+O459&gt;0,"OK",IF(C459=0,"(alias)","")))))</f>
        <v/>
      </c>
      <c r="E459" s="436">
        <f>C459*ROUND(F459-R459,1)</f>
        <v>0</v>
      </c>
      <c r="F459" s="437">
        <f>SUMIF(DPVCODES,B459,DPCTONS)*C459-H459-G459</f>
        <v>0</v>
      </c>
      <c r="G459" s="438">
        <f>SUMIF(DPVCODES,B459,DPmoglines)*C459</f>
        <v>0</v>
      </c>
      <c r="H459" s="438">
        <f>SUMIF(DPVCODES,B459,DPGCTONS)*C459</f>
        <v>0</v>
      </c>
      <c r="I459" s="438">
        <f>SUMIF(Q3VCODES,B459,Q3CTONS)*C459</f>
        <v>0</v>
      </c>
      <c r="J459" s="438">
        <f>SUMIF(Q4VCODES,B459,Q4CTONS)*C459</f>
        <v>0</v>
      </c>
      <c r="K459" s="438">
        <f>SUMIF(Q1CVCODES,B459,Q1CCTONS)*C459</f>
        <v>0</v>
      </c>
      <c r="L459" s="439">
        <f>C459*(F459+H459+I459+J459+K459)</f>
        <v>0</v>
      </c>
      <c r="M459" s="437">
        <f>SUMIF(DPVCODES,B459,DPAPTONS)*C459</f>
        <v>0</v>
      </c>
      <c r="N459" s="438">
        <f>SUMIF(DPVCODES,B459,DPDPTONS)*C459</f>
        <v>0</v>
      </c>
      <c r="O459" s="438">
        <f>C459*(M459+N459)</f>
        <v>0</v>
      </c>
      <c r="P459" s="438">
        <f>SUMIF(Q2VCODES,B459,Q2BOTONS)*C459-U459</f>
        <v>0</v>
      </c>
      <c r="Q459" s="438">
        <f>SUMIF(Q1BVCODES,B459,Q1BRSTONS)*C459</f>
        <v>0</v>
      </c>
      <c r="R459" s="436">
        <f t="shared" si="129"/>
        <v>0</v>
      </c>
      <c r="S459" s="420">
        <f>IF(+E459&gt;0.1,1,IF(+E459&lt;-0.1,1,0))</f>
        <v>0</v>
      </c>
      <c r="T459" s="420">
        <f>IF(W459&gt;2,1,0)</f>
        <v>0</v>
      </c>
      <c r="U459" s="437">
        <f>SUMIF(Q2VCODES,B459,Q2GTONS)*C459</f>
        <v>0</v>
      </c>
      <c r="V459" s="439">
        <f>SUMIF(Q1CVCODES,B459,Q1CBOTONS)*C459</f>
        <v>0</v>
      </c>
      <c r="W459" s="213">
        <f>IF(E459&lt;-0.5,4,IF(ABS(E459)&lt;0.1,0,IF(ABS(E459)&lt;=0.5,1,IF(E459&lt;0.01*L459,2,3))))</f>
        <v>0</v>
      </c>
      <c r="X459" s="213">
        <f t="shared" si="130"/>
        <v>0</v>
      </c>
      <c r="Y459" s="213">
        <f>IF(W459=2,1,0)</f>
        <v>0</v>
      </c>
      <c r="Z459" s="213">
        <f>IF(W459=1,1,0)</f>
        <v>0</v>
      </c>
      <c r="AA459" s="216"/>
    </row>
    <row r="460" spans="1:27" ht="16.5" customHeight="1" x14ac:dyDescent="0.2">
      <c r="A460" s="446" t="s">
        <v>25</v>
      </c>
      <c r="B460" s="179"/>
      <c r="C460" s="179"/>
      <c r="D460" s="179"/>
      <c r="E460" s="454">
        <f t="shared" ref="E460:R460" si="294">SUM(E9:E459)</f>
        <v>0</v>
      </c>
      <c r="F460" s="444">
        <f t="shared" si="294"/>
        <v>0</v>
      </c>
      <c r="G460" s="444">
        <f t="shared" si="294"/>
        <v>0</v>
      </c>
      <c r="H460" s="444">
        <f t="shared" si="294"/>
        <v>0</v>
      </c>
      <c r="I460" s="444">
        <f t="shared" si="294"/>
        <v>0</v>
      </c>
      <c r="J460" s="444">
        <f t="shared" si="294"/>
        <v>0</v>
      </c>
      <c r="K460" s="444">
        <f t="shared" si="294"/>
        <v>0</v>
      </c>
      <c r="L460" s="444">
        <f t="shared" si="294"/>
        <v>0</v>
      </c>
      <c r="M460" s="444">
        <f t="shared" si="294"/>
        <v>0</v>
      </c>
      <c r="N460" s="444">
        <f t="shared" si="294"/>
        <v>0</v>
      </c>
      <c r="O460" s="444">
        <f t="shared" si="294"/>
        <v>0</v>
      </c>
      <c r="P460" s="444">
        <f t="shared" si="294"/>
        <v>0</v>
      </c>
      <c r="Q460" s="444">
        <f t="shared" si="294"/>
        <v>0</v>
      </c>
      <c r="R460" s="444">
        <f t="shared" si="294"/>
        <v>0</v>
      </c>
      <c r="S460" s="444"/>
      <c r="T460" s="444">
        <f>SUM(T9:T459)</f>
        <v>0</v>
      </c>
      <c r="U460" s="444">
        <f>SUM(U9:U459)</f>
        <v>0</v>
      </c>
      <c r="V460" s="444">
        <f>SUM(V9:V459)</f>
        <v>0</v>
      </c>
      <c r="W460" s="179">
        <f>IF(E460&lt;-0.2,4,IF(ABS(E460)&lt;0.1,0,IF(ABS(E460)&lt;=0.2,1,IF(E460&lt;0.01*L460,2,3))))</f>
        <v>0</v>
      </c>
      <c r="X460" s="179"/>
      <c r="Y460" s="179"/>
      <c r="Z460" s="179"/>
      <c r="AA460" s="216"/>
    </row>
    <row r="461" spans="1:27" ht="8.25" customHeight="1" x14ac:dyDescent="0.2">
      <c r="A461" s="217"/>
      <c r="B461" s="218"/>
      <c r="C461" s="218"/>
      <c r="D461" s="218"/>
      <c r="E461" s="218"/>
      <c r="F461" s="218"/>
      <c r="G461" s="218"/>
      <c r="H461" s="218"/>
      <c r="I461" s="218"/>
      <c r="J461" s="218"/>
      <c r="K461" s="218"/>
      <c r="L461" s="218"/>
      <c r="M461" s="218"/>
      <c r="N461" s="218"/>
      <c r="O461" s="218"/>
      <c r="P461" s="218"/>
      <c r="Q461" s="218"/>
      <c r="R461" s="218"/>
      <c r="S461" s="218"/>
      <c r="T461" s="218"/>
      <c r="U461" s="218"/>
      <c r="V461" s="218"/>
      <c r="W461" s="218"/>
      <c r="X461" s="218"/>
      <c r="Y461" s="218"/>
      <c r="Z461" s="218"/>
      <c r="AA461" s="219"/>
    </row>
    <row r="464" spans="1:27" ht="15.75" x14ac:dyDescent="0.25">
      <c r="D464" s="471" t="s">
        <v>469</v>
      </c>
      <c r="E464" s="472"/>
      <c r="F464" s="472"/>
      <c r="G464" s="472"/>
      <c r="H464" s="472"/>
      <c r="I464" s="472"/>
      <c r="J464" s="472"/>
      <c r="K464" s="472"/>
      <c r="L464" s="472"/>
      <c r="M464" s="472"/>
      <c r="N464" s="472"/>
      <c r="O464" s="472"/>
      <c r="P464" s="472"/>
      <c r="Q464" s="472"/>
      <c r="R464" s="473"/>
    </row>
    <row r="465" spans="4:18" x14ac:dyDescent="0.2">
      <c r="D465" s="474" t="str">
        <f>IF(DbigError+DmogError&gt;0,"Please go back to the Data Page and look for errors.   Read the instructions back in the Contents worksheet.  MOG is material other than grapes.",IF(DrndError&gt;0,"Small rounding errors were found.","No comments."))</f>
        <v>No comments.</v>
      </c>
      <c r="E465" s="475"/>
      <c r="F465" s="475"/>
      <c r="G465" s="475"/>
      <c r="H465" s="475"/>
      <c r="I465" s="475"/>
      <c r="J465" s="475"/>
      <c r="K465" s="475"/>
      <c r="L465" s="475"/>
      <c r="M465" s="475"/>
      <c r="N465" s="475"/>
      <c r="O465" s="475"/>
      <c r="P465" s="475"/>
      <c r="Q465" s="475"/>
      <c r="R465" s="476"/>
    </row>
    <row r="466" spans="4:18" x14ac:dyDescent="0.2">
      <c r="D466" s="477" t="str">
        <f>IF(VbigError&gt;0,"Problem?","")</f>
        <v/>
      </c>
      <c r="E466" s="478" t="str">
        <f>IF(VbigError&gt;0,TEXT(VbigErrCnt,0),"")</f>
        <v/>
      </c>
      <c r="F466" s="479" t="str">
        <f>IF(VbigError&gt;0,"Varieties should definitely be checked for errors on the Data Page. The balance difference is too large to ignore.","")</f>
        <v/>
      </c>
      <c r="G466" s="479"/>
      <c r="H466" s="479"/>
      <c r="I466" s="479"/>
      <c r="J466" s="479"/>
      <c r="K466" s="479"/>
      <c r="L466" s="479"/>
      <c r="M466" s="479"/>
      <c r="N466" s="479"/>
      <c r="O466" s="479"/>
      <c r="P466" s="479"/>
      <c r="Q466" s="479"/>
      <c r="R466" s="480"/>
    </row>
    <row r="467" spans="4:18" x14ac:dyDescent="0.2">
      <c r="D467" s="481"/>
      <c r="E467" s="482"/>
      <c r="F467" s="483" t="str">
        <f>IF(VbigError&gt;0,"If you know that this is due to MOG, please go to the Data Page and enter the numeral 1 in the MOG column B for the appropriate lines","")</f>
        <v/>
      </c>
      <c r="G467" s="483"/>
      <c r="H467" s="483"/>
      <c r="I467" s="483"/>
      <c r="J467" s="483"/>
      <c r="K467" s="483"/>
      <c r="L467" s="483"/>
      <c r="M467" s="483"/>
      <c r="N467" s="483"/>
      <c r="O467" s="483"/>
      <c r="P467" s="483"/>
      <c r="Q467" s="483"/>
      <c r="R467" s="484"/>
    </row>
    <row r="468" spans="4:18" x14ac:dyDescent="0.2">
      <c r="D468" s="481"/>
      <c r="E468" s="482"/>
      <c r="F468" s="483" t="str">
        <f>IF(VbigError&gt;0,"where crush is greater than purchase.  If the difference is not MOG, please fix the error.  Remember to put grapes you grow and","")</f>
        <v/>
      </c>
      <c r="G468" s="483"/>
      <c r="H468" s="483"/>
      <c r="I468" s="483"/>
      <c r="J468" s="483"/>
      <c r="K468" s="483"/>
      <c r="L468" s="483"/>
      <c r="M468" s="483"/>
      <c r="N468" s="483"/>
      <c r="O468" s="483"/>
      <c r="P468" s="483"/>
      <c r="Q468" s="483"/>
      <c r="R468" s="484"/>
    </row>
    <row r="469" spans="4:18" x14ac:dyDescent="0.2">
      <c r="D469" s="481"/>
      <c r="E469" s="482"/>
      <c r="F469" s="483" t="str">
        <f>IF(VbigError&gt;0,"crush at your firm on their own Data Page line and put a 1 in Data Page column C.","")</f>
        <v/>
      </c>
      <c r="G469" s="483"/>
      <c r="H469" s="483"/>
      <c r="I469" s="483"/>
      <c r="J469" s="483"/>
      <c r="K469" s="483"/>
      <c r="L469" s="483"/>
      <c r="M469" s="483"/>
      <c r="N469" s="483"/>
      <c r="O469" s="483"/>
      <c r="P469" s="483"/>
      <c r="Q469" s="483"/>
      <c r="R469" s="484"/>
    </row>
    <row r="470" spans="4:18" x14ac:dyDescent="0.2">
      <c r="D470" s="481"/>
      <c r="E470" s="482"/>
      <c r="F470" s="483" t="str">
        <f>IF(VbigError&gt;0,"Please check that you have not entered tonnages into the Data Page which are also entered into Questions 1C, 3 or 4.","")</f>
        <v/>
      </c>
      <c r="G470" s="483"/>
      <c r="H470" s="483"/>
      <c r="I470" s="483"/>
      <c r="J470" s="483"/>
      <c r="K470" s="483"/>
      <c r="L470" s="483"/>
      <c r="M470" s="483"/>
      <c r="N470" s="483"/>
      <c r="O470" s="483"/>
      <c r="P470" s="483"/>
      <c r="Q470" s="483"/>
      <c r="R470" s="484"/>
    </row>
    <row r="471" spans="4:18" x14ac:dyDescent="0.2">
      <c r="D471" s="481"/>
      <c r="E471" s="482"/>
      <c r="F471" s="483" t="str">
        <f>IF(VbigError&gt;0,"Tonnages entered into Questions 1C, 3 or 4 should not be entered into the Data Page.  These tons are automatically summed for you.","")</f>
        <v/>
      </c>
      <c r="G471" s="483"/>
      <c r="H471" s="483"/>
      <c r="I471" s="483"/>
      <c r="J471" s="483"/>
      <c r="K471" s="483"/>
      <c r="L471" s="483"/>
      <c r="M471" s="483"/>
      <c r="N471" s="483"/>
      <c r="O471" s="483"/>
      <c r="P471" s="483"/>
      <c r="Q471" s="483"/>
      <c r="R471" s="484"/>
    </row>
    <row r="472" spans="4:18" x14ac:dyDescent="0.2">
      <c r="D472" s="481"/>
      <c r="E472" s="482"/>
      <c r="F472" s="483" t="str">
        <f>IF(VbigError&gt;0,"You can see these sums in rows 13, 14 and 15 on the Data Page.  To find Data Page rows which may be in error, look for green colored cells.","")</f>
        <v/>
      </c>
      <c r="G472" s="483"/>
      <c r="H472" s="483"/>
      <c r="I472" s="483"/>
      <c r="J472" s="483"/>
      <c r="K472" s="483"/>
      <c r="L472" s="483"/>
      <c r="M472" s="483"/>
      <c r="N472" s="483"/>
      <c r="O472" s="483"/>
      <c r="P472" s="483"/>
      <c r="Q472" s="483"/>
      <c r="R472" s="484"/>
    </row>
    <row r="473" spans="4:18" x14ac:dyDescent="0.2">
      <c r="D473" s="485"/>
      <c r="E473" s="486"/>
      <c r="F473" s="487" t="str">
        <f>IF(VbigError&gt;0,"Check that the variety names are entered correctly in the Data Page and also in Questions 1B, 1C, 2, 3 and 4.","")</f>
        <v/>
      </c>
      <c r="G473" s="487"/>
      <c r="H473" s="487"/>
      <c r="I473" s="487"/>
      <c r="J473" s="487"/>
      <c r="K473" s="487"/>
      <c r="L473" s="487"/>
      <c r="M473" s="487"/>
      <c r="N473" s="487"/>
      <c r="O473" s="487"/>
      <c r="P473" s="487"/>
      <c r="Q473" s="487"/>
      <c r="R473" s="488"/>
    </row>
    <row r="474" spans="4:18" x14ac:dyDescent="0.2">
      <c r="D474" s="477" t="str">
        <f>IF(VmogError&gt;0,"?? MOG? ","")</f>
        <v/>
      </c>
      <c r="E474" s="478" t="str">
        <f>IF(VmogError&gt;0,TEXT(VmogErrCnt,0),"")</f>
        <v/>
      </c>
      <c r="F474" s="479" t="str">
        <f>IF(VmogError&gt;0,"Varieties have balance differences under 10% of the crush for that variety.  If you know that this is due to MOG, please go to the Data Page and","")</f>
        <v/>
      </c>
      <c r="G474" s="479"/>
      <c r="H474" s="479"/>
      <c r="I474" s="479"/>
      <c r="J474" s="479"/>
      <c r="K474" s="479"/>
      <c r="L474" s="479"/>
      <c r="M474" s="479"/>
      <c r="N474" s="479"/>
      <c r="O474" s="479"/>
      <c r="P474" s="479"/>
      <c r="Q474" s="479"/>
      <c r="R474" s="480"/>
    </row>
    <row r="475" spans="4:18" x14ac:dyDescent="0.2">
      <c r="D475" s="481"/>
      <c r="E475" s="482"/>
      <c r="F475" s="483" t="str">
        <f>IF(VmogError&gt;0,"enter the numeral 1 in the MOG column B for the appropriate lines where crush is greater than purchase.  If the difference is not MOG,","")</f>
        <v/>
      </c>
      <c r="G475" s="483"/>
      <c r="H475" s="483"/>
      <c r="I475" s="483"/>
      <c r="J475" s="483"/>
      <c r="K475" s="483"/>
      <c r="L475" s="483"/>
      <c r="M475" s="483"/>
      <c r="N475" s="483"/>
      <c r="O475" s="483"/>
      <c r="P475" s="483"/>
      <c r="Q475" s="483"/>
      <c r="R475" s="484"/>
    </row>
    <row r="476" spans="4:18" x14ac:dyDescent="0.2">
      <c r="D476" s="485"/>
      <c r="E476" s="486"/>
      <c r="F476" s="487" t="str">
        <f>IF(VmogError&gt;0,"please fix the error.  Remember to put grapes you grow and crush at your firm on their own Data Page line and put a 1 in Data Page column C.","")</f>
        <v/>
      </c>
      <c r="G476" s="487"/>
      <c r="H476" s="487"/>
      <c r="I476" s="487"/>
      <c r="J476" s="487"/>
      <c r="K476" s="487"/>
      <c r="L476" s="487"/>
      <c r="M476" s="487"/>
      <c r="N476" s="487"/>
      <c r="O476" s="487"/>
      <c r="P476" s="487"/>
      <c r="Q476" s="487"/>
      <c r="R476" s="488"/>
    </row>
    <row r="477" spans="4:18" x14ac:dyDescent="0.2">
      <c r="D477" s="477" t="str">
        <f>IF(VrndError&gt;0,"Rounding?  ","")</f>
        <v/>
      </c>
      <c r="E477" s="478" t="str">
        <f>IF(VrndError&gt;0,TEXT(VrndErrCnt,0),"")</f>
        <v/>
      </c>
      <c r="F477" s="472" t="str">
        <f>IF(VrndError&gt;0,"Varieties have a small balance difference that is probably due to rounding.","")</f>
        <v/>
      </c>
      <c r="G477" s="472"/>
      <c r="H477" s="472"/>
      <c r="I477" s="472"/>
      <c r="J477" s="472"/>
      <c r="K477" s="472"/>
      <c r="L477" s="472"/>
      <c r="M477" s="472"/>
      <c r="N477" s="472"/>
      <c r="O477" s="472"/>
      <c r="P477" s="472"/>
      <c r="Q477" s="472"/>
      <c r="R477" s="473"/>
    </row>
    <row r="478" spans="4:18" x14ac:dyDescent="0.2">
      <c r="D478" s="489"/>
      <c r="E478" s="490"/>
      <c r="F478" s="490"/>
      <c r="G478" s="490"/>
      <c r="H478" s="490"/>
      <c r="I478" s="490"/>
      <c r="J478" s="490"/>
      <c r="K478" s="490"/>
      <c r="L478" s="490"/>
      <c r="M478" s="490"/>
      <c r="N478" s="490"/>
      <c r="O478" s="490"/>
      <c r="P478" s="490"/>
      <c r="Q478" s="490"/>
      <c r="R478" s="491"/>
    </row>
  </sheetData>
  <phoneticPr fontId="14" type="noConversion"/>
  <conditionalFormatting sqref="A9">
    <cfRule type="expression" dxfId="228" priority="157" stopIfTrue="1">
      <formula>+L9+O9&lt;&gt;0</formula>
    </cfRule>
  </conditionalFormatting>
  <conditionalFormatting sqref="D9">
    <cfRule type="expression" dxfId="227" priority="158" stopIfTrue="1">
      <formula>E9&lt;&gt;0</formula>
    </cfRule>
  </conditionalFormatting>
  <conditionalFormatting sqref="S460:V460 F460:Q460">
    <cfRule type="cellIs" dxfId="226" priority="159" stopIfTrue="1" operator="notEqual">
      <formula>0</formula>
    </cfRule>
  </conditionalFormatting>
  <conditionalFormatting sqref="A3">
    <cfRule type="expression" dxfId="225" priority="160" stopIfTrue="1">
      <formula>+L9+O9+S7&lt;&gt;0</formula>
    </cfRule>
  </conditionalFormatting>
  <conditionalFormatting sqref="A4">
    <cfRule type="expression" dxfId="224" priority="161" stopIfTrue="1">
      <formula>+L9+O9+S7&lt;&gt;0</formula>
    </cfRule>
  </conditionalFormatting>
  <conditionalFormatting sqref="A5">
    <cfRule type="expression" dxfId="223" priority="162" stopIfTrue="1">
      <formula>+L9+O9+S7&lt;&gt;0</formula>
    </cfRule>
  </conditionalFormatting>
  <conditionalFormatting sqref="A6">
    <cfRule type="expression" dxfId="222" priority="163" stopIfTrue="1">
      <formula>+L9+O9+S7&lt;&gt;0</formula>
    </cfRule>
  </conditionalFormatting>
  <conditionalFormatting sqref="E460">
    <cfRule type="expression" dxfId="221" priority="164" stopIfTrue="1">
      <formula>W460&gt;2</formula>
    </cfRule>
    <cfRule type="expression" dxfId="220" priority="165" stopIfTrue="1">
      <formula>W460&gt;1</formula>
    </cfRule>
    <cfRule type="expression" dxfId="219" priority="166" stopIfTrue="1">
      <formula>+L460+O460&gt;0</formula>
    </cfRule>
  </conditionalFormatting>
  <conditionalFormatting sqref="D474:R476">
    <cfRule type="expression" dxfId="218" priority="167" stopIfTrue="1">
      <formula>+VmogError &gt;0</formula>
    </cfRule>
  </conditionalFormatting>
  <conditionalFormatting sqref="D466:R473">
    <cfRule type="expression" dxfId="217" priority="168" stopIfTrue="1">
      <formula>+VbigError &gt;0</formula>
    </cfRule>
  </conditionalFormatting>
  <conditionalFormatting sqref="U9:V9 F9:Q9">
    <cfRule type="cellIs" dxfId="216" priority="169" stopIfTrue="1" operator="greaterThan">
      <formula>0</formula>
    </cfRule>
  </conditionalFormatting>
  <conditionalFormatting sqref="F10:F388 F452 F459">
    <cfRule type="expression" dxfId="215" priority="170" stopIfTrue="1">
      <formula>+L10+O10&gt;0</formula>
    </cfRule>
  </conditionalFormatting>
  <conditionalFormatting sqref="H10:H388 H452 H459">
    <cfRule type="expression" dxfId="214" priority="171" stopIfTrue="1">
      <formula>+L10+O10&gt;0</formula>
    </cfRule>
  </conditionalFormatting>
  <conditionalFormatting sqref="I10:I388 I452 I459">
    <cfRule type="expression" dxfId="213" priority="172" stopIfTrue="1">
      <formula>+L10+O10&gt;0</formula>
    </cfRule>
  </conditionalFormatting>
  <conditionalFormatting sqref="J10:J388 J452 J459">
    <cfRule type="expression" dxfId="212" priority="173" stopIfTrue="1">
      <formula>+L10+O10&gt;0</formula>
    </cfRule>
  </conditionalFormatting>
  <conditionalFormatting sqref="K10:K388 K452 K459">
    <cfRule type="expression" dxfId="211" priority="174" stopIfTrue="1">
      <formula>+L10+O10&gt;0</formula>
    </cfRule>
  </conditionalFormatting>
  <conditionalFormatting sqref="L10:L388 L452 L459">
    <cfRule type="expression" dxfId="210" priority="175" stopIfTrue="1">
      <formula>+L10+O10&gt;0</formula>
    </cfRule>
  </conditionalFormatting>
  <conditionalFormatting sqref="M10:M388 M452 M459">
    <cfRule type="expression" dxfId="209" priority="176" stopIfTrue="1">
      <formula>+L10+O10&gt;0</formula>
    </cfRule>
  </conditionalFormatting>
  <conditionalFormatting sqref="N10:N388 N452 N459">
    <cfRule type="expression" dxfId="208" priority="177" stopIfTrue="1">
      <formula>+L10+O10&gt;0</formula>
    </cfRule>
  </conditionalFormatting>
  <conditionalFormatting sqref="O10:O388 O452 O459">
    <cfRule type="expression" dxfId="207" priority="178" stopIfTrue="1">
      <formula>+L10+O10&gt;0</formula>
    </cfRule>
  </conditionalFormatting>
  <conditionalFormatting sqref="P10:P388 P452 P459">
    <cfRule type="expression" dxfId="206" priority="179" stopIfTrue="1">
      <formula>+L10+O10&gt;0</formula>
    </cfRule>
  </conditionalFormatting>
  <conditionalFormatting sqref="Q10:Q388 Q452 Q459">
    <cfRule type="expression" dxfId="205" priority="180" stopIfTrue="1">
      <formula>+L10+O10&gt;0</formula>
    </cfRule>
  </conditionalFormatting>
  <conditionalFormatting sqref="V10:V388 V452 V459">
    <cfRule type="expression" dxfId="204" priority="181" stopIfTrue="1">
      <formula>+L10+O10&lt;&gt;0</formula>
    </cfRule>
  </conditionalFormatting>
  <conditionalFormatting sqref="U10:U388 U452 U459">
    <cfRule type="expression" dxfId="203" priority="182" stopIfTrue="1">
      <formula>+L10+O10&lt;&gt;0</formula>
    </cfRule>
  </conditionalFormatting>
  <conditionalFormatting sqref="R9">
    <cfRule type="cellIs" dxfId="202" priority="183" stopIfTrue="1" operator="notEqual">
      <formula>0</formula>
    </cfRule>
  </conditionalFormatting>
  <conditionalFormatting sqref="E9">
    <cfRule type="cellIs" dxfId="201" priority="184" stopIfTrue="1" operator="notEqual">
      <formula>0</formula>
    </cfRule>
  </conditionalFormatting>
  <conditionalFormatting sqref="H1">
    <cfRule type="cellIs" dxfId="200" priority="185" stopIfTrue="1" operator="notEqual">
      <formula>+POID</formula>
    </cfRule>
  </conditionalFormatting>
  <conditionalFormatting sqref="K1">
    <cfRule type="cellIs" dxfId="199" priority="186" stopIfTrue="1" operator="notEqual">
      <formula>+Operation</formula>
    </cfRule>
  </conditionalFormatting>
  <conditionalFormatting sqref="A10:A388 A452 A459">
    <cfRule type="expression" dxfId="198" priority="187" stopIfTrue="1">
      <formula>+C10=0</formula>
    </cfRule>
    <cfRule type="expression" dxfId="197" priority="188" stopIfTrue="1">
      <formula>W10&gt;1</formula>
    </cfRule>
    <cfRule type="expression" dxfId="196" priority="189" stopIfTrue="1">
      <formula>+L10+O10&lt;&gt;0</formula>
    </cfRule>
  </conditionalFormatting>
  <conditionalFormatting sqref="D10:D388 D452 D459">
    <cfRule type="expression" dxfId="195" priority="190" stopIfTrue="1">
      <formula>W10&gt;2</formula>
    </cfRule>
    <cfRule type="expression" dxfId="194" priority="191" stopIfTrue="1">
      <formula>W10&gt;1</formula>
    </cfRule>
    <cfRule type="expression" dxfId="193" priority="192" stopIfTrue="1">
      <formula>+L10+O10&gt;0</formula>
    </cfRule>
  </conditionalFormatting>
  <conditionalFormatting sqref="E10:E388 E452 E459">
    <cfRule type="expression" dxfId="192" priority="193" stopIfTrue="1">
      <formula>W10&gt;2</formula>
    </cfRule>
    <cfRule type="expression" dxfId="191" priority="194" stopIfTrue="1">
      <formula>W10&gt;1</formula>
    </cfRule>
    <cfRule type="expression" dxfId="190" priority="195" stopIfTrue="1">
      <formula>+L10+O10&gt;0</formula>
    </cfRule>
  </conditionalFormatting>
  <conditionalFormatting sqref="G10:G388 G452 G459">
    <cfRule type="expression" dxfId="189" priority="196" stopIfTrue="1">
      <formula>+L10+O10&gt;0</formula>
    </cfRule>
  </conditionalFormatting>
  <conditionalFormatting sqref="R10:R388 R452 R459">
    <cfRule type="cellIs" dxfId="188" priority="197" stopIfTrue="1" operator="lessThan">
      <formula>-0.2</formula>
    </cfRule>
    <cfRule type="cellIs" dxfId="187" priority="198" stopIfTrue="1" operator="between">
      <formula>-0.21</formula>
      <formula>-0.0001</formula>
    </cfRule>
    <cfRule type="expression" dxfId="186" priority="199" stopIfTrue="1">
      <formula>+L10+O10&gt;0</formula>
    </cfRule>
  </conditionalFormatting>
  <conditionalFormatting sqref="R460">
    <cfRule type="cellIs" dxfId="185" priority="200" stopIfTrue="1" operator="lessThan">
      <formula>-0.2</formula>
    </cfRule>
    <cfRule type="cellIs" dxfId="184" priority="201" stopIfTrue="1" operator="between">
      <formula>-0.21</formula>
      <formula>-0.0001</formula>
    </cfRule>
    <cfRule type="expression" dxfId="183" priority="202" stopIfTrue="1">
      <formula>+L460+O460 &gt;0</formula>
    </cfRule>
  </conditionalFormatting>
  <conditionalFormatting sqref="F389:F399">
    <cfRule type="expression" dxfId="182" priority="131" stopIfTrue="1">
      <formula>+L389+O389&gt;0</formula>
    </cfRule>
  </conditionalFormatting>
  <conditionalFormatting sqref="H389:H399">
    <cfRule type="expression" dxfId="181" priority="132" stopIfTrue="1">
      <formula>+L389+O389&gt;0</formula>
    </cfRule>
  </conditionalFormatting>
  <conditionalFormatting sqref="I389:I399">
    <cfRule type="expression" dxfId="180" priority="133" stopIfTrue="1">
      <formula>+L389+O389&gt;0</formula>
    </cfRule>
  </conditionalFormatting>
  <conditionalFormatting sqref="J389:J399">
    <cfRule type="expression" dxfId="179" priority="134" stopIfTrue="1">
      <formula>+L389+O389&gt;0</formula>
    </cfRule>
  </conditionalFormatting>
  <conditionalFormatting sqref="K389:K399">
    <cfRule type="expression" dxfId="178" priority="135" stopIfTrue="1">
      <formula>+L389+O389&gt;0</formula>
    </cfRule>
  </conditionalFormatting>
  <conditionalFormatting sqref="L389:L399">
    <cfRule type="expression" dxfId="177" priority="136" stopIfTrue="1">
      <formula>+L389+O389&gt;0</formula>
    </cfRule>
  </conditionalFormatting>
  <conditionalFormatting sqref="M389:M399">
    <cfRule type="expression" dxfId="176" priority="137" stopIfTrue="1">
      <formula>+L389+O389&gt;0</formula>
    </cfRule>
  </conditionalFormatting>
  <conditionalFormatting sqref="N389:N399">
    <cfRule type="expression" dxfId="175" priority="138" stopIfTrue="1">
      <formula>+L389+O389&gt;0</formula>
    </cfRule>
  </conditionalFormatting>
  <conditionalFormatting sqref="O389:O399">
    <cfRule type="expression" dxfId="174" priority="139" stopIfTrue="1">
      <formula>+L389+O389&gt;0</formula>
    </cfRule>
  </conditionalFormatting>
  <conditionalFormatting sqref="P389:P399">
    <cfRule type="expression" dxfId="173" priority="140" stopIfTrue="1">
      <formula>+L389+O389&gt;0</formula>
    </cfRule>
  </conditionalFormatting>
  <conditionalFormatting sqref="Q389:Q399">
    <cfRule type="expression" dxfId="172" priority="141" stopIfTrue="1">
      <formula>+L389+O389&gt;0</formula>
    </cfRule>
  </conditionalFormatting>
  <conditionalFormatting sqref="V389:V399">
    <cfRule type="expression" dxfId="171" priority="142" stopIfTrue="1">
      <formula>+L389+O389&lt;&gt;0</formula>
    </cfRule>
  </conditionalFormatting>
  <conditionalFormatting sqref="U389:U399">
    <cfRule type="expression" dxfId="170" priority="143" stopIfTrue="1">
      <formula>+L389+O389&lt;&gt;0</formula>
    </cfRule>
  </conditionalFormatting>
  <conditionalFormatting sqref="A389:A399">
    <cfRule type="expression" dxfId="169" priority="144" stopIfTrue="1">
      <formula>+C389=0</formula>
    </cfRule>
    <cfRule type="expression" dxfId="168" priority="145" stopIfTrue="1">
      <formula>W389&gt;1</formula>
    </cfRule>
    <cfRule type="expression" dxfId="167" priority="146" stopIfTrue="1">
      <formula>+L389+O389&lt;&gt;0</formula>
    </cfRule>
  </conditionalFormatting>
  <conditionalFormatting sqref="D389:D399">
    <cfRule type="expression" dxfId="166" priority="147" stopIfTrue="1">
      <formula>W389&gt;2</formula>
    </cfRule>
    <cfRule type="expression" dxfId="165" priority="148" stopIfTrue="1">
      <formula>W389&gt;1</formula>
    </cfRule>
    <cfRule type="expression" dxfId="164" priority="149" stopIfTrue="1">
      <formula>+L389+O389&gt;0</formula>
    </cfRule>
  </conditionalFormatting>
  <conditionalFormatting sqref="E389:E399">
    <cfRule type="expression" dxfId="163" priority="150" stopIfTrue="1">
      <formula>W389&gt;2</formula>
    </cfRule>
    <cfRule type="expression" dxfId="162" priority="151" stopIfTrue="1">
      <formula>W389&gt;1</formula>
    </cfRule>
    <cfRule type="expression" dxfId="161" priority="152" stopIfTrue="1">
      <formula>+L389+O389&gt;0</formula>
    </cfRule>
  </conditionalFormatting>
  <conditionalFormatting sqref="G389:G399">
    <cfRule type="expression" dxfId="160" priority="153" stopIfTrue="1">
      <formula>+L389+O389&gt;0</formula>
    </cfRule>
  </conditionalFormatting>
  <conditionalFormatting sqref="R389:R399">
    <cfRule type="cellIs" dxfId="159" priority="154" stopIfTrue="1" operator="lessThan">
      <formula>-0.2</formula>
    </cfRule>
    <cfRule type="cellIs" dxfId="158" priority="155" stopIfTrue="1" operator="between">
      <formula>-0.21</formula>
      <formula>-0.0001</formula>
    </cfRule>
    <cfRule type="expression" dxfId="157" priority="156" stopIfTrue="1">
      <formula>+L389+O389&gt;0</formula>
    </cfRule>
  </conditionalFormatting>
  <conditionalFormatting sqref="F400:F426">
    <cfRule type="expression" dxfId="156" priority="105" stopIfTrue="1">
      <formula>+L400+O400&gt;0</formula>
    </cfRule>
  </conditionalFormatting>
  <conditionalFormatting sqref="H400:H426">
    <cfRule type="expression" dxfId="155" priority="106" stopIfTrue="1">
      <formula>+L400+O400&gt;0</formula>
    </cfRule>
  </conditionalFormatting>
  <conditionalFormatting sqref="I400:I426">
    <cfRule type="expression" dxfId="154" priority="107" stopIfTrue="1">
      <formula>+L400+O400&gt;0</formula>
    </cfRule>
  </conditionalFormatting>
  <conditionalFormatting sqref="J400:J426">
    <cfRule type="expression" dxfId="153" priority="108" stopIfTrue="1">
      <formula>+L400+O400&gt;0</formula>
    </cfRule>
  </conditionalFormatting>
  <conditionalFormatting sqref="K400:K426">
    <cfRule type="expression" dxfId="152" priority="109" stopIfTrue="1">
      <formula>+L400+O400&gt;0</formula>
    </cfRule>
  </conditionalFormatting>
  <conditionalFormatting sqref="L400:L426">
    <cfRule type="expression" dxfId="151" priority="110" stopIfTrue="1">
      <formula>+L400+O400&gt;0</formula>
    </cfRule>
  </conditionalFormatting>
  <conditionalFormatting sqref="M400:M426">
    <cfRule type="expression" dxfId="150" priority="111" stopIfTrue="1">
      <formula>+L400+O400&gt;0</formula>
    </cfRule>
  </conditionalFormatting>
  <conditionalFormatting sqref="N400:N426">
    <cfRule type="expression" dxfId="149" priority="112" stopIfTrue="1">
      <formula>+L400+O400&gt;0</formula>
    </cfRule>
  </conditionalFormatting>
  <conditionalFormatting sqref="O400:O426">
    <cfRule type="expression" dxfId="148" priority="113" stopIfTrue="1">
      <formula>+L400+O400&gt;0</formula>
    </cfRule>
  </conditionalFormatting>
  <conditionalFormatting sqref="P400:P426">
    <cfRule type="expression" dxfId="147" priority="114" stopIfTrue="1">
      <formula>+L400+O400&gt;0</formula>
    </cfRule>
  </conditionalFormatting>
  <conditionalFormatting sqref="Q400:Q426">
    <cfRule type="expression" dxfId="146" priority="115" stopIfTrue="1">
      <formula>+L400+O400&gt;0</formula>
    </cfRule>
  </conditionalFormatting>
  <conditionalFormatting sqref="V400:V426">
    <cfRule type="expression" dxfId="145" priority="116" stopIfTrue="1">
      <formula>+L400+O400&lt;&gt;0</formula>
    </cfRule>
  </conditionalFormatting>
  <conditionalFormatting sqref="U400:U426">
    <cfRule type="expression" dxfId="144" priority="117" stopIfTrue="1">
      <formula>+L400+O400&lt;&gt;0</formula>
    </cfRule>
  </conditionalFormatting>
  <conditionalFormatting sqref="A400:A426">
    <cfRule type="expression" dxfId="143" priority="118" stopIfTrue="1">
      <formula>+C400=0</formula>
    </cfRule>
    <cfRule type="expression" dxfId="142" priority="119" stopIfTrue="1">
      <formula>W400&gt;1</formula>
    </cfRule>
    <cfRule type="expression" dxfId="141" priority="120" stopIfTrue="1">
      <formula>+L400+O400&lt;&gt;0</formula>
    </cfRule>
  </conditionalFormatting>
  <conditionalFormatting sqref="D400:D426">
    <cfRule type="expression" dxfId="140" priority="121" stopIfTrue="1">
      <formula>W400&gt;2</formula>
    </cfRule>
    <cfRule type="expression" dxfId="139" priority="122" stopIfTrue="1">
      <formula>W400&gt;1</formula>
    </cfRule>
    <cfRule type="expression" dxfId="138" priority="123" stopIfTrue="1">
      <formula>+L400+O400&gt;0</formula>
    </cfRule>
  </conditionalFormatting>
  <conditionalFormatting sqref="E400:E426">
    <cfRule type="expression" dxfId="137" priority="124" stopIfTrue="1">
      <formula>W400&gt;2</formula>
    </cfRule>
    <cfRule type="expression" dxfId="136" priority="125" stopIfTrue="1">
      <formula>W400&gt;1</formula>
    </cfRule>
    <cfRule type="expression" dxfId="135" priority="126" stopIfTrue="1">
      <formula>+L400+O400&gt;0</formula>
    </cfRule>
  </conditionalFormatting>
  <conditionalFormatting sqref="G400:G426">
    <cfRule type="expression" dxfId="134" priority="127" stopIfTrue="1">
      <formula>+L400+O400&gt;0</formula>
    </cfRule>
  </conditionalFormatting>
  <conditionalFormatting sqref="R400:R426">
    <cfRule type="cellIs" dxfId="133" priority="128" stopIfTrue="1" operator="lessThan">
      <formula>-0.2</formula>
    </cfRule>
    <cfRule type="cellIs" dxfId="132" priority="129" stopIfTrue="1" operator="between">
      <formula>-0.21</formula>
      <formula>-0.0001</formula>
    </cfRule>
    <cfRule type="expression" dxfId="131" priority="130" stopIfTrue="1">
      <formula>+L400+O400&gt;0</formula>
    </cfRule>
  </conditionalFormatting>
  <conditionalFormatting sqref="F453:F458">
    <cfRule type="expression" dxfId="130" priority="79" stopIfTrue="1">
      <formula>+L453+O453&gt;0</formula>
    </cfRule>
  </conditionalFormatting>
  <conditionalFormatting sqref="H453:H458">
    <cfRule type="expression" dxfId="129" priority="80" stopIfTrue="1">
      <formula>+L453+O453&gt;0</formula>
    </cfRule>
  </conditionalFormatting>
  <conditionalFormatting sqref="I453:I458">
    <cfRule type="expression" dxfId="128" priority="81" stopIfTrue="1">
      <formula>+L453+O453&gt;0</formula>
    </cfRule>
  </conditionalFormatting>
  <conditionalFormatting sqref="J453:J458">
    <cfRule type="expression" dxfId="127" priority="82" stopIfTrue="1">
      <formula>+L453+O453&gt;0</formula>
    </cfRule>
  </conditionalFormatting>
  <conditionalFormatting sqref="K453:K458">
    <cfRule type="expression" dxfId="126" priority="83" stopIfTrue="1">
      <formula>+L453+O453&gt;0</formula>
    </cfRule>
  </conditionalFormatting>
  <conditionalFormatting sqref="L453:L458">
    <cfRule type="expression" dxfId="125" priority="84" stopIfTrue="1">
      <formula>+L453+O453&gt;0</formula>
    </cfRule>
  </conditionalFormatting>
  <conditionalFormatting sqref="M453:M458">
    <cfRule type="expression" dxfId="124" priority="85" stopIfTrue="1">
      <formula>+L453+O453&gt;0</formula>
    </cfRule>
  </conditionalFormatting>
  <conditionalFormatting sqref="N453:N458">
    <cfRule type="expression" dxfId="123" priority="86" stopIfTrue="1">
      <formula>+L453+O453&gt;0</formula>
    </cfRule>
  </conditionalFormatting>
  <conditionalFormatting sqref="O453:O458">
    <cfRule type="expression" dxfId="122" priority="87" stopIfTrue="1">
      <formula>+L453+O453&gt;0</formula>
    </cfRule>
  </conditionalFormatting>
  <conditionalFormatting sqref="P453:P458">
    <cfRule type="expression" dxfId="121" priority="88" stopIfTrue="1">
      <formula>+L453+O453&gt;0</formula>
    </cfRule>
  </conditionalFormatting>
  <conditionalFormatting sqref="Q453:Q458">
    <cfRule type="expression" dxfId="120" priority="89" stopIfTrue="1">
      <formula>+L453+O453&gt;0</formula>
    </cfRule>
  </conditionalFormatting>
  <conditionalFormatting sqref="V453:V458">
    <cfRule type="expression" dxfId="119" priority="90" stopIfTrue="1">
      <formula>+L453+O453&lt;&gt;0</formula>
    </cfRule>
  </conditionalFormatting>
  <conditionalFormatting sqref="U453:U458">
    <cfRule type="expression" dxfId="118" priority="91" stopIfTrue="1">
      <formula>+L453+O453&lt;&gt;0</formula>
    </cfRule>
  </conditionalFormatting>
  <conditionalFormatting sqref="A453:A458">
    <cfRule type="expression" dxfId="117" priority="92" stopIfTrue="1">
      <formula>+C453=0</formula>
    </cfRule>
    <cfRule type="expression" dxfId="116" priority="93" stopIfTrue="1">
      <formula>W453&gt;1</formula>
    </cfRule>
    <cfRule type="expression" dxfId="115" priority="94" stopIfTrue="1">
      <formula>+L453+O453&lt;&gt;0</formula>
    </cfRule>
  </conditionalFormatting>
  <conditionalFormatting sqref="D453:D458">
    <cfRule type="expression" dxfId="114" priority="95" stopIfTrue="1">
      <formula>W453&gt;2</formula>
    </cfRule>
    <cfRule type="expression" dxfId="113" priority="96" stopIfTrue="1">
      <formula>W453&gt;1</formula>
    </cfRule>
    <cfRule type="expression" dxfId="112" priority="97" stopIfTrue="1">
      <formula>+L453+O453&gt;0</formula>
    </cfRule>
  </conditionalFormatting>
  <conditionalFormatting sqref="E453:E458">
    <cfRule type="expression" dxfId="111" priority="98" stopIfTrue="1">
      <formula>W453&gt;2</formula>
    </cfRule>
    <cfRule type="expression" dxfId="110" priority="99" stopIfTrue="1">
      <formula>W453&gt;1</formula>
    </cfRule>
    <cfRule type="expression" dxfId="109" priority="100" stopIfTrue="1">
      <formula>+L453+O453&gt;0</formula>
    </cfRule>
  </conditionalFormatting>
  <conditionalFormatting sqref="G453:G458">
    <cfRule type="expression" dxfId="108" priority="101" stopIfTrue="1">
      <formula>+L453+O453&gt;0</formula>
    </cfRule>
  </conditionalFormatting>
  <conditionalFormatting sqref="R453:R458">
    <cfRule type="cellIs" dxfId="107" priority="102" stopIfTrue="1" operator="lessThan">
      <formula>-0.2</formula>
    </cfRule>
    <cfRule type="cellIs" dxfId="106" priority="103" stopIfTrue="1" operator="between">
      <formula>-0.21</formula>
      <formula>-0.0001</formula>
    </cfRule>
    <cfRule type="expression" dxfId="105" priority="104" stopIfTrue="1">
      <formula>+L453+O453&gt;0</formula>
    </cfRule>
  </conditionalFormatting>
  <conditionalFormatting sqref="F427:F440 F450:F451">
    <cfRule type="expression" dxfId="104" priority="53" stopIfTrue="1">
      <formula>+L427+O427&gt;0</formula>
    </cfRule>
  </conditionalFormatting>
  <conditionalFormatting sqref="H427:H440 H450:H451">
    <cfRule type="expression" dxfId="103" priority="54" stopIfTrue="1">
      <formula>+L427+O427&gt;0</formula>
    </cfRule>
  </conditionalFormatting>
  <conditionalFormatting sqref="I427:I440 I450:I451">
    <cfRule type="expression" dxfId="102" priority="55" stopIfTrue="1">
      <formula>+L427+O427&gt;0</formula>
    </cfRule>
  </conditionalFormatting>
  <conditionalFormatting sqref="J427:J440 J450:J451">
    <cfRule type="expression" dxfId="101" priority="56" stopIfTrue="1">
      <formula>+L427+O427&gt;0</formula>
    </cfRule>
  </conditionalFormatting>
  <conditionalFormatting sqref="K427:K440 K450:K451">
    <cfRule type="expression" dxfId="100" priority="57" stopIfTrue="1">
      <formula>+L427+O427&gt;0</formula>
    </cfRule>
  </conditionalFormatting>
  <conditionalFormatting sqref="L427:L440 L450:L451">
    <cfRule type="expression" dxfId="99" priority="58" stopIfTrue="1">
      <formula>+L427+O427&gt;0</formula>
    </cfRule>
  </conditionalFormatting>
  <conditionalFormatting sqref="M427:M440 M450:M451">
    <cfRule type="expression" dxfId="98" priority="59" stopIfTrue="1">
      <formula>+L427+O427&gt;0</formula>
    </cfRule>
  </conditionalFormatting>
  <conditionalFormatting sqref="N427:N440 N450:N451">
    <cfRule type="expression" dxfId="97" priority="60" stopIfTrue="1">
      <formula>+L427+O427&gt;0</formula>
    </cfRule>
  </conditionalFormatting>
  <conditionalFormatting sqref="O427:O440 O450:O451">
    <cfRule type="expression" dxfId="96" priority="61" stopIfTrue="1">
      <formula>+L427+O427&gt;0</formula>
    </cfRule>
  </conditionalFormatting>
  <conditionalFormatting sqref="P427:P440 P450:P451">
    <cfRule type="expression" dxfId="95" priority="62" stopIfTrue="1">
      <formula>+L427+O427&gt;0</formula>
    </cfRule>
  </conditionalFormatting>
  <conditionalFormatting sqref="Q427:Q440 Q450:Q451">
    <cfRule type="expression" dxfId="94" priority="63" stopIfTrue="1">
      <formula>+L427+O427&gt;0</formula>
    </cfRule>
  </conditionalFormatting>
  <conditionalFormatting sqref="V427:V440 V450:V451">
    <cfRule type="expression" dxfId="93" priority="64" stopIfTrue="1">
      <formula>+L427+O427&lt;&gt;0</formula>
    </cfRule>
  </conditionalFormatting>
  <conditionalFormatting sqref="U427:U440 U450:U451">
    <cfRule type="expression" dxfId="92" priority="65" stopIfTrue="1">
      <formula>+L427+O427&lt;&gt;0</formula>
    </cfRule>
  </conditionalFormatting>
  <conditionalFormatting sqref="A427:A440 A450:A451">
    <cfRule type="expression" dxfId="91" priority="66" stopIfTrue="1">
      <formula>+C427=0</formula>
    </cfRule>
    <cfRule type="expression" dxfId="90" priority="67" stopIfTrue="1">
      <formula>W427&gt;1</formula>
    </cfRule>
    <cfRule type="expression" dxfId="89" priority="68" stopIfTrue="1">
      <formula>+L427+O427&lt;&gt;0</formula>
    </cfRule>
  </conditionalFormatting>
  <conditionalFormatting sqref="D427:D440 D450:D451">
    <cfRule type="expression" dxfId="88" priority="69" stopIfTrue="1">
      <formula>W427&gt;2</formula>
    </cfRule>
    <cfRule type="expression" dxfId="87" priority="70" stopIfTrue="1">
      <formula>W427&gt;1</formula>
    </cfRule>
    <cfRule type="expression" dxfId="86" priority="71" stopIfTrue="1">
      <formula>+L427+O427&gt;0</formula>
    </cfRule>
  </conditionalFormatting>
  <conditionalFormatting sqref="E427:E440 E450:E451">
    <cfRule type="expression" dxfId="85" priority="72" stopIfTrue="1">
      <formula>W427&gt;2</formula>
    </cfRule>
    <cfRule type="expression" dxfId="84" priority="73" stopIfTrue="1">
      <formula>W427&gt;1</formula>
    </cfRule>
    <cfRule type="expression" dxfId="83" priority="74" stopIfTrue="1">
      <formula>+L427+O427&gt;0</formula>
    </cfRule>
  </conditionalFormatting>
  <conditionalFormatting sqref="G427:G440 G450:G451">
    <cfRule type="expression" dxfId="82" priority="75" stopIfTrue="1">
      <formula>+L427+O427&gt;0</formula>
    </cfRule>
  </conditionalFormatting>
  <conditionalFormatting sqref="R427:R440 R450:R451">
    <cfRule type="cellIs" dxfId="81" priority="76" stopIfTrue="1" operator="lessThan">
      <formula>-0.2</formula>
    </cfRule>
    <cfRule type="cellIs" dxfId="80" priority="77" stopIfTrue="1" operator="between">
      <formula>-0.21</formula>
      <formula>-0.0001</formula>
    </cfRule>
    <cfRule type="expression" dxfId="79" priority="78" stopIfTrue="1">
      <formula>+L427+O427&gt;0</formula>
    </cfRule>
  </conditionalFormatting>
  <conditionalFormatting sqref="F441:F446">
    <cfRule type="expression" dxfId="78" priority="27" stopIfTrue="1">
      <formula>+L441+O441&gt;0</formula>
    </cfRule>
  </conditionalFormatting>
  <conditionalFormatting sqref="H441:H446">
    <cfRule type="expression" dxfId="77" priority="28" stopIfTrue="1">
      <formula>+L441+O441&gt;0</formula>
    </cfRule>
  </conditionalFormatting>
  <conditionalFormatting sqref="I441:I446">
    <cfRule type="expression" dxfId="76" priority="29" stopIfTrue="1">
      <formula>+L441+O441&gt;0</formula>
    </cfRule>
  </conditionalFormatting>
  <conditionalFormatting sqref="J441:J446">
    <cfRule type="expression" dxfId="75" priority="30" stopIfTrue="1">
      <formula>+L441+O441&gt;0</formula>
    </cfRule>
  </conditionalFormatting>
  <conditionalFormatting sqref="K441:K446">
    <cfRule type="expression" dxfId="74" priority="31" stopIfTrue="1">
      <formula>+L441+O441&gt;0</formula>
    </cfRule>
  </conditionalFormatting>
  <conditionalFormatting sqref="L441:L446">
    <cfRule type="expression" dxfId="73" priority="32" stopIfTrue="1">
      <formula>+L441+O441&gt;0</formula>
    </cfRule>
  </conditionalFormatting>
  <conditionalFormatting sqref="M441:M446">
    <cfRule type="expression" dxfId="72" priority="33" stopIfTrue="1">
      <formula>+L441+O441&gt;0</formula>
    </cfRule>
  </conditionalFormatting>
  <conditionalFormatting sqref="N441:N446">
    <cfRule type="expression" dxfId="71" priority="34" stopIfTrue="1">
      <formula>+L441+O441&gt;0</formula>
    </cfRule>
  </conditionalFormatting>
  <conditionalFormatting sqref="O441:O446">
    <cfRule type="expression" dxfId="70" priority="35" stopIfTrue="1">
      <formula>+L441+O441&gt;0</formula>
    </cfRule>
  </conditionalFormatting>
  <conditionalFormatting sqref="P441:P446">
    <cfRule type="expression" dxfId="69" priority="36" stopIfTrue="1">
      <formula>+L441+O441&gt;0</formula>
    </cfRule>
  </conditionalFormatting>
  <conditionalFormatting sqref="Q441:Q446">
    <cfRule type="expression" dxfId="68" priority="37" stopIfTrue="1">
      <formula>+L441+O441&gt;0</formula>
    </cfRule>
  </conditionalFormatting>
  <conditionalFormatting sqref="V441:V446">
    <cfRule type="expression" dxfId="67" priority="38" stopIfTrue="1">
      <formula>+L441+O441&lt;&gt;0</formula>
    </cfRule>
  </conditionalFormatting>
  <conditionalFormatting sqref="U441:U446">
    <cfRule type="expression" dxfId="66" priority="39" stopIfTrue="1">
      <formula>+L441+O441&lt;&gt;0</formula>
    </cfRule>
  </conditionalFormatting>
  <conditionalFormatting sqref="A441:A446">
    <cfRule type="expression" dxfId="65" priority="40" stopIfTrue="1">
      <formula>+C441=0</formula>
    </cfRule>
    <cfRule type="expression" dxfId="64" priority="41" stopIfTrue="1">
      <formula>W441&gt;1</formula>
    </cfRule>
    <cfRule type="expression" dxfId="63" priority="42" stopIfTrue="1">
      <formula>+L441+O441&lt;&gt;0</formula>
    </cfRule>
  </conditionalFormatting>
  <conditionalFormatting sqref="D441:D446">
    <cfRule type="expression" dxfId="62" priority="43" stopIfTrue="1">
      <formula>W441&gt;2</formula>
    </cfRule>
    <cfRule type="expression" dxfId="61" priority="44" stopIfTrue="1">
      <formula>W441&gt;1</formula>
    </cfRule>
    <cfRule type="expression" dxfId="60" priority="45" stopIfTrue="1">
      <formula>+L441+O441&gt;0</formula>
    </cfRule>
  </conditionalFormatting>
  <conditionalFormatting sqref="E441:E446">
    <cfRule type="expression" dxfId="59" priority="46" stopIfTrue="1">
      <formula>W441&gt;2</formula>
    </cfRule>
    <cfRule type="expression" dxfId="58" priority="47" stopIfTrue="1">
      <formula>W441&gt;1</formula>
    </cfRule>
    <cfRule type="expression" dxfId="57" priority="48" stopIfTrue="1">
      <formula>+L441+O441&gt;0</formula>
    </cfRule>
  </conditionalFormatting>
  <conditionalFormatting sqref="G441:G446">
    <cfRule type="expression" dxfId="56" priority="49" stopIfTrue="1">
      <formula>+L441+O441&gt;0</formula>
    </cfRule>
  </conditionalFormatting>
  <conditionalFormatting sqref="R441:R446">
    <cfRule type="cellIs" dxfId="55" priority="50" stopIfTrue="1" operator="lessThan">
      <formula>-0.2</formula>
    </cfRule>
    <cfRule type="cellIs" dxfId="54" priority="51" stopIfTrue="1" operator="between">
      <formula>-0.21</formula>
      <formula>-0.0001</formula>
    </cfRule>
    <cfRule type="expression" dxfId="53" priority="52" stopIfTrue="1">
      <formula>+L441+O441&gt;0</formula>
    </cfRule>
  </conditionalFormatting>
  <conditionalFormatting sqref="F447:F449">
    <cfRule type="expression" dxfId="52" priority="1" stopIfTrue="1">
      <formula>+L447+O447&gt;0</formula>
    </cfRule>
  </conditionalFormatting>
  <conditionalFormatting sqref="H447:H449">
    <cfRule type="expression" dxfId="51" priority="2" stopIfTrue="1">
      <formula>+L447+O447&gt;0</formula>
    </cfRule>
  </conditionalFormatting>
  <conditionalFormatting sqref="I447:I449">
    <cfRule type="expression" dxfId="50" priority="3" stopIfTrue="1">
      <formula>+L447+O447&gt;0</formula>
    </cfRule>
  </conditionalFormatting>
  <conditionalFormatting sqref="J447:J449">
    <cfRule type="expression" dxfId="49" priority="4" stopIfTrue="1">
      <formula>+L447+O447&gt;0</formula>
    </cfRule>
  </conditionalFormatting>
  <conditionalFormatting sqref="K447:K449">
    <cfRule type="expression" dxfId="48" priority="5" stopIfTrue="1">
      <formula>+L447+O447&gt;0</formula>
    </cfRule>
  </conditionalFormatting>
  <conditionalFormatting sqref="L447:L449">
    <cfRule type="expression" dxfId="47" priority="6" stopIfTrue="1">
      <formula>+L447+O447&gt;0</formula>
    </cfRule>
  </conditionalFormatting>
  <conditionalFormatting sqref="M447:M449">
    <cfRule type="expression" dxfId="46" priority="7" stopIfTrue="1">
      <formula>+L447+O447&gt;0</formula>
    </cfRule>
  </conditionalFormatting>
  <conditionalFormatting sqref="N447:N449">
    <cfRule type="expression" dxfId="45" priority="8" stopIfTrue="1">
      <formula>+L447+O447&gt;0</formula>
    </cfRule>
  </conditionalFormatting>
  <conditionalFormatting sqref="O447:O449">
    <cfRule type="expression" dxfId="44" priority="9" stopIfTrue="1">
      <formula>+L447+O447&gt;0</formula>
    </cfRule>
  </conditionalFormatting>
  <conditionalFormatting sqref="P447:P449">
    <cfRule type="expression" dxfId="43" priority="10" stopIfTrue="1">
      <formula>+L447+O447&gt;0</formula>
    </cfRule>
  </conditionalFormatting>
  <conditionalFormatting sqref="Q447:Q449">
    <cfRule type="expression" dxfId="42" priority="11" stopIfTrue="1">
      <formula>+L447+O447&gt;0</formula>
    </cfRule>
  </conditionalFormatting>
  <conditionalFormatting sqref="V447:V449">
    <cfRule type="expression" dxfId="41" priority="12" stopIfTrue="1">
      <formula>+L447+O447&lt;&gt;0</formula>
    </cfRule>
  </conditionalFormatting>
  <conditionalFormatting sqref="U447:U449">
    <cfRule type="expression" dxfId="40" priority="13" stopIfTrue="1">
      <formula>+L447+O447&lt;&gt;0</formula>
    </cfRule>
  </conditionalFormatting>
  <conditionalFormatting sqref="A447:A449">
    <cfRule type="expression" dxfId="39" priority="14" stopIfTrue="1">
      <formula>+C447=0</formula>
    </cfRule>
    <cfRule type="expression" dxfId="38" priority="15" stopIfTrue="1">
      <formula>W447&gt;1</formula>
    </cfRule>
    <cfRule type="expression" dxfId="37" priority="16" stopIfTrue="1">
      <formula>+L447+O447&lt;&gt;0</formula>
    </cfRule>
  </conditionalFormatting>
  <conditionalFormatting sqref="D447:D449">
    <cfRule type="expression" dxfId="36" priority="17" stopIfTrue="1">
      <formula>W447&gt;2</formula>
    </cfRule>
    <cfRule type="expression" dxfId="35" priority="18" stopIfTrue="1">
      <formula>W447&gt;1</formula>
    </cfRule>
    <cfRule type="expression" dxfId="34" priority="19" stopIfTrue="1">
      <formula>+L447+O447&gt;0</formula>
    </cfRule>
  </conditionalFormatting>
  <conditionalFormatting sqref="E447:E449">
    <cfRule type="expression" dxfId="33" priority="20" stopIfTrue="1">
      <formula>W447&gt;2</formula>
    </cfRule>
    <cfRule type="expression" dxfId="32" priority="21" stopIfTrue="1">
      <formula>W447&gt;1</formula>
    </cfRule>
    <cfRule type="expression" dxfId="31" priority="22" stopIfTrue="1">
      <formula>+L447+O447&gt;0</formula>
    </cfRule>
  </conditionalFormatting>
  <conditionalFormatting sqref="G447:G449">
    <cfRule type="expression" dxfId="30" priority="23" stopIfTrue="1">
      <formula>+L447+O447&gt;0</formula>
    </cfRule>
  </conditionalFormatting>
  <conditionalFormatting sqref="R447:R449">
    <cfRule type="cellIs" dxfId="29" priority="24" stopIfTrue="1" operator="lessThan">
      <formula>-0.2</formula>
    </cfRule>
    <cfRule type="cellIs" dxfId="28" priority="25" stopIfTrue="1" operator="between">
      <formula>-0.21</formula>
      <formula>-0.0001</formula>
    </cfRule>
    <cfRule type="expression" dxfId="27" priority="26" stopIfTrue="1">
      <formula>+L447+O447&gt;0</formula>
    </cfRule>
  </conditionalFormatting>
  <pageMargins left="0.75" right="0.75" top="1" bottom="1" header="0.5" footer="0.5"/>
  <pageSetup orientation="portrait" r:id="rId1"/>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429"/>
  <sheetViews>
    <sheetView workbookViewId="0">
      <pane xSplit="2" ySplit="7" topLeftCell="C8" activePane="bottomRight" state="frozen"/>
      <selection pane="topRight" activeCell="C1" sqref="C1"/>
      <selection pane="bottomLeft" activeCell="A8" sqref="A8"/>
      <selection pane="bottomRight" activeCell="C23" sqref="C23"/>
    </sheetView>
  </sheetViews>
  <sheetFormatPr defaultRowHeight="12.75" x14ac:dyDescent="0.2"/>
  <cols>
    <col min="1" max="1" width="1.7109375" style="533" customWidth="1"/>
    <col min="2" max="2" width="6.28515625" style="533" customWidth="1"/>
    <col min="3" max="3" width="28.28515625" style="533" customWidth="1"/>
    <col min="4" max="4" width="19.140625" style="533" customWidth="1"/>
    <col min="5" max="5" width="15" style="533" customWidth="1"/>
    <col min="6" max="6" width="9.140625" style="533"/>
    <col min="7" max="7" width="24.5703125" style="533" customWidth="1"/>
    <col min="8" max="8" width="13.42578125" style="533" customWidth="1"/>
    <col min="9" max="9" width="4.7109375" style="533" customWidth="1"/>
    <col min="10" max="10" width="7.5703125" style="533" customWidth="1"/>
    <col min="11" max="11" width="12.5703125" style="533" customWidth="1"/>
    <col min="12" max="12" width="14" style="533" customWidth="1"/>
    <col min="13" max="13" width="2.5703125" style="533" customWidth="1"/>
    <col min="14" max="14" width="13.85546875" style="533" customWidth="1"/>
    <col min="15" max="15" width="2.140625" style="533" customWidth="1"/>
    <col min="16" max="16" width="9.140625" style="533"/>
    <col min="17" max="26" width="0" style="533" hidden="1" customWidth="1"/>
    <col min="27" max="16384" width="9.140625" style="533"/>
  </cols>
  <sheetData>
    <row r="1" spans="1:26" ht="22.5" customHeight="1" x14ac:dyDescent="0.2">
      <c r="A1" s="534"/>
      <c r="B1" s="535"/>
      <c r="C1" s="536" t="s">
        <v>745</v>
      </c>
      <c r="D1" s="535"/>
      <c r="E1" s="535"/>
      <c r="F1" s="535"/>
      <c r="G1" s="535"/>
      <c r="H1" s="535"/>
      <c r="I1" s="535"/>
      <c r="J1" s="535"/>
      <c r="K1" s="535"/>
      <c r="L1" s="535"/>
      <c r="M1" s="535"/>
      <c r="N1" s="535"/>
      <c r="O1" s="537"/>
      <c r="P1" s="32"/>
      <c r="Q1" s="32"/>
      <c r="R1" s="32"/>
      <c r="S1" s="32"/>
      <c r="T1" s="213"/>
      <c r="U1" s="213"/>
      <c r="V1" s="213"/>
      <c r="W1" s="213"/>
      <c r="X1" s="213"/>
    </row>
    <row r="2" spans="1:26" ht="22.5" customHeight="1" x14ac:dyDescent="0.2">
      <c r="A2" s="538"/>
      <c r="B2" s="539"/>
      <c r="C2" s="540" t="s">
        <v>732</v>
      </c>
      <c r="D2" s="539"/>
      <c r="E2" s="539"/>
      <c r="F2" s="539"/>
      <c r="G2" s="539"/>
      <c r="H2" s="539"/>
      <c r="I2" s="539"/>
      <c r="J2" s="539"/>
      <c r="K2" s="540" t="s">
        <v>607</v>
      </c>
      <c r="L2" s="539"/>
      <c r="M2" s="539"/>
      <c r="N2" s="539"/>
      <c r="O2" s="541"/>
      <c r="P2" s="32"/>
      <c r="Q2" s="32"/>
      <c r="R2" s="32"/>
      <c r="S2" s="32"/>
      <c r="T2" s="213"/>
      <c r="U2" s="213"/>
      <c r="V2" s="213"/>
      <c r="W2" s="213"/>
      <c r="X2" s="213"/>
    </row>
    <row r="3" spans="1:26" ht="18.75" customHeight="1" x14ac:dyDescent="0.2">
      <c r="A3" s="538"/>
      <c r="B3" s="539"/>
      <c r="C3" s="542"/>
      <c r="D3" s="543" t="s">
        <v>693</v>
      </c>
      <c r="E3" s="544">
        <f>+PDA1A</f>
        <v>0</v>
      </c>
      <c r="F3" s="545" t="s">
        <v>694</v>
      </c>
      <c r="G3" s="546"/>
      <c r="H3" s="546"/>
      <c r="I3" s="546"/>
      <c r="J3" s="546"/>
      <c r="K3" s="547"/>
      <c r="L3" s="548"/>
      <c r="M3" s="539"/>
      <c r="N3" s="539"/>
      <c r="O3" s="541"/>
      <c r="P3" s="32"/>
      <c r="Q3" s="32"/>
      <c r="R3" s="32"/>
      <c r="S3" s="590" t="s">
        <v>724</v>
      </c>
      <c r="T3" s="213"/>
      <c r="U3" s="213"/>
      <c r="V3" s="213"/>
      <c r="W3" s="213"/>
      <c r="X3" s="213"/>
    </row>
    <row r="4" spans="1:26" x14ac:dyDescent="0.2">
      <c r="A4" s="538"/>
      <c r="B4" s="539"/>
      <c r="C4" s="549" t="str">
        <f>IF(ISNUMBER(+POID), IF(+POID &gt;300000000, IF(+POID &gt;999999999, "INVALID ID NUMBER", +POID ), "INVALID ID NUMBER" ), "YOUR ID NUMBER IS MISSING.")</f>
        <v>YOUR ID NUMBER IS MISSING.</v>
      </c>
      <c r="D4" s="893" t="s">
        <v>695</v>
      </c>
      <c r="E4" s="544">
        <f>+DPpda1b*PDArate</f>
        <v>0</v>
      </c>
      <c r="F4" s="550" t="s">
        <v>696</v>
      </c>
      <c r="G4" s="550"/>
      <c r="H4" s="550"/>
      <c r="I4" s="550"/>
      <c r="J4" s="550"/>
      <c r="K4" s="551"/>
      <c r="L4" s="541"/>
      <c r="M4" s="539"/>
      <c r="N4" s="539"/>
      <c r="O4" s="541"/>
      <c r="P4" s="32"/>
      <c r="Q4" s="32"/>
      <c r="R4" s="32"/>
      <c r="S4" s="32"/>
      <c r="T4" s="593">
        <v>5</v>
      </c>
      <c r="U4" s="591" t="s">
        <v>726</v>
      </c>
      <c r="V4" s="213"/>
      <c r="W4" s="213"/>
      <c r="X4" s="213"/>
    </row>
    <row r="5" spans="1:26" x14ac:dyDescent="0.2">
      <c r="A5" s="538"/>
      <c r="B5" s="539"/>
      <c r="C5" s="539"/>
      <c r="D5" s="894"/>
      <c r="E5" s="544">
        <f>+Q2value*PDArate</f>
        <v>0</v>
      </c>
      <c r="F5" s="550" t="s">
        <v>697</v>
      </c>
      <c r="G5" s="550"/>
      <c r="H5" s="550"/>
      <c r="I5" s="550"/>
      <c r="J5" s="550"/>
      <c r="K5" s="539"/>
      <c r="L5" s="541"/>
      <c r="M5" s="539"/>
      <c r="N5" s="539"/>
      <c r="O5" s="541"/>
      <c r="P5" s="32"/>
      <c r="Q5" s="32"/>
      <c r="R5" s="32"/>
      <c r="S5" s="32"/>
      <c r="T5" s="593">
        <v>20</v>
      </c>
      <c r="U5" s="591" t="s">
        <v>727</v>
      </c>
      <c r="V5" s="213"/>
      <c r="W5" s="213"/>
      <c r="X5" s="213"/>
    </row>
    <row r="6" spans="1:26" ht="13.5" thickBot="1" x14ac:dyDescent="0.25">
      <c r="A6" s="538"/>
      <c r="B6" s="539"/>
      <c r="C6" s="539"/>
      <c r="D6" s="895"/>
      <c r="E6" s="544">
        <f>+Q4Value*PDArate</f>
        <v>0</v>
      </c>
      <c r="F6" s="552" t="s">
        <v>698</v>
      </c>
      <c r="G6" s="550"/>
      <c r="H6" s="550"/>
      <c r="I6" s="550"/>
      <c r="J6" s="550"/>
      <c r="K6" s="539"/>
      <c r="L6" s="541"/>
      <c r="M6" s="539"/>
      <c r="N6" s="539"/>
      <c r="O6" s="541"/>
      <c r="P6" s="32"/>
      <c r="Q6" s="32"/>
      <c r="R6" s="32"/>
      <c r="S6" s="590" t="s">
        <v>728</v>
      </c>
      <c r="T6" s="213"/>
      <c r="U6" s="213"/>
      <c r="V6" s="213"/>
      <c r="W6" s="213"/>
      <c r="X6" s="213"/>
    </row>
    <row r="7" spans="1:26" ht="14.25" thickTop="1" thickBot="1" x14ac:dyDescent="0.25">
      <c r="A7" s="538"/>
      <c r="B7" s="551"/>
      <c r="C7" s="539"/>
      <c r="D7" s="553" t="s">
        <v>699</v>
      </c>
      <c r="E7" s="554">
        <f>SUM(E3:E6)</f>
        <v>0</v>
      </c>
      <c r="F7" s="555" t="s">
        <v>700</v>
      </c>
      <c r="G7" s="556"/>
      <c r="H7" s="556"/>
      <c r="I7" s="556"/>
      <c r="J7" s="556"/>
      <c r="K7" s="557"/>
      <c r="L7" s="558"/>
      <c r="M7" s="539"/>
      <c r="N7" s="539"/>
      <c r="O7" s="541"/>
      <c r="P7" s="32"/>
      <c r="Q7" s="32"/>
      <c r="R7" s="32"/>
      <c r="S7" s="588">
        <f>MAX(Grwr_A,Grwr_H)</f>
        <v>0</v>
      </c>
      <c r="T7" s="213"/>
      <c r="U7" s="213" t="s">
        <v>718</v>
      </c>
      <c r="V7" s="213"/>
      <c r="W7" s="213"/>
      <c r="X7" s="213"/>
    </row>
    <row r="8" spans="1:26" ht="20.25" customHeight="1" thickTop="1" x14ac:dyDescent="0.2">
      <c r="A8" s="538"/>
      <c r="B8" s="559" t="s">
        <v>809</v>
      </c>
      <c r="C8" s="609" t="s">
        <v>803</v>
      </c>
      <c r="D8" s="539"/>
      <c r="E8" s="539"/>
      <c r="F8" s="539"/>
      <c r="G8" s="539"/>
      <c r="H8" s="539"/>
      <c r="I8" s="539"/>
      <c r="J8" s="539"/>
      <c r="K8" s="539"/>
      <c r="L8" s="539"/>
      <c r="M8" s="539"/>
      <c r="N8" s="539"/>
      <c r="O8" s="541"/>
      <c r="P8" s="32"/>
      <c r="Q8" s="32"/>
      <c r="R8" s="32"/>
      <c r="S8" s="588">
        <f>Grwr_W-S7</f>
        <v>0</v>
      </c>
      <c r="T8" s="213"/>
      <c r="U8" s="213" t="s">
        <v>719</v>
      </c>
      <c r="V8" s="213"/>
      <c r="W8" s="213"/>
      <c r="X8" s="213"/>
    </row>
    <row r="9" spans="1:26" x14ac:dyDescent="0.2">
      <c r="A9" s="538"/>
      <c r="B9" s="559"/>
      <c r="C9" s="609" t="s">
        <v>804</v>
      </c>
      <c r="D9" s="539"/>
      <c r="E9" s="539"/>
      <c r="F9" s="539"/>
      <c r="G9" s="539"/>
      <c r="H9" s="539"/>
      <c r="I9" s="539"/>
      <c r="J9" s="539"/>
      <c r="K9" s="539"/>
      <c r="L9" s="539"/>
      <c r="M9" s="539"/>
      <c r="N9" s="539"/>
      <c r="O9" s="541"/>
      <c r="P9" s="32"/>
      <c r="Q9" s="32"/>
      <c r="R9" s="32"/>
      <c r="S9" s="587">
        <f>ABS(+S8)</f>
        <v>0</v>
      </c>
      <c r="T9" s="213"/>
      <c r="U9" s="213" t="s">
        <v>720</v>
      </c>
      <c r="V9" s="213"/>
      <c r="W9" s="213"/>
      <c r="X9" s="213"/>
    </row>
    <row r="10" spans="1:26" x14ac:dyDescent="0.2">
      <c r="A10" s="538"/>
      <c r="B10" s="559"/>
      <c r="C10" s="609" t="s">
        <v>805</v>
      </c>
      <c r="D10" s="560"/>
      <c r="E10" s="539"/>
      <c r="F10" s="539"/>
      <c r="G10" s="539"/>
      <c r="H10" s="539"/>
      <c r="I10" s="539"/>
      <c r="J10" s="539"/>
      <c r="K10" s="539"/>
      <c r="L10" s="539"/>
      <c r="M10" s="539"/>
      <c r="N10" s="539"/>
      <c r="O10" s="541"/>
      <c r="P10" s="32"/>
      <c r="Q10" s="32"/>
      <c r="R10" s="32"/>
      <c r="S10" s="588">
        <f>ROUND(Grwr_W*0.01,1)</f>
        <v>0</v>
      </c>
      <c r="T10" s="589">
        <f>IF(+S10&lt;T4,+T4,+S10)</f>
        <v>5</v>
      </c>
      <c r="U10" s="595">
        <f>IF(+S10&gt;T5,+T5,+T10)</f>
        <v>5</v>
      </c>
      <c r="V10" s="596" t="s">
        <v>731</v>
      </c>
      <c r="W10" s="213" t="s">
        <v>723</v>
      </c>
      <c r="X10" s="213"/>
      <c r="Z10" s="592" t="s">
        <v>725</v>
      </c>
    </row>
    <row r="11" spans="1:26" x14ac:dyDescent="0.2">
      <c r="A11" s="538"/>
      <c r="B11" s="559"/>
      <c r="C11" s="551" t="s">
        <v>701</v>
      </c>
      <c r="D11" s="551"/>
      <c r="E11" s="551"/>
      <c r="F11" s="551"/>
      <c r="G11" s="551"/>
      <c r="H11" s="551"/>
      <c r="I11" s="551"/>
      <c r="J11" s="551"/>
      <c r="K11" s="539"/>
      <c r="L11" s="539"/>
      <c r="M11" s="539"/>
      <c r="N11" s="539"/>
      <c r="O11" s="541"/>
      <c r="P11" s="32"/>
      <c r="Q11" s="32"/>
      <c r="R11" s="32"/>
      <c r="S11" s="589">
        <f>MIN(+T10,+U10)</f>
        <v>5</v>
      </c>
      <c r="T11" s="213"/>
      <c r="U11" s="213" t="s">
        <v>721</v>
      </c>
      <c r="V11" s="213"/>
      <c r="W11" s="213"/>
      <c r="X11" s="213"/>
    </row>
    <row r="12" spans="1:26" x14ac:dyDescent="0.2">
      <c r="A12" s="538"/>
      <c r="B12" s="559"/>
      <c r="C12" s="551" t="s">
        <v>702</v>
      </c>
      <c r="D12" s="551"/>
      <c r="E12" s="551"/>
      <c r="F12" s="551"/>
      <c r="G12" s="551"/>
      <c r="H12" s="551"/>
      <c r="I12" s="551"/>
      <c r="J12" s="551"/>
      <c r="K12" s="551"/>
      <c r="L12" s="539"/>
      <c r="M12" s="539"/>
      <c r="N12" s="539"/>
      <c r="O12" s="541"/>
      <c r="P12" s="32"/>
      <c r="Q12" s="32"/>
      <c r="R12" s="32"/>
      <c r="S12" s="587">
        <f>IF(+S9&gt;+S11,1,0)</f>
        <v>0</v>
      </c>
      <c r="T12" s="213"/>
      <c r="U12" s="213" t="s">
        <v>722</v>
      </c>
      <c r="V12" s="213"/>
      <c r="W12" s="213"/>
      <c r="X12" s="213"/>
    </row>
    <row r="13" spans="1:26" x14ac:dyDescent="0.2">
      <c r="A13" s="538"/>
      <c r="B13" s="559"/>
      <c r="C13" s="609" t="s">
        <v>806</v>
      </c>
      <c r="D13" s="561"/>
      <c r="E13" s="539"/>
      <c r="F13" s="539"/>
      <c r="G13" s="539"/>
      <c r="H13" s="539"/>
      <c r="I13" s="539"/>
      <c r="J13" s="539"/>
      <c r="K13" s="539"/>
      <c r="L13" s="539"/>
      <c r="M13" s="539"/>
      <c r="N13" s="539"/>
      <c r="O13" s="541"/>
      <c r="P13" s="32"/>
      <c r="Q13" s="32"/>
      <c r="R13" s="32"/>
      <c r="S13" s="594" t="s">
        <v>729</v>
      </c>
      <c r="T13" s="213"/>
      <c r="U13" s="213"/>
      <c r="V13" s="213"/>
      <c r="W13" s="213"/>
      <c r="X13" s="213"/>
    </row>
    <row r="14" spans="1:26" x14ac:dyDescent="0.2">
      <c r="A14" s="538"/>
      <c r="B14" s="559"/>
      <c r="C14" s="551" t="s">
        <v>703</v>
      </c>
      <c r="D14" s="551"/>
      <c r="E14" s="551"/>
      <c r="F14" s="551"/>
      <c r="G14" s="551"/>
      <c r="H14" s="551"/>
      <c r="I14" s="551"/>
      <c r="J14" s="551"/>
      <c r="K14" s="551"/>
      <c r="L14" s="539"/>
      <c r="M14" s="539"/>
      <c r="N14" s="539"/>
      <c r="O14" s="541"/>
      <c r="P14" s="32"/>
      <c r="Q14" s="32"/>
      <c r="R14" s="32"/>
      <c r="S14" s="32"/>
      <c r="T14" s="213"/>
      <c r="U14" s="213"/>
      <c r="V14" s="213"/>
      <c r="W14" s="213"/>
      <c r="X14" s="213"/>
    </row>
    <row r="15" spans="1:26" x14ac:dyDescent="0.2">
      <c r="A15" s="538"/>
      <c r="B15" s="559"/>
      <c r="C15" s="609" t="s">
        <v>807</v>
      </c>
      <c r="D15" s="539"/>
      <c r="E15" s="539"/>
      <c r="F15" s="539"/>
      <c r="G15" s="539"/>
      <c r="H15" s="539"/>
      <c r="I15" s="539"/>
      <c r="J15" s="539"/>
      <c r="K15" s="539"/>
      <c r="L15" s="539"/>
      <c r="M15" s="539"/>
      <c r="N15" s="539"/>
      <c r="O15" s="541"/>
      <c r="P15" s="32"/>
      <c r="Q15" s="32"/>
      <c r="R15" s="32"/>
      <c r="S15" s="32"/>
      <c r="T15" s="213"/>
      <c r="U15" s="213"/>
      <c r="V15" s="213"/>
      <c r="W15" s="213"/>
      <c r="X15" s="213"/>
    </row>
    <row r="16" spans="1:26" x14ac:dyDescent="0.2">
      <c r="A16" s="538"/>
      <c r="B16" s="559"/>
      <c r="C16" s="539" t="s">
        <v>808</v>
      </c>
      <c r="D16" s="539"/>
      <c r="E16" s="539"/>
      <c r="F16" s="539"/>
      <c r="G16" s="539"/>
      <c r="H16" s="539"/>
      <c r="I16" s="539" t="s">
        <v>704</v>
      </c>
      <c r="J16" s="539"/>
      <c r="K16" s="539"/>
      <c r="L16" s="539"/>
      <c r="M16" s="539"/>
      <c r="N16" s="539"/>
      <c r="O16" s="541"/>
      <c r="P16" s="32"/>
      <c r="Q16" s="32"/>
      <c r="R16" s="32"/>
      <c r="S16" s="32"/>
      <c r="T16" s="213"/>
      <c r="U16" s="213"/>
      <c r="V16" s="213"/>
      <c r="W16" s="213"/>
      <c r="X16" s="213"/>
    </row>
    <row r="17" spans="1:24" x14ac:dyDescent="0.2">
      <c r="A17" s="538"/>
      <c r="B17" s="539"/>
      <c r="C17" s="562" t="str">
        <f>IF(S9&lt;=T4," ",IF(ROUND(+E7-L20,0)&lt;&gt;0,"For the growers listed below:",IF(+Q20+R20=0," ",IF(ROUND(+E7-N20,0)=0," ", "For the growers listed below:"))))</f>
        <v xml:space="preserve"> </v>
      </c>
      <c r="D17" s="562" t="str">
        <f>IF(S9&lt;=T4," ",IF(ROUND(+E7-L20,0)=0," ", "the hand enter total is"))</f>
        <v xml:space="preserve"> </v>
      </c>
      <c r="E17" s="563">
        <f>IF(S9&lt;=T4,0,IF(ROUND(+E7-L20,0)=0,0,ABS(+E7-L20)))</f>
        <v>0</v>
      </c>
      <c r="F17" s="539" t="str">
        <f>IF(S9&lt;=T4," ",IF(ROUND(+E7-L20,0)=0," ", IF(+E7-L20 &lt; 0," over of the total above.", " under the total above.")))</f>
        <v xml:space="preserve"> </v>
      </c>
      <c r="G17" s="539"/>
      <c r="H17" s="539"/>
      <c r="I17" s="539"/>
      <c r="J17" s="539"/>
      <c r="K17" s="539"/>
      <c r="L17" s="539"/>
      <c r="M17" s="564">
        <v>21</v>
      </c>
      <c r="N17" s="539"/>
      <c r="O17" s="541"/>
      <c r="P17" s="32"/>
      <c r="Q17" s="32"/>
      <c r="R17" s="32"/>
      <c r="S17" s="32"/>
      <c r="T17" s="213"/>
      <c r="U17" s="213"/>
      <c r="V17" s="213"/>
      <c r="W17" s="213"/>
      <c r="X17" s="213"/>
    </row>
    <row r="18" spans="1:24" x14ac:dyDescent="0.2">
      <c r="A18" s="538"/>
      <c r="B18" s="539"/>
      <c r="C18" s="565"/>
      <c r="D18" s="562" t="str">
        <f>IF(S9&lt;=T4," ",IF(+Q20+R20=0," ",IF(ROUND(+E7-N20,0)=0," ", "the automatic sum  total is")))</f>
        <v xml:space="preserve"> </v>
      </c>
      <c r="E18" s="563">
        <f>IF(S9&lt;=T4,0,IF(+Q20+R20=0,0,IF(ROUND(+E7-N20,0)=0,0,ABS(+E7-N20))))</f>
        <v>0</v>
      </c>
      <c r="F18" s="539" t="str">
        <f>IF(S9&lt;=T4," ",IF(+Q20+R20=0," ",IF(ROUND(+E7-N20,0)=0," ", IF(+E7-N20 &lt; 0," over of the total above.", " under the total above."))))</f>
        <v xml:space="preserve"> </v>
      </c>
      <c r="G18" s="539"/>
      <c r="H18" s="539"/>
      <c r="I18" s="539"/>
      <c r="J18" s="539"/>
      <c r="K18" s="597" t="str">
        <f>IF(S9&gt;0,IF(S9&gt;Grwr_adiff," ",IF(S7=Grwr_H,"Method 1","Method 2"))," ")</f>
        <v xml:space="preserve"> </v>
      </c>
      <c r="L18" s="598" t="str">
        <f>IF(S9&gt;0,IF(S9&lt;=Grwr_adiff,"Sums to within"," ")," ")</f>
        <v xml:space="preserve"> </v>
      </c>
      <c r="M18" s="599"/>
      <c r="N18" s="600">
        <f>IF(S9&gt;0,IF(S9&gt;Grwr_adiff,0,IF(S9&lt;=1,1,ROUND(S9+0.5,0))),0)</f>
        <v>0</v>
      </c>
      <c r="O18" s="541"/>
      <c r="P18" s="32"/>
      <c r="Q18" s="32"/>
      <c r="R18" s="32"/>
      <c r="S18" s="32"/>
      <c r="T18" s="213"/>
      <c r="U18" s="213"/>
      <c r="V18" s="213"/>
      <c r="W18" s="213"/>
      <c r="X18" s="213"/>
    </row>
    <row r="19" spans="1:24" ht="16.5" thickBot="1" x14ac:dyDescent="0.3">
      <c r="A19" s="538"/>
      <c r="B19" s="539"/>
      <c r="C19" s="565"/>
      <c r="D19" s="562"/>
      <c r="E19" s="563"/>
      <c r="F19" s="566" t="str">
        <f>IF(+Q20+R20=0,"  ",IF(ROUND(+E7-L20,0)=0,"The hand entered values sum to the total above.",IF(ROUND(+E7-N20,0)=0,"The automatic summation equals the total above.", " ")))</f>
        <v xml:space="preserve">  </v>
      </c>
      <c r="G19" s="539"/>
      <c r="H19" s="539"/>
      <c r="I19" s="539"/>
      <c r="J19" s="539"/>
      <c r="K19" s="539"/>
      <c r="L19" s="567" t="str">
        <f>IF(+E7&lt;=0," ",IF(ROUND(+E7-L20,0)=0,"Sums OK"," "))</f>
        <v xml:space="preserve"> </v>
      </c>
      <c r="M19" s="539"/>
      <c r="N19" s="567" t="str">
        <f>IF(+S20&lt;=0," ",IF(ROUND(+E7-N20,0)=0,"Sums OK"," "))</f>
        <v xml:space="preserve"> </v>
      </c>
      <c r="O19" s="541"/>
      <c r="P19" s="32"/>
      <c r="Q19" s="32"/>
      <c r="R19" s="32"/>
      <c r="S19" s="32"/>
      <c r="T19" s="213"/>
      <c r="U19" s="213"/>
      <c r="V19" s="213"/>
      <c r="W19" s="213"/>
      <c r="X19" s="213"/>
    </row>
    <row r="20" spans="1:24" ht="14.25" thickTop="1" thickBot="1" x14ac:dyDescent="0.25">
      <c r="A20" s="538"/>
      <c r="B20" s="568"/>
      <c r="C20" s="539"/>
      <c r="D20" s="539"/>
      <c r="E20" s="539"/>
      <c r="F20" s="539"/>
      <c r="G20" s="539"/>
      <c r="H20" s="539"/>
      <c r="I20" s="539"/>
      <c r="J20" s="539"/>
      <c r="K20" s="539"/>
      <c r="L20" s="569">
        <f>SUM(L22:L422)</f>
        <v>0</v>
      </c>
      <c r="M20" s="539"/>
      <c r="N20" s="563">
        <f>IF(+S20&lt;&gt;0,(+S20+Q2value+DPpda1b)*PDArate, 0)</f>
        <v>0</v>
      </c>
      <c r="O20" s="541"/>
      <c r="P20" s="32"/>
      <c r="Q20" s="588">
        <f>SUM(Q23:Q422)</f>
        <v>0</v>
      </c>
      <c r="R20" s="588">
        <f>SUM(R23:R422)</f>
        <v>0</v>
      </c>
      <c r="S20" s="587">
        <f>Q20+R20</f>
        <v>0</v>
      </c>
      <c r="T20" s="213"/>
      <c r="U20" s="213"/>
      <c r="V20" s="213"/>
      <c r="W20" s="213"/>
      <c r="X20" s="213"/>
    </row>
    <row r="21" spans="1:24" ht="55.5" customHeight="1" thickTop="1" x14ac:dyDescent="0.2">
      <c r="A21" s="538"/>
      <c r="B21" s="570" t="s">
        <v>705</v>
      </c>
      <c r="C21" s="571" t="s">
        <v>706</v>
      </c>
      <c r="D21" s="572" t="s">
        <v>707</v>
      </c>
      <c r="E21" s="573" t="s">
        <v>708</v>
      </c>
      <c r="F21" s="571" t="s">
        <v>709</v>
      </c>
      <c r="G21" s="572" t="s">
        <v>710</v>
      </c>
      <c r="H21" s="574" t="s">
        <v>711</v>
      </c>
      <c r="I21" s="574" t="s">
        <v>712</v>
      </c>
      <c r="J21" s="573" t="s">
        <v>713</v>
      </c>
      <c r="K21" s="571" t="s">
        <v>714</v>
      </c>
      <c r="L21" s="575" t="s">
        <v>715</v>
      </c>
      <c r="M21" s="538"/>
      <c r="N21" s="576" t="str">
        <f>IF(+R20+Q20 &gt;0, "Assessment Paid for Grower (Automatically summed. Method 2.)", " ")</f>
        <v xml:space="preserve"> </v>
      </c>
      <c r="O21" s="541"/>
      <c r="P21" s="32"/>
      <c r="Q21" s="32"/>
      <c r="R21" s="32"/>
      <c r="S21" s="32"/>
      <c r="T21" s="213"/>
      <c r="U21" s="213"/>
      <c r="V21" s="213"/>
      <c r="W21" s="213"/>
      <c r="X21" s="213"/>
    </row>
    <row r="22" spans="1:24" ht="27.75" customHeight="1" x14ac:dyDescent="0.2">
      <c r="A22" s="538"/>
      <c r="B22" s="577"/>
      <c r="C22" s="578" t="str">
        <f>IF(+Operation=0, "YOUR FIRM'S NAME IS MISSING.", +Operation)</f>
        <v>YOUR FIRM'S NAME IS MISSING.</v>
      </c>
      <c r="D22" s="579"/>
      <c r="E22" s="579"/>
      <c r="F22" s="579"/>
      <c r="G22" s="579"/>
      <c r="H22" s="579"/>
      <c r="I22" s="579"/>
      <c r="J22" s="579"/>
      <c r="K22" s="579"/>
      <c r="L22" s="580">
        <f>(+Q2value+DPpda1b)*PDArate</f>
        <v>0</v>
      </c>
      <c r="M22" s="539"/>
      <c r="N22" s="563">
        <f>IF(+Q20+R20&lt;&gt;0,(+Q2value+DPpda1b)*PDArate, 0)</f>
        <v>0</v>
      </c>
      <c r="O22" s="541"/>
      <c r="P22" s="32"/>
      <c r="Q22" s="32"/>
      <c r="R22" s="32"/>
      <c r="S22" s="32"/>
      <c r="T22" s="213"/>
      <c r="U22" s="213"/>
      <c r="V22" s="213"/>
      <c r="W22" s="213"/>
      <c r="X22" s="213"/>
    </row>
    <row r="23" spans="1:24" ht="27.75" customHeight="1" x14ac:dyDescent="0.2">
      <c r="A23" s="538"/>
      <c r="B23" s="581">
        <f t="shared" ref="B23:B86" si="0">ROW()-GLline-1</f>
        <v>1</v>
      </c>
      <c r="C23" s="582"/>
      <c r="D23" s="579"/>
      <c r="E23" s="579"/>
      <c r="F23" s="579"/>
      <c r="G23" s="579"/>
      <c r="H23" s="579"/>
      <c r="I23" s="579"/>
      <c r="J23" s="579"/>
      <c r="K23" s="579"/>
      <c r="L23" s="583"/>
      <c r="M23" s="539"/>
      <c r="N23" s="563">
        <f t="shared" ref="N23:N86" si="1">(+Q23+R23)*PDArate</f>
        <v>0</v>
      </c>
      <c r="O23" s="541"/>
      <c r="P23" s="32"/>
      <c r="Q23" s="32">
        <f>SUMIF(Q4GrwrNum,B23,Q4GrwrValue)</f>
        <v>0</v>
      </c>
      <c r="R23" s="32">
        <f>SUMIF(DPGrwrNum,B23,DPGrwrValue)</f>
        <v>0</v>
      </c>
      <c r="S23" s="32"/>
      <c r="T23" s="213"/>
      <c r="U23" s="213"/>
      <c r="V23" s="213"/>
      <c r="W23" s="213"/>
      <c r="X23" s="213"/>
    </row>
    <row r="24" spans="1:24" ht="27.75" customHeight="1" x14ac:dyDescent="0.2">
      <c r="A24" s="538"/>
      <c r="B24" s="581">
        <f t="shared" si="0"/>
        <v>2</v>
      </c>
      <c r="C24" s="582"/>
      <c r="D24" s="579"/>
      <c r="E24" s="579"/>
      <c r="F24" s="579"/>
      <c r="G24" s="579"/>
      <c r="H24" s="579"/>
      <c r="I24" s="579"/>
      <c r="J24" s="579"/>
      <c r="K24" s="579"/>
      <c r="L24" s="583"/>
      <c r="M24" s="539"/>
      <c r="N24" s="563">
        <f t="shared" si="1"/>
        <v>0</v>
      </c>
      <c r="O24" s="541"/>
      <c r="P24" s="32"/>
      <c r="Q24" s="32">
        <f t="shared" ref="Q24:Q87" si="2">SUMIF(Q4GrwrNum,B24,Q4GrwrValue)</f>
        <v>0</v>
      </c>
      <c r="R24" s="32">
        <f t="shared" ref="R24:R87" si="3">SUMIF(DPGrwrNum,B24,DPGrwrValue)</f>
        <v>0</v>
      </c>
      <c r="S24" s="32"/>
      <c r="T24" s="213"/>
      <c r="U24" s="213"/>
      <c r="V24" s="213"/>
      <c r="W24" s="213"/>
      <c r="X24" s="213"/>
    </row>
    <row r="25" spans="1:24" ht="27.75" customHeight="1" x14ac:dyDescent="0.2">
      <c r="A25" s="538"/>
      <c r="B25" s="581">
        <f t="shared" si="0"/>
        <v>3</v>
      </c>
      <c r="C25" s="582"/>
      <c r="D25" s="579"/>
      <c r="E25" s="579"/>
      <c r="F25" s="579"/>
      <c r="G25" s="579"/>
      <c r="H25" s="579"/>
      <c r="I25" s="579"/>
      <c r="J25" s="579"/>
      <c r="K25" s="579"/>
      <c r="L25" s="583"/>
      <c r="M25" s="539"/>
      <c r="N25" s="563">
        <f t="shared" si="1"/>
        <v>0</v>
      </c>
      <c r="O25" s="541"/>
      <c r="P25" s="32"/>
      <c r="Q25" s="32">
        <f t="shared" si="2"/>
        <v>0</v>
      </c>
      <c r="R25" s="32">
        <f t="shared" si="3"/>
        <v>0</v>
      </c>
      <c r="S25" s="32"/>
      <c r="T25" s="213"/>
      <c r="U25" s="213"/>
      <c r="V25" s="213"/>
      <c r="W25" s="213"/>
      <c r="X25" s="213"/>
    </row>
    <row r="26" spans="1:24" ht="27.75" customHeight="1" x14ac:dyDescent="0.2">
      <c r="A26" s="538"/>
      <c r="B26" s="581">
        <f t="shared" si="0"/>
        <v>4</v>
      </c>
      <c r="C26" s="582"/>
      <c r="D26" s="579"/>
      <c r="E26" s="579"/>
      <c r="F26" s="579"/>
      <c r="G26" s="579"/>
      <c r="H26" s="579"/>
      <c r="I26" s="579"/>
      <c r="J26" s="579"/>
      <c r="K26" s="579"/>
      <c r="L26" s="583"/>
      <c r="M26" s="539"/>
      <c r="N26" s="563">
        <f t="shared" si="1"/>
        <v>0</v>
      </c>
      <c r="O26" s="541"/>
      <c r="P26" s="32"/>
      <c r="Q26" s="32">
        <f t="shared" si="2"/>
        <v>0</v>
      </c>
      <c r="R26" s="32">
        <f t="shared" si="3"/>
        <v>0</v>
      </c>
      <c r="S26" s="32"/>
      <c r="T26" s="213"/>
      <c r="U26" s="213"/>
      <c r="V26" s="213"/>
      <c r="W26" s="213"/>
      <c r="X26" s="213"/>
    </row>
    <row r="27" spans="1:24" ht="27.75" customHeight="1" x14ac:dyDescent="0.2">
      <c r="A27" s="538"/>
      <c r="B27" s="581">
        <f t="shared" si="0"/>
        <v>5</v>
      </c>
      <c r="C27" s="582"/>
      <c r="D27" s="579"/>
      <c r="E27" s="579"/>
      <c r="F27" s="579"/>
      <c r="G27" s="579"/>
      <c r="H27" s="579"/>
      <c r="I27" s="579"/>
      <c r="J27" s="579"/>
      <c r="K27" s="579"/>
      <c r="L27" s="583"/>
      <c r="M27" s="539"/>
      <c r="N27" s="563">
        <f t="shared" si="1"/>
        <v>0</v>
      </c>
      <c r="O27" s="541"/>
      <c r="P27" s="32"/>
      <c r="Q27" s="32">
        <f t="shared" si="2"/>
        <v>0</v>
      </c>
      <c r="R27" s="32">
        <f t="shared" si="3"/>
        <v>0</v>
      </c>
      <c r="S27" s="32"/>
      <c r="T27" s="213"/>
      <c r="U27" s="213"/>
      <c r="V27" s="213"/>
      <c r="W27" s="213"/>
      <c r="X27" s="213"/>
    </row>
    <row r="28" spans="1:24" ht="27.75" customHeight="1" x14ac:dyDescent="0.2">
      <c r="A28" s="538"/>
      <c r="B28" s="581">
        <f t="shared" si="0"/>
        <v>6</v>
      </c>
      <c r="C28" s="582"/>
      <c r="D28" s="579"/>
      <c r="E28" s="579"/>
      <c r="F28" s="579"/>
      <c r="G28" s="579"/>
      <c r="H28" s="579"/>
      <c r="I28" s="579"/>
      <c r="J28" s="579"/>
      <c r="K28" s="579"/>
      <c r="L28" s="583"/>
      <c r="M28" s="539"/>
      <c r="N28" s="563">
        <f t="shared" si="1"/>
        <v>0</v>
      </c>
      <c r="O28" s="541"/>
      <c r="P28" s="32"/>
      <c r="Q28" s="32">
        <f t="shared" si="2"/>
        <v>0</v>
      </c>
      <c r="R28" s="32">
        <f t="shared" si="3"/>
        <v>0</v>
      </c>
      <c r="S28" s="32"/>
      <c r="T28" s="213"/>
      <c r="U28" s="213"/>
      <c r="V28" s="213"/>
      <c r="W28" s="213"/>
      <c r="X28" s="213"/>
    </row>
    <row r="29" spans="1:24" ht="27.75" customHeight="1" x14ac:dyDescent="0.2">
      <c r="A29" s="538"/>
      <c r="B29" s="581">
        <f t="shared" si="0"/>
        <v>7</v>
      </c>
      <c r="C29" s="582"/>
      <c r="D29" s="579"/>
      <c r="E29" s="579"/>
      <c r="F29" s="579"/>
      <c r="G29" s="579"/>
      <c r="H29" s="579"/>
      <c r="I29" s="579"/>
      <c r="J29" s="579"/>
      <c r="K29" s="579"/>
      <c r="L29" s="583"/>
      <c r="M29" s="539"/>
      <c r="N29" s="563">
        <f t="shared" si="1"/>
        <v>0</v>
      </c>
      <c r="O29" s="541"/>
      <c r="P29" s="32"/>
      <c r="Q29" s="32">
        <f t="shared" si="2"/>
        <v>0</v>
      </c>
      <c r="R29" s="32">
        <f t="shared" si="3"/>
        <v>0</v>
      </c>
      <c r="S29" s="32"/>
      <c r="T29" s="213"/>
      <c r="U29" s="213"/>
      <c r="V29" s="213"/>
      <c r="W29" s="213"/>
      <c r="X29" s="213"/>
    </row>
    <row r="30" spans="1:24" ht="27.75" customHeight="1" x14ac:dyDescent="0.2">
      <c r="A30" s="538"/>
      <c r="B30" s="581">
        <f t="shared" si="0"/>
        <v>8</v>
      </c>
      <c r="C30" s="582"/>
      <c r="D30" s="579"/>
      <c r="E30" s="579"/>
      <c r="F30" s="579"/>
      <c r="G30" s="579"/>
      <c r="H30" s="579"/>
      <c r="I30" s="579"/>
      <c r="J30" s="579"/>
      <c r="K30" s="579"/>
      <c r="L30" s="583"/>
      <c r="M30" s="539"/>
      <c r="N30" s="563">
        <f t="shared" si="1"/>
        <v>0</v>
      </c>
      <c r="O30" s="541"/>
      <c r="P30" s="32"/>
      <c r="Q30" s="32">
        <f t="shared" si="2"/>
        <v>0</v>
      </c>
      <c r="R30" s="32">
        <f t="shared" si="3"/>
        <v>0</v>
      </c>
      <c r="S30" s="32"/>
      <c r="T30" s="213"/>
      <c r="U30" s="213"/>
      <c r="V30" s="213"/>
      <c r="W30" s="213"/>
      <c r="X30" s="213"/>
    </row>
    <row r="31" spans="1:24" ht="27.75" customHeight="1" x14ac:dyDescent="0.2">
      <c r="A31" s="538"/>
      <c r="B31" s="581">
        <f t="shared" si="0"/>
        <v>9</v>
      </c>
      <c r="C31" s="582"/>
      <c r="D31" s="579"/>
      <c r="E31" s="579"/>
      <c r="F31" s="579"/>
      <c r="G31" s="579"/>
      <c r="H31" s="579"/>
      <c r="I31" s="579"/>
      <c r="J31" s="579"/>
      <c r="K31" s="579"/>
      <c r="L31" s="583"/>
      <c r="M31" s="539"/>
      <c r="N31" s="563">
        <f t="shared" si="1"/>
        <v>0</v>
      </c>
      <c r="O31" s="541"/>
      <c r="P31" s="32"/>
      <c r="Q31" s="32">
        <f t="shared" si="2"/>
        <v>0</v>
      </c>
      <c r="R31" s="32">
        <f t="shared" si="3"/>
        <v>0</v>
      </c>
      <c r="S31" s="32"/>
      <c r="T31" s="213"/>
      <c r="U31" s="213"/>
      <c r="V31" s="213"/>
      <c r="W31" s="213"/>
      <c r="X31" s="213"/>
    </row>
    <row r="32" spans="1:24" ht="27.75" customHeight="1" x14ac:dyDescent="0.2">
      <c r="A32" s="538"/>
      <c r="B32" s="581">
        <f t="shared" si="0"/>
        <v>10</v>
      </c>
      <c r="C32" s="582"/>
      <c r="D32" s="579"/>
      <c r="E32" s="579"/>
      <c r="F32" s="579"/>
      <c r="G32" s="579"/>
      <c r="H32" s="579"/>
      <c r="I32" s="579"/>
      <c r="J32" s="579"/>
      <c r="K32" s="579"/>
      <c r="L32" s="583"/>
      <c r="M32" s="539"/>
      <c r="N32" s="563">
        <f t="shared" si="1"/>
        <v>0</v>
      </c>
      <c r="O32" s="541"/>
      <c r="P32" s="32"/>
      <c r="Q32" s="32">
        <f t="shared" si="2"/>
        <v>0</v>
      </c>
      <c r="R32" s="32">
        <f t="shared" si="3"/>
        <v>0</v>
      </c>
      <c r="S32" s="32"/>
      <c r="T32" s="213"/>
      <c r="U32" s="213"/>
      <c r="V32" s="213"/>
      <c r="W32" s="213"/>
      <c r="X32" s="213"/>
    </row>
    <row r="33" spans="1:24" ht="27.75" customHeight="1" x14ac:dyDescent="0.2">
      <c r="A33" s="538"/>
      <c r="B33" s="581">
        <f t="shared" si="0"/>
        <v>11</v>
      </c>
      <c r="C33" s="582"/>
      <c r="D33" s="579"/>
      <c r="E33" s="579"/>
      <c r="F33" s="579"/>
      <c r="G33" s="579"/>
      <c r="H33" s="579"/>
      <c r="I33" s="579"/>
      <c r="J33" s="579"/>
      <c r="K33" s="579"/>
      <c r="L33" s="583"/>
      <c r="M33" s="539"/>
      <c r="N33" s="563">
        <f t="shared" si="1"/>
        <v>0</v>
      </c>
      <c r="O33" s="541"/>
      <c r="P33" s="32"/>
      <c r="Q33" s="32">
        <f t="shared" si="2"/>
        <v>0</v>
      </c>
      <c r="R33" s="32">
        <f t="shared" si="3"/>
        <v>0</v>
      </c>
      <c r="S33" s="32"/>
      <c r="T33" s="213"/>
      <c r="U33" s="213"/>
      <c r="V33" s="213"/>
      <c r="W33" s="213"/>
      <c r="X33" s="213"/>
    </row>
    <row r="34" spans="1:24" ht="27.75" customHeight="1" x14ac:dyDescent="0.2">
      <c r="A34" s="538"/>
      <c r="B34" s="581">
        <f t="shared" si="0"/>
        <v>12</v>
      </c>
      <c r="C34" s="582"/>
      <c r="D34" s="579"/>
      <c r="E34" s="579"/>
      <c r="F34" s="579"/>
      <c r="G34" s="579"/>
      <c r="H34" s="579"/>
      <c r="I34" s="579"/>
      <c r="J34" s="579"/>
      <c r="K34" s="579"/>
      <c r="L34" s="583"/>
      <c r="M34" s="539"/>
      <c r="N34" s="563">
        <f t="shared" si="1"/>
        <v>0</v>
      </c>
      <c r="O34" s="541"/>
      <c r="P34" s="32"/>
      <c r="Q34" s="32">
        <f t="shared" si="2"/>
        <v>0</v>
      </c>
      <c r="R34" s="32">
        <f t="shared" si="3"/>
        <v>0</v>
      </c>
      <c r="S34" s="32"/>
      <c r="T34" s="213"/>
      <c r="U34" s="213"/>
      <c r="V34" s="213"/>
      <c r="W34" s="213"/>
      <c r="X34" s="213"/>
    </row>
    <row r="35" spans="1:24" ht="27.75" customHeight="1" x14ac:dyDescent="0.2">
      <c r="A35" s="538"/>
      <c r="B35" s="581">
        <f t="shared" si="0"/>
        <v>13</v>
      </c>
      <c r="C35" s="582"/>
      <c r="D35" s="579"/>
      <c r="E35" s="579"/>
      <c r="F35" s="579"/>
      <c r="G35" s="579"/>
      <c r="H35" s="579"/>
      <c r="I35" s="579"/>
      <c r="J35" s="579"/>
      <c r="K35" s="579"/>
      <c r="L35" s="583"/>
      <c r="M35" s="539"/>
      <c r="N35" s="563">
        <f t="shared" si="1"/>
        <v>0</v>
      </c>
      <c r="O35" s="541"/>
      <c r="P35" s="32"/>
      <c r="Q35" s="32">
        <f t="shared" si="2"/>
        <v>0</v>
      </c>
      <c r="R35" s="32">
        <f t="shared" si="3"/>
        <v>0</v>
      </c>
      <c r="S35" s="32"/>
      <c r="T35" s="213"/>
      <c r="U35" s="213"/>
      <c r="V35" s="213"/>
      <c r="W35" s="213"/>
      <c r="X35" s="213"/>
    </row>
    <row r="36" spans="1:24" ht="27.75" customHeight="1" x14ac:dyDescent="0.2">
      <c r="A36" s="538"/>
      <c r="B36" s="581">
        <f t="shared" si="0"/>
        <v>14</v>
      </c>
      <c r="C36" s="582"/>
      <c r="D36" s="579"/>
      <c r="E36" s="579"/>
      <c r="F36" s="579"/>
      <c r="G36" s="579"/>
      <c r="H36" s="579"/>
      <c r="I36" s="579"/>
      <c r="J36" s="579"/>
      <c r="K36" s="579"/>
      <c r="L36" s="583"/>
      <c r="M36" s="539"/>
      <c r="N36" s="563">
        <f t="shared" si="1"/>
        <v>0</v>
      </c>
      <c r="O36" s="541"/>
      <c r="P36" s="32"/>
      <c r="Q36" s="32">
        <f t="shared" si="2"/>
        <v>0</v>
      </c>
      <c r="R36" s="32">
        <f t="shared" si="3"/>
        <v>0</v>
      </c>
      <c r="S36" s="32"/>
      <c r="T36" s="213"/>
      <c r="U36" s="213"/>
      <c r="V36" s="213"/>
      <c r="W36" s="213"/>
      <c r="X36" s="213"/>
    </row>
    <row r="37" spans="1:24" ht="27.75" customHeight="1" x14ac:dyDescent="0.2">
      <c r="A37" s="538"/>
      <c r="B37" s="581">
        <f t="shared" si="0"/>
        <v>15</v>
      </c>
      <c r="C37" s="582"/>
      <c r="D37" s="579"/>
      <c r="E37" s="579"/>
      <c r="F37" s="579"/>
      <c r="G37" s="579"/>
      <c r="H37" s="579"/>
      <c r="I37" s="579"/>
      <c r="J37" s="579"/>
      <c r="K37" s="579"/>
      <c r="L37" s="583"/>
      <c r="M37" s="539"/>
      <c r="N37" s="563">
        <f t="shared" si="1"/>
        <v>0</v>
      </c>
      <c r="O37" s="541"/>
      <c r="P37" s="32"/>
      <c r="Q37" s="32">
        <f t="shared" si="2"/>
        <v>0</v>
      </c>
      <c r="R37" s="32">
        <f t="shared" si="3"/>
        <v>0</v>
      </c>
      <c r="S37" s="32"/>
      <c r="T37" s="213"/>
      <c r="U37" s="213"/>
      <c r="V37" s="213"/>
      <c r="W37" s="213"/>
      <c r="X37" s="213"/>
    </row>
    <row r="38" spans="1:24" ht="27.75" customHeight="1" x14ac:dyDescent="0.2">
      <c r="A38" s="538"/>
      <c r="B38" s="581">
        <f t="shared" si="0"/>
        <v>16</v>
      </c>
      <c r="C38" s="582"/>
      <c r="D38" s="579"/>
      <c r="E38" s="579"/>
      <c r="F38" s="579"/>
      <c r="G38" s="579"/>
      <c r="H38" s="579"/>
      <c r="I38" s="579"/>
      <c r="J38" s="579"/>
      <c r="K38" s="579"/>
      <c r="L38" s="583"/>
      <c r="M38" s="539"/>
      <c r="N38" s="563">
        <f t="shared" si="1"/>
        <v>0</v>
      </c>
      <c r="O38" s="541"/>
      <c r="P38" s="32"/>
      <c r="Q38" s="32">
        <f t="shared" si="2"/>
        <v>0</v>
      </c>
      <c r="R38" s="32">
        <f t="shared" si="3"/>
        <v>0</v>
      </c>
      <c r="S38" s="32"/>
      <c r="T38" s="213"/>
      <c r="U38" s="213"/>
      <c r="V38" s="213"/>
      <c r="W38" s="213"/>
      <c r="X38" s="213"/>
    </row>
    <row r="39" spans="1:24" ht="27.75" customHeight="1" x14ac:dyDescent="0.2">
      <c r="A39" s="538"/>
      <c r="B39" s="581">
        <f t="shared" si="0"/>
        <v>17</v>
      </c>
      <c r="C39" s="582"/>
      <c r="D39" s="579"/>
      <c r="E39" s="579"/>
      <c r="F39" s="579"/>
      <c r="G39" s="579"/>
      <c r="H39" s="579"/>
      <c r="I39" s="579"/>
      <c r="J39" s="579"/>
      <c r="K39" s="579"/>
      <c r="L39" s="583"/>
      <c r="M39" s="539"/>
      <c r="N39" s="563">
        <f t="shared" si="1"/>
        <v>0</v>
      </c>
      <c r="O39" s="541"/>
      <c r="P39" s="32"/>
      <c r="Q39" s="32">
        <f t="shared" si="2"/>
        <v>0</v>
      </c>
      <c r="R39" s="32">
        <f t="shared" si="3"/>
        <v>0</v>
      </c>
      <c r="S39" s="32"/>
      <c r="T39" s="213"/>
      <c r="U39" s="213"/>
      <c r="V39" s="213"/>
      <c r="W39" s="213"/>
      <c r="X39" s="213"/>
    </row>
    <row r="40" spans="1:24" ht="27.75" customHeight="1" x14ac:dyDescent="0.2">
      <c r="A40" s="538"/>
      <c r="B40" s="581">
        <f t="shared" si="0"/>
        <v>18</v>
      </c>
      <c r="C40" s="582"/>
      <c r="D40" s="579"/>
      <c r="E40" s="579"/>
      <c r="F40" s="579"/>
      <c r="G40" s="579"/>
      <c r="H40" s="579"/>
      <c r="I40" s="579"/>
      <c r="J40" s="579"/>
      <c r="K40" s="579"/>
      <c r="L40" s="583"/>
      <c r="M40" s="539"/>
      <c r="N40" s="563">
        <f t="shared" si="1"/>
        <v>0</v>
      </c>
      <c r="O40" s="541"/>
      <c r="P40" s="32"/>
      <c r="Q40" s="32">
        <f t="shared" si="2"/>
        <v>0</v>
      </c>
      <c r="R40" s="32">
        <f t="shared" si="3"/>
        <v>0</v>
      </c>
      <c r="S40" s="32"/>
      <c r="T40" s="213"/>
      <c r="U40" s="213"/>
      <c r="V40" s="213"/>
      <c r="W40" s="213"/>
      <c r="X40" s="213"/>
    </row>
    <row r="41" spans="1:24" ht="27.75" customHeight="1" x14ac:dyDescent="0.2">
      <c r="A41" s="538"/>
      <c r="B41" s="581">
        <f t="shared" si="0"/>
        <v>19</v>
      </c>
      <c r="C41" s="582"/>
      <c r="D41" s="579"/>
      <c r="E41" s="579"/>
      <c r="F41" s="579"/>
      <c r="G41" s="579"/>
      <c r="H41" s="579"/>
      <c r="I41" s="579"/>
      <c r="J41" s="579"/>
      <c r="K41" s="579"/>
      <c r="L41" s="583"/>
      <c r="M41" s="539"/>
      <c r="N41" s="563">
        <f t="shared" si="1"/>
        <v>0</v>
      </c>
      <c r="O41" s="541"/>
      <c r="P41" s="32"/>
      <c r="Q41" s="32">
        <f t="shared" si="2"/>
        <v>0</v>
      </c>
      <c r="R41" s="32">
        <f t="shared" si="3"/>
        <v>0</v>
      </c>
      <c r="S41" s="32"/>
      <c r="T41" s="213"/>
      <c r="U41" s="213"/>
      <c r="V41" s="213"/>
      <c r="W41" s="213"/>
      <c r="X41" s="213"/>
    </row>
    <row r="42" spans="1:24" ht="27.75" customHeight="1" x14ac:dyDescent="0.2">
      <c r="A42" s="538"/>
      <c r="B42" s="581">
        <f t="shared" si="0"/>
        <v>20</v>
      </c>
      <c r="C42" s="582"/>
      <c r="D42" s="579"/>
      <c r="E42" s="579"/>
      <c r="F42" s="579"/>
      <c r="G42" s="579"/>
      <c r="H42" s="579"/>
      <c r="I42" s="579"/>
      <c r="J42" s="579"/>
      <c r="K42" s="579"/>
      <c r="L42" s="583"/>
      <c r="M42" s="539"/>
      <c r="N42" s="563">
        <f t="shared" si="1"/>
        <v>0</v>
      </c>
      <c r="O42" s="541"/>
      <c r="P42" s="32"/>
      <c r="Q42" s="32">
        <f t="shared" si="2"/>
        <v>0</v>
      </c>
      <c r="R42" s="32">
        <f t="shared" si="3"/>
        <v>0</v>
      </c>
      <c r="S42" s="32"/>
      <c r="T42" s="213"/>
      <c r="U42" s="213"/>
      <c r="V42" s="213"/>
      <c r="W42" s="213"/>
      <c r="X42" s="213"/>
    </row>
    <row r="43" spans="1:24" ht="27.75" customHeight="1" x14ac:dyDescent="0.2">
      <c r="A43" s="538"/>
      <c r="B43" s="581">
        <f t="shared" si="0"/>
        <v>21</v>
      </c>
      <c r="C43" s="582"/>
      <c r="D43" s="579"/>
      <c r="E43" s="579"/>
      <c r="F43" s="579"/>
      <c r="G43" s="579"/>
      <c r="H43" s="579"/>
      <c r="I43" s="579"/>
      <c r="J43" s="579"/>
      <c r="K43" s="579"/>
      <c r="L43" s="583"/>
      <c r="M43" s="539"/>
      <c r="N43" s="563">
        <f t="shared" si="1"/>
        <v>0</v>
      </c>
      <c r="O43" s="541"/>
      <c r="P43" s="32"/>
      <c r="Q43" s="32">
        <f t="shared" si="2"/>
        <v>0</v>
      </c>
      <c r="R43" s="32">
        <f t="shared" si="3"/>
        <v>0</v>
      </c>
      <c r="S43" s="32"/>
      <c r="T43" s="213"/>
      <c r="U43" s="213"/>
      <c r="V43" s="213"/>
      <c r="W43" s="213"/>
      <c r="X43" s="213"/>
    </row>
    <row r="44" spans="1:24" ht="27.75" customHeight="1" x14ac:dyDescent="0.2">
      <c r="A44" s="538"/>
      <c r="B44" s="581">
        <f t="shared" si="0"/>
        <v>22</v>
      </c>
      <c r="C44" s="582"/>
      <c r="D44" s="579"/>
      <c r="E44" s="579"/>
      <c r="F44" s="579"/>
      <c r="G44" s="579"/>
      <c r="H44" s="579"/>
      <c r="I44" s="579"/>
      <c r="J44" s="579"/>
      <c r="K44" s="579"/>
      <c r="L44" s="583"/>
      <c r="M44" s="539"/>
      <c r="N44" s="563">
        <f t="shared" si="1"/>
        <v>0</v>
      </c>
      <c r="O44" s="541"/>
      <c r="P44" s="32"/>
      <c r="Q44" s="32">
        <f t="shared" si="2"/>
        <v>0</v>
      </c>
      <c r="R44" s="32">
        <f t="shared" si="3"/>
        <v>0</v>
      </c>
      <c r="S44" s="32"/>
      <c r="T44" s="213"/>
      <c r="U44" s="213"/>
      <c r="V44" s="213"/>
      <c r="W44" s="213"/>
      <c r="X44" s="213"/>
    </row>
    <row r="45" spans="1:24" ht="27.75" customHeight="1" x14ac:dyDescent="0.2">
      <c r="A45" s="538"/>
      <c r="B45" s="581">
        <f t="shared" si="0"/>
        <v>23</v>
      </c>
      <c r="C45" s="582"/>
      <c r="D45" s="579"/>
      <c r="E45" s="579"/>
      <c r="F45" s="579"/>
      <c r="G45" s="579"/>
      <c r="H45" s="579"/>
      <c r="I45" s="579"/>
      <c r="J45" s="579"/>
      <c r="K45" s="579"/>
      <c r="L45" s="583"/>
      <c r="M45" s="539"/>
      <c r="N45" s="563">
        <f t="shared" si="1"/>
        <v>0</v>
      </c>
      <c r="O45" s="541"/>
      <c r="P45" s="32"/>
      <c r="Q45" s="32">
        <f t="shared" si="2"/>
        <v>0</v>
      </c>
      <c r="R45" s="32">
        <f t="shared" si="3"/>
        <v>0</v>
      </c>
      <c r="S45" s="32"/>
      <c r="T45" s="213"/>
      <c r="U45" s="213"/>
      <c r="V45" s="213"/>
      <c r="W45" s="213"/>
      <c r="X45" s="213"/>
    </row>
    <row r="46" spans="1:24" ht="27.75" customHeight="1" x14ac:dyDescent="0.2">
      <c r="A46" s="538"/>
      <c r="B46" s="581">
        <f t="shared" si="0"/>
        <v>24</v>
      </c>
      <c r="C46" s="582"/>
      <c r="D46" s="579"/>
      <c r="E46" s="579"/>
      <c r="F46" s="579"/>
      <c r="G46" s="579"/>
      <c r="H46" s="579"/>
      <c r="I46" s="579"/>
      <c r="J46" s="579"/>
      <c r="K46" s="579"/>
      <c r="L46" s="583"/>
      <c r="M46" s="539"/>
      <c r="N46" s="563">
        <f t="shared" si="1"/>
        <v>0</v>
      </c>
      <c r="O46" s="541"/>
      <c r="P46" s="32"/>
      <c r="Q46" s="32">
        <f t="shared" si="2"/>
        <v>0</v>
      </c>
      <c r="R46" s="32">
        <f t="shared" si="3"/>
        <v>0</v>
      </c>
      <c r="S46" s="32"/>
      <c r="T46" s="213"/>
      <c r="U46" s="213"/>
      <c r="V46" s="213"/>
      <c r="W46" s="213"/>
      <c r="X46" s="213"/>
    </row>
    <row r="47" spans="1:24" ht="27.75" customHeight="1" x14ac:dyDescent="0.2">
      <c r="A47" s="538"/>
      <c r="B47" s="581">
        <f t="shared" si="0"/>
        <v>25</v>
      </c>
      <c r="C47" s="582"/>
      <c r="D47" s="579"/>
      <c r="E47" s="579"/>
      <c r="F47" s="579"/>
      <c r="G47" s="579"/>
      <c r="H47" s="579"/>
      <c r="I47" s="579"/>
      <c r="J47" s="579"/>
      <c r="K47" s="579"/>
      <c r="L47" s="583"/>
      <c r="M47" s="539"/>
      <c r="N47" s="563">
        <f t="shared" si="1"/>
        <v>0</v>
      </c>
      <c r="O47" s="541"/>
      <c r="P47" s="32"/>
      <c r="Q47" s="32">
        <f t="shared" si="2"/>
        <v>0</v>
      </c>
      <c r="R47" s="32">
        <f t="shared" si="3"/>
        <v>0</v>
      </c>
      <c r="S47" s="32"/>
      <c r="T47" s="213"/>
      <c r="U47" s="213"/>
      <c r="V47" s="213"/>
      <c r="W47" s="213"/>
      <c r="X47" s="213"/>
    </row>
    <row r="48" spans="1:24" ht="27.75" customHeight="1" x14ac:dyDescent="0.2">
      <c r="A48" s="538"/>
      <c r="B48" s="581">
        <f t="shared" si="0"/>
        <v>26</v>
      </c>
      <c r="C48" s="582"/>
      <c r="D48" s="579"/>
      <c r="E48" s="579"/>
      <c r="F48" s="579"/>
      <c r="G48" s="579"/>
      <c r="H48" s="579"/>
      <c r="I48" s="579"/>
      <c r="J48" s="579"/>
      <c r="K48" s="579"/>
      <c r="L48" s="583"/>
      <c r="M48" s="539"/>
      <c r="N48" s="563">
        <f t="shared" si="1"/>
        <v>0</v>
      </c>
      <c r="O48" s="541"/>
      <c r="P48" s="32"/>
      <c r="Q48" s="32">
        <f t="shared" si="2"/>
        <v>0</v>
      </c>
      <c r="R48" s="32">
        <f t="shared" si="3"/>
        <v>0</v>
      </c>
      <c r="S48" s="32"/>
      <c r="T48" s="213"/>
      <c r="U48" s="213"/>
      <c r="V48" s="213"/>
      <c r="W48" s="213"/>
      <c r="X48" s="213"/>
    </row>
    <row r="49" spans="1:24" ht="27.75" customHeight="1" x14ac:dyDescent="0.2">
      <c r="A49" s="538"/>
      <c r="B49" s="581">
        <f t="shared" si="0"/>
        <v>27</v>
      </c>
      <c r="C49" s="582"/>
      <c r="D49" s="579"/>
      <c r="E49" s="579"/>
      <c r="F49" s="579"/>
      <c r="G49" s="579"/>
      <c r="H49" s="579"/>
      <c r="I49" s="579"/>
      <c r="J49" s="579"/>
      <c r="K49" s="579"/>
      <c r="L49" s="583"/>
      <c r="M49" s="539"/>
      <c r="N49" s="563">
        <f t="shared" si="1"/>
        <v>0</v>
      </c>
      <c r="O49" s="541"/>
      <c r="P49" s="32"/>
      <c r="Q49" s="32">
        <f t="shared" si="2"/>
        <v>0</v>
      </c>
      <c r="R49" s="32">
        <f t="shared" si="3"/>
        <v>0</v>
      </c>
      <c r="S49" s="32"/>
      <c r="T49" s="213"/>
      <c r="U49" s="213"/>
      <c r="V49" s="213"/>
      <c r="W49" s="213"/>
      <c r="X49" s="213"/>
    </row>
    <row r="50" spans="1:24" ht="27.75" customHeight="1" x14ac:dyDescent="0.2">
      <c r="A50" s="538"/>
      <c r="B50" s="581">
        <f t="shared" si="0"/>
        <v>28</v>
      </c>
      <c r="C50" s="582"/>
      <c r="D50" s="579"/>
      <c r="E50" s="579"/>
      <c r="F50" s="579"/>
      <c r="G50" s="579"/>
      <c r="H50" s="579"/>
      <c r="I50" s="579"/>
      <c r="J50" s="579"/>
      <c r="K50" s="579"/>
      <c r="L50" s="583"/>
      <c r="M50" s="539"/>
      <c r="N50" s="563">
        <f t="shared" si="1"/>
        <v>0</v>
      </c>
      <c r="O50" s="541"/>
      <c r="P50" s="32"/>
      <c r="Q50" s="32">
        <f t="shared" si="2"/>
        <v>0</v>
      </c>
      <c r="R50" s="32">
        <f t="shared" si="3"/>
        <v>0</v>
      </c>
      <c r="S50" s="32"/>
      <c r="T50" s="213"/>
      <c r="U50" s="213"/>
      <c r="V50" s="213"/>
      <c r="W50" s="213"/>
      <c r="X50" s="213"/>
    </row>
    <row r="51" spans="1:24" ht="27.75" customHeight="1" x14ac:dyDescent="0.2">
      <c r="A51" s="538"/>
      <c r="B51" s="581">
        <f t="shared" si="0"/>
        <v>29</v>
      </c>
      <c r="C51" s="582"/>
      <c r="D51" s="579"/>
      <c r="E51" s="579"/>
      <c r="F51" s="579"/>
      <c r="G51" s="579"/>
      <c r="H51" s="579"/>
      <c r="I51" s="579"/>
      <c r="J51" s="579"/>
      <c r="K51" s="579"/>
      <c r="L51" s="583"/>
      <c r="M51" s="539"/>
      <c r="N51" s="563">
        <f t="shared" si="1"/>
        <v>0</v>
      </c>
      <c r="O51" s="541"/>
      <c r="P51" s="32"/>
      <c r="Q51" s="32">
        <f t="shared" si="2"/>
        <v>0</v>
      </c>
      <c r="R51" s="32">
        <f t="shared" si="3"/>
        <v>0</v>
      </c>
      <c r="S51" s="32"/>
      <c r="T51" s="213"/>
      <c r="U51" s="213"/>
      <c r="V51" s="213"/>
      <c r="W51" s="213"/>
      <c r="X51" s="213"/>
    </row>
    <row r="52" spans="1:24" ht="27.75" customHeight="1" x14ac:dyDescent="0.2">
      <c r="A52" s="538"/>
      <c r="B52" s="581">
        <f t="shared" si="0"/>
        <v>30</v>
      </c>
      <c r="C52" s="582"/>
      <c r="D52" s="579"/>
      <c r="E52" s="579"/>
      <c r="F52" s="579"/>
      <c r="G52" s="579"/>
      <c r="H52" s="579"/>
      <c r="I52" s="579"/>
      <c r="J52" s="579"/>
      <c r="K52" s="579"/>
      <c r="L52" s="583"/>
      <c r="M52" s="539"/>
      <c r="N52" s="563">
        <f t="shared" si="1"/>
        <v>0</v>
      </c>
      <c r="O52" s="541"/>
      <c r="P52" s="32"/>
      <c r="Q52" s="32">
        <f t="shared" si="2"/>
        <v>0</v>
      </c>
      <c r="R52" s="32">
        <f t="shared" si="3"/>
        <v>0</v>
      </c>
      <c r="S52" s="32"/>
      <c r="T52" s="213"/>
      <c r="U52" s="213"/>
      <c r="V52" s="213"/>
      <c r="W52" s="213"/>
      <c r="X52" s="213"/>
    </row>
    <row r="53" spans="1:24" ht="27.75" customHeight="1" x14ac:dyDescent="0.2">
      <c r="A53" s="538"/>
      <c r="B53" s="581">
        <f t="shared" si="0"/>
        <v>31</v>
      </c>
      <c r="C53" s="582"/>
      <c r="D53" s="579"/>
      <c r="E53" s="579"/>
      <c r="F53" s="579"/>
      <c r="G53" s="579"/>
      <c r="H53" s="579"/>
      <c r="I53" s="579"/>
      <c r="J53" s="579"/>
      <c r="K53" s="579"/>
      <c r="L53" s="583"/>
      <c r="M53" s="539"/>
      <c r="N53" s="563">
        <f t="shared" si="1"/>
        <v>0</v>
      </c>
      <c r="O53" s="541"/>
      <c r="P53" s="32"/>
      <c r="Q53" s="32">
        <f t="shared" si="2"/>
        <v>0</v>
      </c>
      <c r="R53" s="32">
        <f t="shared" si="3"/>
        <v>0</v>
      </c>
      <c r="S53" s="32"/>
      <c r="T53" s="213"/>
      <c r="U53" s="213"/>
      <c r="V53" s="213"/>
      <c r="W53" s="213"/>
      <c r="X53" s="213"/>
    </row>
    <row r="54" spans="1:24" ht="27.75" customHeight="1" x14ac:dyDescent="0.2">
      <c r="A54" s="538"/>
      <c r="B54" s="581">
        <f t="shared" si="0"/>
        <v>32</v>
      </c>
      <c r="C54" s="582"/>
      <c r="D54" s="579"/>
      <c r="E54" s="579"/>
      <c r="F54" s="579"/>
      <c r="G54" s="579"/>
      <c r="H54" s="579"/>
      <c r="I54" s="579"/>
      <c r="J54" s="579"/>
      <c r="K54" s="579"/>
      <c r="L54" s="583"/>
      <c r="M54" s="539"/>
      <c r="N54" s="563">
        <f t="shared" si="1"/>
        <v>0</v>
      </c>
      <c r="O54" s="541"/>
      <c r="P54" s="32"/>
      <c r="Q54" s="32">
        <f t="shared" si="2"/>
        <v>0</v>
      </c>
      <c r="R54" s="32">
        <f t="shared" si="3"/>
        <v>0</v>
      </c>
      <c r="S54" s="32"/>
      <c r="T54" s="213"/>
      <c r="U54" s="213"/>
      <c r="V54" s="213"/>
      <c r="W54" s="213"/>
      <c r="X54" s="213"/>
    </row>
    <row r="55" spans="1:24" ht="27.75" customHeight="1" x14ac:dyDescent="0.2">
      <c r="A55" s="538"/>
      <c r="B55" s="581">
        <f t="shared" si="0"/>
        <v>33</v>
      </c>
      <c r="C55" s="582"/>
      <c r="D55" s="579"/>
      <c r="E55" s="579"/>
      <c r="F55" s="579"/>
      <c r="G55" s="579"/>
      <c r="H55" s="579"/>
      <c r="I55" s="579"/>
      <c r="J55" s="579"/>
      <c r="K55" s="579"/>
      <c r="L55" s="583"/>
      <c r="M55" s="539"/>
      <c r="N55" s="563">
        <f t="shared" si="1"/>
        <v>0</v>
      </c>
      <c r="O55" s="541"/>
      <c r="P55" s="32"/>
      <c r="Q55" s="32">
        <f t="shared" si="2"/>
        <v>0</v>
      </c>
      <c r="R55" s="32">
        <f t="shared" si="3"/>
        <v>0</v>
      </c>
      <c r="S55" s="32"/>
      <c r="T55" s="213"/>
      <c r="U55" s="213"/>
      <c r="V55" s="213"/>
      <c r="W55" s="213"/>
      <c r="X55" s="213"/>
    </row>
    <row r="56" spans="1:24" ht="27.75" customHeight="1" x14ac:dyDescent="0.2">
      <c r="A56" s="538"/>
      <c r="B56" s="581">
        <f t="shared" si="0"/>
        <v>34</v>
      </c>
      <c r="C56" s="582"/>
      <c r="D56" s="579"/>
      <c r="E56" s="579"/>
      <c r="F56" s="579"/>
      <c r="G56" s="579"/>
      <c r="H56" s="579"/>
      <c r="I56" s="579"/>
      <c r="J56" s="579"/>
      <c r="K56" s="579"/>
      <c r="L56" s="583"/>
      <c r="M56" s="539"/>
      <c r="N56" s="563">
        <f t="shared" si="1"/>
        <v>0</v>
      </c>
      <c r="O56" s="541"/>
      <c r="P56" s="32"/>
      <c r="Q56" s="32">
        <f t="shared" si="2"/>
        <v>0</v>
      </c>
      <c r="R56" s="32">
        <f t="shared" si="3"/>
        <v>0</v>
      </c>
      <c r="S56" s="32"/>
      <c r="T56" s="213"/>
      <c r="U56" s="213"/>
      <c r="V56" s="213"/>
      <c r="W56" s="213"/>
      <c r="X56" s="213"/>
    </row>
    <row r="57" spans="1:24" ht="27.75" customHeight="1" x14ac:dyDescent="0.2">
      <c r="A57" s="538"/>
      <c r="B57" s="581">
        <f t="shared" si="0"/>
        <v>35</v>
      </c>
      <c r="C57" s="582"/>
      <c r="D57" s="579"/>
      <c r="E57" s="579"/>
      <c r="F57" s="579"/>
      <c r="G57" s="579"/>
      <c r="H57" s="579"/>
      <c r="I57" s="579"/>
      <c r="J57" s="579"/>
      <c r="K57" s="579"/>
      <c r="L57" s="583"/>
      <c r="M57" s="539"/>
      <c r="N57" s="563">
        <f t="shared" si="1"/>
        <v>0</v>
      </c>
      <c r="O57" s="541"/>
      <c r="P57" s="32"/>
      <c r="Q57" s="32">
        <f t="shared" si="2"/>
        <v>0</v>
      </c>
      <c r="R57" s="32">
        <f t="shared" si="3"/>
        <v>0</v>
      </c>
      <c r="S57" s="32"/>
      <c r="T57" s="213"/>
      <c r="U57" s="213"/>
      <c r="V57" s="213"/>
      <c r="W57" s="213"/>
      <c r="X57" s="213"/>
    </row>
    <row r="58" spans="1:24" ht="27.75" customHeight="1" x14ac:dyDescent="0.2">
      <c r="A58" s="538"/>
      <c r="B58" s="581">
        <f t="shared" si="0"/>
        <v>36</v>
      </c>
      <c r="C58" s="582"/>
      <c r="D58" s="579"/>
      <c r="E58" s="579"/>
      <c r="F58" s="579"/>
      <c r="G58" s="579"/>
      <c r="H58" s="579"/>
      <c r="I58" s="579"/>
      <c r="J58" s="579"/>
      <c r="K58" s="579"/>
      <c r="L58" s="583"/>
      <c r="M58" s="539"/>
      <c r="N58" s="563">
        <f t="shared" si="1"/>
        <v>0</v>
      </c>
      <c r="O58" s="541"/>
      <c r="P58" s="32"/>
      <c r="Q58" s="32">
        <f t="shared" si="2"/>
        <v>0</v>
      </c>
      <c r="R58" s="32">
        <f t="shared" si="3"/>
        <v>0</v>
      </c>
      <c r="S58" s="32"/>
      <c r="T58" s="213"/>
      <c r="U58" s="213"/>
      <c r="V58" s="213"/>
      <c r="W58" s="213"/>
      <c r="X58" s="213"/>
    </row>
    <row r="59" spans="1:24" ht="27.75" customHeight="1" x14ac:dyDescent="0.2">
      <c r="A59" s="538"/>
      <c r="B59" s="581">
        <f t="shared" si="0"/>
        <v>37</v>
      </c>
      <c r="C59" s="582"/>
      <c r="D59" s="579"/>
      <c r="E59" s="579"/>
      <c r="F59" s="579"/>
      <c r="G59" s="579"/>
      <c r="H59" s="579"/>
      <c r="I59" s="579"/>
      <c r="J59" s="579"/>
      <c r="K59" s="579"/>
      <c r="L59" s="583"/>
      <c r="M59" s="539"/>
      <c r="N59" s="563">
        <f t="shared" si="1"/>
        <v>0</v>
      </c>
      <c r="O59" s="541"/>
      <c r="P59" s="32"/>
      <c r="Q59" s="32">
        <f t="shared" si="2"/>
        <v>0</v>
      </c>
      <c r="R59" s="32">
        <f t="shared" si="3"/>
        <v>0</v>
      </c>
      <c r="S59" s="32"/>
      <c r="T59" s="213"/>
      <c r="U59" s="213"/>
      <c r="V59" s="213"/>
      <c r="W59" s="213"/>
      <c r="X59" s="213"/>
    </row>
    <row r="60" spans="1:24" ht="27.75" customHeight="1" x14ac:dyDescent="0.2">
      <c r="A60" s="538"/>
      <c r="B60" s="581">
        <f t="shared" si="0"/>
        <v>38</v>
      </c>
      <c r="C60" s="582"/>
      <c r="D60" s="579"/>
      <c r="E60" s="579"/>
      <c r="F60" s="579"/>
      <c r="G60" s="579"/>
      <c r="H60" s="579"/>
      <c r="I60" s="579"/>
      <c r="J60" s="579"/>
      <c r="K60" s="579"/>
      <c r="L60" s="583"/>
      <c r="M60" s="539"/>
      <c r="N60" s="563">
        <f t="shared" si="1"/>
        <v>0</v>
      </c>
      <c r="O60" s="541"/>
      <c r="P60" s="32"/>
      <c r="Q60" s="32">
        <f t="shared" si="2"/>
        <v>0</v>
      </c>
      <c r="R60" s="32">
        <f t="shared" si="3"/>
        <v>0</v>
      </c>
      <c r="S60" s="32"/>
      <c r="T60" s="213"/>
      <c r="U60" s="213"/>
      <c r="V60" s="213"/>
      <c r="W60" s="213"/>
      <c r="X60" s="213"/>
    </row>
    <row r="61" spans="1:24" ht="27.75" customHeight="1" x14ac:dyDescent="0.2">
      <c r="A61" s="538"/>
      <c r="B61" s="581">
        <f t="shared" si="0"/>
        <v>39</v>
      </c>
      <c r="C61" s="582"/>
      <c r="D61" s="579"/>
      <c r="E61" s="579"/>
      <c r="F61" s="579"/>
      <c r="G61" s="579"/>
      <c r="H61" s="579"/>
      <c r="I61" s="579"/>
      <c r="J61" s="579"/>
      <c r="K61" s="579"/>
      <c r="L61" s="583"/>
      <c r="M61" s="539"/>
      <c r="N61" s="563">
        <f t="shared" si="1"/>
        <v>0</v>
      </c>
      <c r="O61" s="541"/>
      <c r="P61" s="32"/>
      <c r="Q61" s="32">
        <f t="shared" si="2"/>
        <v>0</v>
      </c>
      <c r="R61" s="32">
        <f t="shared" si="3"/>
        <v>0</v>
      </c>
      <c r="S61" s="32"/>
      <c r="T61" s="213"/>
      <c r="U61" s="213"/>
      <c r="V61" s="213"/>
      <c r="W61" s="213"/>
      <c r="X61" s="213"/>
    </row>
    <row r="62" spans="1:24" ht="27.75" customHeight="1" x14ac:dyDescent="0.2">
      <c r="A62" s="538"/>
      <c r="B62" s="581">
        <f t="shared" si="0"/>
        <v>40</v>
      </c>
      <c r="C62" s="582"/>
      <c r="D62" s="579"/>
      <c r="E62" s="579"/>
      <c r="F62" s="579"/>
      <c r="G62" s="579"/>
      <c r="H62" s="579"/>
      <c r="I62" s="579"/>
      <c r="J62" s="579"/>
      <c r="K62" s="579"/>
      <c r="L62" s="583"/>
      <c r="M62" s="539"/>
      <c r="N62" s="563">
        <f t="shared" si="1"/>
        <v>0</v>
      </c>
      <c r="O62" s="541"/>
      <c r="P62" s="32"/>
      <c r="Q62" s="32">
        <f t="shared" si="2"/>
        <v>0</v>
      </c>
      <c r="R62" s="32">
        <f t="shared" si="3"/>
        <v>0</v>
      </c>
      <c r="S62" s="32"/>
      <c r="T62" s="213"/>
      <c r="U62" s="213"/>
      <c r="V62" s="213"/>
      <c r="W62" s="213"/>
      <c r="X62" s="213"/>
    </row>
    <row r="63" spans="1:24" ht="27.75" customHeight="1" x14ac:dyDescent="0.2">
      <c r="A63" s="538"/>
      <c r="B63" s="581">
        <f t="shared" si="0"/>
        <v>41</v>
      </c>
      <c r="C63" s="582"/>
      <c r="D63" s="579"/>
      <c r="E63" s="579"/>
      <c r="F63" s="579"/>
      <c r="G63" s="579"/>
      <c r="H63" s="579"/>
      <c r="I63" s="579"/>
      <c r="J63" s="579"/>
      <c r="K63" s="579"/>
      <c r="L63" s="583"/>
      <c r="M63" s="539"/>
      <c r="N63" s="563">
        <f t="shared" si="1"/>
        <v>0</v>
      </c>
      <c r="O63" s="541"/>
      <c r="P63" s="32"/>
      <c r="Q63" s="32">
        <f t="shared" si="2"/>
        <v>0</v>
      </c>
      <c r="R63" s="32">
        <f t="shared" si="3"/>
        <v>0</v>
      </c>
      <c r="S63" s="32"/>
      <c r="T63" s="213"/>
      <c r="U63" s="213"/>
      <c r="V63" s="213"/>
      <c r="W63" s="213"/>
      <c r="X63" s="213"/>
    </row>
    <row r="64" spans="1:24" ht="27.75" customHeight="1" x14ac:dyDescent="0.2">
      <c r="A64" s="538"/>
      <c r="B64" s="581">
        <f t="shared" si="0"/>
        <v>42</v>
      </c>
      <c r="C64" s="582"/>
      <c r="D64" s="579"/>
      <c r="E64" s="579"/>
      <c r="F64" s="579"/>
      <c r="G64" s="579"/>
      <c r="H64" s="579"/>
      <c r="I64" s="579"/>
      <c r="J64" s="579"/>
      <c r="K64" s="579"/>
      <c r="L64" s="583"/>
      <c r="M64" s="539"/>
      <c r="N64" s="563">
        <f t="shared" si="1"/>
        <v>0</v>
      </c>
      <c r="O64" s="541"/>
      <c r="P64" s="32"/>
      <c r="Q64" s="32">
        <f t="shared" si="2"/>
        <v>0</v>
      </c>
      <c r="R64" s="32">
        <f t="shared" si="3"/>
        <v>0</v>
      </c>
      <c r="S64" s="32"/>
      <c r="T64" s="213"/>
      <c r="U64" s="213"/>
      <c r="V64" s="213"/>
      <c r="W64" s="213"/>
      <c r="X64" s="213"/>
    </row>
    <row r="65" spans="1:24" ht="27.75" customHeight="1" x14ac:dyDescent="0.2">
      <c r="A65" s="538"/>
      <c r="B65" s="581">
        <f t="shared" si="0"/>
        <v>43</v>
      </c>
      <c r="C65" s="582"/>
      <c r="D65" s="579"/>
      <c r="E65" s="579"/>
      <c r="F65" s="579"/>
      <c r="G65" s="579"/>
      <c r="H65" s="579"/>
      <c r="I65" s="579"/>
      <c r="J65" s="579"/>
      <c r="K65" s="579"/>
      <c r="L65" s="583"/>
      <c r="M65" s="539"/>
      <c r="N65" s="563">
        <f t="shared" si="1"/>
        <v>0</v>
      </c>
      <c r="O65" s="541"/>
      <c r="P65" s="32"/>
      <c r="Q65" s="32">
        <f t="shared" si="2"/>
        <v>0</v>
      </c>
      <c r="R65" s="32">
        <f t="shared" si="3"/>
        <v>0</v>
      </c>
      <c r="S65" s="32"/>
      <c r="T65" s="213"/>
      <c r="U65" s="213"/>
      <c r="V65" s="213"/>
      <c r="W65" s="213"/>
      <c r="X65" s="213"/>
    </row>
    <row r="66" spans="1:24" ht="27.75" customHeight="1" x14ac:dyDescent="0.2">
      <c r="A66" s="538"/>
      <c r="B66" s="581">
        <f t="shared" si="0"/>
        <v>44</v>
      </c>
      <c r="C66" s="582"/>
      <c r="D66" s="579"/>
      <c r="E66" s="579"/>
      <c r="F66" s="579"/>
      <c r="G66" s="579"/>
      <c r="H66" s="579"/>
      <c r="I66" s="579"/>
      <c r="J66" s="579"/>
      <c r="K66" s="579"/>
      <c r="L66" s="583"/>
      <c r="M66" s="539"/>
      <c r="N66" s="563">
        <f t="shared" si="1"/>
        <v>0</v>
      </c>
      <c r="O66" s="541"/>
      <c r="P66" s="32"/>
      <c r="Q66" s="32">
        <f t="shared" si="2"/>
        <v>0</v>
      </c>
      <c r="R66" s="32">
        <f t="shared" si="3"/>
        <v>0</v>
      </c>
      <c r="S66" s="32"/>
      <c r="T66" s="213"/>
      <c r="U66" s="213"/>
      <c r="V66" s="213"/>
      <c r="W66" s="213"/>
      <c r="X66" s="213"/>
    </row>
    <row r="67" spans="1:24" ht="27.75" customHeight="1" x14ac:dyDescent="0.2">
      <c r="A67" s="538"/>
      <c r="B67" s="581">
        <f t="shared" si="0"/>
        <v>45</v>
      </c>
      <c r="C67" s="582"/>
      <c r="D67" s="579"/>
      <c r="E67" s="579"/>
      <c r="F67" s="579"/>
      <c r="G67" s="579"/>
      <c r="H67" s="579"/>
      <c r="I67" s="579"/>
      <c r="J67" s="579"/>
      <c r="K67" s="579"/>
      <c r="L67" s="583"/>
      <c r="M67" s="539"/>
      <c r="N67" s="563">
        <f t="shared" si="1"/>
        <v>0</v>
      </c>
      <c r="O67" s="541"/>
      <c r="P67" s="32"/>
      <c r="Q67" s="32">
        <f t="shared" si="2"/>
        <v>0</v>
      </c>
      <c r="R67" s="32">
        <f t="shared" si="3"/>
        <v>0</v>
      </c>
      <c r="S67" s="32"/>
      <c r="T67" s="213"/>
      <c r="U67" s="213"/>
      <c r="V67" s="213"/>
      <c r="W67" s="213"/>
      <c r="X67" s="213"/>
    </row>
    <row r="68" spans="1:24" ht="27.75" customHeight="1" x14ac:dyDescent="0.2">
      <c r="A68" s="538"/>
      <c r="B68" s="581">
        <f t="shared" si="0"/>
        <v>46</v>
      </c>
      <c r="C68" s="582"/>
      <c r="D68" s="579"/>
      <c r="E68" s="579"/>
      <c r="F68" s="579"/>
      <c r="G68" s="579"/>
      <c r="H68" s="579"/>
      <c r="I68" s="579"/>
      <c r="J68" s="579"/>
      <c r="K68" s="579"/>
      <c r="L68" s="583"/>
      <c r="M68" s="539"/>
      <c r="N68" s="563">
        <f t="shared" si="1"/>
        <v>0</v>
      </c>
      <c r="O68" s="541"/>
      <c r="P68" s="32"/>
      <c r="Q68" s="32">
        <f t="shared" si="2"/>
        <v>0</v>
      </c>
      <c r="R68" s="32">
        <f t="shared" si="3"/>
        <v>0</v>
      </c>
      <c r="S68" s="32"/>
      <c r="T68" s="213"/>
      <c r="U68" s="213"/>
      <c r="V68" s="213"/>
      <c r="W68" s="213"/>
      <c r="X68" s="213"/>
    </row>
    <row r="69" spans="1:24" ht="27.75" customHeight="1" x14ac:dyDescent="0.2">
      <c r="A69" s="538"/>
      <c r="B69" s="581">
        <f t="shared" si="0"/>
        <v>47</v>
      </c>
      <c r="C69" s="582"/>
      <c r="D69" s="579"/>
      <c r="E69" s="579"/>
      <c r="F69" s="579"/>
      <c r="G69" s="579"/>
      <c r="H69" s="579"/>
      <c r="I69" s="579"/>
      <c r="J69" s="579"/>
      <c r="K69" s="579"/>
      <c r="L69" s="583"/>
      <c r="M69" s="539"/>
      <c r="N69" s="563">
        <f t="shared" si="1"/>
        <v>0</v>
      </c>
      <c r="O69" s="541"/>
      <c r="P69" s="32"/>
      <c r="Q69" s="32">
        <f t="shared" si="2"/>
        <v>0</v>
      </c>
      <c r="R69" s="32">
        <f t="shared" si="3"/>
        <v>0</v>
      </c>
      <c r="S69" s="32"/>
      <c r="T69" s="213"/>
      <c r="U69" s="213"/>
      <c r="V69" s="213"/>
      <c r="W69" s="213"/>
      <c r="X69" s="213"/>
    </row>
    <row r="70" spans="1:24" ht="27.75" customHeight="1" x14ac:dyDescent="0.2">
      <c r="A70" s="538"/>
      <c r="B70" s="581">
        <f t="shared" si="0"/>
        <v>48</v>
      </c>
      <c r="C70" s="582"/>
      <c r="D70" s="579"/>
      <c r="E70" s="579"/>
      <c r="F70" s="579"/>
      <c r="G70" s="579"/>
      <c r="H70" s="579"/>
      <c r="I70" s="579"/>
      <c r="J70" s="579"/>
      <c r="K70" s="579"/>
      <c r="L70" s="583"/>
      <c r="M70" s="539"/>
      <c r="N70" s="563">
        <f t="shared" si="1"/>
        <v>0</v>
      </c>
      <c r="O70" s="541"/>
      <c r="P70" s="32"/>
      <c r="Q70" s="32">
        <f t="shared" si="2"/>
        <v>0</v>
      </c>
      <c r="R70" s="32">
        <f t="shared" si="3"/>
        <v>0</v>
      </c>
      <c r="S70" s="32"/>
      <c r="T70" s="213"/>
      <c r="U70" s="213"/>
      <c r="V70" s="213"/>
      <c r="W70" s="213"/>
      <c r="X70" s="213"/>
    </row>
    <row r="71" spans="1:24" ht="27.75" customHeight="1" x14ac:dyDescent="0.2">
      <c r="A71" s="538"/>
      <c r="B71" s="581">
        <f t="shared" si="0"/>
        <v>49</v>
      </c>
      <c r="C71" s="582"/>
      <c r="D71" s="579"/>
      <c r="E71" s="579"/>
      <c r="F71" s="579"/>
      <c r="G71" s="579"/>
      <c r="H71" s="579"/>
      <c r="I71" s="579"/>
      <c r="J71" s="579"/>
      <c r="K71" s="579"/>
      <c r="L71" s="583"/>
      <c r="M71" s="539"/>
      <c r="N71" s="563">
        <f t="shared" si="1"/>
        <v>0</v>
      </c>
      <c r="O71" s="541"/>
      <c r="P71" s="32"/>
      <c r="Q71" s="32">
        <f t="shared" si="2"/>
        <v>0</v>
      </c>
      <c r="R71" s="32">
        <f t="shared" si="3"/>
        <v>0</v>
      </c>
      <c r="S71" s="32"/>
      <c r="T71" s="213"/>
      <c r="U71" s="213"/>
      <c r="V71" s="213"/>
      <c r="W71" s="213"/>
      <c r="X71" s="213"/>
    </row>
    <row r="72" spans="1:24" ht="27.75" customHeight="1" x14ac:dyDescent="0.2">
      <c r="A72" s="538"/>
      <c r="B72" s="581">
        <f t="shared" si="0"/>
        <v>50</v>
      </c>
      <c r="C72" s="582"/>
      <c r="D72" s="579"/>
      <c r="E72" s="579"/>
      <c r="F72" s="579"/>
      <c r="G72" s="579"/>
      <c r="H72" s="579"/>
      <c r="I72" s="579"/>
      <c r="J72" s="579"/>
      <c r="K72" s="579"/>
      <c r="L72" s="583"/>
      <c r="M72" s="539"/>
      <c r="N72" s="563">
        <f t="shared" si="1"/>
        <v>0</v>
      </c>
      <c r="O72" s="541"/>
      <c r="P72" s="32"/>
      <c r="Q72" s="32">
        <f t="shared" si="2"/>
        <v>0</v>
      </c>
      <c r="R72" s="32">
        <f t="shared" si="3"/>
        <v>0</v>
      </c>
      <c r="S72" s="32"/>
      <c r="T72" s="213"/>
      <c r="U72" s="213"/>
      <c r="V72" s="213"/>
      <c r="W72" s="213"/>
      <c r="X72" s="213"/>
    </row>
    <row r="73" spans="1:24" ht="27.75" customHeight="1" x14ac:dyDescent="0.2">
      <c r="A73" s="538"/>
      <c r="B73" s="581">
        <f t="shared" si="0"/>
        <v>51</v>
      </c>
      <c r="C73" s="582"/>
      <c r="D73" s="579"/>
      <c r="E73" s="579"/>
      <c r="F73" s="579"/>
      <c r="G73" s="579"/>
      <c r="H73" s="579"/>
      <c r="I73" s="579"/>
      <c r="J73" s="579"/>
      <c r="K73" s="579"/>
      <c r="L73" s="583"/>
      <c r="M73" s="539"/>
      <c r="N73" s="563">
        <f t="shared" si="1"/>
        <v>0</v>
      </c>
      <c r="O73" s="541"/>
      <c r="P73" s="32"/>
      <c r="Q73" s="32">
        <f t="shared" si="2"/>
        <v>0</v>
      </c>
      <c r="R73" s="32">
        <f t="shared" si="3"/>
        <v>0</v>
      </c>
      <c r="S73" s="32"/>
      <c r="T73" s="213"/>
      <c r="U73" s="213"/>
      <c r="V73" s="213"/>
      <c r="W73" s="213"/>
      <c r="X73" s="213"/>
    </row>
    <row r="74" spans="1:24" ht="27.75" customHeight="1" x14ac:dyDescent="0.2">
      <c r="A74" s="538"/>
      <c r="B74" s="581">
        <f t="shared" si="0"/>
        <v>52</v>
      </c>
      <c r="C74" s="582"/>
      <c r="D74" s="579"/>
      <c r="E74" s="579"/>
      <c r="F74" s="579"/>
      <c r="G74" s="579"/>
      <c r="H74" s="579"/>
      <c r="I74" s="579"/>
      <c r="J74" s="579"/>
      <c r="K74" s="579"/>
      <c r="L74" s="583"/>
      <c r="M74" s="539"/>
      <c r="N74" s="563">
        <f t="shared" si="1"/>
        <v>0</v>
      </c>
      <c r="O74" s="541"/>
      <c r="P74" s="32"/>
      <c r="Q74" s="32">
        <f t="shared" si="2"/>
        <v>0</v>
      </c>
      <c r="R74" s="32">
        <f t="shared" si="3"/>
        <v>0</v>
      </c>
      <c r="S74" s="32"/>
      <c r="T74" s="213"/>
      <c r="U74" s="213"/>
      <c r="V74" s="213"/>
      <c r="W74" s="213"/>
      <c r="X74" s="213"/>
    </row>
    <row r="75" spans="1:24" ht="27.75" customHeight="1" x14ac:dyDescent="0.2">
      <c r="A75" s="538"/>
      <c r="B75" s="581">
        <f t="shared" si="0"/>
        <v>53</v>
      </c>
      <c r="C75" s="582"/>
      <c r="D75" s="579"/>
      <c r="E75" s="579"/>
      <c r="F75" s="579"/>
      <c r="G75" s="579"/>
      <c r="H75" s="579"/>
      <c r="I75" s="579"/>
      <c r="J75" s="579"/>
      <c r="K75" s="579"/>
      <c r="L75" s="583"/>
      <c r="M75" s="539"/>
      <c r="N75" s="563">
        <f t="shared" si="1"/>
        <v>0</v>
      </c>
      <c r="O75" s="541"/>
      <c r="P75" s="32"/>
      <c r="Q75" s="32">
        <f t="shared" si="2"/>
        <v>0</v>
      </c>
      <c r="R75" s="32">
        <f t="shared" si="3"/>
        <v>0</v>
      </c>
      <c r="S75" s="32"/>
      <c r="T75" s="213"/>
      <c r="U75" s="213"/>
      <c r="V75" s="213"/>
      <c r="W75" s="213"/>
      <c r="X75" s="213"/>
    </row>
    <row r="76" spans="1:24" ht="27.75" customHeight="1" x14ac:dyDescent="0.2">
      <c r="A76" s="538"/>
      <c r="B76" s="581">
        <f t="shared" si="0"/>
        <v>54</v>
      </c>
      <c r="C76" s="582"/>
      <c r="D76" s="579"/>
      <c r="E76" s="579"/>
      <c r="F76" s="579"/>
      <c r="G76" s="579"/>
      <c r="H76" s="579"/>
      <c r="I76" s="579"/>
      <c r="J76" s="579"/>
      <c r="K76" s="579"/>
      <c r="L76" s="583"/>
      <c r="M76" s="539"/>
      <c r="N76" s="563">
        <f t="shared" si="1"/>
        <v>0</v>
      </c>
      <c r="O76" s="541"/>
      <c r="P76" s="32"/>
      <c r="Q76" s="32">
        <f t="shared" si="2"/>
        <v>0</v>
      </c>
      <c r="R76" s="32">
        <f t="shared" si="3"/>
        <v>0</v>
      </c>
      <c r="S76" s="32"/>
      <c r="T76" s="213"/>
      <c r="U76" s="213"/>
      <c r="V76" s="213"/>
      <c r="W76" s="213"/>
      <c r="X76" s="213"/>
    </row>
    <row r="77" spans="1:24" ht="27.75" customHeight="1" x14ac:dyDescent="0.2">
      <c r="A77" s="538"/>
      <c r="B77" s="581">
        <f t="shared" si="0"/>
        <v>55</v>
      </c>
      <c r="C77" s="582"/>
      <c r="D77" s="579"/>
      <c r="E77" s="579"/>
      <c r="F77" s="579"/>
      <c r="G77" s="579"/>
      <c r="H77" s="579"/>
      <c r="I77" s="579"/>
      <c r="J77" s="579"/>
      <c r="K77" s="579"/>
      <c r="L77" s="583"/>
      <c r="M77" s="539"/>
      <c r="N77" s="563">
        <f t="shared" si="1"/>
        <v>0</v>
      </c>
      <c r="O77" s="541"/>
      <c r="P77" s="32"/>
      <c r="Q77" s="32">
        <f t="shared" si="2"/>
        <v>0</v>
      </c>
      <c r="R77" s="32">
        <f t="shared" si="3"/>
        <v>0</v>
      </c>
      <c r="S77" s="32"/>
      <c r="T77" s="213"/>
      <c r="U77" s="213"/>
      <c r="V77" s="213"/>
      <c r="W77" s="213"/>
      <c r="X77" s="213"/>
    </row>
    <row r="78" spans="1:24" ht="27.75" customHeight="1" x14ac:dyDescent="0.2">
      <c r="A78" s="538"/>
      <c r="B78" s="581">
        <f t="shared" si="0"/>
        <v>56</v>
      </c>
      <c r="C78" s="582"/>
      <c r="D78" s="579"/>
      <c r="E78" s="579"/>
      <c r="F78" s="579"/>
      <c r="G78" s="579"/>
      <c r="H78" s="579"/>
      <c r="I78" s="579"/>
      <c r="J78" s="579"/>
      <c r="K78" s="579"/>
      <c r="L78" s="583"/>
      <c r="M78" s="539"/>
      <c r="N78" s="563">
        <f t="shared" si="1"/>
        <v>0</v>
      </c>
      <c r="O78" s="541"/>
      <c r="P78" s="32"/>
      <c r="Q78" s="32">
        <f t="shared" si="2"/>
        <v>0</v>
      </c>
      <c r="R78" s="32">
        <f t="shared" si="3"/>
        <v>0</v>
      </c>
      <c r="S78" s="32"/>
      <c r="T78" s="213"/>
      <c r="U78" s="213"/>
      <c r="V78" s="213"/>
      <c r="W78" s="213"/>
      <c r="X78" s="213"/>
    </row>
    <row r="79" spans="1:24" ht="27.75" customHeight="1" x14ac:dyDescent="0.2">
      <c r="A79" s="538"/>
      <c r="B79" s="581">
        <f t="shared" si="0"/>
        <v>57</v>
      </c>
      <c r="C79" s="582"/>
      <c r="D79" s="579"/>
      <c r="E79" s="579"/>
      <c r="F79" s="579"/>
      <c r="G79" s="579"/>
      <c r="H79" s="579"/>
      <c r="I79" s="579"/>
      <c r="J79" s="579"/>
      <c r="K79" s="579"/>
      <c r="L79" s="583"/>
      <c r="M79" s="539"/>
      <c r="N79" s="563">
        <f t="shared" si="1"/>
        <v>0</v>
      </c>
      <c r="O79" s="541"/>
      <c r="P79" s="32"/>
      <c r="Q79" s="32">
        <f t="shared" si="2"/>
        <v>0</v>
      </c>
      <c r="R79" s="32">
        <f t="shared" si="3"/>
        <v>0</v>
      </c>
      <c r="S79" s="32"/>
      <c r="T79" s="213"/>
      <c r="U79" s="213"/>
      <c r="V79" s="213"/>
      <c r="W79" s="213"/>
      <c r="X79" s="213"/>
    </row>
    <row r="80" spans="1:24" ht="27.75" customHeight="1" x14ac:dyDescent="0.2">
      <c r="A80" s="538"/>
      <c r="B80" s="581">
        <f t="shared" si="0"/>
        <v>58</v>
      </c>
      <c r="C80" s="582"/>
      <c r="D80" s="579"/>
      <c r="E80" s="579"/>
      <c r="F80" s="579"/>
      <c r="G80" s="579"/>
      <c r="H80" s="579"/>
      <c r="I80" s="579"/>
      <c r="J80" s="579"/>
      <c r="K80" s="579"/>
      <c r="L80" s="583"/>
      <c r="M80" s="539"/>
      <c r="N80" s="563">
        <f t="shared" si="1"/>
        <v>0</v>
      </c>
      <c r="O80" s="541"/>
      <c r="P80" s="32"/>
      <c r="Q80" s="32">
        <f t="shared" si="2"/>
        <v>0</v>
      </c>
      <c r="R80" s="32">
        <f t="shared" si="3"/>
        <v>0</v>
      </c>
      <c r="S80" s="32"/>
      <c r="T80" s="213"/>
      <c r="U80" s="213"/>
      <c r="V80" s="213"/>
      <c r="W80" s="213"/>
      <c r="X80" s="213"/>
    </row>
    <row r="81" spans="1:24" ht="27.75" customHeight="1" x14ac:dyDescent="0.2">
      <c r="A81" s="538"/>
      <c r="B81" s="581">
        <f t="shared" si="0"/>
        <v>59</v>
      </c>
      <c r="C81" s="582"/>
      <c r="D81" s="579"/>
      <c r="E81" s="579"/>
      <c r="F81" s="579"/>
      <c r="G81" s="579"/>
      <c r="H81" s="579"/>
      <c r="I81" s="579"/>
      <c r="J81" s="579"/>
      <c r="K81" s="579"/>
      <c r="L81" s="583"/>
      <c r="M81" s="539"/>
      <c r="N81" s="563">
        <f t="shared" si="1"/>
        <v>0</v>
      </c>
      <c r="O81" s="541"/>
      <c r="P81" s="32"/>
      <c r="Q81" s="32">
        <f t="shared" si="2"/>
        <v>0</v>
      </c>
      <c r="R81" s="32">
        <f t="shared" si="3"/>
        <v>0</v>
      </c>
      <c r="S81" s="32"/>
      <c r="T81" s="213"/>
      <c r="U81" s="213"/>
      <c r="V81" s="213"/>
      <c r="W81" s="213"/>
      <c r="X81" s="213"/>
    </row>
    <row r="82" spans="1:24" ht="27.75" customHeight="1" x14ac:dyDescent="0.2">
      <c r="A82" s="538"/>
      <c r="B82" s="581">
        <f t="shared" si="0"/>
        <v>60</v>
      </c>
      <c r="C82" s="582"/>
      <c r="D82" s="579"/>
      <c r="E82" s="579"/>
      <c r="F82" s="579"/>
      <c r="G82" s="579"/>
      <c r="H82" s="579"/>
      <c r="I82" s="579"/>
      <c r="J82" s="579"/>
      <c r="K82" s="579"/>
      <c r="L82" s="583"/>
      <c r="M82" s="539"/>
      <c r="N82" s="563">
        <f t="shared" si="1"/>
        <v>0</v>
      </c>
      <c r="O82" s="541"/>
      <c r="P82" s="32"/>
      <c r="Q82" s="32">
        <f t="shared" si="2"/>
        <v>0</v>
      </c>
      <c r="R82" s="32">
        <f t="shared" si="3"/>
        <v>0</v>
      </c>
      <c r="S82" s="32"/>
      <c r="T82" s="213"/>
      <c r="U82" s="213"/>
      <c r="V82" s="213"/>
      <c r="W82" s="213"/>
      <c r="X82" s="213"/>
    </row>
    <row r="83" spans="1:24" ht="27.75" customHeight="1" x14ac:dyDescent="0.2">
      <c r="A83" s="538"/>
      <c r="B83" s="581">
        <f t="shared" si="0"/>
        <v>61</v>
      </c>
      <c r="C83" s="582"/>
      <c r="D83" s="579"/>
      <c r="E83" s="579"/>
      <c r="F83" s="579"/>
      <c r="G83" s="579"/>
      <c r="H83" s="579"/>
      <c r="I83" s="579"/>
      <c r="J83" s="579"/>
      <c r="K83" s="579"/>
      <c r="L83" s="583"/>
      <c r="M83" s="539"/>
      <c r="N83" s="563">
        <f t="shared" si="1"/>
        <v>0</v>
      </c>
      <c r="O83" s="541"/>
      <c r="P83" s="32"/>
      <c r="Q83" s="32">
        <f t="shared" si="2"/>
        <v>0</v>
      </c>
      <c r="R83" s="32">
        <f t="shared" si="3"/>
        <v>0</v>
      </c>
      <c r="S83" s="32"/>
      <c r="T83" s="213"/>
      <c r="U83" s="213"/>
      <c r="V83" s="213"/>
      <c r="W83" s="213"/>
      <c r="X83" s="213"/>
    </row>
    <row r="84" spans="1:24" ht="27.75" customHeight="1" x14ac:dyDescent="0.2">
      <c r="A84" s="538"/>
      <c r="B84" s="581">
        <f t="shared" si="0"/>
        <v>62</v>
      </c>
      <c r="C84" s="582"/>
      <c r="D84" s="579"/>
      <c r="E84" s="579"/>
      <c r="F84" s="579"/>
      <c r="G84" s="579"/>
      <c r="H84" s="579"/>
      <c r="I84" s="579"/>
      <c r="J84" s="579"/>
      <c r="K84" s="579"/>
      <c r="L84" s="583"/>
      <c r="M84" s="539"/>
      <c r="N84" s="563">
        <f t="shared" si="1"/>
        <v>0</v>
      </c>
      <c r="O84" s="541"/>
      <c r="P84" s="32"/>
      <c r="Q84" s="32">
        <f t="shared" si="2"/>
        <v>0</v>
      </c>
      <c r="R84" s="32">
        <f t="shared" si="3"/>
        <v>0</v>
      </c>
      <c r="S84" s="32"/>
      <c r="T84" s="213"/>
      <c r="U84" s="213"/>
      <c r="V84" s="213"/>
      <c r="W84" s="213"/>
      <c r="X84" s="213"/>
    </row>
    <row r="85" spans="1:24" ht="27.75" customHeight="1" x14ac:dyDescent="0.2">
      <c r="A85" s="538"/>
      <c r="B85" s="581">
        <f t="shared" si="0"/>
        <v>63</v>
      </c>
      <c r="C85" s="582"/>
      <c r="D85" s="579"/>
      <c r="E85" s="579"/>
      <c r="F85" s="579"/>
      <c r="G85" s="579"/>
      <c r="H85" s="579"/>
      <c r="I85" s="579"/>
      <c r="J85" s="579"/>
      <c r="K85" s="579"/>
      <c r="L85" s="583"/>
      <c r="M85" s="539"/>
      <c r="N85" s="563">
        <f t="shared" si="1"/>
        <v>0</v>
      </c>
      <c r="O85" s="541"/>
      <c r="P85" s="32"/>
      <c r="Q85" s="32">
        <f t="shared" si="2"/>
        <v>0</v>
      </c>
      <c r="R85" s="32">
        <f t="shared" si="3"/>
        <v>0</v>
      </c>
      <c r="S85" s="32"/>
      <c r="T85" s="213"/>
      <c r="U85" s="213"/>
      <c r="V85" s="213"/>
      <c r="W85" s="213"/>
      <c r="X85" s="213"/>
    </row>
    <row r="86" spans="1:24" ht="27.75" customHeight="1" x14ac:dyDescent="0.2">
      <c r="A86" s="538"/>
      <c r="B86" s="581">
        <f t="shared" si="0"/>
        <v>64</v>
      </c>
      <c r="C86" s="582"/>
      <c r="D86" s="579"/>
      <c r="E86" s="579"/>
      <c r="F86" s="579"/>
      <c r="G86" s="579"/>
      <c r="H86" s="579"/>
      <c r="I86" s="579"/>
      <c r="J86" s="579"/>
      <c r="K86" s="579"/>
      <c r="L86" s="583"/>
      <c r="M86" s="539"/>
      <c r="N86" s="563">
        <f t="shared" si="1"/>
        <v>0</v>
      </c>
      <c r="O86" s="541"/>
      <c r="P86" s="32"/>
      <c r="Q86" s="32">
        <f t="shared" si="2"/>
        <v>0</v>
      </c>
      <c r="R86" s="32">
        <f t="shared" si="3"/>
        <v>0</v>
      </c>
      <c r="S86" s="32"/>
      <c r="T86" s="213"/>
      <c r="U86" s="213"/>
      <c r="V86" s="213"/>
      <c r="W86" s="213"/>
      <c r="X86" s="213"/>
    </row>
    <row r="87" spans="1:24" ht="27.75" customHeight="1" x14ac:dyDescent="0.2">
      <c r="A87" s="538"/>
      <c r="B87" s="581">
        <f t="shared" ref="B87:B150" si="4">ROW()-GLline-1</f>
        <v>65</v>
      </c>
      <c r="C87" s="582"/>
      <c r="D87" s="579"/>
      <c r="E87" s="579"/>
      <c r="F87" s="579"/>
      <c r="G87" s="579"/>
      <c r="H87" s="579"/>
      <c r="I87" s="579"/>
      <c r="J87" s="579"/>
      <c r="K87" s="579"/>
      <c r="L87" s="583"/>
      <c r="M87" s="539"/>
      <c r="N87" s="563">
        <f t="shared" ref="N87:N150" si="5">(+Q87+R87)*PDArate</f>
        <v>0</v>
      </c>
      <c r="O87" s="541"/>
      <c r="P87" s="32"/>
      <c r="Q87" s="32">
        <f t="shared" si="2"/>
        <v>0</v>
      </c>
      <c r="R87" s="32">
        <f t="shared" si="3"/>
        <v>0</v>
      </c>
      <c r="S87" s="32"/>
      <c r="T87" s="213"/>
      <c r="U87" s="213"/>
      <c r="V87" s="213"/>
      <c r="W87" s="213"/>
      <c r="X87" s="213"/>
    </row>
    <row r="88" spans="1:24" ht="27.75" customHeight="1" x14ac:dyDescent="0.2">
      <c r="A88" s="538"/>
      <c r="B88" s="581">
        <f t="shared" si="4"/>
        <v>66</v>
      </c>
      <c r="C88" s="582"/>
      <c r="D88" s="579"/>
      <c r="E88" s="579"/>
      <c r="F88" s="579"/>
      <c r="G88" s="579"/>
      <c r="H88" s="579"/>
      <c r="I88" s="579"/>
      <c r="J88" s="579"/>
      <c r="K88" s="579"/>
      <c r="L88" s="583"/>
      <c r="M88" s="539"/>
      <c r="N88" s="563">
        <f t="shared" si="5"/>
        <v>0</v>
      </c>
      <c r="O88" s="541"/>
      <c r="P88" s="32"/>
      <c r="Q88" s="32">
        <f t="shared" ref="Q88:Q151" si="6">SUMIF(Q4GrwrNum,B88,Q4GrwrValue)</f>
        <v>0</v>
      </c>
      <c r="R88" s="32">
        <f t="shared" ref="R88:R151" si="7">SUMIF(DPGrwrNum,B88,DPGrwrValue)</f>
        <v>0</v>
      </c>
      <c r="S88" s="32"/>
      <c r="T88" s="213"/>
      <c r="U88" s="213"/>
      <c r="V88" s="213"/>
      <c r="W88" s="213"/>
      <c r="X88" s="213"/>
    </row>
    <row r="89" spans="1:24" ht="27.75" customHeight="1" x14ac:dyDescent="0.2">
      <c r="A89" s="538"/>
      <c r="B89" s="581">
        <f t="shared" si="4"/>
        <v>67</v>
      </c>
      <c r="C89" s="582"/>
      <c r="D89" s="579"/>
      <c r="E89" s="579"/>
      <c r="F89" s="579"/>
      <c r="G89" s="579"/>
      <c r="H89" s="579"/>
      <c r="I89" s="579"/>
      <c r="J89" s="579"/>
      <c r="K89" s="579"/>
      <c r="L89" s="583"/>
      <c r="M89" s="539"/>
      <c r="N89" s="563">
        <f t="shared" si="5"/>
        <v>0</v>
      </c>
      <c r="O89" s="541"/>
      <c r="P89" s="32"/>
      <c r="Q89" s="32">
        <f t="shared" si="6"/>
        <v>0</v>
      </c>
      <c r="R89" s="32">
        <f t="shared" si="7"/>
        <v>0</v>
      </c>
      <c r="S89" s="32"/>
      <c r="T89" s="213"/>
      <c r="U89" s="213"/>
      <c r="V89" s="213"/>
      <c r="W89" s="213"/>
      <c r="X89" s="213"/>
    </row>
    <row r="90" spans="1:24" ht="27.75" customHeight="1" x14ac:dyDescent="0.2">
      <c r="A90" s="538"/>
      <c r="B90" s="581">
        <f t="shared" si="4"/>
        <v>68</v>
      </c>
      <c r="C90" s="582"/>
      <c r="D90" s="579"/>
      <c r="E90" s="579"/>
      <c r="F90" s="579"/>
      <c r="G90" s="579"/>
      <c r="H90" s="579"/>
      <c r="I90" s="579"/>
      <c r="J90" s="579"/>
      <c r="K90" s="579"/>
      <c r="L90" s="583"/>
      <c r="M90" s="539"/>
      <c r="N90" s="563">
        <f t="shared" si="5"/>
        <v>0</v>
      </c>
      <c r="O90" s="541"/>
      <c r="P90" s="32"/>
      <c r="Q90" s="32">
        <f t="shared" si="6"/>
        <v>0</v>
      </c>
      <c r="R90" s="32">
        <f t="shared" si="7"/>
        <v>0</v>
      </c>
      <c r="S90" s="32"/>
      <c r="T90" s="213"/>
      <c r="U90" s="213"/>
      <c r="V90" s="213"/>
      <c r="W90" s="213"/>
      <c r="X90" s="213"/>
    </row>
    <row r="91" spans="1:24" ht="27.75" customHeight="1" x14ac:dyDescent="0.2">
      <c r="A91" s="538"/>
      <c r="B91" s="581">
        <f t="shared" si="4"/>
        <v>69</v>
      </c>
      <c r="C91" s="582"/>
      <c r="D91" s="579"/>
      <c r="E91" s="579"/>
      <c r="F91" s="579"/>
      <c r="G91" s="579"/>
      <c r="H91" s="579"/>
      <c r="I91" s="579"/>
      <c r="J91" s="579"/>
      <c r="K91" s="579"/>
      <c r="L91" s="583"/>
      <c r="M91" s="539"/>
      <c r="N91" s="563">
        <f t="shared" si="5"/>
        <v>0</v>
      </c>
      <c r="O91" s="541"/>
      <c r="P91" s="32"/>
      <c r="Q91" s="32">
        <f t="shared" si="6"/>
        <v>0</v>
      </c>
      <c r="R91" s="32">
        <f t="shared" si="7"/>
        <v>0</v>
      </c>
      <c r="S91" s="32"/>
      <c r="T91" s="213"/>
      <c r="U91" s="213"/>
      <c r="V91" s="213"/>
      <c r="W91" s="213"/>
      <c r="X91" s="213"/>
    </row>
    <row r="92" spans="1:24" ht="27.75" customHeight="1" x14ac:dyDescent="0.2">
      <c r="A92" s="538"/>
      <c r="B92" s="581">
        <f t="shared" si="4"/>
        <v>70</v>
      </c>
      <c r="C92" s="582"/>
      <c r="D92" s="579"/>
      <c r="E92" s="579"/>
      <c r="F92" s="579"/>
      <c r="G92" s="579"/>
      <c r="H92" s="579"/>
      <c r="I92" s="579"/>
      <c r="J92" s="579"/>
      <c r="K92" s="579"/>
      <c r="L92" s="583"/>
      <c r="M92" s="539"/>
      <c r="N92" s="563">
        <f t="shared" si="5"/>
        <v>0</v>
      </c>
      <c r="O92" s="541"/>
      <c r="P92" s="32"/>
      <c r="Q92" s="32">
        <f t="shared" si="6"/>
        <v>0</v>
      </c>
      <c r="R92" s="32">
        <f t="shared" si="7"/>
        <v>0</v>
      </c>
      <c r="S92" s="32"/>
      <c r="T92" s="213"/>
      <c r="U92" s="213"/>
      <c r="V92" s="213"/>
      <c r="W92" s="213"/>
      <c r="X92" s="213"/>
    </row>
    <row r="93" spans="1:24" ht="27.75" customHeight="1" x14ac:dyDescent="0.2">
      <c r="A93" s="538"/>
      <c r="B93" s="581">
        <f t="shared" si="4"/>
        <v>71</v>
      </c>
      <c r="C93" s="582"/>
      <c r="D93" s="579"/>
      <c r="E93" s="579"/>
      <c r="F93" s="579"/>
      <c r="G93" s="579"/>
      <c r="H93" s="579"/>
      <c r="I93" s="579"/>
      <c r="J93" s="579"/>
      <c r="K93" s="579"/>
      <c r="L93" s="583"/>
      <c r="M93" s="539"/>
      <c r="N93" s="563">
        <f t="shared" si="5"/>
        <v>0</v>
      </c>
      <c r="O93" s="541"/>
      <c r="P93" s="32"/>
      <c r="Q93" s="32">
        <f t="shared" si="6"/>
        <v>0</v>
      </c>
      <c r="R93" s="32">
        <f t="shared" si="7"/>
        <v>0</v>
      </c>
      <c r="S93" s="32"/>
      <c r="T93" s="213"/>
      <c r="U93" s="213"/>
      <c r="V93" s="213"/>
      <c r="W93" s="213"/>
      <c r="X93" s="213"/>
    </row>
    <row r="94" spans="1:24" ht="27.75" customHeight="1" x14ac:dyDescent="0.2">
      <c r="A94" s="538"/>
      <c r="B94" s="581">
        <f t="shared" si="4"/>
        <v>72</v>
      </c>
      <c r="C94" s="582"/>
      <c r="D94" s="579"/>
      <c r="E94" s="579"/>
      <c r="F94" s="579"/>
      <c r="G94" s="579"/>
      <c r="H94" s="579"/>
      <c r="I94" s="579"/>
      <c r="J94" s="579"/>
      <c r="K94" s="579"/>
      <c r="L94" s="583"/>
      <c r="M94" s="539"/>
      <c r="N94" s="563">
        <f t="shared" si="5"/>
        <v>0</v>
      </c>
      <c r="O94" s="541"/>
      <c r="P94" s="32"/>
      <c r="Q94" s="32">
        <f t="shared" si="6"/>
        <v>0</v>
      </c>
      <c r="R94" s="32">
        <f t="shared" si="7"/>
        <v>0</v>
      </c>
      <c r="S94" s="32"/>
      <c r="T94" s="213"/>
      <c r="U94" s="213"/>
      <c r="V94" s="213"/>
      <c r="W94" s="213"/>
      <c r="X94" s="213"/>
    </row>
    <row r="95" spans="1:24" ht="27.75" customHeight="1" x14ac:dyDescent="0.2">
      <c r="A95" s="538"/>
      <c r="B95" s="581">
        <f t="shared" si="4"/>
        <v>73</v>
      </c>
      <c r="C95" s="582"/>
      <c r="D95" s="579"/>
      <c r="E95" s="579"/>
      <c r="F95" s="579"/>
      <c r="G95" s="579"/>
      <c r="H95" s="579"/>
      <c r="I95" s="579"/>
      <c r="J95" s="579"/>
      <c r="K95" s="579"/>
      <c r="L95" s="583"/>
      <c r="M95" s="539"/>
      <c r="N95" s="563">
        <f t="shared" si="5"/>
        <v>0</v>
      </c>
      <c r="O95" s="541"/>
      <c r="P95" s="32"/>
      <c r="Q95" s="32">
        <f t="shared" si="6"/>
        <v>0</v>
      </c>
      <c r="R95" s="32">
        <f t="shared" si="7"/>
        <v>0</v>
      </c>
      <c r="S95" s="32"/>
      <c r="T95" s="213"/>
      <c r="U95" s="213"/>
      <c r="V95" s="213"/>
      <c r="W95" s="213"/>
      <c r="X95" s="213"/>
    </row>
    <row r="96" spans="1:24" ht="27.75" customHeight="1" x14ac:dyDescent="0.2">
      <c r="A96" s="538"/>
      <c r="B96" s="581">
        <f t="shared" si="4"/>
        <v>74</v>
      </c>
      <c r="C96" s="582"/>
      <c r="D96" s="579"/>
      <c r="E96" s="579"/>
      <c r="F96" s="579"/>
      <c r="G96" s="579"/>
      <c r="H96" s="579"/>
      <c r="I96" s="579"/>
      <c r="J96" s="579"/>
      <c r="K96" s="579"/>
      <c r="L96" s="583"/>
      <c r="M96" s="539"/>
      <c r="N96" s="563">
        <f t="shared" si="5"/>
        <v>0</v>
      </c>
      <c r="O96" s="541"/>
      <c r="P96" s="32"/>
      <c r="Q96" s="32">
        <f t="shared" si="6"/>
        <v>0</v>
      </c>
      <c r="R96" s="32">
        <f t="shared" si="7"/>
        <v>0</v>
      </c>
      <c r="S96" s="32"/>
      <c r="T96" s="213"/>
      <c r="U96" s="213"/>
      <c r="V96" s="213"/>
      <c r="W96" s="213"/>
      <c r="X96" s="213"/>
    </row>
    <row r="97" spans="1:24" ht="27.75" customHeight="1" x14ac:dyDescent="0.2">
      <c r="A97" s="538"/>
      <c r="B97" s="581">
        <f t="shared" si="4"/>
        <v>75</v>
      </c>
      <c r="C97" s="582"/>
      <c r="D97" s="579"/>
      <c r="E97" s="579"/>
      <c r="F97" s="579"/>
      <c r="G97" s="579"/>
      <c r="H97" s="579"/>
      <c r="I97" s="579"/>
      <c r="J97" s="579"/>
      <c r="K97" s="579"/>
      <c r="L97" s="583"/>
      <c r="M97" s="539"/>
      <c r="N97" s="563">
        <f t="shared" si="5"/>
        <v>0</v>
      </c>
      <c r="O97" s="541"/>
      <c r="P97" s="32"/>
      <c r="Q97" s="32">
        <f t="shared" si="6"/>
        <v>0</v>
      </c>
      <c r="R97" s="32">
        <f t="shared" si="7"/>
        <v>0</v>
      </c>
      <c r="S97" s="32"/>
      <c r="T97" s="213"/>
      <c r="U97" s="213"/>
      <c r="V97" s="213"/>
      <c r="W97" s="213"/>
      <c r="X97" s="213"/>
    </row>
    <row r="98" spans="1:24" ht="27.75" customHeight="1" x14ac:dyDescent="0.2">
      <c r="A98" s="538"/>
      <c r="B98" s="581">
        <f t="shared" si="4"/>
        <v>76</v>
      </c>
      <c r="C98" s="582"/>
      <c r="D98" s="579"/>
      <c r="E98" s="579"/>
      <c r="F98" s="579"/>
      <c r="G98" s="579"/>
      <c r="H98" s="579"/>
      <c r="I98" s="579"/>
      <c r="J98" s="579"/>
      <c r="K98" s="579"/>
      <c r="L98" s="583"/>
      <c r="M98" s="539"/>
      <c r="N98" s="563">
        <f t="shared" si="5"/>
        <v>0</v>
      </c>
      <c r="O98" s="541"/>
      <c r="P98" s="32"/>
      <c r="Q98" s="32">
        <f t="shared" si="6"/>
        <v>0</v>
      </c>
      <c r="R98" s="32">
        <f t="shared" si="7"/>
        <v>0</v>
      </c>
      <c r="S98" s="32"/>
      <c r="T98" s="213"/>
      <c r="U98" s="213"/>
      <c r="V98" s="213"/>
      <c r="W98" s="213"/>
      <c r="X98" s="213"/>
    </row>
    <row r="99" spans="1:24" ht="27.75" customHeight="1" x14ac:dyDescent="0.2">
      <c r="A99" s="538"/>
      <c r="B99" s="581">
        <f t="shared" si="4"/>
        <v>77</v>
      </c>
      <c r="C99" s="582"/>
      <c r="D99" s="579"/>
      <c r="E99" s="579"/>
      <c r="F99" s="579"/>
      <c r="G99" s="579"/>
      <c r="H99" s="579"/>
      <c r="I99" s="579"/>
      <c r="J99" s="579"/>
      <c r="K99" s="579"/>
      <c r="L99" s="583"/>
      <c r="M99" s="539"/>
      <c r="N99" s="563">
        <f t="shared" si="5"/>
        <v>0</v>
      </c>
      <c r="O99" s="541"/>
      <c r="P99" s="32"/>
      <c r="Q99" s="32">
        <f t="shared" si="6"/>
        <v>0</v>
      </c>
      <c r="R99" s="32">
        <f t="shared" si="7"/>
        <v>0</v>
      </c>
      <c r="S99" s="32"/>
      <c r="T99" s="213"/>
      <c r="U99" s="213"/>
      <c r="V99" s="213"/>
      <c r="W99" s="213"/>
      <c r="X99" s="213"/>
    </row>
    <row r="100" spans="1:24" ht="27.75" customHeight="1" x14ac:dyDescent="0.2">
      <c r="A100" s="538"/>
      <c r="B100" s="581">
        <f t="shared" si="4"/>
        <v>78</v>
      </c>
      <c r="C100" s="582"/>
      <c r="D100" s="579"/>
      <c r="E100" s="579"/>
      <c r="F100" s="579"/>
      <c r="G100" s="579"/>
      <c r="H100" s="579"/>
      <c r="I100" s="579"/>
      <c r="J100" s="579"/>
      <c r="K100" s="579"/>
      <c r="L100" s="583"/>
      <c r="M100" s="539"/>
      <c r="N100" s="563">
        <f t="shared" si="5"/>
        <v>0</v>
      </c>
      <c r="O100" s="541"/>
      <c r="P100" s="32"/>
      <c r="Q100" s="32">
        <f t="shared" si="6"/>
        <v>0</v>
      </c>
      <c r="R100" s="32">
        <f t="shared" si="7"/>
        <v>0</v>
      </c>
      <c r="S100" s="32"/>
      <c r="T100" s="213"/>
      <c r="U100" s="213"/>
      <c r="V100" s="213"/>
      <c r="W100" s="213"/>
      <c r="X100" s="213"/>
    </row>
    <row r="101" spans="1:24" ht="27.75" customHeight="1" x14ac:dyDescent="0.2">
      <c r="A101" s="538"/>
      <c r="B101" s="581">
        <f t="shared" si="4"/>
        <v>79</v>
      </c>
      <c r="C101" s="582"/>
      <c r="D101" s="579"/>
      <c r="E101" s="579"/>
      <c r="F101" s="579"/>
      <c r="G101" s="579"/>
      <c r="H101" s="579"/>
      <c r="I101" s="579"/>
      <c r="J101" s="579"/>
      <c r="K101" s="579"/>
      <c r="L101" s="583"/>
      <c r="M101" s="539"/>
      <c r="N101" s="563">
        <f t="shared" si="5"/>
        <v>0</v>
      </c>
      <c r="O101" s="541"/>
      <c r="P101" s="32"/>
      <c r="Q101" s="32">
        <f t="shared" si="6"/>
        <v>0</v>
      </c>
      <c r="R101" s="32">
        <f t="shared" si="7"/>
        <v>0</v>
      </c>
      <c r="S101" s="32"/>
      <c r="T101" s="213"/>
      <c r="U101" s="213"/>
      <c r="V101" s="213"/>
      <c r="W101" s="213"/>
      <c r="X101" s="213"/>
    </row>
    <row r="102" spans="1:24" ht="27.75" customHeight="1" x14ac:dyDescent="0.2">
      <c r="A102" s="538"/>
      <c r="B102" s="581">
        <f t="shared" si="4"/>
        <v>80</v>
      </c>
      <c r="C102" s="582"/>
      <c r="D102" s="579"/>
      <c r="E102" s="579"/>
      <c r="F102" s="579"/>
      <c r="G102" s="579"/>
      <c r="H102" s="579"/>
      <c r="I102" s="579"/>
      <c r="J102" s="579"/>
      <c r="K102" s="579"/>
      <c r="L102" s="583"/>
      <c r="M102" s="539"/>
      <c r="N102" s="563">
        <f t="shared" si="5"/>
        <v>0</v>
      </c>
      <c r="O102" s="541"/>
      <c r="P102" s="32"/>
      <c r="Q102" s="32">
        <f t="shared" si="6"/>
        <v>0</v>
      </c>
      <c r="R102" s="32">
        <f t="shared" si="7"/>
        <v>0</v>
      </c>
      <c r="S102" s="32"/>
      <c r="T102" s="213"/>
      <c r="U102" s="213"/>
      <c r="V102" s="213"/>
      <c r="W102" s="213"/>
      <c r="X102" s="213"/>
    </row>
    <row r="103" spans="1:24" ht="27.75" customHeight="1" x14ac:dyDescent="0.2">
      <c r="A103" s="538"/>
      <c r="B103" s="581">
        <f t="shared" si="4"/>
        <v>81</v>
      </c>
      <c r="C103" s="582"/>
      <c r="D103" s="579"/>
      <c r="E103" s="579"/>
      <c r="F103" s="579"/>
      <c r="G103" s="579"/>
      <c r="H103" s="579"/>
      <c r="I103" s="579"/>
      <c r="J103" s="579"/>
      <c r="K103" s="579"/>
      <c r="L103" s="583"/>
      <c r="M103" s="539"/>
      <c r="N103" s="563">
        <f t="shared" si="5"/>
        <v>0</v>
      </c>
      <c r="O103" s="541"/>
      <c r="P103" s="32"/>
      <c r="Q103" s="32">
        <f t="shared" si="6"/>
        <v>0</v>
      </c>
      <c r="R103" s="32">
        <f t="shared" si="7"/>
        <v>0</v>
      </c>
      <c r="S103" s="32"/>
      <c r="T103" s="213"/>
      <c r="U103" s="213"/>
      <c r="V103" s="213"/>
      <c r="W103" s="213"/>
      <c r="X103" s="213"/>
    </row>
    <row r="104" spans="1:24" ht="27.75" customHeight="1" x14ac:dyDescent="0.2">
      <c r="A104" s="538"/>
      <c r="B104" s="581">
        <f t="shared" si="4"/>
        <v>82</v>
      </c>
      <c r="C104" s="582"/>
      <c r="D104" s="579"/>
      <c r="E104" s="579"/>
      <c r="F104" s="579"/>
      <c r="G104" s="579"/>
      <c r="H104" s="579"/>
      <c r="I104" s="579"/>
      <c r="J104" s="579"/>
      <c r="K104" s="579"/>
      <c r="L104" s="583"/>
      <c r="M104" s="539"/>
      <c r="N104" s="563">
        <f t="shared" si="5"/>
        <v>0</v>
      </c>
      <c r="O104" s="541"/>
      <c r="P104" s="32"/>
      <c r="Q104" s="32">
        <f t="shared" si="6"/>
        <v>0</v>
      </c>
      <c r="R104" s="32">
        <f t="shared" si="7"/>
        <v>0</v>
      </c>
      <c r="S104" s="32"/>
      <c r="T104" s="213"/>
      <c r="U104" s="213"/>
      <c r="V104" s="213"/>
      <c r="W104" s="213"/>
      <c r="X104" s="213"/>
    </row>
    <row r="105" spans="1:24" ht="27.75" customHeight="1" x14ac:dyDescent="0.2">
      <c r="A105" s="538"/>
      <c r="B105" s="581">
        <f t="shared" si="4"/>
        <v>83</v>
      </c>
      <c r="C105" s="582"/>
      <c r="D105" s="579"/>
      <c r="E105" s="579"/>
      <c r="F105" s="579"/>
      <c r="G105" s="579"/>
      <c r="H105" s="579"/>
      <c r="I105" s="579"/>
      <c r="J105" s="579"/>
      <c r="K105" s="579"/>
      <c r="L105" s="583"/>
      <c r="M105" s="539"/>
      <c r="N105" s="563">
        <f t="shared" si="5"/>
        <v>0</v>
      </c>
      <c r="O105" s="541"/>
      <c r="P105" s="32"/>
      <c r="Q105" s="32">
        <f t="shared" si="6"/>
        <v>0</v>
      </c>
      <c r="R105" s="32">
        <f t="shared" si="7"/>
        <v>0</v>
      </c>
      <c r="S105" s="32"/>
      <c r="T105" s="213"/>
      <c r="U105" s="213"/>
      <c r="V105" s="213"/>
      <c r="W105" s="213"/>
      <c r="X105" s="213"/>
    </row>
    <row r="106" spans="1:24" ht="27.75" customHeight="1" x14ac:dyDescent="0.2">
      <c r="A106" s="538"/>
      <c r="B106" s="581">
        <f t="shared" si="4"/>
        <v>84</v>
      </c>
      <c r="C106" s="582"/>
      <c r="D106" s="579"/>
      <c r="E106" s="579"/>
      <c r="F106" s="579"/>
      <c r="G106" s="579"/>
      <c r="H106" s="579"/>
      <c r="I106" s="579"/>
      <c r="J106" s="579"/>
      <c r="K106" s="579"/>
      <c r="L106" s="583"/>
      <c r="M106" s="539"/>
      <c r="N106" s="563">
        <f t="shared" si="5"/>
        <v>0</v>
      </c>
      <c r="O106" s="541"/>
      <c r="P106" s="32"/>
      <c r="Q106" s="32">
        <f t="shared" si="6"/>
        <v>0</v>
      </c>
      <c r="R106" s="32">
        <f t="shared" si="7"/>
        <v>0</v>
      </c>
      <c r="S106" s="32"/>
      <c r="T106" s="213"/>
      <c r="U106" s="213"/>
      <c r="V106" s="213"/>
      <c r="W106" s="213"/>
      <c r="X106" s="213"/>
    </row>
    <row r="107" spans="1:24" ht="27.75" customHeight="1" x14ac:dyDescent="0.2">
      <c r="A107" s="538"/>
      <c r="B107" s="581">
        <f t="shared" si="4"/>
        <v>85</v>
      </c>
      <c r="C107" s="582"/>
      <c r="D107" s="579"/>
      <c r="E107" s="579"/>
      <c r="F107" s="579"/>
      <c r="G107" s="579"/>
      <c r="H107" s="579"/>
      <c r="I107" s="579"/>
      <c r="J107" s="579"/>
      <c r="K107" s="579"/>
      <c r="L107" s="583"/>
      <c r="M107" s="539"/>
      <c r="N107" s="563">
        <f t="shared" si="5"/>
        <v>0</v>
      </c>
      <c r="O107" s="541"/>
      <c r="P107" s="32"/>
      <c r="Q107" s="32">
        <f t="shared" si="6"/>
        <v>0</v>
      </c>
      <c r="R107" s="32">
        <f t="shared" si="7"/>
        <v>0</v>
      </c>
      <c r="S107" s="32"/>
      <c r="T107" s="213"/>
      <c r="U107" s="213"/>
      <c r="V107" s="213"/>
      <c r="W107" s="213"/>
      <c r="X107" s="213"/>
    </row>
    <row r="108" spans="1:24" ht="27.75" customHeight="1" x14ac:dyDescent="0.2">
      <c r="A108" s="538"/>
      <c r="B108" s="581">
        <f t="shared" si="4"/>
        <v>86</v>
      </c>
      <c r="C108" s="582"/>
      <c r="D108" s="579"/>
      <c r="E108" s="579"/>
      <c r="F108" s="579"/>
      <c r="G108" s="579"/>
      <c r="H108" s="579"/>
      <c r="I108" s="579"/>
      <c r="J108" s="579"/>
      <c r="K108" s="579"/>
      <c r="L108" s="583"/>
      <c r="M108" s="539"/>
      <c r="N108" s="563">
        <f t="shared" si="5"/>
        <v>0</v>
      </c>
      <c r="O108" s="541"/>
      <c r="P108" s="32"/>
      <c r="Q108" s="32">
        <f t="shared" si="6"/>
        <v>0</v>
      </c>
      <c r="R108" s="32">
        <f t="shared" si="7"/>
        <v>0</v>
      </c>
      <c r="S108" s="32"/>
      <c r="T108" s="213"/>
      <c r="U108" s="213"/>
      <c r="V108" s="213"/>
      <c r="W108" s="213"/>
      <c r="X108" s="213"/>
    </row>
    <row r="109" spans="1:24" ht="27.75" customHeight="1" x14ac:dyDescent="0.2">
      <c r="A109" s="538"/>
      <c r="B109" s="581">
        <f t="shared" si="4"/>
        <v>87</v>
      </c>
      <c r="C109" s="582"/>
      <c r="D109" s="579"/>
      <c r="E109" s="579"/>
      <c r="F109" s="579"/>
      <c r="G109" s="579"/>
      <c r="H109" s="579"/>
      <c r="I109" s="579"/>
      <c r="J109" s="579"/>
      <c r="K109" s="579"/>
      <c r="L109" s="583"/>
      <c r="M109" s="539"/>
      <c r="N109" s="563">
        <f t="shared" si="5"/>
        <v>0</v>
      </c>
      <c r="O109" s="541"/>
      <c r="P109" s="32"/>
      <c r="Q109" s="32">
        <f t="shared" si="6"/>
        <v>0</v>
      </c>
      <c r="R109" s="32">
        <f t="shared" si="7"/>
        <v>0</v>
      </c>
      <c r="S109" s="32"/>
      <c r="T109" s="213"/>
      <c r="U109" s="213"/>
      <c r="V109" s="213"/>
      <c r="W109" s="213"/>
      <c r="X109" s="213"/>
    </row>
    <row r="110" spans="1:24" ht="27.75" customHeight="1" x14ac:dyDescent="0.2">
      <c r="A110" s="538"/>
      <c r="B110" s="581">
        <f t="shared" si="4"/>
        <v>88</v>
      </c>
      <c r="C110" s="582"/>
      <c r="D110" s="579"/>
      <c r="E110" s="579"/>
      <c r="F110" s="579"/>
      <c r="G110" s="579"/>
      <c r="H110" s="579"/>
      <c r="I110" s="579"/>
      <c r="J110" s="579"/>
      <c r="K110" s="579"/>
      <c r="L110" s="583"/>
      <c r="M110" s="539"/>
      <c r="N110" s="563">
        <f t="shared" si="5"/>
        <v>0</v>
      </c>
      <c r="O110" s="541"/>
      <c r="P110" s="32"/>
      <c r="Q110" s="32">
        <f t="shared" si="6"/>
        <v>0</v>
      </c>
      <c r="R110" s="32">
        <f t="shared" si="7"/>
        <v>0</v>
      </c>
      <c r="S110" s="32"/>
      <c r="T110" s="213"/>
      <c r="U110" s="213"/>
      <c r="V110" s="213"/>
      <c r="W110" s="213"/>
      <c r="X110" s="213"/>
    </row>
    <row r="111" spans="1:24" ht="27.75" customHeight="1" x14ac:dyDescent="0.2">
      <c r="A111" s="538"/>
      <c r="B111" s="581">
        <f t="shared" si="4"/>
        <v>89</v>
      </c>
      <c r="C111" s="582"/>
      <c r="D111" s="579"/>
      <c r="E111" s="579"/>
      <c r="F111" s="579"/>
      <c r="G111" s="579"/>
      <c r="H111" s="579"/>
      <c r="I111" s="579"/>
      <c r="J111" s="579"/>
      <c r="K111" s="579"/>
      <c r="L111" s="583"/>
      <c r="M111" s="539"/>
      <c r="N111" s="563">
        <f t="shared" si="5"/>
        <v>0</v>
      </c>
      <c r="O111" s="541"/>
      <c r="P111" s="32"/>
      <c r="Q111" s="32">
        <f t="shared" si="6"/>
        <v>0</v>
      </c>
      <c r="R111" s="32">
        <f t="shared" si="7"/>
        <v>0</v>
      </c>
      <c r="S111" s="32"/>
      <c r="T111" s="213"/>
      <c r="U111" s="213"/>
      <c r="V111" s="213"/>
      <c r="W111" s="213"/>
      <c r="X111" s="213"/>
    </row>
    <row r="112" spans="1:24" ht="27.75" customHeight="1" x14ac:dyDescent="0.2">
      <c r="A112" s="538"/>
      <c r="B112" s="581">
        <f t="shared" si="4"/>
        <v>90</v>
      </c>
      <c r="C112" s="582"/>
      <c r="D112" s="579"/>
      <c r="E112" s="579"/>
      <c r="F112" s="579"/>
      <c r="G112" s="579"/>
      <c r="H112" s="579"/>
      <c r="I112" s="579"/>
      <c r="J112" s="579"/>
      <c r="K112" s="579"/>
      <c r="L112" s="583"/>
      <c r="M112" s="539"/>
      <c r="N112" s="563">
        <f t="shared" si="5"/>
        <v>0</v>
      </c>
      <c r="O112" s="541"/>
      <c r="P112" s="32"/>
      <c r="Q112" s="32">
        <f t="shared" si="6"/>
        <v>0</v>
      </c>
      <c r="R112" s="32">
        <f t="shared" si="7"/>
        <v>0</v>
      </c>
      <c r="S112" s="32"/>
      <c r="T112" s="213"/>
      <c r="U112" s="213"/>
      <c r="V112" s="213"/>
      <c r="W112" s="213"/>
      <c r="X112" s="213"/>
    </row>
    <row r="113" spans="1:24" ht="27.75" customHeight="1" x14ac:dyDescent="0.2">
      <c r="A113" s="538"/>
      <c r="B113" s="581">
        <f t="shared" si="4"/>
        <v>91</v>
      </c>
      <c r="C113" s="582"/>
      <c r="D113" s="579"/>
      <c r="E113" s="579"/>
      <c r="F113" s="579"/>
      <c r="G113" s="579"/>
      <c r="H113" s="579"/>
      <c r="I113" s="579"/>
      <c r="J113" s="579"/>
      <c r="K113" s="579"/>
      <c r="L113" s="583"/>
      <c r="M113" s="539"/>
      <c r="N113" s="563">
        <f t="shared" si="5"/>
        <v>0</v>
      </c>
      <c r="O113" s="541"/>
      <c r="P113" s="32"/>
      <c r="Q113" s="32">
        <f t="shared" si="6"/>
        <v>0</v>
      </c>
      <c r="R113" s="32">
        <f t="shared" si="7"/>
        <v>0</v>
      </c>
      <c r="S113" s="32"/>
      <c r="T113" s="213"/>
      <c r="U113" s="213"/>
      <c r="V113" s="213"/>
      <c r="W113" s="213"/>
      <c r="X113" s="213"/>
    </row>
    <row r="114" spans="1:24" ht="27.75" customHeight="1" x14ac:dyDescent="0.2">
      <c r="A114" s="538"/>
      <c r="B114" s="581">
        <f t="shared" si="4"/>
        <v>92</v>
      </c>
      <c r="C114" s="582"/>
      <c r="D114" s="579"/>
      <c r="E114" s="579"/>
      <c r="F114" s="579"/>
      <c r="G114" s="579"/>
      <c r="H114" s="579"/>
      <c r="I114" s="579"/>
      <c r="J114" s="579"/>
      <c r="K114" s="579"/>
      <c r="L114" s="583"/>
      <c r="M114" s="539"/>
      <c r="N114" s="563">
        <f t="shared" si="5"/>
        <v>0</v>
      </c>
      <c r="O114" s="541"/>
      <c r="P114" s="32"/>
      <c r="Q114" s="32">
        <f t="shared" si="6"/>
        <v>0</v>
      </c>
      <c r="R114" s="32">
        <f t="shared" si="7"/>
        <v>0</v>
      </c>
      <c r="S114" s="32"/>
      <c r="T114" s="213"/>
      <c r="U114" s="213"/>
      <c r="V114" s="213"/>
      <c r="W114" s="213"/>
      <c r="X114" s="213"/>
    </row>
    <row r="115" spans="1:24" ht="27.75" customHeight="1" x14ac:dyDescent="0.2">
      <c r="A115" s="538"/>
      <c r="B115" s="581">
        <f t="shared" si="4"/>
        <v>93</v>
      </c>
      <c r="C115" s="582"/>
      <c r="D115" s="579"/>
      <c r="E115" s="579"/>
      <c r="F115" s="579"/>
      <c r="G115" s="579"/>
      <c r="H115" s="579"/>
      <c r="I115" s="579"/>
      <c r="J115" s="579"/>
      <c r="K115" s="579"/>
      <c r="L115" s="583"/>
      <c r="M115" s="539"/>
      <c r="N115" s="563">
        <f t="shared" si="5"/>
        <v>0</v>
      </c>
      <c r="O115" s="541"/>
      <c r="P115" s="32"/>
      <c r="Q115" s="32">
        <f t="shared" si="6"/>
        <v>0</v>
      </c>
      <c r="R115" s="32">
        <f t="shared" si="7"/>
        <v>0</v>
      </c>
      <c r="S115" s="32"/>
      <c r="T115" s="213"/>
      <c r="U115" s="213"/>
      <c r="V115" s="213"/>
      <c r="W115" s="213"/>
      <c r="X115" s="213"/>
    </row>
    <row r="116" spans="1:24" ht="27.75" customHeight="1" x14ac:dyDescent="0.2">
      <c r="A116" s="538"/>
      <c r="B116" s="581">
        <f t="shared" si="4"/>
        <v>94</v>
      </c>
      <c r="C116" s="582"/>
      <c r="D116" s="579"/>
      <c r="E116" s="579"/>
      <c r="F116" s="579"/>
      <c r="G116" s="579"/>
      <c r="H116" s="579"/>
      <c r="I116" s="579"/>
      <c r="J116" s="579"/>
      <c r="K116" s="579"/>
      <c r="L116" s="583"/>
      <c r="M116" s="539"/>
      <c r="N116" s="563">
        <f t="shared" si="5"/>
        <v>0</v>
      </c>
      <c r="O116" s="541"/>
      <c r="P116" s="32"/>
      <c r="Q116" s="32">
        <f t="shared" si="6"/>
        <v>0</v>
      </c>
      <c r="R116" s="32">
        <f t="shared" si="7"/>
        <v>0</v>
      </c>
      <c r="S116" s="32"/>
      <c r="T116" s="213"/>
      <c r="U116" s="213"/>
      <c r="V116" s="213"/>
      <c r="W116" s="213"/>
      <c r="X116" s="213"/>
    </row>
    <row r="117" spans="1:24" ht="27.75" customHeight="1" x14ac:dyDescent="0.2">
      <c r="A117" s="538"/>
      <c r="B117" s="581">
        <f t="shared" si="4"/>
        <v>95</v>
      </c>
      <c r="C117" s="582"/>
      <c r="D117" s="579"/>
      <c r="E117" s="579"/>
      <c r="F117" s="579"/>
      <c r="G117" s="579"/>
      <c r="H117" s="579"/>
      <c r="I117" s="579"/>
      <c r="J117" s="579"/>
      <c r="K117" s="579"/>
      <c r="L117" s="583"/>
      <c r="M117" s="539"/>
      <c r="N117" s="563">
        <f t="shared" si="5"/>
        <v>0</v>
      </c>
      <c r="O117" s="541"/>
      <c r="P117" s="32"/>
      <c r="Q117" s="32">
        <f t="shared" si="6"/>
        <v>0</v>
      </c>
      <c r="R117" s="32">
        <f t="shared" si="7"/>
        <v>0</v>
      </c>
      <c r="S117" s="32"/>
      <c r="T117" s="213"/>
      <c r="U117" s="213"/>
      <c r="V117" s="213"/>
      <c r="W117" s="213"/>
      <c r="X117" s="213"/>
    </row>
    <row r="118" spans="1:24" ht="27.75" customHeight="1" x14ac:dyDescent="0.2">
      <c r="A118" s="538"/>
      <c r="B118" s="581">
        <f t="shared" si="4"/>
        <v>96</v>
      </c>
      <c r="C118" s="582"/>
      <c r="D118" s="579"/>
      <c r="E118" s="579"/>
      <c r="F118" s="579"/>
      <c r="G118" s="579"/>
      <c r="H118" s="579"/>
      <c r="I118" s="579"/>
      <c r="J118" s="579"/>
      <c r="K118" s="579"/>
      <c r="L118" s="583"/>
      <c r="M118" s="539"/>
      <c r="N118" s="563">
        <f t="shared" si="5"/>
        <v>0</v>
      </c>
      <c r="O118" s="541"/>
      <c r="P118" s="32"/>
      <c r="Q118" s="32">
        <f t="shared" si="6"/>
        <v>0</v>
      </c>
      <c r="R118" s="32">
        <f t="shared" si="7"/>
        <v>0</v>
      </c>
      <c r="S118" s="32"/>
      <c r="T118" s="213"/>
      <c r="U118" s="213"/>
      <c r="V118" s="213"/>
      <c r="W118" s="213"/>
      <c r="X118" s="213"/>
    </row>
    <row r="119" spans="1:24" ht="27.75" customHeight="1" x14ac:dyDescent="0.2">
      <c r="A119" s="538"/>
      <c r="B119" s="581">
        <f t="shared" si="4"/>
        <v>97</v>
      </c>
      <c r="C119" s="582"/>
      <c r="D119" s="579"/>
      <c r="E119" s="579"/>
      <c r="F119" s="579"/>
      <c r="G119" s="579"/>
      <c r="H119" s="579"/>
      <c r="I119" s="579"/>
      <c r="J119" s="579"/>
      <c r="K119" s="579"/>
      <c r="L119" s="583"/>
      <c r="M119" s="539"/>
      <c r="N119" s="563">
        <f t="shared" si="5"/>
        <v>0</v>
      </c>
      <c r="O119" s="541"/>
      <c r="P119" s="32"/>
      <c r="Q119" s="32">
        <f t="shared" si="6"/>
        <v>0</v>
      </c>
      <c r="R119" s="32">
        <f t="shared" si="7"/>
        <v>0</v>
      </c>
      <c r="S119" s="32"/>
      <c r="T119" s="213"/>
      <c r="U119" s="213"/>
      <c r="V119" s="213"/>
      <c r="W119" s="213"/>
      <c r="X119" s="213"/>
    </row>
    <row r="120" spans="1:24" ht="27.75" customHeight="1" x14ac:dyDescent="0.2">
      <c r="A120" s="538"/>
      <c r="B120" s="581">
        <f t="shared" si="4"/>
        <v>98</v>
      </c>
      <c r="C120" s="582"/>
      <c r="D120" s="579"/>
      <c r="E120" s="579"/>
      <c r="F120" s="579"/>
      <c r="G120" s="579"/>
      <c r="H120" s="579"/>
      <c r="I120" s="579"/>
      <c r="J120" s="579"/>
      <c r="K120" s="579"/>
      <c r="L120" s="583"/>
      <c r="M120" s="539"/>
      <c r="N120" s="563">
        <f t="shared" si="5"/>
        <v>0</v>
      </c>
      <c r="O120" s="541"/>
      <c r="P120" s="32"/>
      <c r="Q120" s="32">
        <f t="shared" si="6"/>
        <v>0</v>
      </c>
      <c r="R120" s="32">
        <f t="shared" si="7"/>
        <v>0</v>
      </c>
      <c r="S120" s="32"/>
      <c r="T120" s="213"/>
      <c r="U120" s="213"/>
      <c r="V120" s="213"/>
      <c r="W120" s="213"/>
      <c r="X120" s="213"/>
    </row>
    <row r="121" spans="1:24" ht="27.75" customHeight="1" x14ac:dyDescent="0.2">
      <c r="A121" s="538"/>
      <c r="B121" s="581">
        <f t="shared" si="4"/>
        <v>99</v>
      </c>
      <c r="C121" s="582"/>
      <c r="D121" s="579"/>
      <c r="E121" s="579"/>
      <c r="F121" s="579"/>
      <c r="G121" s="579"/>
      <c r="H121" s="579"/>
      <c r="I121" s="579"/>
      <c r="J121" s="579"/>
      <c r="K121" s="579"/>
      <c r="L121" s="583"/>
      <c r="M121" s="539"/>
      <c r="N121" s="563">
        <f t="shared" si="5"/>
        <v>0</v>
      </c>
      <c r="O121" s="541"/>
      <c r="P121" s="32"/>
      <c r="Q121" s="32">
        <f t="shared" si="6"/>
        <v>0</v>
      </c>
      <c r="R121" s="32">
        <f t="shared" si="7"/>
        <v>0</v>
      </c>
      <c r="S121" s="32"/>
      <c r="T121" s="213"/>
      <c r="U121" s="213"/>
      <c r="V121" s="213"/>
      <c r="W121" s="213"/>
      <c r="X121" s="213"/>
    </row>
    <row r="122" spans="1:24" ht="27.75" customHeight="1" x14ac:dyDescent="0.2">
      <c r="A122" s="538"/>
      <c r="B122" s="581">
        <f t="shared" si="4"/>
        <v>100</v>
      </c>
      <c r="C122" s="582"/>
      <c r="D122" s="579"/>
      <c r="E122" s="579"/>
      <c r="F122" s="579"/>
      <c r="G122" s="579"/>
      <c r="H122" s="579"/>
      <c r="I122" s="579"/>
      <c r="J122" s="579"/>
      <c r="K122" s="579"/>
      <c r="L122" s="583"/>
      <c r="M122" s="539"/>
      <c r="N122" s="563">
        <f t="shared" si="5"/>
        <v>0</v>
      </c>
      <c r="O122" s="541"/>
      <c r="P122" s="32"/>
      <c r="Q122" s="32">
        <f t="shared" si="6"/>
        <v>0</v>
      </c>
      <c r="R122" s="32">
        <f t="shared" si="7"/>
        <v>0</v>
      </c>
      <c r="S122" s="32"/>
      <c r="T122" s="213"/>
      <c r="U122" s="213"/>
      <c r="V122" s="213"/>
      <c r="W122" s="213"/>
      <c r="X122" s="213"/>
    </row>
    <row r="123" spans="1:24" ht="27.75" customHeight="1" x14ac:dyDescent="0.2">
      <c r="A123" s="538"/>
      <c r="B123" s="581">
        <f t="shared" si="4"/>
        <v>101</v>
      </c>
      <c r="C123" s="582"/>
      <c r="D123" s="579"/>
      <c r="E123" s="579"/>
      <c r="F123" s="579"/>
      <c r="G123" s="579"/>
      <c r="H123" s="579"/>
      <c r="I123" s="579"/>
      <c r="J123" s="579"/>
      <c r="K123" s="579"/>
      <c r="L123" s="583"/>
      <c r="M123" s="539"/>
      <c r="N123" s="563">
        <f t="shared" si="5"/>
        <v>0</v>
      </c>
      <c r="O123" s="541"/>
      <c r="P123" s="32"/>
      <c r="Q123" s="32">
        <f t="shared" si="6"/>
        <v>0</v>
      </c>
      <c r="R123" s="32">
        <f t="shared" si="7"/>
        <v>0</v>
      </c>
      <c r="S123" s="32"/>
      <c r="T123" s="213"/>
      <c r="U123" s="213"/>
      <c r="V123" s="213"/>
      <c r="W123" s="213"/>
      <c r="X123" s="213"/>
    </row>
    <row r="124" spans="1:24" ht="27.75" customHeight="1" x14ac:dyDescent="0.2">
      <c r="A124" s="538"/>
      <c r="B124" s="581">
        <f t="shared" si="4"/>
        <v>102</v>
      </c>
      <c r="C124" s="582"/>
      <c r="D124" s="579"/>
      <c r="E124" s="579"/>
      <c r="F124" s="579"/>
      <c r="G124" s="579"/>
      <c r="H124" s="579"/>
      <c r="I124" s="579"/>
      <c r="J124" s="579"/>
      <c r="K124" s="579"/>
      <c r="L124" s="583"/>
      <c r="M124" s="539"/>
      <c r="N124" s="563">
        <f t="shared" si="5"/>
        <v>0</v>
      </c>
      <c r="O124" s="541"/>
      <c r="P124" s="32"/>
      <c r="Q124" s="32">
        <f t="shared" si="6"/>
        <v>0</v>
      </c>
      <c r="R124" s="32">
        <f t="shared" si="7"/>
        <v>0</v>
      </c>
      <c r="S124" s="32"/>
      <c r="T124" s="213"/>
      <c r="U124" s="213"/>
      <c r="V124" s="213"/>
      <c r="W124" s="213"/>
      <c r="X124" s="213"/>
    </row>
    <row r="125" spans="1:24" ht="27.75" customHeight="1" x14ac:dyDescent="0.2">
      <c r="A125" s="538"/>
      <c r="B125" s="581">
        <f t="shared" si="4"/>
        <v>103</v>
      </c>
      <c r="C125" s="582"/>
      <c r="D125" s="579"/>
      <c r="E125" s="579"/>
      <c r="F125" s="579"/>
      <c r="G125" s="579"/>
      <c r="H125" s="579"/>
      <c r="I125" s="579"/>
      <c r="J125" s="579"/>
      <c r="K125" s="579"/>
      <c r="L125" s="583"/>
      <c r="M125" s="539"/>
      <c r="N125" s="563">
        <f t="shared" si="5"/>
        <v>0</v>
      </c>
      <c r="O125" s="541"/>
      <c r="P125" s="32"/>
      <c r="Q125" s="32">
        <f t="shared" si="6"/>
        <v>0</v>
      </c>
      <c r="R125" s="32">
        <f t="shared" si="7"/>
        <v>0</v>
      </c>
      <c r="S125" s="32"/>
      <c r="T125" s="213"/>
      <c r="U125" s="213"/>
      <c r="V125" s="213"/>
      <c r="W125" s="213"/>
      <c r="X125" s="213"/>
    </row>
    <row r="126" spans="1:24" ht="27.75" customHeight="1" x14ac:dyDescent="0.2">
      <c r="A126" s="538"/>
      <c r="B126" s="581">
        <f t="shared" si="4"/>
        <v>104</v>
      </c>
      <c r="C126" s="582"/>
      <c r="D126" s="579"/>
      <c r="E126" s="579"/>
      <c r="F126" s="579"/>
      <c r="G126" s="579"/>
      <c r="H126" s="579"/>
      <c r="I126" s="579"/>
      <c r="J126" s="579"/>
      <c r="K126" s="579"/>
      <c r="L126" s="583"/>
      <c r="M126" s="539"/>
      <c r="N126" s="563">
        <f t="shared" si="5"/>
        <v>0</v>
      </c>
      <c r="O126" s="541"/>
      <c r="P126" s="32"/>
      <c r="Q126" s="32">
        <f t="shared" si="6"/>
        <v>0</v>
      </c>
      <c r="R126" s="32">
        <f t="shared" si="7"/>
        <v>0</v>
      </c>
      <c r="S126" s="32"/>
      <c r="T126" s="213"/>
      <c r="U126" s="213"/>
      <c r="V126" s="213"/>
      <c r="W126" s="213"/>
      <c r="X126" s="213"/>
    </row>
    <row r="127" spans="1:24" ht="27.75" customHeight="1" x14ac:dyDescent="0.2">
      <c r="A127" s="538"/>
      <c r="B127" s="581">
        <f t="shared" si="4"/>
        <v>105</v>
      </c>
      <c r="C127" s="582"/>
      <c r="D127" s="579"/>
      <c r="E127" s="579"/>
      <c r="F127" s="579"/>
      <c r="G127" s="579"/>
      <c r="H127" s="579"/>
      <c r="I127" s="579"/>
      <c r="J127" s="579"/>
      <c r="K127" s="579"/>
      <c r="L127" s="583"/>
      <c r="M127" s="539"/>
      <c r="N127" s="563">
        <f t="shared" si="5"/>
        <v>0</v>
      </c>
      <c r="O127" s="541"/>
      <c r="P127" s="32"/>
      <c r="Q127" s="32">
        <f t="shared" si="6"/>
        <v>0</v>
      </c>
      <c r="R127" s="32">
        <f t="shared" si="7"/>
        <v>0</v>
      </c>
      <c r="S127" s="32"/>
      <c r="T127" s="213"/>
      <c r="U127" s="213"/>
      <c r="V127" s="213"/>
      <c r="W127" s="213"/>
      <c r="X127" s="213"/>
    </row>
    <row r="128" spans="1:24" ht="27.75" customHeight="1" x14ac:dyDescent="0.2">
      <c r="A128" s="538"/>
      <c r="B128" s="581">
        <f t="shared" si="4"/>
        <v>106</v>
      </c>
      <c r="C128" s="582"/>
      <c r="D128" s="579"/>
      <c r="E128" s="579"/>
      <c r="F128" s="579"/>
      <c r="G128" s="579"/>
      <c r="H128" s="579"/>
      <c r="I128" s="579"/>
      <c r="J128" s="579"/>
      <c r="K128" s="579"/>
      <c r="L128" s="583"/>
      <c r="M128" s="539"/>
      <c r="N128" s="563">
        <f t="shared" si="5"/>
        <v>0</v>
      </c>
      <c r="O128" s="541"/>
      <c r="P128" s="32"/>
      <c r="Q128" s="32">
        <f t="shared" si="6"/>
        <v>0</v>
      </c>
      <c r="R128" s="32">
        <f t="shared" si="7"/>
        <v>0</v>
      </c>
      <c r="S128" s="32"/>
      <c r="T128" s="213"/>
      <c r="U128" s="213"/>
      <c r="V128" s="213"/>
      <c r="W128" s="213"/>
      <c r="X128" s="213"/>
    </row>
    <row r="129" spans="1:24" ht="27.75" customHeight="1" x14ac:dyDescent="0.2">
      <c r="A129" s="538"/>
      <c r="B129" s="581">
        <f t="shared" si="4"/>
        <v>107</v>
      </c>
      <c r="C129" s="582"/>
      <c r="D129" s="579"/>
      <c r="E129" s="579"/>
      <c r="F129" s="579"/>
      <c r="G129" s="579"/>
      <c r="H129" s="579"/>
      <c r="I129" s="579"/>
      <c r="J129" s="579"/>
      <c r="K129" s="579"/>
      <c r="L129" s="583"/>
      <c r="M129" s="539"/>
      <c r="N129" s="563">
        <f t="shared" si="5"/>
        <v>0</v>
      </c>
      <c r="O129" s="541"/>
      <c r="P129" s="32"/>
      <c r="Q129" s="32">
        <f t="shared" si="6"/>
        <v>0</v>
      </c>
      <c r="R129" s="32">
        <f t="shared" si="7"/>
        <v>0</v>
      </c>
      <c r="S129" s="32"/>
      <c r="T129" s="213"/>
      <c r="U129" s="213"/>
      <c r="V129" s="213"/>
      <c r="W129" s="213"/>
      <c r="X129" s="213"/>
    </row>
    <row r="130" spans="1:24" ht="27.75" customHeight="1" x14ac:dyDescent="0.2">
      <c r="A130" s="538"/>
      <c r="B130" s="581">
        <f t="shared" si="4"/>
        <v>108</v>
      </c>
      <c r="C130" s="582"/>
      <c r="D130" s="579"/>
      <c r="E130" s="579"/>
      <c r="F130" s="579"/>
      <c r="G130" s="579"/>
      <c r="H130" s="579"/>
      <c r="I130" s="579"/>
      <c r="J130" s="579"/>
      <c r="K130" s="579"/>
      <c r="L130" s="583"/>
      <c r="M130" s="539"/>
      <c r="N130" s="563">
        <f t="shared" si="5"/>
        <v>0</v>
      </c>
      <c r="O130" s="541"/>
      <c r="P130" s="32"/>
      <c r="Q130" s="32">
        <f t="shared" si="6"/>
        <v>0</v>
      </c>
      <c r="R130" s="32">
        <f t="shared" si="7"/>
        <v>0</v>
      </c>
      <c r="S130" s="32"/>
      <c r="T130" s="213"/>
      <c r="U130" s="213"/>
      <c r="V130" s="213"/>
      <c r="W130" s="213"/>
      <c r="X130" s="213"/>
    </row>
    <row r="131" spans="1:24" ht="27.75" customHeight="1" x14ac:dyDescent="0.2">
      <c r="A131" s="538"/>
      <c r="B131" s="581">
        <f t="shared" si="4"/>
        <v>109</v>
      </c>
      <c r="C131" s="582"/>
      <c r="D131" s="579"/>
      <c r="E131" s="579"/>
      <c r="F131" s="579"/>
      <c r="G131" s="579"/>
      <c r="H131" s="579"/>
      <c r="I131" s="579"/>
      <c r="J131" s="579"/>
      <c r="K131" s="579"/>
      <c r="L131" s="583"/>
      <c r="M131" s="539"/>
      <c r="N131" s="563">
        <f t="shared" si="5"/>
        <v>0</v>
      </c>
      <c r="O131" s="541"/>
      <c r="P131" s="32"/>
      <c r="Q131" s="32">
        <f t="shared" si="6"/>
        <v>0</v>
      </c>
      <c r="R131" s="32">
        <f t="shared" si="7"/>
        <v>0</v>
      </c>
      <c r="S131" s="32"/>
      <c r="T131" s="213"/>
      <c r="U131" s="213"/>
      <c r="V131" s="213"/>
      <c r="W131" s="213"/>
      <c r="X131" s="213"/>
    </row>
    <row r="132" spans="1:24" ht="27.75" customHeight="1" x14ac:dyDescent="0.2">
      <c r="A132" s="538"/>
      <c r="B132" s="581">
        <f t="shared" si="4"/>
        <v>110</v>
      </c>
      <c r="C132" s="582"/>
      <c r="D132" s="579"/>
      <c r="E132" s="579"/>
      <c r="F132" s="579"/>
      <c r="G132" s="579"/>
      <c r="H132" s="579"/>
      <c r="I132" s="579"/>
      <c r="J132" s="579"/>
      <c r="K132" s="579"/>
      <c r="L132" s="583"/>
      <c r="M132" s="539"/>
      <c r="N132" s="563">
        <f t="shared" si="5"/>
        <v>0</v>
      </c>
      <c r="O132" s="541"/>
      <c r="P132" s="32"/>
      <c r="Q132" s="32">
        <f t="shared" si="6"/>
        <v>0</v>
      </c>
      <c r="R132" s="32">
        <f t="shared" si="7"/>
        <v>0</v>
      </c>
      <c r="S132" s="32"/>
      <c r="T132" s="213"/>
      <c r="U132" s="213"/>
      <c r="V132" s="213"/>
      <c r="W132" s="213"/>
      <c r="X132" s="213"/>
    </row>
    <row r="133" spans="1:24" ht="27.75" customHeight="1" x14ac:dyDescent="0.2">
      <c r="A133" s="538"/>
      <c r="B133" s="581">
        <f t="shared" si="4"/>
        <v>111</v>
      </c>
      <c r="C133" s="582"/>
      <c r="D133" s="579"/>
      <c r="E133" s="579"/>
      <c r="F133" s="579"/>
      <c r="G133" s="579"/>
      <c r="H133" s="579"/>
      <c r="I133" s="579"/>
      <c r="J133" s="579"/>
      <c r="K133" s="579"/>
      <c r="L133" s="583"/>
      <c r="M133" s="539"/>
      <c r="N133" s="563">
        <f t="shared" si="5"/>
        <v>0</v>
      </c>
      <c r="O133" s="541"/>
      <c r="P133" s="32"/>
      <c r="Q133" s="32">
        <f t="shared" si="6"/>
        <v>0</v>
      </c>
      <c r="R133" s="32">
        <f t="shared" si="7"/>
        <v>0</v>
      </c>
      <c r="S133" s="32"/>
      <c r="T133" s="213"/>
      <c r="U133" s="213"/>
      <c r="V133" s="213"/>
      <c r="W133" s="213"/>
      <c r="X133" s="213"/>
    </row>
    <row r="134" spans="1:24" ht="27.75" customHeight="1" x14ac:dyDescent="0.2">
      <c r="A134" s="538"/>
      <c r="B134" s="581">
        <f t="shared" si="4"/>
        <v>112</v>
      </c>
      <c r="C134" s="582"/>
      <c r="D134" s="579"/>
      <c r="E134" s="579"/>
      <c r="F134" s="579"/>
      <c r="G134" s="579"/>
      <c r="H134" s="579"/>
      <c r="I134" s="579"/>
      <c r="J134" s="579"/>
      <c r="K134" s="579"/>
      <c r="L134" s="583"/>
      <c r="M134" s="539"/>
      <c r="N134" s="563">
        <f t="shared" si="5"/>
        <v>0</v>
      </c>
      <c r="O134" s="541"/>
      <c r="P134" s="32"/>
      <c r="Q134" s="32">
        <f t="shared" si="6"/>
        <v>0</v>
      </c>
      <c r="R134" s="32">
        <f t="shared" si="7"/>
        <v>0</v>
      </c>
      <c r="S134" s="32"/>
      <c r="T134" s="213"/>
      <c r="U134" s="213"/>
      <c r="V134" s="213"/>
      <c r="W134" s="213"/>
      <c r="X134" s="213"/>
    </row>
    <row r="135" spans="1:24" ht="27.75" customHeight="1" x14ac:dyDescent="0.2">
      <c r="A135" s="538"/>
      <c r="B135" s="581">
        <f t="shared" si="4"/>
        <v>113</v>
      </c>
      <c r="C135" s="582"/>
      <c r="D135" s="579"/>
      <c r="E135" s="579"/>
      <c r="F135" s="579"/>
      <c r="G135" s="579"/>
      <c r="H135" s="579"/>
      <c r="I135" s="579"/>
      <c r="J135" s="579"/>
      <c r="K135" s="579"/>
      <c r="L135" s="583"/>
      <c r="M135" s="539"/>
      <c r="N135" s="563">
        <f t="shared" si="5"/>
        <v>0</v>
      </c>
      <c r="O135" s="541"/>
      <c r="P135" s="32"/>
      <c r="Q135" s="32">
        <f t="shared" si="6"/>
        <v>0</v>
      </c>
      <c r="R135" s="32">
        <f t="shared" si="7"/>
        <v>0</v>
      </c>
      <c r="S135" s="32"/>
      <c r="T135" s="213"/>
      <c r="U135" s="213"/>
      <c r="V135" s="213"/>
      <c r="W135" s="213"/>
      <c r="X135" s="213"/>
    </row>
    <row r="136" spans="1:24" ht="27.75" customHeight="1" x14ac:dyDescent="0.2">
      <c r="A136" s="538"/>
      <c r="B136" s="581">
        <f t="shared" si="4"/>
        <v>114</v>
      </c>
      <c r="C136" s="582"/>
      <c r="D136" s="579"/>
      <c r="E136" s="579"/>
      <c r="F136" s="579"/>
      <c r="G136" s="579"/>
      <c r="H136" s="579"/>
      <c r="I136" s="579"/>
      <c r="J136" s="579"/>
      <c r="K136" s="579"/>
      <c r="L136" s="583"/>
      <c r="M136" s="539"/>
      <c r="N136" s="563">
        <f t="shared" si="5"/>
        <v>0</v>
      </c>
      <c r="O136" s="541"/>
      <c r="P136" s="32"/>
      <c r="Q136" s="32">
        <f t="shared" si="6"/>
        <v>0</v>
      </c>
      <c r="R136" s="32">
        <f t="shared" si="7"/>
        <v>0</v>
      </c>
      <c r="S136" s="32"/>
      <c r="T136" s="213"/>
      <c r="U136" s="213"/>
      <c r="V136" s="213"/>
      <c r="W136" s="213"/>
      <c r="X136" s="213"/>
    </row>
    <row r="137" spans="1:24" ht="27.75" customHeight="1" x14ac:dyDescent="0.2">
      <c r="A137" s="538"/>
      <c r="B137" s="581">
        <f t="shared" si="4"/>
        <v>115</v>
      </c>
      <c r="C137" s="582"/>
      <c r="D137" s="579"/>
      <c r="E137" s="579"/>
      <c r="F137" s="579"/>
      <c r="G137" s="579"/>
      <c r="H137" s="579"/>
      <c r="I137" s="579"/>
      <c r="J137" s="579"/>
      <c r="K137" s="579"/>
      <c r="L137" s="583"/>
      <c r="M137" s="539"/>
      <c r="N137" s="563">
        <f t="shared" si="5"/>
        <v>0</v>
      </c>
      <c r="O137" s="541"/>
      <c r="P137" s="32"/>
      <c r="Q137" s="32">
        <f t="shared" si="6"/>
        <v>0</v>
      </c>
      <c r="R137" s="32">
        <f t="shared" si="7"/>
        <v>0</v>
      </c>
      <c r="S137" s="32"/>
      <c r="T137" s="213"/>
      <c r="U137" s="213"/>
      <c r="V137" s="213"/>
      <c r="W137" s="213"/>
      <c r="X137" s="213"/>
    </row>
    <row r="138" spans="1:24" ht="27.75" customHeight="1" x14ac:dyDescent="0.2">
      <c r="A138" s="538"/>
      <c r="B138" s="581">
        <f t="shared" si="4"/>
        <v>116</v>
      </c>
      <c r="C138" s="582"/>
      <c r="D138" s="579"/>
      <c r="E138" s="579"/>
      <c r="F138" s="579"/>
      <c r="G138" s="579"/>
      <c r="H138" s="579"/>
      <c r="I138" s="579"/>
      <c r="J138" s="579"/>
      <c r="K138" s="579"/>
      <c r="L138" s="583"/>
      <c r="M138" s="539"/>
      <c r="N138" s="563">
        <f t="shared" si="5"/>
        <v>0</v>
      </c>
      <c r="O138" s="541"/>
      <c r="P138" s="32"/>
      <c r="Q138" s="32">
        <f t="shared" si="6"/>
        <v>0</v>
      </c>
      <c r="R138" s="32">
        <f t="shared" si="7"/>
        <v>0</v>
      </c>
      <c r="S138" s="32"/>
      <c r="T138" s="213"/>
      <c r="U138" s="213"/>
      <c r="V138" s="213"/>
      <c r="W138" s="213"/>
      <c r="X138" s="213"/>
    </row>
    <row r="139" spans="1:24" ht="27.75" customHeight="1" x14ac:dyDescent="0.2">
      <c r="A139" s="538"/>
      <c r="B139" s="581">
        <f t="shared" si="4"/>
        <v>117</v>
      </c>
      <c r="C139" s="582"/>
      <c r="D139" s="579"/>
      <c r="E139" s="579"/>
      <c r="F139" s="579"/>
      <c r="G139" s="579"/>
      <c r="H139" s="579"/>
      <c r="I139" s="579"/>
      <c r="J139" s="579"/>
      <c r="K139" s="579"/>
      <c r="L139" s="583"/>
      <c r="M139" s="539"/>
      <c r="N139" s="563">
        <f t="shared" si="5"/>
        <v>0</v>
      </c>
      <c r="O139" s="541"/>
      <c r="P139" s="32"/>
      <c r="Q139" s="32">
        <f t="shared" si="6"/>
        <v>0</v>
      </c>
      <c r="R139" s="32">
        <f t="shared" si="7"/>
        <v>0</v>
      </c>
      <c r="S139" s="32"/>
      <c r="T139" s="213"/>
      <c r="U139" s="213"/>
      <c r="V139" s="213"/>
      <c r="W139" s="213"/>
      <c r="X139" s="213"/>
    </row>
    <row r="140" spans="1:24" ht="27.75" customHeight="1" x14ac:dyDescent="0.2">
      <c r="A140" s="538"/>
      <c r="B140" s="581">
        <f t="shared" si="4"/>
        <v>118</v>
      </c>
      <c r="C140" s="582"/>
      <c r="D140" s="579"/>
      <c r="E140" s="579"/>
      <c r="F140" s="579"/>
      <c r="G140" s="579"/>
      <c r="H140" s="579"/>
      <c r="I140" s="579"/>
      <c r="J140" s="579"/>
      <c r="K140" s="579"/>
      <c r="L140" s="583"/>
      <c r="M140" s="539"/>
      <c r="N140" s="563">
        <f t="shared" si="5"/>
        <v>0</v>
      </c>
      <c r="O140" s="541"/>
      <c r="P140" s="32"/>
      <c r="Q140" s="32">
        <f t="shared" si="6"/>
        <v>0</v>
      </c>
      <c r="R140" s="32">
        <f t="shared" si="7"/>
        <v>0</v>
      </c>
      <c r="S140" s="32"/>
      <c r="T140" s="213"/>
      <c r="U140" s="213"/>
      <c r="V140" s="213"/>
      <c r="W140" s="213"/>
      <c r="X140" s="213"/>
    </row>
    <row r="141" spans="1:24" ht="27.75" customHeight="1" x14ac:dyDescent="0.2">
      <c r="A141" s="538"/>
      <c r="B141" s="581">
        <f t="shared" si="4"/>
        <v>119</v>
      </c>
      <c r="C141" s="582"/>
      <c r="D141" s="579"/>
      <c r="E141" s="579"/>
      <c r="F141" s="579"/>
      <c r="G141" s="579"/>
      <c r="H141" s="579"/>
      <c r="I141" s="579"/>
      <c r="J141" s="579"/>
      <c r="K141" s="579"/>
      <c r="L141" s="583"/>
      <c r="M141" s="539"/>
      <c r="N141" s="563">
        <f t="shared" si="5"/>
        <v>0</v>
      </c>
      <c r="O141" s="541"/>
      <c r="P141" s="32"/>
      <c r="Q141" s="32">
        <f t="shared" si="6"/>
        <v>0</v>
      </c>
      <c r="R141" s="32">
        <f t="shared" si="7"/>
        <v>0</v>
      </c>
      <c r="S141" s="32"/>
      <c r="T141" s="213"/>
      <c r="U141" s="213"/>
      <c r="V141" s="213"/>
      <c r="W141" s="213"/>
      <c r="X141" s="213"/>
    </row>
    <row r="142" spans="1:24" ht="27.75" customHeight="1" x14ac:dyDescent="0.2">
      <c r="A142" s="538"/>
      <c r="B142" s="581">
        <f t="shared" si="4"/>
        <v>120</v>
      </c>
      <c r="C142" s="582"/>
      <c r="D142" s="579"/>
      <c r="E142" s="579"/>
      <c r="F142" s="579"/>
      <c r="G142" s="579"/>
      <c r="H142" s="579"/>
      <c r="I142" s="579"/>
      <c r="J142" s="579"/>
      <c r="K142" s="579"/>
      <c r="L142" s="583"/>
      <c r="M142" s="539"/>
      <c r="N142" s="563">
        <f t="shared" si="5"/>
        <v>0</v>
      </c>
      <c r="O142" s="541"/>
      <c r="P142" s="32"/>
      <c r="Q142" s="32">
        <f t="shared" si="6"/>
        <v>0</v>
      </c>
      <c r="R142" s="32">
        <f t="shared" si="7"/>
        <v>0</v>
      </c>
      <c r="S142" s="32"/>
      <c r="T142" s="213"/>
      <c r="U142" s="213"/>
      <c r="V142" s="213"/>
      <c r="W142" s="213"/>
      <c r="X142" s="213"/>
    </row>
    <row r="143" spans="1:24" ht="27.75" customHeight="1" x14ac:dyDescent="0.2">
      <c r="A143" s="538"/>
      <c r="B143" s="581">
        <f t="shared" si="4"/>
        <v>121</v>
      </c>
      <c r="C143" s="582"/>
      <c r="D143" s="579"/>
      <c r="E143" s="579"/>
      <c r="F143" s="579"/>
      <c r="G143" s="579"/>
      <c r="H143" s="579"/>
      <c r="I143" s="579"/>
      <c r="J143" s="579"/>
      <c r="K143" s="579"/>
      <c r="L143" s="583"/>
      <c r="M143" s="539"/>
      <c r="N143" s="563">
        <f t="shared" si="5"/>
        <v>0</v>
      </c>
      <c r="O143" s="541"/>
      <c r="P143" s="32"/>
      <c r="Q143" s="32">
        <f t="shared" si="6"/>
        <v>0</v>
      </c>
      <c r="R143" s="32">
        <f t="shared" si="7"/>
        <v>0</v>
      </c>
      <c r="S143" s="32"/>
      <c r="T143" s="213"/>
      <c r="U143" s="213"/>
      <c r="V143" s="213"/>
      <c r="W143" s="213"/>
      <c r="X143" s="213"/>
    </row>
    <row r="144" spans="1:24" ht="27.75" customHeight="1" x14ac:dyDescent="0.2">
      <c r="A144" s="538"/>
      <c r="B144" s="581">
        <f t="shared" si="4"/>
        <v>122</v>
      </c>
      <c r="C144" s="582"/>
      <c r="D144" s="579"/>
      <c r="E144" s="579"/>
      <c r="F144" s="579"/>
      <c r="G144" s="579"/>
      <c r="H144" s="579"/>
      <c r="I144" s="579"/>
      <c r="J144" s="579"/>
      <c r="K144" s="579"/>
      <c r="L144" s="583"/>
      <c r="M144" s="539"/>
      <c r="N144" s="563">
        <f t="shared" si="5"/>
        <v>0</v>
      </c>
      <c r="O144" s="541"/>
      <c r="P144" s="32"/>
      <c r="Q144" s="32">
        <f t="shared" si="6"/>
        <v>0</v>
      </c>
      <c r="R144" s="32">
        <f t="shared" si="7"/>
        <v>0</v>
      </c>
      <c r="S144" s="32"/>
      <c r="T144" s="213"/>
      <c r="U144" s="213"/>
      <c r="V144" s="213"/>
      <c r="W144" s="213"/>
      <c r="X144" s="213"/>
    </row>
    <row r="145" spans="1:24" ht="27.75" customHeight="1" x14ac:dyDescent="0.2">
      <c r="A145" s="538"/>
      <c r="B145" s="581">
        <f t="shared" si="4"/>
        <v>123</v>
      </c>
      <c r="C145" s="582"/>
      <c r="D145" s="579"/>
      <c r="E145" s="579"/>
      <c r="F145" s="579"/>
      <c r="G145" s="579"/>
      <c r="H145" s="579"/>
      <c r="I145" s="579"/>
      <c r="J145" s="579"/>
      <c r="K145" s="579"/>
      <c r="L145" s="583"/>
      <c r="M145" s="539"/>
      <c r="N145" s="563">
        <f t="shared" si="5"/>
        <v>0</v>
      </c>
      <c r="O145" s="541"/>
      <c r="P145" s="32"/>
      <c r="Q145" s="32">
        <f t="shared" si="6"/>
        <v>0</v>
      </c>
      <c r="R145" s="32">
        <f t="shared" si="7"/>
        <v>0</v>
      </c>
      <c r="S145" s="32"/>
      <c r="T145" s="213"/>
      <c r="U145" s="213"/>
      <c r="V145" s="213"/>
      <c r="W145" s="213"/>
      <c r="X145" s="213"/>
    </row>
    <row r="146" spans="1:24" ht="27.75" customHeight="1" x14ac:dyDescent="0.2">
      <c r="A146" s="538"/>
      <c r="B146" s="581">
        <f t="shared" si="4"/>
        <v>124</v>
      </c>
      <c r="C146" s="582"/>
      <c r="D146" s="579"/>
      <c r="E146" s="579"/>
      <c r="F146" s="579"/>
      <c r="G146" s="579"/>
      <c r="H146" s="579"/>
      <c r="I146" s="579"/>
      <c r="J146" s="579"/>
      <c r="K146" s="579"/>
      <c r="L146" s="583"/>
      <c r="M146" s="539"/>
      <c r="N146" s="563">
        <f t="shared" si="5"/>
        <v>0</v>
      </c>
      <c r="O146" s="541"/>
      <c r="P146" s="32"/>
      <c r="Q146" s="32">
        <f t="shared" si="6"/>
        <v>0</v>
      </c>
      <c r="R146" s="32">
        <f t="shared" si="7"/>
        <v>0</v>
      </c>
      <c r="S146" s="32"/>
      <c r="T146" s="213"/>
      <c r="U146" s="213"/>
      <c r="V146" s="213"/>
      <c r="W146" s="213"/>
      <c r="X146" s="213"/>
    </row>
    <row r="147" spans="1:24" ht="27.75" customHeight="1" x14ac:dyDescent="0.2">
      <c r="A147" s="538"/>
      <c r="B147" s="581">
        <f t="shared" si="4"/>
        <v>125</v>
      </c>
      <c r="C147" s="582"/>
      <c r="D147" s="579"/>
      <c r="E147" s="579"/>
      <c r="F147" s="579"/>
      <c r="G147" s="579"/>
      <c r="H147" s="579"/>
      <c r="I147" s="579"/>
      <c r="J147" s="579"/>
      <c r="K147" s="579"/>
      <c r="L147" s="583"/>
      <c r="M147" s="539"/>
      <c r="N147" s="563">
        <f t="shared" si="5"/>
        <v>0</v>
      </c>
      <c r="O147" s="541"/>
      <c r="P147" s="32"/>
      <c r="Q147" s="32">
        <f t="shared" si="6"/>
        <v>0</v>
      </c>
      <c r="R147" s="32">
        <f t="shared" si="7"/>
        <v>0</v>
      </c>
      <c r="S147" s="32"/>
      <c r="T147" s="213"/>
      <c r="U147" s="213"/>
      <c r="V147" s="213"/>
      <c r="W147" s="213"/>
      <c r="X147" s="213"/>
    </row>
    <row r="148" spans="1:24" ht="27.75" customHeight="1" x14ac:dyDescent="0.2">
      <c r="A148" s="538"/>
      <c r="B148" s="581">
        <f t="shared" si="4"/>
        <v>126</v>
      </c>
      <c r="C148" s="582"/>
      <c r="D148" s="579"/>
      <c r="E148" s="579"/>
      <c r="F148" s="579"/>
      <c r="G148" s="579"/>
      <c r="H148" s="579"/>
      <c r="I148" s="579"/>
      <c r="J148" s="579"/>
      <c r="K148" s="579"/>
      <c r="L148" s="583"/>
      <c r="M148" s="539"/>
      <c r="N148" s="563">
        <f t="shared" si="5"/>
        <v>0</v>
      </c>
      <c r="O148" s="541"/>
      <c r="P148" s="32"/>
      <c r="Q148" s="32">
        <f t="shared" si="6"/>
        <v>0</v>
      </c>
      <c r="R148" s="32">
        <f t="shared" si="7"/>
        <v>0</v>
      </c>
      <c r="S148" s="32"/>
      <c r="T148" s="213"/>
      <c r="U148" s="213"/>
      <c r="V148" s="213"/>
      <c r="W148" s="213"/>
      <c r="X148" s="213"/>
    </row>
    <row r="149" spans="1:24" ht="27.75" customHeight="1" x14ac:dyDescent="0.2">
      <c r="A149" s="538"/>
      <c r="B149" s="581">
        <f t="shared" si="4"/>
        <v>127</v>
      </c>
      <c r="C149" s="582"/>
      <c r="D149" s="579"/>
      <c r="E149" s="579"/>
      <c r="F149" s="579"/>
      <c r="G149" s="579"/>
      <c r="H149" s="579"/>
      <c r="I149" s="579"/>
      <c r="J149" s="579"/>
      <c r="K149" s="579"/>
      <c r="L149" s="583"/>
      <c r="M149" s="539"/>
      <c r="N149" s="563">
        <f t="shared" si="5"/>
        <v>0</v>
      </c>
      <c r="O149" s="541"/>
      <c r="P149" s="32"/>
      <c r="Q149" s="32">
        <f t="shared" si="6"/>
        <v>0</v>
      </c>
      <c r="R149" s="32">
        <f t="shared" si="7"/>
        <v>0</v>
      </c>
      <c r="S149" s="32"/>
      <c r="T149" s="213"/>
      <c r="U149" s="213"/>
      <c r="V149" s="213"/>
      <c r="W149" s="213"/>
      <c r="X149" s="213"/>
    </row>
    <row r="150" spans="1:24" ht="27.75" customHeight="1" x14ac:dyDescent="0.2">
      <c r="A150" s="538"/>
      <c r="B150" s="581">
        <f t="shared" si="4"/>
        <v>128</v>
      </c>
      <c r="C150" s="582"/>
      <c r="D150" s="579"/>
      <c r="E150" s="579"/>
      <c r="F150" s="579"/>
      <c r="G150" s="579"/>
      <c r="H150" s="579"/>
      <c r="I150" s="579"/>
      <c r="J150" s="579"/>
      <c r="K150" s="579"/>
      <c r="L150" s="583"/>
      <c r="M150" s="539"/>
      <c r="N150" s="563">
        <f t="shared" si="5"/>
        <v>0</v>
      </c>
      <c r="O150" s="541"/>
      <c r="P150" s="32"/>
      <c r="Q150" s="32">
        <f t="shared" si="6"/>
        <v>0</v>
      </c>
      <c r="R150" s="32">
        <f t="shared" si="7"/>
        <v>0</v>
      </c>
      <c r="S150" s="32"/>
      <c r="T150" s="213"/>
      <c r="U150" s="213"/>
      <c r="V150" s="213"/>
      <c r="W150" s="213"/>
      <c r="X150" s="213"/>
    </row>
    <row r="151" spans="1:24" ht="27.75" customHeight="1" x14ac:dyDescent="0.2">
      <c r="A151" s="538"/>
      <c r="B151" s="581">
        <f t="shared" ref="B151:B214" si="8">ROW()-GLline-1</f>
        <v>129</v>
      </c>
      <c r="C151" s="582"/>
      <c r="D151" s="579"/>
      <c r="E151" s="579"/>
      <c r="F151" s="579"/>
      <c r="G151" s="579"/>
      <c r="H151" s="579"/>
      <c r="I151" s="579"/>
      <c r="J151" s="579"/>
      <c r="K151" s="579"/>
      <c r="L151" s="583"/>
      <c r="M151" s="539"/>
      <c r="N151" s="563">
        <f t="shared" ref="N151:N214" si="9">(+Q151+R151)*PDArate</f>
        <v>0</v>
      </c>
      <c r="O151" s="541"/>
      <c r="P151" s="32"/>
      <c r="Q151" s="32">
        <f t="shared" si="6"/>
        <v>0</v>
      </c>
      <c r="R151" s="32">
        <f t="shared" si="7"/>
        <v>0</v>
      </c>
      <c r="S151" s="32"/>
      <c r="T151" s="213"/>
      <c r="U151" s="213"/>
      <c r="V151" s="213"/>
      <c r="W151" s="213"/>
      <c r="X151" s="213"/>
    </row>
    <row r="152" spans="1:24" ht="27.75" customHeight="1" x14ac:dyDescent="0.2">
      <c r="A152" s="538"/>
      <c r="B152" s="581">
        <f t="shared" si="8"/>
        <v>130</v>
      </c>
      <c r="C152" s="582"/>
      <c r="D152" s="579"/>
      <c r="E152" s="579"/>
      <c r="F152" s="579"/>
      <c r="G152" s="579"/>
      <c r="H152" s="579"/>
      <c r="I152" s="579"/>
      <c r="J152" s="579"/>
      <c r="K152" s="579"/>
      <c r="L152" s="583"/>
      <c r="M152" s="539"/>
      <c r="N152" s="563">
        <f t="shared" si="9"/>
        <v>0</v>
      </c>
      <c r="O152" s="541"/>
      <c r="P152" s="32"/>
      <c r="Q152" s="32">
        <f t="shared" ref="Q152:Q215" si="10">SUMIF(Q4GrwrNum,B152,Q4GrwrValue)</f>
        <v>0</v>
      </c>
      <c r="R152" s="32">
        <f t="shared" ref="R152:R215" si="11">SUMIF(DPGrwrNum,B152,DPGrwrValue)</f>
        <v>0</v>
      </c>
      <c r="S152" s="32"/>
      <c r="T152" s="213"/>
      <c r="U152" s="213"/>
      <c r="V152" s="213"/>
      <c r="W152" s="213"/>
      <c r="X152" s="213"/>
    </row>
    <row r="153" spans="1:24" ht="27.75" customHeight="1" x14ac:dyDescent="0.2">
      <c r="A153" s="538"/>
      <c r="B153" s="581">
        <f t="shared" si="8"/>
        <v>131</v>
      </c>
      <c r="C153" s="582"/>
      <c r="D153" s="579"/>
      <c r="E153" s="579"/>
      <c r="F153" s="579"/>
      <c r="G153" s="579"/>
      <c r="H153" s="579"/>
      <c r="I153" s="579"/>
      <c r="J153" s="579"/>
      <c r="K153" s="579"/>
      <c r="L153" s="583"/>
      <c r="M153" s="539"/>
      <c r="N153" s="563">
        <f t="shared" si="9"/>
        <v>0</v>
      </c>
      <c r="O153" s="541"/>
      <c r="P153" s="32"/>
      <c r="Q153" s="32">
        <f t="shared" si="10"/>
        <v>0</v>
      </c>
      <c r="R153" s="32">
        <f t="shared" si="11"/>
        <v>0</v>
      </c>
      <c r="S153" s="32"/>
      <c r="T153" s="213"/>
      <c r="U153" s="213"/>
      <c r="V153" s="213"/>
      <c r="W153" s="213"/>
      <c r="X153" s="213"/>
    </row>
    <row r="154" spans="1:24" ht="27.75" customHeight="1" x14ac:dyDescent="0.2">
      <c r="A154" s="538"/>
      <c r="B154" s="581">
        <f t="shared" si="8"/>
        <v>132</v>
      </c>
      <c r="C154" s="582"/>
      <c r="D154" s="579"/>
      <c r="E154" s="579"/>
      <c r="F154" s="579"/>
      <c r="G154" s="579"/>
      <c r="H154" s="579"/>
      <c r="I154" s="579"/>
      <c r="J154" s="579"/>
      <c r="K154" s="579"/>
      <c r="L154" s="583"/>
      <c r="M154" s="539"/>
      <c r="N154" s="563">
        <f t="shared" si="9"/>
        <v>0</v>
      </c>
      <c r="O154" s="541"/>
      <c r="P154" s="32"/>
      <c r="Q154" s="32">
        <f t="shared" si="10"/>
        <v>0</v>
      </c>
      <c r="R154" s="32">
        <f t="shared" si="11"/>
        <v>0</v>
      </c>
      <c r="S154" s="32"/>
      <c r="T154" s="213"/>
      <c r="U154" s="213"/>
      <c r="V154" s="213"/>
      <c r="W154" s="213"/>
      <c r="X154" s="213"/>
    </row>
    <row r="155" spans="1:24" ht="27.75" customHeight="1" x14ac:dyDescent="0.2">
      <c r="A155" s="538"/>
      <c r="B155" s="581">
        <f t="shared" si="8"/>
        <v>133</v>
      </c>
      <c r="C155" s="582"/>
      <c r="D155" s="579"/>
      <c r="E155" s="579"/>
      <c r="F155" s="579"/>
      <c r="G155" s="579"/>
      <c r="H155" s="579"/>
      <c r="I155" s="579"/>
      <c r="J155" s="579"/>
      <c r="K155" s="579"/>
      <c r="L155" s="583"/>
      <c r="M155" s="539"/>
      <c r="N155" s="563">
        <f t="shared" si="9"/>
        <v>0</v>
      </c>
      <c r="O155" s="541"/>
      <c r="P155" s="32"/>
      <c r="Q155" s="32">
        <f t="shared" si="10"/>
        <v>0</v>
      </c>
      <c r="R155" s="32">
        <f t="shared" si="11"/>
        <v>0</v>
      </c>
      <c r="S155" s="32"/>
      <c r="T155" s="213"/>
      <c r="U155" s="213"/>
      <c r="V155" s="213"/>
      <c r="W155" s="213"/>
      <c r="X155" s="213"/>
    </row>
    <row r="156" spans="1:24" ht="27.75" customHeight="1" x14ac:dyDescent="0.2">
      <c r="A156" s="538"/>
      <c r="B156" s="581">
        <f t="shared" si="8"/>
        <v>134</v>
      </c>
      <c r="C156" s="582"/>
      <c r="D156" s="579"/>
      <c r="E156" s="579"/>
      <c r="F156" s="579"/>
      <c r="G156" s="579"/>
      <c r="H156" s="579"/>
      <c r="I156" s="579"/>
      <c r="J156" s="579"/>
      <c r="K156" s="579"/>
      <c r="L156" s="583"/>
      <c r="M156" s="539"/>
      <c r="N156" s="563">
        <f t="shared" si="9"/>
        <v>0</v>
      </c>
      <c r="O156" s="541"/>
      <c r="P156" s="32"/>
      <c r="Q156" s="32">
        <f t="shared" si="10"/>
        <v>0</v>
      </c>
      <c r="R156" s="32">
        <f t="shared" si="11"/>
        <v>0</v>
      </c>
      <c r="S156" s="32"/>
      <c r="T156" s="213"/>
      <c r="U156" s="213"/>
      <c r="V156" s="213"/>
      <c r="W156" s="213"/>
      <c r="X156" s="213"/>
    </row>
    <row r="157" spans="1:24" ht="27.75" customHeight="1" x14ac:dyDescent="0.2">
      <c r="A157" s="538"/>
      <c r="B157" s="581">
        <f t="shared" si="8"/>
        <v>135</v>
      </c>
      <c r="C157" s="582"/>
      <c r="D157" s="579"/>
      <c r="E157" s="579"/>
      <c r="F157" s="579"/>
      <c r="G157" s="579"/>
      <c r="H157" s="579"/>
      <c r="I157" s="579"/>
      <c r="J157" s="579"/>
      <c r="K157" s="579"/>
      <c r="L157" s="583"/>
      <c r="M157" s="539"/>
      <c r="N157" s="563">
        <f t="shared" si="9"/>
        <v>0</v>
      </c>
      <c r="O157" s="541"/>
      <c r="P157" s="32"/>
      <c r="Q157" s="32">
        <f t="shared" si="10"/>
        <v>0</v>
      </c>
      <c r="R157" s="32">
        <f t="shared" si="11"/>
        <v>0</v>
      </c>
      <c r="S157" s="32"/>
      <c r="T157" s="213"/>
      <c r="U157" s="213"/>
      <c r="V157" s="213"/>
      <c r="W157" s="213"/>
      <c r="X157" s="213"/>
    </row>
    <row r="158" spans="1:24" ht="27.75" customHeight="1" x14ac:dyDescent="0.2">
      <c r="A158" s="538"/>
      <c r="B158" s="581">
        <f t="shared" si="8"/>
        <v>136</v>
      </c>
      <c r="C158" s="582"/>
      <c r="D158" s="579"/>
      <c r="E158" s="579"/>
      <c r="F158" s="579"/>
      <c r="G158" s="579"/>
      <c r="H158" s="579"/>
      <c r="I158" s="579"/>
      <c r="J158" s="579"/>
      <c r="K158" s="579"/>
      <c r="L158" s="583"/>
      <c r="M158" s="539"/>
      <c r="N158" s="563">
        <f t="shared" si="9"/>
        <v>0</v>
      </c>
      <c r="O158" s="541"/>
      <c r="P158" s="32"/>
      <c r="Q158" s="32">
        <f t="shared" si="10"/>
        <v>0</v>
      </c>
      <c r="R158" s="32">
        <f t="shared" si="11"/>
        <v>0</v>
      </c>
      <c r="S158" s="32"/>
      <c r="T158" s="213"/>
      <c r="U158" s="213"/>
      <c r="V158" s="213"/>
      <c r="W158" s="213"/>
      <c r="X158" s="213"/>
    </row>
    <row r="159" spans="1:24" ht="27.75" customHeight="1" x14ac:dyDescent="0.2">
      <c r="A159" s="538"/>
      <c r="B159" s="581">
        <f t="shared" si="8"/>
        <v>137</v>
      </c>
      <c r="C159" s="582"/>
      <c r="D159" s="579"/>
      <c r="E159" s="579"/>
      <c r="F159" s="579"/>
      <c r="G159" s="579"/>
      <c r="H159" s="579"/>
      <c r="I159" s="579"/>
      <c r="J159" s="579"/>
      <c r="K159" s="579"/>
      <c r="L159" s="583"/>
      <c r="M159" s="539"/>
      <c r="N159" s="563">
        <f t="shared" si="9"/>
        <v>0</v>
      </c>
      <c r="O159" s="541"/>
      <c r="P159" s="32"/>
      <c r="Q159" s="32">
        <f t="shared" si="10"/>
        <v>0</v>
      </c>
      <c r="R159" s="32">
        <f t="shared" si="11"/>
        <v>0</v>
      </c>
      <c r="S159" s="32"/>
      <c r="T159" s="213"/>
      <c r="U159" s="213"/>
      <c r="V159" s="213"/>
      <c r="W159" s="213"/>
      <c r="X159" s="213"/>
    </row>
    <row r="160" spans="1:24" ht="27.75" customHeight="1" x14ac:dyDescent="0.2">
      <c r="A160" s="538"/>
      <c r="B160" s="581">
        <f t="shared" si="8"/>
        <v>138</v>
      </c>
      <c r="C160" s="582"/>
      <c r="D160" s="579"/>
      <c r="E160" s="579"/>
      <c r="F160" s="579"/>
      <c r="G160" s="579"/>
      <c r="H160" s="579"/>
      <c r="I160" s="579"/>
      <c r="J160" s="579"/>
      <c r="K160" s="579"/>
      <c r="L160" s="583"/>
      <c r="M160" s="539"/>
      <c r="N160" s="563">
        <f t="shared" si="9"/>
        <v>0</v>
      </c>
      <c r="O160" s="541"/>
      <c r="P160" s="32"/>
      <c r="Q160" s="32">
        <f t="shared" si="10"/>
        <v>0</v>
      </c>
      <c r="R160" s="32">
        <f t="shared" si="11"/>
        <v>0</v>
      </c>
      <c r="S160" s="32"/>
      <c r="T160" s="213"/>
      <c r="U160" s="213"/>
      <c r="V160" s="213"/>
      <c r="W160" s="213"/>
      <c r="X160" s="213"/>
    </row>
    <row r="161" spans="1:24" ht="27.75" customHeight="1" x14ac:dyDescent="0.2">
      <c r="A161" s="538"/>
      <c r="B161" s="581">
        <f t="shared" si="8"/>
        <v>139</v>
      </c>
      <c r="C161" s="582"/>
      <c r="D161" s="579"/>
      <c r="E161" s="579"/>
      <c r="F161" s="579"/>
      <c r="G161" s="579"/>
      <c r="H161" s="579"/>
      <c r="I161" s="579"/>
      <c r="J161" s="579"/>
      <c r="K161" s="579"/>
      <c r="L161" s="583"/>
      <c r="M161" s="539"/>
      <c r="N161" s="563">
        <f t="shared" si="9"/>
        <v>0</v>
      </c>
      <c r="O161" s="541"/>
      <c r="P161" s="32"/>
      <c r="Q161" s="32">
        <f t="shared" si="10"/>
        <v>0</v>
      </c>
      <c r="R161" s="32">
        <f t="shared" si="11"/>
        <v>0</v>
      </c>
      <c r="S161" s="32"/>
      <c r="T161" s="213"/>
      <c r="U161" s="213"/>
      <c r="V161" s="213"/>
      <c r="W161" s="213"/>
      <c r="X161" s="213"/>
    </row>
    <row r="162" spans="1:24" ht="27.75" customHeight="1" x14ac:dyDescent="0.2">
      <c r="A162" s="538"/>
      <c r="B162" s="581">
        <f t="shared" si="8"/>
        <v>140</v>
      </c>
      <c r="C162" s="582"/>
      <c r="D162" s="579"/>
      <c r="E162" s="579"/>
      <c r="F162" s="579"/>
      <c r="G162" s="579"/>
      <c r="H162" s="579"/>
      <c r="I162" s="579"/>
      <c r="J162" s="579"/>
      <c r="K162" s="579"/>
      <c r="L162" s="583"/>
      <c r="M162" s="539"/>
      <c r="N162" s="563">
        <f t="shared" si="9"/>
        <v>0</v>
      </c>
      <c r="O162" s="541"/>
      <c r="P162" s="32"/>
      <c r="Q162" s="32">
        <f t="shared" si="10"/>
        <v>0</v>
      </c>
      <c r="R162" s="32">
        <f t="shared" si="11"/>
        <v>0</v>
      </c>
      <c r="S162" s="32"/>
      <c r="T162" s="213"/>
      <c r="U162" s="213"/>
      <c r="V162" s="213"/>
      <c r="W162" s="213"/>
      <c r="X162" s="213"/>
    </row>
    <row r="163" spans="1:24" ht="27.75" customHeight="1" x14ac:dyDescent="0.2">
      <c r="A163" s="538"/>
      <c r="B163" s="581">
        <f t="shared" si="8"/>
        <v>141</v>
      </c>
      <c r="C163" s="582"/>
      <c r="D163" s="579"/>
      <c r="E163" s="579"/>
      <c r="F163" s="579"/>
      <c r="G163" s="579"/>
      <c r="H163" s="579"/>
      <c r="I163" s="579"/>
      <c r="J163" s="579"/>
      <c r="K163" s="579"/>
      <c r="L163" s="583"/>
      <c r="M163" s="539"/>
      <c r="N163" s="563">
        <f t="shared" si="9"/>
        <v>0</v>
      </c>
      <c r="O163" s="541"/>
      <c r="P163" s="32"/>
      <c r="Q163" s="32">
        <f t="shared" si="10"/>
        <v>0</v>
      </c>
      <c r="R163" s="32">
        <f t="shared" si="11"/>
        <v>0</v>
      </c>
      <c r="S163" s="32"/>
      <c r="T163" s="213"/>
      <c r="U163" s="213"/>
      <c r="V163" s="213"/>
      <c r="W163" s="213"/>
      <c r="X163" s="213"/>
    </row>
    <row r="164" spans="1:24" ht="27.75" customHeight="1" x14ac:dyDescent="0.2">
      <c r="A164" s="538"/>
      <c r="B164" s="581">
        <f t="shared" si="8"/>
        <v>142</v>
      </c>
      <c r="C164" s="582"/>
      <c r="D164" s="579"/>
      <c r="E164" s="579"/>
      <c r="F164" s="579"/>
      <c r="G164" s="579"/>
      <c r="H164" s="579"/>
      <c r="I164" s="579"/>
      <c r="J164" s="579"/>
      <c r="K164" s="579"/>
      <c r="L164" s="583"/>
      <c r="M164" s="539"/>
      <c r="N164" s="563">
        <f t="shared" si="9"/>
        <v>0</v>
      </c>
      <c r="O164" s="541"/>
      <c r="P164" s="32"/>
      <c r="Q164" s="32">
        <f t="shared" si="10"/>
        <v>0</v>
      </c>
      <c r="R164" s="32">
        <f t="shared" si="11"/>
        <v>0</v>
      </c>
      <c r="S164" s="32"/>
      <c r="T164" s="213"/>
      <c r="U164" s="213"/>
      <c r="V164" s="213"/>
      <c r="W164" s="213"/>
      <c r="X164" s="213"/>
    </row>
    <row r="165" spans="1:24" ht="27.75" customHeight="1" x14ac:dyDescent="0.2">
      <c r="A165" s="538"/>
      <c r="B165" s="581">
        <f t="shared" si="8"/>
        <v>143</v>
      </c>
      <c r="C165" s="582"/>
      <c r="D165" s="579"/>
      <c r="E165" s="579"/>
      <c r="F165" s="579"/>
      <c r="G165" s="579"/>
      <c r="H165" s="579"/>
      <c r="I165" s="579"/>
      <c r="J165" s="579"/>
      <c r="K165" s="579"/>
      <c r="L165" s="583"/>
      <c r="M165" s="539"/>
      <c r="N165" s="563">
        <f t="shared" si="9"/>
        <v>0</v>
      </c>
      <c r="O165" s="541"/>
      <c r="P165" s="32"/>
      <c r="Q165" s="32">
        <f t="shared" si="10"/>
        <v>0</v>
      </c>
      <c r="R165" s="32">
        <f t="shared" si="11"/>
        <v>0</v>
      </c>
      <c r="S165" s="32"/>
      <c r="T165" s="213"/>
      <c r="U165" s="213"/>
      <c r="V165" s="213"/>
      <c r="W165" s="213"/>
      <c r="X165" s="213"/>
    </row>
    <row r="166" spans="1:24" ht="27.75" customHeight="1" x14ac:dyDescent="0.2">
      <c r="A166" s="538"/>
      <c r="B166" s="581">
        <f t="shared" si="8"/>
        <v>144</v>
      </c>
      <c r="C166" s="582"/>
      <c r="D166" s="579"/>
      <c r="E166" s="579"/>
      <c r="F166" s="579"/>
      <c r="G166" s="579"/>
      <c r="H166" s="579"/>
      <c r="I166" s="579"/>
      <c r="J166" s="579"/>
      <c r="K166" s="579"/>
      <c r="L166" s="583"/>
      <c r="M166" s="539"/>
      <c r="N166" s="563">
        <f t="shared" si="9"/>
        <v>0</v>
      </c>
      <c r="O166" s="541"/>
      <c r="P166" s="32"/>
      <c r="Q166" s="32">
        <f t="shared" si="10"/>
        <v>0</v>
      </c>
      <c r="R166" s="32">
        <f t="shared" si="11"/>
        <v>0</v>
      </c>
      <c r="S166" s="32"/>
      <c r="T166" s="213"/>
      <c r="U166" s="213"/>
      <c r="V166" s="213"/>
      <c r="W166" s="213"/>
      <c r="X166" s="213"/>
    </row>
    <row r="167" spans="1:24" ht="27.75" customHeight="1" x14ac:dyDescent="0.2">
      <c r="A167" s="538"/>
      <c r="B167" s="581">
        <f t="shared" si="8"/>
        <v>145</v>
      </c>
      <c r="C167" s="582"/>
      <c r="D167" s="579"/>
      <c r="E167" s="579"/>
      <c r="F167" s="579"/>
      <c r="G167" s="579"/>
      <c r="H167" s="579"/>
      <c r="I167" s="579"/>
      <c r="J167" s="579"/>
      <c r="K167" s="579"/>
      <c r="L167" s="583"/>
      <c r="M167" s="539"/>
      <c r="N167" s="563">
        <f t="shared" si="9"/>
        <v>0</v>
      </c>
      <c r="O167" s="541"/>
      <c r="P167" s="32"/>
      <c r="Q167" s="32">
        <f t="shared" si="10"/>
        <v>0</v>
      </c>
      <c r="R167" s="32">
        <f t="shared" si="11"/>
        <v>0</v>
      </c>
      <c r="S167" s="32"/>
      <c r="T167" s="213"/>
      <c r="U167" s="213"/>
      <c r="V167" s="213"/>
      <c r="W167" s="213"/>
      <c r="X167" s="213"/>
    </row>
    <row r="168" spans="1:24" ht="27.75" customHeight="1" x14ac:dyDescent="0.2">
      <c r="A168" s="538"/>
      <c r="B168" s="581">
        <f t="shared" si="8"/>
        <v>146</v>
      </c>
      <c r="C168" s="582"/>
      <c r="D168" s="579"/>
      <c r="E168" s="579"/>
      <c r="F168" s="579"/>
      <c r="G168" s="579"/>
      <c r="H168" s="579"/>
      <c r="I168" s="579"/>
      <c r="J168" s="579"/>
      <c r="K168" s="579"/>
      <c r="L168" s="583"/>
      <c r="M168" s="539"/>
      <c r="N168" s="563">
        <f t="shared" si="9"/>
        <v>0</v>
      </c>
      <c r="O168" s="541"/>
      <c r="P168" s="32"/>
      <c r="Q168" s="32">
        <f t="shared" si="10"/>
        <v>0</v>
      </c>
      <c r="R168" s="32">
        <f t="shared" si="11"/>
        <v>0</v>
      </c>
      <c r="S168" s="32"/>
      <c r="T168" s="213"/>
      <c r="U168" s="213"/>
      <c r="V168" s="213"/>
      <c r="W168" s="213"/>
      <c r="X168" s="213"/>
    </row>
    <row r="169" spans="1:24" ht="27.75" customHeight="1" x14ac:dyDescent="0.2">
      <c r="A169" s="538"/>
      <c r="B169" s="581">
        <f t="shared" si="8"/>
        <v>147</v>
      </c>
      <c r="C169" s="582"/>
      <c r="D169" s="579"/>
      <c r="E169" s="579"/>
      <c r="F169" s="579"/>
      <c r="G169" s="579"/>
      <c r="H169" s="579"/>
      <c r="I169" s="579"/>
      <c r="J169" s="579"/>
      <c r="K169" s="579"/>
      <c r="L169" s="583"/>
      <c r="M169" s="539"/>
      <c r="N169" s="563">
        <f t="shared" si="9"/>
        <v>0</v>
      </c>
      <c r="O169" s="541"/>
      <c r="P169" s="32"/>
      <c r="Q169" s="32">
        <f t="shared" si="10"/>
        <v>0</v>
      </c>
      <c r="R169" s="32">
        <f t="shared" si="11"/>
        <v>0</v>
      </c>
      <c r="S169" s="32"/>
      <c r="T169" s="213"/>
      <c r="U169" s="213"/>
      <c r="V169" s="213"/>
      <c r="W169" s="213"/>
      <c r="X169" s="213"/>
    </row>
    <row r="170" spans="1:24" ht="27.75" customHeight="1" x14ac:dyDescent="0.2">
      <c r="A170" s="538"/>
      <c r="B170" s="581">
        <f t="shared" si="8"/>
        <v>148</v>
      </c>
      <c r="C170" s="582"/>
      <c r="D170" s="579"/>
      <c r="E170" s="579"/>
      <c r="F170" s="579"/>
      <c r="G170" s="579"/>
      <c r="H170" s="579"/>
      <c r="I170" s="579"/>
      <c r="J170" s="579"/>
      <c r="K170" s="579"/>
      <c r="L170" s="583"/>
      <c r="M170" s="539"/>
      <c r="N170" s="563">
        <f t="shared" si="9"/>
        <v>0</v>
      </c>
      <c r="O170" s="541"/>
      <c r="P170" s="32"/>
      <c r="Q170" s="32">
        <f t="shared" si="10"/>
        <v>0</v>
      </c>
      <c r="R170" s="32">
        <f t="shared" si="11"/>
        <v>0</v>
      </c>
      <c r="S170" s="32"/>
      <c r="T170" s="213"/>
      <c r="U170" s="213"/>
      <c r="V170" s="213"/>
      <c r="W170" s="213"/>
      <c r="X170" s="213"/>
    </row>
    <row r="171" spans="1:24" ht="27.75" customHeight="1" x14ac:dyDescent="0.2">
      <c r="A171" s="538"/>
      <c r="B171" s="581">
        <f t="shared" si="8"/>
        <v>149</v>
      </c>
      <c r="C171" s="582"/>
      <c r="D171" s="579"/>
      <c r="E171" s="579"/>
      <c r="F171" s="579"/>
      <c r="G171" s="579"/>
      <c r="H171" s="579"/>
      <c r="I171" s="579"/>
      <c r="J171" s="579"/>
      <c r="K171" s="579"/>
      <c r="L171" s="583"/>
      <c r="M171" s="539"/>
      <c r="N171" s="563">
        <f t="shared" si="9"/>
        <v>0</v>
      </c>
      <c r="O171" s="541"/>
      <c r="P171" s="32"/>
      <c r="Q171" s="32">
        <f t="shared" si="10"/>
        <v>0</v>
      </c>
      <c r="R171" s="32">
        <f t="shared" si="11"/>
        <v>0</v>
      </c>
      <c r="S171" s="32"/>
      <c r="T171" s="213"/>
      <c r="U171" s="213"/>
      <c r="V171" s="213"/>
      <c r="W171" s="213"/>
      <c r="X171" s="213"/>
    </row>
    <row r="172" spans="1:24" ht="27.75" customHeight="1" x14ac:dyDescent="0.2">
      <c r="A172" s="538"/>
      <c r="B172" s="581">
        <f t="shared" si="8"/>
        <v>150</v>
      </c>
      <c r="C172" s="582"/>
      <c r="D172" s="579"/>
      <c r="E172" s="579"/>
      <c r="F172" s="579"/>
      <c r="G172" s="579"/>
      <c r="H172" s="579"/>
      <c r="I172" s="579"/>
      <c r="J172" s="579"/>
      <c r="K172" s="579"/>
      <c r="L172" s="583"/>
      <c r="M172" s="539"/>
      <c r="N172" s="563">
        <f t="shared" si="9"/>
        <v>0</v>
      </c>
      <c r="O172" s="541"/>
      <c r="P172" s="32"/>
      <c r="Q172" s="32">
        <f t="shared" si="10"/>
        <v>0</v>
      </c>
      <c r="R172" s="32">
        <f t="shared" si="11"/>
        <v>0</v>
      </c>
      <c r="S172" s="32"/>
      <c r="T172" s="213"/>
      <c r="U172" s="213"/>
      <c r="V172" s="213"/>
      <c r="W172" s="213"/>
      <c r="X172" s="213"/>
    </row>
    <row r="173" spans="1:24" ht="27.75" customHeight="1" x14ac:dyDescent="0.2">
      <c r="A173" s="538"/>
      <c r="B173" s="581">
        <f t="shared" si="8"/>
        <v>151</v>
      </c>
      <c r="C173" s="582"/>
      <c r="D173" s="579"/>
      <c r="E173" s="579"/>
      <c r="F173" s="579"/>
      <c r="G173" s="579"/>
      <c r="H173" s="579"/>
      <c r="I173" s="579"/>
      <c r="J173" s="579"/>
      <c r="K173" s="579"/>
      <c r="L173" s="583"/>
      <c r="M173" s="539"/>
      <c r="N173" s="563">
        <f t="shared" si="9"/>
        <v>0</v>
      </c>
      <c r="O173" s="541"/>
      <c r="P173" s="32"/>
      <c r="Q173" s="32">
        <f t="shared" si="10"/>
        <v>0</v>
      </c>
      <c r="R173" s="32">
        <f t="shared" si="11"/>
        <v>0</v>
      </c>
      <c r="S173" s="32"/>
      <c r="T173" s="213"/>
      <c r="U173" s="213"/>
      <c r="V173" s="213"/>
      <c r="W173" s="213"/>
      <c r="X173" s="213"/>
    </row>
    <row r="174" spans="1:24" ht="27.75" customHeight="1" x14ac:dyDescent="0.2">
      <c r="A174" s="538"/>
      <c r="B174" s="581">
        <f t="shared" si="8"/>
        <v>152</v>
      </c>
      <c r="C174" s="582"/>
      <c r="D174" s="579"/>
      <c r="E174" s="579"/>
      <c r="F174" s="579"/>
      <c r="G174" s="579"/>
      <c r="H174" s="579"/>
      <c r="I174" s="579"/>
      <c r="J174" s="579"/>
      <c r="K174" s="579"/>
      <c r="L174" s="583"/>
      <c r="M174" s="539"/>
      <c r="N174" s="563">
        <f t="shared" si="9"/>
        <v>0</v>
      </c>
      <c r="O174" s="541"/>
      <c r="P174" s="32"/>
      <c r="Q174" s="32">
        <f t="shared" si="10"/>
        <v>0</v>
      </c>
      <c r="R174" s="32">
        <f t="shared" si="11"/>
        <v>0</v>
      </c>
      <c r="S174" s="32"/>
      <c r="T174" s="213"/>
      <c r="U174" s="213"/>
      <c r="V174" s="213"/>
      <c r="W174" s="213"/>
      <c r="X174" s="213"/>
    </row>
    <row r="175" spans="1:24" ht="27.75" customHeight="1" x14ac:dyDescent="0.2">
      <c r="A175" s="538"/>
      <c r="B175" s="581">
        <f t="shared" si="8"/>
        <v>153</v>
      </c>
      <c r="C175" s="582"/>
      <c r="D175" s="579"/>
      <c r="E175" s="579"/>
      <c r="F175" s="579"/>
      <c r="G175" s="579"/>
      <c r="H175" s="579"/>
      <c r="I175" s="579"/>
      <c r="J175" s="579"/>
      <c r="K175" s="579"/>
      <c r="L175" s="583"/>
      <c r="M175" s="539"/>
      <c r="N175" s="563">
        <f t="shared" si="9"/>
        <v>0</v>
      </c>
      <c r="O175" s="541"/>
      <c r="P175" s="32"/>
      <c r="Q175" s="32">
        <f t="shared" si="10"/>
        <v>0</v>
      </c>
      <c r="R175" s="32">
        <f t="shared" si="11"/>
        <v>0</v>
      </c>
      <c r="S175" s="213"/>
      <c r="T175" s="213"/>
      <c r="U175" s="213"/>
      <c r="V175" s="213"/>
      <c r="W175" s="213"/>
      <c r="X175" s="213"/>
    </row>
    <row r="176" spans="1:24" ht="27.75" customHeight="1" x14ac:dyDescent="0.2">
      <c r="A176" s="538"/>
      <c r="B176" s="581">
        <f t="shared" si="8"/>
        <v>154</v>
      </c>
      <c r="C176" s="582"/>
      <c r="D176" s="579"/>
      <c r="E176" s="579"/>
      <c r="F176" s="579"/>
      <c r="G176" s="579"/>
      <c r="H176" s="579"/>
      <c r="I176" s="579"/>
      <c r="J176" s="579"/>
      <c r="K176" s="579"/>
      <c r="L176" s="583"/>
      <c r="M176" s="539"/>
      <c r="N176" s="563">
        <f t="shared" si="9"/>
        <v>0</v>
      </c>
      <c r="O176" s="541"/>
      <c r="P176" s="32"/>
      <c r="Q176" s="32">
        <f t="shared" si="10"/>
        <v>0</v>
      </c>
      <c r="R176" s="32">
        <f t="shared" si="11"/>
        <v>0</v>
      </c>
      <c r="S176" s="213"/>
      <c r="T176" s="213"/>
      <c r="U176" s="213"/>
      <c r="V176" s="213"/>
      <c r="W176" s="213"/>
      <c r="X176" s="213"/>
    </row>
    <row r="177" spans="1:24" ht="27.75" customHeight="1" x14ac:dyDescent="0.2">
      <c r="A177" s="538"/>
      <c r="B177" s="581">
        <f t="shared" si="8"/>
        <v>155</v>
      </c>
      <c r="C177" s="582"/>
      <c r="D177" s="579"/>
      <c r="E177" s="579"/>
      <c r="F177" s="579"/>
      <c r="G177" s="579"/>
      <c r="H177" s="579"/>
      <c r="I177" s="579"/>
      <c r="J177" s="579"/>
      <c r="K177" s="579"/>
      <c r="L177" s="583"/>
      <c r="M177" s="539"/>
      <c r="N177" s="563">
        <f t="shared" si="9"/>
        <v>0</v>
      </c>
      <c r="O177" s="541"/>
      <c r="P177" s="32"/>
      <c r="Q177" s="32">
        <f t="shared" si="10"/>
        <v>0</v>
      </c>
      <c r="R177" s="32">
        <f t="shared" si="11"/>
        <v>0</v>
      </c>
      <c r="S177" s="213"/>
      <c r="T177" s="213"/>
      <c r="U177" s="213"/>
      <c r="V177" s="213"/>
      <c r="W177" s="213"/>
      <c r="X177" s="213"/>
    </row>
    <row r="178" spans="1:24" ht="27.75" customHeight="1" x14ac:dyDescent="0.2">
      <c r="A178" s="538"/>
      <c r="B178" s="581">
        <f t="shared" si="8"/>
        <v>156</v>
      </c>
      <c r="C178" s="582"/>
      <c r="D178" s="579"/>
      <c r="E178" s="579"/>
      <c r="F178" s="579"/>
      <c r="G178" s="579"/>
      <c r="H178" s="579"/>
      <c r="I178" s="579"/>
      <c r="J178" s="579"/>
      <c r="K178" s="579"/>
      <c r="L178" s="583"/>
      <c r="M178" s="539"/>
      <c r="N178" s="563">
        <f t="shared" si="9"/>
        <v>0</v>
      </c>
      <c r="O178" s="541"/>
      <c r="P178" s="32"/>
      <c r="Q178" s="32">
        <f t="shared" si="10"/>
        <v>0</v>
      </c>
      <c r="R178" s="32">
        <f t="shared" si="11"/>
        <v>0</v>
      </c>
      <c r="S178" s="213"/>
      <c r="T178" s="213"/>
      <c r="U178" s="213"/>
      <c r="V178" s="213"/>
      <c r="W178" s="213"/>
      <c r="X178" s="213"/>
    </row>
    <row r="179" spans="1:24" ht="27.75" customHeight="1" x14ac:dyDescent="0.2">
      <c r="A179" s="538"/>
      <c r="B179" s="581">
        <f t="shared" si="8"/>
        <v>157</v>
      </c>
      <c r="C179" s="582"/>
      <c r="D179" s="579"/>
      <c r="E179" s="579"/>
      <c r="F179" s="579"/>
      <c r="G179" s="579"/>
      <c r="H179" s="579"/>
      <c r="I179" s="579"/>
      <c r="J179" s="579"/>
      <c r="K179" s="579"/>
      <c r="L179" s="583"/>
      <c r="M179" s="539"/>
      <c r="N179" s="563">
        <f t="shared" si="9"/>
        <v>0</v>
      </c>
      <c r="O179" s="541"/>
      <c r="P179" s="32"/>
      <c r="Q179" s="32">
        <f t="shared" si="10"/>
        <v>0</v>
      </c>
      <c r="R179" s="32">
        <f t="shared" si="11"/>
        <v>0</v>
      </c>
      <c r="S179" s="213"/>
      <c r="T179" s="213"/>
      <c r="U179" s="213"/>
      <c r="V179" s="213"/>
      <c r="W179" s="213"/>
      <c r="X179" s="213"/>
    </row>
    <row r="180" spans="1:24" ht="27.75" customHeight="1" x14ac:dyDescent="0.2">
      <c r="A180" s="538"/>
      <c r="B180" s="581">
        <f t="shared" si="8"/>
        <v>158</v>
      </c>
      <c r="C180" s="582"/>
      <c r="D180" s="579"/>
      <c r="E180" s="579"/>
      <c r="F180" s="579"/>
      <c r="G180" s="579"/>
      <c r="H180" s="579"/>
      <c r="I180" s="579"/>
      <c r="J180" s="579"/>
      <c r="K180" s="579"/>
      <c r="L180" s="583"/>
      <c r="M180" s="539"/>
      <c r="N180" s="563">
        <f t="shared" si="9"/>
        <v>0</v>
      </c>
      <c r="O180" s="541"/>
      <c r="P180" s="32"/>
      <c r="Q180" s="32">
        <f t="shared" si="10"/>
        <v>0</v>
      </c>
      <c r="R180" s="32">
        <f t="shared" si="11"/>
        <v>0</v>
      </c>
      <c r="S180" s="213"/>
      <c r="T180" s="213"/>
      <c r="U180" s="213"/>
      <c r="V180" s="213"/>
      <c r="W180" s="213"/>
      <c r="X180" s="213"/>
    </row>
    <row r="181" spans="1:24" ht="27.75" customHeight="1" x14ac:dyDescent="0.2">
      <c r="A181" s="538"/>
      <c r="B181" s="581">
        <f t="shared" si="8"/>
        <v>159</v>
      </c>
      <c r="C181" s="582"/>
      <c r="D181" s="579"/>
      <c r="E181" s="579"/>
      <c r="F181" s="579"/>
      <c r="G181" s="579"/>
      <c r="H181" s="579"/>
      <c r="I181" s="579"/>
      <c r="J181" s="579"/>
      <c r="K181" s="579"/>
      <c r="L181" s="583"/>
      <c r="M181" s="539"/>
      <c r="N181" s="563">
        <f t="shared" si="9"/>
        <v>0</v>
      </c>
      <c r="O181" s="541"/>
      <c r="P181" s="32"/>
      <c r="Q181" s="32">
        <f t="shared" si="10"/>
        <v>0</v>
      </c>
      <c r="R181" s="32">
        <f t="shared" si="11"/>
        <v>0</v>
      </c>
      <c r="S181" s="213"/>
      <c r="T181" s="213"/>
      <c r="U181" s="213"/>
      <c r="V181" s="213"/>
      <c r="W181" s="213"/>
      <c r="X181" s="213"/>
    </row>
    <row r="182" spans="1:24" ht="27.75" customHeight="1" x14ac:dyDescent="0.2">
      <c r="A182" s="538"/>
      <c r="B182" s="581">
        <f t="shared" si="8"/>
        <v>160</v>
      </c>
      <c r="C182" s="582"/>
      <c r="D182" s="579"/>
      <c r="E182" s="579"/>
      <c r="F182" s="579"/>
      <c r="G182" s="579"/>
      <c r="H182" s="579"/>
      <c r="I182" s="579"/>
      <c r="J182" s="579"/>
      <c r="K182" s="579"/>
      <c r="L182" s="583"/>
      <c r="M182" s="539"/>
      <c r="N182" s="563">
        <f t="shared" si="9"/>
        <v>0</v>
      </c>
      <c r="O182" s="541"/>
      <c r="P182" s="32"/>
      <c r="Q182" s="32">
        <f t="shared" si="10"/>
        <v>0</v>
      </c>
      <c r="R182" s="32">
        <f t="shared" si="11"/>
        <v>0</v>
      </c>
      <c r="S182" s="213"/>
      <c r="T182" s="213"/>
      <c r="U182" s="213"/>
      <c r="V182" s="213"/>
      <c r="W182" s="213"/>
      <c r="X182" s="213"/>
    </row>
    <row r="183" spans="1:24" ht="27.75" customHeight="1" x14ac:dyDescent="0.2">
      <c r="A183" s="538"/>
      <c r="B183" s="581">
        <f t="shared" si="8"/>
        <v>161</v>
      </c>
      <c r="C183" s="582"/>
      <c r="D183" s="579"/>
      <c r="E183" s="579"/>
      <c r="F183" s="579"/>
      <c r="G183" s="579"/>
      <c r="H183" s="579"/>
      <c r="I183" s="579"/>
      <c r="J183" s="579"/>
      <c r="K183" s="579"/>
      <c r="L183" s="583"/>
      <c r="M183" s="539"/>
      <c r="N183" s="563">
        <f t="shared" si="9"/>
        <v>0</v>
      </c>
      <c r="O183" s="541"/>
      <c r="P183" s="32"/>
      <c r="Q183" s="32">
        <f t="shared" si="10"/>
        <v>0</v>
      </c>
      <c r="R183" s="32">
        <f t="shared" si="11"/>
        <v>0</v>
      </c>
      <c r="S183" s="213"/>
      <c r="T183" s="213"/>
      <c r="U183" s="213"/>
      <c r="V183" s="213"/>
      <c r="W183" s="213"/>
      <c r="X183" s="213"/>
    </row>
    <row r="184" spans="1:24" ht="27.75" customHeight="1" x14ac:dyDescent="0.2">
      <c r="A184" s="538"/>
      <c r="B184" s="581">
        <f t="shared" si="8"/>
        <v>162</v>
      </c>
      <c r="C184" s="582"/>
      <c r="D184" s="579"/>
      <c r="E184" s="579"/>
      <c r="F184" s="579"/>
      <c r="G184" s="579"/>
      <c r="H184" s="579"/>
      <c r="I184" s="579"/>
      <c r="J184" s="579"/>
      <c r="K184" s="579"/>
      <c r="L184" s="583"/>
      <c r="M184" s="539"/>
      <c r="N184" s="563">
        <f t="shared" si="9"/>
        <v>0</v>
      </c>
      <c r="O184" s="541"/>
      <c r="P184" s="32"/>
      <c r="Q184" s="32">
        <f t="shared" si="10"/>
        <v>0</v>
      </c>
      <c r="R184" s="32">
        <f t="shared" si="11"/>
        <v>0</v>
      </c>
      <c r="S184" s="213"/>
      <c r="T184" s="213"/>
      <c r="U184" s="213"/>
      <c r="V184" s="213"/>
      <c r="W184" s="213"/>
      <c r="X184" s="213"/>
    </row>
    <row r="185" spans="1:24" ht="27.75" customHeight="1" x14ac:dyDescent="0.2">
      <c r="A185" s="538"/>
      <c r="B185" s="581">
        <f t="shared" si="8"/>
        <v>163</v>
      </c>
      <c r="C185" s="582"/>
      <c r="D185" s="579"/>
      <c r="E185" s="579"/>
      <c r="F185" s="579"/>
      <c r="G185" s="579"/>
      <c r="H185" s="579"/>
      <c r="I185" s="579"/>
      <c r="J185" s="579"/>
      <c r="K185" s="579"/>
      <c r="L185" s="583"/>
      <c r="M185" s="539"/>
      <c r="N185" s="563">
        <f t="shared" si="9"/>
        <v>0</v>
      </c>
      <c r="O185" s="541"/>
      <c r="P185" s="32"/>
      <c r="Q185" s="32">
        <f t="shared" si="10"/>
        <v>0</v>
      </c>
      <c r="R185" s="32">
        <f t="shared" si="11"/>
        <v>0</v>
      </c>
      <c r="S185" s="213"/>
      <c r="T185" s="213"/>
      <c r="U185" s="213"/>
      <c r="V185" s="213"/>
      <c r="W185" s="213"/>
      <c r="X185" s="213"/>
    </row>
    <row r="186" spans="1:24" ht="27.75" customHeight="1" x14ac:dyDescent="0.2">
      <c r="A186" s="538"/>
      <c r="B186" s="581">
        <f t="shared" si="8"/>
        <v>164</v>
      </c>
      <c r="C186" s="582"/>
      <c r="D186" s="579"/>
      <c r="E186" s="579"/>
      <c r="F186" s="579"/>
      <c r="G186" s="579"/>
      <c r="H186" s="579"/>
      <c r="I186" s="579"/>
      <c r="J186" s="579"/>
      <c r="K186" s="579"/>
      <c r="L186" s="583"/>
      <c r="M186" s="539"/>
      <c r="N186" s="563">
        <f t="shared" si="9"/>
        <v>0</v>
      </c>
      <c r="O186" s="541"/>
      <c r="P186" s="32"/>
      <c r="Q186" s="32">
        <f t="shared" si="10"/>
        <v>0</v>
      </c>
      <c r="R186" s="32">
        <f t="shared" si="11"/>
        <v>0</v>
      </c>
      <c r="S186" s="213"/>
      <c r="T186" s="213"/>
      <c r="U186" s="213"/>
      <c r="V186" s="213"/>
      <c r="W186" s="213"/>
      <c r="X186" s="213"/>
    </row>
    <row r="187" spans="1:24" ht="27.75" customHeight="1" x14ac:dyDescent="0.2">
      <c r="A187" s="538"/>
      <c r="B187" s="581">
        <f t="shared" si="8"/>
        <v>165</v>
      </c>
      <c r="C187" s="582"/>
      <c r="D187" s="579"/>
      <c r="E187" s="579"/>
      <c r="F187" s="579"/>
      <c r="G187" s="579"/>
      <c r="H187" s="579"/>
      <c r="I187" s="579"/>
      <c r="J187" s="579"/>
      <c r="K187" s="579"/>
      <c r="L187" s="583"/>
      <c r="M187" s="539"/>
      <c r="N187" s="563">
        <f t="shared" si="9"/>
        <v>0</v>
      </c>
      <c r="O187" s="541"/>
      <c r="P187" s="32"/>
      <c r="Q187" s="32">
        <f t="shared" si="10"/>
        <v>0</v>
      </c>
      <c r="R187" s="32">
        <f t="shared" si="11"/>
        <v>0</v>
      </c>
      <c r="S187" s="213"/>
      <c r="T187" s="213"/>
      <c r="U187" s="213"/>
      <c r="V187" s="213"/>
      <c r="W187" s="213"/>
      <c r="X187" s="213"/>
    </row>
    <row r="188" spans="1:24" ht="27.75" customHeight="1" x14ac:dyDescent="0.2">
      <c r="A188" s="538"/>
      <c r="B188" s="581">
        <f t="shared" si="8"/>
        <v>166</v>
      </c>
      <c r="C188" s="582"/>
      <c r="D188" s="579"/>
      <c r="E188" s="579"/>
      <c r="F188" s="579"/>
      <c r="G188" s="579"/>
      <c r="H188" s="579"/>
      <c r="I188" s="579"/>
      <c r="J188" s="579"/>
      <c r="K188" s="579"/>
      <c r="L188" s="583"/>
      <c r="M188" s="539"/>
      <c r="N188" s="563">
        <f t="shared" si="9"/>
        <v>0</v>
      </c>
      <c r="O188" s="541"/>
      <c r="P188" s="32"/>
      <c r="Q188" s="32">
        <f t="shared" si="10"/>
        <v>0</v>
      </c>
      <c r="R188" s="32">
        <f t="shared" si="11"/>
        <v>0</v>
      </c>
      <c r="S188" s="213"/>
      <c r="T188" s="213"/>
      <c r="U188" s="213"/>
      <c r="V188" s="213"/>
      <c r="W188" s="213"/>
      <c r="X188" s="213"/>
    </row>
    <row r="189" spans="1:24" ht="27.75" customHeight="1" x14ac:dyDescent="0.2">
      <c r="A189" s="538"/>
      <c r="B189" s="581">
        <f t="shared" si="8"/>
        <v>167</v>
      </c>
      <c r="C189" s="582"/>
      <c r="D189" s="579"/>
      <c r="E189" s="579"/>
      <c r="F189" s="579"/>
      <c r="G189" s="579"/>
      <c r="H189" s="579"/>
      <c r="I189" s="579"/>
      <c r="J189" s="579"/>
      <c r="K189" s="579"/>
      <c r="L189" s="583"/>
      <c r="M189" s="539"/>
      <c r="N189" s="563">
        <f t="shared" si="9"/>
        <v>0</v>
      </c>
      <c r="O189" s="541"/>
      <c r="P189" s="32"/>
      <c r="Q189" s="32">
        <f t="shared" si="10"/>
        <v>0</v>
      </c>
      <c r="R189" s="32">
        <f t="shared" si="11"/>
        <v>0</v>
      </c>
      <c r="S189" s="213"/>
      <c r="T189" s="213"/>
      <c r="U189" s="213"/>
      <c r="V189" s="213"/>
      <c r="W189" s="213"/>
      <c r="X189" s="213"/>
    </row>
    <row r="190" spans="1:24" ht="27.75" customHeight="1" x14ac:dyDescent="0.2">
      <c r="A190" s="538"/>
      <c r="B190" s="581">
        <f t="shared" si="8"/>
        <v>168</v>
      </c>
      <c r="C190" s="582"/>
      <c r="D190" s="579"/>
      <c r="E190" s="579"/>
      <c r="F190" s="579"/>
      <c r="G190" s="579"/>
      <c r="H190" s="579"/>
      <c r="I190" s="579"/>
      <c r="J190" s="579"/>
      <c r="K190" s="579"/>
      <c r="L190" s="583"/>
      <c r="M190" s="539"/>
      <c r="N190" s="563">
        <f t="shared" si="9"/>
        <v>0</v>
      </c>
      <c r="O190" s="541"/>
      <c r="P190" s="32"/>
      <c r="Q190" s="32">
        <f t="shared" si="10"/>
        <v>0</v>
      </c>
      <c r="R190" s="32">
        <f t="shared" si="11"/>
        <v>0</v>
      </c>
      <c r="S190" s="213"/>
      <c r="T190" s="213"/>
      <c r="U190" s="213"/>
      <c r="V190" s="213"/>
      <c r="W190" s="213"/>
      <c r="X190" s="213"/>
    </row>
    <row r="191" spans="1:24" ht="27.75" customHeight="1" x14ac:dyDescent="0.2">
      <c r="A191" s="538"/>
      <c r="B191" s="581">
        <f t="shared" si="8"/>
        <v>169</v>
      </c>
      <c r="C191" s="582"/>
      <c r="D191" s="579"/>
      <c r="E191" s="579"/>
      <c r="F191" s="579"/>
      <c r="G191" s="579"/>
      <c r="H191" s="579"/>
      <c r="I191" s="579"/>
      <c r="J191" s="579"/>
      <c r="K191" s="579"/>
      <c r="L191" s="583"/>
      <c r="M191" s="539"/>
      <c r="N191" s="563">
        <f t="shared" si="9"/>
        <v>0</v>
      </c>
      <c r="O191" s="541"/>
      <c r="P191" s="32"/>
      <c r="Q191" s="32">
        <f t="shared" si="10"/>
        <v>0</v>
      </c>
      <c r="R191" s="32">
        <f t="shared" si="11"/>
        <v>0</v>
      </c>
      <c r="S191" s="213"/>
      <c r="T191" s="213"/>
      <c r="U191" s="213"/>
      <c r="V191" s="213"/>
      <c r="W191" s="213"/>
      <c r="X191" s="213"/>
    </row>
    <row r="192" spans="1:24" ht="27.75" customHeight="1" x14ac:dyDescent="0.2">
      <c r="A192" s="538"/>
      <c r="B192" s="581">
        <f t="shared" si="8"/>
        <v>170</v>
      </c>
      <c r="C192" s="582"/>
      <c r="D192" s="579"/>
      <c r="E192" s="579"/>
      <c r="F192" s="579"/>
      <c r="G192" s="579"/>
      <c r="H192" s="579"/>
      <c r="I192" s="579"/>
      <c r="J192" s="579"/>
      <c r="K192" s="579"/>
      <c r="L192" s="583"/>
      <c r="M192" s="539"/>
      <c r="N192" s="563">
        <f t="shared" si="9"/>
        <v>0</v>
      </c>
      <c r="O192" s="541"/>
      <c r="P192" s="32"/>
      <c r="Q192" s="32">
        <f t="shared" si="10"/>
        <v>0</v>
      </c>
      <c r="R192" s="32">
        <f t="shared" si="11"/>
        <v>0</v>
      </c>
      <c r="S192" s="213"/>
      <c r="T192" s="213"/>
      <c r="U192" s="213"/>
      <c r="V192" s="213"/>
      <c r="W192" s="213"/>
      <c r="X192" s="213"/>
    </row>
    <row r="193" spans="1:24" ht="27.75" customHeight="1" x14ac:dyDescent="0.2">
      <c r="A193" s="538"/>
      <c r="B193" s="581">
        <f t="shared" si="8"/>
        <v>171</v>
      </c>
      <c r="C193" s="582"/>
      <c r="D193" s="579"/>
      <c r="E193" s="579"/>
      <c r="F193" s="579"/>
      <c r="G193" s="579"/>
      <c r="H193" s="579"/>
      <c r="I193" s="579"/>
      <c r="J193" s="579"/>
      <c r="K193" s="579"/>
      <c r="L193" s="583"/>
      <c r="M193" s="539"/>
      <c r="N193" s="563">
        <f t="shared" si="9"/>
        <v>0</v>
      </c>
      <c r="O193" s="541"/>
      <c r="P193" s="32"/>
      <c r="Q193" s="32">
        <f t="shared" si="10"/>
        <v>0</v>
      </c>
      <c r="R193" s="32">
        <f t="shared" si="11"/>
        <v>0</v>
      </c>
      <c r="S193" s="213"/>
      <c r="T193" s="213"/>
      <c r="U193" s="213"/>
      <c r="V193" s="213"/>
      <c r="W193" s="213"/>
      <c r="X193" s="213"/>
    </row>
    <row r="194" spans="1:24" ht="27.75" customHeight="1" x14ac:dyDescent="0.2">
      <c r="A194" s="538"/>
      <c r="B194" s="581">
        <f t="shared" si="8"/>
        <v>172</v>
      </c>
      <c r="C194" s="582"/>
      <c r="D194" s="579"/>
      <c r="E194" s="579"/>
      <c r="F194" s="579"/>
      <c r="G194" s="579"/>
      <c r="H194" s="579"/>
      <c r="I194" s="579"/>
      <c r="J194" s="579"/>
      <c r="K194" s="579"/>
      <c r="L194" s="583"/>
      <c r="M194" s="539"/>
      <c r="N194" s="563">
        <f t="shared" si="9"/>
        <v>0</v>
      </c>
      <c r="O194" s="541"/>
      <c r="P194" s="32"/>
      <c r="Q194" s="32">
        <f t="shared" si="10"/>
        <v>0</v>
      </c>
      <c r="R194" s="32">
        <f t="shared" si="11"/>
        <v>0</v>
      </c>
      <c r="S194" s="213"/>
      <c r="T194" s="213"/>
      <c r="U194" s="213"/>
      <c r="V194" s="213"/>
      <c r="W194" s="213"/>
      <c r="X194" s="213"/>
    </row>
    <row r="195" spans="1:24" ht="27.75" customHeight="1" x14ac:dyDescent="0.2">
      <c r="A195" s="538"/>
      <c r="B195" s="581">
        <f t="shared" si="8"/>
        <v>173</v>
      </c>
      <c r="C195" s="582"/>
      <c r="D195" s="579"/>
      <c r="E195" s="579"/>
      <c r="F195" s="579"/>
      <c r="G195" s="579"/>
      <c r="H195" s="579"/>
      <c r="I195" s="579"/>
      <c r="J195" s="579"/>
      <c r="K195" s="579"/>
      <c r="L195" s="583"/>
      <c r="M195" s="539"/>
      <c r="N195" s="563">
        <f t="shared" si="9"/>
        <v>0</v>
      </c>
      <c r="O195" s="541"/>
      <c r="P195" s="32"/>
      <c r="Q195" s="32">
        <f t="shared" si="10"/>
        <v>0</v>
      </c>
      <c r="R195" s="32">
        <f t="shared" si="11"/>
        <v>0</v>
      </c>
      <c r="S195" s="213"/>
      <c r="T195" s="213"/>
      <c r="U195" s="213"/>
      <c r="V195" s="213"/>
      <c r="W195" s="213"/>
      <c r="X195" s="213"/>
    </row>
    <row r="196" spans="1:24" ht="27.75" customHeight="1" x14ac:dyDescent="0.2">
      <c r="A196" s="538"/>
      <c r="B196" s="581">
        <f t="shared" si="8"/>
        <v>174</v>
      </c>
      <c r="C196" s="582"/>
      <c r="D196" s="579"/>
      <c r="E196" s="579"/>
      <c r="F196" s="579"/>
      <c r="G196" s="579"/>
      <c r="H196" s="579"/>
      <c r="I196" s="579"/>
      <c r="J196" s="579"/>
      <c r="K196" s="579"/>
      <c r="L196" s="583"/>
      <c r="M196" s="539"/>
      <c r="N196" s="563">
        <f t="shared" si="9"/>
        <v>0</v>
      </c>
      <c r="O196" s="541"/>
      <c r="P196" s="32"/>
      <c r="Q196" s="32">
        <f t="shared" si="10"/>
        <v>0</v>
      </c>
      <c r="R196" s="32">
        <f t="shared" si="11"/>
        <v>0</v>
      </c>
      <c r="S196" s="213"/>
      <c r="T196" s="213"/>
      <c r="U196" s="213"/>
      <c r="V196" s="213"/>
      <c r="W196" s="213"/>
      <c r="X196" s="213"/>
    </row>
    <row r="197" spans="1:24" ht="27.75" customHeight="1" x14ac:dyDescent="0.2">
      <c r="A197" s="538"/>
      <c r="B197" s="581">
        <f t="shared" si="8"/>
        <v>175</v>
      </c>
      <c r="C197" s="582"/>
      <c r="D197" s="579"/>
      <c r="E197" s="579"/>
      <c r="F197" s="579"/>
      <c r="G197" s="579"/>
      <c r="H197" s="579"/>
      <c r="I197" s="579"/>
      <c r="J197" s="579"/>
      <c r="K197" s="579"/>
      <c r="L197" s="583"/>
      <c r="M197" s="539"/>
      <c r="N197" s="563">
        <f t="shared" si="9"/>
        <v>0</v>
      </c>
      <c r="O197" s="541"/>
      <c r="P197" s="32"/>
      <c r="Q197" s="32">
        <f t="shared" si="10"/>
        <v>0</v>
      </c>
      <c r="R197" s="32">
        <f t="shared" si="11"/>
        <v>0</v>
      </c>
      <c r="S197" s="213"/>
      <c r="T197" s="213"/>
      <c r="U197" s="213"/>
      <c r="V197" s="213"/>
      <c r="W197" s="213"/>
      <c r="X197" s="213"/>
    </row>
    <row r="198" spans="1:24" ht="27.75" customHeight="1" x14ac:dyDescent="0.2">
      <c r="A198" s="538"/>
      <c r="B198" s="581">
        <f t="shared" si="8"/>
        <v>176</v>
      </c>
      <c r="C198" s="582"/>
      <c r="D198" s="579"/>
      <c r="E198" s="579"/>
      <c r="F198" s="579"/>
      <c r="G198" s="579"/>
      <c r="H198" s="579"/>
      <c r="I198" s="579"/>
      <c r="J198" s="579"/>
      <c r="K198" s="579"/>
      <c r="L198" s="583"/>
      <c r="M198" s="539"/>
      <c r="N198" s="563">
        <f t="shared" si="9"/>
        <v>0</v>
      </c>
      <c r="O198" s="541"/>
      <c r="P198" s="32"/>
      <c r="Q198" s="32">
        <f t="shared" si="10"/>
        <v>0</v>
      </c>
      <c r="R198" s="32">
        <f t="shared" si="11"/>
        <v>0</v>
      </c>
      <c r="S198" s="213"/>
      <c r="T198" s="213"/>
      <c r="U198" s="213"/>
      <c r="V198" s="213"/>
      <c r="W198" s="213"/>
      <c r="X198" s="213"/>
    </row>
    <row r="199" spans="1:24" ht="27.75" customHeight="1" x14ac:dyDescent="0.2">
      <c r="A199" s="538"/>
      <c r="B199" s="581">
        <f t="shared" si="8"/>
        <v>177</v>
      </c>
      <c r="C199" s="582"/>
      <c r="D199" s="579"/>
      <c r="E199" s="579"/>
      <c r="F199" s="579"/>
      <c r="G199" s="579"/>
      <c r="H199" s="579"/>
      <c r="I199" s="579"/>
      <c r="J199" s="579"/>
      <c r="K199" s="579"/>
      <c r="L199" s="583"/>
      <c r="M199" s="539"/>
      <c r="N199" s="563">
        <f t="shared" si="9"/>
        <v>0</v>
      </c>
      <c r="O199" s="541"/>
      <c r="P199" s="32"/>
      <c r="Q199" s="32">
        <f t="shared" si="10"/>
        <v>0</v>
      </c>
      <c r="R199" s="32">
        <f t="shared" si="11"/>
        <v>0</v>
      </c>
      <c r="S199" s="213"/>
      <c r="T199" s="213"/>
      <c r="U199" s="213"/>
      <c r="V199" s="213"/>
      <c r="W199" s="213"/>
      <c r="X199" s="213"/>
    </row>
    <row r="200" spans="1:24" ht="27.75" customHeight="1" x14ac:dyDescent="0.2">
      <c r="A200" s="538"/>
      <c r="B200" s="581">
        <f t="shared" si="8"/>
        <v>178</v>
      </c>
      <c r="C200" s="582"/>
      <c r="D200" s="579"/>
      <c r="E200" s="579"/>
      <c r="F200" s="579"/>
      <c r="G200" s="579"/>
      <c r="H200" s="579"/>
      <c r="I200" s="579"/>
      <c r="J200" s="579"/>
      <c r="K200" s="579"/>
      <c r="L200" s="583"/>
      <c r="M200" s="539"/>
      <c r="N200" s="563">
        <f t="shared" si="9"/>
        <v>0</v>
      </c>
      <c r="O200" s="541"/>
      <c r="P200" s="32"/>
      <c r="Q200" s="32">
        <f t="shared" si="10"/>
        <v>0</v>
      </c>
      <c r="R200" s="32">
        <f t="shared" si="11"/>
        <v>0</v>
      </c>
      <c r="S200" s="213"/>
      <c r="T200" s="213"/>
      <c r="U200" s="213"/>
      <c r="V200" s="213"/>
      <c r="W200" s="213"/>
      <c r="X200" s="213"/>
    </row>
    <row r="201" spans="1:24" ht="27.75" customHeight="1" x14ac:dyDescent="0.2">
      <c r="A201" s="538"/>
      <c r="B201" s="581">
        <f t="shared" si="8"/>
        <v>179</v>
      </c>
      <c r="C201" s="582"/>
      <c r="D201" s="579"/>
      <c r="E201" s="579"/>
      <c r="F201" s="579"/>
      <c r="G201" s="579"/>
      <c r="H201" s="579"/>
      <c r="I201" s="579"/>
      <c r="J201" s="579"/>
      <c r="K201" s="579"/>
      <c r="L201" s="583"/>
      <c r="M201" s="539"/>
      <c r="N201" s="563">
        <f t="shared" si="9"/>
        <v>0</v>
      </c>
      <c r="O201" s="541"/>
      <c r="P201" s="32"/>
      <c r="Q201" s="32">
        <f t="shared" si="10"/>
        <v>0</v>
      </c>
      <c r="R201" s="32">
        <f t="shared" si="11"/>
        <v>0</v>
      </c>
      <c r="S201" s="213"/>
      <c r="T201" s="213"/>
      <c r="U201" s="213"/>
      <c r="V201" s="213"/>
      <c r="W201" s="213"/>
      <c r="X201" s="213"/>
    </row>
    <row r="202" spans="1:24" ht="27.75" customHeight="1" x14ac:dyDescent="0.2">
      <c r="A202" s="538"/>
      <c r="B202" s="581">
        <f t="shared" si="8"/>
        <v>180</v>
      </c>
      <c r="C202" s="582"/>
      <c r="D202" s="579"/>
      <c r="E202" s="579"/>
      <c r="F202" s="579"/>
      <c r="G202" s="579"/>
      <c r="H202" s="579"/>
      <c r="I202" s="579"/>
      <c r="J202" s="579"/>
      <c r="K202" s="579"/>
      <c r="L202" s="583"/>
      <c r="M202" s="539"/>
      <c r="N202" s="563">
        <f t="shared" si="9"/>
        <v>0</v>
      </c>
      <c r="O202" s="541"/>
      <c r="P202" s="32"/>
      <c r="Q202" s="32">
        <f t="shared" si="10"/>
        <v>0</v>
      </c>
      <c r="R202" s="32">
        <f t="shared" si="11"/>
        <v>0</v>
      </c>
      <c r="S202" s="213"/>
      <c r="T202" s="213"/>
      <c r="U202" s="213"/>
      <c r="V202" s="213"/>
      <c r="W202" s="213"/>
      <c r="X202" s="213"/>
    </row>
    <row r="203" spans="1:24" ht="27.75" customHeight="1" x14ac:dyDescent="0.2">
      <c r="A203" s="538"/>
      <c r="B203" s="581">
        <f t="shared" si="8"/>
        <v>181</v>
      </c>
      <c r="C203" s="582"/>
      <c r="D203" s="579"/>
      <c r="E203" s="579"/>
      <c r="F203" s="579"/>
      <c r="G203" s="579"/>
      <c r="H203" s="579"/>
      <c r="I203" s="579"/>
      <c r="J203" s="579"/>
      <c r="K203" s="579"/>
      <c r="L203" s="583"/>
      <c r="M203" s="539"/>
      <c r="N203" s="563">
        <f t="shared" si="9"/>
        <v>0</v>
      </c>
      <c r="O203" s="541"/>
      <c r="P203" s="32"/>
      <c r="Q203" s="32">
        <f t="shared" si="10"/>
        <v>0</v>
      </c>
      <c r="R203" s="32">
        <f t="shared" si="11"/>
        <v>0</v>
      </c>
      <c r="S203" s="213"/>
      <c r="T203" s="213"/>
      <c r="U203" s="213"/>
      <c r="V203" s="213"/>
      <c r="W203" s="213"/>
      <c r="X203" s="213"/>
    </row>
    <row r="204" spans="1:24" ht="27.75" customHeight="1" x14ac:dyDescent="0.2">
      <c r="A204" s="538"/>
      <c r="B204" s="581">
        <f t="shared" si="8"/>
        <v>182</v>
      </c>
      <c r="C204" s="582"/>
      <c r="D204" s="579"/>
      <c r="E204" s="579"/>
      <c r="F204" s="579"/>
      <c r="G204" s="579"/>
      <c r="H204" s="579"/>
      <c r="I204" s="579"/>
      <c r="J204" s="579"/>
      <c r="K204" s="579"/>
      <c r="L204" s="583"/>
      <c r="M204" s="539"/>
      <c r="N204" s="563">
        <f t="shared" si="9"/>
        <v>0</v>
      </c>
      <c r="O204" s="541"/>
      <c r="P204" s="32"/>
      <c r="Q204" s="32">
        <f t="shared" si="10"/>
        <v>0</v>
      </c>
      <c r="R204" s="32">
        <f t="shared" si="11"/>
        <v>0</v>
      </c>
      <c r="S204" s="213"/>
      <c r="T204" s="213"/>
      <c r="U204" s="213"/>
      <c r="V204" s="213"/>
      <c r="W204" s="213"/>
      <c r="X204" s="213"/>
    </row>
    <row r="205" spans="1:24" ht="27.75" customHeight="1" x14ac:dyDescent="0.2">
      <c r="A205" s="538"/>
      <c r="B205" s="581">
        <f t="shared" si="8"/>
        <v>183</v>
      </c>
      <c r="C205" s="582"/>
      <c r="D205" s="579"/>
      <c r="E205" s="579"/>
      <c r="F205" s="579"/>
      <c r="G205" s="579"/>
      <c r="H205" s="579"/>
      <c r="I205" s="579"/>
      <c r="J205" s="579"/>
      <c r="K205" s="579"/>
      <c r="L205" s="583"/>
      <c r="M205" s="539"/>
      <c r="N205" s="563">
        <f t="shared" si="9"/>
        <v>0</v>
      </c>
      <c r="O205" s="541"/>
      <c r="P205" s="32"/>
      <c r="Q205" s="32">
        <f t="shared" si="10"/>
        <v>0</v>
      </c>
      <c r="R205" s="32">
        <f t="shared" si="11"/>
        <v>0</v>
      </c>
      <c r="S205" s="213"/>
      <c r="T205" s="213"/>
      <c r="U205" s="213"/>
      <c r="V205" s="213"/>
      <c r="W205" s="213"/>
      <c r="X205" s="213"/>
    </row>
    <row r="206" spans="1:24" ht="27.75" customHeight="1" x14ac:dyDescent="0.2">
      <c r="A206" s="538"/>
      <c r="B206" s="581">
        <f t="shared" si="8"/>
        <v>184</v>
      </c>
      <c r="C206" s="582"/>
      <c r="D206" s="579"/>
      <c r="E206" s="579"/>
      <c r="F206" s="579"/>
      <c r="G206" s="579"/>
      <c r="H206" s="579"/>
      <c r="I206" s="579"/>
      <c r="J206" s="579"/>
      <c r="K206" s="579"/>
      <c r="L206" s="583"/>
      <c r="M206" s="539"/>
      <c r="N206" s="563">
        <f t="shared" si="9"/>
        <v>0</v>
      </c>
      <c r="O206" s="541"/>
      <c r="P206" s="32"/>
      <c r="Q206" s="32">
        <f t="shared" si="10"/>
        <v>0</v>
      </c>
      <c r="R206" s="32">
        <f t="shared" si="11"/>
        <v>0</v>
      </c>
      <c r="S206" s="213"/>
      <c r="T206" s="213"/>
      <c r="U206" s="213"/>
      <c r="V206" s="213"/>
      <c r="W206" s="213"/>
      <c r="X206" s="213"/>
    </row>
    <row r="207" spans="1:24" ht="27.75" customHeight="1" x14ac:dyDescent="0.2">
      <c r="A207" s="538"/>
      <c r="B207" s="581">
        <f t="shared" si="8"/>
        <v>185</v>
      </c>
      <c r="C207" s="582"/>
      <c r="D207" s="579"/>
      <c r="E207" s="579"/>
      <c r="F207" s="579"/>
      <c r="G207" s="579"/>
      <c r="H207" s="579"/>
      <c r="I207" s="579"/>
      <c r="J207" s="579"/>
      <c r="K207" s="579"/>
      <c r="L207" s="583"/>
      <c r="M207" s="539"/>
      <c r="N207" s="563">
        <f t="shared" si="9"/>
        <v>0</v>
      </c>
      <c r="O207" s="541"/>
      <c r="P207" s="32"/>
      <c r="Q207" s="32">
        <f t="shared" si="10"/>
        <v>0</v>
      </c>
      <c r="R207" s="32">
        <f t="shared" si="11"/>
        <v>0</v>
      </c>
      <c r="S207" s="213"/>
      <c r="T207" s="213"/>
      <c r="U207" s="213"/>
      <c r="V207" s="213"/>
      <c r="W207" s="213"/>
      <c r="X207" s="213"/>
    </row>
    <row r="208" spans="1:24" ht="27.75" customHeight="1" x14ac:dyDescent="0.2">
      <c r="A208" s="538"/>
      <c r="B208" s="581">
        <f t="shared" si="8"/>
        <v>186</v>
      </c>
      <c r="C208" s="582"/>
      <c r="D208" s="579"/>
      <c r="E208" s="579"/>
      <c r="F208" s="579"/>
      <c r="G208" s="579"/>
      <c r="H208" s="579"/>
      <c r="I208" s="579"/>
      <c r="J208" s="579"/>
      <c r="K208" s="579"/>
      <c r="L208" s="583"/>
      <c r="M208" s="539"/>
      <c r="N208" s="563">
        <f t="shared" si="9"/>
        <v>0</v>
      </c>
      <c r="O208" s="541"/>
      <c r="P208" s="32"/>
      <c r="Q208" s="32">
        <f t="shared" si="10"/>
        <v>0</v>
      </c>
      <c r="R208" s="32">
        <f t="shared" si="11"/>
        <v>0</v>
      </c>
      <c r="S208" s="213"/>
      <c r="T208" s="213"/>
      <c r="U208" s="213"/>
      <c r="V208" s="213"/>
      <c r="W208" s="213"/>
      <c r="X208" s="213"/>
    </row>
    <row r="209" spans="1:24" ht="27.75" customHeight="1" x14ac:dyDescent="0.2">
      <c r="A209" s="538"/>
      <c r="B209" s="581">
        <f t="shared" si="8"/>
        <v>187</v>
      </c>
      <c r="C209" s="582"/>
      <c r="D209" s="579"/>
      <c r="E209" s="579"/>
      <c r="F209" s="579"/>
      <c r="G209" s="579"/>
      <c r="H209" s="579"/>
      <c r="I209" s="579"/>
      <c r="J209" s="579"/>
      <c r="K209" s="579"/>
      <c r="L209" s="583"/>
      <c r="M209" s="539"/>
      <c r="N209" s="563">
        <f t="shared" si="9"/>
        <v>0</v>
      </c>
      <c r="O209" s="541"/>
      <c r="P209" s="32"/>
      <c r="Q209" s="32">
        <f t="shared" si="10"/>
        <v>0</v>
      </c>
      <c r="R209" s="32">
        <f t="shared" si="11"/>
        <v>0</v>
      </c>
      <c r="S209" s="213"/>
      <c r="T209" s="213"/>
      <c r="U209" s="213"/>
      <c r="V209" s="213"/>
      <c r="W209" s="213"/>
      <c r="X209" s="213"/>
    </row>
    <row r="210" spans="1:24" ht="27.75" customHeight="1" x14ac:dyDescent="0.2">
      <c r="A210" s="538"/>
      <c r="B210" s="581">
        <f t="shared" si="8"/>
        <v>188</v>
      </c>
      <c r="C210" s="582"/>
      <c r="D210" s="579"/>
      <c r="E210" s="579"/>
      <c r="F210" s="579"/>
      <c r="G210" s="579"/>
      <c r="H210" s="579"/>
      <c r="I210" s="579"/>
      <c r="J210" s="579"/>
      <c r="K210" s="579"/>
      <c r="L210" s="583"/>
      <c r="M210" s="539"/>
      <c r="N210" s="563">
        <f t="shared" si="9"/>
        <v>0</v>
      </c>
      <c r="O210" s="541"/>
      <c r="P210" s="32"/>
      <c r="Q210" s="32">
        <f t="shared" si="10"/>
        <v>0</v>
      </c>
      <c r="R210" s="32">
        <f t="shared" si="11"/>
        <v>0</v>
      </c>
      <c r="S210" s="213"/>
      <c r="T210" s="213"/>
      <c r="U210" s="213"/>
      <c r="V210" s="213"/>
      <c r="W210" s="213"/>
      <c r="X210" s="213"/>
    </row>
    <row r="211" spans="1:24" ht="27.75" customHeight="1" x14ac:dyDescent="0.2">
      <c r="A211" s="538"/>
      <c r="B211" s="581">
        <f t="shared" si="8"/>
        <v>189</v>
      </c>
      <c r="C211" s="582"/>
      <c r="D211" s="579"/>
      <c r="E211" s="579"/>
      <c r="F211" s="579"/>
      <c r="G211" s="579"/>
      <c r="H211" s="579"/>
      <c r="I211" s="579"/>
      <c r="J211" s="579"/>
      <c r="K211" s="579"/>
      <c r="L211" s="583"/>
      <c r="M211" s="539"/>
      <c r="N211" s="563">
        <f t="shared" si="9"/>
        <v>0</v>
      </c>
      <c r="O211" s="541"/>
      <c r="P211" s="32"/>
      <c r="Q211" s="32">
        <f t="shared" si="10"/>
        <v>0</v>
      </c>
      <c r="R211" s="32">
        <f t="shared" si="11"/>
        <v>0</v>
      </c>
      <c r="S211" s="213"/>
      <c r="T211" s="213"/>
      <c r="U211" s="213"/>
      <c r="V211" s="213"/>
      <c r="W211" s="213"/>
      <c r="X211" s="213"/>
    </row>
    <row r="212" spans="1:24" ht="27.75" customHeight="1" x14ac:dyDescent="0.2">
      <c r="A212" s="538"/>
      <c r="B212" s="581">
        <f t="shared" si="8"/>
        <v>190</v>
      </c>
      <c r="C212" s="582"/>
      <c r="D212" s="579"/>
      <c r="E212" s="579"/>
      <c r="F212" s="579"/>
      <c r="G212" s="579"/>
      <c r="H212" s="579"/>
      <c r="I212" s="579"/>
      <c r="J212" s="579"/>
      <c r="K212" s="579"/>
      <c r="L212" s="583"/>
      <c r="M212" s="539"/>
      <c r="N212" s="563">
        <f t="shared" si="9"/>
        <v>0</v>
      </c>
      <c r="O212" s="541"/>
      <c r="P212" s="32"/>
      <c r="Q212" s="32">
        <f t="shared" si="10"/>
        <v>0</v>
      </c>
      <c r="R212" s="32">
        <f t="shared" si="11"/>
        <v>0</v>
      </c>
      <c r="S212" s="213"/>
      <c r="T212" s="213"/>
      <c r="U212" s="213"/>
      <c r="V212" s="213"/>
      <c r="W212" s="213"/>
      <c r="X212" s="213"/>
    </row>
    <row r="213" spans="1:24" ht="27.75" customHeight="1" x14ac:dyDescent="0.2">
      <c r="A213" s="538"/>
      <c r="B213" s="581">
        <f t="shared" si="8"/>
        <v>191</v>
      </c>
      <c r="C213" s="582"/>
      <c r="D213" s="579"/>
      <c r="E213" s="579"/>
      <c r="F213" s="579"/>
      <c r="G213" s="579"/>
      <c r="H213" s="579"/>
      <c r="I213" s="579"/>
      <c r="J213" s="579"/>
      <c r="K213" s="579"/>
      <c r="L213" s="583"/>
      <c r="M213" s="539"/>
      <c r="N213" s="563">
        <f t="shared" si="9"/>
        <v>0</v>
      </c>
      <c r="O213" s="541"/>
      <c r="P213" s="32"/>
      <c r="Q213" s="32">
        <f t="shared" si="10"/>
        <v>0</v>
      </c>
      <c r="R213" s="32">
        <f t="shared" si="11"/>
        <v>0</v>
      </c>
      <c r="S213" s="213"/>
      <c r="T213" s="213"/>
      <c r="U213" s="213"/>
      <c r="V213" s="213"/>
      <c r="W213" s="213"/>
      <c r="X213" s="213"/>
    </row>
    <row r="214" spans="1:24" ht="27.75" customHeight="1" x14ac:dyDescent="0.2">
      <c r="A214" s="538"/>
      <c r="B214" s="581">
        <f t="shared" si="8"/>
        <v>192</v>
      </c>
      <c r="C214" s="582"/>
      <c r="D214" s="579"/>
      <c r="E214" s="579"/>
      <c r="F214" s="579"/>
      <c r="G214" s="579"/>
      <c r="H214" s="579"/>
      <c r="I214" s="579"/>
      <c r="J214" s="579"/>
      <c r="K214" s="579"/>
      <c r="L214" s="583"/>
      <c r="M214" s="539"/>
      <c r="N214" s="563">
        <f t="shared" si="9"/>
        <v>0</v>
      </c>
      <c r="O214" s="541"/>
      <c r="P214" s="32"/>
      <c r="Q214" s="32">
        <f t="shared" si="10"/>
        <v>0</v>
      </c>
      <c r="R214" s="32">
        <f t="shared" si="11"/>
        <v>0</v>
      </c>
      <c r="S214" s="213"/>
      <c r="T214" s="213"/>
      <c r="U214" s="213"/>
      <c r="V214" s="213"/>
      <c r="W214" s="213"/>
      <c r="X214" s="213"/>
    </row>
    <row r="215" spans="1:24" ht="27.75" customHeight="1" x14ac:dyDescent="0.2">
      <c r="A215" s="538"/>
      <c r="B215" s="581">
        <f t="shared" ref="B215:B278" si="12">ROW()-GLline-1</f>
        <v>193</v>
      </c>
      <c r="C215" s="582"/>
      <c r="D215" s="579"/>
      <c r="E215" s="579"/>
      <c r="F215" s="579"/>
      <c r="G215" s="579"/>
      <c r="H215" s="579"/>
      <c r="I215" s="579"/>
      <c r="J215" s="579"/>
      <c r="K215" s="579"/>
      <c r="L215" s="583"/>
      <c r="M215" s="539"/>
      <c r="N215" s="563">
        <f t="shared" ref="N215:N278" si="13">(+Q215+R215)*PDArate</f>
        <v>0</v>
      </c>
      <c r="O215" s="541"/>
      <c r="P215" s="32"/>
      <c r="Q215" s="32">
        <f t="shared" si="10"/>
        <v>0</v>
      </c>
      <c r="R215" s="32">
        <f t="shared" si="11"/>
        <v>0</v>
      </c>
      <c r="S215" s="213"/>
      <c r="T215" s="213"/>
      <c r="U215" s="213"/>
      <c r="V215" s="213"/>
      <c r="W215" s="213"/>
      <c r="X215" s="213"/>
    </row>
    <row r="216" spans="1:24" ht="27.75" customHeight="1" x14ac:dyDescent="0.2">
      <c r="A216" s="538"/>
      <c r="B216" s="581">
        <f t="shared" si="12"/>
        <v>194</v>
      </c>
      <c r="C216" s="582"/>
      <c r="D216" s="579"/>
      <c r="E216" s="579"/>
      <c r="F216" s="579"/>
      <c r="G216" s="579"/>
      <c r="H216" s="579"/>
      <c r="I216" s="579"/>
      <c r="J216" s="579"/>
      <c r="K216" s="579"/>
      <c r="L216" s="583"/>
      <c r="M216" s="539"/>
      <c r="N216" s="563">
        <f t="shared" si="13"/>
        <v>0</v>
      </c>
      <c r="O216" s="541"/>
      <c r="P216" s="32"/>
      <c r="Q216" s="32">
        <f t="shared" ref="Q216:Q279" si="14">SUMIF(Q4GrwrNum,B216,Q4GrwrValue)</f>
        <v>0</v>
      </c>
      <c r="R216" s="32">
        <f t="shared" ref="R216:R279" si="15">SUMIF(DPGrwrNum,B216,DPGrwrValue)</f>
        <v>0</v>
      </c>
      <c r="S216" s="213"/>
      <c r="T216" s="213"/>
      <c r="U216" s="213"/>
      <c r="V216" s="213"/>
      <c r="W216" s="213"/>
      <c r="X216" s="213"/>
    </row>
    <row r="217" spans="1:24" ht="27.75" customHeight="1" x14ac:dyDescent="0.2">
      <c r="A217" s="538"/>
      <c r="B217" s="581">
        <f t="shared" si="12"/>
        <v>195</v>
      </c>
      <c r="C217" s="582"/>
      <c r="D217" s="579"/>
      <c r="E217" s="579"/>
      <c r="F217" s="579"/>
      <c r="G217" s="579"/>
      <c r="H217" s="579"/>
      <c r="I217" s="579"/>
      <c r="J217" s="579"/>
      <c r="K217" s="579"/>
      <c r="L217" s="583"/>
      <c r="M217" s="539"/>
      <c r="N217" s="563">
        <f t="shared" si="13"/>
        <v>0</v>
      </c>
      <c r="O217" s="541"/>
      <c r="P217" s="32"/>
      <c r="Q217" s="32">
        <f t="shared" si="14"/>
        <v>0</v>
      </c>
      <c r="R217" s="32">
        <f t="shared" si="15"/>
        <v>0</v>
      </c>
      <c r="S217" s="213"/>
      <c r="T217" s="213"/>
      <c r="U217" s="213"/>
      <c r="V217" s="213"/>
      <c r="W217" s="213"/>
      <c r="X217" s="213"/>
    </row>
    <row r="218" spans="1:24" ht="27.75" customHeight="1" x14ac:dyDescent="0.2">
      <c r="A218" s="538"/>
      <c r="B218" s="581">
        <f t="shared" si="12"/>
        <v>196</v>
      </c>
      <c r="C218" s="582"/>
      <c r="D218" s="579"/>
      <c r="E218" s="579"/>
      <c r="F218" s="579"/>
      <c r="G218" s="579"/>
      <c r="H218" s="579"/>
      <c r="I218" s="579"/>
      <c r="J218" s="579"/>
      <c r="K218" s="579"/>
      <c r="L218" s="583"/>
      <c r="M218" s="539"/>
      <c r="N218" s="563">
        <f t="shared" si="13"/>
        <v>0</v>
      </c>
      <c r="O218" s="541"/>
      <c r="P218" s="32"/>
      <c r="Q218" s="32">
        <f t="shared" si="14"/>
        <v>0</v>
      </c>
      <c r="R218" s="32">
        <f t="shared" si="15"/>
        <v>0</v>
      </c>
      <c r="S218" s="213"/>
      <c r="T218" s="213"/>
      <c r="U218" s="213"/>
      <c r="V218" s="213"/>
      <c r="W218" s="213"/>
      <c r="X218" s="213"/>
    </row>
    <row r="219" spans="1:24" ht="27.75" customHeight="1" x14ac:dyDescent="0.2">
      <c r="A219" s="538"/>
      <c r="B219" s="581">
        <f t="shared" si="12"/>
        <v>197</v>
      </c>
      <c r="C219" s="582"/>
      <c r="D219" s="579"/>
      <c r="E219" s="579"/>
      <c r="F219" s="579"/>
      <c r="G219" s="579"/>
      <c r="H219" s="579"/>
      <c r="I219" s="579"/>
      <c r="J219" s="579"/>
      <c r="K219" s="579"/>
      <c r="L219" s="583"/>
      <c r="M219" s="539"/>
      <c r="N219" s="563">
        <f t="shared" si="13"/>
        <v>0</v>
      </c>
      <c r="O219" s="541"/>
      <c r="P219" s="32"/>
      <c r="Q219" s="32">
        <f t="shared" si="14"/>
        <v>0</v>
      </c>
      <c r="R219" s="32">
        <f t="shared" si="15"/>
        <v>0</v>
      </c>
      <c r="S219" s="213"/>
      <c r="T219" s="213"/>
      <c r="U219" s="213"/>
      <c r="V219" s="213"/>
      <c r="W219" s="213"/>
      <c r="X219" s="213"/>
    </row>
    <row r="220" spans="1:24" ht="27.75" customHeight="1" x14ac:dyDescent="0.2">
      <c r="A220" s="538"/>
      <c r="B220" s="581">
        <f t="shared" si="12"/>
        <v>198</v>
      </c>
      <c r="C220" s="582"/>
      <c r="D220" s="579"/>
      <c r="E220" s="579"/>
      <c r="F220" s="579"/>
      <c r="G220" s="579"/>
      <c r="H220" s="579"/>
      <c r="I220" s="579"/>
      <c r="J220" s="579"/>
      <c r="K220" s="579"/>
      <c r="L220" s="583"/>
      <c r="M220" s="539"/>
      <c r="N220" s="563">
        <f t="shared" si="13"/>
        <v>0</v>
      </c>
      <c r="O220" s="541"/>
      <c r="P220" s="32"/>
      <c r="Q220" s="32">
        <f t="shared" si="14"/>
        <v>0</v>
      </c>
      <c r="R220" s="32">
        <f t="shared" si="15"/>
        <v>0</v>
      </c>
      <c r="S220" s="213"/>
      <c r="T220" s="213"/>
      <c r="U220" s="213"/>
      <c r="V220" s="213"/>
      <c r="W220" s="213"/>
      <c r="X220" s="213"/>
    </row>
    <row r="221" spans="1:24" ht="27.75" customHeight="1" x14ac:dyDescent="0.2">
      <c r="A221" s="538"/>
      <c r="B221" s="581">
        <f t="shared" si="12"/>
        <v>199</v>
      </c>
      <c r="C221" s="582"/>
      <c r="D221" s="579"/>
      <c r="E221" s="579"/>
      <c r="F221" s="579"/>
      <c r="G221" s="579"/>
      <c r="H221" s="579"/>
      <c r="I221" s="579"/>
      <c r="J221" s="579"/>
      <c r="K221" s="579"/>
      <c r="L221" s="583"/>
      <c r="M221" s="539"/>
      <c r="N221" s="563">
        <f t="shared" si="13"/>
        <v>0</v>
      </c>
      <c r="O221" s="541"/>
      <c r="P221" s="32"/>
      <c r="Q221" s="32">
        <f t="shared" si="14"/>
        <v>0</v>
      </c>
      <c r="R221" s="32">
        <f t="shared" si="15"/>
        <v>0</v>
      </c>
      <c r="S221" s="213"/>
      <c r="T221" s="213"/>
      <c r="U221" s="213"/>
      <c r="V221" s="213"/>
      <c r="W221" s="213"/>
      <c r="X221" s="213"/>
    </row>
    <row r="222" spans="1:24" ht="27.75" customHeight="1" x14ac:dyDescent="0.2">
      <c r="A222" s="538"/>
      <c r="B222" s="581">
        <f t="shared" si="12"/>
        <v>200</v>
      </c>
      <c r="C222" s="582"/>
      <c r="D222" s="579"/>
      <c r="E222" s="579"/>
      <c r="F222" s="579"/>
      <c r="G222" s="579"/>
      <c r="H222" s="579"/>
      <c r="I222" s="579"/>
      <c r="J222" s="579"/>
      <c r="K222" s="579"/>
      <c r="L222" s="583"/>
      <c r="M222" s="539"/>
      <c r="N222" s="563">
        <f t="shared" si="13"/>
        <v>0</v>
      </c>
      <c r="O222" s="541"/>
      <c r="P222" s="32"/>
      <c r="Q222" s="32">
        <f t="shared" si="14"/>
        <v>0</v>
      </c>
      <c r="R222" s="32">
        <f t="shared" si="15"/>
        <v>0</v>
      </c>
      <c r="S222" s="213"/>
      <c r="T222" s="213"/>
      <c r="U222" s="213"/>
      <c r="V222" s="213"/>
      <c r="W222" s="213"/>
      <c r="X222" s="213"/>
    </row>
    <row r="223" spans="1:24" ht="27.75" customHeight="1" x14ac:dyDescent="0.2">
      <c r="A223" s="538"/>
      <c r="B223" s="581">
        <f t="shared" si="12"/>
        <v>201</v>
      </c>
      <c r="C223" s="582"/>
      <c r="D223" s="579"/>
      <c r="E223" s="579"/>
      <c r="F223" s="579"/>
      <c r="G223" s="579"/>
      <c r="H223" s="579"/>
      <c r="I223" s="579"/>
      <c r="J223" s="579"/>
      <c r="K223" s="579"/>
      <c r="L223" s="583"/>
      <c r="M223" s="539"/>
      <c r="N223" s="563">
        <f t="shared" si="13"/>
        <v>0</v>
      </c>
      <c r="O223" s="541"/>
      <c r="P223" s="32"/>
      <c r="Q223" s="32">
        <f t="shared" si="14"/>
        <v>0</v>
      </c>
      <c r="R223" s="32">
        <f t="shared" si="15"/>
        <v>0</v>
      </c>
      <c r="S223" s="213"/>
      <c r="T223" s="213"/>
      <c r="U223" s="213"/>
      <c r="V223" s="213"/>
      <c r="W223" s="213"/>
      <c r="X223" s="213"/>
    </row>
    <row r="224" spans="1:24" ht="27.75" customHeight="1" x14ac:dyDescent="0.2">
      <c r="A224" s="538"/>
      <c r="B224" s="581">
        <f t="shared" si="12"/>
        <v>202</v>
      </c>
      <c r="C224" s="582"/>
      <c r="D224" s="579"/>
      <c r="E224" s="579"/>
      <c r="F224" s="579"/>
      <c r="G224" s="579"/>
      <c r="H224" s="579"/>
      <c r="I224" s="579"/>
      <c r="J224" s="579"/>
      <c r="K224" s="579"/>
      <c r="L224" s="583"/>
      <c r="M224" s="539"/>
      <c r="N224" s="563">
        <f t="shared" si="13"/>
        <v>0</v>
      </c>
      <c r="O224" s="541"/>
      <c r="P224" s="32"/>
      <c r="Q224" s="32">
        <f t="shared" si="14"/>
        <v>0</v>
      </c>
      <c r="R224" s="32">
        <f t="shared" si="15"/>
        <v>0</v>
      </c>
      <c r="S224" s="213"/>
      <c r="T224" s="213"/>
      <c r="U224" s="213"/>
      <c r="V224" s="213"/>
      <c r="W224" s="213"/>
      <c r="X224" s="213"/>
    </row>
    <row r="225" spans="1:24" ht="27.75" customHeight="1" x14ac:dyDescent="0.2">
      <c r="A225" s="538"/>
      <c r="B225" s="581">
        <f t="shared" si="12"/>
        <v>203</v>
      </c>
      <c r="C225" s="582"/>
      <c r="D225" s="579"/>
      <c r="E225" s="579"/>
      <c r="F225" s="579"/>
      <c r="G225" s="579"/>
      <c r="H225" s="579"/>
      <c r="I225" s="579"/>
      <c r="J225" s="579"/>
      <c r="K225" s="579"/>
      <c r="L225" s="583"/>
      <c r="M225" s="539"/>
      <c r="N225" s="563">
        <f t="shared" si="13"/>
        <v>0</v>
      </c>
      <c r="O225" s="541"/>
      <c r="P225" s="32"/>
      <c r="Q225" s="32">
        <f t="shared" si="14"/>
        <v>0</v>
      </c>
      <c r="R225" s="32">
        <f t="shared" si="15"/>
        <v>0</v>
      </c>
      <c r="S225" s="213"/>
      <c r="T225" s="213"/>
      <c r="U225" s="213"/>
      <c r="V225" s="213"/>
      <c r="W225" s="213"/>
      <c r="X225" s="213"/>
    </row>
    <row r="226" spans="1:24" ht="27.75" customHeight="1" x14ac:dyDescent="0.2">
      <c r="A226" s="538"/>
      <c r="B226" s="581">
        <f t="shared" si="12"/>
        <v>204</v>
      </c>
      <c r="C226" s="582"/>
      <c r="D226" s="579"/>
      <c r="E226" s="579"/>
      <c r="F226" s="579"/>
      <c r="G226" s="579"/>
      <c r="H226" s="579"/>
      <c r="I226" s="579"/>
      <c r="J226" s="579"/>
      <c r="K226" s="579"/>
      <c r="L226" s="583"/>
      <c r="M226" s="539"/>
      <c r="N226" s="563">
        <f t="shared" si="13"/>
        <v>0</v>
      </c>
      <c r="O226" s="541"/>
      <c r="P226" s="32"/>
      <c r="Q226" s="32">
        <f t="shared" si="14"/>
        <v>0</v>
      </c>
      <c r="R226" s="32">
        <f t="shared" si="15"/>
        <v>0</v>
      </c>
      <c r="S226" s="213"/>
      <c r="T226" s="213"/>
      <c r="U226" s="213"/>
      <c r="V226" s="213"/>
      <c r="W226" s="213"/>
      <c r="X226" s="213"/>
    </row>
    <row r="227" spans="1:24" ht="27.75" customHeight="1" x14ac:dyDescent="0.2">
      <c r="A227" s="538"/>
      <c r="B227" s="581">
        <f t="shared" si="12"/>
        <v>205</v>
      </c>
      <c r="C227" s="582"/>
      <c r="D227" s="579"/>
      <c r="E227" s="579"/>
      <c r="F227" s="579"/>
      <c r="G227" s="579"/>
      <c r="H227" s="579"/>
      <c r="I227" s="579"/>
      <c r="J227" s="579"/>
      <c r="K227" s="579"/>
      <c r="L227" s="583"/>
      <c r="M227" s="539"/>
      <c r="N227" s="563">
        <f t="shared" si="13"/>
        <v>0</v>
      </c>
      <c r="O227" s="541"/>
      <c r="P227" s="32"/>
      <c r="Q227" s="32">
        <f t="shared" si="14"/>
        <v>0</v>
      </c>
      <c r="R227" s="32">
        <f t="shared" si="15"/>
        <v>0</v>
      </c>
      <c r="S227" s="213"/>
      <c r="T227" s="213"/>
      <c r="U227" s="213"/>
      <c r="V227" s="213"/>
      <c r="W227" s="213"/>
      <c r="X227" s="213"/>
    </row>
    <row r="228" spans="1:24" ht="27.75" customHeight="1" x14ac:dyDescent="0.2">
      <c r="A228" s="538"/>
      <c r="B228" s="581">
        <f t="shared" si="12"/>
        <v>206</v>
      </c>
      <c r="C228" s="582"/>
      <c r="D228" s="579"/>
      <c r="E228" s="579"/>
      <c r="F228" s="579"/>
      <c r="G228" s="579"/>
      <c r="H228" s="579"/>
      <c r="I228" s="579"/>
      <c r="J228" s="579"/>
      <c r="K228" s="579"/>
      <c r="L228" s="583"/>
      <c r="M228" s="539"/>
      <c r="N228" s="563">
        <f t="shared" si="13"/>
        <v>0</v>
      </c>
      <c r="O228" s="541"/>
      <c r="P228" s="32"/>
      <c r="Q228" s="32">
        <f t="shared" si="14"/>
        <v>0</v>
      </c>
      <c r="R228" s="32">
        <f t="shared" si="15"/>
        <v>0</v>
      </c>
      <c r="S228" s="213"/>
      <c r="T228" s="213"/>
      <c r="U228" s="213"/>
      <c r="V228" s="213"/>
      <c r="W228" s="213"/>
      <c r="X228" s="213"/>
    </row>
    <row r="229" spans="1:24" ht="27.75" customHeight="1" x14ac:dyDescent="0.2">
      <c r="A229" s="538"/>
      <c r="B229" s="581">
        <f t="shared" si="12"/>
        <v>207</v>
      </c>
      <c r="C229" s="582"/>
      <c r="D229" s="579"/>
      <c r="E229" s="579"/>
      <c r="F229" s="579"/>
      <c r="G229" s="579"/>
      <c r="H229" s="579"/>
      <c r="I229" s="579"/>
      <c r="J229" s="579"/>
      <c r="K229" s="579"/>
      <c r="L229" s="583"/>
      <c r="M229" s="539"/>
      <c r="N229" s="563">
        <f t="shared" si="13"/>
        <v>0</v>
      </c>
      <c r="O229" s="541"/>
      <c r="P229" s="32"/>
      <c r="Q229" s="32">
        <f t="shared" si="14"/>
        <v>0</v>
      </c>
      <c r="R229" s="32">
        <f t="shared" si="15"/>
        <v>0</v>
      </c>
      <c r="S229" s="213"/>
      <c r="T229" s="213"/>
      <c r="U229" s="213"/>
      <c r="V229" s="213"/>
      <c r="W229" s="213"/>
      <c r="X229" s="213"/>
    </row>
    <row r="230" spans="1:24" ht="27.75" customHeight="1" x14ac:dyDescent="0.2">
      <c r="A230" s="538"/>
      <c r="B230" s="581">
        <f t="shared" si="12"/>
        <v>208</v>
      </c>
      <c r="C230" s="582"/>
      <c r="D230" s="579"/>
      <c r="E230" s="579"/>
      <c r="F230" s="579"/>
      <c r="G230" s="579"/>
      <c r="H230" s="579"/>
      <c r="I230" s="579"/>
      <c r="J230" s="579"/>
      <c r="K230" s="579"/>
      <c r="L230" s="583"/>
      <c r="M230" s="539"/>
      <c r="N230" s="563">
        <f t="shared" si="13"/>
        <v>0</v>
      </c>
      <c r="O230" s="541"/>
      <c r="P230" s="32"/>
      <c r="Q230" s="32">
        <f t="shared" si="14"/>
        <v>0</v>
      </c>
      <c r="R230" s="32">
        <f t="shared" si="15"/>
        <v>0</v>
      </c>
      <c r="S230" s="213"/>
      <c r="T230" s="213"/>
      <c r="U230" s="213"/>
      <c r="V230" s="213"/>
      <c r="W230" s="213"/>
      <c r="X230" s="213"/>
    </row>
    <row r="231" spans="1:24" ht="27.75" customHeight="1" x14ac:dyDescent="0.2">
      <c r="A231" s="538"/>
      <c r="B231" s="581">
        <f t="shared" si="12"/>
        <v>209</v>
      </c>
      <c r="C231" s="582"/>
      <c r="D231" s="579"/>
      <c r="E231" s="579"/>
      <c r="F231" s="579"/>
      <c r="G231" s="579"/>
      <c r="H231" s="579"/>
      <c r="I231" s="579"/>
      <c r="J231" s="579"/>
      <c r="K231" s="579"/>
      <c r="L231" s="583"/>
      <c r="M231" s="539"/>
      <c r="N231" s="563">
        <f t="shared" si="13"/>
        <v>0</v>
      </c>
      <c r="O231" s="541"/>
      <c r="P231" s="32"/>
      <c r="Q231" s="32">
        <f t="shared" si="14"/>
        <v>0</v>
      </c>
      <c r="R231" s="32">
        <f t="shared" si="15"/>
        <v>0</v>
      </c>
      <c r="S231" s="213"/>
      <c r="T231" s="213"/>
      <c r="U231" s="213"/>
      <c r="V231" s="213"/>
      <c r="W231" s="213"/>
      <c r="X231" s="213"/>
    </row>
    <row r="232" spans="1:24" ht="27.75" customHeight="1" x14ac:dyDescent="0.2">
      <c r="A232" s="538"/>
      <c r="B232" s="581">
        <f t="shared" si="12"/>
        <v>210</v>
      </c>
      <c r="C232" s="582"/>
      <c r="D232" s="579"/>
      <c r="E232" s="579"/>
      <c r="F232" s="579"/>
      <c r="G232" s="579"/>
      <c r="H232" s="579"/>
      <c r="I232" s="579"/>
      <c r="J232" s="579"/>
      <c r="K232" s="579"/>
      <c r="L232" s="583"/>
      <c r="M232" s="539"/>
      <c r="N232" s="563">
        <f t="shared" si="13"/>
        <v>0</v>
      </c>
      <c r="O232" s="541"/>
      <c r="P232" s="32"/>
      <c r="Q232" s="32">
        <f t="shared" si="14"/>
        <v>0</v>
      </c>
      <c r="R232" s="32">
        <f t="shared" si="15"/>
        <v>0</v>
      </c>
      <c r="S232" s="213"/>
      <c r="T232" s="213"/>
      <c r="U232" s="213"/>
      <c r="V232" s="213"/>
      <c r="W232" s="213"/>
      <c r="X232" s="213"/>
    </row>
    <row r="233" spans="1:24" ht="27.75" customHeight="1" x14ac:dyDescent="0.2">
      <c r="A233" s="538"/>
      <c r="B233" s="581">
        <f t="shared" si="12"/>
        <v>211</v>
      </c>
      <c r="C233" s="582"/>
      <c r="D233" s="579"/>
      <c r="E233" s="579"/>
      <c r="F233" s="579"/>
      <c r="G233" s="579"/>
      <c r="H233" s="579"/>
      <c r="I233" s="579"/>
      <c r="J233" s="579"/>
      <c r="K233" s="579"/>
      <c r="L233" s="583"/>
      <c r="M233" s="539"/>
      <c r="N233" s="563">
        <f t="shared" si="13"/>
        <v>0</v>
      </c>
      <c r="O233" s="541"/>
      <c r="P233" s="32"/>
      <c r="Q233" s="32">
        <f t="shared" si="14"/>
        <v>0</v>
      </c>
      <c r="R233" s="32">
        <f t="shared" si="15"/>
        <v>0</v>
      </c>
      <c r="S233" s="213"/>
      <c r="T233" s="213"/>
      <c r="U233" s="213"/>
      <c r="V233" s="213"/>
      <c r="W233" s="213"/>
      <c r="X233" s="213"/>
    </row>
    <row r="234" spans="1:24" ht="27.75" customHeight="1" x14ac:dyDescent="0.2">
      <c r="A234" s="538"/>
      <c r="B234" s="581">
        <f t="shared" si="12"/>
        <v>212</v>
      </c>
      <c r="C234" s="582"/>
      <c r="D234" s="579"/>
      <c r="E234" s="579"/>
      <c r="F234" s="579"/>
      <c r="G234" s="579"/>
      <c r="H234" s="579"/>
      <c r="I234" s="579"/>
      <c r="J234" s="579"/>
      <c r="K234" s="579"/>
      <c r="L234" s="583"/>
      <c r="M234" s="539"/>
      <c r="N234" s="563">
        <f t="shared" si="13"/>
        <v>0</v>
      </c>
      <c r="O234" s="541"/>
      <c r="P234" s="32"/>
      <c r="Q234" s="32">
        <f t="shared" si="14"/>
        <v>0</v>
      </c>
      <c r="R234" s="32">
        <f t="shared" si="15"/>
        <v>0</v>
      </c>
      <c r="S234" s="213"/>
      <c r="T234" s="213"/>
      <c r="U234" s="213"/>
      <c r="V234" s="213"/>
      <c r="W234" s="213"/>
      <c r="X234" s="213"/>
    </row>
    <row r="235" spans="1:24" ht="27.75" customHeight="1" x14ac:dyDescent="0.2">
      <c r="A235" s="538"/>
      <c r="B235" s="581">
        <f t="shared" si="12"/>
        <v>213</v>
      </c>
      <c r="C235" s="582"/>
      <c r="D235" s="579"/>
      <c r="E235" s="579"/>
      <c r="F235" s="579"/>
      <c r="G235" s="579"/>
      <c r="H235" s="579"/>
      <c r="I235" s="579"/>
      <c r="J235" s="579"/>
      <c r="K235" s="579"/>
      <c r="L235" s="583"/>
      <c r="M235" s="539"/>
      <c r="N235" s="563">
        <f t="shared" si="13"/>
        <v>0</v>
      </c>
      <c r="O235" s="541"/>
      <c r="P235" s="32"/>
      <c r="Q235" s="32">
        <f t="shared" si="14"/>
        <v>0</v>
      </c>
      <c r="R235" s="32">
        <f t="shared" si="15"/>
        <v>0</v>
      </c>
      <c r="S235" s="213"/>
      <c r="T235" s="213"/>
      <c r="U235" s="213"/>
      <c r="V235" s="213"/>
      <c r="W235" s="213"/>
      <c r="X235" s="213"/>
    </row>
    <row r="236" spans="1:24" ht="27.75" customHeight="1" x14ac:dyDescent="0.2">
      <c r="A236" s="538"/>
      <c r="B236" s="581">
        <f t="shared" si="12"/>
        <v>214</v>
      </c>
      <c r="C236" s="582"/>
      <c r="D236" s="579"/>
      <c r="E236" s="579"/>
      <c r="F236" s="579"/>
      <c r="G236" s="579"/>
      <c r="H236" s="579"/>
      <c r="I236" s="579"/>
      <c r="J236" s="579"/>
      <c r="K236" s="579"/>
      <c r="L236" s="583"/>
      <c r="M236" s="539"/>
      <c r="N236" s="563">
        <f t="shared" si="13"/>
        <v>0</v>
      </c>
      <c r="O236" s="541"/>
      <c r="P236" s="32"/>
      <c r="Q236" s="32">
        <f t="shared" si="14"/>
        <v>0</v>
      </c>
      <c r="R236" s="32">
        <f t="shared" si="15"/>
        <v>0</v>
      </c>
      <c r="S236" s="213"/>
      <c r="T236" s="213"/>
      <c r="U236" s="213"/>
      <c r="V236" s="213"/>
      <c r="W236" s="213"/>
      <c r="X236" s="213"/>
    </row>
    <row r="237" spans="1:24" ht="27.75" customHeight="1" x14ac:dyDescent="0.2">
      <c r="A237" s="538"/>
      <c r="B237" s="581">
        <f t="shared" si="12"/>
        <v>215</v>
      </c>
      <c r="C237" s="582"/>
      <c r="D237" s="579"/>
      <c r="E237" s="579"/>
      <c r="F237" s="579"/>
      <c r="G237" s="579"/>
      <c r="H237" s="579"/>
      <c r="I237" s="579"/>
      <c r="J237" s="579"/>
      <c r="K237" s="579"/>
      <c r="L237" s="583"/>
      <c r="M237" s="539"/>
      <c r="N237" s="563">
        <f t="shared" si="13"/>
        <v>0</v>
      </c>
      <c r="O237" s="541"/>
      <c r="P237" s="32"/>
      <c r="Q237" s="32">
        <f t="shared" si="14"/>
        <v>0</v>
      </c>
      <c r="R237" s="32">
        <f t="shared" si="15"/>
        <v>0</v>
      </c>
      <c r="S237" s="213"/>
      <c r="T237" s="213"/>
      <c r="U237" s="213"/>
      <c r="V237" s="213"/>
      <c r="W237" s="213"/>
      <c r="X237" s="213"/>
    </row>
    <row r="238" spans="1:24" ht="27.75" customHeight="1" x14ac:dyDescent="0.2">
      <c r="A238" s="538"/>
      <c r="B238" s="581">
        <f t="shared" si="12"/>
        <v>216</v>
      </c>
      <c r="C238" s="582"/>
      <c r="D238" s="579"/>
      <c r="E238" s="579"/>
      <c r="F238" s="579"/>
      <c r="G238" s="579"/>
      <c r="H238" s="579"/>
      <c r="I238" s="579"/>
      <c r="J238" s="579"/>
      <c r="K238" s="579"/>
      <c r="L238" s="583"/>
      <c r="M238" s="539"/>
      <c r="N238" s="563">
        <f t="shared" si="13"/>
        <v>0</v>
      </c>
      <c r="O238" s="541"/>
      <c r="P238" s="32"/>
      <c r="Q238" s="32">
        <f t="shared" si="14"/>
        <v>0</v>
      </c>
      <c r="R238" s="32">
        <f t="shared" si="15"/>
        <v>0</v>
      </c>
      <c r="S238" s="213"/>
      <c r="T238" s="213"/>
      <c r="U238" s="213"/>
      <c r="V238" s="213"/>
      <c r="W238" s="213"/>
      <c r="X238" s="213"/>
    </row>
    <row r="239" spans="1:24" ht="27.75" customHeight="1" x14ac:dyDescent="0.2">
      <c r="A239" s="538"/>
      <c r="B239" s="581">
        <f t="shared" si="12"/>
        <v>217</v>
      </c>
      <c r="C239" s="582"/>
      <c r="D239" s="579"/>
      <c r="E239" s="579"/>
      <c r="F239" s="579"/>
      <c r="G239" s="579"/>
      <c r="H239" s="579"/>
      <c r="I239" s="579"/>
      <c r="J239" s="579"/>
      <c r="K239" s="579"/>
      <c r="L239" s="583"/>
      <c r="M239" s="539"/>
      <c r="N239" s="563">
        <f t="shared" si="13"/>
        <v>0</v>
      </c>
      <c r="O239" s="541"/>
      <c r="P239" s="32"/>
      <c r="Q239" s="32">
        <f t="shared" si="14"/>
        <v>0</v>
      </c>
      <c r="R239" s="32">
        <f t="shared" si="15"/>
        <v>0</v>
      </c>
      <c r="S239" s="213"/>
      <c r="T239" s="213"/>
      <c r="U239" s="213"/>
      <c r="V239" s="213"/>
      <c r="W239" s="213"/>
      <c r="X239" s="213"/>
    </row>
    <row r="240" spans="1:24" ht="27.75" customHeight="1" x14ac:dyDescent="0.2">
      <c r="A240" s="538"/>
      <c r="B240" s="581">
        <f t="shared" si="12"/>
        <v>218</v>
      </c>
      <c r="C240" s="582"/>
      <c r="D240" s="579"/>
      <c r="E240" s="579"/>
      <c r="F240" s="579"/>
      <c r="G240" s="579"/>
      <c r="H240" s="579"/>
      <c r="I240" s="579"/>
      <c r="J240" s="579"/>
      <c r="K240" s="579"/>
      <c r="L240" s="583"/>
      <c r="M240" s="539"/>
      <c r="N240" s="563">
        <f t="shared" si="13"/>
        <v>0</v>
      </c>
      <c r="O240" s="541"/>
      <c r="P240" s="32"/>
      <c r="Q240" s="32">
        <f t="shared" si="14"/>
        <v>0</v>
      </c>
      <c r="R240" s="32">
        <f t="shared" si="15"/>
        <v>0</v>
      </c>
      <c r="S240" s="213"/>
      <c r="T240" s="213"/>
      <c r="U240" s="213"/>
      <c r="V240" s="213"/>
      <c r="W240" s="213"/>
      <c r="X240" s="213"/>
    </row>
    <row r="241" spans="1:24" ht="27.75" customHeight="1" x14ac:dyDescent="0.2">
      <c r="A241" s="538"/>
      <c r="B241" s="581">
        <f t="shared" si="12"/>
        <v>219</v>
      </c>
      <c r="C241" s="582"/>
      <c r="D241" s="579"/>
      <c r="E241" s="579"/>
      <c r="F241" s="579"/>
      <c r="G241" s="579"/>
      <c r="H241" s="579"/>
      <c r="I241" s="579"/>
      <c r="J241" s="579"/>
      <c r="K241" s="579"/>
      <c r="L241" s="583"/>
      <c r="M241" s="539"/>
      <c r="N241" s="563">
        <f t="shared" si="13"/>
        <v>0</v>
      </c>
      <c r="O241" s="541"/>
      <c r="P241" s="32"/>
      <c r="Q241" s="32">
        <f t="shared" si="14"/>
        <v>0</v>
      </c>
      <c r="R241" s="32">
        <f t="shared" si="15"/>
        <v>0</v>
      </c>
      <c r="S241" s="213"/>
      <c r="T241" s="213"/>
      <c r="U241" s="213"/>
      <c r="V241" s="213"/>
      <c r="W241" s="213"/>
      <c r="X241" s="213"/>
    </row>
    <row r="242" spans="1:24" ht="27.75" customHeight="1" x14ac:dyDescent="0.2">
      <c r="A242" s="538"/>
      <c r="B242" s="581">
        <f t="shared" si="12"/>
        <v>220</v>
      </c>
      <c r="C242" s="582"/>
      <c r="D242" s="579"/>
      <c r="E242" s="579"/>
      <c r="F242" s="579"/>
      <c r="G242" s="579"/>
      <c r="H242" s="579"/>
      <c r="I242" s="579"/>
      <c r="J242" s="579"/>
      <c r="K242" s="579"/>
      <c r="L242" s="583"/>
      <c r="M242" s="539"/>
      <c r="N242" s="563">
        <f t="shared" si="13"/>
        <v>0</v>
      </c>
      <c r="O242" s="541"/>
      <c r="P242" s="32"/>
      <c r="Q242" s="32">
        <f t="shared" si="14"/>
        <v>0</v>
      </c>
      <c r="R242" s="32">
        <f t="shared" si="15"/>
        <v>0</v>
      </c>
      <c r="S242" s="213"/>
      <c r="T242" s="213"/>
      <c r="U242" s="213"/>
      <c r="V242" s="213"/>
      <c r="W242" s="213"/>
      <c r="X242" s="213"/>
    </row>
    <row r="243" spans="1:24" ht="27.75" customHeight="1" x14ac:dyDescent="0.2">
      <c r="A243" s="538"/>
      <c r="B243" s="581">
        <f t="shared" si="12"/>
        <v>221</v>
      </c>
      <c r="C243" s="582"/>
      <c r="D243" s="579"/>
      <c r="E243" s="579"/>
      <c r="F243" s="579"/>
      <c r="G243" s="579"/>
      <c r="H243" s="579"/>
      <c r="I243" s="579"/>
      <c r="J243" s="579"/>
      <c r="K243" s="579"/>
      <c r="L243" s="583"/>
      <c r="M243" s="539"/>
      <c r="N243" s="563">
        <f t="shared" si="13"/>
        <v>0</v>
      </c>
      <c r="O243" s="541"/>
      <c r="P243" s="32"/>
      <c r="Q243" s="32">
        <f t="shared" si="14"/>
        <v>0</v>
      </c>
      <c r="R243" s="32">
        <f t="shared" si="15"/>
        <v>0</v>
      </c>
      <c r="S243" s="213"/>
      <c r="T243" s="213"/>
      <c r="U243" s="213"/>
      <c r="V243" s="213"/>
      <c r="W243" s="213"/>
      <c r="X243" s="213"/>
    </row>
    <row r="244" spans="1:24" ht="27.75" customHeight="1" x14ac:dyDescent="0.2">
      <c r="A244" s="538"/>
      <c r="B244" s="581">
        <f t="shared" si="12"/>
        <v>222</v>
      </c>
      <c r="C244" s="582"/>
      <c r="D244" s="579"/>
      <c r="E244" s="579"/>
      <c r="F244" s="579"/>
      <c r="G244" s="579"/>
      <c r="H244" s="579"/>
      <c r="I244" s="579"/>
      <c r="J244" s="579"/>
      <c r="K244" s="579"/>
      <c r="L244" s="583"/>
      <c r="M244" s="539"/>
      <c r="N244" s="563">
        <f t="shared" si="13"/>
        <v>0</v>
      </c>
      <c r="O244" s="541"/>
      <c r="P244" s="32"/>
      <c r="Q244" s="32">
        <f t="shared" si="14"/>
        <v>0</v>
      </c>
      <c r="R244" s="32">
        <f t="shared" si="15"/>
        <v>0</v>
      </c>
      <c r="S244" s="213"/>
      <c r="T244" s="213"/>
      <c r="U244" s="213"/>
      <c r="V244" s="213"/>
      <c r="W244" s="213"/>
      <c r="X244" s="213"/>
    </row>
    <row r="245" spans="1:24" ht="27.75" customHeight="1" x14ac:dyDescent="0.2">
      <c r="A245" s="538"/>
      <c r="B245" s="581">
        <f t="shared" si="12"/>
        <v>223</v>
      </c>
      <c r="C245" s="582"/>
      <c r="D245" s="579"/>
      <c r="E245" s="579"/>
      <c r="F245" s="579"/>
      <c r="G245" s="579"/>
      <c r="H245" s="579"/>
      <c r="I245" s="579"/>
      <c r="J245" s="579"/>
      <c r="K245" s="579"/>
      <c r="L245" s="583"/>
      <c r="M245" s="539"/>
      <c r="N245" s="563">
        <f t="shared" si="13"/>
        <v>0</v>
      </c>
      <c r="O245" s="541"/>
      <c r="P245" s="32"/>
      <c r="Q245" s="32">
        <f t="shared" si="14"/>
        <v>0</v>
      </c>
      <c r="R245" s="32">
        <f t="shared" si="15"/>
        <v>0</v>
      </c>
      <c r="S245" s="213"/>
      <c r="T245" s="213"/>
      <c r="U245" s="213"/>
      <c r="V245" s="213"/>
      <c r="W245" s="213"/>
      <c r="X245" s="213"/>
    </row>
    <row r="246" spans="1:24" ht="27.75" customHeight="1" x14ac:dyDescent="0.2">
      <c r="A246" s="538"/>
      <c r="B246" s="581">
        <f t="shared" si="12"/>
        <v>224</v>
      </c>
      <c r="C246" s="582"/>
      <c r="D246" s="579"/>
      <c r="E246" s="579"/>
      <c r="F246" s="579"/>
      <c r="G246" s="579"/>
      <c r="H246" s="579"/>
      <c r="I246" s="579"/>
      <c r="J246" s="579"/>
      <c r="K246" s="579"/>
      <c r="L246" s="583"/>
      <c r="M246" s="539"/>
      <c r="N246" s="563">
        <f t="shared" si="13"/>
        <v>0</v>
      </c>
      <c r="O246" s="541"/>
      <c r="P246" s="32"/>
      <c r="Q246" s="32">
        <f t="shared" si="14"/>
        <v>0</v>
      </c>
      <c r="R246" s="32">
        <f t="shared" si="15"/>
        <v>0</v>
      </c>
      <c r="S246" s="213"/>
      <c r="T246" s="213"/>
      <c r="U246" s="213"/>
      <c r="V246" s="213"/>
      <c r="W246" s="213"/>
      <c r="X246" s="213"/>
    </row>
    <row r="247" spans="1:24" ht="27.75" customHeight="1" x14ac:dyDescent="0.2">
      <c r="A247" s="538"/>
      <c r="B247" s="581">
        <f t="shared" si="12"/>
        <v>225</v>
      </c>
      <c r="C247" s="582"/>
      <c r="D247" s="579"/>
      <c r="E247" s="579"/>
      <c r="F247" s="579"/>
      <c r="G247" s="579"/>
      <c r="H247" s="579"/>
      <c r="I247" s="579"/>
      <c r="J247" s="579"/>
      <c r="K247" s="579"/>
      <c r="L247" s="583"/>
      <c r="M247" s="539"/>
      <c r="N247" s="563">
        <f t="shared" si="13"/>
        <v>0</v>
      </c>
      <c r="O247" s="541"/>
      <c r="P247" s="32"/>
      <c r="Q247" s="32">
        <f t="shared" si="14"/>
        <v>0</v>
      </c>
      <c r="R247" s="32">
        <f t="shared" si="15"/>
        <v>0</v>
      </c>
      <c r="S247" s="213"/>
      <c r="T247" s="213"/>
      <c r="U247" s="213"/>
      <c r="V247" s="213"/>
      <c r="W247" s="213"/>
      <c r="X247" s="213"/>
    </row>
    <row r="248" spans="1:24" ht="27.75" customHeight="1" x14ac:dyDescent="0.2">
      <c r="A248" s="538"/>
      <c r="B248" s="581">
        <f t="shared" si="12"/>
        <v>226</v>
      </c>
      <c r="C248" s="582"/>
      <c r="D248" s="579"/>
      <c r="E248" s="579"/>
      <c r="F248" s="579"/>
      <c r="G248" s="579"/>
      <c r="H248" s="579"/>
      <c r="I248" s="579"/>
      <c r="J248" s="579"/>
      <c r="K248" s="579"/>
      <c r="L248" s="583"/>
      <c r="M248" s="539"/>
      <c r="N248" s="563">
        <f t="shared" si="13"/>
        <v>0</v>
      </c>
      <c r="O248" s="541"/>
      <c r="P248" s="32"/>
      <c r="Q248" s="32">
        <f t="shared" si="14"/>
        <v>0</v>
      </c>
      <c r="R248" s="32">
        <f t="shared" si="15"/>
        <v>0</v>
      </c>
      <c r="S248" s="213"/>
      <c r="T248" s="213"/>
      <c r="U248" s="213"/>
      <c r="V248" s="213"/>
      <c r="W248" s="213"/>
      <c r="X248" s="213"/>
    </row>
    <row r="249" spans="1:24" ht="27.75" customHeight="1" x14ac:dyDescent="0.2">
      <c r="A249" s="538"/>
      <c r="B249" s="581">
        <f t="shared" si="12"/>
        <v>227</v>
      </c>
      <c r="C249" s="582"/>
      <c r="D249" s="579"/>
      <c r="E249" s="579"/>
      <c r="F249" s="579"/>
      <c r="G249" s="579"/>
      <c r="H249" s="579"/>
      <c r="I249" s="579"/>
      <c r="J249" s="579"/>
      <c r="K249" s="579"/>
      <c r="L249" s="583"/>
      <c r="M249" s="539"/>
      <c r="N249" s="563">
        <f t="shared" si="13"/>
        <v>0</v>
      </c>
      <c r="O249" s="541"/>
      <c r="P249" s="32"/>
      <c r="Q249" s="32">
        <f t="shared" si="14"/>
        <v>0</v>
      </c>
      <c r="R249" s="32">
        <f t="shared" si="15"/>
        <v>0</v>
      </c>
      <c r="S249" s="213"/>
      <c r="T249" s="213"/>
      <c r="U249" s="213"/>
      <c r="V249" s="213"/>
      <c r="W249" s="213"/>
      <c r="X249" s="213"/>
    </row>
    <row r="250" spans="1:24" ht="27.75" customHeight="1" x14ac:dyDescent="0.2">
      <c r="A250" s="538"/>
      <c r="B250" s="581">
        <f t="shared" si="12"/>
        <v>228</v>
      </c>
      <c r="C250" s="582"/>
      <c r="D250" s="579"/>
      <c r="E250" s="579"/>
      <c r="F250" s="579"/>
      <c r="G250" s="579"/>
      <c r="H250" s="579"/>
      <c r="I250" s="579"/>
      <c r="J250" s="579"/>
      <c r="K250" s="579"/>
      <c r="L250" s="583"/>
      <c r="M250" s="539"/>
      <c r="N250" s="563">
        <f t="shared" si="13"/>
        <v>0</v>
      </c>
      <c r="O250" s="541"/>
      <c r="P250" s="32"/>
      <c r="Q250" s="32">
        <f t="shared" si="14"/>
        <v>0</v>
      </c>
      <c r="R250" s="32">
        <f t="shared" si="15"/>
        <v>0</v>
      </c>
      <c r="S250" s="213"/>
      <c r="T250" s="213"/>
      <c r="U250" s="213"/>
      <c r="V250" s="213"/>
      <c r="W250" s="213"/>
      <c r="X250" s="213"/>
    </row>
    <row r="251" spans="1:24" ht="27.75" customHeight="1" x14ac:dyDescent="0.2">
      <c r="A251" s="538"/>
      <c r="B251" s="581">
        <f t="shared" si="12"/>
        <v>229</v>
      </c>
      <c r="C251" s="582"/>
      <c r="D251" s="579"/>
      <c r="E251" s="579"/>
      <c r="F251" s="579"/>
      <c r="G251" s="579"/>
      <c r="H251" s="579"/>
      <c r="I251" s="579"/>
      <c r="J251" s="579"/>
      <c r="K251" s="579"/>
      <c r="L251" s="583"/>
      <c r="M251" s="539"/>
      <c r="N251" s="563">
        <f t="shared" si="13"/>
        <v>0</v>
      </c>
      <c r="O251" s="541"/>
      <c r="P251" s="32"/>
      <c r="Q251" s="32">
        <f t="shared" si="14"/>
        <v>0</v>
      </c>
      <c r="R251" s="32">
        <f t="shared" si="15"/>
        <v>0</v>
      </c>
      <c r="S251" s="213"/>
      <c r="T251" s="213"/>
      <c r="U251" s="213"/>
      <c r="V251" s="213"/>
      <c r="W251" s="213"/>
      <c r="X251" s="213"/>
    </row>
    <row r="252" spans="1:24" ht="27.75" customHeight="1" x14ac:dyDescent="0.2">
      <c r="A252" s="538"/>
      <c r="B252" s="581">
        <f t="shared" si="12"/>
        <v>230</v>
      </c>
      <c r="C252" s="582"/>
      <c r="D252" s="579"/>
      <c r="E252" s="579"/>
      <c r="F252" s="579"/>
      <c r="G252" s="579"/>
      <c r="H252" s="579"/>
      <c r="I252" s="579"/>
      <c r="J252" s="579"/>
      <c r="K252" s="579"/>
      <c r="L252" s="583"/>
      <c r="M252" s="539"/>
      <c r="N252" s="563">
        <f t="shared" si="13"/>
        <v>0</v>
      </c>
      <c r="O252" s="541"/>
      <c r="P252" s="32"/>
      <c r="Q252" s="32">
        <f t="shared" si="14"/>
        <v>0</v>
      </c>
      <c r="R252" s="32">
        <f t="shared" si="15"/>
        <v>0</v>
      </c>
      <c r="S252" s="213"/>
      <c r="T252" s="213"/>
      <c r="U252" s="213"/>
      <c r="V252" s="213"/>
      <c r="W252" s="213"/>
      <c r="X252" s="213"/>
    </row>
    <row r="253" spans="1:24" ht="27.75" customHeight="1" x14ac:dyDescent="0.2">
      <c r="A253" s="538"/>
      <c r="B253" s="581">
        <f t="shared" si="12"/>
        <v>231</v>
      </c>
      <c r="C253" s="582"/>
      <c r="D253" s="579"/>
      <c r="E253" s="579"/>
      <c r="F253" s="579"/>
      <c r="G253" s="579"/>
      <c r="H253" s="579"/>
      <c r="I253" s="579"/>
      <c r="J253" s="579"/>
      <c r="K253" s="579"/>
      <c r="L253" s="583"/>
      <c r="M253" s="539"/>
      <c r="N253" s="563">
        <f t="shared" si="13"/>
        <v>0</v>
      </c>
      <c r="O253" s="541"/>
      <c r="P253" s="32"/>
      <c r="Q253" s="32">
        <f t="shared" si="14"/>
        <v>0</v>
      </c>
      <c r="R253" s="32">
        <f t="shared" si="15"/>
        <v>0</v>
      </c>
      <c r="S253" s="213"/>
      <c r="T253" s="213"/>
      <c r="U253" s="213"/>
      <c r="V253" s="213"/>
      <c r="W253" s="213"/>
      <c r="X253" s="213"/>
    </row>
    <row r="254" spans="1:24" ht="27.75" customHeight="1" x14ac:dyDescent="0.2">
      <c r="A254" s="538"/>
      <c r="B254" s="581">
        <f t="shared" si="12"/>
        <v>232</v>
      </c>
      <c r="C254" s="582"/>
      <c r="D254" s="579"/>
      <c r="E254" s="579"/>
      <c r="F254" s="579"/>
      <c r="G254" s="579"/>
      <c r="H254" s="579"/>
      <c r="I254" s="579"/>
      <c r="J254" s="579"/>
      <c r="K254" s="579"/>
      <c r="L254" s="583"/>
      <c r="M254" s="539"/>
      <c r="N254" s="563">
        <f t="shared" si="13"/>
        <v>0</v>
      </c>
      <c r="O254" s="541"/>
      <c r="P254" s="32"/>
      <c r="Q254" s="32">
        <f t="shared" si="14"/>
        <v>0</v>
      </c>
      <c r="R254" s="32">
        <f t="shared" si="15"/>
        <v>0</v>
      </c>
      <c r="S254" s="213"/>
      <c r="T254" s="213"/>
      <c r="U254" s="213"/>
      <c r="V254" s="213"/>
      <c r="W254" s="213"/>
      <c r="X254" s="213"/>
    </row>
    <row r="255" spans="1:24" ht="27.75" customHeight="1" x14ac:dyDescent="0.2">
      <c r="A255" s="538"/>
      <c r="B255" s="581">
        <f t="shared" si="12"/>
        <v>233</v>
      </c>
      <c r="C255" s="582"/>
      <c r="D255" s="579"/>
      <c r="E255" s="579"/>
      <c r="F255" s="579"/>
      <c r="G255" s="579"/>
      <c r="H255" s="579"/>
      <c r="I255" s="579"/>
      <c r="J255" s="579"/>
      <c r="K255" s="579"/>
      <c r="L255" s="583"/>
      <c r="M255" s="539"/>
      <c r="N255" s="563">
        <f t="shared" si="13"/>
        <v>0</v>
      </c>
      <c r="O255" s="541"/>
      <c r="P255" s="32"/>
      <c r="Q255" s="32">
        <f t="shared" si="14"/>
        <v>0</v>
      </c>
      <c r="R255" s="32">
        <f t="shared" si="15"/>
        <v>0</v>
      </c>
      <c r="S255" s="213"/>
      <c r="T255" s="213"/>
      <c r="U255" s="213"/>
      <c r="V255" s="213"/>
      <c r="W255" s="213"/>
      <c r="X255" s="213"/>
    </row>
    <row r="256" spans="1:24" ht="27.75" customHeight="1" x14ac:dyDescent="0.2">
      <c r="A256" s="538"/>
      <c r="B256" s="581">
        <f t="shared" si="12"/>
        <v>234</v>
      </c>
      <c r="C256" s="582"/>
      <c r="D256" s="579"/>
      <c r="E256" s="579"/>
      <c r="F256" s="579"/>
      <c r="G256" s="579"/>
      <c r="H256" s="579"/>
      <c r="I256" s="579"/>
      <c r="J256" s="579"/>
      <c r="K256" s="579"/>
      <c r="L256" s="583"/>
      <c r="M256" s="539"/>
      <c r="N256" s="563">
        <f t="shared" si="13"/>
        <v>0</v>
      </c>
      <c r="O256" s="541"/>
      <c r="P256" s="32"/>
      <c r="Q256" s="32">
        <f t="shared" si="14"/>
        <v>0</v>
      </c>
      <c r="R256" s="32">
        <f t="shared" si="15"/>
        <v>0</v>
      </c>
      <c r="S256" s="213"/>
      <c r="T256" s="213"/>
      <c r="U256" s="213"/>
      <c r="V256" s="213"/>
      <c r="W256" s="213"/>
      <c r="X256" s="213"/>
    </row>
    <row r="257" spans="1:24" ht="27.75" customHeight="1" x14ac:dyDescent="0.2">
      <c r="A257" s="538"/>
      <c r="B257" s="581">
        <f t="shared" si="12"/>
        <v>235</v>
      </c>
      <c r="C257" s="582"/>
      <c r="D257" s="579"/>
      <c r="E257" s="579"/>
      <c r="F257" s="579"/>
      <c r="G257" s="579"/>
      <c r="H257" s="579"/>
      <c r="I257" s="579"/>
      <c r="J257" s="579"/>
      <c r="K257" s="579"/>
      <c r="L257" s="583"/>
      <c r="M257" s="539"/>
      <c r="N257" s="563">
        <f t="shared" si="13"/>
        <v>0</v>
      </c>
      <c r="O257" s="541"/>
      <c r="P257" s="32"/>
      <c r="Q257" s="32">
        <f t="shared" si="14"/>
        <v>0</v>
      </c>
      <c r="R257" s="32">
        <f t="shared" si="15"/>
        <v>0</v>
      </c>
      <c r="S257" s="213"/>
      <c r="T257" s="213"/>
      <c r="U257" s="213"/>
      <c r="V257" s="213"/>
      <c r="W257" s="213"/>
      <c r="X257" s="213"/>
    </row>
    <row r="258" spans="1:24" ht="27.75" customHeight="1" x14ac:dyDescent="0.2">
      <c r="A258" s="538"/>
      <c r="B258" s="581">
        <f t="shared" si="12"/>
        <v>236</v>
      </c>
      <c r="C258" s="582"/>
      <c r="D258" s="579"/>
      <c r="E258" s="579"/>
      <c r="F258" s="579"/>
      <c r="G258" s="579"/>
      <c r="H258" s="579"/>
      <c r="I258" s="579"/>
      <c r="J258" s="579"/>
      <c r="K258" s="579"/>
      <c r="L258" s="583"/>
      <c r="M258" s="539"/>
      <c r="N258" s="563">
        <f t="shared" si="13"/>
        <v>0</v>
      </c>
      <c r="O258" s="541"/>
      <c r="P258" s="32"/>
      <c r="Q258" s="32">
        <f t="shared" si="14"/>
        <v>0</v>
      </c>
      <c r="R258" s="32">
        <f t="shared" si="15"/>
        <v>0</v>
      </c>
      <c r="S258" s="213"/>
      <c r="T258" s="213"/>
      <c r="U258" s="213"/>
      <c r="V258" s="213"/>
      <c r="W258" s="213"/>
      <c r="X258" s="213"/>
    </row>
    <row r="259" spans="1:24" ht="27.75" customHeight="1" x14ac:dyDescent="0.2">
      <c r="A259" s="538"/>
      <c r="B259" s="581">
        <f t="shared" si="12"/>
        <v>237</v>
      </c>
      <c r="C259" s="582"/>
      <c r="D259" s="579"/>
      <c r="E259" s="579"/>
      <c r="F259" s="579"/>
      <c r="G259" s="579"/>
      <c r="H259" s="579"/>
      <c r="I259" s="579"/>
      <c r="J259" s="579"/>
      <c r="K259" s="579"/>
      <c r="L259" s="583"/>
      <c r="M259" s="539"/>
      <c r="N259" s="563">
        <f t="shared" si="13"/>
        <v>0</v>
      </c>
      <c r="O259" s="541"/>
      <c r="P259" s="32"/>
      <c r="Q259" s="32">
        <f t="shared" si="14"/>
        <v>0</v>
      </c>
      <c r="R259" s="32">
        <f t="shared" si="15"/>
        <v>0</v>
      </c>
      <c r="S259" s="213"/>
      <c r="T259" s="213"/>
      <c r="U259" s="213"/>
      <c r="V259" s="213"/>
      <c r="W259" s="213"/>
      <c r="X259" s="213"/>
    </row>
    <row r="260" spans="1:24" ht="27.75" customHeight="1" x14ac:dyDescent="0.2">
      <c r="A260" s="538"/>
      <c r="B260" s="581">
        <f t="shared" si="12"/>
        <v>238</v>
      </c>
      <c r="C260" s="582"/>
      <c r="D260" s="579"/>
      <c r="E260" s="579"/>
      <c r="F260" s="579"/>
      <c r="G260" s="579"/>
      <c r="H260" s="579"/>
      <c r="I260" s="579"/>
      <c r="J260" s="579"/>
      <c r="K260" s="579"/>
      <c r="L260" s="583"/>
      <c r="M260" s="539"/>
      <c r="N260" s="563">
        <f t="shared" si="13"/>
        <v>0</v>
      </c>
      <c r="O260" s="541"/>
      <c r="P260" s="32"/>
      <c r="Q260" s="32">
        <f t="shared" si="14"/>
        <v>0</v>
      </c>
      <c r="R260" s="32">
        <f t="shared" si="15"/>
        <v>0</v>
      </c>
      <c r="S260" s="213"/>
      <c r="T260" s="213"/>
      <c r="U260" s="213"/>
      <c r="V260" s="213"/>
      <c r="W260" s="213"/>
      <c r="X260" s="213"/>
    </row>
    <row r="261" spans="1:24" ht="27.75" customHeight="1" x14ac:dyDescent="0.2">
      <c r="A261" s="538"/>
      <c r="B261" s="581">
        <f t="shared" si="12"/>
        <v>239</v>
      </c>
      <c r="C261" s="582"/>
      <c r="D261" s="579"/>
      <c r="E261" s="579"/>
      <c r="F261" s="579"/>
      <c r="G261" s="579"/>
      <c r="H261" s="579"/>
      <c r="I261" s="579"/>
      <c r="J261" s="579"/>
      <c r="K261" s="579"/>
      <c r="L261" s="583"/>
      <c r="M261" s="539"/>
      <c r="N261" s="563">
        <f t="shared" si="13"/>
        <v>0</v>
      </c>
      <c r="O261" s="541"/>
      <c r="P261" s="32"/>
      <c r="Q261" s="32">
        <f t="shared" si="14"/>
        <v>0</v>
      </c>
      <c r="R261" s="32">
        <f t="shared" si="15"/>
        <v>0</v>
      </c>
      <c r="S261" s="213"/>
      <c r="T261" s="213"/>
      <c r="U261" s="213"/>
      <c r="V261" s="213"/>
      <c r="W261" s="213"/>
      <c r="X261" s="213"/>
    </row>
    <row r="262" spans="1:24" ht="27.75" customHeight="1" x14ac:dyDescent="0.2">
      <c r="A262" s="538"/>
      <c r="B262" s="581">
        <f t="shared" si="12"/>
        <v>240</v>
      </c>
      <c r="C262" s="582"/>
      <c r="D262" s="579"/>
      <c r="E262" s="579"/>
      <c r="F262" s="579"/>
      <c r="G262" s="579"/>
      <c r="H262" s="579"/>
      <c r="I262" s="579"/>
      <c r="J262" s="579"/>
      <c r="K262" s="579"/>
      <c r="L262" s="583"/>
      <c r="M262" s="539"/>
      <c r="N262" s="563">
        <f t="shared" si="13"/>
        <v>0</v>
      </c>
      <c r="O262" s="541"/>
      <c r="P262" s="32"/>
      <c r="Q262" s="32">
        <f t="shared" si="14"/>
        <v>0</v>
      </c>
      <c r="R262" s="32">
        <f t="shared" si="15"/>
        <v>0</v>
      </c>
      <c r="S262" s="213"/>
      <c r="T262" s="213"/>
      <c r="U262" s="213"/>
      <c r="V262" s="213"/>
      <c r="W262" s="213"/>
      <c r="X262" s="213"/>
    </row>
    <row r="263" spans="1:24" ht="27.75" customHeight="1" x14ac:dyDescent="0.2">
      <c r="A263" s="538"/>
      <c r="B263" s="581">
        <f t="shared" si="12"/>
        <v>241</v>
      </c>
      <c r="C263" s="582"/>
      <c r="D263" s="579"/>
      <c r="E263" s="579"/>
      <c r="F263" s="579"/>
      <c r="G263" s="579"/>
      <c r="H263" s="579"/>
      <c r="I263" s="579"/>
      <c r="J263" s="579"/>
      <c r="K263" s="579"/>
      <c r="L263" s="583"/>
      <c r="M263" s="539"/>
      <c r="N263" s="563">
        <f t="shared" si="13"/>
        <v>0</v>
      </c>
      <c r="O263" s="541"/>
      <c r="P263" s="32"/>
      <c r="Q263" s="32">
        <f t="shared" si="14"/>
        <v>0</v>
      </c>
      <c r="R263" s="32">
        <f t="shared" si="15"/>
        <v>0</v>
      </c>
      <c r="S263" s="213"/>
      <c r="T263" s="213"/>
      <c r="U263" s="213"/>
      <c r="V263" s="213"/>
      <c r="W263" s="213"/>
      <c r="X263" s="213"/>
    </row>
    <row r="264" spans="1:24" ht="27.75" customHeight="1" x14ac:dyDescent="0.2">
      <c r="A264" s="538"/>
      <c r="B264" s="581">
        <f t="shared" si="12"/>
        <v>242</v>
      </c>
      <c r="C264" s="582"/>
      <c r="D264" s="579"/>
      <c r="E264" s="579"/>
      <c r="F264" s="579"/>
      <c r="G264" s="579"/>
      <c r="H264" s="579"/>
      <c r="I264" s="579"/>
      <c r="J264" s="579"/>
      <c r="K264" s="579"/>
      <c r="L264" s="583"/>
      <c r="M264" s="539"/>
      <c r="N264" s="563">
        <f t="shared" si="13"/>
        <v>0</v>
      </c>
      <c r="O264" s="541"/>
      <c r="P264" s="32"/>
      <c r="Q264" s="32">
        <f t="shared" si="14"/>
        <v>0</v>
      </c>
      <c r="R264" s="32">
        <f t="shared" si="15"/>
        <v>0</v>
      </c>
      <c r="S264" s="213"/>
      <c r="T264" s="213"/>
      <c r="U264" s="213"/>
      <c r="V264" s="213"/>
      <c r="W264" s="213"/>
      <c r="X264" s="213"/>
    </row>
    <row r="265" spans="1:24" ht="27.75" customHeight="1" x14ac:dyDescent="0.2">
      <c r="A265" s="538"/>
      <c r="B265" s="581">
        <f t="shared" si="12"/>
        <v>243</v>
      </c>
      <c r="C265" s="582"/>
      <c r="D265" s="579"/>
      <c r="E265" s="579"/>
      <c r="F265" s="579"/>
      <c r="G265" s="579"/>
      <c r="H265" s="579"/>
      <c r="I265" s="579"/>
      <c r="J265" s="579"/>
      <c r="K265" s="579"/>
      <c r="L265" s="583"/>
      <c r="M265" s="539"/>
      <c r="N265" s="563">
        <f t="shared" si="13"/>
        <v>0</v>
      </c>
      <c r="O265" s="541"/>
      <c r="P265" s="32"/>
      <c r="Q265" s="32">
        <f t="shared" si="14"/>
        <v>0</v>
      </c>
      <c r="R265" s="32">
        <f t="shared" si="15"/>
        <v>0</v>
      </c>
      <c r="S265" s="213"/>
      <c r="T265" s="213"/>
      <c r="U265" s="213"/>
      <c r="V265" s="213"/>
      <c r="W265" s="213"/>
      <c r="X265" s="213"/>
    </row>
    <row r="266" spans="1:24" ht="27.75" customHeight="1" x14ac:dyDescent="0.2">
      <c r="A266" s="538"/>
      <c r="B266" s="581">
        <f t="shared" si="12"/>
        <v>244</v>
      </c>
      <c r="C266" s="582"/>
      <c r="D266" s="579"/>
      <c r="E266" s="579"/>
      <c r="F266" s="579"/>
      <c r="G266" s="579"/>
      <c r="H266" s="579"/>
      <c r="I266" s="579"/>
      <c r="J266" s="579"/>
      <c r="K266" s="579"/>
      <c r="L266" s="583"/>
      <c r="M266" s="539"/>
      <c r="N266" s="563">
        <f t="shared" si="13"/>
        <v>0</v>
      </c>
      <c r="O266" s="541"/>
      <c r="P266" s="32"/>
      <c r="Q266" s="32">
        <f t="shared" si="14"/>
        <v>0</v>
      </c>
      <c r="R266" s="32">
        <f t="shared" si="15"/>
        <v>0</v>
      </c>
      <c r="S266" s="213"/>
      <c r="T266" s="213"/>
      <c r="U266" s="213"/>
      <c r="V266" s="213"/>
      <c r="W266" s="213"/>
      <c r="X266" s="213"/>
    </row>
    <row r="267" spans="1:24" ht="27.75" customHeight="1" x14ac:dyDescent="0.2">
      <c r="A267" s="538"/>
      <c r="B267" s="581">
        <f t="shared" si="12"/>
        <v>245</v>
      </c>
      <c r="C267" s="582"/>
      <c r="D267" s="579"/>
      <c r="E267" s="579"/>
      <c r="F267" s="579"/>
      <c r="G267" s="579"/>
      <c r="H267" s="579"/>
      <c r="I267" s="579"/>
      <c r="J267" s="579"/>
      <c r="K267" s="579"/>
      <c r="L267" s="583"/>
      <c r="M267" s="539"/>
      <c r="N267" s="563">
        <f t="shared" si="13"/>
        <v>0</v>
      </c>
      <c r="O267" s="541"/>
      <c r="P267" s="32"/>
      <c r="Q267" s="32">
        <f t="shared" si="14"/>
        <v>0</v>
      </c>
      <c r="R267" s="32">
        <f t="shared" si="15"/>
        <v>0</v>
      </c>
      <c r="S267" s="213"/>
      <c r="T267" s="213"/>
      <c r="U267" s="213"/>
      <c r="V267" s="213"/>
      <c r="W267" s="213"/>
      <c r="X267" s="213"/>
    </row>
    <row r="268" spans="1:24" ht="27.75" customHeight="1" x14ac:dyDescent="0.2">
      <c r="A268" s="538"/>
      <c r="B268" s="581">
        <f t="shared" si="12"/>
        <v>246</v>
      </c>
      <c r="C268" s="582"/>
      <c r="D268" s="579"/>
      <c r="E268" s="579"/>
      <c r="F268" s="579"/>
      <c r="G268" s="579"/>
      <c r="H268" s="579"/>
      <c r="I268" s="579"/>
      <c r="J268" s="579"/>
      <c r="K268" s="579"/>
      <c r="L268" s="583"/>
      <c r="M268" s="539"/>
      <c r="N268" s="563">
        <f t="shared" si="13"/>
        <v>0</v>
      </c>
      <c r="O268" s="541"/>
      <c r="P268" s="32"/>
      <c r="Q268" s="32">
        <f t="shared" si="14"/>
        <v>0</v>
      </c>
      <c r="R268" s="32">
        <f t="shared" si="15"/>
        <v>0</v>
      </c>
      <c r="S268" s="213"/>
      <c r="T268" s="213"/>
      <c r="U268" s="213"/>
      <c r="V268" s="213"/>
      <c r="W268" s="213"/>
      <c r="X268" s="213"/>
    </row>
    <row r="269" spans="1:24" ht="27.75" customHeight="1" x14ac:dyDescent="0.2">
      <c r="A269" s="538"/>
      <c r="B269" s="581">
        <f t="shared" si="12"/>
        <v>247</v>
      </c>
      <c r="C269" s="582"/>
      <c r="D269" s="579"/>
      <c r="E269" s="579"/>
      <c r="F269" s="579"/>
      <c r="G269" s="579"/>
      <c r="H269" s="579"/>
      <c r="I269" s="579"/>
      <c r="J269" s="579"/>
      <c r="K269" s="579"/>
      <c r="L269" s="583"/>
      <c r="M269" s="539"/>
      <c r="N269" s="563">
        <f t="shared" si="13"/>
        <v>0</v>
      </c>
      <c r="O269" s="541"/>
      <c r="P269" s="32"/>
      <c r="Q269" s="32">
        <f t="shared" si="14"/>
        <v>0</v>
      </c>
      <c r="R269" s="32">
        <f t="shared" si="15"/>
        <v>0</v>
      </c>
      <c r="S269" s="213"/>
      <c r="T269" s="213"/>
      <c r="U269" s="213"/>
      <c r="V269" s="213"/>
      <c r="W269" s="213"/>
      <c r="X269" s="213"/>
    </row>
    <row r="270" spans="1:24" ht="27.75" customHeight="1" x14ac:dyDescent="0.2">
      <c r="A270" s="538"/>
      <c r="B270" s="581">
        <f t="shared" si="12"/>
        <v>248</v>
      </c>
      <c r="C270" s="582"/>
      <c r="D270" s="579"/>
      <c r="E270" s="579"/>
      <c r="F270" s="579"/>
      <c r="G270" s="579"/>
      <c r="H270" s="579"/>
      <c r="I270" s="579"/>
      <c r="J270" s="579"/>
      <c r="K270" s="579"/>
      <c r="L270" s="583"/>
      <c r="M270" s="539"/>
      <c r="N270" s="563">
        <f t="shared" si="13"/>
        <v>0</v>
      </c>
      <c r="O270" s="541"/>
      <c r="P270" s="32"/>
      <c r="Q270" s="32">
        <f t="shared" si="14"/>
        <v>0</v>
      </c>
      <c r="R270" s="32">
        <f t="shared" si="15"/>
        <v>0</v>
      </c>
      <c r="S270" s="213"/>
      <c r="T270" s="213"/>
      <c r="U270" s="213"/>
      <c r="V270" s="213"/>
      <c r="W270" s="213"/>
      <c r="X270" s="213"/>
    </row>
    <row r="271" spans="1:24" ht="27.75" customHeight="1" x14ac:dyDescent="0.2">
      <c r="A271" s="538"/>
      <c r="B271" s="581">
        <f t="shared" si="12"/>
        <v>249</v>
      </c>
      <c r="C271" s="582"/>
      <c r="D271" s="579"/>
      <c r="E271" s="579"/>
      <c r="F271" s="579"/>
      <c r="G271" s="579"/>
      <c r="H271" s="579"/>
      <c r="I271" s="579"/>
      <c r="J271" s="579"/>
      <c r="K271" s="579"/>
      <c r="L271" s="583"/>
      <c r="M271" s="539"/>
      <c r="N271" s="563">
        <f t="shared" si="13"/>
        <v>0</v>
      </c>
      <c r="O271" s="541"/>
      <c r="P271" s="32"/>
      <c r="Q271" s="32">
        <f t="shared" si="14"/>
        <v>0</v>
      </c>
      <c r="R271" s="32">
        <f t="shared" si="15"/>
        <v>0</v>
      </c>
      <c r="S271" s="213"/>
      <c r="T271" s="213"/>
      <c r="U271" s="213"/>
      <c r="V271" s="213"/>
      <c r="W271" s="213"/>
      <c r="X271" s="213"/>
    </row>
    <row r="272" spans="1:24" ht="27.75" customHeight="1" x14ac:dyDescent="0.2">
      <c r="A272" s="538"/>
      <c r="B272" s="581">
        <f t="shared" si="12"/>
        <v>250</v>
      </c>
      <c r="C272" s="582"/>
      <c r="D272" s="579"/>
      <c r="E272" s="579"/>
      <c r="F272" s="579"/>
      <c r="G272" s="579"/>
      <c r="H272" s="579"/>
      <c r="I272" s="579"/>
      <c r="J272" s="579"/>
      <c r="K272" s="579"/>
      <c r="L272" s="583"/>
      <c r="M272" s="539"/>
      <c r="N272" s="563">
        <f t="shared" si="13"/>
        <v>0</v>
      </c>
      <c r="O272" s="541"/>
      <c r="P272" s="32"/>
      <c r="Q272" s="32">
        <f t="shared" si="14"/>
        <v>0</v>
      </c>
      <c r="R272" s="32">
        <f t="shared" si="15"/>
        <v>0</v>
      </c>
      <c r="S272" s="213"/>
      <c r="T272" s="213"/>
      <c r="U272" s="213"/>
      <c r="V272" s="213"/>
      <c r="W272" s="213"/>
      <c r="X272" s="213"/>
    </row>
    <row r="273" spans="1:24" ht="27.75" customHeight="1" x14ac:dyDescent="0.2">
      <c r="A273" s="538"/>
      <c r="B273" s="581">
        <f t="shared" si="12"/>
        <v>251</v>
      </c>
      <c r="C273" s="582"/>
      <c r="D273" s="579"/>
      <c r="E273" s="579"/>
      <c r="F273" s="579"/>
      <c r="G273" s="579"/>
      <c r="H273" s="579"/>
      <c r="I273" s="579"/>
      <c r="J273" s="579"/>
      <c r="K273" s="579"/>
      <c r="L273" s="583"/>
      <c r="M273" s="539"/>
      <c r="N273" s="563">
        <f t="shared" si="13"/>
        <v>0</v>
      </c>
      <c r="O273" s="541"/>
      <c r="P273" s="32"/>
      <c r="Q273" s="32">
        <f t="shared" si="14"/>
        <v>0</v>
      </c>
      <c r="R273" s="32">
        <f t="shared" si="15"/>
        <v>0</v>
      </c>
      <c r="S273" s="213"/>
      <c r="T273" s="213"/>
      <c r="U273" s="213"/>
      <c r="V273" s="213"/>
      <c r="W273" s="213"/>
      <c r="X273" s="213"/>
    </row>
    <row r="274" spans="1:24" ht="27.75" customHeight="1" x14ac:dyDescent="0.2">
      <c r="A274" s="538"/>
      <c r="B274" s="581">
        <f t="shared" si="12"/>
        <v>252</v>
      </c>
      <c r="C274" s="582"/>
      <c r="D274" s="579"/>
      <c r="E274" s="579"/>
      <c r="F274" s="579"/>
      <c r="G274" s="579"/>
      <c r="H274" s="579"/>
      <c r="I274" s="579"/>
      <c r="J274" s="579"/>
      <c r="K274" s="579"/>
      <c r="L274" s="583"/>
      <c r="M274" s="539"/>
      <c r="N274" s="563">
        <f t="shared" si="13"/>
        <v>0</v>
      </c>
      <c r="O274" s="541"/>
      <c r="P274" s="32"/>
      <c r="Q274" s="32">
        <f t="shared" si="14"/>
        <v>0</v>
      </c>
      <c r="R274" s="32">
        <f t="shared" si="15"/>
        <v>0</v>
      </c>
      <c r="S274" s="213"/>
      <c r="T274" s="213"/>
      <c r="U274" s="213"/>
      <c r="V274" s="213"/>
      <c r="W274" s="213"/>
      <c r="X274" s="213"/>
    </row>
    <row r="275" spans="1:24" ht="27.75" customHeight="1" x14ac:dyDescent="0.2">
      <c r="A275" s="538"/>
      <c r="B275" s="581">
        <f t="shared" si="12"/>
        <v>253</v>
      </c>
      <c r="C275" s="582"/>
      <c r="D275" s="579"/>
      <c r="E275" s="579"/>
      <c r="F275" s="579"/>
      <c r="G275" s="579"/>
      <c r="H275" s="579"/>
      <c r="I275" s="579"/>
      <c r="J275" s="579"/>
      <c r="K275" s="579"/>
      <c r="L275" s="583"/>
      <c r="M275" s="539"/>
      <c r="N275" s="563">
        <f t="shared" si="13"/>
        <v>0</v>
      </c>
      <c r="O275" s="541"/>
      <c r="P275" s="32"/>
      <c r="Q275" s="32">
        <f t="shared" si="14"/>
        <v>0</v>
      </c>
      <c r="R275" s="32">
        <f t="shared" si="15"/>
        <v>0</v>
      </c>
      <c r="S275" s="213"/>
      <c r="T275" s="213"/>
      <c r="U275" s="213"/>
      <c r="V275" s="213"/>
      <c r="W275" s="213"/>
      <c r="X275" s="213"/>
    </row>
    <row r="276" spans="1:24" ht="27.75" customHeight="1" x14ac:dyDescent="0.2">
      <c r="A276" s="538"/>
      <c r="B276" s="581">
        <f t="shared" si="12"/>
        <v>254</v>
      </c>
      <c r="C276" s="582"/>
      <c r="D276" s="579"/>
      <c r="E276" s="579"/>
      <c r="F276" s="579"/>
      <c r="G276" s="579"/>
      <c r="H276" s="579"/>
      <c r="I276" s="579"/>
      <c r="J276" s="579"/>
      <c r="K276" s="579"/>
      <c r="L276" s="583"/>
      <c r="M276" s="539"/>
      <c r="N276" s="563">
        <f t="shared" si="13"/>
        <v>0</v>
      </c>
      <c r="O276" s="541"/>
      <c r="P276" s="32"/>
      <c r="Q276" s="32">
        <f t="shared" si="14"/>
        <v>0</v>
      </c>
      <c r="R276" s="32">
        <f t="shared" si="15"/>
        <v>0</v>
      </c>
      <c r="S276" s="213"/>
      <c r="T276" s="213"/>
      <c r="U276" s="213"/>
      <c r="V276" s="213"/>
      <c r="W276" s="213"/>
      <c r="X276" s="213"/>
    </row>
    <row r="277" spans="1:24" ht="27.75" customHeight="1" x14ac:dyDescent="0.2">
      <c r="A277" s="538"/>
      <c r="B277" s="581">
        <f t="shared" si="12"/>
        <v>255</v>
      </c>
      <c r="C277" s="582"/>
      <c r="D277" s="579"/>
      <c r="E277" s="579"/>
      <c r="F277" s="579"/>
      <c r="G277" s="579"/>
      <c r="H277" s="579"/>
      <c r="I277" s="579"/>
      <c r="J277" s="579"/>
      <c r="K277" s="579"/>
      <c r="L277" s="583"/>
      <c r="M277" s="539"/>
      <c r="N277" s="563">
        <f t="shared" si="13"/>
        <v>0</v>
      </c>
      <c r="O277" s="541"/>
      <c r="P277" s="32"/>
      <c r="Q277" s="32">
        <f t="shared" si="14"/>
        <v>0</v>
      </c>
      <c r="R277" s="32">
        <f t="shared" si="15"/>
        <v>0</v>
      </c>
      <c r="S277" s="213"/>
      <c r="T277" s="213"/>
      <c r="U277" s="213"/>
      <c r="V277" s="213"/>
      <c r="W277" s="213"/>
      <c r="X277" s="213"/>
    </row>
    <row r="278" spans="1:24" ht="27.75" customHeight="1" x14ac:dyDescent="0.2">
      <c r="A278" s="538"/>
      <c r="B278" s="581">
        <f t="shared" si="12"/>
        <v>256</v>
      </c>
      <c r="C278" s="582"/>
      <c r="D278" s="579"/>
      <c r="E278" s="579"/>
      <c r="F278" s="579"/>
      <c r="G278" s="579"/>
      <c r="H278" s="579"/>
      <c r="I278" s="579"/>
      <c r="J278" s="579"/>
      <c r="K278" s="579"/>
      <c r="L278" s="583"/>
      <c r="M278" s="539"/>
      <c r="N278" s="563">
        <f t="shared" si="13"/>
        <v>0</v>
      </c>
      <c r="O278" s="541"/>
      <c r="P278" s="32"/>
      <c r="Q278" s="32">
        <f t="shared" si="14"/>
        <v>0</v>
      </c>
      <c r="R278" s="32">
        <f t="shared" si="15"/>
        <v>0</v>
      </c>
      <c r="S278" s="213"/>
      <c r="T278" s="213"/>
      <c r="U278" s="213"/>
      <c r="V278" s="213"/>
      <c r="W278" s="213"/>
      <c r="X278" s="213"/>
    </row>
    <row r="279" spans="1:24" ht="27.75" customHeight="1" x14ac:dyDescent="0.2">
      <c r="A279" s="538"/>
      <c r="B279" s="581">
        <f t="shared" ref="B279:B342" si="16">ROW()-GLline-1</f>
        <v>257</v>
      </c>
      <c r="C279" s="582"/>
      <c r="D279" s="579"/>
      <c r="E279" s="579"/>
      <c r="F279" s="579"/>
      <c r="G279" s="579"/>
      <c r="H279" s="579"/>
      <c r="I279" s="579"/>
      <c r="J279" s="579"/>
      <c r="K279" s="579"/>
      <c r="L279" s="583"/>
      <c r="M279" s="539"/>
      <c r="N279" s="563">
        <f t="shared" ref="N279:N342" si="17">(+Q279+R279)*PDArate</f>
        <v>0</v>
      </c>
      <c r="O279" s="541"/>
      <c r="P279" s="32"/>
      <c r="Q279" s="32">
        <f t="shared" si="14"/>
        <v>0</v>
      </c>
      <c r="R279" s="32">
        <f t="shared" si="15"/>
        <v>0</v>
      </c>
      <c r="S279" s="213"/>
      <c r="T279" s="213"/>
      <c r="U279" s="213"/>
      <c r="V279" s="213"/>
      <c r="W279" s="213"/>
      <c r="X279" s="213"/>
    </row>
    <row r="280" spans="1:24" ht="27.75" customHeight="1" x14ac:dyDescent="0.2">
      <c r="A280" s="538"/>
      <c r="B280" s="581">
        <f t="shared" si="16"/>
        <v>258</v>
      </c>
      <c r="C280" s="582"/>
      <c r="D280" s="579"/>
      <c r="E280" s="579"/>
      <c r="F280" s="579"/>
      <c r="G280" s="579"/>
      <c r="H280" s="579"/>
      <c r="I280" s="579"/>
      <c r="J280" s="579"/>
      <c r="K280" s="579"/>
      <c r="L280" s="583"/>
      <c r="M280" s="539"/>
      <c r="N280" s="563">
        <f t="shared" si="17"/>
        <v>0</v>
      </c>
      <c r="O280" s="541"/>
      <c r="P280" s="32"/>
      <c r="Q280" s="32">
        <f t="shared" ref="Q280:Q343" si="18">SUMIF(Q4GrwrNum,B280,Q4GrwrValue)</f>
        <v>0</v>
      </c>
      <c r="R280" s="32">
        <f t="shared" ref="R280:R343" si="19">SUMIF(DPGrwrNum,B280,DPGrwrValue)</f>
        <v>0</v>
      </c>
      <c r="S280" s="213"/>
      <c r="T280" s="213"/>
      <c r="U280" s="213"/>
      <c r="V280" s="213"/>
      <c r="W280" s="213"/>
      <c r="X280" s="213"/>
    </row>
    <row r="281" spans="1:24" ht="27.75" customHeight="1" x14ac:dyDescent="0.2">
      <c r="A281" s="538"/>
      <c r="B281" s="581">
        <f t="shared" si="16"/>
        <v>259</v>
      </c>
      <c r="C281" s="582"/>
      <c r="D281" s="579"/>
      <c r="E281" s="579"/>
      <c r="F281" s="579"/>
      <c r="G281" s="579"/>
      <c r="H281" s="579"/>
      <c r="I281" s="579"/>
      <c r="J281" s="579"/>
      <c r="K281" s="579"/>
      <c r="L281" s="583"/>
      <c r="M281" s="539"/>
      <c r="N281" s="563">
        <f t="shared" si="17"/>
        <v>0</v>
      </c>
      <c r="O281" s="541"/>
      <c r="P281" s="32"/>
      <c r="Q281" s="32">
        <f t="shared" si="18"/>
        <v>0</v>
      </c>
      <c r="R281" s="32">
        <f t="shared" si="19"/>
        <v>0</v>
      </c>
      <c r="S281" s="213"/>
      <c r="T281" s="213"/>
      <c r="U281" s="213"/>
      <c r="V281" s="213"/>
      <c r="W281" s="213"/>
      <c r="X281" s="213"/>
    </row>
    <row r="282" spans="1:24" ht="27.75" customHeight="1" x14ac:dyDescent="0.2">
      <c r="A282" s="538"/>
      <c r="B282" s="581">
        <f t="shared" si="16"/>
        <v>260</v>
      </c>
      <c r="C282" s="582"/>
      <c r="D282" s="579"/>
      <c r="E282" s="579"/>
      <c r="F282" s="579"/>
      <c r="G282" s="579"/>
      <c r="H282" s="579"/>
      <c r="I282" s="579"/>
      <c r="J282" s="579"/>
      <c r="K282" s="579"/>
      <c r="L282" s="583"/>
      <c r="M282" s="539"/>
      <c r="N282" s="563">
        <f t="shared" si="17"/>
        <v>0</v>
      </c>
      <c r="O282" s="541"/>
      <c r="P282" s="32"/>
      <c r="Q282" s="32">
        <f t="shared" si="18"/>
        <v>0</v>
      </c>
      <c r="R282" s="32">
        <f t="shared" si="19"/>
        <v>0</v>
      </c>
      <c r="S282" s="213"/>
      <c r="T282" s="213"/>
      <c r="U282" s="213"/>
      <c r="V282" s="213"/>
      <c r="W282" s="213"/>
      <c r="X282" s="213"/>
    </row>
    <row r="283" spans="1:24" ht="27.75" customHeight="1" x14ac:dyDescent="0.2">
      <c r="A283" s="538"/>
      <c r="B283" s="581">
        <f t="shared" si="16"/>
        <v>261</v>
      </c>
      <c r="C283" s="582"/>
      <c r="D283" s="579"/>
      <c r="E283" s="579"/>
      <c r="F283" s="579"/>
      <c r="G283" s="579"/>
      <c r="H283" s="579"/>
      <c r="I283" s="579"/>
      <c r="J283" s="579"/>
      <c r="K283" s="579"/>
      <c r="L283" s="583"/>
      <c r="M283" s="539"/>
      <c r="N283" s="563">
        <f t="shared" si="17"/>
        <v>0</v>
      </c>
      <c r="O283" s="541"/>
      <c r="P283" s="32"/>
      <c r="Q283" s="32">
        <f t="shared" si="18"/>
        <v>0</v>
      </c>
      <c r="R283" s="32">
        <f t="shared" si="19"/>
        <v>0</v>
      </c>
      <c r="S283" s="213"/>
      <c r="T283" s="213"/>
      <c r="U283" s="213"/>
      <c r="V283" s="213"/>
      <c r="W283" s="213"/>
      <c r="X283" s="213"/>
    </row>
    <row r="284" spans="1:24" ht="27.75" customHeight="1" x14ac:dyDescent="0.2">
      <c r="A284" s="538"/>
      <c r="B284" s="581">
        <f t="shared" si="16"/>
        <v>262</v>
      </c>
      <c r="C284" s="582"/>
      <c r="D284" s="579"/>
      <c r="E284" s="579"/>
      <c r="F284" s="579"/>
      <c r="G284" s="579"/>
      <c r="H284" s="579"/>
      <c r="I284" s="579"/>
      <c r="J284" s="579"/>
      <c r="K284" s="579"/>
      <c r="L284" s="583"/>
      <c r="M284" s="539"/>
      <c r="N284" s="563">
        <f t="shared" si="17"/>
        <v>0</v>
      </c>
      <c r="O284" s="541"/>
      <c r="P284" s="32"/>
      <c r="Q284" s="32">
        <f t="shared" si="18"/>
        <v>0</v>
      </c>
      <c r="R284" s="32">
        <f t="shared" si="19"/>
        <v>0</v>
      </c>
      <c r="S284" s="213"/>
      <c r="T284" s="213"/>
      <c r="U284" s="213"/>
      <c r="V284" s="213"/>
      <c r="W284" s="213"/>
      <c r="X284" s="213"/>
    </row>
    <row r="285" spans="1:24" ht="27.75" customHeight="1" x14ac:dyDescent="0.2">
      <c r="A285" s="538"/>
      <c r="B285" s="581">
        <f t="shared" si="16"/>
        <v>263</v>
      </c>
      <c r="C285" s="582"/>
      <c r="D285" s="579"/>
      <c r="E285" s="579"/>
      <c r="F285" s="579"/>
      <c r="G285" s="579"/>
      <c r="H285" s="579"/>
      <c r="I285" s="579"/>
      <c r="J285" s="579"/>
      <c r="K285" s="579"/>
      <c r="L285" s="583"/>
      <c r="M285" s="539"/>
      <c r="N285" s="563">
        <f t="shared" si="17"/>
        <v>0</v>
      </c>
      <c r="O285" s="541"/>
      <c r="P285" s="32"/>
      <c r="Q285" s="32">
        <f t="shared" si="18"/>
        <v>0</v>
      </c>
      <c r="R285" s="32">
        <f t="shared" si="19"/>
        <v>0</v>
      </c>
      <c r="S285" s="213"/>
      <c r="T285" s="213"/>
      <c r="U285" s="213"/>
      <c r="V285" s="213"/>
      <c r="W285" s="213"/>
      <c r="X285" s="213"/>
    </row>
    <row r="286" spans="1:24" ht="27.75" customHeight="1" x14ac:dyDescent="0.2">
      <c r="A286" s="538"/>
      <c r="B286" s="581">
        <f t="shared" si="16"/>
        <v>264</v>
      </c>
      <c r="C286" s="582"/>
      <c r="D286" s="579"/>
      <c r="E286" s="579"/>
      <c r="F286" s="579"/>
      <c r="G286" s="579"/>
      <c r="H286" s="579"/>
      <c r="I286" s="579"/>
      <c r="J286" s="579"/>
      <c r="K286" s="579"/>
      <c r="L286" s="583"/>
      <c r="M286" s="539"/>
      <c r="N286" s="563">
        <f t="shared" si="17"/>
        <v>0</v>
      </c>
      <c r="O286" s="541"/>
      <c r="P286" s="32"/>
      <c r="Q286" s="32">
        <f t="shared" si="18"/>
        <v>0</v>
      </c>
      <c r="R286" s="32">
        <f t="shared" si="19"/>
        <v>0</v>
      </c>
      <c r="S286" s="213"/>
      <c r="T286" s="213"/>
      <c r="U286" s="213"/>
      <c r="V286" s="213"/>
      <c r="W286" s="213"/>
      <c r="X286" s="213"/>
    </row>
    <row r="287" spans="1:24" ht="27.75" customHeight="1" x14ac:dyDescent="0.2">
      <c r="A287" s="538"/>
      <c r="B287" s="581">
        <f t="shared" si="16"/>
        <v>265</v>
      </c>
      <c r="C287" s="582"/>
      <c r="D287" s="579"/>
      <c r="E287" s="579"/>
      <c r="F287" s="579"/>
      <c r="G287" s="579"/>
      <c r="H287" s="579"/>
      <c r="I287" s="579"/>
      <c r="J287" s="579"/>
      <c r="K287" s="579"/>
      <c r="L287" s="583"/>
      <c r="M287" s="539"/>
      <c r="N287" s="563">
        <f t="shared" si="17"/>
        <v>0</v>
      </c>
      <c r="O287" s="541"/>
      <c r="P287" s="32"/>
      <c r="Q287" s="32">
        <f t="shared" si="18"/>
        <v>0</v>
      </c>
      <c r="R287" s="32">
        <f t="shared" si="19"/>
        <v>0</v>
      </c>
      <c r="S287" s="213"/>
      <c r="T287" s="213"/>
      <c r="U287" s="213"/>
      <c r="V287" s="213"/>
      <c r="W287" s="213"/>
      <c r="X287" s="213"/>
    </row>
    <row r="288" spans="1:24" ht="27.75" customHeight="1" x14ac:dyDescent="0.2">
      <c r="A288" s="538"/>
      <c r="B288" s="581">
        <f t="shared" si="16"/>
        <v>266</v>
      </c>
      <c r="C288" s="582"/>
      <c r="D288" s="579"/>
      <c r="E288" s="579"/>
      <c r="F288" s="579"/>
      <c r="G288" s="579"/>
      <c r="H288" s="579"/>
      <c r="I288" s="579"/>
      <c r="J288" s="579"/>
      <c r="K288" s="579"/>
      <c r="L288" s="583"/>
      <c r="M288" s="539"/>
      <c r="N288" s="563">
        <f t="shared" si="17"/>
        <v>0</v>
      </c>
      <c r="O288" s="541"/>
      <c r="P288" s="32"/>
      <c r="Q288" s="32">
        <f t="shared" si="18"/>
        <v>0</v>
      </c>
      <c r="R288" s="32">
        <f t="shared" si="19"/>
        <v>0</v>
      </c>
      <c r="S288" s="213"/>
      <c r="T288" s="213"/>
      <c r="U288" s="213"/>
      <c r="V288" s="213"/>
      <c r="W288" s="213"/>
      <c r="X288" s="213"/>
    </row>
    <row r="289" spans="1:24" ht="27.75" customHeight="1" x14ac:dyDescent="0.2">
      <c r="A289" s="538"/>
      <c r="B289" s="581">
        <f t="shared" si="16"/>
        <v>267</v>
      </c>
      <c r="C289" s="582"/>
      <c r="D289" s="579"/>
      <c r="E289" s="579"/>
      <c r="F289" s="579"/>
      <c r="G289" s="579"/>
      <c r="H289" s="579"/>
      <c r="I289" s="579"/>
      <c r="J289" s="579"/>
      <c r="K289" s="579"/>
      <c r="L289" s="583"/>
      <c r="M289" s="539"/>
      <c r="N289" s="563">
        <f t="shared" si="17"/>
        <v>0</v>
      </c>
      <c r="O289" s="541"/>
      <c r="P289" s="32"/>
      <c r="Q289" s="32">
        <f t="shared" si="18"/>
        <v>0</v>
      </c>
      <c r="R289" s="32">
        <f t="shared" si="19"/>
        <v>0</v>
      </c>
      <c r="S289" s="213"/>
      <c r="T289" s="213"/>
      <c r="U289" s="213"/>
      <c r="V289" s="213"/>
      <c r="W289" s="213"/>
      <c r="X289" s="213"/>
    </row>
    <row r="290" spans="1:24" ht="27.75" customHeight="1" x14ac:dyDescent="0.2">
      <c r="A290" s="538"/>
      <c r="B290" s="581">
        <f t="shared" si="16"/>
        <v>268</v>
      </c>
      <c r="C290" s="582"/>
      <c r="D290" s="579"/>
      <c r="E290" s="579"/>
      <c r="F290" s="579"/>
      <c r="G290" s="579"/>
      <c r="H290" s="579"/>
      <c r="I290" s="579"/>
      <c r="J290" s="579"/>
      <c r="K290" s="579"/>
      <c r="L290" s="583"/>
      <c r="M290" s="539"/>
      <c r="N290" s="563">
        <f t="shared" si="17"/>
        <v>0</v>
      </c>
      <c r="O290" s="541"/>
      <c r="P290" s="32"/>
      <c r="Q290" s="32">
        <f t="shared" si="18"/>
        <v>0</v>
      </c>
      <c r="R290" s="32">
        <f t="shared" si="19"/>
        <v>0</v>
      </c>
      <c r="S290" s="213"/>
      <c r="T290" s="213"/>
      <c r="U290" s="213"/>
      <c r="V290" s="213"/>
      <c r="W290" s="213"/>
      <c r="X290" s="213"/>
    </row>
    <row r="291" spans="1:24" ht="27.75" customHeight="1" x14ac:dyDescent="0.2">
      <c r="A291" s="538"/>
      <c r="B291" s="581">
        <f t="shared" si="16"/>
        <v>269</v>
      </c>
      <c r="C291" s="582"/>
      <c r="D291" s="579"/>
      <c r="E291" s="579"/>
      <c r="F291" s="579"/>
      <c r="G291" s="579"/>
      <c r="H291" s="579"/>
      <c r="I291" s="579"/>
      <c r="J291" s="579"/>
      <c r="K291" s="579"/>
      <c r="L291" s="583"/>
      <c r="M291" s="539"/>
      <c r="N291" s="563">
        <f t="shared" si="17"/>
        <v>0</v>
      </c>
      <c r="O291" s="541"/>
      <c r="P291" s="32"/>
      <c r="Q291" s="32">
        <f t="shared" si="18"/>
        <v>0</v>
      </c>
      <c r="R291" s="32">
        <f t="shared" si="19"/>
        <v>0</v>
      </c>
      <c r="S291" s="213"/>
      <c r="T291" s="213"/>
      <c r="U291" s="213"/>
      <c r="V291" s="213"/>
      <c r="W291" s="213"/>
      <c r="X291" s="213"/>
    </row>
    <row r="292" spans="1:24" ht="27.75" customHeight="1" x14ac:dyDescent="0.2">
      <c r="A292" s="538"/>
      <c r="B292" s="581">
        <f t="shared" si="16"/>
        <v>270</v>
      </c>
      <c r="C292" s="582"/>
      <c r="D292" s="579"/>
      <c r="E292" s="579"/>
      <c r="F292" s="579"/>
      <c r="G292" s="579"/>
      <c r="H292" s="579"/>
      <c r="I292" s="579"/>
      <c r="J292" s="579"/>
      <c r="K292" s="579"/>
      <c r="L292" s="583"/>
      <c r="M292" s="539"/>
      <c r="N292" s="563">
        <f t="shared" si="17"/>
        <v>0</v>
      </c>
      <c r="O292" s="541"/>
      <c r="P292" s="32"/>
      <c r="Q292" s="32">
        <f t="shared" si="18"/>
        <v>0</v>
      </c>
      <c r="R292" s="32">
        <f t="shared" si="19"/>
        <v>0</v>
      </c>
      <c r="S292" s="213"/>
      <c r="T292" s="213"/>
      <c r="U292" s="213"/>
      <c r="V292" s="213"/>
      <c r="W292" s="213"/>
      <c r="X292" s="213"/>
    </row>
    <row r="293" spans="1:24" ht="27.75" customHeight="1" x14ac:dyDescent="0.2">
      <c r="A293" s="538"/>
      <c r="B293" s="581">
        <f t="shared" si="16"/>
        <v>271</v>
      </c>
      <c r="C293" s="582"/>
      <c r="D293" s="579"/>
      <c r="E293" s="579"/>
      <c r="F293" s="579"/>
      <c r="G293" s="579"/>
      <c r="H293" s="579"/>
      <c r="I293" s="579"/>
      <c r="J293" s="579"/>
      <c r="K293" s="579"/>
      <c r="L293" s="583"/>
      <c r="M293" s="539"/>
      <c r="N293" s="563">
        <f t="shared" si="17"/>
        <v>0</v>
      </c>
      <c r="O293" s="541"/>
      <c r="P293" s="32"/>
      <c r="Q293" s="32">
        <f t="shared" si="18"/>
        <v>0</v>
      </c>
      <c r="R293" s="32">
        <f t="shared" si="19"/>
        <v>0</v>
      </c>
      <c r="S293" s="213"/>
      <c r="T293" s="213"/>
      <c r="U293" s="213"/>
      <c r="V293" s="213"/>
      <c r="W293" s="213"/>
      <c r="X293" s="213"/>
    </row>
    <row r="294" spans="1:24" ht="27.75" customHeight="1" x14ac:dyDescent="0.2">
      <c r="A294" s="538"/>
      <c r="B294" s="581">
        <f t="shared" si="16"/>
        <v>272</v>
      </c>
      <c r="C294" s="582"/>
      <c r="D294" s="579"/>
      <c r="E294" s="579"/>
      <c r="F294" s="579"/>
      <c r="G294" s="579"/>
      <c r="H294" s="579"/>
      <c r="I294" s="579"/>
      <c r="J294" s="579"/>
      <c r="K294" s="579"/>
      <c r="L294" s="583"/>
      <c r="M294" s="539"/>
      <c r="N294" s="563">
        <f t="shared" si="17"/>
        <v>0</v>
      </c>
      <c r="O294" s="541"/>
      <c r="P294" s="32"/>
      <c r="Q294" s="32">
        <f t="shared" si="18"/>
        <v>0</v>
      </c>
      <c r="R294" s="32">
        <f t="shared" si="19"/>
        <v>0</v>
      </c>
      <c r="S294" s="213"/>
      <c r="T294" s="213"/>
      <c r="U294" s="213"/>
      <c r="V294" s="213"/>
      <c r="W294" s="213"/>
      <c r="X294" s="213"/>
    </row>
    <row r="295" spans="1:24" ht="27.75" customHeight="1" x14ac:dyDescent="0.2">
      <c r="A295" s="538"/>
      <c r="B295" s="581">
        <f t="shared" si="16"/>
        <v>273</v>
      </c>
      <c r="C295" s="582"/>
      <c r="D295" s="579"/>
      <c r="E295" s="579"/>
      <c r="F295" s="579"/>
      <c r="G295" s="579"/>
      <c r="H295" s="579"/>
      <c r="I295" s="579"/>
      <c r="J295" s="579"/>
      <c r="K295" s="579"/>
      <c r="L295" s="583"/>
      <c r="M295" s="539"/>
      <c r="N295" s="563">
        <f t="shared" si="17"/>
        <v>0</v>
      </c>
      <c r="O295" s="541"/>
      <c r="P295" s="32"/>
      <c r="Q295" s="32">
        <f t="shared" si="18"/>
        <v>0</v>
      </c>
      <c r="R295" s="32">
        <f t="shared" si="19"/>
        <v>0</v>
      </c>
      <c r="S295" s="213"/>
      <c r="T295" s="213"/>
      <c r="U295" s="213"/>
      <c r="V295" s="213"/>
      <c r="W295" s="213"/>
      <c r="X295" s="213"/>
    </row>
    <row r="296" spans="1:24" ht="27.75" customHeight="1" x14ac:dyDescent="0.2">
      <c r="A296" s="538"/>
      <c r="B296" s="581">
        <f t="shared" si="16"/>
        <v>274</v>
      </c>
      <c r="C296" s="582"/>
      <c r="D296" s="579"/>
      <c r="E296" s="579"/>
      <c r="F296" s="579"/>
      <c r="G296" s="579"/>
      <c r="H296" s="579"/>
      <c r="I296" s="579"/>
      <c r="J296" s="579"/>
      <c r="K296" s="579"/>
      <c r="L296" s="583"/>
      <c r="M296" s="539"/>
      <c r="N296" s="563">
        <f t="shared" si="17"/>
        <v>0</v>
      </c>
      <c r="O296" s="541"/>
      <c r="P296" s="32"/>
      <c r="Q296" s="32">
        <f t="shared" si="18"/>
        <v>0</v>
      </c>
      <c r="R296" s="32">
        <f t="shared" si="19"/>
        <v>0</v>
      </c>
      <c r="S296" s="213"/>
      <c r="T296" s="213"/>
      <c r="U296" s="213"/>
      <c r="V296" s="213"/>
      <c r="W296" s="213"/>
      <c r="X296" s="213"/>
    </row>
    <row r="297" spans="1:24" ht="27.75" customHeight="1" x14ac:dyDescent="0.2">
      <c r="A297" s="538"/>
      <c r="B297" s="581">
        <f t="shared" si="16"/>
        <v>275</v>
      </c>
      <c r="C297" s="582"/>
      <c r="D297" s="579"/>
      <c r="E297" s="579"/>
      <c r="F297" s="579"/>
      <c r="G297" s="579"/>
      <c r="H297" s="579"/>
      <c r="I297" s="579"/>
      <c r="J297" s="579"/>
      <c r="K297" s="579"/>
      <c r="L297" s="583"/>
      <c r="M297" s="539"/>
      <c r="N297" s="563">
        <f t="shared" si="17"/>
        <v>0</v>
      </c>
      <c r="O297" s="541"/>
      <c r="P297" s="32"/>
      <c r="Q297" s="32">
        <f t="shared" si="18"/>
        <v>0</v>
      </c>
      <c r="R297" s="32">
        <f t="shared" si="19"/>
        <v>0</v>
      </c>
      <c r="S297" s="213"/>
      <c r="T297" s="213"/>
      <c r="U297" s="213"/>
      <c r="V297" s="213"/>
      <c r="W297" s="213"/>
      <c r="X297" s="213"/>
    </row>
    <row r="298" spans="1:24" ht="27.75" customHeight="1" x14ac:dyDescent="0.2">
      <c r="A298" s="538"/>
      <c r="B298" s="581">
        <f t="shared" si="16"/>
        <v>276</v>
      </c>
      <c r="C298" s="582"/>
      <c r="D298" s="579"/>
      <c r="E298" s="579"/>
      <c r="F298" s="579"/>
      <c r="G298" s="579"/>
      <c r="H298" s="579"/>
      <c r="I298" s="579"/>
      <c r="J298" s="579"/>
      <c r="K298" s="579"/>
      <c r="L298" s="583"/>
      <c r="M298" s="539"/>
      <c r="N298" s="563">
        <f t="shared" si="17"/>
        <v>0</v>
      </c>
      <c r="O298" s="541"/>
      <c r="P298" s="32"/>
      <c r="Q298" s="32">
        <f t="shared" si="18"/>
        <v>0</v>
      </c>
      <c r="R298" s="32">
        <f t="shared" si="19"/>
        <v>0</v>
      </c>
      <c r="S298" s="213"/>
      <c r="T298" s="213"/>
      <c r="U298" s="213"/>
      <c r="V298" s="213"/>
      <c r="W298" s="213"/>
      <c r="X298" s="213"/>
    </row>
    <row r="299" spans="1:24" ht="27.75" customHeight="1" x14ac:dyDescent="0.2">
      <c r="A299" s="538"/>
      <c r="B299" s="581">
        <f t="shared" si="16"/>
        <v>277</v>
      </c>
      <c r="C299" s="582"/>
      <c r="D299" s="579"/>
      <c r="E299" s="579"/>
      <c r="F299" s="579"/>
      <c r="G299" s="579"/>
      <c r="H299" s="579"/>
      <c r="I299" s="579"/>
      <c r="J299" s="579"/>
      <c r="K299" s="579"/>
      <c r="L299" s="583"/>
      <c r="M299" s="539"/>
      <c r="N299" s="563">
        <f t="shared" si="17"/>
        <v>0</v>
      </c>
      <c r="O299" s="541"/>
      <c r="P299" s="32"/>
      <c r="Q299" s="32">
        <f t="shared" si="18"/>
        <v>0</v>
      </c>
      <c r="R299" s="32">
        <f t="shared" si="19"/>
        <v>0</v>
      </c>
      <c r="S299" s="213"/>
      <c r="T299" s="213"/>
      <c r="U299" s="213"/>
      <c r="V299" s="213"/>
      <c r="W299" s="213"/>
      <c r="X299" s="213"/>
    </row>
    <row r="300" spans="1:24" ht="27.75" customHeight="1" x14ac:dyDescent="0.2">
      <c r="A300" s="538"/>
      <c r="B300" s="581">
        <f t="shared" si="16"/>
        <v>278</v>
      </c>
      <c r="C300" s="582"/>
      <c r="D300" s="579"/>
      <c r="E300" s="579"/>
      <c r="F300" s="579"/>
      <c r="G300" s="579"/>
      <c r="H300" s="579"/>
      <c r="I300" s="579"/>
      <c r="J300" s="579"/>
      <c r="K300" s="579"/>
      <c r="L300" s="583"/>
      <c r="M300" s="539"/>
      <c r="N300" s="563">
        <f t="shared" si="17"/>
        <v>0</v>
      </c>
      <c r="O300" s="541"/>
      <c r="P300" s="32"/>
      <c r="Q300" s="32">
        <f t="shared" si="18"/>
        <v>0</v>
      </c>
      <c r="R300" s="32">
        <f t="shared" si="19"/>
        <v>0</v>
      </c>
      <c r="S300" s="213"/>
      <c r="T300" s="213"/>
      <c r="U300" s="213"/>
      <c r="V300" s="213"/>
      <c r="W300" s="213"/>
      <c r="X300" s="213"/>
    </row>
    <row r="301" spans="1:24" ht="27.75" customHeight="1" x14ac:dyDescent="0.2">
      <c r="A301" s="538"/>
      <c r="B301" s="581">
        <f t="shared" si="16"/>
        <v>279</v>
      </c>
      <c r="C301" s="582"/>
      <c r="D301" s="579"/>
      <c r="E301" s="579"/>
      <c r="F301" s="579"/>
      <c r="G301" s="579"/>
      <c r="H301" s="579"/>
      <c r="I301" s="579"/>
      <c r="J301" s="579"/>
      <c r="K301" s="579"/>
      <c r="L301" s="583"/>
      <c r="M301" s="539"/>
      <c r="N301" s="563">
        <f t="shared" si="17"/>
        <v>0</v>
      </c>
      <c r="O301" s="541"/>
      <c r="P301" s="32"/>
      <c r="Q301" s="32">
        <f t="shared" si="18"/>
        <v>0</v>
      </c>
      <c r="R301" s="32">
        <f t="shared" si="19"/>
        <v>0</v>
      </c>
      <c r="S301" s="213"/>
      <c r="T301" s="213"/>
      <c r="U301" s="213"/>
      <c r="V301" s="213"/>
      <c r="W301" s="213"/>
      <c r="X301" s="213"/>
    </row>
    <row r="302" spans="1:24" ht="27.75" customHeight="1" x14ac:dyDescent="0.2">
      <c r="A302" s="538"/>
      <c r="B302" s="581">
        <f t="shared" si="16"/>
        <v>280</v>
      </c>
      <c r="C302" s="582"/>
      <c r="D302" s="579"/>
      <c r="E302" s="579"/>
      <c r="F302" s="579"/>
      <c r="G302" s="579"/>
      <c r="H302" s="579"/>
      <c r="I302" s="579"/>
      <c r="J302" s="579"/>
      <c r="K302" s="579"/>
      <c r="L302" s="583"/>
      <c r="M302" s="539"/>
      <c r="N302" s="563">
        <f t="shared" si="17"/>
        <v>0</v>
      </c>
      <c r="O302" s="541"/>
      <c r="P302" s="32"/>
      <c r="Q302" s="32">
        <f t="shared" si="18"/>
        <v>0</v>
      </c>
      <c r="R302" s="32">
        <f t="shared" si="19"/>
        <v>0</v>
      </c>
      <c r="S302" s="213"/>
      <c r="T302" s="213"/>
      <c r="U302" s="213"/>
      <c r="V302" s="213"/>
      <c r="W302" s="213"/>
      <c r="X302" s="213"/>
    </row>
    <row r="303" spans="1:24" ht="27.75" customHeight="1" x14ac:dyDescent="0.2">
      <c r="A303" s="538"/>
      <c r="B303" s="581">
        <f t="shared" si="16"/>
        <v>281</v>
      </c>
      <c r="C303" s="582"/>
      <c r="D303" s="579"/>
      <c r="E303" s="579"/>
      <c r="F303" s="579"/>
      <c r="G303" s="579"/>
      <c r="H303" s="579"/>
      <c r="I303" s="579"/>
      <c r="J303" s="579"/>
      <c r="K303" s="579"/>
      <c r="L303" s="583"/>
      <c r="M303" s="539"/>
      <c r="N303" s="563">
        <f t="shared" si="17"/>
        <v>0</v>
      </c>
      <c r="O303" s="541"/>
      <c r="P303" s="32"/>
      <c r="Q303" s="32">
        <f t="shared" si="18"/>
        <v>0</v>
      </c>
      <c r="R303" s="32">
        <f t="shared" si="19"/>
        <v>0</v>
      </c>
      <c r="S303" s="213"/>
      <c r="T303" s="213"/>
      <c r="U303" s="213"/>
      <c r="V303" s="213"/>
      <c r="W303" s="213"/>
      <c r="X303" s="213"/>
    </row>
    <row r="304" spans="1:24" ht="27.75" customHeight="1" x14ac:dyDescent="0.2">
      <c r="A304" s="538"/>
      <c r="B304" s="581">
        <f t="shared" si="16"/>
        <v>282</v>
      </c>
      <c r="C304" s="582"/>
      <c r="D304" s="579"/>
      <c r="E304" s="579"/>
      <c r="F304" s="579"/>
      <c r="G304" s="579"/>
      <c r="H304" s="579"/>
      <c r="I304" s="579"/>
      <c r="J304" s="579"/>
      <c r="K304" s="579"/>
      <c r="L304" s="583"/>
      <c r="M304" s="539"/>
      <c r="N304" s="563">
        <f t="shared" si="17"/>
        <v>0</v>
      </c>
      <c r="O304" s="541"/>
      <c r="P304" s="32"/>
      <c r="Q304" s="32">
        <f t="shared" si="18"/>
        <v>0</v>
      </c>
      <c r="R304" s="32">
        <f t="shared" si="19"/>
        <v>0</v>
      </c>
      <c r="S304" s="213"/>
      <c r="T304" s="213"/>
      <c r="U304" s="213"/>
      <c r="V304" s="213"/>
      <c r="W304" s="213"/>
      <c r="X304" s="213"/>
    </row>
    <row r="305" spans="1:24" ht="27.75" customHeight="1" x14ac:dyDescent="0.2">
      <c r="A305" s="538"/>
      <c r="B305" s="581">
        <f t="shared" si="16"/>
        <v>283</v>
      </c>
      <c r="C305" s="582"/>
      <c r="D305" s="579"/>
      <c r="E305" s="579"/>
      <c r="F305" s="579"/>
      <c r="G305" s="579"/>
      <c r="H305" s="579"/>
      <c r="I305" s="579"/>
      <c r="J305" s="579"/>
      <c r="K305" s="579"/>
      <c r="L305" s="583"/>
      <c r="M305" s="539"/>
      <c r="N305" s="563">
        <f t="shared" si="17"/>
        <v>0</v>
      </c>
      <c r="O305" s="541"/>
      <c r="P305" s="32"/>
      <c r="Q305" s="32">
        <f t="shared" si="18"/>
        <v>0</v>
      </c>
      <c r="R305" s="32">
        <f t="shared" si="19"/>
        <v>0</v>
      </c>
      <c r="S305" s="213"/>
      <c r="T305" s="213"/>
      <c r="U305" s="213"/>
      <c r="V305" s="213"/>
      <c r="W305" s="213"/>
      <c r="X305" s="213"/>
    </row>
    <row r="306" spans="1:24" ht="27.75" customHeight="1" x14ac:dyDescent="0.2">
      <c r="A306" s="538"/>
      <c r="B306" s="581">
        <f t="shared" si="16"/>
        <v>284</v>
      </c>
      <c r="C306" s="582"/>
      <c r="D306" s="579"/>
      <c r="E306" s="579"/>
      <c r="F306" s="579"/>
      <c r="G306" s="579"/>
      <c r="H306" s="579"/>
      <c r="I306" s="579"/>
      <c r="J306" s="579"/>
      <c r="K306" s="579"/>
      <c r="L306" s="583"/>
      <c r="M306" s="539"/>
      <c r="N306" s="563">
        <f t="shared" si="17"/>
        <v>0</v>
      </c>
      <c r="O306" s="541"/>
      <c r="P306" s="32"/>
      <c r="Q306" s="32">
        <f t="shared" si="18"/>
        <v>0</v>
      </c>
      <c r="R306" s="32">
        <f t="shared" si="19"/>
        <v>0</v>
      </c>
      <c r="S306" s="213"/>
      <c r="T306" s="213"/>
      <c r="U306" s="213"/>
      <c r="V306" s="213"/>
      <c r="W306" s="213"/>
      <c r="X306" s="213"/>
    </row>
    <row r="307" spans="1:24" ht="27.75" customHeight="1" x14ac:dyDescent="0.2">
      <c r="A307" s="538"/>
      <c r="B307" s="581">
        <f t="shared" si="16"/>
        <v>285</v>
      </c>
      <c r="C307" s="582"/>
      <c r="D307" s="579"/>
      <c r="E307" s="579"/>
      <c r="F307" s="579"/>
      <c r="G307" s="579"/>
      <c r="H307" s="579"/>
      <c r="I307" s="579"/>
      <c r="J307" s="579"/>
      <c r="K307" s="579"/>
      <c r="L307" s="583"/>
      <c r="M307" s="539"/>
      <c r="N307" s="563">
        <f t="shared" si="17"/>
        <v>0</v>
      </c>
      <c r="O307" s="541"/>
      <c r="P307" s="32"/>
      <c r="Q307" s="32">
        <f t="shared" si="18"/>
        <v>0</v>
      </c>
      <c r="R307" s="32">
        <f t="shared" si="19"/>
        <v>0</v>
      </c>
      <c r="S307" s="213"/>
      <c r="T307" s="213"/>
      <c r="U307" s="213"/>
      <c r="V307" s="213"/>
      <c r="W307" s="213"/>
      <c r="X307" s="213"/>
    </row>
    <row r="308" spans="1:24" ht="27.75" customHeight="1" x14ac:dyDescent="0.2">
      <c r="A308" s="538"/>
      <c r="B308" s="581">
        <f t="shared" si="16"/>
        <v>286</v>
      </c>
      <c r="C308" s="582"/>
      <c r="D308" s="579"/>
      <c r="E308" s="579"/>
      <c r="F308" s="579"/>
      <c r="G308" s="579"/>
      <c r="H308" s="579"/>
      <c r="I308" s="579"/>
      <c r="J308" s="579"/>
      <c r="K308" s="579"/>
      <c r="L308" s="583"/>
      <c r="M308" s="539"/>
      <c r="N308" s="563">
        <f t="shared" si="17"/>
        <v>0</v>
      </c>
      <c r="O308" s="541"/>
      <c r="P308" s="32"/>
      <c r="Q308" s="32">
        <f t="shared" si="18"/>
        <v>0</v>
      </c>
      <c r="R308" s="32">
        <f t="shared" si="19"/>
        <v>0</v>
      </c>
      <c r="S308" s="213"/>
      <c r="T308" s="213"/>
      <c r="U308" s="213"/>
      <c r="V308" s="213"/>
      <c r="W308" s="213"/>
      <c r="X308" s="213"/>
    </row>
    <row r="309" spans="1:24" ht="27.75" customHeight="1" x14ac:dyDescent="0.2">
      <c r="A309" s="538"/>
      <c r="B309" s="581">
        <f t="shared" si="16"/>
        <v>287</v>
      </c>
      <c r="C309" s="582"/>
      <c r="D309" s="579"/>
      <c r="E309" s="579"/>
      <c r="F309" s="579"/>
      <c r="G309" s="579"/>
      <c r="H309" s="579"/>
      <c r="I309" s="579"/>
      <c r="J309" s="579"/>
      <c r="K309" s="579"/>
      <c r="L309" s="583"/>
      <c r="M309" s="539"/>
      <c r="N309" s="563">
        <f t="shared" si="17"/>
        <v>0</v>
      </c>
      <c r="O309" s="541"/>
      <c r="P309" s="32"/>
      <c r="Q309" s="32">
        <f t="shared" si="18"/>
        <v>0</v>
      </c>
      <c r="R309" s="32">
        <f t="shared" si="19"/>
        <v>0</v>
      </c>
      <c r="S309" s="213"/>
      <c r="T309" s="213"/>
      <c r="U309" s="213"/>
      <c r="V309" s="213"/>
      <c r="W309" s="213"/>
      <c r="X309" s="213"/>
    </row>
    <row r="310" spans="1:24" ht="27.75" customHeight="1" x14ac:dyDescent="0.2">
      <c r="A310" s="538"/>
      <c r="B310" s="581">
        <f t="shared" si="16"/>
        <v>288</v>
      </c>
      <c r="C310" s="582"/>
      <c r="D310" s="579"/>
      <c r="E310" s="579"/>
      <c r="F310" s="579"/>
      <c r="G310" s="579"/>
      <c r="H310" s="579"/>
      <c r="I310" s="579"/>
      <c r="J310" s="579"/>
      <c r="K310" s="579"/>
      <c r="L310" s="583"/>
      <c r="M310" s="539"/>
      <c r="N310" s="563">
        <f t="shared" si="17"/>
        <v>0</v>
      </c>
      <c r="O310" s="541"/>
      <c r="P310" s="32"/>
      <c r="Q310" s="32">
        <f t="shared" si="18"/>
        <v>0</v>
      </c>
      <c r="R310" s="32">
        <f t="shared" si="19"/>
        <v>0</v>
      </c>
      <c r="S310" s="213"/>
      <c r="T310" s="213"/>
      <c r="U310" s="213"/>
      <c r="V310" s="213"/>
      <c r="W310" s="213"/>
      <c r="X310" s="213"/>
    </row>
    <row r="311" spans="1:24" ht="27.75" customHeight="1" x14ac:dyDescent="0.2">
      <c r="A311" s="538"/>
      <c r="B311" s="581">
        <f t="shared" si="16"/>
        <v>289</v>
      </c>
      <c r="C311" s="582"/>
      <c r="D311" s="579"/>
      <c r="E311" s="579"/>
      <c r="F311" s="579"/>
      <c r="G311" s="579"/>
      <c r="H311" s="579"/>
      <c r="I311" s="579"/>
      <c r="J311" s="579"/>
      <c r="K311" s="579"/>
      <c r="L311" s="583"/>
      <c r="M311" s="539"/>
      <c r="N311" s="563">
        <f t="shared" si="17"/>
        <v>0</v>
      </c>
      <c r="O311" s="541"/>
      <c r="P311" s="32"/>
      <c r="Q311" s="32">
        <f t="shared" si="18"/>
        <v>0</v>
      </c>
      <c r="R311" s="32">
        <f t="shared" si="19"/>
        <v>0</v>
      </c>
      <c r="S311" s="213"/>
      <c r="T311" s="213"/>
      <c r="U311" s="213"/>
      <c r="V311" s="213"/>
      <c r="W311" s="213"/>
      <c r="X311" s="213"/>
    </row>
    <row r="312" spans="1:24" ht="27.75" customHeight="1" x14ac:dyDescent="0.2">
      <c r="A312" s="538"/>
      <c r="B312" s="581">
        <f t="shared" si="16"/>
        <v>290</v>
      </c>
      <c r="C312" s="582"/>
      <c r="D312" s="579"/>
      <c r="E312" s="579"/>
      <c r="F312" s="579"/>
      <c r="G312" s="579"/>
      <c r="H312" s="579"/>
      <c r="I312" s="579"/>
      <c r="J312" s="579"/>
      <c r="K312" s="579"/>
      <c r="L312" s="583"/>
      <c r="M312" s="539"/>
      <c r="N312" s="563">
        <f t="shared" si="17"/>
        <v>0</v>
      </c>
      <c r="O312" s="541"/>
      <c r="P312" s="32"/>
      <c r="Q312" s="32">
        <f t="shared" si="18"/>
        <v>0</v>
      </c>
      <c r="R312" s="32">
        <f t="shared" si="19"/>
        <v>0</v>
      </c>
      <c r="S312" s="213"/>
      <c r="T312" s="213"/>
      <c r="U312" s="213"/>
      <c r="V312" s="213"/>
      <c r="W312" s="213"/>
      <c r="X312" s="213"/>
    </row>
    <row r="313" spans="1:24" ht="27.75" customHeight="1" x14ac:dyDescent="0.2">
      <c r="A313" s="538"/>
      <c r="B313" s="581">
        <f t="shared" si="16"/>
        <v>291</v>
      </c>
      <c r="C313" s="582"/>
      <c r="D313" s="579"/>
      <c r="E313" s="579"/>
      <c r="F313" s="579"/>
      <c r="G313" s="579"/>
      <c r="H313" s="579"/>
      <c r="I313" s="579"/>
      <c r="J313" s="579"/>
      <c r="K313" s="579"/>
      <c r="L313" s="583"/>
      <c r="M313" s="539"/>
      <c r="N313" s="563">
        <f t="shared" si="17"/>
        <v>0</v>
      </c>
      <c r="O313" s="541"/>
      <c r="P313" s="32"/>
      <c r="Q313" s="32">
        <f t="shared" si="18"/>
        <v>0</v>
      </c>
      <c r="R313" s="32">
        <f t="shared" si="19"/>
        <v>0</v>
      </c>
      <c r="S313" s="213"/>
      <c r="T313" s="213"/>
      <c r="U313" s="213"/>
      <c r="V313" s="213"/>
      <c r="W313" s="213"/>
      <c r="X313" s="213"/>
    </row>
    <row r="314" spans="1:24" ht="27.75" customHeight="1" x14ac:dyDescent="0.2">
      <c r="A314" s="538"/>
      <c r="B314" s="581">
        <f t="shared" si="16"/>
        <v>292</v>
      </c>
      <c r="C314" s="582"/>
      <c r="D314" s="579"/>
      <c r="E314" s="579"/>
      <c r="F314" s="579"/>
      <c r="G314" s="579"/>
      <c r="H314" s="579"/>
      <c r="I314" s="579"/>
      <c r="J314" s="579"/>
      <c r="K314" s="579"/>
      <c r="L314" s="583"/>
      <c r="M314" s="539"/>
      <c r="N314" s="563">
        <f t="shared" si="17"/>
        <v>0</v>
      </c>
      <c r="O314" s="541"/>
      <c r="P314" s="32"/>
      <c r="Q314" s="32">
        <f t="shared" si="18"/>
        <v>0</v>
      </c>
      <c r="R314" s="32">
        <f t="shared" si="19"/>
        <v>0</v>
      </c>
      <c r="S314" s="213"/>
      <c r="T314" s="213"/>
      <c r="U314" s="213"/>
      <c r="V314" s="213"/>
      <c r="W314" s="213"/>
      <c r="X314" s="213"/>
    </row>
    <row r="315" spans="1:24" ht="27.75" customHeight="1" x14ac:dyDescent="0.2">
      <c r="A315" s="538"/>
      <c r="B315" s="581">
        <f t="shared" si="16"/>
        <v>293</v>
      </c>
      <c r="C315" s="582"/>
      <c r="D315" s="579"/>
      <c r="E315" s="579"/>
      <c r="F315" s="579"/>
      <c r="G315" s="579"/>
      <c r="H315" s="579"/>
      <c r="I315" s="579"/>
      <c r="J315" s="579"/>
      <c r="K315" s="579"/>
      <c r="L315" s="583"/>
      <c r="M315" s="539"/>
      <c r="N315" s="563">
        <f t="shared" si="17"/>
        <v>0</v>
      </c>
      <c r="O315" s="541"/>
      <c r="P315" s="32"/>
      <c r="Q315" s="32">
        <f t="shared" si="18"/>
        <v>0</v>
      </c>
      <c r="R315" s="32">
        <f t="shared" si="19"/>
        <v>0</v>
      </c>
      <c r="S315" s="213"/>
      <c r="T315" s="213"/>
      <c r="U315" s="213"/>
      <c r="V315" s="213"/>
      <c r="W315" s="213"/>
      <c r="X315" s="213"/>
    </row>
    <row r="316" spans="1:24" ht="27.75" customHeight="1" x14ac:dyDescent="0.2">
      <c r="A316" s="538"/>
      <c r="B316" s="581">
        <f t="shared" si="16"/>
        <v>294</v>
      </c>
      <c r="C316" s="582"/>
      <c r="D316" s="579"/>
      <c r="E316" s="579"/>
      <c r="F316" s="579"/>
      <c r="G316" s="579"/>
      <c r="H316" s="579"/>
      <c r="I316" s="579"/>
      <c r="J316" s="579"/>
      <c r="K316" s="579"/>
      <c r="L316" s="583"/>
      <c r="M316" s="539"/>
      <c r="N316" s="563">
        <f t="shared" si="17"/>
        <v>0</v>
      </c>
      <c r="O316" s="541"/>
      <c r="P316" s="32"/>
      <c r="Q316" s="32">
        <f t="shared" si="18"/>
        <v>0</v>
      </c>
      <c r="R316" s="32">
        <f t="shared" si="19"/>
        <v>0</v>
      </c>
      <c r="S316" s="213"/>
      <c r="T316" s="213"/>
      <c r="U316" s="213"/>
      <c r="V316" s="213"/>
      <c r="W316" s="213"/>
      <c r="X316" s="213"/>
    </row>
    <row r="317" spans="1:24" ht="27.75" customHeight="1" x14ac:dyDescent="0.2">
      <c r="A317" s="538"/>
      <c r="B317" s="581">
        <f t="shared" si="16"/>
        <v>295</v>
      </c>
      <c r="C317" s="582"/>
      <c r="D317" s="579"/>
      <c r="E317" s="579"/>
      <c r="F317" s="579"/>
      <c r="G317" s="579"/>
      <c r="H317" s="579"/>
      <c r="I317" s="579"/>
      <c r="J317" s="579"/>
      <c r="K317" s="579"/>
      <c r="L317" s="583"/>
      <c r="M317" s="539"/>
      <c r="N317" s="563">
        <f t="shared" si="17"/>
        <v>0</v>
      </c>
      <c r="O317" s="541"/>
      <c r="P317" s="32"/>
      <c r="Q317" s="32">
        <f t="shared" si="18"/>
        <v>0</v>
      </c>
      <c r="R317" s="32">
        <f t="shared" si="19"/>
        <v>0</v>
      </c>
      <c r="S317" s="213"/>
      <c r="T317" s="213"/>
      <c r="U317" s="213"/>
      <c r="V317" s="213"/>
      <c r="W317" s="213"/>
      <c r="X317" s="213"/>
    </row>
    <row r="318" spans="1:24" ht="27.75" customHeight="1" x14ac:dyDescent="0.2">
      <c r="A318" s="538"/>
      <c r="B318" s="581">
        <f t="shared" si="16"/>
        <v>296</v>
      </c>
      <c r="C318" s="582"/>
      <c r="D318" s="579"/>
      <c r="E318" s="579"/>
      <c r="F318" s="579"/>
      <c r="G318" s="579"/>
      <c r="H318" s="579"/>
      <c r="I318" s="579"/>
      <c r="J318" s="579"/>
      <c r="K318" s="579"/>
      <c r="L318" s="583"/>
      <c r="M318" s="539"/>
      <c r="N318" s="563">
        <f t="shared" si="17"/>
        <v>0</v>
      </c>
      <c r="O318" s="541"/>
      <c r="P318" s="32"/>
      <c r="Q318" s="32">
        <f t="shared" si="18"/>
        <v>0</v>
      </c>
      <c r="R318" s="32">
        <f t="shared" si="19"/>
        <v>0</v>
      </c>
      <c r="S318" s="213"/>
      <c r="T318" s="213"/>
      <c r="U318" s="213"/>
      <c r="V318" s="213"/>
      <c r="W318" s="213"/>
      <c r="X318" s="213"/>
    </row>
    <row r="319" spans="1:24" ht="27.75" customHeight="1" x14ac:dyDescent="0.2">
      <c r="A319" s="538"/>
      <c r="B319" s="581">
        <f t="shared" si="16"/>
        <v>297</v>
      </c>
      <c r="C319" s="582"/>
      <c r="D319" s="579"/>
      <c r="E319" s="579"/>
      <c r="F319" s="579"/>
      <c r="G319" s="579"/>
      <c r="H319" s="579"/>
      <c r="I319" s="579"/>
      <c r="J319" s="579"/>
      <c r="K319" s="579"/>
      <c r="L319" s="583"/>
      <c r="M319" s="539"/>
      <c r="N319" s="563">
        <f t="shared" si="17"/>
        <v>0</v>
      </c>
      <c r="O319" s="541"/>
      <c r="P319" s="32"/>
      <c r="Q319" s="32">
        <f t="shared" si="18"/>
        <v>0</v>
      </c>
      <c r="R319" s="32">
        <f t="shared" si="19"/>
        <v>0</v>
      </c>
      <c r="S319" s="213"/>
      <c r="T319" s="213"/>
      <c r="U319" s="213"/>
      <c r="V319" s="213"/>
      <c r="W319" s="213"/>
      <c r="X319" s="213"/>
    </row>
    <row r="320" spans="1:24" ht="27.75" customHeight="1" x14ac:dyDescent="0.2">
      <c r="A320" s="538"/>
      <c r="B320" s="581">
        <f t="shared" si="16"/>
        <v>298</v>
      </c>
      <c r="C320" s="582"/>
      <c r="D320" s="579"/>
      <c r="E320" s="579"/>
      <c r="F320" s="579"/>
      <c r="G320" s="579"/>
      <c r="H320" s="579"/>
      <c r="I320" s="579"/>
      <c r="J320" s="579"/>
      <c r="K320" s="579"/>
      <c r="L320" s="583"/>
      <c r="M320" s="539"/>
      <c r="N320" s="563">
        <f t="shared" si="17"/>
        <v>0</v>
      </c>
      <c r="O320" s="541"/>
      <c r="P320" s="32"/>
      <c r="Q320" s="32">
        <f t="shared" si="18"/>
        <v>0</v>
      </c>
      <c r="R320" s="32">
        <f t="shared" si="19"/>
        <v>0</v>
      </c>
      <c r="S320" s="213"/>
      <c r="T320" s="213"/>
      <c r="U320" s="213"/>
      <c r="V320" s="213"/>
      <c r="W320" s="213"/>
      <c r="X320" s="213"/>
    </row>
    <row r="321" spans="1:24" ht="27.75" customHeight="1" x14ac:dyDescent="0.2">
      <c r="A321" s="538"/>
      <c r="B321" s="581">
        <f t="shared" si="16"/>
        <v>299</v>
      </c>
      <c r="C321" s="582"/>
      <c r="D321" s="579"/>
      <c r="E321" s="579"/>
      <c r="F321" s="579"/>
      <c r="G321" s="579"/>
      <c r="H321" s="579"/>
      <c r="I321" s="579"/>
      <c r="J321" s="579"/>
      <c r="K321" s="579"/>
      <c r="L321" s="583"/>
      <c r="M321" s="539"/>
      <c r="N321" s="563">
        <f t="shared" si="17"/>
        <v>0</v>
      </c>
      <c r="O321" s="541"/>
      <c r="P321" s="32"/>
      <c r="Q321" s="32">
        <f t="shared" si="18"/>
        <v>0</v>
      </c>
      <c r="R321" s="32">
        <f t="shared" si="19"/>
        <v>0</v>
      </c>
      <c r="S321" s="213"/>
      <c r="T321" s="213"/>
      <c r="U321" s="213"/>
      <c r="V321" s="213"/>
      <c r="W321" s="213"/>
      <c r="X321" s="213"/>
    </row>
    <row r="322" spans="1:24" ht="27.75" customHeight="1" x14ac:dyDescent="0.2">
      <c r="A322" s="538"/>
      <c r="B322" s="581">
        <f t="shared" si="16"/>
        <v>300</v>
      </c>
      <c r="C322" s="582"/>
      <c r="D322" s="579"/>
      <c r="E322" s="579"/>
      <c r="F322" s="579"/>
      <c r="G322" s="579"/>
      <c r="H322" s="579"/>
      <c r="I322" s="579"/>
      <c r="J322" s="579"/>
      <c r="K322" s="579"/>
      <c r="L322" s="583"/>
      <c r="M322" s="539"/>
      <c r="N322" s="563">
        <f t="shared" si="17"/>
        <v>0</v>
      </c>
      <c r="O322" s="541"/>
      <c r="P322" s="32"/>
      <c r="Q322" s="32">
        <f t="shared" si="18"/>
        <v>0</v>
      </c>
      <c r="R322" s="32">
        <f t="shared" si="19"/>
        <v>0</v>
      </c>
      <c r="S322" s="213"/>
      <c r="T322" s="213"/>
      <c r="U322" s="213"/>
      <c r="V322" s="213"/>
      <c r="W322" s="213"/>
      <c r="X322" s="213"/>
    </row>
    <row r="323" spans="1:24" ht="27.75" customHeight="1" x14ac:dyDescent="0.2">
      <c r="A323" s="538"/>
      <c r="B323" s="581">
        <f t="shared" si="16"/>
        <v>301</v>
      </c>
      <c r="C323" s="582"/>
      <c r="D323" s="579"/>
      <c r="E323" s="579"/>
      <c r="F323" s="579"/>
      <c r="G323" s="579"/>
      <c r="H323" s="579"/>
      <c r="I323" s="579"/>
      <c r="J323" s="579"/>
      <c r="K323" s="579"/>
      <c r="L323" s="583"/>
      <c r="M323" s="539"/>
      <c r="N323" s="563">
        <f t="shared" si="17"/>
        <v>0</v>
      </c>
      <c r="O323" s="541"/>
      <c r="P323" s="32"/>
      <c r="Q323" s="32">
        <f t="shared" si="18"/>
        <v>0</v>
      </c>
      <c r="R323" s="32">
        <f t="shared" si="19"/>
        <v>0</v>
      </c>
      <c r="S323" s="213"/>
      <c r="T323" s="213"/>
      <c r="U323" s="213"/>
      <c r="V323" s="213"/>
      <c r="W323" s="213"/>
      <c r="X323" s="213"/>
    </row>
    <row r="324" spans="1:24" ht="27.75" customHeight="1" x14ac:dyDescent="0.2">
      <c r="A324" s="538"/>
      <c r="B324" s="581">
        <f t="shared" si="16"/>
        <v>302</v>
      </c>
      <c r="C324" s="582"/>
      <c r="D324" s="579"/>
      <c r="E324" s="579"/>
      <c r="F324" s="579"/>
      <c r="G324" s="579"/>
      <c r="H324" s="579"/>
      <c r="I324" s="579"/>
      <c r="J324" s="579"/>
      <c r="K324" s="579"/>
      <c r="L324" s="583"/>
      <c r="M324" s="539"/>
      <c r="N324" s="563">
        <f t="shared" si="17"/>
        <v>0</v>
      </c>
      <c r="O324" s="541"/>
      <c r="P324" s="32"/>
      <c r="Q324" s="32">
        <f t="shared" si="18"/>
        <v>0</v>
      </c>
      <c r="R324" s="32">
        <f t="shared" si="19"/>
        <v>0</v>
      </c>
      <c r="S324" s="213"/>
      <c r="T324" s="213"/>
      <c r="U324" s="213"/>
      <c r="V324" s="213"/>
      <c r="W324" s="213"/>
      <c r="X324" s="213"/>
    </row>
    <row r="325" spans="1:24" ht="27.75" customHeight="1" x14ac:dyDescent="0.2">
      <c r="A325" s="538"/>
      <c r="B325" s="581">
        <f t="shared" si="16"/>
        <v>303</v>
      </c>
      <c r="C325" s="582"/>
      <c r="D325" s="579"/>
      <c r="E325" s="579"/>
      <c r="F325" s="579"/>
      <c r="G325" s="579"/>
      <c r="H325" s="579"/>
      <c r="I325" s="579"/>
      <c r="J325" s="579"/>
      <c r="K325" s="579"/>
      <c r="L325" s="583"/>
      <c r="M325" s="539"/>
      <c r="N325" s="563">
        <f t="shared" si="17"/>
        <v>0</v>
      </c>
      <c r="O325" s="541"/>
      <c r="P325" s="32"/>
      <c r="Q325" s="32">
        <f t="shared" si="18"/>
        <v>0</v>
      </c>
      <c r="R325" s="32">
        <f t="shared" si="19"/>
        <v>0</v>
      </c>
      <c r="S325" s="213"/>
      <c r="T325" s="213"/>
      <c r="U325" s="213"/>
      <c r="V325" s="213"/>
      <c r="W325" s="213"/>
      <c r="X325" s="213"/>
    </row>
    <row r="326" spans="1:24" ht="27.75" customHeight="1" x14ac:dyDescent="0.2">
      <c r="A326" s="538"/>
      <c r="B326" s="581">
        <f t="shared" si="16"/>
        <v>304</v>
      </c>
      <c r="C326" s="582"/>
      <c r="D326" s="579"/>
      <c r="E326" s="579"/>
      <c r="F326" s="579"/>
      <c r="G326" s="579"/>
      <c r="H326" s="579"/>
      <c r="I326" s="579"/>
      <c r="J326" s="579"/>
      <c r="K326" s="579"/>
      <c r="L326" s="583"/>
      <c r="M326" s="539"/>
      <c r="N326" s="563">
        <f t="shared" si="17"/>
        <v>0</v>
      </c>
      <c r="O326" s="541"/>
      <c r="P326" s="32"/>
      <c r="Q326" s="32">
        <f t="shared" si="18"/>
        <v>0</v>
      </c>
      <c r="R326" s="32">
        <f t="shared" si="19"/>
        <v>0</v>
      </c>
      <c r="S326" s="213"/>
      <c r="T326" s="213"/>
      <c r="U326" s="213"/>
      <c r="V326" s="213"/>
      <c r="W326" s="213"/>
      <c r="X326" s="213"/>
    </row>
    <row r="327" spans="1:24" ht="27.75" customHeight="1" x14ac:dyDescent="0.2">
      <c r="A327" s="538"/>
      <c r="B327" s="581">
        <f t="shared" si="16"/>
        <v>305</v>
      </c>
      <c r="C327" s="582"/>
      <c r="D327" s="579"/>
      <c r="E327" s="579"/>
      <c r="F327" s="579"/>
      <c r="G327" s="579"/>
      <c r="H327" s="579"/>
      <c r="I327" s="579"/>
      <c r="J327" s="579"/>
      <c r="K327" s="579"/>
      <c r="L327" s="583"/>
      <c r="M327" s="539"/>
      <c r="N327" s="563">
        <f t="shared" si="17"/>
        <v>0</v>
      </c>
      <c r="O327" s="541"/>
      <c r="P327" s="32"/>
      <c r="Q327" s="32">
        <f t="shared" si="18"/>
        <v>0</v>
      </c>
      <c r="R327" s="32">
        <f t="shared" si="19"/>
        <v>0</v>
      </c>
      <c r="S327" s="213"/>
      <c r="T327" s="213"/>
      <c r="U327" s="213"/>
      <c r="V327" s="213"/>
      <c r="W327" s="213"/>
      <c r="X327" s="213"/>
    </row>
    <row r="328" spans="1:24" ht="27.75" customHeight="1" x14ac:dyDescent="0.2">
      <c r="A328" s="538"/>
      <c r="B328" s="581">
        <f t="shared" si="16"/>
        <v>306</v>
      </c>
      <c r="C328" s="582"/>
      <c r="D328" s="579"/>
      <c r="E328" s="579"/>
      <c r="F328" s="579"/>
      <c r="G328" s="579"/>
      <c r="H328" s="579"/>
      <c r="I328" s="579"/>
      <c r="J328" s="579"/>
      <c r="K328" s="579"/>
      <c r="L328" s="583"/>
      <c r="M328" s="539"/>
      <c r="N328" s="563">
        <f t="shared" si="17"/>
        <v>0</v>
      </c>
      <c r="O328" s="541"/>
      <c r="P328" s="32"/>
      <c r="Q328" s="32">
        <f t="shared" si="18"/>
        <v>0</v>
      </c>
      <c r="R328" s="32">
        <f t="shared" si="19"/>
        <v>0</v>
      </c>
      <c r="S328" s="213"/>
      <c r="T328" s="213"/>
      <c r="U328" s="213"/>
      <c r="V328" s="213"/>
      <c r="W328" s="213"/>
      <c r="X328" s="213"/>
    </row>
    <row r="329" spans="1:24" ht="27.75" customHeight="1" x14ac:dyDescent="0.2">
      <c r="A329" s="538"/>
      <c r="B329" s="581">
        <f t="shared" si="16"/>
        <v>307</v>
      </c>
      <c r="C329" s="582"/>
      <c r="D329" s="579"/>
      <c r="E329" s="579"/>
      <c r="F329" s="579"/>
      <c r="G329" s="579"/>
      <c r="H329" s="579"/>
      <c r="I329" s="579"/>
      <c r="J329" s="579"/>
      <c r="K329" s="579"/>
      <c r="L329" s="583"/>
      <c r="M329" s="539"/>
      <c r="N329" s="563">
        <f t="shared" si="17"/>
        <v>0</v>
      </c>
      <c r="O329" s="541"/>
      <c r="P329" s="32"/>
      <c r="Q329" s="32">
        <f t="shared" si="18"/>
        <v>0</v>
      </c>
      <c r="R329" s="32">
        <f t="shared" si="19"/>
        <v>0</v>
      </c>
      <c r="S329" s="213"/>
      <c r="T329" s="213"/>
      <c r="U329" s="213"/>
      <c r="V329" s="213"/>
      <c r="W329" s="213"/>
      <c r="X329" s="213"/>
    </row>
    <row r="330" spans="1:24" ht="27.75" customHeight="1" x14ac:dyDescent="0.2">
      <c r="A330" s="538"/>
      <c r="B330" s="581">
        <f t="shared" si="16"/>
        <v>308</v>
      </c>
      <c r="C330" s="582"/>
      <c r="D330" s="579"/>
      <c r="E330" s="579"/>
      <c r="F330" s="579"/>
      <c r="G330" s="579"/>
      <c r="H330" s="579"/>
      <c r="I330" s="579"/>
      <c r="J330" s="579"/>
      <c r="K330" s="579"/>
      <c r="L330" s="583"/>
      <c r="M330" s="539"/>
      <c r="N330" s="563">
        <f t="shared" si="17"/>
        <v>0</v>
      </c>
      <c r="O330" s="541"/>
      <c r="P330" s="32"/>
      <c r="Q330" s="32">
        <f t="shared" si="18"/>
        <v>0</v>
      </c>
      <c r="R330" s="32">
        <f t="shared" si="19"/>
        <v>0</v>
      </c>
      <c r="S330" s="213"/>
      <c r="T330" s="213"/>
      <c r="U330" s="213"/>
      <c r="V330" s="213"/>
      <c r="W330" s="213"/>
      <c r="X330" s="213"/>
    </row>
    <row r="331" spans="1:24" ht="27.75" customHeight="1" x14ac:dyDescent="0.2">
      <c r="A331" s="538"/>
      <c r="B331" s="581">
        <f t="shared" si="16"/>
        <v>309</v>
      </c>
      <c r="C331" s="582"/>
      <c r="D331" s="579"/>
      <c r="E331" s="579"/>
      <c r="F331" s="579"/>
      <c r="G331" s="579"/>
      <c r="H331" s="579"/>
      <c r="I331" s="579"/>
      <c r="J331" s="579"/>
      <c r="K331" s="579"/>
      <c r="L331" s="583"/>
      <c r="M331" s="539"/>
      <c r="N331" s="563">
        <f t="shared" si="17"/>
        <v>0</v>
      </c>
      <c r="O331" s="541"/>
      <c r="P331" s="32"/>
      <c r="Q331" s="32">
        <f t="shared" si="18"/>
        <v>0</v>
      </c>
      <c r="R331" s="32">
        <f t="shared" si="19"/>
        <v>0</v>
      </c>
      <c r="S331" s="213"/>
      <c r="T331" s="213"/>
      <c r="U331" s="213"/>
      <c r="V331" s="213"/>
      <c r="W331" s="213"/>
      <c r="X331" s="213"/>
    </row>
    <row r="332" spans="1:24" ht="27.75" customHeight="1" x14ac:dyDescent="0.2">
      <c r="A332" s="538"/>
      <c r="B332" s="581">
        <f t="shared" si="16"/>
        <v>310</v>
      </c>
      <c r="C332" s="582"/>
      <c r="D332" s="579"/>
      <c r="E332" s="579"/>
      <c r="F332" s="579"/>
      <c r="G332" s="579"/>
      <c r="H332" s="579"/>
      <c r="I332" s="579"/>
      <c r="J332" s="579"/>
      <c r="K332" s="579"/>
      <c r="L332" s="583"/>
      <c r="M332" s="539"/>
      <c r="N332" s="563">
        <f t="shared" si="17"/>
        <v>0</v>
      </c>
      <c r="O332" s="541"/>
      <c r="P332" s="32"/>
      <c r="Q332" s="32">
        <f t="shared" si="18"/>
        <v>0</v>
      </c>
      <c r="R332" s="32">
        <f t="shared" si="19"/>
        <v>0</v>
      </c>
      <c r="S332" s="213"/>
      <c r="T332" s="213"/>
      <c r="U332" s="213"/>
      <c r="V332" s="213"/>
      <c r="W332" s="213"/>
      <c r="X332" s="213"/>
    </row>
    <row r="333" spans="1:24" ht="27.75" customHeight="1" x14ac:dyDescent="0.2">
      <c r="A333" s="538"/>
      <c r="B333" s="581">
        <f t="shared" si="16"/>
        <v>311</v>
      </c>
      <c r="C333" s="582"/>
      <c r="D333" s="579"/>
      <c r="E333" s="579"/>
      <c r="F333" s="579"/>
      <c r="G333" s="579"/>
      <c r="H333" s="579"/>
      <c r="I333" s="579"/>
      <c r="J333" s="579"/>
      <c r="K333" s="579"/>
      <c r="L333" s="583"/>
      <c r="M333" s="539"/>
      <c r="N333" s="563">
        <f t="shared" si="17"/>
        <v>0</v>
      </c>
      <c r="O333" s="541"/>
      <c r="P333" s="32"/>
      <c r="Q333" s="32">
        <f t="shared" si="18"/>
        <v>0</v>
      </c>
      <c r="R333" s="32">
        <f t="shared" si="19"/>
        <v>0</v>
      </c>
      <c r="S333" s="213"/>
      <c r="T333" s="213"/>
      <c r="U333" s="213"/>
      <c r="V333" s="213"/>
      <c r="W333" s="213"/>
      <c r="X333" s="213"/>
    </row>
    <row r="334" spans="1:24" ht="27.75" customHeight="1" x14ac:dyDescent="0.2">
      <c r="A334" s="538"/>
      <c r="B334" s="581">
        <f t="shared" si="16"/>
        <v>312</v>
      </c>
      <c r="C334" s="582"/>
      <c r="D334" s="579"/>
      <c r="E334" s="579"/>
      <c r="F334" s="579"/>
      <c r="G334" s="579"/>
      <c r="H334" s="579"/>
      <c r="I334" s="579"/>
      <c r="J334" s="579"/>
      <c r="K334" s="579"/>
      <c r="L334" s="583"/>
      <c r="M334" s="539"/>
      <c r="N334" s="563">
        <f t="shared" si="17"/>
        <v>0</v>
      </c>
      <c r="O334" s="541"/>
      <c r="P334" s="32"/>
      <c r="Q334" s="32">
        <f t="shared" si="18"/>
        <v>0</v>
      </c>
      <c r="R334" s="32">
        <f t="shared" si="19"/>
        <v>0</v>
      </c>
      <c r="S334" s="213"/>
      <c r="T334" s="213"/>
      <c r="U334" s="213"/>
      <c r="V334" s="213"/>
      <c r="W334" s="213"/>
      <c r="X334" s="213"/>
    </row>
    <row r="335" spans="1:24" ht="27.75" customHeight="1" x14ac:dyDescent="0.2">
      <c r="A335" s="538"/>
      <c r="B335" s="581">
        <f t="shared" si="16"/>
        <v>313</v>
      </c>
      <c r="C335" s="582"/>
      <c r="D335" s="579"/>
      <c r="E335" s="579"/>
      <c r="F335" s="579"/>
      <c r="G335" s="579"/>
      <c r="H335" s="579"/>
      <c r="I335" s="579"/>
      <c r="J335" s="579"/>
      <c r="K335" s="579"/>
      <c r="L335" s="583"/>
      <c r="M335" s="539"/>
      <c r="N335" s="563">
        <f t="shared" si="17"/>
        <v>0</v>
      </c>
      <c r="O335" s="541"/>
      <c r="P335" s="32"/>
      <c r="Q335" s="32">
        <f t="shared" si="18"/>
        <v>0</v>
      </c>
      <c r="R335" s="32">
        <f t="shared" si="19"/>
        <v>0</v>
      </c>
      <c r="S335" s="213"/>
      <c r="T335" s="213"/>
      <c r="U335" s="213"/>
      <c r="V335" s="213"/>
      <c r="W335" s="213"/>
      <c r="X335" s="213"/>
    </row>
    <row r="336" spans="1:24" ht="27.75" customHeight="1" x14ac:dyDescent="0.2">
      <c r="A336" s="538"/>
      <c r="B336" s="581">
        <f t="shared" si="16"/>
        <v>314</v>
      </c>
      <c r="C336" s="582"/>
      <c r="D336" s="579"/>
      <c r="E336" s="579"/>
      <c r="F336" s="579"/>
      <c r="G336" s="579"/>
      <c r="H336" s="579"/>
      <c r="I336" s="579"/>
      <c r="J336" s="579"/>
      <c r="K336" s="579"/>
      <c r="L336" s="583"/>
      <c r="M336" s="539"/>
      <c r="N336" s="563">
        <f t="shared" si="17"/>
        <v>0</v>
      </c>
      <c r="O336" s="541"/>
      <c r="P336" s="32"/>
      <c r="Q336" s="32">
        <f t="shared" si="18"/>
        <v>0</v>
      </c>
      <c r="R336" s="32">
        <f t="shared" si="19"/>
        <v>0</v>
      </c>
      <c r="S336" s="213"/>
      <c r="T336" s="213"/>
      <c r="U336" s="213"/>
      <c r="V336" s="213"/>
      <c r="W336" s="213"/>
      <c r="X336" s="213"/>
    </row>
    <row r="337" spans="1:24" ht="27.75" customHeight="1" x14ac:dyDescent="0.2">
      <c r="A337" s="538"/>
      <c r="B337" s="581">
        <f t="shared" si="16"/>
        <v>315</v>
      </c>
      <c r="C337" s="582"/>
      <c r="D337" s="579"/>
      <c r="E337" s="579"/>
      <c r="F337" s="579"/>
      <c r="G337" s="579"/>
      <c r="H337" s="579"/>
      <c r="I337" s="579"/>
      <c r="J337" s="579"/>
      <c r="K337" s="579"/>
      <c r="L337" s="583"/>
      <c r="M337" s="539"/>
      <c r="N337" s="563">
        <f t="shared" si="17"/>
        <v>0</v>
      </c>
      <c r="O337" s="541"/>
      <c r="P337" s="32"/>
      <c r="Q337" s="32">
        <f t="shared" si="18"/>
        <v>0</v>
      </c>
      <c r="R337" s="32">
        <f t="shared" si="19"/>
        <v>0</v>
      </c>
      <c r="S337" s="213"/>
      <c r="T337" s="213"/>
      <c r="U337" s="213"/>
      <c r="V337" s="213"/>
      <c r="W337" s="213"/>
      <c r="X337" s="213"/>
    </row>
    <row r="338" spans="1:24" ht="27.75" customHeight="1" x14ac:dyDescent="0.2">
      <c r="A338" s="538"/>
      <c r="B338" s="581">
        <f t="shared" si="16"/>
        <v>316</v>
      </c>
      <c r="C338" s="582"/>
      <c r="D338" s="579"/>
      <c r="E338" s="579"/>
      <c r="F338" s="579"/>
      <c r="G338" s="579"/>
      <c r="H338" s="579"/>
      <c r="I338" s="579"/>
      <c r="J338" s="579"/>
      <c r="K338" s="579"/>
      <c r="L338" s="583"/>
      <c r="M338" s="539"/>
      <c r="N338" s="563">
        <f t="shared" si="17"/>
        <v>0</v>
      </c>
      <c r="O338" s="541"/>
      <c r="P338" s="32"/>
      <c r="Q338" s="32">
        <f t="shared" si="18"/>
        <v>0</v>
      </c>
      <c r="R338" s="32">
        <f t="shared" si="19"/>
        <v>0</v>
      </c>
      <c r="S338" s="213"/>
      <c r="T338" s="213"/>
      <c r="U338" s="213"/>
      <c r="V338" s="213"/>
      <c r="W338" s="213"/>
      <c r="X338" s="213"/>
    </row>
    <row r="339" spans="1:24" ht="27.75" customHeight="1" x14ac:dyDescent="0.2">
      <c r="A339" s="538"/>
      <c r="B339" s="581">
        <f t="shared" si="16"/>
        <v>317</v>
      </c>
      <c r="C339" s="582"/>
      <c r="D339" s="579"/>
      <c r="E339" s="579"/>
      <c r="F339" s="579"/>
      <c r="G339" s="579"/>
      <c r="H339" s="579"/>
      <c r="I339" s="579"/>
      <c r="J339" s="579"/>
      <c r="K339" s="579"/>
      <c r="L339" s="583"/>
      <c r="M339" s="539"/>
      <c r="N339" s="563">
        <f t="shared" si="17"/>
        <v>0</v>
      </c>
      <c r="O339" s="541"/>
      <c r="P339" s="32"/>
      <c r="Q339" s="32">
        <f t="shared" si="18"/>
        <v>0</v>
      </c>
      <c r="R339" s="32">
        <f t="shared" si="19"/>
        <v>0</v>
      </c>
      <c r="S339" s="213"/>
      <c r="T339" s="213"/>
      <c r="U339" s="213"/>
      <c r="V339" s="213"/>
      <c r="W339" s="213"/>
      <c r="X339" s="213"/>
    </row>
    <row r="340" spans="1:24" ht="27.75" customHeight="1" x14ac:dyDescent="0.2">
      <c r="A340" s="538"/>
      <c r="B340" s="581">
        <f t="shared" si="16"/>
        <v>318</v>
      </c>
      <c r="C340" s="582"/>
      <c r="D340" s="579"/>
      <c r="E340" s="579"/>
      <c r="F340" s="579"/>
      <c r="G340" s="579"/>
      <c r="H340" s="579"/>
      <c r="I340" s="579"/>
      <c r="J340" s="579"/>
      <c r="K340" s="579"/>
      <c r="L340" s="583"/>
      <c r="M340" s="539"/>
      <c r="N340" s="563">
        <f t="shared" si="17"/>
        <v>0</v>
      </c>
      <c r="O340" s="541"/>
      <c r="P340" s="32"/>
      <c r="Q340" s="32">
        <f t="shared" si="18"/>
        <v>0</v>
      </c>
      <c r="R340" s="32">
        <f t="shared" si="19"/>
        <v>0</v>
      </c>
      <c r="S340" s="213"/>
      <c r="T340" s="213"/>
      <c r="U340" s="213"/>
      <c r="V340" s="213"/>
      <c r="W340" s="213"/>
      <c r="X340" s="213"/>
    </row>
    <row r="341" spans="1:24" ht="27.75" customHeight="1" x14ac:dyDescent="0.2">
      <c r="A341" s="538"/>
      <c r="B341" s="581">
        <f t="shared" si="16"/>
        <v>319</v>
      </c>
      <c r="C341" s="582"/>
      <c r="D341" s="579"/>
      <c r="E341" s="579"/>
      <c r="F341" s="579"/>
      <c r="G341" s="579"/>
      <c r="H341" s="579"/>
      <c r="I341" s="579"/>
      <c r="J341" s="579"/>
      <c r="K341" s="579"/>
      <c r="L341" s="583"/>
      <c r="M341" s="539"/>
      <c r="N341" s="563">
        <f t="shared" si="17"/>
        <v>0</v>
      </c>
      <c r="O341" s="541"/>
      <c r="P341" s="32"/>
      <c r="Q341" s="32">
        <f t="shared" si="18"/>
        <v>0</v>
      </c>
      <c r="R341" s="32">
        <f t="shared" si="19"/>
        <v>0</v>
      </c>
      <c r="S341" s="213"/>
      <c r="T341" s="213"/>
      <c r="U341" s="213"/>
      <c r="V341" s="213"/>
      <c r="W341" s="213"/>
      <c r="X341" s="213"/>
    </row>
    <row r="342" spans="1:24" ht="27.75" customHeight="1" x14ac:dyDescent="0.2">
      <c r="A342" s="538"/>
      <c r="B342" s="581">
        <f t="shared" si="16"/>
        <v>320</v>
      </c>
      <c r="C342" s="582"/>
      <c r="D342" s="579"/>
      <c r="E342" s="579"/>
      <c r="F342" s="579"/>
      <c r="G342" s="579"/>
      <c r="H342" s="579"/>
      <c r="I342" s="579"/>
      <c r="J342" s="579"/>
      <c r="K342" s="579"/>
      <c r="L342" s="583"/>
      <c r="M342" s="539"/>
      <c r="N342" s="563">
        <f t="shared" si="17"/>
        <v>0</v>
      </c>
      <c r="O342" s="541"/>
      <c r="P342" s="32"/>
      <c r="Q342" s="32">
        <f t="shared" si="18"/>
        <v>0</v>
      </c>
      <c r="R342" s="32">
        <f t="shared" si="19"/>
        <v>0</v>
      </c>
      <c r="S342" s="213"/>
      <c r="T342" s="213"/>
      <c r="U342" s="213"/>
      <c r="V342" s="213"/>
      <c r="W342" s="213"/>
      <c r="X342" s="213"/>
    </row>
    <row r="343" spans="1:24" ht="27.75" customHeight="1" x14ac:dyDescent="0.2">
      <c r="A343" s="538"/>
      <c r="B343" s="581">
        <f t="shared" ref="B343:B406" si="20">ROW()-GLline-1</f>
        <v>321</v>
      </c>
      <c r="C343" s="582"/>
      <c r="D343" s="579"/>
      <c r="E343" s="579"/>
      <c r="F343" s="579"/>
      <c r="G343" s="579"/>
      <c r="H343" s="579"/>
      <c r="I343" s="579"/>
      <c r="J343" s="579"/>
      <c r="K343" s="579"/>
      <c r="L343" s="583"/>
      <c r="M343" s="539"/>
      <c r="N343" s="563">
        <f t="shared" ref="N343:N406" si="21">(+Q343+R343)*PDArate</f>
        <v>0</v>
      </c>
      <c r="O343" s="541"/>
      <c r="P343" s="32"/>
      <c r="Q343" s="32">
        <f t="shared" si="18"/>
        <v>0</v>
      </c>
      <c r="R343" s="32">
        <f t="shared" si="19"/>
        <v>0</v>
      </c>
      <c r="S343" s="213"/>
      <c r="T343" s="213"/>
      <c r="U343" s="213"/>
      <c r="V343" s="213"/>
      <c r="W343" s="213"/>
      <c r="X343" s="213"/>
    </row>
    <row r="344" spans="1:24" ht="27.75" customHeight="1" x14ac:dyDescent="0.2">
      <c r="A344" s="538"/>
      <c r="B344" s="581">
        <f t="shared" si="20"/>
        <v>322</v>
      </c>
      <c r="C344" s="582"/>
      <c r="D344" s="579"/>
      <c r="E344" s="579"/>
      <c r="F344" s="579"/>
      <c r="G344" s="579"/>
      <c r="H344" s="579"/>
      <c r="I344" s="579"/>
      <c r="J344" s="579"/>
      <c r="K344" s="579"/>
      <c r="L344" s="583"/>
      <c r="M344" s="539"/>
      <c r="N344" s="563">
        <f t="shared" si="21"/>
        <v>0</v>
      </c>
      <c r="O344" s="541"/>
      <c r="P344" s="32"/>
      <c r="Q344" s="32">
        <f t="shared" ref="Q344:Q407" si="22">SUMIF(Q4GrwrNum,B344,Q4GrwrValue)</f>
        <v>0</v>
      </c>
      <c r="R344" s="32">
        <f t="shared" ref="R344:R407" si="23">SUMIF(DPGrwrNum,B344,DPGrwrValue)</f>
        <v>0</v>
      </c>
      <c r="S344" s="213"/>
      <c r="T344" s="213"/>
      <c r="U344" s="213"/>
      <c r="V344" s="213"/>
      <c r="W344" s="213"/>
      <c r="X344" s="213"/>
    </row>
    <row r="345" spans="1:24" ht="27.75" customHeight="1" x14ac:dyDescent="0.2">
      <c r="A345" s="538"/>
      <c r="B345" s="581">
        <f t="shared" si="20"/>
        <v>323</v>
      </c>
      <c r="C345" s="582"/>
      <c r="D345" s="579"/>
      <c r="E345" s="579"/>
      <c r="F345" s="579"/>
      <c r="G345" s="579"/>
      <c r="H345" s="579"/>
      <c r="I345" s="579"/>
      <c r="J345" s="579"/>
      <c r="K345" s="579"/>
      <c r="L345" s="583"/>
      <c r="M345" s="539"/>
      <c r="N345" s="563">
        <f t="shared" si="21"/>
        <v>0</v>
      </c>
      <c r="O345" s="541"/>
      <c r="P345" s="32"/>
      <c r="Q345" s="32">
        <f t="shared" si="22"/>
        <v>0</v>
      </c>
      <c r="R345" s="32">
        <f t="shared" si="23"/>
        <v>0</v>
      </c>
      <c r="S345" s="213"/>
      <c r="T345" s="213"/>
      <c r="U345" s="213"/>
      <c r="V345" s="213"/>
      <c r="W345" s="213"/>
      <c r="X345" s="213"/>
    </row>
    <row r="346" spans="1:24" ht="27.75" customHeight="1" x14ac:dyDescent="0.2">
      <c r="A346" s="538"/>
      <c r="B346" s="581">
        <f t="shared" si="20"/>
        <v>324</v>
      </c>
      <c r="C346" s="582"/>
      <c r="D346" s="579"/>
      <c r="E346" s="579"/>
      <c r="F346" s="579"/>
      <c r="G346" s="579"/>
      <c r="H346" s="579"/>
      <c r="I346" s="579"/>
      <c r="J346" s="579"/>
      <c r="K346" s="579"/>
      <c r="L346" s="583"/>
      <c r="M346" s="539"/>
      <c r="N346" s="563">
        <f t="shared" si="21"/>
        <v>0</v>
      </c>
      <c r="O346" s="541"/>
      <c r="P346" s="32"/>
      <c r="Q346" s="32">
        <f t="shared" si="22"/>
        <v>0</v>
      </c>
      <c r="R346" s="32">
        <f t="shared" si="23"/>
        <v>0</v>
      </c>
      <c r="S346" s="213"/>
      <c r="T346" s="213"/>
      <c r="U346" s="213"/>
      <c r="V346" s="213"/>
      <c r="W346" s="213"/>
      <c r="X346" s="213"/>
    </row>
    <row r="347" spans="1:24" ht="27.75" customHeight="1" x14ac:dyDescent="0.2">
      <c r="A347" s="538"/>
      <c r="B347" s="581">
        <f t="shared" si="20"/>
        <v>325</v>
      </c>
      <c r="C347" s="582"/>
      <c r="D347" s="579"/>
      <c r="E347" s="579"/>
      <c r="F347" s="579"/>
      <c r="G347" s="579"/>
      <c r="H347" s="579"/>
      <c r="I347" s="579"/>
      <c r="J347" s="579"/>
      <c r="K347" s="579"/>
      <c r="L347" s="583"/>
      <c r="M347" s="539"/>
      <c r="N347" s="563">
        <f t="shared" si="21"/>
        <v>0</v>
      </c>
      <c r="O347" s="541"/>
      <c r="P347" s="32"/>
      <c r="Q347" s="32">
        <f t="shared" si="22"/>
        <v>0</v>
      </c>
      <c r="R347" s="32">
        <f t="shared" si="23"/>
        <v>0</v>
      </c>
      <c r="S347" s="213"/>
      <c r="T347" s="213"/>
      <c r="U347" s="213"/>
      <c r="V347" s="213"/>
      <c r="W347" s="213"/>
      <c r="X347" s="213"/>
    </row>
    <row r="348" spans="1:24" ht="27.75" customHeight="1" x14ac:dyDescent="0.2">
      <c r="A348" s="538"/>
      <c r="B348" s="581">
        <f t="shared" si="20"/>
        <v>326</v>
      </c>
      <c r="C348" s="582"/>
      <c r="D348" s="579"/>
      <c r="E348" s="579"/>
      <c r="F348" s="579"/>
      <c r="G348" s="579"/>
      <c r="H348" s="579"/>
      <c r="I348" s="579"/>
      <c r="J348" s="579"/>
      <c r="K348" s="579"/>
      <c r="L348" s="583"/>
      <c r="M348" s="539"/>
      <c r="N348" s="563">
        <f t="shared" si="21"/>
        <v>0</v>
      </c>
      <c r="O348" s="541"/>
      <c r="P348" s="32"/>
      <c r="Q348" s="32">
        <f t="shared" si="22"/>
        <v>0</v>
      </c>
      <c r="R348" s="32">
        <f t="shared" si="23"/>
        <v>0</v>
      </c>
      <c r="S348" s="213"/>
      <c r="T348" s="213"/>
      <c r="U348" s="213"/>
      <c r="V348" s="213"/>
      <c r="W348" s="213"/>
      <c r="X348" s="213"/>
    </row>
    <row r="349" spans="1:24" ht="27.75" customHeight="1" x14ac:dyDescent="0.2">
      <c r="A349" s="538"/>
      <c r="B349" s="581">
        <f t="shared" si="20"/>
        <v>327</v>
      </c>
      <c r="C349" s="582"/>
      <c r="D349" s="579"/>
      <c r="E349" s="579"/>
      <c r="F349" s="579"/>
      <c r="G349" s="579"/>
      <c r="H349" s="579"/>
      <c r="I349" s="579"/>
      <c r="J349" s="579"/>
      <c r="K349" s="579"/>
      <c r="L349" s="583"/>
      <c r="M349" s="539"/>
      <c r="N349" s="563">
        <f t="shared" si="21"/>
        <v>0</v>
      </c>
      <c r="O349" s="541"/>
      <c r="P349" s="32"/>
      <c r="Q349" s="32">
        <f t="shared" si="22"/>
        <v>0</v>
      </c>
      <c r="R349" s="32">
        <f t="shared" si="23"/>
        <v>0</v>
      </c>
      <c r="S349" s="213"/>
      <c r="T349" s="213"/>
      <c r="U349" s="213"/>
      <c r="V349" s="213"/>
      <c r="W349" s="213"/>
      <c r="X349" s="213"/>
    </row>
    <row r="350" spans="1:24" ht="27.75" customHeight="1" x14ac:dyDescent="0.2">
      <c r="A350" s="538"/>
      <c r="B350" s="581">
        <f t="shared" si="20"/>
        <v>328</v>
      </c>
      <c r="C350" s="582"/>
      <c r="D350" s="579"/>
      <c r="E350" s="579"/>
      <c r="F350" s="579"/>
      <c r="G350" s="579"/>
      <c r="H350" s="579"/>
      <c r="I350" s="579"/>
      <c r="J350" s="579"/>
      <c r="K350" s="579"/>
      <c r="L350" s="583"/>
      <c r="M350" s="539"/>
      <c r="N350" s="563">
        <f t="shared" si="21"/>
        <v>0</v>
      </c>
      <c r="O350" s="541"/>
      <c r="P350" s="32"/>
      <c r="Q350" s="32">
        <f t="shared" si="22"/>
        <v>0</v>
      </c>
      <c r="R350" s="32">
        <f t="shared" si="23"/>
        <v>0</v>
      </c>
      <c r="S350" s="213"/>
      <c r="T350" s="213"/>
      <c r="U350" s="213"/>
      <c r="V350" s="213"/>
      <c r="W350" s="213"/>
      <c r="X350" s="213"/>
    </row>
    <row r="351" spans="1:24" ht="27.75" customHeight="1" x14ac:dyDescent="0.2">
      <c r="A351" s="538"/>
      <c r="B351" s="581">
        <f t="shared" si="20"/>
        <v>329</v>
      </c>
      <c r="C351" s="582"/>
      <c r="D351" s="579"/>
      <c r="E351" s="579"/>
      <c r="F351" s="579"/>
      <c r="G351" s="579"/>
      <c r="H351" s="579"/>
      <c r="I351" s="579"/>
      <c r="J351" s="579"/>
      <c r="K351" s="579"/>
      <c r="L351" s="583"/>
      <c r="M351" s="539"/>
      <c r="N351" s="563">
        <f t="shared" si="21"/>
        <v>0</v>
      </c>
      <c r="O351" s="541"/>
      <c r="P351" s="32"/>
      <c r="Q351" s="32">
        <f t="shared" si="22"/>
        <v>0</v>
      </c>
      <c r="R351" s="32">
        <f t="shared" si="23"/>
        <v>0</v>
      </c>
      <c r="S351" s="213"/>
      <c r="T351" s="213"/>
      <c r="U351" s="213"/>
      <c r="V351" s="213"/>
      <c r="W351" s="213"/>
      <c r="X351" s="213"/>
    </row>
    <row r="352" spans="1:24" ht="27.75" customHeight="1" x14ac:dyDescent="0.2">
      <c r="A352" s="538"/>
      <c r="B352" s="581">
        <f t="shared" si="20"/>
        <v>330</v>
      </c>
      <c r="C352" s="582"/>
      <c r="D352" s="579"/>
      <c r="E352" s="579"/>
      <c r="F352" s="579"/>
      <c r="G352" s="579"/>
      <c r="H352" s="579"/>
      <c r="I352" s="579"/>
      <c r="J352" s="579"/>
      <c r="K352" s="579"/>
      <c r="L352" s="583"/>
      <c r="M352" s="539"/>
      <c r="N352" s="563">
        <f t="shared" si="21"/>
        <v>0</v>
      </c>
      <c r="O352" s="541"/>
      <c r="P352" s="32"/>
      <c r="Q352" s="32">
        <f t="shared" si="22"/>
        <v>0</v>
      </c>
      <c r="R352" s="32">
        <f t="shared" si="23"/>
        <v>0</v>
      </c>
      <c r="S352" s="213"/>
      <c r="T352" s="213"/>
      <c r="U352" s="213"/>
      <c r="V352" s="213"/>
      <c r="W352" s="213"/>
      <c r="X352" s="213"/>
    </row>
    <row r="353" spans="1:24" ht="27.75" customHeight="1" x14ac:dyDescent="0.2">
      <c r="A353" s="538"/>
      <c r="B353" s="581">
        <f t="shared" si="20"/>
        <v>331</v>
      </c>
      <c r="C353" s="582"/>
      <c r="D353" s="579"/>
      <c r="E353" s="579"/>
      <c r="F353" s="579"/>
      <c r="G353" s="579"/>
      <c r="H353" s="579"/>
      <c r="I353" s="579"/>
      <c r="J353" s="579"/>
      <c r="K353" s="579"/>
      <c r="L353" s="583"/>
      <c r="M353" s="539"/>
      <c r="N353" s="563">
        <f t="shared" si="21"/>
        <v>0</v>
      </c>
      <c r="O353" s="541"/>
      <c r="P353" s="32"/>
      <c r="Q353" s="32">
        <f t="shared" si="22"/>
        <v>0</v>
      </c>
      <c r="R353" s="32">
        <f t="shared" si="23"/>
        <v>0</v>
      </c>
      <c r="S353" s="213"/>
      <c r="T353" s="213"/>
      <c r="U353" s="213"/>
      <c r="V353" s="213"/>
      <c r="W353" s="213"/>
      <c r="X353" s="213"/>
    </row>
    <row r="354" spans="1:24" ht="27.75" customHeight="1" x14ac:dyDescent="0.2">
      <c r="A354" s="538"/>
      <c r="B354" s="581">
        <f t="shared" si="20"/>
        <v>332</v>
      </c>
      <c r="C354" s="582"/>
      <c r="D354" s="579"/>
      <c r="E354" s="579"/>
      <c r="F354" s="579"/>
      <c r="G354" s="579"/>
      <c r="H354" s="579"/>
      <c r="I354" s="579"/>
      <c r="J354" s="579"/>
      <c r="K354" s="579"/>
      <c r="L354" s="583"/>
      <c r="M354" s="539"/>
      <c r="N354" s="563">
        <f t="shared" si="21"/>
        <v>0</v>
      </c>
      <c r="O354" s="541"/>
      <c r="P354" s="32"/>
      <c r="Q354" s="32">
        <f t="shared" si="22"/>
        <v>0</v>
      </c>
      <c r="R354" s="32">
        <f t="shared" si="23"/>
        <v>0</v>
      </c>
      <c r="S354" s="213"/>
      <c r="T354" s="213"/>
      <c r="U354" s="213"/>
      <c r="V354" s="213"/>
      <c r="W354" s="213"/>
      <c r="X354" s="213"/>
    </row>
    <row r="355" spans="1:24" ht="27.75" customHeight="1" x14ac:dyDescent="0.2">
      <c r="A355" s="538"/>
      <c r="B355" s="581">
        <f t="shared" si="20"/>
        <v>333</v>
      </c>
      <c r="C355" s="582"/>
      <c r="D355" s="579"/>
      <c r="E355" s="579"/>
      <c r="F355" s="579"/>
      <c r="G355" s="579"/>
      <c r="H355" s="579"/>
      <c r="I355" s="579"/>
      <c r="J355" s="579"/>
      <c r="K355" s="579"/>
      <c r="L355" s="583"/>
      <c r="M355" s="539"/>
      <c r="N355" s="563">
        <f t="shared" si="21"/>
        <v>0</v>
      </c>
      <c r="O355" s="541"/>
      <c r="P355" s="32"/>
      <c r="Q355" s="32">
        <f t="shared" si="22"/>
        <v>0</v>
      </c>
      <c r="R355" s="32">
        <f t="shared" si="23"/>
        <v>0</v>
      </c>
      <c r="S355" s="213"/>
      <c r="T355" s="213"/>
      <c r="U355" s="213"/>
      <c r="V355" s="213"/>
      <c r="W355" s="213"/>
      <c r="X355" s="213"/>
    </row>
    <row r="356" spans="1:24" ht="27.75" customHeight="1" x14ac:dyDescent="0.2">
      <c r="A356" s="538"/>
      <c r="B356" s="581">
        <f t="shared" si="20"/>
        <v>334</v>
      </c>
      <c r="C356" s="582"/>
      <c r="D356" s="579"/>
      <c r="E356" s="579"/>
      <c r="F356" s="579"/>
      <c r="G356" s="579"/>
      <c r="H356" s="579"/>
      <c r="I356" s="579"/>
      <c r="J356" s="579"/>
      <c r="K356" s="579"/>
      <c r="L356" s="583"/>
      <c r="M356" s="539"/>
      <c r="N356" s="563">
        <f t="shared" si="21"/>
        <v>0</v>
      </c>
      <c r="O356" s="541"/>
      <c r="P356" s="32"/>
      <c r="Q356" s="32">
        <f t="shared" si="22"/>
        <v>0</v>
      </c>
      <c r="R356" s="32">
        <f t="shared" si="23"/>
        <v>0</v>
      </c>
      <c r="S356" s="213"/>
      <c r="T356" s="213"/>
      <c r="U356" s="213"/>
      <c r="V356" s="213"/>
      <c r="W356" s="213"/>
      <c r="X356" s="213"/>
    </row>
    <row r="357" spans="1:24" ht="27.75" customHeight="1" x14ac:dyDescent="0.2">
      <c r="A357" s="538"/>
      <c r="B357" s="581">
        <f t="shared" si="20"/>
        <v>335</v>
      </c>
      <c r="C357" s="582"/>
      <c r="D357" s="579"/>
      <c r="E357" s="579"/>
      <c r="F357" s="579"/>
      <c r="G357" s="579"/>
      <c r="H357" s="579"/>
      <c r="I357" s="579"/>
      <c r="J357" s="579"/>
      <c r="K357" s="579"/>
      <c r="L357" s="583"/>
      <c r="M357" s="539"/>
      <c r="N357" s="563">
        <f t="shared" si="21"/>
        <v>0</v>
      </c>
      <c r="O357" s="541"/>
      <c r="P357" s="32"/>
      <c r="Q357" s="32">
        <f t="shared" si="22"/>
        <v>0</v>
      </c>
      <c r="R357" s="32">
        <f t="shared" si="23"/>
        <v>0</v>
      </c>
      <c r="S357" s="213"/>
      <c r="T357" s="213"/>
      <c r="U357" s="213"/>
      <c r="V357" s="213"/>
      <c r="W357" s="213"/>
      <c r="X357" s="213"/>
    </row>
    <row r="358" spans="1:24" ht="27.75" customHeight="1" x14ac:dyDescent="0.2">
      <c r="A358" s="538"/>
      <c r="B358" s="581">
        <f t="shared" si="20"/>
        <v>336</v>
      </c>
      <c r="C358" s="582"/>
      <c r="D358" s="579"/>
      <c r="E358" s="579"/>
      <c r="F358" s="579"/>
      <c r="G358" s="579"/>
      <c r="H358" s="579"/>
      <c r="I358" s="579"/>
      <c r="J358" s="579"/>
      <c r="K358" s="579"/>
      <c r="L358" s="583"/>
      <c r="M358" s="539"/>
      <c r="N358" s="563">
        <f t="shared" si="21"/>
        <v>0</v>
      </c>
      <c r="O358" s="541"/>
      <c r="P358" s="32"/>
      <c r="Q358" s="32">
        <f t="shared" si="22"/>
        <v>0</v>
      </c>
      <c r="R358" s="32">
        <f t="shared" si="23"/>
        <v>0</v>
      </c>
      <c r="S358" s="213"/>
      <c r="T358" s="213"/>
      <c r="U358" s="213"/>
      <c r="V358" s="213"/>
      <c r="W358" s="213"/>
      <c r="X358" s="213"/>
    </row>
    <row r="359" spans="1:24" ht="27.75" customHeight="1" x14ac:dyDescent="0.2">
      <c r="A359" s="538"/>
      <c r="B359" s="581">
        <f t="shared" si="20"/>
        <v>337</v>
      </c>
      <c r="C359" s="582"/>
      <c r="D359" s="579"/>
      <c r="E359" s="579"/>
      <c r="F359" s="579"/>
      <c r="G359" s="579"/>
      <c r="H359" s="579"/>
      <c r="I359" s="579"/>
      <c r="J359" s="579"/>
      <c r="K359" s="579"/>
      <c r="L359" s="583"/>
      <c r="M359" s="539"/>
      <c r="N359" s="563">
        <f t="shared" si="21"/>
        <v>0</v>
      </c>
      <c r="O359" s="541"/>
      <c r="P359" s="32"/>
      <c r="Q359" s="32">
        <f t="shared" si="22"/>
        <v>0</v>
      </c>
      <c r="R359" s="32">
        <f t="shared" si="23"/>
        <v>0</v>
      </c>
      <c r="S359" s="213"/>
      <c r="T359" s="213"/>
      <c r="U359" s="213"/>
      <c r="V359" s="213"/>
      <c r="W359" s="213"/>
      <c r="X359" s="213"/>
    </row>
    <row r="360" spans="1:24" ht="27.75" customHeight="1" x14ac:dyDescent="0.2">
      <c r="A360" s="538"/>
      <c r="B360" s="581">
        <f t="shared" si="20"/>
        <v>338</v>
      </c>
      <c r="C360" s="582"/>
      <c r="D360" s="579"/>
      <c r="E360" s="579"/>
      <c r="F360" s="579"/>
      <c r="G360" s="579"/>
      <c r="H360" s="579"/>
      <c r="I360" s="579"/>
      <c r="J360" s="579"/>
      <c r="K360" s="579"/>
      <c r="L360" s="583"/>
      <c r="M360" s="539"/>
      <c r="N360" s="563">
        <f t="shared" si="21"/>
        <v>0</v>
      </c>
      <c r="O360" s="541"/>
      <c r="P360" s="32"/>
      <c r="Q360" s="32">
        <f t="shared" si="22"/>
        <v>0</v>
      </c>
      <c r="R360" s="32">
        <f t="shared" si="23"/>
        <v>0</v>
      </c>
      <c r="S360" s="213"/>
      <c r="T360" s="213"/>
      <c r="U360" s="213"/>
      <c r="V360" s="213"/>
      <c r="W360" s="213"/>
      <c r="X360" s="213"/>
    </row>
    <row r="361" spans="1:24" ht="27.75" customHeight="1" x14ac:dyDescent="0.2">
      <c r="A361" s="538"/>
      <c r="B361" s="581">
        <f t="shared" si="20"/>
        <v>339</v>
      </c>
      <c r="C361" s="582"/>
      <c r="D361" s="579"/>
      <c r="E361" s="579"/>
      <c r="F361" s="579"/>
      <c r="G361" s="579"/>
      <c r="H361" s="579"/>
      <c r="I361" s="579"/>
      <c r="J361" s="579"/>
      <c r="K361" s="579"/>
      <c r="L361" s="583"/>
      <c r="M361" s="539"/>
      <c r="N361" s="563">
        <f t="shared" si="21"/>
        <v>0</v>
      </c>
      <c r="O361" s="541"/>
      <c r="P361" s="32"/>
      <c r="Q361" s="32">
        <f t="shared" si="22"/>
        <v>0</v>
      </c>
      <c r="R361" s="32">
        <f t="shared" si="23"/>
        <v>0</v>
      </c>
      <c r="S361" s="213"/>
      <c r="T361" s="213"/>
      <c r="U361" s="213"/>
      <c r="V361" s="213"/>
      <c r="W361" s="213"/>
      <c r="X361" s="213"/>
    </row>
    <row r="362" spans="1:24" ht="27.75" customHeight="1" x14ac:dyDescent="0.2">
      <c r="A362" s="538"/>
      <c r="B362" s="581">
        <f t="shared" si="20"/>
        <v>340</v>
      </c>
      <c r="C362" s="582"/>
      <c r="D362" s="579"/>
      <c r="E362" s="579"/>
      <c r="F362" s="579"/>
      <c r="G362" s="579"/>
      <c r="H362" s="579"/>
      <c r="I362" s="579"/>
      <c r="J362" s="579"/>
      <c r="K362" s="579"/>
      <c r="L362" s="583"/>
      <c r="M362" s="539"/>
      <c r="N362" s="563">
        <f t="shared" si="21"/>
        <v>0</v>
      </c>
      <c r="O362" s="541"/>
      <c r="P362" s="32"/>
      <c r="Q362" s="32">
        <f t="shared" si="22"/>
        <v>0</v>
      </c>
      <c r="R362" s="32">
        <f t="shared" si="23"/>
        <v>0</v>
      </c>
      <c r="S362" s="213"/>
      <c r="T362" s="213"/>
      <c r="U362" s="213"/>
      <c r="V362" s="213"/>
      <c r="W362" s="213"/>
      <c r="X362" s="213"/>
    </row>
    <row r="363" spans="1:24" ht="27.75" customHeight="1" x14ac:dyDescent="0.2">
      <c r="A363" s="538"/>
      <c r="B363" s="581">
        <f t="shared" si="20"/>
        <v>341</v>
      </c>
      <c r="C363" s="582"/>
      <c r="D363" s="579"/>
      <c r="E363" s="579"/>
      <c r="F363" s="579"/>
      <c r="G363" s="579"/>
      <c r="H363" s="579"/>
      <c r="I363" s="579"/>
      <c r="J363" s="579"/>
      <c r="K363" s="579"/>
      <c r="L363" s="583"/>
      <c r="M363" s="539"/>
      <c r="N363" s="563">
        <f t="shared" si="21"/>
        <v>0</v>
      </c>
      <c r="O363" s="541"/>
      <c r="P363" s="32"/>
      <c r="Q363" s="32">
        <f t="shared" si="22"/>
        <v>0</v>
      </c>
      <c r="R363" s="32">
        <f t="shared" si="23"/>
        <v>0</v>
      </c>
      <c r="S363" s="213"/>
      <c r="T363" s="213"/>
      <c r="U363" s="213"/>
      <c r="V363" s="213"/>
      <c r="W363" s="213"/>
      <c r="X363" s="213"/>
    </row>
    <row r="364" spans="1:24" ht="27.75" customHeight="1" x14ac:dyDescent="0.2">
      <c r="A364" s="538"/>
      <c r="B364" s="581">
        <f t="shared" si="20"/>
        <v>342</v>
      </c>
      <c r="C364" s="582"/>
      <c r="D364" s="579"/>
      <c r="E364" s="579"/>
      <c r="F364" s="579"/>
      <c r="G364" s="579"/>
      <c r="H364" s="579"/>
      <c r="I364" s="579"/>
      <c r="J364" s="579"/>
      <c r="K364" s="579"/>
      <c r="L364" s="583"/>
      <c r="M364" s="539"/>
      <c r="N364" s="563">
        <f t="shared" si="21"/>
        <v>0</v>
      </c>
      <c r="O364" s="541"/>
      <c r="P364" s="32"/>
      <c r="Q364" s="32">
        <f t="shared" si="22"/>
        <v>0</v>
      </c>
      <c r="R364" s="32">
        <f t="shared" si="23"/>
        <v>0</v>
      </c>
      <c r="S364" s="213"/>
      <c r="T364" s="213"/>
      <c r="U364" s="213"/>
      <c r="V364" s="213"/>
      <c r="W364" s="213"/>
      <c r="X364" s="213"/>
    </row>
    <row r="365" spans="1:24" ht="27.75" customHeight="1" x14ac:dyDescent="0.2">
      <c r="A365" s="538"/>
      <c r="B365" s="581">
        <f t="shared" si="20"/>
        <v>343</v>
      </c>
      <c r="C365" s="582"/>
      <c r="D365" s="579"/>
      <c r="E365" s="579"/>
      <c r="F365" s="579"/>
      <c r="G365" s="579"/>
      <c r="H365" s="579"/>
      <c r="I365" s="579"/>
      <c r="J365" s="579"/>
      <c r="K365" s="579"/>
      <c r="L365" s="583"/>
      <c r="M365" s="539"/>
      <c r="N365" s="563">
        <f t="shared" si="21"/>
        <v>0</v>
      </c>
      <c r="O365" s="541"/>
      <c r="P365" s="32"/>
      <c r="Q365" s="32">
        <f t="shared" si="22"/>
        <v>0</v>
      </c>
      <c r="R365" s="32">
        <f t="shared" si="23"/>
        <v>0</v>
      </c>
      <c r="S365" s="213"/>
      <c r="T365" s="213"/>
      <c r="U365" s="213"/>
      <c r="V365" s="213"/>
      <c r="W365" s="213"/>
      <c r="X365" s="213"/>
    </row>
    <row r="366" spans="1:24" ht="27.75" customHeight="1" x14ac:dyDescent="0.2">
      <c r="A366" s="538"/>
      <c r="B366" s="581">
        <f t="shared" si="20"/>
        <v>344</v>
      </c>
      <c r="C366" s="582"/>
      <c r="D366" s="579"/>
      <c r="E366" s="579"/>
      <c r="F366" s="579"/>
      <c r="G366" s="579"/>
      <c r="H366" s="579"/>
      <c r="I366" s="579"/>
      <c r="J366" s="579"/>
      <c r="K366" s="579"/>
      <c r="L366" s="583"/>
      <c r="M366" s="539"/>
      <c r="N366" s="563">
        <f t="shared" si="21"/>
        <v>0</v>
      </c>
      <c r="O366" s="541"/>
      <c r="P366" s="32"/>
      <c r="Q366" s="32">
        <f t="shared" si="22"/>
        <v>0</v>
      </c>
      <c r="R366" s="32">
        <f t="shared" si="23"/>
        <v>0</v>
      </c>
      <c r="S366" s="213"/>
      <c r="T366" s="213"/>
      <c r="U366" s="213"/>
      <c r="V366" s="213"/>
      <c r="W366" s="213"/>
      <c r="X366" s="213"/>
    </row>
    <row r="367" spans="1:24" ht="27.75" customHeight="1" x14ac:dyDescent="0.2">
      <c r="A367" s="538"/>
      <c r="B367" s="581">
        <f t="shared" si="20"/>
        <v>345</v>
      </c>
      <c r="C367" s="582"/>
      <c r="D367" s="579"/>
      <c r="E367" s="579"/>
      <c r="F367" s="579"/>
      <c r="G367" s="579"/>
      <c r="H367" s="579"/>
      <c r="I367" s="579"/>
      <c r="J367" s="579"/>
      <c r="K367" s="579"/>
      <c r="L367" s="583"/>
      <c r="M367" s="539"/>
      <c r="N367" s="563">
        <f t="shared" si="21"/>
        <v>0</v>
      </c>
      <c r="O367" s="541"/>
      <c r="P367" s="32"/>
      <c r="Q367" s="32">
        <f t="shared" si="22"/>
        <v>0</v>
      </c>
      <c r="R367" s="32">
        <f t="shared" si="23"/>
        <v>0</v>
      </c>
      <c r="S367" s="213"/>
      <c r="T367" s="213"/>
      <c r="U367" s="213"/>
      <c r="V367" s="213"/>
      <c r="W367" s="213"/>
      <c r="X367" s="213"/>
    </row>
    <row r="368" spans="1:24" ht="27.75" customHeight="1" x14ac:dyDescent="0.2">
      <c r="A368" s="538"/>
      <c r="B368" s="581">
        <f t="shared" si="20"/>
        <v>346</v>
      </c>
      <c r="C368" s="582"/>
      <c r="D368" s="579"/>
      <c r="E368" s="579"/>
      <c r="F368" s="579"/>
      <c r="G368" s="579"/>
      <c r="H368" s="579"/>
      <c r="I368" s="579"/>
      <c r="J368" s="579"/>
      <c r="K368" s="579"/>
      <c r="L368" s="583"/>
      <c r="M368" s="539"/>
      <c r="N368" s="563">
        <f t="shared" si="21"/>
        <v>0</v>
      </c>
      <c r="O368" s="541"/>
      <c r="P368" s="32"/>
      <c r="Q368" s="32">
        <f t="shared" si="22"/>
        <v>0</v>
      </c>
      <c r="R368" s="32">
        <f t="shared" si="23"/>
        <v>0</v>
      </c>
      <c r="S368" s="213"/>
      <c r="T368" s="213"/>
      <c r="U368" s="213"/>
      <c r="V368" s="213"/>
      <c r="W368" s="213"/>
      <c r="X368" s="213"/>
    </row>
    <row r="369" spans="1:24" ht="27.75" customHeight="1" x14ac:dyDescent="0.2">
      <c r="A369" s="538"/>
      <c r="B369" s="581">
        <f t="shared" si="20"/>
        <v>347</v>
      </c>
      <c r="C369" s="582"/>
      <c r="D369" s="579"/>
      <c r="E369" s="579"/>
      <c r="F369" s="579"/>
      <c r="G369" s="579"/>
      <c r="H369" s="579"/>
      <c r="I369" s="579"/>
      <c r="J369" s="579"/>
      <c r="K369" s="579"/>
      <c r="L369" s="583"/>
      <c r="M369" s="539"/>
      <c r="N369" s="563">
        <f t="shared" si="21"/>
        <v>0</v>
      </c>
      <c r="O369" s="541"/>
      <c r="P369" s="32"/>
      <c r="Q369" s="32">
        <f t="shared" si="22"/>
        <v>0</v>
      </c>
      <c r="R369" s="32">
        <f t="shared" si="23"/>
        <v>0</v>
      </c>
      <c r="S369" s="213"/>
      <c r="T369" s="213"/>
      <c r="U369" s="213"/>
      <c r="V369" s="213"/>
      <c r="W369" s="213"/>
      <c r="X369" s="213"/>
    </row>
    <row r="370" spans="1:24" ht="27.75" customHeight="1" x14ac:dyDescent="0.2">
      <c r="A370" s="538"/>
      <c r="B370" s="581">
        <f t="shared" si="20"/>
        <v>348</v>
      </c>
      <c r="C370" s="582"/>
      <c r="D370" s="579"/>
      <c r="E370" s="579"/>
      <c r="F370" s="579"/>
      <c r="G370" s="579"/>
      <c r="H370" s="579"/>
      <c r="I370" s="579"/>
      <c r="J370" s="579"/>
      <c r="K370" s="579"/>
      <c r="L370" s="583"/>
      <c r="M370" s="539"/>
      <c r="N370" s="563">
        <f t="shared" si="21"/>
        <v>0</v>
      </c>
      <c r="O370" s="541"/>
      <c r="P370" s="32"/>
      <c r="Q370" s="32">
        <f t="shared" si="22"/>
        <v>0</v>
      </c>
      <c r="R370" s="32">
        <f t="shared" si="23"/>
        <v>0</v>
      </c>
      <c r="S370" s="213"/>
      <c r="T370" s="213"/>
      <c r="U370" s="213"/>
      <c r="V370" s="213"/>
      <c r="W370" s="213"/>
      <c r="X370" s="213"/>
    </row>
    <row r="371" spans="1:24" ht="27.75" customHeight="1" x14ac:dyDescent="0.2">
      <c r="A371" s="538"/>
      <c r="B371" s="581">
        <f t="shared" si="20"/>
        <v>349</v>
      </c>
      <c r="C371" s="582"/>
      <c r="D371" s="579"/>
      <c r="E371" s="579"/>
      <c r="F371" s="579"/>
      <c r="G371" s="579"/>
      <c r="H371" s="579"/>
      <c r="I371" s="579"/>
      <c r="J371" s="579"/>
      <c r="K371" s="579"/>
      <c r="L371" s="583"/>
      <c r="M371" s="539"/>
      <c r="N371" s="563">
        <f t="shared" si="21"/>
        <v>0</v>
      </c>
      <c r="O371" s="541"/>
      <c r="P371" s="32"/>
      <c r="Q371" s="32">
        <f t="shared" si="22"/>
        <v>0</v>
      </c>
      <c r="R371" s="32">
        <f t="shared" si="23"/>
        <v>0</v>
      </c>
      <c r="S371" s="213"/>
      <c r="T371" s="213"/>
      <c r="U371" s="213"/>
      <c r="V371" s="213"/>
      <c r="W371" s="213"/>
      <c r="X371" s="213"/>
    </row>
    <row r="372" spans="1:24" ht="27.75" customHeight="1" x14ac:dyDescent="0.2">
      <c r="A372" s="538"/>
      <c r="B372" s="581">
        <f t="shared" si="20"/>
        <v>350</v>
      </c>
      <c r="C372" s="582"/>
      <c r="D372" s="579"/>
      <c r="E372" s="579"/>
      <c r="F372" s="579"/>
      <c r="G372" s="579"/>
      <c r="H372" s="579"/>
      <c r="I372" s="579"/>
      <c r="J372" s="579"/>
      <c r="K372" s="579"/>
      <c r="L372" s="583"/>
      <c r="M372" s="539"/>
      <c r="N372" s="563">
        <f t="shared" si="21"/>
        <v>0</v>
      </c>
      <c r="O372" s="541"/>
      <c r="P372" s="32"/>
      <c r="Q372" s="32">
        <f t="shared" si="22"/>
        <v>0</v>
      </c>
      <c r="R372" s="32">
        <f t="shared" si="23"/>
        <v>0</v>
      </c>
      <c r="S372" s="213"/>
      <c r="T372" s="213"/>
      <c r="U372" s="213"/>
      <c r="V372" s="213"/>
      <c r="W372" s="213"/>
      <c r="X372" s="213"/>
    </row>
    <row r="373" spans="1:24" ht="27.75" customHeight="1" x14ac:dyDescent="0.2">
      <c r="A373" s="538"/>
      <c r="B373" s="581">
        <f t="shared" si="20"/>
        <v>351</v>
      </c>
      <c r="C373" s="582"/>
      <c r="D373" s="579"/>
      <c r="E373" s="579"/>
      <c r="F373" s="579"/>
      <c r="G373" s="579"/>
      <c r="H373" s="579"/>
      <c r="I373" s="579"/>
      <c r="J373" s="579"/>
      <c r="K373" s="579"/>
      <c r="L373" s="583"/>
      <c r="M373" s="539"/>
      <c r="N373" s="563">
        <f t="shared" si="21"/>
        <v>0</v>
      </c>
      <c r="O373" s="541"/>
      <c r="P373" s="32"/>
      <c r="Q373" s="32">
        <f t="shared" si="22"/>
        <v>0</v>
      </c>
      <c r="R373" s="32">
        <f t="shared" si="23"/>
        <v>0</v>
      </c>
      <c r="S373" s="213"/>
      <c r="T373" s="213"/>
      <c r="U373" s="213"/>
      <c r="V373" s="213"/>
      <c r="W373" s="213"/>
      <c r="X373" s="213"/>
    </row>
    <row r="374" spans="1:24" ht="27.75" customHeight="1" x14ac:dyDescent="0.2">
      <c r="A374" s="538"/>
      <c r="B374" s="581">
        <f t="shared" si="20"/>
        <v>352</v>
      </c>
      <c r="C374" s="582"/>
      <c r="D374" s="579"/>
      <c r="E374" s="579"/>
      <c r="F374" s="579"/>
      <c r="G374" s="579"/>
      <c r="H374" s="579"/>
      <c r="I374" s="579"/>
      <c r="J374" s="579"/>
      <c r="K374" s="579"/>
      <c r="L374" s="583"/>
      <c r="M374" s="539"/>
      <c r="N374" s="563">
        <f t="shared" si="21"/>
        <v>0</v>
      </c>
      <c r="O374" s="541"/>
      <c r="P374" s="32"/>
      <c r="Q374" s="32">
        <f t="shared" si="22"/>
        <v>0</v>
      </c>
      <c r="R374" s="32">
        <f t="shared" si="23"/>
        <v>0</v>
      </c>
      <c r="S374" s="213"/>
      <c r="T374" s="213"/>
      <c r="U374" s="213"/>
      <c r="V374" s="213"/>
      <c r="W374" s="213"/>
      <c r="X374" s="213"/>
    </row>
    <row r="375" spans="1:24" ht="27.75" customHeight="1" x14ac:dyDescent="0.2">
      <c r="A375" s="538"/>
      <c r="B375" s="581">
        <f t="shared" si="20"/>
        <v>353</v>
      </c>
      <c r="C375" s="582"/>
      <c r="D375" s="579"/>
      <c r="E375" s="579"/>
      <c r="F375" s="579"/>
      <c r="G375" s="579"/>
      <c r="H375" s="579"/>
      <c r="I375" s="579"/>
      <c r="J375" s="579"/>
      <c r="K375" s="579"/>
      <c r="L375" s="583"/>
      <c r="M375" s="539"/>
      <c r="N375" s="563">
        <f t="shared" si="21"/>
        <v>0</v>
      </c>
      <c r="O375" s="541"/>
      <c r="P375" s="32"/>
      <c r="Q375" s="32">
        <f t="shared" si="22"/>
        <v>0</v>
      </c>
      <c r="R375" s="32">
        <f t="shared" si="23"/>
        <v>0</v>
      </c>
      <c r="S375" s="213"/>
      <c r="T375" s="213"/>
      <c r="U375" s="213"/>
      <c r="V375" s="213"/>
      <c r="W375" s="213"/>
      <c r="X375" s="213"/>
    </row>
    <row r="376" spans="1:24" ht="27.75" customHeight="1" x14ac:dyDescent="0.2">
      <c r="A376" s="538"/>
      <c r="B376" s="581">
        <f t="shared" si="20"/>
        <v>354</v>
      </c>
      <c r="C376" s="582"/>
      <c r="D376" s="579"/>
      <c r="E376" s="579"/>
      <c r="F376" s="579"/>
      <c r="G376" s="579"/>
      <c r="H376" s="579"/>
      <c r="I376" s="579"/>
      <c r="J376" s="579"/>
      <c r="K376" s="579"/>
      <c r="L376" s="583"/>
      <c r="M376" s="539"/>
      <c r="N376" s="563">
        <f t="shared" si="21"/>
        <v>0</v>
      </c>
      <c r="O376" s="541"/>
      <c r="P376" s="32"/>
      <c r="Q376" s="32">
        <f t="shared" si="22"/>
        <v>0</v>
      </c>
      <c r="R376" s="32">
        <f t="shared" si="23"/>
        <v>0</v>
      </c>
      <c r="S376" s="213"/>
      <c r="T376" s="213"/>
      <c r="U376" s="213"/>
      <c r="V376" s="213"/>
      <c r="W376" s="213"/>
      <c r="X376" s="213"/>
    </row>
    <row r="377" spans="1:24" ht="27.75" customHeight="1" x14ac:dyDescent="0.2">
      <c r="A377" s="538"/>
      <c r="B377" s="581">
        <f t="shared" si="20"/>
        <v>355</v>
      </c>
      <c r="C377" s="582"/>
      <c r="D377" s="579"/>
      <c r="E377" s="579"/>
      <c r="F377" s="579"/>
      <c r="G377" s="579"/>
      <c r="H377" s="579"/>
      <c r="I377" s="579"/>
      <c r="J377" s="579"/>
      <c r="K377" s="579"/>
      <c r="L377" s="583"/>
      <c r="M377" s="539"/>
      <c r="N377" s="563">
        <f t="shared" si="21"/>
        <v>0</v>
      </c>
      <c r="O377" s="541"/>
      <c r="P377" s="32"/>
      <c r="Q377" s="32">
        <f t="shared" si="22"/>
        <v>0</v>
      </c>
      <c r="R377" s="32">
        <f t="shared" si="23"/>
        <v>0</v>
      </c>
      <c r="S377" s="213"/>
      <c r="T377" s="213"/>
      <c r="U377" s="213"/>
      <c r="V377" s="213"/>
      <c r="W377" s="213"/>
      <c r="X377" s="213"/>
    </row>
    <row r="378" spans="1:24" ht="27.75" customHeight="1" x14ac:dyDescent="0.2">
      <c r="A378" s="538"/>
      <c r="B378" s="581">
        <f t="shared" si="20"/>
        <v>356</v>
      </c>
      <c r="C378" s="582"/>
      <c r="D378" s="579"/>
      <c r="E378" s="579"/>
      <c r="F378" s="579"/>
      <c r="G378" s="579"/>
      <c r="H378" s="579"/>
      <c r="I378" s="579"/>
      <c r="J378" s="579"/>
      <c r="K378" s="579"/>
      <c r="L378" s="583"/>
      <c r="M378" s="539"/>
      <c r="N378" s="563">
        <f t="shared" si="21"/>
        <v>0</v>
      </c>
      <c r="O378" s="541"/>
      <c r="P378" s="32"/>
      <c r="Q378" s="32">
        <f t="shared" si="22"/>
        <v>0</v>
      </c>
      <c r="R378" s="32">
        <f t="shared" si="23"/>
        <v>0</v>
      </c>
      <c r="S378" s="213"/>
      <c r="T378" s="213"/>
      <c r="U378" s="213"/>
      <c r="V378" s="213"/>
      <c r="W378" s="213"/>
      <c r="X378" s="213"/>
    </row>
    <row r="379" spans="1:24" ht="27.75" customHeight="1" x14ac:dyDescent="0.2">
      <c r="A379" s="538"/>
      <c r="B379" s="581">
        <f t="shared" si="20"/>
        <v>357</v>
      </c>
      <c r="C379" s="582"/>
      <c r="D379" s="579"/>
      <c r="E379" s="579"/>
      <c r="F379" s="579"/>
      <c r="G379" s="579"/>
      <c r="H379" s="579"/>
      <c r="I379" s="579"/>
      <c r="J379" s="579"/>
      <c r="K379" s="579"/>
      <c r="L379" s="583"/>
      <c r="M379" s="539"/>
      <c r="N379" s="563">
        <f t="shared" si="21"/>
        <v>0</v>
      </c>
      <c r="O379" s="541"/>
      <c r="P379" s="32"/>
      <c r="Q379" s="32">
        <f t="shared" si="22"/>
        <v>0</v>
      </c>
      <c r="R379" s="32">
        <f t="shared" si="23"/>
        <v>0</v>
      </c>
      <c r="S379" s="213"/>
      <c r="T379" s="213"/>
      <c r="U379" s="213"/>
      <c r="V379" s="213"/>
      <c r="W379" s="213"/>
      <c r="X379" s="213"/>
    </row>
    <row r="380" spans="1:24" ht="27.75" customHeight="1" x14ac:dyDescent="0.2">
      <c r="A380" s="538"/>
      <c r="B380" s="581">
        <f t="shared" si="20"/>
        <v>358</v>
      </c>
      <c r="C380" s="582"/>
      <c r="D380" s="579"/>
      <c r="E380" s="579"/>
      <c r="F380" s="579"/>
      <c r="G380" s="579"/>
      <c r="H380" s="579"/>
      <c r="I380" s="579"/>
      <c r="J380" s="579"/>
      <c r="K380" s="579"/>
      <c r="L380" s="583"/>
      <c r="M380" s="539"/>
      <c r="N380" s="563">
        <f t="shared" si="21"/>
        <v>0</v>
      </c>
      <c r="O380" s="541"/>
      <c r="P380" s="32"/>
      <c r="Q380" s="32">
        <f t="shared" si="22"/>
        <v>0</v>
      </c>
      <c r="R380" s="32">
        <f t="shared" si="23"/>
        <v>0</v>
      </c>
      <c r="S380" s="213"/>
      <c r="T380" s="213"/>
      <c r="U380" s="213"/>
      <c r="V380" s="213"/>
      <c r="W380" s="213"/>
      <c r="X380" s="213"/>
    </row>
    <row r="381" spans="1:24" ht="27.75" customHeight="1" x14ac:dyDescent="0.2">
      <c r="A381" s="538"/>
      <c r="B381" s="581">
        <f t="shared" si="20"/>
        <v>359</v>
      </c>
      <c r="C381" s="582"/>
      <c r="D381" s="579"/>
      <c r="E381" s="579"/>
      <c r="F381" s="579"/>
      <c r="G381" s="579"/>
      <c r="H381" s="579"/>
      <c r="I381" s="579"/>
      <c r="J381" s="579"/>
      <c r="K381" s="579"/>
      <c r="L381" s="583"/>
      <c r="M381" s="539"/>
      <c r="N381" s="563">
        <f t="shared" si="21"/>
        <v>0</v>
      </c>
      <c r="O381" s="541"/>
      <c r="P381" s="32"/>
      <c r="Q381" s="32">
        <f t="shared" si="22"/>
        <v>0</v>
      </c>
      <c r="R381" s="32">
        <f t="shared" si="23"/>
        <v>0</v>
      </c>
      <c r="S381" s="213"/>
      <c r="T381" s="213"/>
      <c r="U381" s="213"/>
      <c r="V381" s="213"/>
      <c r="W381" s="213"/>
      <c r="X381" s="213"/>
    </row>
    <row r="382" spans="1:24" ht="27.75" customHeight="1" x14ac:dyDescent="0.2">
      <c r="A382" s="538"/>
      <c r="B382" s="581">
        <f t="shared" si="20"/>
        <v>360</v>
      </c>
      <c r="C382" s="582"/>
      <c r="D382" s="579"/>
      <c r="E382" s="579"/>
      <c r="F382" s="579"/>
      <c r="G382" s="579"/>
      <c r="H382" s="579"/>
      <c r="I382" s="579"/>
      <c r="J382" s="579"/>
      <c r="K382" s="579"/>
      <c r="L382" s="583"/>
      <c r="M382" s="539"/>
      <c r="N382" s="563">
        <f t="shared" si="21"/>
        <v>0</v>
      </c>
      <c r="O382" s="541"/>
      <c r="P382" s="32"/>
      <c r="Q382" s="32">
        <f t="shared" si="22"/>
        <v>0</v>
      </c>
      <c r="R382" s="32">
        <f t="shared" si="23"/>
        <v>0</v>
      </c>
      <c r="S382" s="213"/>
      <c r="T382" s="213"/>
      <c r="U382" s="213"/>
      <c r="V382" s="213"/>
      <c r="W382" s="213"/>
      <c r="X382" s="213"/>
    </row>
    <row r="383" spans="1:24" ht="27.75" customHeight="1" x14ac:dyDescent="0.2">
      <c r="A383" s="538"/>
      <c r="B383" s="581">
        <f t="shared" si="20"/>
        <v>361</v>
      </c>
      <c r="C383" s="582"/>
      <c r="D383" s="579"/>
      <c r="E383" s="579"/>
      <c r="F383" s="579"/>
      <c r="G383" s="579"/>
      <c r="H383" s="579"/>
      <c r="I383" s="579"/>
      <c r="J383" s="579"/>
      <c r="K383" s="579"/>
      <c r="L383" s="583"/>
      <c r="M383" s="539"/>
      <c r="N383" s="563">
        <f t="shared" si="21"/>
        <v>0</v>
      </c>
      <c r="O383" s="541"/>
      <c r="P383" s="32"/>
      <c r="Q383" s="32">
        <f t="shared" si="22"/>
        <v>0</v>
      </c>
      <c r="R383" s="32">
        <f t="shared" si="23"/>
        <v>0</v>
      </c>
      <c r="S383" s="213"/>
      <c r="T383" s="213"/>
      <c r="U383" s="213"/>
      <c r="V383" s="213"/>
      <c r="W383" s="213"/>
      <c r="X383" s="213"/>
    </row>
    <row r="384" spans="1:24" ht="27.75" customHeight="1" x14ac:dyDescent="0.2">
      <c r="A384" s="538"/>
      <c r="B384" s="581">
        <f t="shared" si="20"/>
        <v>362</v>
      </c>
      <c r="C384" s="582"/>
      <c r="D384" s="579"/>
      <c r="E384" s="579"/>
      <c r="F384" s="579"/>
      <c r="G384" s="579"/>
      <c r="H384" s="579"/>
      <c r="I384" s="579"/>
      <c r="J384" s="579"/>
      <c r="K384" s="579"/>
      <c r="L384" s="583"/>
      <c r="M384" s="539"/>
      <c r="N384" s="563">
        <f t="shared" si="21"/>
        <v>0</v>
      </c>
      <c r="O384" s="541"/>
      <c r="P384" s="32"/>
      <c r="Q384" s="32">
        <f t="shared" si="22"/>
        <v>0</v>
      </c>
      <c r="R384" s="32">
        <f t="shared" si="23"/>
        <v>0</v>
      </c>
      <c r="S384" s="213"/>
      <c r="T384" s="213"/>
      <c r="U384" s="213"/>
      <c r="V384" s="213"/>
      <c r="W384" s="213"/>
      <c r="X384" s="213"/>
    </row>
    <row r="385" spans="1:24" ht="27.75" customHeight="1" x14ac:dyDescent="0.2">
      <c r="A385" s="538"/>
      <c r="B385" s="581">
        <f t="shared" si="20"/>
        <v>363</v>
      </c>
      <c r="C385" s="582"/>
      <c r="D385" s="579"/>
      <c r="E385" s="579"/>
      <c r="F385" s="579"/>
      <c r="G385" s="579"/>
      <c r="H385" s="579"/>
      <c r="I385" s="579"/>
      <c r="J385" s="579"/>
      <c r="K385" s="579"/>
      <c r="L385" s="583"/>
      <c r="M385" s="539"/>
      <c r="N385" s="563">
        <f t="shared" si="21"/>
        <v>0</v>
      </c>
      <c r="O385" s="541"/>
      <c r="P385" s="32"/>
      <c r="Q385" s="32">
        <f t="shared" si="22"/>
        <v>0</v>
      </c>
      <c r="R385" s="32">
        <f t="shared" si="23"/>
        <v>0</v>
      </c>
      <c r="S385" s="213"/>
      <c r="T385" s="213"/>
      <c r="U385" s="213"/>
      <c r="V385" s="213"/>
      <c r="W385" s="213"/>
      <c r="X385" s="213"/>
    </row>
    <row r="386" spans="1:24" ht="27.75" customHeight="1" x14ac:dyDescent="0.2">
      <c r="A386" s="538"/>
      <c r="B386" s="581">
        <f t="shared" si="20"/>
        <v>364</v>
      </c>
      <c r="C386" s="582"/>
      <c r="D386" s="579"/>
      <c r="E386" s="579"/>
      <c r="F386" s="579"/>
      <c r="G386" s="579"/>
      <c r="H386" s="579"/>
      <c r="I386" s="579"/>
      <c r="J386" s="579"/>
      <c r="K386" s="579"/>
      <c r="L386" s="583"/>
      <c r="M386" s="539"/>
      <c r="N386" s="563">
        <f t="shared" si="21"/>
        <v>0</v>
      </c>
      <c r="O386" s="541"/>
      <c r="P386" s="32"/>
      <c r="Q386" s="32">
        <f t="shared" si="22"/>
        <v>0</v>
      </c>
      <c r="R386" s="32">
        <f t="shared" si="23"/>
        <v>0</v>
      </c>
      <c r="S386" s="213"/>
      <c r="T386" s="213"/>
      <c r="U386" s="213"/>
      <c r="V386" s="213"/>
      <c r="W386" s="213"/>
      <c r="X386" s="213"/>
    </row>
    <row r="387" spans="1:24" ht="27.75" customHeight="1" x14ac:dyDescent="0.2">
      <c r="A387" s="538"/>
      <c r="B387" s="581">
        <f t="shared" si="20"/>
        <v>365</v>
      </c>
      <c r="C387" s="582"/>
      <c r="D387" s="579"/>
      <c r="E387" s="579"/>
      <c r="F387" s="579"/>
      <c r="G387" s="579"/>
      <c r="H387" s="579"/>
      <c r="I387" s="579"/>
      <c r="J387" s="579"/>
      <c r="K387" s="579"/>
      <c r="L387" s="583"/>
      <c r="M387" s="539"/>
      <c r="N387" s="563">
        <f t="shared" si="21"/>
        <v>0</v>
      </c>
      <c r="O387" s="541"/>
      <c r="P387" s="32"/>
      <c r="Q387" s="32">
        <f t="shared" si="22"/>
        <v>0</v>
      </c>
      <c r="R387" s="32">
        <f t="shared" si="23"/>
        <v>0</v>
      </c>
      <c r="S387" s="213"/>
      <c r="T387" s="213"/>
      <c r="U387" s="213"/>
      <c r="V387" s="213"/>
      <c r="W387" s="213"/>
      <c r="X387" s="213"/>
    </row>
    <row r="388" spans="1:24" ht="27.75" customHeight="1" x14ac:dyDescent="0.2">
      <c r="A388" s="538"/>
      <c r="B388" s="581">
        <f t="shared" si="20"/>
        <v>366</v>
      </c>
      <c r="C388" s="582"/>
      <c r="D388" s="579"/>
      <c r="E388" s="579"/>
      <c r="F388" s="579"/>
      <c r="G388" s="579"/>
      <c r="H388" s="579"/>
      <c r="I388" s="579"/>
      <c r="J388" s="579"/>
      <c r="K388" s="579"/>
      <c r="L388" s="583"/>
      <c r="M388" s="539"/>
      <c r="N388" s="563">
        <f t="shared" si="21"/>
        <v>0</v>
      </c>
      <c r="O388" s="541"/>
      <c r="P388" s="32"/>
      <c r="Q388" s="32">
        <f t="shared" si="22"/>
        <v>0</v>
      </c>
      <c r="R388" s="32">
        <f t="shared" si="23"/>
        <v>0</v>
      </c>
      <c r="S388" s="213"/>
      <c r="T388" s="213"/>
      <c r="U388" s="213"/>
      <c r="V388" s="213"/>
      <c r="W388" s="213"/>
      <c r="X388" s="213"/>
    </row>
    <row r="389" spans="1:24" ht="27.75" customHeight="1" x14ac:dyDescent="0.2">
      <c r="A389" s="538"/>
      <c r="B389" s="581">
        <f t="shared" si="20"/>
        <v>367</v>
      </c>
      <c r="C389" s="582"/>
      <c r="D389" s="579"/>
      <c r="E389" s="579"/>
      <c r="F389" s="579"/>
      <c r="G389" s="579"/>
      <c r="H389" s="579"/>
      <c r="I389" s="579"/>
      <c r="J389" s="579"/>
      <c r="K389" s="579"/>
      <c r="L389" s="583"/>
      <c r="M389" s="539"/>
      <c r="N389" s="563">
        <f t="shared" si="21"/>
        <v>0</v>
      </c>
      <c r="O389" s="541"/>
      <c r="P389" s="32"/>
      <c r="Q389" s="32">
        <f t="shared" si="22"/>
        <v>0</v>
      </c>
      <c r="R389" s="32">
        <f t="shared" si="23"/>
        <v>0</v>
      </c>
      <c r="S389" s="213"/>
      <c r="T389" s="213"/>
      <c r="U389" s="213"/>
      <c r="V389" s="213"/>
      <c r="W389" s="213"/>
      <c r="X389" s="213"/>
    </row>
    <row r="390" spans="1:24" ht="27.75" customHeight="1" x14ac:dyDescent="0.2">
      <c r="A390" s="538"/>
      <c r="B390" s="581">
        <f t="shared" si="20"/>
        <v>368</v>
      </c>
      <c r="C390" s="582"/>
      <c r="D390" s="579"/>
      <c r="E390" s="579"/>
      <c r="F390" s="579"/>
      <c r="G390" s="579"/>
      <c r="H390" s="579"/>
      <c r="I390" s="579"/>
      <c r="J390" s="579"/>
      <c r="K390" s="579"/>
      <c r="L390" s="583"/>
      <c r="M390" s="539"/>
      <c r="N390" s="563">
        <f t="shared" si="21"/>
        <v>0</v>
      </c>
      <c r="O390" s="541"/>
      <c r="P390" s="32"/>
      <c r="Q390" s="32">
        <f t="shared" si="22"/>
        <v>0</v>
      </c>
      <c r="R390" s="32">
        <f t="shared" si="23"/>
        <v>0</v>
      </c>
      <c r="S390" s="213"/>
      <c r="T390" s="213"/>
      <c r="U390" s="213"/>
      <c r="V390" s="213"/>
      <c r="W390" s="213"/>
      <c r="X390" s="213"/>
    </row>
    <row r="391" spans="1:24" ht="27.75" customHeight="1" x14ac:dyDescent="0.2">
      <c r="A391" s="538"/>
      <c r="B391" s="581">
        <f t="shared" si="20"/>
        <v>369</v>
      </c>
      <c r="C391" s="582"/>
      <c r="D391" s="579"/>
      <c r="E391" s="579"/>
      <c r="F391" s="579"/>
      <c r="G391" s="579"/>
      <c r="H391" s="579"/>
      <c r="I391" s="579"/>
      <c r="J391" s="579"/>
      <c r="K391" s="579"/>
      <c r="L391" s="583"/>
      <c r="M391" s="539"/>
      <c r="N391" s="563">
        <f t="shared" si="21"/>
        <v>0</v>
      </c>
      <c r="O391" s="541"/>
      <c r="P391" s="32"/>
      <c r="Q391" s="32">
        <f t="shared" si="22"/>
        <v>0</v>
      </c>
      <c r="R391" s="32">
        <f t="shared" si="23"/>
        <v>0</v>
      </c>
      <c r="S391" s="213"/>
      <c r="T391" s="213"/>
      <c r="U391" s="213"/>
      <c r="V391" s="213"/>
      <c r="W391" s="213"/>
      <c r="X391" s="213"/>
    </row>
    <row r="392" spans="1:24" ht="27.75" customHeight="1" x14ac:dyDescent="0.2">
      <c r="A392" s="538"/>
      <c r="B392" s="581">
        <f t="shared" si="20"/>
        <v>370</v>
      </c>
      <c r="C392" s="582"/>
      <c r="D392" s="579"/>
      <c r="E392" s="579"/>
      <c r="F392" s="579"/>
      <c r="G392" s="579"/>
      <c r="H392" s="579"/>
      <c r="I392" s="579"/>
      <c r="J392" s="579"/>
      <c r="K392" s="579"/>
      <c r="L392" s="583"/>
      <c r="M392" s="539"/>
      <c r="N392" s="563">
        <f t="shared" si="21"/>
        <v>0</v>
      </c>
      <c r="O392" s="541"/>
      <c r="P392" s="32"/>
      <c r="Q392" s="32">
        <f t="shared" si="22"/>
        <v>0</v>
      </c>
      <c r="R392" s="32">
        <f t="shared" si="23"/>
        <v>0</v>
      </c>
      <c r="S392" s="213"/>
      <c r="T392" s="213"/>
      <c r="U392" s="213"/>
      <c r="V392" s="213"/>
      <c r="W392" s="213"/>
      <c r="X392" s="213"/>
    </row>
    <row r="393" spans="1:24" ht="27.75" customHeight="1" x14ac:dyDescent="0.2">
      <c r="A393" s="538"/>
      <c r="B393" s="581">
        <f t="shared" si="20"/>
        <v>371</v>
      </c>
      <c r="C393" s="582"/>
      <c r="D393" s="579"/>
      <c r="E393" s="579"/>
      <c r="F393" s="579"/>
      <c r="G393" s="579"/>
      <c r="H393" s="579"/>
      <c r="I393" s="579"/>
      <c r="J393" s="579"/>
      <c r="K393" s="579"/>
      <c r="L393" s="583"/>
      <c r="M393" s="539"/>
      <c r="N393" s="563">
        <f t="shared" si="21"/>
        <v>0</v>
      </c>
      <c r="O393" s="541"/>
      <c r="P393" s="32"/>
      <c r="Q393" s="32">
        <f t="shared" si="22"/>
        <v>0</v>
      </c>
      <c r="R393" s="32">
        <f t="shared" si="23"/>
        <v>0</v>
      </c>
      <c r="S393" s="213"/>
      <c r="T393" s="213"/>
      <c r="U393" s="213"/>
      <c r="V393" s="213"/>
      <c r="W393" s="213"/>
      <c r="X393" s="213"/>
    </row>
    <row r="394" spans="1:24" ht="27.75" customHeight="1" x14ac:dyDescent="0.2">
      <c r="A394" s="538"/>
      <c r="B394" s="581">
        <f t="shared" si="20"/>
        <v>372</v>
      </c>
      <c r="C394" s="582"/>
      <c r="D394" s="579"/>
      <c r="E394" s="579"/>
      <c r="F394" s="579"/>
      <c r="G394" s="579"/>
      <c r="H394" s="579"/>
      <c r="I394" s="579"/>
      <c r="J394" s="579"/>
      <c r="K394" s="579"/>
      <c r="L394" s="583"/>
      <c r="M394" s="539"/>
      <c r="N394" s="563">
        <f t="shared" si="21"/>
        <v>0</v>
      </c>
      <c r="O394" s="541"/>
      <c r="P394" s="32"/>
      <c r="Q394" s="32">
        <f t="shared" si="22"/>
        <v>0</v>
      </c>
      <c r="R394" s="32">
        <f t="shared" si="23"/>
        <v>0</v>
      </c>
      <c r="S394" s="213"/>
      <c r="T394" s="213"/>
      <c r="U394" s="213"/>
      <c r="V394" s="213"/>
      <c r="W394" s="213"/>
      <c r="X394" s="213"/>
    </row>
    <row r="395" spans="1:24" ht="27.75" customHeight="1" x14ac:dyDescent="0.2">
      <c r="A395" s="538"/>
      <c r="B395" s="581">
        <f t="shared" si="20"/>
        <v>373</v>
      </c>
      <c r="C395" s="582"/>
      <c r="D395" s="579"/>
      <c r="E395" s="579"/>
      <c r="F395" s="579"/>
      <c r="G395" s="579"/>
      <c r="H395" s="579"/>
      <c r="I395" s="579"/>
      <c r="J395" s="579"/>
      <c r="K395" s="579"/>
      <c r="L395" s="583"/>
      <c r="M395" s="539"/>
      <c r="N395" s="563">
        <f t="shared" si="21"/>
        <v>0</v>
      </c>
      <c r="O395" s="541"/>
      <c r="P395" s="32"/>
      <c r="Q395" s="32">
        <f t="shared" si="22"/>
        <v>0</v>
      </c>
      <c r="R395" s="32">
        <f t="shared" si="23"/>
        <v>0</v>
      </c>
      <c r="S395" s="213"/>
      <c r="T395" s="213"/>
      <c r="U395" s="213"/>
      <c r="V395" s="213"/>
      <c r="W395" s="213"/>
      <c r="X395" s="213"/>
    </row>
    <row r="396" spans="1:24" ht="27.75" customHeight="1" x14ac:dyDescent="0.2">
      <c r="A396" s="538"/>
      <c r="B396" s="581">
        <f t="shared" si="20"/>
        <v>374</v>
      </c>
      <c r="C396" s="582"/>
      <c r="D396" s="579"/>
      <c r="E396" s="579"/>
      <c r="F396" s="579"/>
      <c r="G396" s="579"/>
      <c r="H396" s="579"/>
      <c r="I396" s="579"/>
      <c r="J396" s="579"/>
      <c r="K396" s="579"/>
      <c r="L396" s="583"/>
      <c r="M396" s="539"/>
      <c r="N396" s="563">
        <f t="shared" si="21"/>
        <v>0</v>
      </c>
      <c r="O396" s="541"/>
      <c r="P396" s="32"/>
      <c r="Q396" s="32">
        <f t="shared" si="22"/>
        <v>0</v>
      </c>
      <c r="R396" s="32">
        <f t="shared" si="23"/>
        <v>0</v>
      </c>
      <c r="S396" s="213"/>
      <c r="T396" s="213"/>
      <c r="U396" s="213"/>
      <c r="V396" s="213"/>
      <c r="W396" s="213"/>
      <c r="X396" s="213"/>
    </row>
    <row r="397" spans="1:24" ht="27.75" customHeight="1" x14ac:dyDescent="0.2">
      <c r="A397" s="538"/>
      <c r="B397" s="581">
        <f t="shared" si="20"/>
        <v>375</v>
      </c>
      <c r="C397" s="582"/>
      <c r="D397" s="579"/>
      <c r="E397" s="579"/>
      <c r="F397" s="579"/>
      <c r="G397" s="579"/>
      <c r="H397" s="579"/>
      <c r="I397" s="579"/>
      <c r="J397" s="579"/>
      <c r="K397" s="579"/>
      <c r="L397" s="583"/>
      <c r="M397" s="539"/>
      <c r="N397" s="563">
        <f t="shared" si="21"/>
        <v>0</v>
      </c>
      <c r="O397" s="541"/>
      <c r="P397" s="32"/>
      <c r="Q397" s="32">
        <f t="shared" si="22"/>
        <v>0</v>
      </c>
      <c r="R397" s="32">
        <f t="shared" si="23"/>
        <v>0</v>
      </c>
      <c r="S397" s="213"/>
      <c r="T397" s="213"/>
      <c r="U397" s="213"/>
      <c r="V397" s="213"/>
      <c r="W397" s="213"/>
      <c r="X397" s="213"/>
    </row>
    <row r="398" spans="1:24" ht="27.75" customHeight="1" x14ac:dyDescent="0.2">
      <c r="A398" s="538"/>
      <c r="B398" s="581">
        <f t="shared" si="20"/>
        <v>376</v>
      </c>
      <c r="C398" s="582"/>
      <c r="D398" s="579"/>
      <c r="E398" s="579"/>
      <c r="F398" s="579"/>
      <c r="G398" s="579"/>
      <c r="H398" s="579"/>
      <c r="I398" s="579"/>
      <c r="J398" s="579"/>
      <c r="K398" s="579"/>
      <c r="L398" s="583"/>
      <c r="M398" s="539"/>
      <c r="N398" s="563">
        <f t="shared" si="21"/>
        <v>0</v>
      </c>
      <c r="O398" s="541"/>
      <c r="P398" s="32"/>
      <c r="Q398" s="32">
        <f t="shared" si="22"/>
        <v>0</v>
      </c>
      <c r="R398" s="32">
        <f t="shared" si="23"/>
        <v>0</v>
      </c>
      <c r="S398" s="213"/>
      <c r="T398" s="213"/>
      <c r="U398" s="213"/>
      <c r="V398" s="213"/>
      <c r="W398" s="213"/>
      <c r="X398" s="213"/>
    </row>
    <row r="399" spans="1:24" ht="27.75" customHeight="1" x14ac:dyDescent="0.2">
      <c r="A399" s="538"/>
      <c r="B399" s="581">
        <f t="shared" si="20"/>
        <v>377</v>
      </c>
      <c r="C399" s="582"/>
      <c r="D399" s="579"/>
      <c r="E399" s="579"/>
      <c r="F399" s="579"/>
      <c r="G399" s="579"/>
      <c r="H399" s="579"/>
      <c r="I399" s="579"/>
      <c r="J399" s="579"/>
      <c r="K399" s="579"/>
      <c r="L399" s="583"/>
      <c r="M399" s="539"/>
      <c r="N399" s="563">
        <f t="shared" si="21"/>
        <v>0</v>
      </c>
      <c r="O399" s="541"/>
      <c r="P399" s="32"/>
      <c r="Q399" s="32">
        <f t="shared" si="22"/>
        <v>0</v>
      </c>
      <c r="R399" s="32">
        <f t="shared" si="23"/>
        <v>0</v>
      </c>
      <c r="S399" s="213"/>
      <c r="T399" s="213"/>
      <c r="U399" s="213"/>
      <c r="V399" s="213"/>
      <c r="W399" s="213"/>
      <c r="X399" s="213"/>
    </row>
    <row r="400" spans="1:24" ht="27.75" customHeight="1" x14ac:dyDescent="0.2">
      <c r="A400" s="538"/>
      <c r="B400" s="581">
        <f t="shared" si="20"/>
        <v>378</v>
      </c>
      <c r="C400" s="582"/>
      <c r="D400" s="579"/>
      <c r="E400" s="579"/>
      <c r="F400" s="579"/>
      <c r="G400" s="579"/>
      <c r="H400" s="579"/>
      <c r="I400" s="579"/>
      <c r="J400" s="579"/>
      <c r="K400" s="579"/>
      <c r="L400" s="583"/>
      <c r="M400" s="539"/>
      <c r="N400" s="563">
        <f t="shared" si="21"/>
        <v>0</v>
      </c>
      <c r="O400" s="541"/>
      <c r="P400" s="32"/>
      <c r="Q400" s="32">
        <f t="shared" si="22"/>
        <v>0</v>
      </c>
      <c r="R400" s="32">
        <f t="shared" si="23"/>
        <v>0</v>
      </c>
      <c r="S400" s="213"/>
      <c r="T400" s="213"/>
      <c r="U400" s="213"/>
      <c r="V400" s="213"/>
      <c r="W400" s="213"/>
      <c r="X400" s="213"/>
    </row>
    <row r="401" spans="1:24" ht="27.75" customHeight="1" x14ac:dyDescent="0.2">
      <c r="A401" s="538"/>
      <c r="B401" s="581">
        <f t="shared" si="20"/>
        <v>379</v>
      </c>
      <c r="C401" s="582"/>
      <c r="D401" s="579"/>
      <c r="E401" s="579"/>
      <c r="F401" s="579"/>
      <c r="G401" s="579"/>
      <c r="H401" s="579"/>
      <c r="I401" s="579"/>
      <c r="J401" s="579"/>
      <c r="K401" s="579"/>
      <c r="L401" s="583"/>
      <c r="M401" s="539"/>
      <c r="N401" s="563">
        <f t="shared" si="21"/>
        <v>0</v>
      </c>
      <c r="O401" s="541"/>
      <c r="P401" s="32"/>
      <c r="Q401" s="32">
        <f t="shared" si="22"/>
        <v>0</v>
      </c>
      <c r="R401" s="32">
        <f t="shared" si="23"/>
        <v>0</v>
      </c>
      <c r="S401" s="213"/>
      <c r="T401" s="213"/>
      <c r="U401" s="213"/>
      <c r="V401" s="213"/>
      <c r="W401" s="213"/>
      <c r="X401" s="213"/>
    </row>
    <row r="402" spans="1:24" ht="27.75" customHeight="1" x14ac:dyDescent="0.2">
      <c r="A402" s="538"/>
      <c r="B402" s="581">
        <f t="shared" si="20"/>
        <v>380</v>
      </c>
      <c r="C402" s="582"/>
      <c r="D402" s="579"/>
      <c r="E402" s="579"/>
      <c r="F402" s="579"/>
      <c r="G402" s="579"/>
      <c r="H402" s="579"/>
      <c r="I402" s="579"/>
      <c r="J402" s="579"/>
      <c r="K402" s="579"/>
      <c r="L402" s="583"/>
      <c r="M402" s="539"/>
      <c r="N402" s="563">
        <f t="shared" si="21"/>
        <v>0</v>
      </c>
      <c r="O402" s="541"/>
      <c r="P402" s="32"/>
      <c r="Q402" s="32">
        <f t="shared" si="22"/>
        <v>0</v>
      </c>
      <c r="R402" s="32">
        <f t="shared" si="23"/>
        <v>0</v>
      </c>
      <c r="S402" s="213"/>
      <c r="T402" s="213"/>
      <c r="U402" s="213"/>
      <c r="V402" s="213"/>
      <c r="W402" s="213"/>
      <c r="X402" s="213"/>
    </row>
    <row r="403" spans="1:24" ht="27.75" customHeight="1" x14ac:dyDescent="0.2">
      <c r="A403" s="538"/>
      <c r="B403" s="581">
        <f t="shared" si="20"/>
        <v>381</v>
      </c>
      <c r="C403" s="582"/>
      <c r="D403" s="579"/>
      <c r="E403" s="579"/>
      <c r="F403" s="579"/>
      <c r="G403" s="579"/>
      <c r="H403" s="579"/>
      <c r="I403" s="579"/>
      <c r="J403" s="579"/>
      <c r="K403" s="579"/>
      <c r="L403" s="583"/>
      <c r="M403" s="539"/>
      <c r="N403" s="563">
        <f t="shared" si="21"/>
        <v>0</v>
      </c>
      <c r="O403" s="541"/>
      <c r="P403" s="32"/>
      <c r="Q403" s="32">
        <f t="shared" si="22"/>
        <v>0</v>
      </c>
      <c r="R403" s="32">
        <f t="shared" si="23"/>
        <v>0</v>
      </c>
      <c r="S403" s="213"/>
      <c r="T403" s="213"/>
      <c r="U403" s="213"/>
      <c r="V403" s="213"/>
      <c r="W403" s="213"/>
      <c r="X403" s="213"/>
    </row>
    <row r="404" spans="1:24" ht="27.75" customHeight="1" x14ac:dyDescent="0.2">
      <c r="A404" s="538"/>
      <c r="B404" s="581">
        <f t="shared" si="20"/>
        <v>382</v>
      </c>
      <c r="C404" s="582"/>
      <c r="D404" s="579"/>
      <c r="E404" s="579"/>
      <c r="F404" s="579"/>
      <c r="G404" s="579"/>
      <c r="H404" s="579"/>
      <c r="I404" s="579"/>
      <c r="J404" s="579"/>
      <c r="K404" s="579"/>
      <c r="L404" s="583"/>
      <c r="M404" s="539"/>
      <c r="N404" s="563">
        <f t="shared" si="21"/>
        <v>0</v>
      </c>
      <c r="O404" s="541"/>
      <c r="P404" s="32"/>
      <c r="Q404" s="32">
        <f t="shared" si="22"/>
        <v>0</v>
      </c>
      <c r="R404" s="32">
        <f t="shared" si="23"/>
        <v>0</v>
      </c>
      <c r="S404" s="213"/>
      <c r="T404" s="213"/>
      <c r="U404" s="213"/>
      <c r="V404" s="213"/>
      <c r="W404" s="213"/>
      <c r="X404" s="213"/>
    </row>
    <row r="405" spans="1:24" ht="27.75" customHeight="1" x14ac:dyDescent="0.2">
      <c r="A405" s="538"/>
      <c r="B405" s="581">
        <f t="shared" si="20"/>
        <v>383</v>
      </c>
      <c r="C405" s="582"/>
      <c r="D405" s="579"/>
      <c r="E405" s="579"/>
      <c r="F405" s="579"/>
      <c r="G405" s="579"/>
      <c r="H405" s="579"/>
      <c r="I405" s="579"/>
      <c r="J405" s="579"/>
      <c r="K405" s="579"/>
      <c r="L405" s="583"/>
      <c r="M405" s="539"/>
      <c r="N405" s="563">
        <f t="shared" si="21"/>
        <v>0</v>
      </c>
      <c r="O405" s="541"/>
      <c r="P405" s="32"/>
      <c r="Q405" s="32">
        <f t="shared" si="22"/>
        <v>0</v>
      </c>
      <c r="R405" s="32">
        <f t="shared" si="23"/>
        <v>0</v>
      </c>
      <c r="S405" s="213"/>
      <c r="T405" s="213"/>
      <c r="U405" s="213"/>
      <c r="V405" s="213"/>
      <c r="W405" s="213"/>
      <c r="X405" s="213"/>
    </row>
    <row r="406" spans="1:24" ht="27.75" customHeight="1" x14ac:dyDescent="0.2">
      <c r="A406" s="538"/>
      <c r="B406" s="581">
        <f t="shared" si="20"/>
        <v>384</v>
      </c>
      <c r="C406" s="582"/>
      <c r="D406" s="579"/>
      <c r="E406" s="579"/>
      <c r="F406" s="579"/>
      <c r="G406" s="579"/>
      <c r="H406" s="579"/>
      <c r="I406" s="579"/>
      <c r="J406" s="579"/>
      <c r="K406" s="579"/>
      <c r="L406" s="583"/>
      <c r="M406" s="539"/>
      <c r="N406" s="563">
        <f t="shared" si="21"/>
        <v>0</v>
      </c>
      <c r="O406" s="541"/>
      <c r="P406" s="32"/>
      <c r="Q406" s="32">
        <f t="shared" si="22"/>
        <v>0</v>
      </c>
      <c r="R406" s="32">
        <f t="shared" si="23"/>
        <v>0</v>
      </c>
      <c r="S406" s="213"/>
      <c r="T406" s="213"/>
      <c r="U406" s="213"/>
      <c r="V406" s="213"/>
      <c r="W406" s="213"/>
      <c r="X406" s="213"/>
    </row>
    <row r="407" spans="1:24" ht="27.75" customHeight="1" x14ac:dyDescent="0.2">
      <c r="A407" s="538"/>
      <c r="B407" s="581">
        <f t="shared" ref="B407:B422" si="24">ROW()-GLline-1</f>
        <v>385</v>
      </c>
      <c r="C407" s="582"/>
      <c r="D407" s="579"/>
      <c r="E407" s="579"/>
      <c r="F407" s="579"/>
      <c r="G407" s="579"/>
      <c r="H407" s="579"/>
      <c r="I407" s="579"/>
      <c r="J407" s="579"/>
      <c r="K407" s="579"/>
      <c r="L407" s="583"/>
      <c r="M407" s="539"/>
      <c r="N407" s="563">
        <f t="shared" ref="N407:N422" si="25">(+Q407+R407)*PDArate</f>
        <v>0</v>
      </c>
      <c r="O407" s="541"/>
      <c r="P407" s="32"/>
      <c r="Q407" s="32">
        <f t="shared" si="22"/>
        <v>0</v>
      </c>
      <c r="R407" s="32">
        <f t="shared" si="23"/>
        <v>0</v>
      </c>
      <c r="S407" s="213"/>
      <c r="T407" s="213"/>
      <c r="U407" s="213"/>
      <c r="V407" s="213"/>
      <c r="W407" s="213"/>
      <c r="X407" s="213"/>
    </row>
    <row r="408" spans="1:24" ht="27.75" customHeight="1" x14ac:dyDescent="0.2">
      <c r="A408" s="538"/>
      <c r="B408" s="581">
        <f t="shared" si="24"/>
        <v>386</v>
      </c>
      <c r="C408" s="582"/>
      <c r="D408" s="579"/>
      <c r="E408" s="579"/>
      <c r="F408" s="579"/>
      <c r="G408" s="579"/>
      <c r="H408" s="579"/>
      <c r="I408" s="579"/>
      <c r="J408" s="579"/>
      <c r="K408" s="579"/>
      <c r="L408" s="583"/>
      <c r="M408" s="539"/>
      <c r="N408" s="563">
        <f t="shared" si="25"/>
        <v>0</v>
      </c>
      <c r="O408" s="541"/>
      <c r="P408" s="32"/>
      <c r="Q408" s="32">
        <f t="shared" ref="Q408:Q422" si="26">SUMIF(Q4GrwrNum,B408,Q4GrwrValue)</f>
        <v>0</v>
      </c>
      <c r="R408" s="32">
        <f t="shared" ref="R408:R422" si="27">SUMIF(DPGrwrNum,B408,DPGrwrValue)</f>
        <v>0</v>
      </c>
      <c r="S408" s="213"/>
      <c r="T408" s="213"/>
      <c r="U408" s="213"/>
      <c r="V408" s="213"/>
      <c r="W408" s="213"/>
      <c r="X408" s="213"/>
    </row>
    <row r="409" spans="1:24" ht="27.75" customHeight="1" x14ac:dyDescent="0.2">
      <c r="A409" s="538"/>
      <c r="B409" s="581">
        <f t="shared" si="24"/>
        <v>387</v>
      </c>
      <c r="C409" s="582"/>
      <c r="D409" s="579"/>
      <c r="E409" s="579"/>
      <c r="F409" s="579"/>
      <c r="G409" s="579"/>
      <c r="H409" s="579"/>
      <c r="I409" s="579"/>
      <c r="J409" s="579"/>
      <c r="K409" s="579"/>
      <c r="L409" s="583"/>
      <c r="M409" s="539"/>
      <c r="N409" s="563">
        <f t="shared" si="25"/>
        <v>0</v>
      </c>
      <c r="O409" s="541"/>
      <c r="P409" s="32"/>
      <c r="Q409" s="32">
        <f t="shared" si="26"/>
        <v>0</v>
      </c>
      <c r="R409" s="32">
        <f t="shared" si="27"/>
        <v>0</v>
      </c>
      <c r="S409" s="213"/>
      <c r="T409" s="213"/>
      <c r="U409" s="213"/>
      <c r="V409" s="213"/>
      <c r="W409" s="213"/>
      <c r="X409" s="213"/>
    </row>
    <row r="410" spans="1:24" ht="27.75" customHeight="1" x14ac:dyDescent="0.2">
      <c r="A410" s="538"/>
      <c r="B410" s="581">
        <f t="shared" si="24"/>
        <v>388</v>
      </c>
      <c r="C410" s="582"/>
      <c r="D410" s="579"/>
      <c r="E410" s="579"/>
      <c r="F410" s="579"/>
      <c r="G410" s="579"/>
      <c r="H410" s="579"/>
      <c r="I410" s="579"/>
      <c r="J410" s="579"/>
      <c r="K410" s="579"/>
      <c r="L410" s="583"/>
      <c r="M410" s="539"/>
      <c r="N410" s="563">
        <f t="shared" si="25"/>
        <v>0</v>
      </c>
      <c r="O410" s="541"/>
      <c r="P410" s="32"/>
      <c r="Q410" s="32">
        <f t="shared" si="26"/>
        <v>0</v>
      </c>
      <c r="R410" s="32">
        <f t="shared" si="27"/>
        <v>0</v>
      </c>
      <c r="S410" s="213"/>
      <c r="T410" s="213"/>
      <c r="U410" s="213"/>
      <c r="V410" s="213"/>
      <c r="W410" s="213"/>
      <c r="X410" s="213"/>
    </row>
    <row r="411" spans="1:24" ht="27.75" customHeight="1" x14ac:dyDescent="0.2">
      <c r="A411" s="538"/>
      <c r="B411" s="581">
        <f t="shared" si="24"/>
        <v>389</v>
      </c>
      <c r="C411" s="582"/>
      <c r="D411" s="579"/>
      <c r="E411" s="579"/>
      <c r="F411" s="579"/>
      <c r="G411" s="579"/>
      <c r="H411" s="579"/>
      <c r="I411" s="579"/>
      <c r="J411" s="579"/>
      <c r="K411" s="579"/>
      <c r="L411" s="583"/>
      <c r="M411" s="539"/>
      <c r="N411" s="563">
        <f t="shared" si="25"/>
        <v>0</v>
      </c>
      <c r="O411" s="541"/>
      <c r="P411" s="32"/>
      <c r="Q411" s="32">
        <f t="shared" si="26"/>
        <v>0</v>
      </c>
      <c r="R411" s="32">
        <f t="shared" si="27"/>
        <v>0</v>
      </c>
      <c r="S411" s="213"/>
      <c r="T411" s="213"/>
      <c r="U411" s="213"/>
      <c r="V411" s="213"/>
      <c r="W411" s="213"/>
      <c r="X411" s="213"/>
    </row>
    <row r="412" spans="1:24" ht="27.75" customHeight="1" x14ac:dyDescent="0.2">
      <c r="A412" s="538"/>
      <c r="B412" s="581">
        <f t="shared" si="24"/>
        <v>390</v>
      </c>
      <c r="C412" s="582"/>
      <c r="D412" s="579"/>
      <c r="E412" s="579"/>
      <c r="F412" s="579"/>
      <c r="G412" s="579"/>
      <c r="H412" s="579"/>
      <c r="I412" s="579"/>
      <c r="J412" s="579"/>
      <c r="K412" s="579"/>
      <c r="L412" s="583"/>
      <c r="M412" s="539"/>
      <c r="N412" s="563">
        <f t="shared" si="25"/>
        <v>0</v>
      </c>
      <c r="O412" s="541"/>
      <c r="P412" s="32"/>
      <c r="Q412" s="32">
        <f t="shared" si="26"/>
        <v>0</v>
      </c>
      <c r="R412" s="32">
        <f t="shared" si="27"/>
        <v>0</v>
      </c>
      <c r="S412" s="213"/>
      <c r="T412" s="213"/>
      <c r="U412" s="213"/>
      <c r="V412" s="213"/>
      <c r="W412" s="213"/>
      <c r="X412" s="213"/>
    </row>
    <row r="413" spans="1:24" ht="27.75" customHeight="1" x14ac:dyDescent="0.2">
      <c r="A413" s="538"/>
      <c r="B413" s="581">
        <f t="shared" si="24"/>
        <v>391</v>
      </c>
      <c r="C413" s="582"/>
      <c r="D413" s="579"/>
      <c r="E413" s="579"/>
      <c r="F413" s="579"/>
      <c r="G413" s="579"/>
      <c r="H413" s="579"/>
      <c r="I413" s="579"/>
      <c r="J413" s="579"/>
      <c r="K413" s="579"/>
      <c r="L413" s="583"/>
      <c r="M413" s="539"/>
      <c r="N413" s="563">
        <f t="shared" si="25"/>
        <v>0</v>
      </c>
      <c r="O413" s="541"/>
      <c r="P413" s="32"/>
      <c r="Q413" s="32">
        <f t="shared" si="26"/>
        <v>0</v>
      </c>
      <c r="R413" s="32">
        <f t="shared" si="27"/>
        <v>0</v>
      </c>
      <c r="S413" s="213"/>
      <c r="T413" s="213"/>
      <c r="U413" s="213"/>
      <c r="V413" s="213"/>
      <c r="W413" s="213"/>
      <c r="X413" s="213"/>
    </row>
    <row r="414" spans="1:24" ht="27.75" customHeight="1" x14ac:dyDescent="0.2">
      <c r="A414" s="538"/>
      <c r="B414" s="581">
        <f t="shared" si="24"/>
        <v>392</v>
      </c>
      <c r="C414" s="582"/>
      <c r="D414" s="579"/>
      <c r="E414" s="579"/>
      <c r="F414" s="579"/>
      <c r="G414" s="579"/>
      <c r="H414" s="579"/>
      <c r="I414" s="579"/>
      <c r="J414" s="579"/>
      <c r="K414" s="579"/>
      <c r="L414" s="583"/>
      <c r="M414" s="539"/>
      <c r="N414" s="563">
        <f t="shared" si="25"/>
        <v>0</v>
      </c>
      <c r="O414" s="541"/>
      <c r="P414" s="32"/>
      <c r="Q414" s="32">
        <f t="shared" si="26"/>
        <v>0</v>
      </c>
      <c r="R414" s="32">
        <f t="shared" si="27"/>
        <v>0</v>
      </c>
      <c r="S414" s="213"/>
      <c r="T414" s="213"/>
      <c r="U414" s="213"/>
      <c r="V414" s="213"/>
      <c r="W414" s="213"/>
      <c r="X414" s="213"/>
    </row>
    <row r="415" spans="1:24" ht="27.75" customHeight="1" x14ac:dyDescent="0.2">
      <c r="A415" s="538"/>
      <c r="B415" s="581">
        <f t="shared" si="24"/>
        <v>393</v>
      </c>
      <c r="C415" s="582"/>
      <c r="D415" s="579"/>
      <c r="E415" s="579"/>
      <c r="F415" s="579"/>
      <c r="G415" s="579"/>
      <c r="H415" s="579"/>
      <c r="I415" s="579"/>
      <c r="J415" s="579"/>
      <c r="K415" s="579"/>
      <c r="L415" s="583"/>
      <c r="M415" s="539"/>
      <c r="N415" s="563">
        <f t="shared" si="25"/>
        <v>0</v>
      </c>
      <c r="O415" s="541"/>
      <c r="P415" s="32"/>
      <c r="Q415" s="32">
        <f t="shared" si="26"/>
        <v>0</v>
      </c>
      <c r="R415" s="32">
        <f t="shared" si="27"/>
        <v>0</v>
      </c>
      <c r="S415" s="213"/>
      <c r="T415" s="213"/>
      <c r="U415" s="213"/>
      <c r="V415" s="213"/>
      <c r="W415" s="213"/>
      <c r="X415" s="213"/>
    </row>
    <row r="416" spans="1:24" ht="27.75" customHeight="1" x14ac:dyDescent="0.2">
      <c r="A416" s="538"/>
      <c r="B416" s="581">
        <f t="shared" si="24"/>
        <v>394</v>
      </c>
      <c r="C416" s="582"/>
      <c r="D416" s="579"/>
      <c r="E416" s="579"/>
      <c r="F416" s="579"/>
      <c r="G416" s="579"/>
      <c r="H416" s="579"/>
      <c r="I416" s="579"/>
      <c r="J416" s="579"/>
      <c r="K416" s="579"/>
      <c r="L416" s="583"/>
      <c r="M416" s="539"/>
      <c r="N416" s="563">
        <f t="shared" si="25"/>
        <v>0</v>
      </c>
      <c r="O416" s="541"/>
      <c r="P416" s="32"/>
      <c r="Q416" s="32">
        <f t="shared" si="26"/>
        <v>0</v>
      </c>
      <c r="R416" s="32">
        <f t="shared" si="27"/>
        <v>0</v>
      </c>
      <c r="S416" s="213"/>
      <c r="T416" s="213"/>
      <c r="U416" s="213"/>
      <c r="V416" s="213"/>
      <c r="W416" s="213"/>
      <c r="X416" s="213"/>
    </row>
    <row r="417" spans="1:24" ht="27.75" customHeight="1" x14ac:dyDescent="0.2">
      <c r="A417" s="538"/>
      <c r="B417" s="581">
        <f t="shared" si="24"/>
        <v>395</v>
      </c>
      <c r="C417" s="582"/>
      <c r="D417" s="579"/>
      <c r="E417" s="579"/>
      <c r="F417" s="579"/>
      <c r="G417" s="579"/>
      <c r="H417" s="579"/>
      <c r="I417" s="579"/>
      <c r="J417" s="579"/>
      <c r="K417" s="579"/>
      <c r="L417" s="583"/>
      <c r="M417" s="539"/>
      <c r="N417" s="563">
        <f t="shared" si="25"/>
        <v>0</v>
      </c>
      <c r="O417" s="541"/>
      <c r="P417" s="32"/>
      <c r="Q417" s="32">
        <f t="shared" si="26"/>
        <v>0</v>
      </c>
      <c r="R417" s="32">
        <f t="shared" si="27"/>
        <v>0</v>
      </c>
      <c r="S417" s="213"/>
      <c r="T417" s="213"/>
      <c r="U417" s="213"/>
      <c r="V417" s="213"/>
      <c r="W417" s="213"/>
      <c r="X417" s="213"/>
    </row>
    <row r="418" spans="1:24" ht="27.75" customHeight="1" x14ac:dyDescent="0.2">
      <c r="A418" s="538"/>
      <c r="B418" s="581">
        <f t="shared" si="24"/>
        <v>396</v>
      </c>
      <c r="C418" s="582"/>
      <c r="D418" s="579"/>
      <c r="E418" s="579"/>
      <c r="F418" s="579"/>
      <c r="G418" s="579"/>
      <c r="H418" s="579"/>
      <c r="I418" s="579"/>
      <c r="J418" s="579"/>
      <c r="K418" s="579"/>
      <c r="L418" s="583"/>
      <c r="M418" s="539"/>
      <c r="N418" s="563">
        <f t="shared" si="25"/>
        <v>0</v>
      </c>
      <c r="O418" s="541"/>
      <c r="P418" s="32"/>
      <c r="Q418" s="32">
        <f t="shared" si="26"/>
        <v>0</v>
      </c>
      <c r="R418" s="32">
        <f t="shared" si="27"/>
        <v>0</v>
      </c>
      <c r="S418" s="213"/>
      <c r="T418" s="213"/>
      <c r="U418" s="213"/>
      <c r="V418" s="213"/>
      <c r="W418" s="213"/>
      <c r="X418" s="213"/>
    </row>
    <row r="419" spans="1:24" ht="27.75" customHeight="1" x14ac:dyDescent="0.2">
      <c r="A419" s="538"/>
      <c r="B419" s="581">
        <f t="shared" si="24"/>
        <v>397</v>
      </c>
      <c r="C419" s="582"/>
      <c r="D419" s="579"/>
      <c r="E419" s="579"/>
      <c r="F419" s="579"/>
      <c r="G419" s="579"/>
      <c r="H419" s="579"/>
      <c r="I419" s="579"/>
      <c r="J419" s="579"/>
      <c r="K419" s="579"/>
      <c r="L419" s="583"/>
      <c r="M419" s="539"/>
      <c r="N419" s="563">
        <f t="shared" si="25"/>
        <v>0</v>
      </c>
      <c r="O419" s="541"/>
      <c r="P419" s="32"/>
      <c r="Q419" s="32">
        <f t="shared" si="26"/>
        <v>0</v>
      </c>
      <c r="R419" s="32">
        <f t="shared" si="27"/>
        <v>0</v>
      </c>
      <c r="S419" s="213"/>
      <c r="T419" s="213"/>
      <c r="U419" s="213"/>
      <c r="V419" s="213"/>
      <c r="W419" s="213"/>
      <c r="X419" s="213"/>
    </row>
    <row r="420" spans="1:24" ht="27.75" customHeight="1" x14ac:dyDescent="0.2">
      <c r="A420" s="538"/>
      <c r="B420" s="581">
        <f t="shared" si="24"/>
        <v>398</v>
      </c>
      <c r="C420" s="582"/>
      <c r="D420" s="579"/>
      <c r="E420" s="579"/>
      <c r="F420" s="579"/>
      <c r="G420" s="579"/>
      <c r="H420" s="579"/>
      <c r="I420" s="579"/>
      <c r="J420" s="579"/>
      <c r="K420" s="579"/>
      <c r="L420" s="583"/>
      <c r="M420" s="539"/>
      <c r="N420" s="563">
        <f t="shared" si="25"/>
        <v>0</v>
      </c>
      <c r="O420" s="541"/>
      <c r="P420" s="32"/>
      <c r="Q420" s="32">
        <f t="shared" si="26"/>
        <v>0</v>
      </c>
      <c r="R420" s="32">
        <f t="shared" si="27"/>
        <v>0</v>
      </c>
      <c r="S420" s="213"/>
      <c r="T420" s="213"/>
      <c r="U420" s="213"/>
      <c r="V420" s="213"/>
      <c r="W420" s="213"/>
      <c r="X420" s="213"/>
    </row>
    <row r="421" spans="1:24" ht="27.75" customHeight="1" x14ac:dyDescent="0.2">
      <c r="A421" s="538"/>
      <c r="B421" s="581">
        <f t="shared" si="24"/>
        <v>399</v>
      </c>
      <c r="C421" s="582"/>
      <c r="D421" s="579"/>
      <c r="E421" s="579"/>
      <c r="F421" s="579"/>
      <c r="G421" s="579"/>
      <c r="H421" s="579"/>
      <c r="I421" s="579"/>
      <c r="J421" s="579"/>
      <c r="K421" s="579"/>
      <c r="L421" s="583"/>
      <c r="M421" s="539"/>
      <c r="N421" s="563">
        <f t="shared" si="25"/>
        <v>0</v>
      </c>
      <c r="O421" s="541"/>
      <c r="P421" s="32"/>
      <c r="Q421" s="32">
        <f t="shared" si="26"/>
        <v>0</v>
      </c>
      <c r="R421" s="32">
        <f t="shared" si="27"/>
        <v>0</v>
      </c>
      <c r="S421" s="213"/>
      <c r="T421" s="213"/>
      <c r="U421" s="213"/>
      <c r="V421" s="213"/>
      <c r="W421" s="213"/>
      <c r="X421" s="213"/>
    </row>
    <row r="422" spans="1:24" ht="27.75" customHeight="1" thickBot="1" x14ac:dyDescent="0.25">
      <c r="A422" s="538"/>
      <c r="B422" s="581">
        <f t="shared" si="24"/>
        <v>400</v>
      </c>
      <c r="C422" s="582"/>
      <c r="D422" s="579"/>
      <c r="E422" s="579"/>
      <c r="F422" s="579"/>
      <c r="G422" s="579"/>
      <c r="H422" s="579"/>
      <c r="I422" s="579"/>
      <c r="J422" s="579"/>
      <c r="K422" s="579"/>
      <c r="L422" s="583"/>
      <c r="M422" s="539"/>
      <c r="N422" s="563">
        <f t="shared" si="25"/>
        <v>0</v>
      </c>
      <c r="O422" s="541"/>
      <c r="P422" s="32"/>
      <c r="Q422" s="32">
        <f t="shared" si="26"/>
        <v>0</v>
      </c>
      <c r="R422" s="32">
        <f t="shared" si="27"/>
        <v>0</v>
      </c>
      <c r="S422" s="213"/>
      <c r="T422" s="213"/>
      <c r="U422" s="213"/>
      <c r="V422" s="213"/>
      <c r="W422" s="213"/>
      <c r="X422" s="213"/>
    </row>
    <row r="423" spans="1:24" ht="14.25" customHeight="1" thickTop="1" thickBot="1" x14ac:dyDescent="0.25">
      <c r="A423" s="538"/>
      <c r="B423" s="539"/>
      <c r="C423" s="539"/>
      <c r="D423" s="539"/>
      <c r="E423" s="539"/>
      <c r="F423" s="539"/>
      <c r="G423" s="539"/>
      <c r="H423" s="539"/>
      <c r="I423" s="539"/>
      <c r="J423" s="539"/>
      <c r="K423" s="539"/>
      <c r="L423" s="569">
        <f>+L20</f>
        <v>0</v>
      </c>
      <c r="M423" s="539"/>
      <c r="N423" s="563">
        <f>+N20</f>
        <v>0</v>
      </c>
      <c r="O423" s="541"/>
      <c r="P423" s="213"/>
      <c r="Q423" s="213"/>
      <c r="R423" s="213"/>
      <c r="S423" s="213"/>
      <c r="T423" s="213"/>
      <c r="U423" s="213"/>
      <c r="V423" s="213"/>
      <c r="W423" s="213"/>
      <c r="X423" s="213"/>
    </row>
    <row r="424" spans="1:24" ht="6" customHeight="1" thickTop="1" x14ac:dyDescent="0.2">
      <c r="A424" s="538"/>
      <c r="B424" s="539"/>
      <c r="C424" s="539"/>
      <c r="D424" s="539"/>
      <c r="E424" s="539"/>
      <c r="F424" s="539"/>
      <c r="G424" s="539"/>
      <c r="H424" s="539"/>
      <c r="I424" s="539"/>
      <c r="J424" s="539"/>
      <c r="K424" s="539"/>
      <c r="L424" s="539"/>
      <c r="M424" s="539"/>
      <c r="N424" s="539"/>
      <c r="O424" s="541"/>
      <c r="P424" s="213"/>
      <c r="Q424" s="213"/>
      <c r="R424" s="213"/>
      <c r="S424" s="213"/>
      <c r="T424" s="213"/>
      <c r="U424" s="213"/>
      <c r="V424" s="213"/>
      <c r="W424" s="213"/>
      <c r="X424" s="213"/>
    </row>
    <row r="425" spans="1:24" ht="4.5" customHeight="1" x14ac:dyDescent="0.2">
      <c r="A425" s="584"/>
      <c r="B425" s="585"/>
      <c r="C425" s="585"/>
      <c r="D425" s="585"/>
      <c r="E425" s="585"/>
      <c r="F425" s="585"/>
      <c r="G425" s="585"/>
      <c r="H425" s="585"/>
      <c r="I425" s="585"/>
      <c r="J425" s="585"/>
      <c r="K425" s="585"/>
      <c r="L425" s="585"/>
      <c r="M425" s="585"/>
      <c r="N425" s="585"/>
      <c r="O425" s="586"/>
      <c r="P425" s="213"/>
      <c r="Q425" s="213"/>
      <c r="R425" s="213"/>
      <c r="S425" s="213"/>
      <c r="T425" s="213"/>
      <c r="U425" s="213"/>
      <c r="V425" s="213"/>
      <c r="W425" s="213"/>
      <c r="X425" s="213"/>
    </row>
    <row r="426" spans="1:24" x14ac:dyDescent="0.2">
      <c r="A426" s="213"/>
      <c r="B426" s="213"/>
      <c r="C426" s="213"/>
      <c r="D426" s="213"/>
      <c r="E426" s="213"/>
      <c r="F426" s="213"/>
      <c r="G426" s="213"/>
      <c r="H426" s="213"/>
      <c r="I426" s="213"/>
      <c r="J426" s="213"/>
      <c r="K426" s="213"/>
      <c r="L426" s="213"/>
      <c r="M426" s="213"/>
      <c r="N426" s="213"/>
      <c r="O426" s="213"/>
      <c r="P426" s="213"/>
      <c r="Q426" s="213"/>
      <c r="R426" s="213"/>
      <c r="S426" s="213"/>
      <c r="T426" s="213"/>
      <c r="U426" s="213"/>
      <c r="V426" s="213"/>
      <c r="W426" s="213"/>
      <c r="X426" s="213"/>
    </row>
    <row r="427" spans="1:24" x14ac:dyDescent="0.2">
      <c r="A427" s="213"/>
      <c r="B427" s="213"/>
      <c r="C427" s="213"/>
      <c r="D427" s="213"/>
      <c r="E427" s="213"/>
      <c r="F427" s="213"/>
      <c r="G427" s="213"/>
      <c r="H427" s="213"/>
      <c r="I427" s="213"/>
      <c r="J427" s="213"/>
      <c r="K427" s="213"/>
      <c r="L427" s="213"/>
      <c r="M427" s="213"/>
      <c r="N427" s="213"/>
      <c r="O427" s="213"/>
      <c r="P427" s="213"/>
      <c r="Q427" s="213"/>
      <c r="R427" s="213"/>
      <c r="S427" s="213"/>
      <c r="T427" s="213"/>
      <c r="U427" s="213"/>
      <c r="V427" s="213"/>
      <c r="W427" s="213"/>
      <c r="X427" s="213"/>
    </row>
    <row r="428" spans="1:24" x14ac:dyDescent="0.2">
      <c r="A428" s="213"/>
      <c r="B428" s="213"/>
      <c r="C428" s="213"/>
      <c r="D428" s="213"/>
      <c r="E428" s="213"/>
      <c r="F428" s="213"/>
      <c r="G428" s="213"/>
      <c r="H428" s="213"/>
      <c r="I428" s="213"/>
      <c r="J428" s="213"/>
      <c r="K428" s="213"/>
      <c r="L428" s="213"/>
      <c r="M428" s="213"/>
      <c r="N428" s="213"/>
      <c r="O428" s="213"/>
      <c r="P428" s="213"/>
      <c r="Q428" s="213"/>
      <c r="R428" s="213"/>
      <c r="S428" s="213"/>
      <c r="T428" s="213"/>
      <c r="U428" s="213"/>
      <c r="V428" s="213"/>
      <c r="W428" s="213"/>
      <c r="X428" s="213"/>
    </row>
    <row r="429" spans="1:24" x14ac:dyDescent="0.2">
      <c r="A429" s="213"/>
      <c r="B429" s="213"/>
      <c r="C429" s="213"/>
      <c r="D429" s="213"/>
      <c r="E429" s="213"/>
      <c r="F429" s="213"/>
      <c r="G429" s="213"/>
      <c r="H429" s="213"/>
      <c r="I429" s="213"/>
      <c r="J429" s="213"/>
      <c r="K429" s="213"/>
      <c r="L429" s="213"/>
      <c r="M429" s="213"/>
      <c r="N429" s="213"/>
      <c r="O429" s="213"/>
      <c r="P429" s="213"/>
      <c r="Q429" s="213"/>
      <c r="R429" s="213"/>
      <c r="S429" s="213"/>
      <c r="T429" s="213"/>
      <c r="U429" s="213"/>
      <c r="V429" s="213"/>
      <c r="W429" s="213"/>
      <c r="X429" s="213"/>
    </row>
  </sheetData>
  <mergeCells count="1">
    <mergeCell ref="D4:D6"/>
  </mergeCells>
  <conditionalFormatting sqref="N20">
    <cfRule type="expression" dxfId="26" priority="13" stopIfTrue="1">
      <formula>+Q20+R20 &gt;0</formula>
    </cfRule>
  </conditionalFormatting>
  <conditionalFormatting sqref="N21">
    <cfRule type="expression" dxfId="25" priority="12" stopIfTrue="1">
      <formula>+Q20+R20 &gt;0</formula>
    </cfRule>
  </conditionalFormatting>
  <conditionalFormatting sqref="N23:N422">
    <cfRule type="expression" dxfId="24" priority="11" stopIfTrue="1">
      <formula>+Q23+R23&gt;0</formula>
    </cfRule>
  </conditionalFormatting>
  <conditionalFormatting sqref="N22">
    <cfRule type="expression" dxfId="23" priority="9" stopIfTrue="1">
      <formula>+Q20+R20 +N22 = +Q20+R20</formula>
    </cfRule>
    <cfRule type="expression" dxfId="22" priority="10" stopIfTrue="1">
      <formula>+Q20+R20 &gt;0</formula>
    </cfRule>
  </conditionalFormatting>
  <conditionalFormatting sqref="N423">
    <cfRule type="expression" dxfId="21" priority="8" stopIfTrue="1">
      <formula>+N423 &gt;0</formula>
    </cfRule>
  </conditionalFormatting>
  <conditionalFormatting sqref="L22 E13 E3:E7">
    <cfRule type="expression" dxfId="20" priority="7" stopIfTrue="1">
      <formula>ISNA(+E3)</formula>
    </cfRule>
  </conditionalFormatting>
  <conditionalFormatting sqref="C4">
    <cfRule type="cellIs" dxfId="19" priority="6" stopIfTrue="1" operator="notEqual">
      <formula>+POID</formula>
    </cfRule>
  </conditionalFormatting>
  <conditionalFormatting sqref="C22">
    <cfRule type="cellIs" dxfId="18" priority="5" stopIfTrue="1" operator="notEqual">
      <formula>+Operation</formula>
    </cfRule>
  </conditionalFormatting>
  <conditionalFormatting sqref="E17">
    <cfRule type="expression" dxfId="17" priority="3" stopIfTrue="1">
      <formula>+Grwr_chk &gt;0</formula>
    </cfRule>
    <cfRule type="expression" dxfId="16" priority="4" stopIfTrue="1">
      <formula>+E17&lt;&gt;0</formula>
    </cfRule>
  </conditionalFormatting>
  <conditionalFormatting sqref="E18">
    <cfRule type="expression" dxfId="15" priority="1" stopIfTrue="1">
      <formula>+Grwr_chk &gt; 0</formula>
    </cfRule>
    <cfRule type="expression" dxfId="14" priority="2" stopIfTrue="1">
      <formula>+E18&lt;&gt;0</formula>
    </cfRule>
  </conditionalFormatting>
  <pageMargins left="0.7" right="0.7" top="0.75" bottom="0.75" header="0.3" footer="0.3"/>
  <pageSetup orientation="portrait" verticalDpi="0"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9FF99"/>
  </sheetPr>
  <dimension ref="A1:K53"/>
  <sheetViews>
    <sheetView workbookViewId="0">
      <selection activeCell="K1" sqref="K1"/>
    </sheetView>
  </sheetViews>
  <sheetFormatPr defaultRowHeight="12.75" x14ac:dyDescent="0.2"/>
  <cols>
    <col min="1" max="1" width="1.7109375" style="32" customWidth="1"/>
    <col min="2" max="2" width="1.85546875" style="32" customWidth="1"/>
    <col min="3" max="3" width="3.140625" style="32" customWidth="1"/>
    <col min="4" max="4" width="32.28515625" style="32" customWidth="1"/>
    <col min="5" max="5" width="1.28515625" style="32" customWidth="1"/>
    <col min="6" max="6" width="9" style="32" customWidth="1"/>
    <col min="7" max="9" width="18.7109375" style="32" customWidth="1"/>
    <col min="10" max="10" width="13" style="32" customWidth="1"/>
    <col min="11" max="11" width="49.28515625" style="32" customWidth="1"/>
    <col min="12" max="16384" width="9.140625" style="32"/>
  </cols>
  <sheetData>
    <row r="1" spans="1:10" ht="15.75" x14ac:dyDescent="0.25">
      <c r="A1" s="28"/>
      <c r="B1" s="6"/>
      <c r="C1" s="21" t="s">
        <v>139</v>
      </c>
      <c r="D1" s="6"/>
      <c r="E1" s="6"/>
      <c r="F1" s="6"/>
      <c r="G1" s="6"/>
      <c r="H1" s="872" t="s">
        <v>1053</v>
      </c>
      <c r="I1" s="761"/>
      <c r="J1" s="762"/>
    </row>
    <row r="2" spans="1:10" ht="13.5" thickBot="1" x14ac:dyDescent="0.25">
      <c r="A2" s="11"/>
      <c r="B2" s="8"/>
      <c r="C2" s="17" t="s">
        <v>140</v>
      </c>
      <c r="D2" s="8"/>
      <c r="E2" s="8"/>
      <c r="F2" s="8"/>
      <c r="G2" s="8"/>
      <c r="H2" s="873" t="s">
        <v>1082</v>
      </c>
      <c r="I2" s="763"/>
      <c r="J2" s="764"/>
    </row>
    <row r="3" spans="1:10" x14ac:dyDescent="0.2">
      <c r="A3" s="11"/>
      <c r="B3" s="8"/>
      <c r="C3" s="8"/>
      <c r="D3" s="8"/>
      <c r="E3" s="8"/>
      <c r="F3" s="8"/>
      <c r="G3" s="8"/>
      <c r="H3" s="8"/>
      <c r="I3" s="8"/>
      <c r="J3" s="9"/>
    </row>
    <row r="4" spans="1:10" x14ac:dyDescent="0.2">
      <c r="A4" s="11"/>
      <c r="B4" s="8"/>
      <c r="C4" s="8"/>
      <c r="D4" s="161" t="str">
        <f>IF(+Operation=0, "YOUR FIRM'S NAME IS MISSING.", +Operation)</f>
        <v>YOUR FIRM'S NAME IS MISSING.</v>
      </c>
      <c r="E4" s="8"/>
      <c r="F4" s="8"/>
      <c r="G4" s="8"/>
      <c r="H4" s="161" t="str">
        <f>IF(ISNUMBER(+POID), IF(+POID &gt;300000000, IF(+POID &gt;999999999, "INVALID ID NUMBER", +POID ), "INVALID ID NUMBER" ), "YOUR ID NUMBER IS MISSING.")</f>
        <v>YOUR ID NUMBER IS MISSING.</v>
      </c>
      <c r="I4" s="161"/>
      <c r="J4" s="9"/>
    </row>
    <row r="5" spans="1:10" ht="13.5" thickBot="1" x14ac:dyDescent="0.25">
      <c r="A5" s="354"/>
      <c r="B5" s="355"/>
      <c r="C5" s="355"/>
      <c r="D5" s="355"/>
      <c r="E5" s="355"/>
      <c r="F5" s="355"/>
      <c r="G5" s="355"/>
      <c r="H5" s="355"/>
      <c r="I5" s="355"/>
      <c r="J5" s="356"/>
    </row>
    <row r="6" spans="1:10" ht="19.5" customHeight="1" thickTop="1" x14ac:dyDescent="0.25">
      <c r="A6" s="11"/>
      <c r="B6" s="23" t="s">
        <v>776</v>
      </c>
      <c r="C6" s="8"/>
      <c r="D6" s="8"/>
      <c r="E6" s="10"/>
      <c r="F6" s="831">
        <v>1.25E-3</v>
      </c>
      <c r="G6" s="10" t="s">
        <v>627</v>
      </c>
      <c r="H6" s="351">
        <f>+PDArate*1000</f>
        <v>1.25</v>
      </c>
      <c r="I6" s="10" t="s">
        <v>628</v>
      </c>
      <c r="J6" s="9"/>
    </row>
    <row r="7" spans="1:10" ht="6.75" customHeight="1" x14ac:dyDescent="0.25">
      <c r="A7" s="12"/>
      <c r="B7" s="362"/>
      <c r="C7" s="29"/>
      <c r="D7" s="29"/>
      <c r="E7" s="361"/>
      <c r="F7" s="360"/>
      <c r="G7" s="361"/>
      <c r="H7" s="363"/>
      <c r="I7" s="361"/>
      <c r="J7" s="13"/>
    </row>
    <row r="8" spans="1:10" ht="15" customHeight="1" x14ac:dyDescent="0.2">
      <c r="A8" s="11"/>
      <c r="B8" s="8"/>
      <c r="C8" s="17" t="s">
        <v>118</v>
      </c>
      <c r="D8" s="8"/>
      <c r="E8" s="8"/>
      <c r="F8" s="8"/>
      <c r="G8" s="8"/>
      <c r="H8" s="8"/>
      <c r="I8" s="8"/>
      <c r="J8" s="9"/>
    </row>
    <row r="9" spans="1:10" x14ac:dyDescent="0.2">
      <c r="A9" s="11"/>
      <c r="B9" s="8"/>
      <c r="C9" s="17"/>
      <c r="D9" s="8" t="str">
        <f>IF(+DPindicator1 &lt;&gt; +DPindicator2, "On Data Page: Missing a value for either All Purchased Tons --or-- Wtd. Avg. Price Per Ton.", " ")</f>
        <v xml:space="preserve"> </v>
      </c>
      <c r="E9" s="8"/>
      <c r="F9" s="8"/>
      <c r="G9" s="8"/>
      <c r="H9" s="8"/>
      <c r="I9" s="8"/>
      <c r="J9" s="9"/>
    </row>
    <row r="10" spans="1:10" x14ac:dyDescent="0.2">
      <c r="A10" s="11"/>
      <c r="B10" s="8"/>
      <c r="C10" s="8"/>
      <c r="D10" s="8" t="s">
        <v>973</v>
      </c>
      <c r="E10" s="8"/>
      <c r="F10" s="8"/>
      <c r="G10" s="8"/>
      <c r="H10" s="113">
        <f>+DPpda1a</f>
        <v>0</v>
      </c>
      <c r="I10" s="11"/>
      <c r="J10" s="9"/>
    </row>
    <row r="11" spans="1:10" hidden="1" x14ac:dyDescent="0.2">
      <c r="A11" s="11"/>
      <c r="B11" s="8"/>
      <c r="C11" s="8"/>
      <c r="D11" s="8"/>
      <c r="E11" s="8"/>
      <c r="F11" s="8"/>
      <c r="G11" s="8"/>
      <c r="H11" s="308"/>
      <c r="I11" s="8"/>
      <c r="J11" s="9"/>
    </row>
    <row r="12" spans="1:10" hidden="1" x14ac:dyDescent="0.2">
      <c r="A12" s="11"/>
      <c r="B12" s="8"/>
      <c r="C12" s="8"/>
      <c r="D12" s="8"/>
      <c r="E12" s="8"/>
      <c r="F12" s="8"/>
      <c r="G12" s="8"/>
      <c r="H12" s="8"/>
      <c r="I12" s="8"/>
      <c r="J12" s="9"/>
    </row>
    <row r="13" spans="1:10" x14ac:dyDescent="0.2">
      <c r="A13" s="11"/>
      <c r="B13" s="8"/>
      <c r="C13" s="8"/>
      <c r="D13" s="765" t="s">
        <v>1006</v>
      </c>
      <c r="E13" s="754"/>
      <c r="F13" s="832">
        <f>+PDArate</f>
        <v>1.25E-3</v>
      </c>
      <c r="G13" s="755" t="s">
        <v>982</v>
      </c>
      <c r="H13" s="9"/>
      <c r="I13" s="113">
        <f>+DPpda1a *PDArate</f>
        <v>0</v>
      </c>
      <c r="J13" s="9"/>
    </row>
    <row r="14" spans="1:10" x14ac:dyDescent="0.2">
      <c r="A14" s="12"/>
      <c r="B14" s="29"/>
      <c r="C14" s="29"/>
      <c r="D14" s="359"/>
      <c r="E14" s="359"/>
      <c r="F14" s="360"/>
      <c r="G14" s="361"/>
      <c r="H14" s="361"/>
      <c r="I14" s="361"/>
      <c r="J14" s="13"/>
    </row>
    <row r="15" spans="1:10" x14ac:dyDescent="0.2">
      <c r="A15" s="11"/>
      <c r="B15" s="8"/>
      <c r="C15" s="8"/>
      <c r="D15" s="8"/>
      <c r="E15" s="8"/>
      <c r="F15" s="8"/>
      <c r="G15" s="8"/>
      <c r="H15" s="8"/>
      <c r="I15" s="8"/>
      <c r="J15" s="9"/>
    </row>
    <row r="16" spans="1:10" x14ac:dyDescent="0.2">
      <c r="A16" s="11"/>
      <c r="B16" s="8"/>
      <c r="C16" s="17" t="s">
        <v>122</v>
      </c>
      <c r="D16" s="8"/>
      <c r="E16" s="8"/>
      <c r="F16" s="8"/>
      <c r="G16" s="746"/>
      <c r="H16" s="746"/>
      <c r="I16" s="746" t="s">
        <v>639</v>
      </c>
      <c r="J16" s="9"/>
    </row>
    <row r="17" spans="1:11" x14ac:dyDescent="0.2">
      <c r="A17" s="11"/>
      <c r="B17" s="8"/>
      <c r="C17" s="17"/>
      <c r="D17" s="755"/>
      <c r="E17" s="8"/>
      <c r="F17" s="8"/>
      <c r="G17" s="747" t="s">
        <v>638</v>
      </c>
      <c r="H17" s="747" t="s">
        <v>119</v>
      </c>
      <c r="I17" s="748" t="s">
        <v>641</v>
      </c>
      <c r="J17" s="9"/>
    </row>
    <row r="18" spans="1:11" ht="13.5" thickBot="1" x14ac:dyDescent="0.25">
      <c r="A18" s="11"/>
      <c r="B18" s="8"/>
      <c r="C18" s="8"/>
      <c r="D18" s="755" t="s">
        <v>977</v>
      </c>
      <c r="E18" s="10"/>
      <c r="F18" s="8"/>
      <c r="G18" s="749"/>
      <c r="H18" s="750"/>
      <c r="I18" s="860">
        <f>+PDArate</f>
        <v>1.25E-3</v>
      </c>
      <c r="J18" s="9"/>
    </row>
    <row r="19" spans="1:11" x14ac:dyDescent="0.2">
      <c r="A19" s="11"/>
      <c r="B19" s="8"/>
      <c r="C19" s="8"/>
      <c r="D19" s="758" t="s">
        <v>980</v>
      </c>
      <c r="E19" s="10"/>
      <c r="F19" s="9"/>
      <c r="G19" s="756">
        <f>+Q2grown</f>
        <v>0</v>
      </c>
      <c r="H19" s="757">
        <f>+Q2value</f>
        <v>0</v>
      </c>
      <c r="I19" s="757">
        <f>+H19*PDArate</f>
        <v>0</v>
      </c>
      <c r="J19" s="9"/>
      <c r="K19" s="32" t="str">
        <f>IF(Q2P1bErr &gt;0, "Assessment Calcuation Error in Question 2.", "")</f>
        <v/>
      </c>
    </row>
    <row r="20" spans="1:11" x14ac:dyDescent="0.2">
      <c r="A20" s="11"/>
      <c r="B20" s="8"/>
      <c r="C20" s="8"/>
      <c r="D20" s="758" t="s">
        <v>979</v>
      </c>
      <c r="E20" s="10"/>
      <c r="F20" s="9"/>
      <c r="G20" s="756">
        <f>+Q4Tons</f>
        <v>0</v>
      </c>
      <c r="H20" s="757">
        <f>+Q4Value</f>
        <v>0</v>
      </c>
      <c r="I20" s="757">
        <f>+H20*PDArate</f>
        <v>0</v>
      </c>
      <c r="J20" s="9"/>
      <c r="K20" s="32" t="str">
        <f>IF(Q4P1bErr &gt;0, "Assessment Calcuation Error in Question 4.", "")</f>
        <v/>
      </c>
    </row>
    <row r="21" spans="1:11" ht="13.5" thickBot="1" x14ac:dyDescent="0.25">
      <c r="A21" s="11"/>
      <c r="B21" s="8"/>
      <c r="C21" s="8"/>
      <c r="D21" s="758" t="s">
        <v>978</v>
      </c>
      <c r="E21" s="10"/>
      <c r="F21" s="9"/>
      <c r="G21" s="756">
        <f>+DPgrowcrush</f>
        <v>0</v>
      </c>
      <c r="H21" s="757">
        <f>+DPpda1b</f>
        <v>0</v>
      </c>
      <c r="I21" s="757">
        <f>+H21*PDArate</f>
        <v>0</v>
      </c>
      <c r="J21" s="9"/>
      <c r="K21" s="32" t="str">
        <f>IF(DpP1bErr &gt;0, "Assessment Calcuation Error in Data Page.", "")</f>
        <v/>
      </c>
    </row>
    <row r="22" spans="1:11" ht="13.5" hidden="1" thickBot="1" x14ac:dyDescent="0.25">
      <c r="A22" s="11"/>
      <c r="B22" s="8"/>
      <c r="C22" s="8"/>
      <c r="D22" s="758" t="s">
        <v>618</v>
      </c>
      <c r="E22" s="10"/>
      <c r="F22" s="9"/>
      <c r="G22" s="350">
        <f>+Q3Atons</f>
        <v>0</v>
      </c>
      <c r="H22" s="349">
        <f>+Q3value</f>
        <v>0</v>
      </c>
      <c r="I22" s="349">
        <f>+H22*PDArate</f>
        <v>0</v>
      </c>
      <c r="J22" s="9"/>
      <c r="K22" s="32" t="str">
        <f>IF(Q3P1bErr &gt;0, "Assessment Calcuation Error in Question 3.", "")</f>
        <v/>
      </c>
    </row>
    <row r="23" spans="1:11" ht="13.5" thickTop="1" x14ac:dyDescent="0.2">
      <c r="A23" s="11"/>
      <c r="B23" s="8"/>
      <c r="C23" s="8"/>
      <c r="D23" s="759" t="s">
        <v>981</v>
      </c>
      <c r="E23" s="306"/>
      <c r="F23" s="9"/>
      <c r="G23" s="347">
        <f>SUM(G19:G22)</f>
        <v>0</v>
      </c>
      <c r="H23" s="348">
        <f>SUM(H19:H22)</f>
        <v>0</v>
      </c>
      <c r="I23" s="348">
        <f>SUM(I19:I22)</f>
        <v>0</v>
      </c>
      <c r="J23" s="9"/>
      <c r="K23" s="32" t="str">
        <f>IF(+Q2P1bErr+Q3P1bErr+Q4P1bErr+DpP1bErr &gt;0, "Assessment Calcuation Error In Workbook.", "")</f>
        <v/>
      </c>
    </row>
    <row r="24" spans="1:11" x14ac:dyDescent="0.2">
      <c r="A24" s="12"/>
      <c r="B24" s="29"/>
      <c r="C24" s="29"/>
      <c r="D24" s="364"/>
      <c r="E24" s="364"/>
      <c r="F24" s="29"/>
      <c r="G24" s="29"/>
      <c r="H24" s="151"/>
      <c r="I24" s="151"/>
      <c r="J24" s="13"/>
    </row>
    <row r="25" spans="1:11" ht="15" customHeight="1" x14ac:dyDescent="0.2">
      <c r="A25" s="11"/>
      <c r="B25" s="8"/>
      <c r="C25" s="8"/>
      <c r="D25" s="8"/>
      <c r="E25" s="8"/>
      <c r="F25" s="8"/>
      <c r="G25" s="8"/>
      <c r="H25" s="307"/>
      <c r="I25" s="308"/>
      <c r="J25" s="9"/>
    </row>
    <row r="26" spans="1:11" ht="14.25" customHeight="1" x14ac:dyDescent="0.2">
      <c r="A26" s="11"/>
      <c r="B26" s="8"/>
      <c r="C26" s="17" t="s">
        <v>974</v>
      </c>
      <c r="D26" s="8"/>
      <c r="E26" s="8"/>
      <c r="F26" s="8"/>
      <c r="G26" s="307"/>
      <c r="H26" s="745"/>
      <c r="I26" s="113">
        <f>ROUND(+PDA1A,2)+ROUND(+PDA1B,2)</f>
        <v>0</v>
      </c>
      <c r="J26" s="9"/>
    </row>
    <row r="27" spans="1:11" ht="13.5" thickBot="1" x14ac:dyDescent="0.25">
      <c r="A27" s="354"/>
      <c r="B27" s="355"/>
      <c r="C27" s="355"/>
      <c r="D27" s="355"/>
      <c r="E27" s="355"/>
      <c r="F27" s="355"/>
      <c r="G27" s="355"/>
      <c r="H27" s="357"/>
      <c r="I27" s="358"/>
      <c r="J27" s="356"/>
    </row>
    <row r="28" spans="1:11" ht="18.75" customHeight="1" thickTop="1" x14ac:dyDescent="0.25">
      <c r="A28" s="11"/>
      <c r="B28" s="23" t="s">
        <v>777</v>
      </c>
      <c r="C28" s="8"/>
      <c r="D28" s="8"/>
      <c r="E28" s="8"/>
      <c r="F28" s="8"/>
      <c r="G28" s="8"/>
      <c r="H28" s="8"/>
      <c r="I28" s="8"/>
      <c r="J28" s="9"/>
    </row>
    <row r="29" spans="1:11" x14ac:dyDescent="0.2">
      <c r="A29" s="11"/>
      <c r="B29" s="8"/>
      <c r="C29" s="17" t="s">
        <v>123</v>
      </c>
      <c r="D29" s="8"/>
      <c r="E29" s="8"/>
      <c r="F29" s="8"/>
      <c r="G29" s="8"/>
      <c r="H29" s="746" t="s">
        <v>640</v>
      </c>
      <c r="I29" s="746" t="s">
        <v>639</v>
      </c>
      <c r="J29" s="9"/>
    </row>
    <row r="30" spans="1:11" ht="13.5" thickBot="1" x14ac:dyDescent="0.25">
      <c r="A30" s="11"/>
      <c r="B30" s="8"/>
      <c r="C30" s="8"/>
      <c r="D30" s="601" t="s">
        <v>775</v>
      </c>
      <c r="E30" s="8"/>
      <c r="F30" s="8"/>
      <c r="G30" s="8"/>
      <c r="H30" s="750"/>
      <c r="I30" s="751" t="s">
        <v>1059</v>
      </c>
      <c r="J30" s="9"/>
    </row>
    <row r="31" spans="1:11" x14ac:dyDescent="0.2">
      <c r="A31" s="11"/>
      <c r="B31" s="8"/>
      <c r="C31" s="8"/>
      <c r="D31" s="601" t="s">
        <v>976</v>
      </c>
      <c r="E31" s="8"/>
      <c r="F31" s="8"/>
      <c r="G31" s="8"/>
      <c r="H31" s="114">
        <f>IF(DPcrush&gt;100, DPcrush, 0)</f>
        <v>0</v>
      </c>
      <c r="I31" s="113">
        <f>IF(DPcrush&gt;100, DPcrush *0.14, 0)</f>
        <v>0</v>
      </c>
      <c r="J31" s="9"/>
    </row>
    <row r="32" spans="1:11" x14ac:dyDescent="0.2">
      <c r="A32" s="12"/>
      <c r="B32" s="29"/>
      <c r="C32" s="29"/>
      <c r="D32" s="29"/>
      <c r="E32" s="29"/>
      <c r="F32" s="29"/>
      <c r="G32" s="29"/>
      <c r="H32" s="29"/>
      <c r="I32" s="29"/>
      <c r="J32" s="13"/>
    </row>
    <row r="33" spans="1:11" ht="17.25" customHeight="1" x14ac:dyDescent="0.2">
      <c r="A33" s="11"/>
      <c r="B33" s="8"/>
      <c r="C33" s="17" t="s">
        <v>124</v>
      </c>
      <c r="D33" s="8"/>
      <c r="E33" s="8"/>
      <c r="F33" s="8"/>
      <c r="G33" s="8"/>
      <c r="H33" s="8"/>
      <c r="I33" s="8"/>
      <c r="J33" s="9"/>
    </row>
    <row r="34" spans="1:11" ht="11.25" customHeight="1" x14ac:dyDescent="0.2">
      <c r="A34" s="11"/>
      <c r="B34" s="8"/>
      <c r="C34" s="17"/>
      <c r="D34" s="601" t="s">
        <v>1007</v>
      </c>
      <c r="E34" s="8"/>
      <c r="F34" s="8"/>
      <c r="G34" s="8"/>
      <c r="H34" s="746" t="s">
        <v>640</v>
      </c>
      <c r="I34" s="752" t="str">
        <f>IF(H35&gt;0,"No GC &amp; GA","")</f>
        <v/>
      </c>
      <c r="J34" s="9"/>
    </row>
    <row r="35" spans="1:11" ht="13.5" customHeight="1" x14ac:dyDescent="0.2">
      <c r="A35" s="11"/>
      <c r="B35" s="8"/>
      <c r="C35" s="8"/>
      <c r="D35" s="601" t="s">
        <v>1008</v>
      </c>
      <c r="E35" s="8"/>
      <c r="F35" s="8"/>
      <c r="G35" s="306"/>
      <c r="H35" s="115">
        <f>IF(DPcrush&lt;=100, DPcrush, 0)</f>
        <v>0</v>
      </c>
      <c r="I35" s="753" t="str">
        <f>IF(H35&gt;0,"Assessment Due","")</f>
        <v/>
      </c>
      <c r="J35" s="9"/>
    </row>
    <row r="36" spans="1:11" hidden="1" x14ac:dyDescent="0.2">
      <c r="A36" s="11"/>
      <c r="B36" s="8"/>
      <c r="C36" s="8"/>
      <c r="D36" s="8"/>
      <c r="E36" s="8"/>
      <c r="F36" s="8"/>
      <c r="G36" s="8"/>
      <c r="H36" s="8"/>
      <c r="I36" s="8"/>
      <c r="J36" s="9"/>
    </row>
    <row r="37" spans="1:11" ht="18" hidden="1" customHeight="1" thickTop="1" x14ac:dyDescent="0.25">
      <c r="A37" s="508"/>
      <c r="B37" s="509" t="s">
        <v>778</v>
      </c>
      <c r="C37" s="510"/>
      <c r="D37" s="510"/>
      <c r="E37" s="510"/>
      <c r="F37" s="510"/>
      <c r="G37" s="510"/>
      <c r="H37" s="510"/>
      <c r="I37" s="510"/>
      <c r="J37" s="511"/>
    </row>
    <row r="38" spans="1:11" hidden="1" x14ac:dyDescent="0.2">
      <c r="A38" s="11"/>
      <c r="B38" s="8"/>
      <c r="C38" s="601" t="s">
        <v>896</v>
      </c>
      <c r="D38" s="8"/>
      <c r="E38" s="8"/>
      <c r="F38" s="8"/>
      <c r="G38" s="8"/>
      <c r="H38" s="8"/>
      <c r="I38" s="8"/>
      <c r="J38" s="9"/>
    </row>
    <row r="39" spans="1:11" hidden="1" x14ac:dyDescent="0.2">
      <c r="A39" s="11"/>
      <c r="B39" s="8"/>
      <c r="C39" s="8" t="s">
        <v>690</v>
      </c>
      <c r="D39" s="8"/>
      <c r="E39" s="8"/>
      <c r="F39" s="8"/>
      <c r="G39" s="8"/>
      <c r="H39" s="512" t="s">
        <v>828</v>
      </c>
      <c r="I39" s="8"/>
      <c r="J39" s="9"/>
    </row>
    <row r="40" spans="1:11" ht="6" hidden="1" customHeight="1" x14ac:dyDescent="0.2">
      <c r="A40" s="11"/>
      <c r="B40" s="8"/>
      <c r="C40" s="8"/>
      <c r="D40" s="8"/>
      <c r="E40" s="8"/>
      <c r="F40" s="8"/>
      <c r="G40" s="8"/>
      <c r="H40" s="512"/>
      <c r="I40" s="8"/>
      <c r="J40" s="9"/>
    </row>
    <row r="41" spans="1:11" ht="6" hidden="1" customHeight="1" x14ac:dyDescent="0.2">
      <c r="A41" s="11"/>
      <c r="B41" s="8"/>
      <c r="C41" s="8"/>
      <c r="D41" s="8"/>
      <c r="E41" s="8"/>
      <c r="F41" s="8"/>
      <c r="G41" s="8"/>
      <c r="H41" s="512"/>
      <c r="I41" s="8"/>
      <c r="J41" s="9"/>
    </row>
    <row r="42" spans="1:11" hidden="1" x14ac:dyDescent="0.2">
      <c r="A42" s="11"/>
      <c r="B42" s="8"/>
      <c r="C42" s="601" t="s">
        <v>827</v>
      </c>
      <c r="D42" s="601"/>
      <c r="E42" s="8"/>
      <c r="F42" s="8"/>
      <c r="G42" s="4">
        <v>0</v>
      </c>
      <c r="H42" s="603" t="s">
        <v>830</v>
      </c>
      <c r="I42" s="113">
        <f>G42 * 25</f>
        <v>0</v>
      </c>
      <c r="J42" s="9"/>
    </row>
    <row r="43" spans="1:11" ht="13.5" thickBot="1" x14ac:dyDescent="0.25">
      <c r="A43" s="354"/>
      <c r="B43" s="355"/>
      <c r="C43" s="355"/>
      <c r="D43" s="355"/>
      <c r="E43" s="355"/>
      <c r="F43" s="355"/>
      <c r="G43" s="355"/>
      <c r="H43" s="355"/>
      <c r="I43" s="355"/>
      <c r="J43" s="356"/>
    </row>
    <row r="44" spans="1:11" ht="20.25" customHeight="1" thickTop="1" thickBot="1" x14ac:dyDescent="0.3">
      <c r="A44" s="11"/>
      <c r="B44" s="23" t="s">
        <v>1034</v>
      </c>
      <c r="C44" s="8"/>
      <c r="D44" s="8"/>
      <c r="E44" s="8"/>
      <c r="F44" s="604"/>
      <c r="G44" s="604"/>
      <c r="H44" s="8"/>
      <c r="I44" s="8"/>
      <c r="J44" s="9"/>
    </row>
    <row r="45" spans="1:11" ht="17.25" customHeight="1" thickTop="1" thickBot="1" x14ac:dyDescent="0.3">
      <c r="A45" s="11"/>
      <c r="B45" s="8"/>
      <c r="C45" s="601" t="s">
        <v>1009</v>
      </c>
      <c r="D45" s="8"/>
      <c r="E45" s="8"/>
      <c r="F45" s="10"/>
      <c r="G45" s="8"/>
      <c r="H45" s="743" t="s">
        <v>626</v>
      </c>
      <c r="I45" s="744">
        <f>+GC2A+PDA1C+I42</f>
        <v>0</v>
      </c>
      <c r="J45" s="9"/>
      <c r="K45" s="32" t="str">
        <f>IF(+Q2P1bErr+Q3P1bErr+Q4P1bErr+DpP1bErr &gt;0, "Assessment Calcuation Error In Workbook.", "")</f>
        <v/>
      </c>
    </row>
    <row r="46" spans="1:11" ht="15.75" customHeight="1" thickTop="1" x14ac:dyDescent="0.2">
      <c r="A46" s="11"/>
      <c r="B46" s="8"/>
      <c r="C46" s="8"/>
      <c r="D46" s="8"/>
      <c r="E46" s="8"/>
      <c r="F46" s="8"/>
      <c r="G46" s="8"/>
      <c r="H46" s="8" t="s">
        <v>975</v>
      </c>
      <c r="I46" s="8"/>
      <c r="J46" s="9"/>
    </row>
    <row r="47" spans="1:11" ht="6.75" customHeight="1" thickBot="1" x14ac:dyDescent="0.25">
      <c r="A47" s="11"/>
      <c r="B47" s="8"/>
      <c r="C47" s="8"/>
      <c r="D47" s="8"/>
      <c r="E47" s="8"/>
      <c r="F47" s="8"/>
      <c r="G47" s="8"/>
      <c r="H47" s="8" t="str">
        <f>IF(DbigError+VbigError+DmogError+VmogError &lt;&gt; 0, "….Balance Varieties Worksheet.","")</f>
        <v/>
      </c>
      <c r="I47" s="8"/>
      <c r="J47" s="9"/>
    </row>
    <row r="48" spans="1:11" ht="19.5" customHeight="1" thickTop="1" x14ac:dyDescent="0.25">
      <c r="A48" s="508"/>
      <c r="B48" s="509" t="s">
        <v>1035</v>
      </c>
      <c r="C48" s="510"/>
      <c r="D48" s="510"/>
      <c r="E48" s="510"/>
      <c r="F48" s="510"/>
      <c r="G48" s="510"/>
      <c r="H48" s="510"/>
      <c r="I48" s="510"/>
      <c r="J48" s="511"/>
    </row>
    <row r="49" spans="1:10" x14ac:dyDescent="0.2">
      <c r="A49" s="11"/>
      <c r="B49" s="8"/>
      <c r="C49" s="8"/>
      <c r="D49" s="8"/>
      <c r="E49" s="8"/>
      <c r="F49" s="8"/>
      <c r="G49" s="8"/>
      <c r="H49" s="8"/>
      <c r="I49" s="8"/>
      <c r="J49" s="9"/>
    </row>
    <row r="50" spans="1:10" x14ac:dyDescent="0.2">
      <c r="A50" s="11"/>
      <c r="B50" s="8"/>
      <c r="C50" s="8"/>
      <c r="D50" s="8" t="s">
        <v>159</v>
      </c>
      <c r="E50" s="8"/>
      <c r="F50" s="8"/>
      <c r="G50" s="8"/>
      <c r="H50" s="696" t="s">
        <v>930</v>
      </c>
      <c r="I50" s="36" t="s">
        <v>71</v>
      </c>
      <c r="J50" s="9"/>
    </row>
    <row r="51" spans="1:10" x14ac:dyDescent="0.2">
      <c r="A51" s="11"/>
      <c r="B51" s="8"/>
      <c r="C51" s="8"/>
      <c r="D51" s="601" t="s">
        <v>1079</v>
      </c>
      <c r="E51" s="8"/>
      <c r="F51" s="8"/>
      <c r="G51" s="8"/>
      <c r="H51" s="766"/>
      <c r="I51" s="766" t="s">
        <v>1010</v>
      </c>
      <c r="J51" s="9"/>
    </row>
    <row r="52" spans="1:10" ht="6.75" customHeight="1" x14ac:dyDescent="0.2">
      <c r="A52" s="11"/>
      <c r="B52" s="8"/>
      <c r="C52" s="8"/>
      <c r="D52" s="8"/>
      <c r="E52" s="8"/>
      <c r="F52" s="8"/>
      <c r="G52" s="8"/>
      <c r="H52" s="8"/>
      <c r="I52" s="8"/>
      <c r="J52" s="9"/>
    </row>
    <row r="53" spans="1:10" ht="7.5" customHeight="1" x14ac:dyDescent="0.2">
      <c r="A53" s="12"/>
      <c r="B53" s="29"/>
      <c r="C53" s="29"/>
      <c r="D53" s="29"/>
      <c r="E53" s="29"/>
      <c r="F53" s="29"/>
      <c r="G53" s="29"/>
      <c r="H53" s="29"/>
      <c r="I53" s="29"/>
      <c r="J53" s="13"/>
    </row>
  </sheetData>
  <sheetProtection algorithmName="SHA-512" hashValue="8bvxq/1e+R+m6LQIx1VoxYhTvo3raV3CKwGmp7vZ2Hm6n8VC/fAwfZmKfzzspjrajogDNsPjr7fFD9Pfq8SUVg==" saltValue="9tVTTc4xzxcrkzIIjz1k5w==" spinCount="100000" sheet="1" objects="1" scenarios="1"/>
  <phoneticPr fontId="0" type="noConversion"/>
  <conditionalFormatting sqref="I4">
    <cfRule type="expression" dxfId="13" priority="1" stopIfTrue="1">
      <formula>+H4 &lt;&gt; +POID</formula>
    </cfRule>
  </conditionalFormatting>
  <conditionalFormatting sqref="H10 G23 I26 I13 I45 H19:I23">
    <cfRule type="expression" dxfId="12" priority="2" stopIfTrue="1">
      <formula>ISNA(+G10)</formula>
    </cfRule>
  </conditionalFormatting>
  <conditionalFormatting sqref="D4">
    <cfRule type="cellIs" dxfId="11" priority="3" stopIfTrue="1" operator="notEqual">
      <formula>+Operation</formula>
    </cfRule>
  </conditionalFormatting>
  <conditionalFormatting sqref="H4">
    <cfRule type="cellIs" dxfId="10" priority="4" stopIfTrue="1" operator="notEqual">
      <formula>+POID</formula>
    </cfRule>
  </conditionalFormatting>
  <conditionalFormatting sqref="C46:I46 B46:B47">
    <cfRule type="expression" dxfId="9" priority="5" stopIfTrue="1">
      <formula>+DbalError+VbalError &lt;&gt; 0</formula>
    </cfRule>
  </conditionalFormatting>
  <conditionalFormatting sqref="K19">
    <cfRule type="expression" dxfId="8" priority="6" stopIfTrue="1">
      <formula>+Q2P1bErr &gt; 0</formula>
    </cfRule>
  </conditionalFormatting>
  <conditionalFormatting sqref="K20">
    <cfRule type="expression" dxfId="7" priority="7" stopIfTrue="1">
      <formula>+Q4P1bErr &gt; 0</formula>
    </cfRule>
  </conditionalFormatting>
  <conditionalFormatting sqref="K21">
    <cfRule type="expression" dxfId="6" priority="8" stopIfTrue="1">
      <formula>+DpP1bErr &gt; 0</formula>
    </cfRule>
  </conditionalFormatting>
  <conditionalFormatting sqref="K22">
    <cfRule type="expression" dxfId="5" priority="9" stopIfTrue="1">
      <formula>+Q3P1bErr &gt; 0</formula>
    </cfRule>
  </conditionalFormatting>
  <conditionalFormatting sqref="K45 K23">
    <cfRule type="expression" dxfId="4" priority="10" stopIfTrue="1">
      <formula>+Q2P1bErr+Q3P1bErr+Q4P1bErr+DpP1bErr &gt; 0</formula>
    </cfRule>
  </conditionalFormatting>
  <conditionalFormatting sqref="D9">
    <cfRule type="expression" dxfId="3" priority="11" stopIfTrue="1">
      <formula>+DPindicator1 &lt;&gt; +DPindicator2</formula>
    </cfRule>
  </conditionalFormatting>
  <conditionalFormatting sqref="C47:H47">
    <cfRule type="expression" dxfId="2" priority="12" stopIfTrue="1">
      <formula>+DbalError+VbalError &lt;&gt; 0</formula>
    </cfRule>
  </conditionalFormatting>
  <conditionalFormatting sqref="I47">
    <cfRule type="expression" dxfId="1" priority="13" stopIfTrue="1">
      <formula>+DbalError+VbalError &lt;&gt; 0</formula>
    </cfRule>
  </conditionalFormatting>
  <hyperlinks>
    <hyperlink ref="H39" r:id="rId1" xr:uid="{00000000-0004-0000-0D00-000000000000}"/>
  </hyperlinks>
  <pageMargins left="0.75" right="0.25" top="1" bottom="1" header="0.5" footer="0.5"/>
  <pageSetup paperSize="5" orientation="portrait" r:id="rId2"/>
  <headerFooter alignWithMargins="0"/>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5CD3E-F7AE-402C-8B40-B560D3EF5EA0}">
  <dimension ref="A1:A15"/>
  <sheetViews>
    <sheetView workbookViewId="0">
      <selection activeCell="C11" sqref="C11"/>
    </sheetView>
  </sheetViews>
  <sheetFormatPr defaultRowHeight="12.75" x14ac:dyDescent="0.2"/>
  <cols>
    <col min="1" max="1" width="116.140625" customWidth="1"/>
  </cols>
  <sheetData>
    <row r="1" spans="1:1" s="824" customFormat="1" ht="15.75" x14ac:dyDescent="0.2">
      <c r="A1" s="825" t="s">
        <v>1040</v>
      </c>
    </row>
    <row r="2" spans="1:1" s="824" customFormat="1" ht="15.75" x14ac:dyDescent="0.2">
      <c r="A2" s="826"/>
    </row>
    <row r="3" spans="1:1" s="824" customFormat="1" ht="18" customHeight="1" x14ac:dyDescent="0.2">
      <c r="A3" s="856" t="s">
        <v>1041</v>
      </c>
    </row>
    <row r="4" spans="1:1" s="824" customFormat="1" ht="39" customHeight="1" x14ac:dyDescent="0.2">
      <c r="A4" s="856" t="s">
        <v>1042</v>
      </c>
    </row>
    <row r="5" spans="1:1" s="824" customFormat="1" ht="39" customHeight="1" x14ac:dyDescent="0.2">
      <c r="A5" s="856" t="s">
        <v>1043</v>
      </c>
    </row>
    <row r="6" spans="1:1" s="824" customFormat="1" ht="39" customHeight="1" x14ac:dyDescent="0.2">
      <c r="A6" s="856" t="s">
        <v>1044</v>
      </c>
    </row>
    <row r="7" spans="1:1" s="824" customFormat="1" ht="15" x14ac:dyDescent="0.2">
      <c r="A7" s="827"/>
    </row>
    <row r="8" spans="1:1" s="824" customFormat="1" ht="15.75" x14ac:dyDescent="0.2">
      <c r="A8" s="828" t="s">
        <v>1048</v>
      </c>
    </row>
    <row r="9" spans="1:1" s="824" customFormat="1" ht="15" x14ac:dyDescent="0.2">
      <c r="A9" s="827" t="s">
        <v>1049</v>
      </c>
    </row>
    <row r="10" spans="1:1" s="824" customFormat="1" ht="15" x14ac:dyDescent="0.2">
      <c r="A10" s="829" t="s">
        <v>1050</v>
      </c>
    </row>
    <row r="11" spans="1:1" s="824" customFormat="1" ht="15.75" x14ac:dyDescent="0.2">
      <c r="A11" s="828"/>
    </row>
    <row r="12" spans="1:1" s="824" customFormat="1" ht="15" x14ac:dyDescent="0.2">
      <c r="A12" s="857" t="s">
        <v>1063</v>
      </c>
    </row>
    <row r="13" spans="1:1" s="824" customFormat="1" ht="41.25" customHeight="1" x14ac:dyDescent="0.2">
      <c r="A13" s="857" t="s">
        <v>1045</v>
      </c>
    </row>
    <row r="14" spans="1:1" s="824" customFormat="1" ht="41.25" customHeight="1" x14ac:dyDescent="0.2">
      <c r="A14" s="857" t="s">
        <v>1046</v>
      </c>
    </row>
    <row r="15" spans="1:1" s="824" customFormat="1" ht="41.25" customHeight="1" thickBot="1" x14ac:dyDescent="0.25">
      <c r="A15" s="858" t="s">
        <v>1047</v>
      </c>
    </row>
  </sheetData>
  <sheetProtection algorithmName="SHA-512" hashValue="BUpD+M/qAnq+Ed0HTf6cYLLRHs2px5CUxeZCEw2Xi43KBPUOZmOuUmzPBSgSmOjP9uffwpSdOQMu1l9qg/ZAIg==" saltValue="OnXGI7dQ6cGJIfcu1/MF7w==" spinCount="100000" sheet="1" objects="1" scenarios="1"/>
  <hyperlinks>
    <hyperlink ref="A10" r:id="rId1" xr:uid="{84ADF2C4-5282-45D8-A504-84DF9F9977AC}"/>
  </hyperlink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500"/>
  <sheetViews>
    <sheetView workbookViewId="0">
      <pane ySplit="2" topLeftCell="A4" activePane="bottomLeft" state="frozen"/>
      <selection pane="bottomLeft" activeCell="Q11" sqref="Q11"/>
    </sheetView>
  </sheetViews>
  <sheetFormatPr defaultRowHeight="12.75" x14ac:dyDescent="0.2"/>
  <cols>
    <col min="1" max="1" width="31.85546875" style="32" customWidth="1"/>
    <col min="2" max="2" width="13.7109375" style="32" customWidth="1"/>
    <col min="3" max="3" width="40.28515625" style="32" customWidth="1"/>
    <col min="4" max="4" width="9" style="32" hidden="1" customWidth="1"/>
    <col min="5" max="5" width="5" style="611" hidden="1" customWidth="1"/>
    <col min="6" max="6" width="4.140625" style="32" hidden="1" customWidth="1"/>
    <col min="7" max="7" width="2" style="32" hidden="1" customWidth="1"/>
    <col min="8" max="8" width="29.42578125" style="32" hidden="1" customWidth="1"/>
    <col min="9" max="9" width="11.5703125" style="32" hidden="1" customWidth="1"/>
    <col min="10" max="10" width="32.5703125" style="32" hidden="1" customWidth="1"/>
    <col min="11" max="11" width="37.7109375" style="32" hidden="1" customWidth="1"/>
    <col min="12" max="12" width="5.28515625" style="32" customWidth="1"/>
    <col min="13" max="16384" width="9.140625" style="32"/>
  </cols>
  <sheetData>
    <row r="1" spans="1:12" ht="21.75" customHeight="1" x14ac:dyDescent="0.2">
      <c r="A1" s="879" t="s">
        <v>143</v>
      </c>
      <c r="B1" s="880"/>
      <c r="C1" s="881"/>
      <c r="D1" s="402"/>
      <c r="H1" s="874" t="s">
        <v>1039</v>
      </c>
      <c r="I1" s="227"/>
      <c r="J1" s="227"/>
      <c r="K1" s="214"/>
      <c r="L1" s="461"/>
    </row>
    <row r="2" spans="1:12" ht="21.75" customHeight="1" x14ac:dyDescent="0.25">
      <c r="A2" s="882" t="s">
        <v>72</v>
      </c>
      <c r="B2" s="228" t="s">
        <v>144</v>
      </c>
      <c r="C2" s="229" t="s">
        <v>145</v>
      </c>
      <c r="D2" s="875" t="s">
        <v>146</v>
      </c>
      <c r="H2" s="228" t="s">
        <v>609</v>
      </c>
      <c r="I2" s="228" t="s">
        <v>144</v>
      </c>
      <c r="J2" s="228" t="s">
        <v>608</v>
      </c>
      <c r="K2" s="228" t="s">
        <v>145</v>
      </c>
    </row>
    <row r="3" spans="1:12" ht="15.75" hidden="1" x14ac:dyDescent="0.25">
      <c r="A3" s="883"/>
      <c r="B3" s="35"/>
      <c r="C3" s="126"/>
      <c r="D3" s="876"/>
      <c r="H3" s="82"/>
      <c r="I3" s="82"/>
      <c r="J3" s="466"/>
      <c r="K3" s="464"/>
    </row>
    <row r="4" spans="1:12" x14ac:dyDescent="0.2">
      <c r="A4" s="884" t="s">
        <v>147</v>
      </c>
      <c r="B4" s="30" t="s">
        <v>148</v>
      </c>
      <c r="C4" s="885"/>
      <c r="D4" s="877">
        <v>5131</v>
      </c>
      <c r="E4" s="611">
        <v>5131</v>
      </c>
      <c r="F4" s="32">
        <v>1</v>
      </c>
      <c r="H4" s="462" t="s">
        <v>540</v>
      </c>
      <c r="I4" s="462" t="s">
        <v>152</v>
      </c>
      <c r="J4" s="467" t="s">
        <v>181</v>
      </c>
      <c r="K4" s="31" t="s">
        <v>500</v>
      </c>
    </row>
    <row r="5" spans="1:12" x14ac:dyDescent="0.2">
      <c r="A5" s="884" t="s">
        <v>149</v>
      </c>
      <c r="B5" s="30" t="s">
        <v>148</v>
      </c>
      <c r="C5" s="885"/>
      <c r="D5" s="877">
        <v>5133</v>
      </c>
      <c r="E5" s="611">
        <v>5133</v>
      </c>
      <c r="F5" s="32">
        <v>1</v>
      </c>
      <c r="H5" s="304" t="s">
        <v>457</v>
      </c>
      <c r="I5" s="304" t="s">
        <v>148</v>
      </c>
      <c r="J5" s="468" t="s">
        <v>201</v>
      </c>
      <c r="K5" s="30" t="s">
        <v>502</v>
      </c>
    </row>
    <row r="6" spans="1:12" x14ac:dyDescent="0.2">
      <c r="A6" s="884" t="s">
        <v>150</v>
      </c>
      <c r="B6" s="30" t="s">
        <v>148</v>
      </c>
      <c r="C6" s="885"/>
      <c r="D6" s="877">
        <v>5120</v>
      </c>
      <c r="E6" s="611">
        <v>5120</v>
      </c>
      <c r="F6" s="32">
        <v>1</v>
      </c>
      <c r="H6" s="304" t="s">
        <v>458</v>
      </c>
      <c r="I6" s="304" t="s">
        <v>155</v>
      </c>
      <c r="J6" s="468" t="s">
        <v>730</v>
      </c>
      <c r="K6" s="30" t="s">
        <v>539</v>
      </c>
    </row>
    <row r="7" spans="1:12" x14ac:dyDescent="0.2">
      <c r="A7" s="884" t="s">
        <v>151</v>
      </c>
      <c r="B7" s="30" t="s">
        <v>148</v>
      </c>
      <c r="C7" s="885"/>
      <c r="D7" s="877">
        <v>5132</v>
      </c>
      <c r="E7" s="611">
        <v>5132</v>
      </c>
      <c r="F7" s="32">
        <v>1</v>
      </c>
      <c r="H7" s="304" t="s">
        <v>459</v>
      </c>
      <c r="I7" s="304" t="s">
        <v>148</v>
      </c>
      <c r="J7" s="468" t="s">
        <v>383</v>
      </c>
      <c r="K7" s="30" t="s">
        <v>532</v>
      </c>
    </row>
    <row r="8" spans="1:12" x14ac:dyDescent="0.2">
      <c r="A8" s="884" t="s">
        <v>176</v>
      </c>
      <c r="B8" s="30" t="s">
        <v>152</v>
      </c>
      <c r="C8" s="885"/>
      <c r="D8" s="877">
        <v>6003</v>
      </c>
      <c r="E8" s="611">
        <v>6003</v>
      </c>
      <c r="F8" s="32">
        <v>1</v>
      </c>
      <c r="H8" s="304" t="s">
        <v>213</v>
      </c>
      <c r="I8" s="304" t="s">
        <v>152</v>
      </c>
      <c r="J8" s="468" t="s">
        <v>564</v>
      </c>
      <c r="K8" s="30" t="s">
        <v>565</v>
      </c>
    </row>
    <row r="9" spans="1:12" x14ac:dyDescent="0.2">
      <c r="A9" s="884" t="s">
        <v>847</v>
      </c>
      <c r="B9" s="30" t="s">
        <v>148</v>
      </c>
      <c r="C9" s="885"/>
      <c r="D9" s="877">
        <v>5163</v>
      </c>
      <c r="E9" s="611">
        <v>5163</v>
      </c>
      <c r="F9" s="32">
        <v>1</v>
      </c>
      <c r="H9" s="304" t="s">
        <v>460</v>
      </c>
      <c r="I9" s="304" t="s">
        <v>153</v>
      </c>
      <c r="J9" s="468" t="s">
        <v>325</v>
      </c>
      <c r="K9" s="30" t="s">
        <v>519</v>
      </c>
    </row>
    <row r="10" spans="1:12" x14ac:dyDescent="0.2">
      <c r="A10" s="884" t="s">
        <v>177</v>
      </c>
      <c r="B10" s="30" t="s">
        <v>152</v>
      </c>
      <c r="C10" s="885"/>
      <c r="D10" s="877">
        <v>6177</v>
      </c>
      <c r="E10" s="611">
        <v>6177</v>
      </c>
      <c r="F10" s="32">
        <v>1</v>
      </c>
      <c r="H10" s="304" t="s">
        <v>550</v>
      </c>
      <c r="I10" s="304" t="s">
        <v>152</v>
      </c>
      <c r="J10" s="468" t="s">
        <v>227</v>
      </c>
      <c r="K10" s="30" t="s">
        <v>551</v>
      </c>
    </row>
    <row r="11" spans="1:12" x14ac:dyDescent="0.2">
      <c r="A11" s="884" t="s">
        <v>178</v>
      </c>
      <c r="B11" s="30" t="s">
        <v>153</v>
      </c>
      <c r="C11" s="885" t="s">
        <v>154</v>
      </c>
      <c r="D11" s="877">
        <v>7062</v>
      </c>
      <c r="E11" s="611">
        <v>7062</v>
      </c>
      <c r="F11" s="32">
        <v>1</v>
      </c>
      <c r="H11" s="82" t="s">
        <v>461</v>
      </c>
      <c r="I11" s="82" t="s">
        <v>153</v>
      </c>
      <c r="J11" s="466" t="s">
        <v>563</v>
      </c>
      <c r="K11" s="464" t="s">
        <v>525</v>
      </c>
    </row>
    <row r="12" spans="1:12" x14ac:dyDescent="0.2">
      <c r="A12" s="884" t="s">
        <v>180</v>
      </c>
      <c r="B12" s="30" t="s">
        <v>152</v>
      </c>
      <c r="C12" s="885"/>
      <c r="D12" s="877">
        <v>6005</v>
      </c>
      <c r="E12" s="611">
        <v>6005</v>
      </c>
      <c r="F12" s="32">
        <v>1</v>
      </c>
      <c r="H12" s="462"/>
      <c r="I12" s="462"/>
      <c r="J12" s="467" t="s">
        <v>361</v>
      </c>
      <c r="K12" s="31"/>
    </row>
    <row r="13" spans="1:12" x14ac:dyDescent="0.2">
      <c r="A13" s="884" t="s">
        <v>181</v>
      </c>
      <c r="B13" s="30" t="s">
        <v>152</v>
      </c>
      <c r="C13" s="885" t="s">
        <v>500</v>
      </c>
      <c r="D13" s="877">
        <v>6006</v>
      </c>
      <c r="F13" s="32">
        <v>0</v>
      </c>
      <c r="H13" s="82" t="s">
        <v>462</v>
      </c>
      <c r="I13" s="82" t="s">
        <v>152</v>
      </c>
      <c r="J13" s="466" t="s">
        <v>205</v>
      </c>
      <c r="K13" s="464" t="s">
        <v>503</v>
      </c>
    </row>
    <row r="14" spans="1:12" x14ac:dyDescent="0.2">
      <c r="A14" s="884" t="s">
        <v>540</v>
      </c>
      <c r="B14" s="30" t="s">
        <v>152</v>
      </c>
      <c r="C14" s="885" t="s">
        <v>154</v>
      </c>
      <c r="D14" s="877">
        <v>6006</v>
      </c>
      <c r="E14" s="611">
        <v>6006</v>
      </c>
      <c r="F14" s="32">
        <v>1</v>
      </c>
      <c r="H14" s="462"/>
      <c r="I14" s="462"/>
      <c r="J14" s="467" t="s">
        <v>206</v>
      </c>
      <c r="K14" s="31"/>
    </row>
    <row r="15" spans="1:12" x14ac:dyDescent="0.2">
      <c r="A15" s="884" t="s">
        <v>182</v>
      </c>
      <c r="B15" s="30" t="s">
        <v>152</v>
      </c>
      <c r="C15" s="885"/>
      <c r="D15" s="877">
        <v>6007</v>
      </c>
      <c r="E15" s="611">
        <v>6007</v>
      </c>
      <c r="F15" s="32">
        <v>1</v>
      </c>
      <c r="H15" s="304" t="s">
        <v>244</v>
      </c>
      <c r="I15" s="304" t="s">
        <v>148</v>
      </c>
      <c r="J15" s="468" t="s">
        <v>485</v>
      </c>
      <c r="K15" s="30" t="s">
        <v>566</v>
      </c>
    </row>
    <row r="16" spans="1:12" x14ac:dyDescent="0.2">
      <c r="A16" s="884" t="s">
        <v>183</v>
      </c>
      <c r="B16" s="30" t="s">
        <v>153</v>
      </c>
      <c r="C16" s="885" t="s">
        <v>179</v>
      </c>
      <c r="D16" s="877">
        <v>7001</v>
      </c>
      <c r="F16" s="32">
        <v>0</v>
      </c>
      <c r="H16" s="304" t="s">
        <v>463</v>
      </c>
      <c r="I16" s="304" t="s">
        <v>148</v>
      </c>
      <c r="J16" s="468" t="s">
        <v>211</v>
      </c>
      <c r="K16" s="30" t="s">
        <v>505</v>
      </c>
    </row>
    <row r="17" spans="1:11" x14ac:dyDescent="0.2">
      <c r="A17" s="884" t="s">
        <v>748</v>
      </c>
      <c r="B17" s="30" t="s">
        <v>148</v>
      </c>
      <c r="C17" s="885" t="s">
        <v>154</v>
      </c>
      <c r="D17" s="877">
        <v>5141</v>
      </c>
      <c r="E17" s="611">
        <v>5141</v>
      </c>
      <c r="F17" s="32">
        <v>1</v>
      </c>
      <c r="H17" s="304" t="s">
        <v>464</v>
      </c>
      <c r="I17" s="304" t="s">
        <v>148</v>
      </c>
      <c r="J17" s="468" t="s">
        <v>372</v>
      </c>
      <c r="K17" s="30" t="s">
        <v>530</v>
      </c>
    </row>
    <row r="18" spans="1:11" x14ac:dyDescent="0.2">
      <c r="A18" s="884" t="s">
        <v>748</v>
      </c>
      <c r="B18" s="30" t="s">
        <v>148</v>
      </c>
      <c r="C18" s="885" t="s">
        <v>874</v>
      </c>
      <c r="D18" s="877">
        <v>5141</v>
      </c>
      <c r="F18" s="32">
        <v>0</v>
      </c>
      <c r="H18" s="82" t="s">
        <v>1036</v>
      </c>
      <c r="I18" s="82" t="s">
        <v>152</v>
      </c>
      <c r="J18" s="466" t="s">
        <v>280</v>
      </c>
      <c r="K18" s="464" t="s">
        <v>511</v>
      </c>
    </row>
    <row r="19" spans="1:11" x14ac:dyDescent="0.2">
      <c r="A19" s="884" t="s">
        <v>184</v>
      </c>
      <c r="B19" s="30" t="s">
        <v>148</v>
      </c>
      <c r="C19" s="885"/>
      <c r="D19" s="877">
        <v>5002</v>
      </c>
      <c r="E19" s="611">
        <v>5002</v>
      </c>
      <c r="F19" s="32">
        <v>1</v>
      </c>
      <c r="H19" s="462"/>
      <c r="I19" s="462"/>
      <c r="J19" s="467" t="s">
        <v>465</v>
      </c>
      <c r="K19" s="31"/>
    </row>
    <row r="20" spans="1:11" x14ac:dyDescent="0.2">
      <c r="A20" s="884" t="s">
        <v>185</v>
      </c>
      <c r="B20" s="30" t="s">
        <v>152</v>
      </c>
      <c r="C20" s="885"/>
      <c r="D20" s="877">
        <v>6009</v>
      </c>
      <c r="E20" s="611">
        <v>6009</v>
      </c>
      <c r="F20" s="32">
        <v>1</v>
      </c>
      <c r="H20" s="304" t="s">
        <v>466</v>
      </c>
      <c r="I20" s="304" t="s">
        <v>153</v>
      </c>
      <c r="J20" s="468" t="s">
        <v>436</v>
      </c>
      <c r="K20" s="30" t="s">
        <v>537</v>
      </c>
    </row>
    <row r="21" spans="1:11" x14ac:dyDescent="0.2">
      <c r="A21" s="884" t="s">
        <v>186</v>
      </c>
      <c r="B21" s="30" t="s">
        <v>152</v>
      </c>
      <c r="C21" s="885"/>
      <c r="D21" s="877">
        <v>6174</v>
      </c>
      <c r="E21" s="611">
        <v>6174</v>
      </c>
      <c r="F21" s="32">
        <v>1</v>
      </c>
      <c r="H21" s="304" t="s">
        <v>467</v>
      </c>
      <c r="I21" s="304" t="s">
        <v>152</v>
      </c>
      <c r="J21" s="468" t="s">
        <v>293</v>
      </c>
      <c r="K21" s="30" t="s">
        <v>513</v>
      </c>
    </row>
    <row r="22" spans="1:11" x14ac:dyDescent="0.2">
      <c r="A22" s="884" t="s">
        <v>767</v>
      </c>
      <c r="B22" s="30" t="s">
        <v>153</v>
      </c>
      <c r="C22" s="885" t="s">
        <v>1037</v>
      </c>
      <c r="D22" s="877">
        <v>7062</v>
      </c>
      <c r="F22" s="32">
        <v>0</v>
      </c>
      <c r="H22" s="304" t="s">
        <v>292</v>
      </c>
      <c r="I22" s="304" t="s">
        <v>153</v>
      </c>
      <c r="J22" s="468" t="s">
        <v>772</v>
      </c>
      <c r="K22" s="30" t="s">
        <v>819</v>
      </c>
    </row>
    <row r="23" spans="1:11" x14ac:dyDescent="0.2">
      <c r="A23" s="884" t="s">
        <v>187</v>
      </c>
      <c r="B23" s="30" t="s">
        <v>148</v>
      </c>
      <c r="C23" s="885"/>
      <c r="D23" s="877">
        <v>5073</v>
      </c>
      <c r="E23" s="611">
        <v>5073</v>
      </c>
      <c r="F23" s="32">
        <v>1</v>
      </c>
      <c r="H23" s="304" t="s">
        <v>818</v>
      </c>
      <c r="I23" s="304" t="s">
        <v>153</v>
      </c>
      <c r="J23" s="468" t="s">
        <v>820</v>
      </c>
      <c r="K23" s="30" t="s">
        <v>821</v>
      </c>
    </row>
    <row r="24" spans="1:11" x14ac:dyDescent="0.2">
      <c r="A24" s="884" t="s">
        <v>872</v>
      </c>
      <c r="B24" s="30" t="s">
        <v>153</v>
      </c>
      <c r="C24" s="885"/>
      <c r="D24" s="877">
        <v>7083</v>
      </c>
      <c r="E24" s="611">
        <v>7083</v>
      </c>
      <c r="F24" s="32">
        <v>1</v>
      </c>
      <c r="H24" s="82" t="s">
        <v>468</v>
      </c>
      <c r="I24" s="82" t="s">
        <v>148</v>
      </c>
      <c r="J24" s="466" t="s">
        <v>335</v>
      </c>
      <c r="K24" s="464" t="s">
        <v>523</v>
      </c>
    </row>
    <row r="25" spans="1:11" x14ac:dyDescent="0.2">
      <c r="A25" s="884" t="s">
        <v>188</v>
      </c>
      <c r="B25" s="30" t="s">
        <v>152</v>
      </c>
      <c r="C25" s="885"/>
      <c r="D25" s="877">
        <v>6011</v>
      </c>
      <c r="E25" s="611">
        <v>6011</v>
      </c>
      <c r="F25" s="32">
        <v>1</v>
      </c>
      <c r="H25" s="608" t="s">
        <v>470</v>
      </c>
      <c r="I25" s="304" t="s">
        <v>148</v>
      </c>
      <c r="J25" s="468" t="s">
        <v>50</v>
      </c>
      <c r="K25" s="607" t="s">
        <v>538</v>
      </c>
    </row>
    <row r="26" spans="1:11" x14ac:dyDescent="0.2">
      <c r="A26" s="884" t="s">
        <v>189</v>
      </c>
      <c r="B26" s="30" t="s">
        <v>148</v>
      </c>
      <c r="C26" s="885"/>
      <c r="D26" s="877">
        <v>5105</v>
      </c>
      <c r="E26" s="611">
        <v>5105</v>
      </c>
      <c r="F26" s="32">
        <v>1</v>
      </c>
      <c r="H26" s="608" t="s">
        <v>472</v>
      </c>
      <c r="I26" s="304" t="s">
        <v>152</v>
      </c>
      <c r="J26" s="468" t="s">
        <v>274</v>
      </c>
      <c r="K26" s="607" t="s">
        <v>509</v>
      </c>
    </row>
    <row r="27" spans="1:11" x14ac:dyDescent="0.2">
      <c r="A27" s="884" t="s">
        <v>190</v>
      </c>
      <c r="B27" s="30" t="s">
        <v>152</v>
      </c>
      <c r="C27" s="885"/>
      <c r="D27" s="877">
        <v>6012</v>
      </c>
      <c r="E27" s="611">
        <v>6012</v>
      </c>
      <c r="F27" s="32">
        <v>1</v>
      </c>
      <c r="H27" s="608" t="s">
        <v>474</v>
      </c>
      <c r="I27" s="304" t="s">
        <v>152</v>
      </c>
      <c r="J27" s="468" t="s">
        <v>363</v>
      </c>
      <c r="K27" s="607" t="s">
        <v>527</v>
      </c>
    </row>
    <row r="28" spans="1:11" x14ac:dyDescent="0.2">
      <c r="A28" s="884" t="s">
        <v>636</v>
      </c>
      <c r="B28" s="30" t="s">
        <v>152</v>
      </c>
      <c r="C28" s="885"/>
      <c r="D28" s="877">
        <v>6019</v>
      </c>
      <c r="E28" s="611">
        <v>6019</v>
      </c>
      <c r="F28" s="32">
        <v>1</v>
      </c>
      <c r="H28" s="82" t="s">
        <v>475</v>
      </c>
      <c r="I28" s="82" t="s">
        <v>153</v>
      </c>
      <c r="J28" s="466" t="s">
        <v>338</v>
      </c>
      <c r="K28" s="464" t="s">
        <v>524</v>
      </c>
    </row>
    <row r="29" spans="1:11" x14ac:dyDescent="0.2">
      <c r="A29" s="884" t="s">
        <v>817</v>
      </c>
      <c r="B29" s="30" t="s">
        <v>153</v>
      </c>
      <c r="C29" s="885"/>
      <c r="D29" s="877">
        <v>7081</v>
      </c>
      <c r="E29" s="611">
        <v>7081</v>
      </c>
      <c r="F29" s="32">
        <v>1</v>
      </c>
      <c r="H29" s="304" t="s">
        <v>329</v>
      </c>
      <c r="I29" s="304" t="s">
        <v>152</v>
      </c>
      <c r="J29" s="468" t="s">
        <v>473</v>
      </c>
      <c r="K29" s="30" t="s">
        <v>798</v>
      </c>
    </row>
    <row r="30" spans="1:11" x14ac:dyDescent="0.2">
      <c r="A30" s="884" t="s">
        <v>191</v>
      </c>
      <c r="B30" s="30" t="s">
        <v>153</v>
      </c>
      <c r="C30" s="885"/>
      <c r="D30" s="877">
        <v>7054</v>
      </c>
      <c r="E30" s="611">
        <v>7054</v>
      </c>
      <c r="F30" s="32">
        <v>1</v>
      </c>
      <c r="H30" s="82" t="s">
        <v>476</v>
      </c>
      <c r="I30" s="82" t="s">
        <v>153</v>
      </c>
      <c r="J30" s="466" t="s">
        <v>822</v>
      </c>
      <c r="K30" s="464" t="s">
        <v>522</v>
      </c>
    </row>
    <row r="31" spans="1:11" x14ac:dyDescent="0.2">
      <c r="A31" s="884" t="s">
        <v>653</v>
      </c>
      <c r="B31" s="30" t="s">
        <v>148</v>
      </c>
      <c r="C31" s="885"/>
      <c r="D31" s="877">
        <v>5061</v>
      </c>
      <c r="E31" s="611">
        <v>5061</v>
      </c>
      <c r="F31" s="32">
        <v>1</v>
      </c>
      <c r="H31" s="462"/>
      <c r="I31" s="462"/>
      <c r="J31" s="467" t="s">
        <v>333</v>
      </c>
      <c r="K31" s="31"/>
    </row>
    <row r="32" spans="1:11" x14ac:dyDescent="0.2">
      <c r="A32" s="884" t="s">
        <v>851</v>
      </c>
      <c r="B32" s="30" t="s">
        <v>148</v>
      </c>
      <c r="C32" s="885"/>
      <c r="D32" s="877">
        <v>5179</v>
      </c>
      <c r="E32" s="611">
        <v>5179</v>
      </c>
      <c r="F32" s="32">
        <v>1</v>
      </c>
      <c r="H32" s="304" t="s">
        <v>477</v>
      </c>
      <c r="I32" s="304" t="s">
        <v>152</v>
      </c>
      <c r="J32" s="468" t="s">
        <v>209</v>
      </c>
      <c r="K32" s="30" t="s">
        <v>504</v>
      </c>
    </row>
    <row r="33" spans="1:11" x14ac:dyDescent="0.2">
      <c r="A33" s="884" t="s">
        <v>848</v>
      </c>
      <c r="B33" s="30" t="s">
        <v>148</v>
      </c>
      <c r="C33" s="885"/>
      <c r="D33" s="877">
        <v>5176</v>
      </c>
      <c r="E33" s="611">
        <v>5176</v>
      </c>
      <c r="F33" s="32">
        <v>1</v>
      </c>
      <c r="H33" s="304" t="s">
        <v>478</v>
      </c>
      <c r="I33" s="304" t="s">
        <v>152</v>
      </c>
      <c r="J33" s="468" t="s">
        <v>365</v>
      </c>
      <c r="K33" s="30" t="s">
        <v>528</v>
      </c>
    </row>
    <row r="34" spans="1:11" x14ac:dyDescent="0.2">
      <c r="A34" s="884" t="s">
        <v>853</v>
      </c>
      <c r="B34" s="30" t="s">
        <v>148</v>
      </c>
      <c r="C34" s="885"/>
      <c r="D34" s="877">
        <v>5181</v>
      </c>
      <c r="E34" s="611">
        <v>5181</v>
      </c>
      <c r="F34" s="32">
        <v>1</v>
      </c>
      <c r="H34" s="304" t="s">
        <v>479</v>
      </c>
      <c r="I34" s="304" t="s">
        <v>152</v>
      </c>
      <c r="J34" s="468" t="s">
        <v>220</v>
      </c>
      <c r="K34" s="30" t="s">
        <v>508</v>
      </c>
    </row>
    <row r="35" spans="1:11" x14ac:dyDescent="0.2">
      <c r="A35" s="884" t="s">
        <v>849</v>
      </c>
      <c r="B35" s="30" t="s">
        <v>148</v>
      </c>
      <c r="C35" s="885"/>
      <c r="D35" s="877">
        <v>5177</v>
      </c>
      <c r="E35" s="611">
        <v>5177</v>
      </c>
      <c r="F35" s="32">
        <v>1</v>
      </c>
      <c r="H35" s="304" t="s">
        <v>480</v>
      </c>
      <c r="I35" s="304" t="s">
        <v>148</v>
      </c>
      <c r="J35" s="468" t="s">
        <v>312</v>
      </c>
      <c r="K35" s="30" t="s">
        <v>516</v>
      </c>
    </row>
    <row r="36" spans="1:11" x14ac:dyDescent="0.2">
      <c r="A36" s="884" t="s">
        <v>850</v>
      </c>
      <c r="B36" s="30" t="s">
        <v>148</v>
      </c>
      <c r="C36" s="885"/>
      <c r="D36" s="877">
        <v>5178</v>
      </c>
      <c r="E36" s="611">
        <v>5178</v>
      </c>
      <c r="F36" s="32">
        <v>1</v>
      </c>
      <c r="H36" s="304" t="s">
        <v>343</v>
      </c>
      <c r="I36" s="304" t="s">
        <v>155</v>
      </c>
      <c r="J36" s="468" t="s">
        <v>439</v>
      </c>
      <c r="K36" s="30" t="s">
        <v>440</v>
      </c>
    </row>
    <row r="37" spans="1:11" x14ac:dyDescent="0.2">
      <c r="A37" s="884" t="s">
        <v>852</v>
      </c>
      <c r="B37" s="30" t="s">
        <v>148</v>
      </c>
      <c r="C37" s="885"/>
      <c r="D37" s="877">
        <v>5180</v>
      </c>
      <c r="E37" s="611">
        <v>5180</v>
      </c>
      <c r="F37" s="32">
        <v>1</v>
      </c>
      <c r="H37" s="463" t="s">
        <v>344</v>
      </c>
      <c r="I37" s="463" t="s">
        <v>152</v>
      </c>
      <c r="J37" s="469" t="s">
        <v>245</v>
      </c>
      <c r="K37" s="465" t="s">
        <v>246</v>
      </c>
    </row>
    <row r="38" spans="1:11" x14ac:dyDescent="0.2">
      <c r="A38" s="884" t="s">
        <v>192</v>
      </c>
      <c r="B38" s="30" t="s">
        <v>152</v>
      </c>
      <c r="C38" s="885"/>
      <c r="D38" s="877">
        <v>6191</v>
      </c>
      <c r="E38" s="611">
        <v>6191</v>
      </c>
      <c r="F38" s="32">
        <v>1</v>
      </c>
      <c r="H38" s="463"/>
      <c r="I38" s="463"/>
      <c r="J38" s="469" t="s">
        <v>296</v>
      </c>
      <c r="K38" s="465" t="s">
        <v>246</v>
      </c>
    </row>
    <row r="39" spans="1:11" x14ac:dyDescent="0.2">
      <c r="A39" s="884" t="s">
        <v>756</v>
      </c>
      <c r="B39" s="30" t="s">
        <v>148</v>
      </c>
      <c r="C39" s="885"/>
      <c r="D39" s="877">
        <v>5149</v>
      </c>
      <c r="E39" s="611">
        <v>5149</v>
      </c>
      <c r="F39" s="32">
        <v>1</v>
      </c>
      <c r="H39" s="463"/>
      <c r="I39" s="463"/>
      <c r="J39" s="469" t="s">
        <v>316</v>
      </c>
      <c r="K39" s="465" t="s">
        <v>246</v>
      </c>
    </row>
    <row r="40" spans="1:11" x14ac:dyDescent="0.2">
      <c r="A40" s="884" t="s">
        <v>654</v>
      </c>
      <c r="B40" s="30" t="s">
        <v>148</v>
      </c>
      <c r="C40" s="885"/>
      <c r="D40" s="877">
        <v>5041</v>
      </c>
      <c r="E40" s="611">
        <v>5041</v>
      </c>
      <c r="F40" s="32">
        <v>1</v>
      </c>
      <c r="H40" s="463"/>
      <c r="I40" s="463"/>
      <c r="J40" s="469" t="s">
        <v>441</v>
      </c>
      <c r="K40" s="465" t="s">
        <v>826</v>
      </c>
    </row>
    <row r="41" spans="1:11" x14ac:dyDescent="0.2">
      <c r="A41" s="884" t="s">
        <v>193</v>
      </c>
      <c r="B41" s="30" t="s">
        <v>148</v>
      </c>
      <c r="C41" s="885"/>
      <c r="D41" s="877">
        <v>5122</v>
      </c>
      <c r="E41" s="611">
        <v>5122</v>
      </c>
      <c r="F41" s="32">
        <v>1</v>
      </c>
      <c r="H41" s="463"/>
      <c r="I41" s="463"/>
      <c r="J41" s="469" t="s">
        <v>392</v>
      </c>
      <c r="K41" s="610" t="s">
        <v>246</v>
      </c>
    </row>
    <row r="42" spans="1:11" x14ac:dyDescent="0.2">
      <c r="A42" s="884" t="s">
        <v>194</v>
      </c>
      <c r="B42" s="30" t="s">
        <v>148</v>
      </c>
      <c r="C42" s="885"/>
      <c r="D42" s="877">
        <v>5099</v>
      </c>
      <c r="E42" s="611">
        <v>5099</v>
      </c>
      <c r="F42" s="32">
        <v>1</v>
      </c>
      <c r="H42" s="463"/>
      <c r="I42" s="463"/>
      <c r="J42" s="469" t="s">
        <v>673</v>
      </c>
      <c r="K42" s="610" t="s">
        <v>246</v>
      </c>
    </row>
    <row r="43" spans="1:11" x14ac:dyDescent="0.2">
      <c r="A43" s="884" t="s">
        <v>655</v>
      </c>
      <c r="B43" s="30" t="s">
        <v>153</v>
      </c>
      <c r="C43" s="885"/>
      <c r="D43" s="877">
        <v>7059</v>
      </c>
      <c r="E43" s="611">
        <v>7059</v>
      </c>
      <c r="F43" s="32">
        <v>1</v>
      </c>
      <c r="H43" s="304" t="s">
        <v>346</v>
      </c>
      <c r="I43" s="304" t="s">
        <v>148</v>
      </c>
      <c r="J43" s="468" t="s">
        <v>442</v>
      </c>
      <c r="K43" s="607" t="s">
        <v>443</v>
      </c>
    </row>
    <row r="44" spans="1:11" x14ac:dyDescent="0.2">
      <c r="A44" s="884" t="s">
        <v>195</v>
      </c>
      <c r="B44" s="30" t="s">
        <v>152</v>
      </c>
      <c r="C44" s="885"/>
      <c r="D44" s="877">
        <v>6013</v>
      </c>
      <c r="E44" s="611">
        <v>6013</v>
      </c>
      <c r="F44" s="32">
        <v>1</v>
      </c>
      <c r="H44" s="463" t="s">
        <v>347</v>
      </c>
      <c r="I44" s="463" t="s">
        <v>153</v>
      </c>
      <c r="J44" s="469" t="s">
        <v>183</v>
      </c>
      <c r="K44" s="465" t="s">
        <v>179</v>
      </c>
    </row>
    <row r="45" spans="1:11" x14ac:dyDescent="0.2">
      <c r="A45" s="884" t="s">
        <v>196</v>
      </c>
      <c r="B45" s="30" t="s">
        <v>152</v>
      </c>
      <c r="C45" s="885" t="s">
        <v>501</v>
      </c>
      <c r="D45" s="877">
        <v>6186</v>
      </c>
      <c r="F45" s="32">
        <v>0</v>
      </c>
      <c r="H45" s="463"/>
      <c r="I45" s="463"/>
      <c r="J45" s="469" t="s">
        <v>444</v>
      </c>
      <c r="K45" s="465" t="s">
        <v>800</v>
      </c>
    </row>
    <row r="46" spans="1:11" x14ac:dyDescent="0.2">
      <c r="A46" s="884" t="s">
        <v>457</v>
      </c>
      <c r="B46" s="30" t="s">
        <v>148</v>
      </c>
      <c r="C46" s="885" t="s">
        <v>154</v>
      </c>
      <c r="D46" s="877">
        <v>5005</v>
      </c>
      <c r="E46" s="611">
        <v>5005</v>
      </c>
      <c r="F46" s="32">
        <v>1</v>
      </c>
      <c r="H46" s="462"/>
      <c r="I46" s="462"/>
      <c r="J46" s="467" t="s">
        <v>47</v>
      </c>
      <c r="K46" s="31" t="s">
        <v>179</v>
      </c>
    </row>
    <row r="47" spans="1:11" x14ac:dyDescent="0.2">
      <c r="A47" s="884" t="s">
        <v>197</v>
      </c>
      <c r="B47" s="30" t="s">
        <v>152</v>
      </c>
      <c r="C47" s="885"/>
      <c r="D47" s="877">
        <v>6016</v>
      </c>
      <c r="E47" s="611">
        <v>6016</v>
      </c>
      <c r="F47" s="32">
        <v>1</v>
      </c>
      <c r="H47" s="304" t="s">
        <v>481</v>
      </c>
      <c r="I47" s="304" t="s">
        <v>153</v>
      </c>
      <c r="J47" s="468" t="s">
        <v>286</v>
      </c>
      <c r="K47" s="30" t="s">
        <v>512</v>
      </c>
    </row>
    <row r="48" spans="1:11" x14ac:dyDescent="0.2">
      <c r="A48" s="884" t="s">
        <v>198</v>
      </c>
      <c r="B48" s="30" t="s">
        <v>148</v>
      </c>
      <c r="C48" s="885"/>
      <c r="D48" s="877">
        <v>5065</v>
      </c>
      <c r="E48" s="611">
        <v>5065</v>
      </c>
      <c r="F48" s="32">
        <v>1</v>
      </c>
      <c r="H48" s="304" t="s">
        <v>354</v>
      </c>
      <c r="I48" s="304" t="s">
        <v>152</v>
      </c>
      <c r="J48" s="468" t="s">
        <v>447</v>
      </c>
      <c r="K48" s="30" t="s">
        <v>448</v>
      </c>
    </row>
    <row r="49" spans="1:11" x14ac:dyDescent="0.2">
      <c r="A49" s="884" t="s">
        <v>199</v>
      </c>
      <c r="B49" s="30" t="s">
        <v>148</v>
      </c>
      <c r="C49" s="885"/>
      <c r="D49" s="877">
        <v>5006</v>
      </c>
      <c r="E49" s="611">
        <v>5006</v>
      </c>
      <c r="F49" s="32">
        <v>1</v>
      </c>
      <c r="H49" s="304" t="s">
        <v>355</v>
      </c>
      <c r="I49" s="304" t="s">
        <v>152</v>
      </c>
      <c r="J49" s="468" t="s">
        <v>449</v>
      </c>
      <c r="K49" s="30" t="s">
        <v>450</v>
      </c>
    </row>
    <row r="50" spans="1:11" x14ac:dyDescent="0.2">
      <c r="A50" s="884" t="s">
        <v>753</v>
      </c>
      <c r="B50" s="30" t="s">
        <v>148</v>
      </c>
      <c r="C50" s="885" t="s">
        <v>875</v>
      </c>
      <c r="D50" s="877">
        <v>5140</v>
      </c>
      <c r="F50" s="32">
        <v>0</v>
      </c>
      <c r="H50" s="304" t="s">
        <v>356</v>
      </c>
      <c r="I50" s="304" t="s">
        <v>152</v>
      </c>
      <c r="J50" s="468" t="s">
        <v>445</v>
      </c>
      <c r="K50" s="30" t="s">
        <v>446</v>
      </c>
    </row>
    <row r="51" spans="1:11" x14ac:dyDescent="0.2">
      <c r="A51" s="884" t="s">
        <v>200</v>
      </c>
      <c r="B51" s="30" t="s">
        <v>148</v>
      </c>
      <c r="C51" s="885"/>
      <c r="D51" s="877">
        <v>5128</v>
      </c>
      <c r="E51" s="611">
        <v>5128</v>
      </c>
      <c r="F51" s="32">
        <v>1</v>
      </c>
      <c r="H51" s="304" t="s">
        <v>482</v>
      </c>
      <c r="I51" s="304" t="s">
        <v>153</v>
      </c>
      <c r="J51" s="468" t="s">
        <v>362</v>
      </c>
      <c r="K51" s="30" t="s">
        <v>526</v>
      </c>
    </row>
    <row r="52" spans="1:11" x14ac:dyDescent="0.2">
      <c r="A52" s="884" t="s">
        <v>201</v>
      </c>
      <c r="B52" s="30" t="s">
        <v>148</v>
      </c>
      <c r="C52" s="885" t="s">
        <v>502</v>
      </c>
      <c r="D52" s="877">
        <v>5005</v>
      </c>
      <c r="F52" s="32">
        <v>0</v>
      </c>
      <c r="H52" s="304" t="s">
        <v>823</v>
      </c>
      <c r="I52" s="304" t="s">
        <v>152</v>
      </c>
      <c r="J52" s="468" t="s">
        <v>215</v>
      </c>
      <c r="K52" s="30" t="s">
        <v>824</v>
      </c>
    </row>
    <row r="53" spans="1:11" x14ac:dyDescent="0.2">
      <c r="A53" s="884" t="s">
        <v>458</v>
      </c>
      <c r="B53" s="30" t="s">
        <v>155</v>
      </c>
      <c r="C53" s="885" t="s">
        <v>154</v>
      </c>
      <c r="D53" s="877">
        <v>4002</v>
      </c>
      <c r="E53" s="611">
        <v>4002</v>
      </c>
      <c r="F53" s="32">
        <v>1</v>
      </c>
      <c r="H53" s="304" t="s">
        <v>484</v>
      </c>
      <c r="I53" s="304" t="s">
        <v>148</v>
      </c>
      <c r="J53" s="468" t="s">
        <v>319</v>
      </c>
      <c r="K53" s="30" t="s">
        <v>518</v>
      </c>
    </row>
    <row r="54" spans="1:11" x14ac:dyDescent="0.2">
      <c r="A54" s="884" t="s">
        <v>202</v>
      </c>
      <c r="B54" s="30" t="s">
        <v>148</v>
      </c>
      <c r="C54" s="885"/>
      <c r="D54" s="877">
        <v>5121</v>
      </c>
      <c r="E54" s="611">
        <v>5121</v>
      </c>
      <c r="F54" s="32">
        <v>1</v>
      </c>
      <c r="H54" s="304" t="s">
        <v>486</v>
      </c>
      <c r="I54" s="304" t="s">
        <v>148</v>
      </c>
      <c r="J54" s="468" t="s">
        <v>382</v>
      </c>
      <c r="K54" s="30" t="s">
        <v>531</v>
      </c>
    </row>
    <row r="55" spans="1:11" x14ac:dyDescent="0.2">
      <c r="A55" s="884" t="s">
        <v>761</v>
      </c>
      <c r="B55" s="30" t="s">
        <v>148</v>
      </c>
      <c r="C55" s="885" t="s">
        <v>876</v>
      </c>
      <c r="D55" s="877">
        <v>5103</v>
      </c>
      <c r="F55" s="32">
        <v>0</v>
      </c>
      <c r="H55" s="304" t="s">
        <v>487</v>
      </c>
      <c r="I55" s="304" t="s">
        <v>152</v>
      </c>
      <c r="J55" s="468" t="s">
        <v>326</v>
      </c>
      <c r="K55" s="30" t="s">
        <v>520</v>
      </c>
    </row>
    <row r="56" spans="1:11" x14ac:dyDescent="0.2">
      <c r="A56" s="884" t="s">
        <v>203</v>
      </c>
      <c r="B56" s="30" t="s">
        <v>148</v>
      </c>
      <c r="C56" s="885"/>
      <c r="D56" s="877">
        <v>5081</v>
      </c>
      <c r="E56" s="611">
        <v>5081</v>
      </c>
      <c r="F56" s="32">
        <v>1</v>
      </c>
      <c r="H56" s="304" t="s">
        <v>488</v>
      </c>
      <c r="I56" s="304" t="s">
        <v>153</v>
      </c>
      <c r="J56" s="468" t="s">
        <v>370</v>
      </c>
      <c r="K56" s="30" t="s">
        <v>529</v>
      </c>
    </row>
    <row r="57" spans="1:11" x14ac:dyDescent="0.2">
      <c r="A57" s="884" t="s">
        <v>204</v>
      </c>
      <c r="B57" s="30" t="s">
        <v>148</v>
      </c>
      <c r="C57" s="885"/>
      <c r="D57" s="877">
        <v>5088</v>
      </c>
      <c r="E57" s="611">
        <v>5088</v>
      </c>
      <c r="F57" s="32">
        <v>1</v>
      </c>
      <c r="H57" s="304" t="s">
        <v>489</v>
      </c>
      <c r="I57" s="304" t="s">
        <v>152</v>
      </c>
      <c r="J57" s="468" t="s">
        <v>431</v>
      </c>
      <c r="K57" s="30" t="s">
        <v>534</v>
      </c>
    </row>
    <row r="58" spans="1:11" x14ac:dyDescent="0.2">
      <c r="A58" s="884" t="s">
        <v>779</v>
      </c>
      <c r="B58" s="30" t="s">
        <v>148</v>
      </c>
      <c r="C58" s="885"/>
      <c r="D58" s="877">
        <v>5158</v>
      </c>
      <c r="E58" s="611">
        <v>5158</v>
      </c>
      <c r="F58" s="32">
        <v>1</v>
      </c>
      <c r="H58" s="304" t="s">
        <v>490</v>
      </c>
      <c r="I58" s="304" t="s">
        <v>148</v>
      </c>
      <c r="J58" s="468" t="s">
        <v>309</v>
      </c>
      <c r="K58" s="30" t="s">
        <v>515</v>
      </c>
    </row>
    <row r="59" spans="1:11" x14ac:dyDescent="0.2">
      <c r="A59" s="884" t="s">
        <v>205</v>
      </c>
      <c r="B59" s="30" t="s">
        <v>152</v>
      </c>
      <c r="C59" s="885" t="s">
        <v>503</v>
      </c>
      <c r="D59" s="878">
        <v>6171</v>
      </c>
      <c r="F59" s="32">
        <v>0</v>
      </c>
      <c r="H59" s="82" t="s">
        <v>491</v>
      </c>
      <c r="I59" s="82" t="s">
        <v>152</v>
      </c>
      <c r="J59" s="467" t="s">
        <v>394</v>
      </c>
      <c r="K59" s="464" t="s">
        <v>507</v>
      </c>
    </row>
    <row r="60" spans="1:11" x14ac:dyDescent="0.2">
      <c r="A60" s="884" t="s">
        <v>206</v>
      </c>
      <c r="B60" s="30" t="s">
        <v>152</v>
      </c>
      <c r="C60" s="885" t="s">
        <v>503</v>
      </c>
      <c r="D60" s="877">
        <v>6171</v>
      </c>
      <c r="F60" s="32">
        <v>0</v>
      </c>
      <c r="H60" s="304" t="s">
        <v>492</v>
      </c>
      <c r="I60" s="304" t="s">
        <v>153</v>
      </c>
      <c r="J60" s="468" t="s">
        <v>330</v>
      </c>
      <c r="K60" s="30" t="s">
        <v>521</v>
      </c>
    </row>
    <row r="61" spans="1:11" x14ac:dyDescent="0.2">
      <c r="A61" s="884" t="s">
        <v>208</v>
      </c>
      <c r="B61" s="30" t="s">
        <v>148</v>
      </c>
      <c r="C61" s="885"/>
      <c r="D61" s="877">
        <v>5011</v>
      </c>
      <c r="E61" s="611">
        <v>5011</v>
      </c>
      <c r="F61" s="32">
        <v>1</v>
      </c>
      <c r="H61" s="608" t="s">
        <v>793</v>
      </c>
      <c r="I61" s="304" t="s">
        <v>152</v>
      </c>
      <c r="J61" s="468" t="s">
        <v>801</v>
      </c>
      <c r="K61" s="607" t="s">
        <v>802</v>
      </c>
    </row>
    <row r="62" spans="1:11" x14ac:dyDescent="0.2">
      <c r="A62" s="884" t="s">
        <v>209</v>
      </c>
      <c r="B62" s="30" t="s">
        <v>152</v>
      </c>
      <c r="C62" s="885" t="s">
        <v>504</v>
      </c>
      <c r="D62" s="877">
        <v>6094</v>
      </c>
      <c r="F62" s="32">
        <v>0</v>
      </c>
      <c r="H62" s="463" t="s">
        <v>493</v>
      </c>
      <c r="I62" s="463" t="s">
        <v>153</v>
      </c>
      <c r="J62" s="469" t="s">
        <v>435</v>
      </c>
      <c r="K62" s="465" t="s">
        <v>536</v>
      </c>
    </row>
    <row r="63" spans="1:11" x14ac:dyDescent="0.2">
      <c r="A63" s="884" t="s">
        <v>210</v>
      </c>
      <c r="B63" s="30" t="s">
        <v>148</v>
      </c>
      <c r="C63" s="885"/>
      <c r="D63" s="877">
        <v>5092</v>
      </c>
      <c r="E63" s="611">
        <v>5092</v>
      </c>
      <c r="F63" s="32">
        <v>1</v>
      </c>
      <c r="H63" s="463"/>
      <c r="I63" s="463"/>
      <c r="J63" s="469" t="s">
        <v>438</v>
      </c>
      <c r="K63" s="465"/>
    </row>
    <row r="64" spans="1:11" x14ac:dyDescent="0.2">
      <c r="A64" s="884" t="s">
        <v>459</v>
      </c>
      <c r="B64" s="30" t="s">
        <v>148</v>
      </c>
      <c r="C64" s="885" t="s">
        <v>877</v>
      </c>
      <c r="D64" s="877">
        <v>5012</v>
      </c>
      <c r="F64" s="32">
        <v>0</v>
      </c>
      <c r="H64" s="82" t="s">
        <v>495</v>
      </c>
      <c r="I64" s="82" t="s">
        <v>152</v>
      </c>
      <c r="J64" s="466" t="s">
        <v>278</v>
      </c>
      <c r="K64" s="464" t="s">
        <v>510</v>
      </c>
    </row>
    <row r="65" spans="1:11" x14ac:dyDescent="0.2">
      <c r="A65" s="884" t="s">
        <v>211</v>
      </c>
      <c r="B65" s="30" t="s">
        <v>148</v>
      </c>
      <c r="C65" s="885" t="s">
        <v>505</v>
      </c>
      <c r="D65" s="877">
        <v>5089</v>
      </c>
      <c r="F65" s="32">
        <v>0</v>
      </c>
      <c r="H65" s="463"/>
      <c r="I65" s="463"/>
      <c r="J65" s="469" t="s">
        <v>401</v>
      </c>
      <c r="K65" s="465"/>
    </row>
    <row r="66" spans="1:11" x14ac:dyDescent="0.2">
      <c r="A66" s="884" t="s">
        <v>212</v>
      </c>
      <c r="B66" s="30" t="s">
        <v>148</v>
      </c>
      <c r="C66" s="885"/>
      <c r="D66" s="877">
        <v>5013</v>
      </c>
      <c r="E66" s="611">
        <v>5013</v>
      </c>
      <c r="F66" s="32">
        <v>1</v>
      </c>
      <c r="H66" s="463"/>
      <c r="I66" s="463"/>
      <c r="J66" s="469" t="s">
        <v>420</v>
      </c>
      <c r="K66" s="465"/>
    </row>
    <row r="67" spans="1:11" x14ac:dyDescent="0.2">
      <c r="A67" s="884" t="s">
        <v>656</v>
      </c>
      <c r="B67" s="30" t="s">
        <v>153</v>
      </c>
      <c r="C67" s="885"/>
      <c r="D67" s="877">
        <v>7061</v>
      </c>
      <c r="E67" s="611">
        <v>7061</v>
      </c>
      <c r="F67" s="32">
        <v>1</v>
      </c>
      <c r="H67" s="82" t="s">
        <v>496</v>
      </c>
      <c r="I67" s="82" t="s">
        <v>152</v>
      </c>
      <c r="J67" s="466" t="s">
        <v>430</v>
      </c>
      <c r="K67" s="464" t="s">
        <v>533</v>
      </c>
    </row>
    <row r="68" spans="1:11" x14ac:dyDescent="0.2">
      <c r="A68" s="884" t="s">
        <v>32</v>
      </c>
      <c r="B68" s="30" t="s">
        <v>148</v>
      </c>
      <c r="C68" s="885" t="s">
        <v>154</v>
      </c>
      <c r="D68" s="877">
        <v>5066</v>
      </c>
      <c r="E68" s="611">
        <v>5066</v>
      </c>
      <c r="F68" s="32">
        <v>1</v>
      </c>
      <c r="H68" s="462"/>
      <c r="I68" s="462"/>
      <c r="J68" s="467" t="s">
        <v>42</v>
      </c>
      <c r="K68" s="31"/>
    </row>
    <row r="69" spans="1:11" x14ac:dyDescent="0.2">
      <c r="A69" s="884" t="s">
        <v>213</v>
      </c>
      <c r="B69" s="30" t="s">
        <v>152</v>
      </c>
      <c r="C69" s="885" t="s">
        <v>154</v>
      </c>
      <c r="D69" s="877">
        <v>6187</v>
      </c>
      <c r="E69" s="611">
        <v>6187</v>
      </c>
      <c r="F69" s="32">
        <v>1</v>
      </c>
      <c r="H69" s="304" t="s">
        <v>497</v>
      </c>
      <c r="I69" s="304" t="s">
        <v>152</v>
      </c>
      <c r="J69" s="468" t="s">
        <v>433</v>
      </c>
      <c r="K69" s="30" t="s">
        <v>535</v>
      </c>
    </row>
    <row r="70" spans="1:11" x14ac:dyDescent="0.2">
      <c r="A70" s="884" t="s">
        <v>214</v>
      </c>
      <c r="B70" s="30" t="s">
        <v>152</v>
      </c>
      <c r="C70" s="885"/>
      <c r="D70" s="877">
        <v>6164</v>
      </c>
      <c r="E70" s="611">
        <v>6164</v>
      </c>
      <c r="F70" s="32">
        <v>1</v>
      </c>
      <c r="H70" s="304" t="s">
        <v>498</v>
      </c>
      <c r="I70" s="304" t="s">
        <v>152</v>
      </c>
      <c r="J70" s="468" t="s">
        <v>196</v>
      </c>
      <c r="K70" s="30" t="s">
        <v>501</v>
      </c>
    </row>
    <row r="71" spans="1:11" x14ac:dyDescent="0.2">
      <c r="A71" s="884" t="s">
        <v>215</v>
      </c>
      <c r="B71" s="30" t="s">
        <v>152</v>
      </c>
      <c r="C71" s="885" t="s">
        <v>506</v>
      </c>
      <c r="D71" s="877">
        <v>6181</v>
      </c>
      <c r="F71" s="32">
        <v>0</v>
      </c>
      <c r="H71" s="462" t="s">
        <v>675</v>
      </c>
      <c r="I71" s="462" t="s">
        <v>153</v>
      </c>
      <c r="J71" s="467" t="s">
        <v>44</v>
      </c>
      <c r="K71" s="31" t="s">
        <v>674</v>
      </c>
    </row>
    <row r="72" spans="1:11" x14ac:dyDescent="0.2">
      <c r="A72" s="884" t="s">
        <v>216</v>
      </c>
      <c r="B72" s="30" t="s">
        <v>148</v>
      </c>
      <c r="C72" s="885"/>
      <c r="D72" s="877">
        <v>5087</v>
      </c>
      <c r="E72" s="611">
        <v>5087</v>
      </c>
      <c r="F72" s="32">
        <v>1</v>
      </c>
      <c r="H72" s="82" t="s">
        <v>499</v>
      </c>
      <c r="I72" s="82" t="s">
        <v>153</v>
      </c>
      <c r="J72" s="466" t="s">
        <v>825</v>
      </c>
      <c r="K72" s="464" t="s">
        <v>514</v>
      </c>
    </row>
    <row r="73" spans="1:11" x14ac:dyDescent="0.2">
      <c r="A73" s="884" t="s">
        <v>795</v>
      </c>
      <c r="B73" s="30" t="s">
        <v>153</v>
      </c>
      <c r="C73" s="885"/>
      <c r="D73" s="877">
        <v>7078</v>
      </c>
      <c r="E73" s="611">
        <v>7078</v>
      </c>
      <c r="F73" s="32">
        <v>1</v>
      </c>
      <c r="H73" s="462"/>
      <c r="I73" s="462"/>
      <c r="J73" s="467" t="s">
        <v>379</v>
      </c>
      <c r="K73" s="31"/>
    </row>
    <row r="74" spans="1:11" x14ac:dyDescent="0.2">
      <c r="A74" s="884" t="s">
        <v>460</v>
      </c>
      <c r="B74" s="30" t="s">
        <v>153</v>
      </c>
      <c r="C74" s="885" t="s">
        <v>154</v>
      </c>
      <c r="D74" s="877">
        <v>7002</v>
      </c>
      <c r="E74" s="611">
        <v>7002</v>
      </c>
      <c r="F74" s="32">
        <v>1</v>
      </c>
    </row>
    <row r="75" spans="1:11" x14ac:dyDescent="0.2">
      <c r="A75" s="884" t="s">
        <v>815</v>
      </c>
      <c r="B75" s="30" t="s">
        <v>152</v>
      </c>
      <c r="C75" s="885"/>
      <c r="D75" s="877">
        <v>6054</v>
      </c>
      <c r="E75" s="611">
        <v>6054</v>
      </c>
      <c r="F75" s="32">
        <v>1</v>
      </c>
    </row>
    <row r="76" spans="1:11" x14ac:dyDescent="0.2">
      <c r="A76" s="884" t="s">
        <v>218</v>
      </c>
      <c r="B76" s="30" t="s">
        <v>152</v>
      </c>
      <c r="C76" s="885"/>
      <c r="D76" s="877">
        <v>6023</v>
      </c>
      <c r="E76" s="611">
        <v>6023</v>
      </c>
      <c r="F76" s="32">
        <v>1</v>
      </c>
    </row>
    <row r="77" spans="1:11" x14ac:dyDescent="0.2">
      <c r="A77" s="884" t="s">
        <v>219</v>
      </c>
      <c r="B77" s="30" t="s">
        <v>152</v>
      </c>
      <c r="C77" s="885"/>
      <c r="D77" s="877">
        <v>6024</v>
      </c>
      <c r="E77" s="611">
        <v>6024</v>
      </c>
      <c r="F77" s="32">
        <v>1</v>
      </c>
    </row>
    <row r="78" spans="1:11" x14ac:dyDescent="0.2">
      <c r="A78" s="884" t="s">
        <v>220</v>
      </c>
      <c r="B78" s="30" t="s">
        <v>152</v>
      </c>
      <c r="C78" s="885" t="s">
        <v>508</v>
      </c>
      <c r="D78" s="877">
        <v>6199</v>
      </c>
      <c r="F78" s="32">
        <v>0</v>
      </c>
    </row>
    <row r="79" spans="1:11" x14ac:dyDescent="0.2">
      <c r="A79" s="884" t="s">
        <v>221</v>
      </c>
      <c r="B79" s="30" t="s">
        <v>148</v>
      </c>
      <c r="C79" s="885"/>
      <c r="D79" s="877">
        <v>5014</v>
      </c>
      <c r="E79" s="611">
        <v>5014</v>
      </c>
      <c r="F79" s="32">
        <v>1</v>
      </c>
    </row>
    <row r="80" spans="1:11" x14ac:dyDescent="0.2">
      <c r="A80" s="884" t="s">
        <v>222</v>
      </c>
      <c r="B80" s="30" t="s">
        <v>152</v>
      </c>
      <c r="C80" s="885"/>
      <c r="D80" s="877">
        <v>6025</v>
      </c>
      <c r="E80" s="611">
        <v>6025</v>
      </c>
      <c r="F80" s="32">
        <v>1</v>
      </c>
    </row>
    <row r="81" spans="1:6" x14ac:dyDescent="0.2">
      <c r="A81" s="884" t="s">
        <v>873</v>
      </c>
      <c r="B81" s="30" t="s">
        <v>153</v>
      </c>
      <c r="C81" s="885"/>
      <c r="D81" s="877">
        <v>7084</v>
      </c>
      <c r="E81" s="611">
        <v>7084</v>
      </c>
      <c r="F81" s="32">
        <v>1</v>
      </c>
    </row>
    <row r="82" spans="1:6" x14ac:dyDescent="0.2">
      <c r="A82" s="884" t="s">
        <v>838</v>
      </c>
      <c r="B82" s="30" t="s">
        <v>148</v>
      </c>
      <c r="C82" s="885"/>
      <c r="D82" s="877">
        <v>5050</v>
      </c>
      <c r="E82" s="611">
        <v>5050</v>
      </c>
      <c r="F82" s="32">
        <v>1</v>
      </c>
    </row>
    <row r="83" spans="1:6" x14ac:dyDescent="0.2">
      <c r="A83" s="884" t="s">
        <v>223</v>
      </c>
      <c r="B83" s="30" t="s">
        <v>152</v>
      </c>
      <c r="C83" s="885"/>
      <c r="D83" s="877">
        <v>6010</v>
      </c>
      <c r="E83" s="611">
        <v>6010</v>
      </c>
      <c r="F83" s="32">
        <v>1</v>
      </c>
    </row>
    <row r="84" spans="1:6" x14ac:dyDescent="0.2">
      <c r="A84" s="884" t="s">
        <v>868</v>
      </c>
      <c r="B84" s="30" t="s">
        <v>148</v>
      </c>
      <c r="C84" s="885"/>
      <c r="D84" s="877">
        <v>5197</v>
      </c>
      <c r="E84" s="611">
        <v>5197</v>
      </c>
      <c r="F84" s="32">
        <v>1</v>
      </c>
    </row>
    <row r="85" spans="1:6" x14ac:dyDescent="0.2">
      <c r="A85" s="884" t="s">
        <v>860</v>
      </c>
      <c r="B85" s="30" t="s">
        <v>148</v>
      </c>
      <c r="C85" s="885"/>
      <c r="D85" s="877">
        <v>5189</v>
      </c>
      <c r="E85" s="611">
        <v>5189</v>
      </c>
      <c r="F85" s="32">
        <v>1</v>
      </c>
    </row>
    <row r="86" spans="1:6" x14ac:dyDescent="0.2">
      <c r="A86" s="884" t="s">
        <v>814</v>
      </c>
      <c r="B86" s="30" t="s">
        <v>148</v>
      </c>
      <c r="C86" s="885"/>
      <c r="D86" s="877">
        <v>5175</v>
      </c>
      <c r="E86" s="611">
        <v>5175</v>
      </c>
      <c r="F86" s="32">
        <v>1</v>
      </c>
    </row>
    <row r="87" spans="1:6" x14ac:dyDescent="0.2">
      <c r="A87" s="884" t="s">
        <v>786</v>
      </c>
      <c r="B87" s="30" t="s">
        <v>148</v>
      </c>
      <c r="C87" s="885"/>
      <c r="D87" s="877">
        <v>5164</v>
      </c>
      <c r="E87" s="611">
        <v>5164</v>
      </c>
      <c r="F87" s="32">
        <v>1</v>
      </c>
    </row>
    <row r="88" spans="1:6" x14ac:dyDescent="0.2">
      <c r="A88" s="884" t="s">
        <v>224</v>
      </c>
      <c r="B88" s="30" t="s">
        <v>155</v>
      </c>
      <c r="C88" s="885"/>
      <c r="D88" s="877">
        <v>4003</v>
      </c>
      <c r="E88" s="611">
        <v>4003</v>
      </c>
      <c r="F88" s="32">
        <v>1</v>
      </c>
    </row>
    <row r="89" spans="1:6" x14ac:dyDescent="0.2">
      <c r="A89" s="884" t="s">
        <v>225</v>
      </c>
      <c r="B89" s="30" t="s">
        <v>148</v>
      </c>
      <c r="C89" s="885"/>
      <c r="D89" s="877">
        <v>5015</v>
      </c>
      <c r="E89" s="611">
        <v>5015</v>
      </c>
      <c r="F89" s="32">
        <v>1</v>
      </c>
    </row>
    <row r="90" spans="1:6" x14ac:dyDescent="0.2">
      <c r="A90" s="884" t="s">
        <v>226</v>
      </c>
      <c r="B90" s="30" t="s">
        <v>152</v>
      </c>
      <c r="C90" s="885"/>
      <c r="D90" s="877">
        <v>6026</v>
      </c>
      <c r="E90" s="611">
        <v>6026</v>
      </c>
      <c r="F90" s="32">
        <v>1</v>
      </c>
    </row>
    <row r="91" spans="1:6" x14ac:dyDescent="0.2">
      <c r="A91" s="884" t="s">
        <v>550</v>
      </c>
      <c r="B91" s="30" t="s">
        <v>152</v>
      </c>
      <c r="C91" s="885"/>
      <c r="D91" s="877">
        <v>6002</v>
      </c>
      <c r="E91" s="611">
        <v>6002</v>
      </c>
      <c r="F91" s="32">
        <v>1</v>
      </c>
    </row>
    <row r="92" spans="1:6" x14ac:dyDescent="0.2">
      <c r="A92" s="884" t="s">
        <v>227</v>
      </c>
      <c r="B92" s="30" t="s">
        <v>152</v>
      </c>
      <c r="C92" s="885" t="s">
        <v>551</v>
      </c>
      <c r="D92" s="877">
        <v>6002</v>
      </c>
      <c r="F92" s="32">
        <v>0</v>
      </c>
    </row>
    <row r="93" spans="1:6" x14ac:dyDescent="0.2">
      <c r="A93" s="884" t="s">
        <v>228</v>
      </c>
      <c r="B93" s="30" t="s">
        <v>152</v>
      </c>
      <c r="C93" s="885"/>
      <c r="D93" s="877">
        <v>6162</v>
      </c>
      <c r="E93" s="611">
        <v>6162</v>
      </c>
      <c r="F93" s="32">
        <v>1</v>
      </c>
    </row>
    <row r="94" spans="1:6" x14ac:dyDescent="0.2">
      <c r="A94" s="884" t="s">
        <v>229</v>
      </c>
      <c r="B94" s="30" t="s">
        <v>152</v>
      </c>
      <c r="C94" s="885"/>
      <c r="D94" s="877">
        <v>6157</v>
      </c>
      <c r="E94" s="611">
        <v>6157</v>
      </c>
      <c r="F94" s="32">
        <v>1</v>
      </c>
    </row>
    <row r="95" spans="1:6" x14ac:dyDescent="0.2">
      <c r="A95" s="884" t="s">
        <v>602</v>
      </c>
      <c r="B95" s="30" t="s">
        <v>148</v>
      </c>
      <c r="C95" s="885"/>
      <c r="D95" s="877">
        <v>5036</v>
      </c>
      <c r="E95" s="611">
        <v>5036</v>
      </c>
      <c r="F95" s="32">
        <v>1</v>
      </c>
    </row>
    <row r="96" spans="1:6" x14ac:dyDescent="0.2">
      <c r="A96" s="884" t="s">
        <v>230</v>
      </c>
      <c r="B96" s="30" t="s">
        <v>153</v>
      </c>
      <c r="C96" s="885"/>
      <c r="D96" s="877">
        <v>7003</v>
      </c>
      <c r="E96" s="611">
        <v>7003</v>
      </c>
      <c r="F96" s="32">
        <v>1</v>
      </c>
    </row>
    <row r="97" spans="1:6" x14ac:dyDescent="0.2">
      <c r="A97" s="884" t="s">
        <v>231</v>
      </c>
      <c r="B97" s="30" t="s">
        <v>148</v>
      </c>
      <c r="C97" s="885"/>
      <c r="D97" s="877">
        <v>5083</v>
      </c>
      <c r="E97" s="611">
        <v>5083</v>
      </c>
      <c r="F97" s="32">
        <v>1</v>
      </c>
    </row>
    <row r="98" spans="1:6" x14ac:dyDescent="0.2">
      <c r="A98" s="884" t="s">
        <v>232</v>
      </c>
      <c r="B98" s="30" t="s">
        <v>152</v>
      </c>
      <c r="C98" s="885"/>
      <c r="D98" s="877">
        <v>6160</v>
      </c>
      <c r="E98" s="611">
        <v>6160</v>
      </c>
      <c r="F98" s="32">
        <v>1</v>
      </c>
    </row>
    <row r="99" spans="1:6" x14ac:dyDescent="0.2">
      <c r="A99" s="884" t="s">
        <v>233</v>
      </c>
      <c r="B99" s="30" t="s">
        <v>152</v>
      </c>
      <c r="C99" s="885"/>
      <c r="D99" s="877">
        <v>6028</v>
      </c>
      <c r="E99" s="611">
        <v>6028</v>
      </c>
      <c r="F99" s="32">
        <v>1</v>
      </c>
    </row>
    <row r="100" spans="1:6" x14ac:dyDescent="0.2">
      <c r="A100" s="884" t="s">
        <v>461</v>
      </c>
      <c r="B100" s="30" t="s">
        <v>153</v>
      </c>
      <c r="C100" s="885" t="s">
        <v>154</v>
      </c>
      <c r="D100" s="877">
        <v>7004</v>
      </c>
      <c r="E100" s="611">
        <v>7004</v>
      </c>
      <c r="F100" s="32">
        <v>1</v>
      </c>
    </row>
    <row r="101" spans="1:6" x14ac:dyDescent="0.2">
      <c r="A101" s="884" t="s">
        <v>563</v>
      </c>
      <c r="B101" s="30" t="s">
        <v>153</v>
      </c>
      <c r="C101" s="885" t="s">
        <v>525</v>
      </c>
      <c r="D101" s="877">
        <v>7004</v>
      </c>
      <c r="F101" s="32">
        <v>0</v>
      </c>
    </row>
    <row r="102" spans="1:6" x14ac:dyDescent="0.2">
      <c r="A102" s="884" t="s">
        <v>234</v>
      </c>
      <c r="B102" s="30" t="s">
        <v>153</v>
      </c>
      <c r="C102" s="885"/>
      <c r="D102" s="877">
        <v>7005</v>
      </c>
      <c r="E102" s="611">
        <v>7005</v>
      </c>
      <c r="F102" s="32">
        <v>1</v>
      </c>
    </row>
    <row r="103" spans="1:6" x14ac:dyDescent="0.2">
      <c r="A103" s="884" t="s">
        <v>235</v>
      </c>
      <c r="B103" s="30" t="s">
        <v>153</v>
      </c>
      <c r="C103" s="885"/>
      <c r="D103" s="877">
        <v>7006</v>
      </c>
      <c r="E103" s="611">
        <v>7006</v>
      </c>
      <c r="F103" s="32">
        <v>1</v>
      </c>
    </row>
    <row r="104" spans="1:6" x14ac:dyDescent="0.2">
      <c r="A104" s="884" t="s">
        <v>236</v>
      </c>
      <c r="B104" s="30" t="s">
        <v>148</v>
      </c>
      <c r="C104" s="885"/>
      <c r="D104" s="877">
        <v>5107</v>
      </c>
      <c r="E104" s="611">
        <v>5107</v>
      </c>
      <c r="F104" s="32">
        <v>1</v>
      </c>
    </row>
    <row r="105" spans="1:6" x14ac:dyDescent="0.2">
      <c r="A105" s="884" t="s">
        <v>237</v>
      </c>
      <c r="B105" s="30" t="s">
        <v>148</v>
      </c>
      <c r="C105" s="885"/>
      <c r="D105" s="877">
        <v>5084</v>
      </c>
      <c r="E105" s="611">
        <v>5084</v>
      </c>
      <c r="F105" s="32">
        <v>1</v>
      </c>
    </row>
    <row r="106" spans="1:6" x14ac:dyDescent="0.2">
      <c r="A106" s="884" t="s">
        <v>658</v>
      </c>
      <c r="B106" s="30" t="s">
        <v>152</v>
      </c>
      <c r="C106" s="885"/>
      <c r="D106" s="877">
        <v>6030</v>
      </c>
      <c r="E106" s="611">
        <v>6030</v>
      </c>
      <c r="F106" s="32">
        <v>1</v>
      </c>
    </row>
    <row r="107" spans="1:6" x14ac:dyDescent="0.2">
      <c r="A107" s="884" t="s">
        <v>462</v>
      </c>
      <c r="B107" s="30" t="s">
        <v>152</v>
      </c>
      <c r="C107" s="885" t="s">
        <v>154</v>
      </c>
      <c r="D107" s="877">
        <v>6171</v>
      </c>
      <c r="E107" s="611">
        <v>6171</v>
      </c>
      <c r="F107" s="32">
        <v>1</v>
      </c>
    </row>
    <row r="108" spans="1:6" x14ac:dyDescent="0.2">
      <c r="A108" s="884" t="s">
        <v>769</v>
      </c>
      <c r="B108" s="30" t="s">
        <v>153</v>
      </c>
      <c r="C108" s="885"/>
      <c r="D108" s="877">
        <v>7069</v>
      </c>
      <c r="E108" s="611">
        <v>7069</v>
      </c>
      <c r="F108" s="32">
        <v>1</v>
      </c>
    </row>
    <row r="109" spans="1:6" x14ac:dyDescent="0.2">
      <c r="A109" s="884" t="s">
        <v>238</v>
      </c>
      <c r="B109" s="30" t="s">
        <v>148</v>
      </c>
      <c r="C109" s="885"/>
      <c r="D109" s="877">
        <v>5123</v>
      </c>
      <c r="E109" s="611">
        <v>5123</v>
      </c>
      <c r="F109" s="32">
        <v>1</v>
      </c>
    </row>
    <row r="110" spans="1:6" x14ac:dyDescent="0.2">
      <c r="A110" s="884" t="s">
        <v>870</v>
      </c>
      <c r="B110" s="30" t="s">
        <v>148</v>
      </c>
      <c r="C110" s="885" t="s">
        <v>154</v>
      </c>
      <c r="D110" s="877">
        <v>5202</v>
      </c>
      <c r="E110" s="611">
        <v>5202</v>
      </c>
      <c r="F110" s="32">
        <v>1</v>
      </c>
    </row>
    <row r="111" spans="1:6" x14ac:dyDescent="0.2">
      <c r="A111" s="884" t="s">
        <v>770</v>
      </c>
      <c r="B111" s="30" t="s">
        <v>153</v>
      </c>
      <c r="C111" s="885"/>
      <c r="D111" s="877">
        <v>7072</v>
      </c>
      <c r="E111" s="611">
        <v>7072</v>
      </c>
      <c r="F111" s="32">
        <v>1</v>
      </c>
    </row>
    <row r="112" spans="1:6" x14ac:dyDescent="0.2">
      <c r="A112" s="884" t="s">
        <v>659</v>
      </c>
      <c r="B112" s="30" t="s">
        <v>152</v>
      </c>
      <c r="C112" s="885" t="s">
        <v>1083</v>
      </c>
      <c r="D112" s="877">
        <v>6169</v>
      </c>
      <c r="F112" s="32">
        <v>0</v>
      </c>
    </row>
    <row r="113" spans="1:6" x14ac:dyDescent="0.2">
      <c r="A113" s="884" t="s">
        <v>239</v>
      </c>
      <c r="B113" s="30" t="s">
        <v>148</v>
      </c>
      <c r="C113" s="885"/>
      <c r="D113" s="877">
        <v>5017</v>
      </c>
      <c r="E113" s="611">
        <v>5017</v>
      </c>
      <c r="F113" s="32">
        <v>1</v>
      </c>
    </row>
    <row r="114" spans="1:6" x14ac:dyDescent="0.2">
      <c r="A114" s="884" t="s">
        <v>240</v>
      </c>
      <c r="B114" s="30" t="s">
        <v>148</v>
      </c>
      <c r="C114" s="885"/>
      <c r="D114" s="877">
        <v>5018</v>
      </c>
      <c r="E114" s="611">
        <v>5018</v>
      </c>
      <c r="F114" s="32">
        <v>1</v>
      </c>
    </row>
    <row r="115" spans="1:6" x14ac:dyDescent="0.2">
      <c r="A115" s="884" t="s">
        <v>241</v>
      </c>
      <c r="B115" s="30" t="s">
        <v>148</v>
      </c>
      <c r="C115" s="885"/>
      <c r="D115" s="877">
        <v>5082</v>
      </c>
      <c r="E115" s="611">
        <v>5082</v>
      </c>
      <c r="F115" s="32">
        <v>1</v>
      </c>
    </row>
    <row r="116" spans="1:6" x14ac:dyDescent="0.2">
      <c r="A116" s="884" t="s">
        <v>242</v>
      </c>
      <c r="B116" s="30" t="s">
        <v>153</v>
      </c>
      <c r="C116" s="885"/>
      <c r="D116" s="877">
        <v>7047</v>
      </c>
      <c r="E116" s="611">
        <v>7047</v>
      </c>
      <c r="F116" s="32">
        <v>1</v>
      </c>
    </row>
    <row r="117" spans="1:6" x14ac:dyDescent="0.2">
      <c r="A117" s="884" t="s">
        <v>660</v>
      </c>
      <c r="B117" s="30" t="s">
        <v>152</v>
      </c>
      <c r="C117" s="885"/>
      <c r="D117" s="877">
        <v>6032</v>
      </c>
      <c r="E117" s="611">
        <v>6032</v>
      </c>
      <c r="F117" s="32">
        <v>1</v>
      </c>
    </row>
    <row r="118" spans="1:6" x14ac:dyDescent="0.2">
      <c r="A118" s="884" t="s">
        <v>738</v>
      </c>
      <c r="B118" s="30" t="s">
        <v>148</v>
      </c>
      <c r="C118" s="885"/>
      <c r="D118" s="877">
        <v>5139</v>
      </c>
      <c r="E118" s="611">
        <v>5139</v>
      </c>
      <c r="F118" s="32">
        <v>1</v>
      </c>
    </row>
    <row r="119" spans="1:6" x14ac:dyDescent="0.2">
      <c r="A119" s="884" t="s">
        <v>243</v>
      </c>
      <c r="B119" s="30" t="s">
        <v>152</v>
      </c>
      <c r="C119" s="885"/>
      <c r="D119" s="877">
        <v>6185</v>
      </c>
      <c r="E119" s="611">
        <v>6185</v>
      </c>
      <c r="F119" s="32">
        <v>1</v>
      </c>
    </row>
    <row r="120" spans="1:6" x14ac:dyDescent="0.2">
      <c r="A120" s="884" t="s">
        <v>244</v>
      </c>
      <c r="B120" s="30" t="s">
        <v>148</v>
      </c>
      <c r="C120" s="885" t="s">
        <v>154</v>
      </c>
      <c r="D120" s="877">
        <v>5104</v>
      </c>
      <c r="E120" s="611">
        <v>5104</v>
      </c>
      <c r="F120" s="32">
        <v>1</v>
      </c>
    </row>
    <row r="121" spans="1:6" x14ac:dyDescent="0.2">
      <c r="A121" s="884" t="s">
        <v>245</v>
      </c>
      <c r="B121" s="30" t="s">
        <v>152</v>
      </c>
      <c r="C121" s="885" t="s">
        <v>246</v>
      </c>
      <c r="D121" s="877">
        <v>6001</v>
      </c>
      <c r="F121" s="32">
        <v>0</v>
      </c>
    </row>
    <row r="122" spans="1:6" x14ac:dyDescent="0.2">
      <c r="A122" s="884" t="s">
        <v>247</v>
      </c>
      <c r="B122" s="30" t="s">
        <v>148</v>
      </c>
      <c r="C122" s="885"/>
      <c r="D122" s="877">
        <v>5127</v>
      </c>
      <c r="E122" s="611">
        <v>5127</v>
      </c>
      <c r="F122" s="32">
        <v>1</v>
      </c>
    </row>
    <row r="123" spans="1:6" x14ac:dyDescent="0.2">
      <c r="A123" s="884" t="s">
        <v>248</v>
      </c>
      <c r="B123" s="30" t="s">
        <v>148</v>
      </c>
      <c r="C123" s="885"/>
      <c r="D123" s="877">
        <v>5080</v>
      </c>
      <c r="E123" s="611">
        <v>5080</v>
      </c>
      <c r="F123" s="32">
        <v>1</v>
      </c>
    </row>
    <row r="124" spans="1:6" x14ac:dyDescent="0.2">
      <c r="A124" s="884" t="s">
        <v>249</v>
      </c>
      <c r="B124" s="30" t="s">
        <v>152</v>
      </c>
      <c r="C124" s="885"/>
      <c r="D124" s="877">
        <v>6193</v>
      </c>
      <c r="E124" s="611">
        <v>6193</v>
      </c>
      <c r="F124" s="32">
        <v>1</v>
      </c>
    </row>
    <row r="125" spans="1:6" x14ac:dyDescent="0.2">
      <c r="A125" s="884" t="s">
        <v>787</v>
      </c>
      <c r="B125" s="30" t="s">
        <v>148</v>
      </c>
      <c r="C125" s="885"/>
      <c r="D125" s="877">
        <v>5165</v>
      </c>
      <c r="E125" s="611">
        <v>5165</v>
      </c>
      <c r="F125" s="32">
        <v>1</v>
      </c>
    </row>
    <row r="126" spans="1:6" x14ac:dyDescent="0.2">
      <c r="A126" s="884" t="s">
        <v>250</v>
      </c>
      <c r="B126" s="30" t="s">
        <v>155</v>
      </c>
      <c r="C126" s="885"/>
      <c r="D126" s="877">
        <v>4004</v>
      </c>
      <c r="E126" s="611">
        <v>4004</v>
      </c>
      <c r="F126" s="32">
        <v>1</v>
      </c>
    </row>
    <row r="127" spans="1:6" x14ac:dyDescent="0.2">
      <c r="A127" s="884" t="s">
        <v>251</v>
      </c>
      <c r="B127" s="30" t="s">
        <v>152</v>
      </c>
      <c r="C127" s="885"/>
      <c r="D127" s="877">
        <v>6173</v>
      </c>
      <c r="E127" s="611">
        <v>6173</v>
      </c>
      <c r="F127" s="32">
        <v>1</v>
      </c>
    </row>
    <row r="128" spans="1:6" x14ac:dyDescent="0.2">
      <c r="A128" s="884" t="s">
        <v>252</v>
      </c>
      <c r="B128" s="30" t="s">
        <v>152</v>
      </c>
      <c r="C128" s="885"/>
      <c r="D128" s="877">
        <v>6014</v>
      </c>
      <c r="E128" s="611">
        <v>6014</v>
      </c>
      <c r="F128" s="32">
        <v>1</v>
      </c>
    </row>
    <row r="129" spans="1:6" x14ac:dyDescent="0.2">
      <c r="A129" s="884" t="s">
        <v>253</v>
      </c>
      <c r="B129" s="30" t="s">
        <v>155</v>
      </c>
      <c r="C129" s="885"/>
      <c r="D129" s="877">
        <v>4014</v>
      </c>
      <c r="E129" s="611">
        <v>4014</v>
      </c>
      <c r="F129" s="32">
        <v>1</v>
      </c>
    </row>
    <row r="130" spans="1:6" x14ac:dyDescent="0.2">
      <c r="A130" s="884" t="s">
        <v>661</v>
      </c>
      <c r="B130" s="30" t="s">
        <v>153</v>
      </c>
      <c r="C130" s="885"/>
      <c r="D130" s="877">
        <v>7060</v>
      </c>
      <c r="E130" s="611">
        <v>7060</v>
      </c>
      <c r="F130" s="32">
        <v>1</v>
      </c>
    </row>
    <row r="131" spans="1:6" x14ac:dyDescent="0.2">
      <c r="A131" s="884" t="s">
        <v>254</v>
      </c>
      <c r="B131" s="30" t="s">
        <v>152</v>
      </c>
      <c r="C131" s="885"/>
      <c r="D131" s="877">
        <v>6194</v>
      </c>
      <c r="E131" s="611">
        <v>6194</v>
      </c>
      <c r="F131" s="32">
        <v>1</v>
      </c>
    </row>
    <row r="132" spans="1:6" x14ac:dyDescent="0.2">
      <c r="A132" s="884" t="s">
        <v>255</v>
      </c>
      <c r="B132" s="30" t="s">
        <v>152</v>
      </c>
      <c r="C132" s="885"/>
      <c r="D132" s="877">
        <v>6043</v>
      </c>
      <c r="E132" s="611">
        <v>6043</v>
      </c>
      <c r="F132" s="32">
        <v>1</v>
      </c>
    </row>
    <row r="133" spans="1:6" x14ac:dyDescent="0.2">
      <c r="A133" s="884" t="s">
        <v>256</v>
      </c>
      <c r="B133" s="30" t="s">
        <v>148</v>
      </c>
      <c r="C133" s="885"/>
      <c r="D133" s="877">
        <v>5023</v>
      </c>
      <c r="E133" s="611">
        <v>5023</v>
      </c>
      <c r="F133" s="32">
        <v>1</v>
      </c>
    </row>
    <row r="134" spans="1:6" x14ac:dyDescent="0.2">
      <c r="A134" s="884" t="s">
        <v>257</v>
      </c>
      <c r="B134" s="30" t="s">
        <v>148</v>
      </c>
      <c r="C134" s="885"/>
      <c r="D134" s="877">
        <v>5022</v>
      </c>
      <c r="E134" s="611">
        <v>5022</v>
      </c>
      <c r="F134" s="32">
        <v>1</v>
      </c>
    </row>
    <row r="135" spans="1:6" x14ac:dyDescent="0.2">
      <c r="A135" s="884" t="s">
        <v>662</v>
      </c>
      <c r="B135" s="30" t="s">
        <v>148</v>
      </c>
      <c r="C135" s="885"/>
      <c r="D135" s="877">
        <v>5052</v>
      </c>
      <c r="E135" s="611">
        <v>5052</v>
      </c>
      <c r="F135" s="32">
        <v>1</v>
      </c>
    </row>
    <row r="136" spans="1:6" x14ac:dyDescent="0.2">
      <c r="A136" s="884" t="s">
        <v>258</v>
      </c>
      <c r="B136" s="30" t="s">
        <v>153</v>
      </c>
      <c r="C136" s="885"/>
      <c r="D136" s="877">
        <v>7040</v>
      </c>
      <c r="E136" s="611">
        <v>7040</v>
      </c>
      <c r="F136" s="32">
        <v>1</v>
      </c>
    </row>
    <row r="137" spans="1:6" x14ac:dyDescent="0.2">
      <c r="A137" s="884" t="s">
        <v>463</v>
      </c>
      <c r="B137" s="30" t="s">
        <v>148</v>
      </c>
      <c r="C137" s="885" t="s">
        <v>154</v>
      </c>
      <c r="D137" s="877">
        <v>5089</v>
      </c>
      <c r="E137" s="611">
        <v>5089</v>
      </c>
      <c r="F137" s="32">
        <v>1</v>
      </c>
    </row>
    <row r="138" spans="1:6" x14ac:dyDescent="0.2">
      <c r="A138" s="884" t="s">
        <v>259</v>
      </c>
      <c r="B138" s="30" t="s">
        <v>148</v>
      </c>
      <c r="C138" s="885"/>
      <c r="D138" s="877">
        <v>5093</v>
      </c>
      <c r="E138" s="611">
        <v>5093</v>
      </c>
      <c r="F138" s="32">
        <v>1</v>
      </c>
    </row>
    <row r="139" spans="1:6" x14ac:dyDescent="0.2">
      <c r="A139" s="884" t="s">
        <v>260</v>
      </c>
      <c r="B139" s="30" t="s">
        <v>148</v>
      </c>
      <c r="C139" s="885"/>
      <c r="D139" s="877">
        <v>5025</v>
      </c>
      <c r="E139" s="611">
        <v>5025</v>
      </c>
      <c r="F139" s="32">
        <v>1</v>
      </c>
    </row>
    <row r="140" spans="1:6" x14ac:dyDescent="0.2">
      <c r="A140" s="884" t="s">
        <v>261</v>
      </c>
      <c r="B140" s="30" t="s">
        <v>148</v>
      </c>
      <c r="C140" s="885"/>
      <c r="D140" s="877">
        <v>5094</v>
      </c>
      <c r="E140" s="611">
        <v>5094</v>
      </c>
      <c r="F140" s="32">
        <v>1</v>
      </c>
    </row>
    <row r="141" spans="1:6" x14ac:dyDescent="0.2">
      <c r="A141" s="884" t="s">
        <v>262</v>
      </c>
      <c r="B141" s="30" t="s">
        <v>148</v>
      </c>
      <c r="C141" s="885"/>
      <c r="D141" s="877">
        <v>5096</v>
      </c>
      <c r="E141" s="611">
        <v>5096</v>
      </c>
      <c r="F141" s="32">
        <v>1</v>
      </c>
    </row>
    <row r="142" spans="1:6" x14ac:dyDescent="0.2">
      <c r="A142" s="884" t="s">
        <v>263</v>
      </c>
      <c r="B142" s="30" t="s">
        <v>153</v>
      </c>
      <c r="C142" s="885"/>
      <c r="D142" s="877">
        <v>7048</v>
      </c>
      <c r="E142" s="611">
        <v>7048</v>
      </c>
      <c r="F142" s="32">
        <v>1</v>
      </c>
    </row>
    <row r="143" spans="1:6" x14ac:dyDescent="0.2">
      <c r="A143" s="884" t="s">
        <v>780</v>
      </c>
      <c r="B143" s="30" t="s">
        <v>148</v>
      </c>
      <c r="C143" s="885"/>
      <c r="D143" s="877">
        <v>5160</v>
      </c>
      <c r="E143" s="611">
        <v>5160</v>
      </c>
      <c r="F143" s="32">
        <v>1</v>
      </c>
    </row>
    <row r="144" spans="1:6" x14ac:dyDescent="0.2">
      <c r="A144" s="884" t="s">
        <v>264</v>
      </c>
      <c r="B144" s="30" t="s">
        <v>148</v>
      </c>
      <c r="C144" s="885"/>
      <c r="D144" s="877">
        <v>5026</v>
      </c>
      <c r="E144" s="611">
        <v>5026</v>
      </c>
      <c r="F144" s="32">
        <v>1</v>
      </c>
    </row>
    <row r="145" spans="1:6" x14ac:dyDescent="0.2">
      <c r="A145" s="884" t="s">
        <v>742</v>
      </c>
      <c r="B145" s="30" t="s">
        <v>153</v>
      </c>
      <c r="C145" s="885"/>
      <c r="D145" s="877">
        <v>7068</v>
      </c>
      <c r="E145" s="611">
        <v>7068</v>
      </c>
      <c r="F145" s="32">
        <v>1</v>
      </c>
    </row>
    <row r="146" spans="1:6" x14ac:dyDescent="0.2">
      <c r="A146" s="884" t="s">
        <v>265</v>
      </c>
      <c r="B146" s="30" t="s">
        <v>148</v>
      </c>
      <c r="C146" s="885" t="s">
        <v>154</v>
      </c>
      <c r="D146" s="877">
        <v>5103</v>
      </c>
      <c r="E146" s="611">
        <v>5103</v>
      </c>
      <c r="F146" s="32">
        <v>1</v>
      </c>
    </row>
    <row r="147" spans="1:6" x14ac:dyDescent="0.2">
      <c r="A147" s="884" t="s">
        <v>266</v>
      </c>
      <c r="B147" s="30" t="s">
        <v>153</v>
      </c>
      <c r="C147" s="885"/>
      <c r="D147" s="877">
        <v>7007</v>
      </c>
      <c r="E147" s="611">
        <v>7007</v>
      </c>
      <c r="F147" s="32">
        <v>1</v>
      </c>
    </row>
    <row r="148" spans="1:6" x14ac:dyDescent="0.2">
      <c r="A148" s="884" t="s">
        <v>663</v>
      </c>
      <c r="B148" s="30" t="s">
        <v>152</v>
      </c>
      <c r="C148" s="885"/>
      <c r="D148" s="877">
        <v>6029</v>
      </c>
      <c r="E148" s="611">
        <v>6029</v>
      </c>
      <c r="F148" s="32">
        <v>1</v>
      </c>
    </row>
    <row r="149" spans="1:6" x14ac:dyDescent="0.2">
      <c r="A149" s="884" t="s">
        <v>267</v>
      </c>
      <c r="B149" s="30" t="s">
        <v>153</v>
      </c>
      <c r="C149" s="885"/>
      <c r="D149" s="877">
        <v>7066</v>
      </c>
      <c r="E149" s="611">
        <v>7066</v>
      </c>
      <c r="F149" s="32">
        <v>1</v>
      </c>
    </row>
    <row r="150" spans="1:6" x14ac:dyDescent="0.2">
      <c r="A150" s="884" t="s">
        <v>268</v>
      </c>
      <c r="B150" s="30" t="s">
        <v>155</v>
      </c>
      <c r="C150" s="885"/>
      <c r="D150" s="877">
        <v>4012</v>
      </c>
      <c r="E150" s="611">
        <v>4012</v>
      </c>
      <c r="F150" s="32">
        <v>1</v>
      </c>
    </row>
    <row r="151" spans="1:6" x14ac:dyDescent="0.2">
      <c r="A151" s="884" t="s">
        <v>464</v>
      </c>
      <c r="B151" s="30" t="s">
        <v>148</v>
      </c>
      <c r="C151" s="885" t="s">
        <v>154</v>
      </c>
      <c r="D151" s="877">
        <v>5064</v>
      </c>
      <c r="E151" s="611">
        <v>5064</v>
      </c>
      <c r="F151" s="32">
        <v>1</v>
      </c>
    </row>
    <row r="152" spans="1:6" x14ac:dyDescent="0.2">
      <c r="A152" s="884" t="s">
        <v>271</v>
      </c>
      <c r="B152" s="30" t="s">
        <v>148</v>
      </c>
      <c r="C152" s="885"/>
      <c r="D152" s="877">
        <v>5027</v>
      </c>
      <c r="E152" s="611">
        <v>5027</v>
      </c>
      <c r="F152" s="32">
        <v>1</v>
      </c>
    </row>
    <row r="153" spans="1:6" x14ac:dyDescent="0.2">
      <c r="A153" s="884" t="s">
        <v>272</v>
      </c>
      <c r="B153" s="30" t="s">
        <v>148</v>
      </c>
      <c r="C153" s="885"/>
      <c r="D153" s="877">
        <v>5077</v>
      </c>
      <c r="E153" s="611">
        <v>5077</v>
      </c>
      <c r="F153" s="32">
        <v>1</v>
      </c>
    </row>
    <row r="154" spans="1:6" x14ac:dyDescent="0.2">
      <c r="A154" s="884" t="s">
        <v>273</v>
      </c>
      <c r="B154" s="30" t="s">
        <v>153</v>
      </c>
      <c r="C154" s="885"/>
      <c r="D154" s="877">
        <v>7008</v>
      </c>
      <c r="E154" s="611">
        <v>7008</v>
      </c>
      <c r="F154" s="32">
        <v>1</v>
      </c>
    </row>
    <row r="155" spans="1:6" x14ac:dyDescent="0.2">
      <c r="A155" s="884" t="s">
        <v>274</v>
      </c>
      <c r="B155" s="30" t="s">
        <v>152</v>
      </c>
      <c r="C155" s="885" t="s">
        <v>509</v>
      </c>
      <c r="D155" s="877">
        <v>6124</v>
      </c>
      <c r="F155" s="32">
        <v>0</v>
      </c>
    </row>
    <row r="156" spans="1:6" x14ac:dyDescent="0.2">
      <c r="A156" s="884" t="s">
        <v>275</v>
      </c>
      <c r="B156" s="30" t="s">
        <v>153</v>
      </c>
      <c r="C156" s="885"/>
      <c r="D156" s="877">
        <v>7009</v>
      </c>
      <c r="E156" s="611">
        <v>7009</v>
      </c>
      <c r="F156" s="32">
        <v>1</v>
      </c>
    </row>
    <row r="157" spans="1:6" x14ac:dyDescent="0.2">
      <c r="A157" s="884" t="s">
        <v>276</v>
      </c>
      <c r="B157" s="30" t="s">
        <v>152</v>
      </c>
      <c r="C157" s="885"/>
      <c r="D157" s="877">
        <v>6178</v>
      </c>
      <c r="E157" s="611">
        <v>6178</v>
      </c>
      <c r="F157" s="32">
        <v>1</v>
      </c>
    </row>
    <row r="158" spans="1:6" x14ac:dyDescent="0.2">
      <c r="A158" s="884" t="s">
        <v>277</v>
      </c>
      <c r="B158" s="30" t="s">
        <v>153</v>
      </c>
      <c r="C158" s="885"/>
      <c r="D158" s="877">
        <v>7010</v>
      </c>
      <c r="E158" s="611">
        <v>7010</v>
      </c>
      <c r="F158" s="32">
        <v>1</v>
      </c>
    </row>
    <row r="159" spans="1:6" x14ac:dyDescent="0.2">
      <c r="A159" s="884" t="s">
        <v>278</v>
      </c>
      <c r="B159" s="30" t="s">
        <v>152</v>
      </c>
      <c r="C159" s="885" t="s">
        <v>510</v>
      </c>
      <c r="D159" s="877">
        <v>6163</v>
      </c>
      <c r="F159" s="32">
        <v>0</v>
      </c>
    </row>
    <row r="160" spans="1:6" x14ac:dyDescent="0.2">
      <c r="A160" s="884" t="s">
        <v>744</v>
      </c>
      <c r="B160" s="30" t="s">
        <v>153</v>
      </c>
      <c r="C160" s="885"/>
      <c r="D160" s="877">
        <v>7071</v>
      </c>
      <c r="E160" s="611">
        <v>7071</v>
      </c>
      <c r="F160" s="32">
        <v>1</v>
      </c>
    </row>
    <row r="161" spans="1:6" x14ac:dyDescent="0.2">
      <c r="A161" s="884" t="s">
        <v>789</v>
      </c>
      <c r="B161" s="30" t="s">
        <v>148</v>
      </c>
      <c r="C161" s="885"/>
      <c r="D161" s="877">
        <v>5167</v>
      </c>
      <c r="E161" s="611">
        <v>5167</v>
      </c>
      <c r="F161" s="32">
        <v>1</v>
      </c>
    </row>
    <row r="162" spans="1:6" x14ac:dyDescent="0.2">
      <c r="A162" s="884" t="s">
        <v>279</v>
      </c>
      <c r="B162" s="30" t="s">
        <v>148</v>
      </c>
      <c r="C162" s="885"/>
      <c r="D162" s="877">
        <v>5108</v>
      </c>
      <c r="E162" s="611">
        <v>5108</v>
      </c>
      <c r="F162" s="32">
        <v>1</v>
      </c>
    </row>
    <row r="163" spans="1:6" x14ac:dyDescent="0.2">
      <c r="A163" s="884" t="s">
        <v>280</v>
      </c>
      <c r="B163" s="30" t="s">
        <v>152</v>
      </c>
      <c r="C163" s="885" t="s">
        <v>1038</v>
      </c>
      <c r="D163" s="877">
        <v>6052</v>
      </c>
      <c r="F163" s="32">
        <v>0</v>
      </c>
    </row>
    <row r="164" spans="1:6" x14ac:dyDescent="0.2">
      <c r="A164" s="884" t="s">
        <v>465</v>
      </c>
      <c r="B164" s="30" t="s">
        <v>152</v>
      </c>
      <c r="C164" s="885" t="s">
        <v>1038</v>
      </c>
      <c r="D164" s="877">
        <v>6052</v>
      </c>
      <c r="F164" s="32">
        <v>0</v>
      </c>
    </row>
    <row r="165" spans="1:6" x14ac:dyDescent="0.2">
      <c r="A165" s="884" t="s">
        <v>38</v>
      </c>
      <c r="B165" s="30" t="s">
        <v>152</v>
      </c>
      <c r="C165" s="885"/>
      <c r="D165" s="877">
        <v>6034</v>
      </c>
      <c r="E165" s="611">
        <v>6034</v>
      </c>
      <c r="F165" s="32">
        <v>1</v>
      </c>
    </row>
    <row r="166" spans="1:6" x14ac:dyDescent="0.2">
      <c r="A166" s="884" t="s">
        <v>282</v>
      </c>
      <c r="B166" s="30" t="s">
        <v>148</v>
      </c>
      <c r="C166" s="885"/>
      <c r="D166" s="877">
        <v>5113</v>
      </c>
      <c r="E166" s="611">
        <v>5113</v>
      </c>
      <c r="F166" s="32">
        <v>1</v>
      </c>
    </row>
    <row r="167" spans="1:6" x14ac:dyDescent="0.2">
      <c r="A167" s="884" t="s">
        <v>283</v>
      </c>
      <c r="B167" s="30" t="s">
        <v>148</v>
      </c>
      <c r="C167" s="885"/>
      <c r="D167" s="877">
        <v>5114</v>
      </c>
      <c r="E167" s="611">
        <v>5114</v>
      </c>
      <c r="F167" s="32">
        <v>1</v>
      </c>
    </row>
    <row r="168" spans="1:6" x14ac:dyDescent="0.2">
      <c r="A168" s="884" t="s">
        <v>772</v>
      </c>
      <c r="B168" s="30" t="s">
        <v>153</v>
      </c>
      <c r="C168" s="885" t="s">
        <v>819</v>
      </c>
      <c r="D168" s="877">
        <v>7055</v>
      </c>
      <c r="F168" s="32">
        <v>0</v>
      </c>
    </row>
    <row r="169" spans="1:6" x14ac:dyDescent="0.2">
      <c r="A169" s="884" t="s">
        <v>820</v>
      </c>
      <c r="B169" s="30" t="s">
        <v>153</v>
      </c>
      <c r="C169" s="885" t="s">
        <v>821</v>
      </c>
      <c r="D169" s="877">
        <v>7082</v>
      </c>
      <c r="F169" s="32">
        <v>0</v>
      </c>
    </row>
    <row r="170" spans="1:6" x14ac:dyDescent="0.2">
      <c r="A170" s="884" t="s">
        <v>284</v>
      </c>
      <c r="B170" s="30" t="s">
        <v>153</v>
      </c>
      <c r="C170" s="885"/>
      <c r="D170" s="877">
        <v>7011</v>
      </c>
      <c r="E170" s="611">
        <v>7011</v>
      </c>
      <c r="F170" s="32">
        <v>1</v>
      </c>
    </row>
    <row r="171" spans="1:6" x14ac:dyDescent="0.2">
      <c r="A171" s="884" t="s">
        <v>552</v>
      </c>
      <c r="B171" s="30" t="s">
        <v>148</v>
      </c>
      <c r="C171" s="885"/>
      <c r="D171" s="877">
        <v>5028</v>
      </c>
      <c r="E171" s="611">
        <v>5028</v>
      </c>
      <c r="F171" s="32">
        <v>1</v>
      </c>
    </row>
    <row r="172" spans="1:6" x14ac:dyDescent="0.2">
      <c r="A172" s="884" t="s">
        <v>285</v>
      </c>
      <c r="B172" s="30" t="s">
        <v>148</v>
      </c>
      <c r="C172" s="885"/>
      <c r="D172" s="877">
        <v>5029</v>
      </c>
      <c r="E172" s="611">
        <v>5029</v>
      </c>
      <c r="F172" s="32">
        <v>1</v>
      </c>
    </row>
    <row r="173" spans="1:6" x14ac:dyDescent="0.2">
      <c r="A173" s="884" t="s">
        <v>286</v>
      </c>
      <c r="B173" s="30" t="s">
        <v>153</v>
      </c>
      <c r="C173" s="885" t="s">
        <v>512</v>
      </c>
      <c r="D173" s="877">
        <v>7026</v>
      </c>
      <c r="F173" s="32">
        <v>0</v>
      </c>
    </row>
    <row r="174" spans="1:6" x14ac:dyDescent="0.2">
      <c r="A174" s="884" t="s">
        <v>635</v>
      </c>
      <c r="B174" s="30" t="s">
        <v>148</v>
      </c>
      <c r="C174" s="885"/>
      <c r="D174" s="877">
        <v>5037</v>
      </c>
      <c r="E174" s="611">
        <v>5037</v>
      </c>
      <c r="F174" s="32">
        <v>1</v>
      </c>
    </row>
    <row r="175" spans="1:6" x14ac:dyDescent="0.2">
      <c r="A175" s="884" t="s">
        <v>287</v>
      </c>
      <c r="B175" s="30" t="s">
        <v>148</v>
      </c>
      <c r="C175" s="885"/>
      <c r="D175" s="877">
        <v>5063</v>
      </c>
      <c r="E175" s="611">
        <v>5063</v>
      </c>
      <c r="F175" s="32">
        <v>1</v>
      </c>
    </row>
    <row r="176" spans="1:6" x14ac:dyDescent="0.2">
      <c r="A176" s="884" t="s">
        <v>288</v>
      </c>
      <c r="B176" s="30" t="s">
        <v>152</v>
      </c>
      <c r="C176" s="885"/>
      <c r="D176" s="877">
        <v>6196</v>
      </c>
      <c r="E176" s="611">
        <v>6196</v>
      </c>
      <c r="F176" s="32">
        <v>1</v>
      </c>
    </row>
    <row r="177" spans="1:6" x14ac:dyDescent="0.2">
      <c r="A177" s="884" t="s">
        <v>289</v>
      </c>
      <c r="B177" s="30" t="s">
        <v>152</v>
      </c>
      <c r="C177" s="885"/>
      <c r="D177" s="877">
        <v>6055</v>
      </c>
      <c r="E177" s="611">
        <v>6055</v>
      </c>
      <c r="F177" s="32">
        <v>1</v>
      </c>
    </row>
    <row r="178" spans="1:6" x14ac:dyDescent="0.2">
      <c r="A178" s="884" t="s">
        <v>33</v>
      </c>
      <c r="B178" s="30" t="s">
        <v>148</v>
      </c>
      <c r="C178" s="885"/>
      <c r="D178" s="877">
        <v>5069</v>
      </c>
      <c r="E178" s="611">
        <v>5069</v>
      </c>
      <c r="F178" s="32">
        <v>1</v>
      </c>
    </row>
    <row r="179" spans="1:6" x14ac:dyDescent="0.2">
      <c r="A179" s="884" t="s">
        <v>466</v>
      </c>
      <c r="B179" s="30" t="s">
        <v>153</v>
      </c>
      <c r="C179" s="885" t="s">
        <v>154</v>
      </c>
      <c r="D179" s="877">
        <v>7012</v>
      </c>
      <c r="E179" s="611">
        <v>7012</v>
      </c>
      <c r="F179" s="32">
        <v>1</v>
      </c>
    </row>
    <row r="180" spans="1:6" x14ac:dyDescent="0.2">
      <c r="A180" s="884" t="s">
        <v>747</v>
      </c>
      <c r="B180" s="30" t="s">
        <v>148</v>
      </c>
      <c r="C180" s="885" t="s">
        <v>154</v>
      </c>
      <c r="D180" s="877">
        <v>5140</v>
      </c>
      <c r="E180" s="611">
        <v>5140</v>
      </c>
      <c r="F180" s="32">
        <v>1</v>
      </c>
    </row>
    <row r="181" spans="1:6" x14ac:dyDescent="0.2">
      <c r="A181" s="884" t="s">
        <v>290</v>
      </c>
      <c r="B181" s="30" t="s">
        <v>153</v>
      </c>
      <c r="C181" s="885"/>
      <c r="D181" s="877">
        <v>7050</v>
      </c>
      <c r="E181" s="611">
        <v>7050</v>
      </c>
      <c r="F181" s="32">
        <v>1</v>
      </c>
    </row>
    <row r="182" spans="1:6" x14ac:dyDescent="0.2">
      <c r="A182" s="884" t="s">
        <v>749</v>
      </c>
      <c r="B182" s="30" t="s">
        <v>148</v>
      </c>
      <c r="C182" s="885" t="s">
        <v>875</v>
      </c>
      <c r="D182" s="877">
        <v>5140</v>
      </c>
      <c r="F182" s="32">
        <v>0</v>
      </c>
    </row>
    <row r="183" spans="1:6" x14ac:dyDescent="0.2">
      <c r="A183" s="884" t="s">
        <v>291</v>
      </c>
      <c r="B183" s="30" t="s">
        <v>153</v>
      </c>
      <c r="C183" s="885"/>
      <c r="D183" s="877">
        <v>7013</v>
      </c>
      <c r="E183" s="611">
        <v>7013</v>
      </c>
      <c r="F183" s="32">
        <v>1</v>
      </c>
    </row>
    <row r="184" spans="1:6" x14ac:dyDescent="0.2">
      <c r="A184" s="884" t="s">
        <v>467</v>
      </c>
      <c r="B184" s="30" t="s">
        <v>152</v>
      </c>
      <c r="C184" s="885" t="s">
        <v>154</v>
      </c>
      <c r="D184" s="877">
        <v>6058</v>
      </c>
      <c r="E184" s="611">
        <v>6058</v>
      </c>
      <c r="F184" s="32">
        <v>1</v>
      </c>
    </row>
    <row r="185" spans="1:6" x14ac:dyDescent="0.2">
      <c r="A185" s="884" t="s">
        <v>292</v>
      </c>
      <c r="B185" s="30" t="s">
        <v>153</v>
      </c>
      <c r="C185" s="885" t="s">
        <v>154</v>
      </c>
      <c r="D185" s="877">
        <v>7055</v>
      </c>
      <c r="E185" s="611">
        <v>7055</v>
      </c>
      <c r="F185" s="32">
        <v>1</v>
      </c>
    </row>
    <row r="186" spans="1:6" x14ac:dyDescent="0.2">
      <c r="A186" s="884" t="s">
        <v>818</v>
      </c>
      <c r="B186" s="30" t="s">
        <v>153</v>
      </c>
      <c r="C186" s="885" t="s">
        <v>154</v>
      </c>
      <c r="D186" s="877">
        <v>7082</v>
      </c>
      <c r="E186" s="611">
        <v>7082</v>
      </c>
      <c r="F186" s="32">
        <v>1</v>
      </c>
    </row>
    <row r="187" spans="1:6" x14ac:dyDescent="0.2">
      <c r="A187" s="884" t="s">
        <v>293</v>
      </c>
      <c r="B187" s="30" t="s">
        <v>152</v>
      </c>
      <c r="C187" s="885" t="s">
        <v>513</v>
      </c>
      <c r="D187" s="877">
        <v>6058</v>
      </c>
      <c r="F187" s="32">
        <v>0</v>
      </c>
    </row>
    <row r="188" spans="1:6" x14ac:dyDescent="0.2">
      <c r="A188" s="884" t="s">
        <v>294</v>
      </c>
      <c r="B188" s="30" t="s">
        <v>152</v>
      </c>
      <c r="C188" s="885"/>
      <c r="D188" s="877">
        <v>6059</v>
      </c>
      <c r="E188" s="611">
        <v>6059</v>
      </c>
      <c r="F188" s="32">
        <v>1</v>
      </c>
    </row>
    <row r="189" spans="1:6" x14ac:dyDescent="0.2">
      <c r="A189" s="884" t="s">
        <v>295</v>
      </c>
      <c r="B189" s="30" t="s">
        <v>148</v>
      </c>
      <c r="C189" s="885"/>
      <c r="D189" s="877">
        <v>5031</v>
      </c>
      <c r="E189" s="611">
        <v>5031</v>
      </c>
      <c r="F189" s="32">
        <v>1</v>
      </c>
    </row>
    <row r="190" spans="1:6" x14ac:dyDescent="0.2">
      <c r="A190" s="884" t="s">
        <v>296</v>
      </c>
      <c r="B190" s="30" t="s">
        <v>152</v>
      </c>
      <c r="C190" s="885" t="s">
        <v>246</v>
      </c>
      <c r="D190" s="877">
        <v>6001</v>
      </c>
      <c r="F190" s="32">
        <v>0</v>
      </c>
    </row>
    <row r="191" spans="1:6" x14ac:dyDescent="0.2">
      <c r="A191" s="884" t="s">
        <v>664</v>
      </c>
      <c r="B191" s="30" t="s">
        <v>153</v>
      </c>
      <c r="C191" s="885"/>
      <c r="D191" s="877">
        <v>7063</v>
      </c>
      <c r="E191" s="611">
        <v>7063</v>
      </c>
      <c r="F191" s="32">
        <v>1</v>
      </c>
    </row>
    <row r="192" spans="1:6" x14ac:dyDescent="0.2">
      <c r="A192" s="884" t="s">
        <v>297</v>
      </c>
      <c r="B192" s="30" t="s">
        <v>153</v>
      </c>
      <c r="C192" s="885"/>
      <c r="D192" s="877">
        <v>7014</v>
      </c>
      <c r="E192" s="611">
        <v>7014</v>
      </c>
      <c r="F192" s="32">
        <v>1</v>
      </c>
    </row>
    <row r="193" spans="1:6" x14ac:dyDescent="0.2">
      <c r="A193" s="884" t="s">
        <v>298</v>
      </c>
      <c r="B193" s="30" t="s">
        <v>153</v>
      </c>
      <c r="C193" s="885"/>
      <c r="D193" s="877">
        <v>7015</v>
      </c>
      <c r="E193" s="611">
        <v>7015</v>
      </c>
      <c r="F193" s="32">
        <v>1</v>
      </c>
    </row>
    <row r="194" spans="1:6" x14ac:dyDescent="0.2">
      <c r="A194" s="884" t="s">
        <v>842</v>
      </c>
      <c r="B194" s="30" t="s">
        <v>148</v>
      </c>
      <c r="C194" s="885"/>
      <c r="D194" s="877">
        <v>5125</v>
      </c>
      <c r="E194" s="611">
        <v>5125</v>
      </c>
      <c r="F194" s="32">
        <v>1</v>
      </c>
    </row>
    <row r="195" spans="1:6" x14ac:dyDescent="0.2">
      <c r="A195" s="884" t="s">
        <v>841</v>
      </c>
      <c r="B195" s="30" t="s">
        <v>148</v>
      </c>
      <c r="C195" s="885"/>
      <c r="D195" s="877">
        <v>5124</v>
      </c>
      <c r="E195" s="611">
        <v>5124</v>
      </c>
      <c r="F195" s="32">
        <v>1</v>
      </c>
    </row>
    <row r="196" spans="1:6" x14ac:dyDescent="0.2">
      <c r="A196" s="884" t="s">
        <v>854</v>
      </c>
      <c r="B196" s="30" t="s">
        <v>148</v>
      </c>
      <c r="C196" s="885"/>
      <c r="D196" s="877">
        <v>5182</v>
      </c>
      <c r="E196" s="611">
        <v>5182</v>
      </c>
      <c r="F196" s="32">
        <v>1</v>
      </c>
    </row>
    <row r="197" spans="1:6" x14ac:dyDescent="0.2">
      <c r="A197" s="884" t="s">
        <v>300</v>
      </c>
      <c r="B197" s="30" t="s">
        <v>153</v>
      </c>
      <c r="C197" s="885"/>
      <c r="D197" s="877">
        <v>7016</v>
      </c>
      <c r="E197" s="611">
        <v>7016</v>
      </c>
      <c r="F197" s="32">
        <v>1</v>
      </c>
    </row>
    <row r="198" spans="1:6" x14ac:dyDescent="0.2">
      <c r="A198" s="884" t="s">
        <v>301</v>
      </c>
      <c r="B198" s="30" t="s">
        <v>148</v>
      </c>
      <c r="C198" s="885"/>
      <c r="D198" s="877">
        <v>5071</v>
      </c>
      <c r="E198" s="611">
        <v>5071</v>
      </c>
      <c r="F198" s="32">
        <v>1</v>
      </c>
    </row>
    <row r="199" spans="1:6" x14ac:dyDescent="0.2">
      <c r="A199" s="884" t="s">
        <v>764</v>
      </c>
      <c r="B199" s="30" t="s">
        <v>148</v>
      </c>
      <c r="C199" s="885"/>
      <c r="D199" s="877">
        <v>5157</v>
      </c>
      <c r="E199" s="611">
        <v>5157</v>
      </c>
      <c r="F199" s="32">
        <v>1</v>
      </c>
    </row>
    <row r="200" spans="1:6" x14ac:dyDescent="0.2">
      <c r="A200" s="884" t="s">
        <v>302</v>
      </c>
      <c r="B200" s="30" t="s">
        <v>153</v>
      </c>
      <c r="C200" s="885"/>
      <c r="D200" s="877">
        <v>7017</v>
      </c>
      <c r="E200" s="611">
        <v>7017</v>
      </c>
      <c r="F200" s="32">
        <v>1</v>
      </c>
    </row>
    <row r="201" spans="1:6" x14ac:dyDescent="0.2">
      <c r="A201" s="884" t="s">
        <v>468</v>
      </c>
      <c r="B201" s="30" t="s">
        <v>148</v>
      </c>
      <c r="C201" s="885" t="s">
        <v>154</v>
      </c>
      <c r="D201" s="877">
        <v>5034</v>
      </c>
      <c r="E201" s="611">
        <v>5034</v>
      </c>
      <c r="F201" s="32">
        <v>1</v>
      </c>
    </row>
    <row r="202" spans="1:6" x14ac:dyDescent="0.2">
      <c r="A202" s="884" t="s">
        <v>844</v>
      </c>
      <c r="B202" s="30" t="s">
        <v>148</v>
      </c>
      <c r="C202" s="885" t="s">
        <v>154</v>
      </c>
      <c r="D202" s="877">
        <v>5136</v>
      </c>
      <c r="E202" s="611">
        <v>5136</v>
      </c>
      <c r="F202" s="32">
        <v>1</v>
      </c>
    </row>
    <row r="203" spans="1:6" x14ac:dyDescent="0.2">
      <c r="A203" s="884" t="s">
        <v>810</v>
      </c>
      <c r="B203" s="30" t="s">
        <v>148</v>
      </c>
      <c r="C203" s="885" t="s">
        <v>878</v>
      </c>
      <c r="D203" s="877">
        <v>5136</v>
      </c>
      <c r="F203" s="32">
        <v>0</v>
      </c>
    </row>
    <row r="204" spans="1:6" x14ac:dyDescent="0.2">
      <c r="A204" s="884" t="s">
        <v>762</v>
      </c>
      <c r="B204" s="30" t="s">
        <v>148</v>
      </c>
      <c r="C204" s="885"/>
      <c r="D204" s="877">
        <v>5155</v>
      </c>
      <c r="E204" s="611">
        <v>5155</v>
      </c>
      <c r="F204" s="32">
        <v>1</v>
      </c>
    </row>
    <row r="205" spans="1:6" x14ac:dyDescent="0.2">
      <c r="A205" s="884" t="s">
        <v>303</v>
      </c>
      <c r="B205" s="30" t="s">
        <v>148</v>
      </c>
      <c r="C205" s="885"/>
      <c r="D205" s="877">
        <v>5119</v>
      </c>
      <c r="E205" s="611">
        <v>5119</v>
      </c>
      <c r="F205" s="32">
        <v>1</v>
      </c>
    </row>
    <row r="206" spans="1:6" x14ac:dyDescent="0.2">
      <c r="A206" s="884" t="s">
        <v>304</v>
      </c>
      <c r="B206" s="30" t="s">
        <v>153</v>
      </c>
      <c r="C206" s="885" t="s">
        <v>514</v>
      </c>
      <c r="D206" s="877">
        <v>7038</v>
      </c>
      <c r="F206" s="32">
        <v>0</v>
      </c>
    </row>
    <row r="207" spans="1:6" x14ac:dyDescent="0.2">
      <c r="A207" s="884" t="s">
        <v>305</v>
      </c>
      <c r="B207" s="30" t="s">
        <v>148</v>
      </c>
      <c r="C207" s="885"/>
      <c r="D207" s="877">
        <v>5118</v>
      </c>
      <c r="E207" s="611">
        <v>5118</v>
      </c>
      <c r="F207" s="32">
        <v>1</v>
      </c>
    </row>
    <row r="208" spans="1:6" x14ac:dyDescent="0.2">
      <c r="A208" s="884" t="s">
        <v>307</v>
      </c>
      <c r="B208" s="30" t="s">
        <v>148</v>
      </c>
      <c r="C208" s="885"/>
      <c r="D208" s="877">
        <v>5035</v>
      </c>
      <c r="E208" s="611">
        <v>5035</v>
      </c>
      <c r="F208" s="32">
        <v>1</v>
      </c>
    </row>
    <row r="209" spans="1:6" x14ac:dyDescent="0.2">
      <c r="A209" s="884" t="s">
        <v>40</v>
      </c>
      <c r="B209" s="30" t="s">
        <v>152</v>
      </c>
      <c r="C209" s="885"/>
      <c r="D209" s="877">
        <v>6036</v>
      </c>
      <c r="E209" s="611">
        <v>6036</v>
      </c>
      <c r="F209" s="32">
        <v>1</v>
      </c>
    </row>
    <row r="210" spans="1:6" x14ac:dyDescent="0.2">
      <c r="A210" s="884" t="s">
        <v>792</v>
      </c>
      <c r="B210" s="30" t="s">
        <v>148</v>
      </c>
      <c r="C210" s="885" t="s">
        <v>154</v>
      </c>
      <c r="D210" s="877">
        <v>5170</v>
      </c>
      <c r="E210" s="611">
        <v>5170</v>
      </c>
      <c r="F210" s="32">
        <v>1</v>
      </c>
    </row>
    <row r="211" spans="1:6" x14ac:dyDescent="0.2">
      <c r="A211" s="884" t="s">
        <v>308</v>
      </c>
      <c r="B211" s="30" t="s">
        <v>153</v>
      </c>
      <c r="C211" s="885"/>
      <c r="D211" s="877">
        <v>7053</v>
      </c>
      <c r="E211" s="611">
        <v>7053</v>
      </c>
      <c r="F211" s="32">
        <v>1</v>
      </c>
    </row>
    <row r="212" spans="1:6" x14ac:dyDescent="0.2">
      <c r="A212" s="884" t="s">
        <v>309</v>
      </c>
      <c r="B212" s="30" t="s">
        <v>148</v>
      </c>
      <c r="C212" s="885" t="s">
        <v>515</v>
      </c>
      <c r="D212" s="877">
        <v>5086</v>
      </c>
      <c r="F212" s="32">
        <v>0</v>
      </c>
    </row>
    <row r="213" spans="1:6" x14ac:dyDescent="0.2">
      <c r="A213" s="884" t="s">
        <v>310</v>
      </c>
      <c r="B213" s="30" t="s">
        <v>153</v>
      </c>
      <c r="C213" s="885"/>
      <c r="D213" s="877">
        <v>7018</v>
      </c>
      <c r="E213" s="611">
        <v>7018</v>
      </c>
      <c r="F213" s="32">
        <v>1</v>
      </c>
    </row>
    <row r="214" spans="1:6" x14ac:dyDescent="0.2">
      <c r="A214" s="884" t="s">
        <v>871</v>
      </c>
      <c r="B214" s="30" t="s">
        <v>153</v>
      </c>
      <c r="C214" s="885"/>
      <c r="D214" s="877">
        <v>7074</v>
      </c>
      <c r="E214" s="611">
        <v>7074</v>
      </c>
      <c r="F214" s="32">
        <v>1</v>
      </c>
    </row>
    <row r="215" spans="1:6" x14ac:dyDescent="0.2">
      <c r="A215" s="884" t="s">
        <v>733</v>
      </c>
      <c r="B215" s="30" t="s">
        <v>148</v>
      </c>
      <c r="C215" s="885" t="s">
        <v>154</v>
      </c>
      <c r="D215" s="877">
        <v>5172</v>
      </c>
      <c r="E215" s="611">
        <v>5172</v>
      </c>
      <c r="F215" s="32">
        <v>1</v>
      </c>
    </row>
    <row r="216" spans="1:6" x14ac:dyDescent="0.2">
      <c r="A216" s="884" t="s">
        <v>311</v>
      </c>
      <c r="B216" s="30" t="s">
        <v>148</v>
      </c>
      <c r="C216" s="885"/>
      <c r="D216" s="877">
        <v>5100</v>
      </c>
      <c r="E216" s="611">
        <v>5100</v>
      </c>
      <c r="F216" s="32">
        <v>1</v>
      </c>
    </row>
    <row r="217" spans="1:6" x14ac:dyDescent="0.2">
      <c r="A217" s="884" t="s">
        <v>743</v>
      </c>
      <c r="B217" s="30" t="s">
        <v>153</v>
      </c>
      <c r="C217" s="885"/>
      <c r="D217" s="877">
        <v>7070</v>
      </c>
      <c r="E217" s="611">
        <v>7070</v>
      </c>
      <c r="F217" s="32">
        <v>1</v>
      </c>
    </row>
    <row r="218" spans="1:6" x14ac:dyDescent="0.2">
      <c r="A218" s="884" t="s">
        <v>312</v>
      </c>
      <c r="B218" s="30" t="s">
        <v>148</v>
      </c>
      <c r="C218" s="885" t="s">
        <v>516</v>
      </c>
      <c r="D218" s="877">
        <v>5045</v>
      </c>
      <c r="F218" s="32">
        <v>0</v>
      </c>
    </row>
    <row r="219" spans="1:6" x14ac:dyDescent="0.2">
      <c r="A219" s="884" t="s">
        <v>313</v>
      </c>
      <c r="B219" s="30" t="s">
        <v>152</v>
      </c>
      <c r="C219" s="885"/>
      <c r="D219" s="877">
        <v>6197</v>
      </c>
      <c r="E219" s="611">
        <v>6197</v>
      </c>
      <c r="F219" s="32">
        <v>1</v>
      </c>
    </row>
    <row r="220" spans="1:6" x14ac:dyDescent="0.2">
      <c r="A220" s="884" t="s">
        <v>314</v>
      </c>
      <c r="B220" s="30" t="s">
        <v>152</v>
      </c>
      <c r="C220" s="885" t="s">
        <v>154</v>
      </c>
      <c r="D220" s="877">
        <v>6169</v>
      </c>
      <c r="E220" s="611">
        <v>6169</v>
      </c>
      <c r="F220" s="32">
        <v>1</v>
      </c>
    </row>
    <row r="221" spans="1:6" x14ac:dyDescent="0.2">
      <c r="A221" s="884" t="s">
        <v>315</v>
      </c>
      <c r="B221" s="30" t="s">
        <v>148</v>
      </c>
      <c r="C221" s="885"/>
      <c r="D221" s="877">
        <v>5090</v>
      </c>
      <c r="E221" s="611">
        <v>5090</v>
      </c>
      <c r="F221" s="32">
        <v>1</v>
      </c>
    </row>
    <row r="222" spans="1:6" x14ac:dyDescent="0.2">
      <c r="A222" s="884" t="s">
        <v>564</v>
      </c>
      <c r="B222" s="30" t="s">
        <v>152</v>
      </c>
      <c r="C222" s="885" t="s">
        <v>565</v>
      </c>
      <c r="D222" s="877">
        <v>6187</v>
      </c>
      <c r="F222" s="32">
        <v>0</v>
      </c>
    </row>
    <row r="223" spans="1:6" x14ac:dyDescent="0.2">
      <c r="A223" s="884" t="s">
        <v>316</v>
      </c>
      <c r="B223" s="30" t="s">
        <v>152</v>
      </c>
      <c r="C223" s="885" t="s">
        <v>246</v>
      </c>
      <c r="D223" s="877">
        <v>6001</v>
      </c>
      <c r="F223" s="32">
        <v>0</v>
      </c>
    </row>
    <row r="224" spans="1:6" x14ac:dyDescent="0.2">
      <c r="A224" s="884" t="s">
        <v>34</v>
      </c>
      <c r="B224" s="30" t="s">
        <v>148</v>
      </c>
      <c r="C224" s="885"/>
      <c r="D224" s="877">
        <v>5072</v>
      </c>
      <c r="E224" s="611">
        <v>5072</v>
      </c>
      <c r="F224" s="32">
        <v>1</v>
      </c>
    </row>
    <row r="225" spans="1:6" x14ac:dyDescent="0.2">
      <c r="A225" s="884" t="s">
        <v>746</v>
      </c>
      <c r="B225" s="30" t="s">
        <v>155</v>
      </c>
      <c r="C225" s="885"/>
      <c r="D225" s="877">
        <v>4008</v>
      </c>
      <c r="E225" s="611">
        <v>4008</v>
      </c>
      <c r="F225" s="32">
        <v>1</v>
      </c>
    </row>
    <row r="226" spans="1:6" x14ac:dyDescent="0.2">
      <c r="A226" s="884" t="s">
        <v>746</v>
      </c>
      <c r="B226" s="30" t="s">
        <v>148</v>
      </c>
      <c r="C226" s="885"/>
      <c r="D226" s="877">
        <v>5159</v>
      </c>
      <c r="E226" s="611">
        <v>5159</v>
      </c>
      <c r="F226" s="32">
        <v>1</v>
      </c>
    </row>
    <row r="227" spans="1:6" x14ac:dyDescent="0.2">
      <c r="A227" s="884" t="s">
        <v>470</v>
      </c>
      <c r="B227" s="30" t="s">
        <v>148</v>
      </c>
      <c r="C227" s="885" t="s">
        <v>154</v>
      </c>
      <c r="D227" s="877">
        <v>5038</v>
      </c>
      <c r="E227" s="611">
        <v>5038</v>
      </c>
      <c r="F227" s="32">
        <v>1</v>
      </c>
    </row>
    <row r="228" spans="1:6" x14ac:dyDescent="0.2">
      <c r="A228" s="884" t="s">
        <v>317</v>
      </c>
      <c r="B228" s="30" t="s">
        <v>152</v>
      </c>
      <c r="C228" s="885"/>
      <c r="D228" s="877">
        <v>6076</v>
      </c>
      <c r="E228" s="611">
        <v>6076</v>
      </c>
      <c r="F228" s="32">
        <v>1</v>
      </c>
    </row>
    <row r="229" spans="1:6" x14ac:dyDescent="0.2">
      <c r="A229" s="884" t="s">
        <v>471</v>
      </c>
      <c r="B229" s="30" t="s">
        <v>153</v>
      </c>
      <c r="C229" s="885"/>
      <c r="D229" s="877">
        <v>7019</v>
      </c>
      <c r="E229" s="611">
        <v>7019</v>
      </c>
      <c r="F229" s="32">
        <v>1</v>
      </c>
    </row>
    <row r="230" spans="1:6" x14ac:dyDescent="0.2">
      <c r="A230" s="884" t="s">
        <v>472</v>
      </c>
      <c r="B230" s="30" t="s">
        <v>152</v>
      </c>
      <c r="C230" s="885" t="s">
        <v>154</v>
      </c>
      <c r="D230" s="877">
        <v>6124</v>
      </c>
      <c r="E230" s="611">
        <v>6124</v>
      </c>
      <c r="F230" s="32">
        <v>1</v>
      </c>
    </row>
    <row r="231" spans="1:6" x14ac:dyDescent="0.2">
      <c r="A231" s="884" t="s">
        <v>739</v>
      </c>
      <c r="B231" s="30" t="s">
        <v>152</v>
      </c>
      <c r="C231" s="885"/>
      <c r="D231" s="877">
        <v>6037</v>
      </c>
      <c r="E231" s="611">
        <v>6037</v>
      </c>
      <c r="F231" s="32">
        <v>1</v>
      </c>
    </row>
    <row r="232" spans="1:6" x14ac:dyDescent="0.2">
      <c r="A232" s="884" t="s">
        <v>665</v>
      </c>
      <c r="B232" s="30" t="s">
        <v>148</v>
      </c>
      <c r="C232" s="885"/>
      <c r="D232" s="877">
        <v>5059</v>
      </c>
      <c r="E232" s="611">
        <v>5059</v>
      </c>
      <c r="F232" s="32">
        <v>1</v>
      </c>
    </row>
    <row r="233" spans="1:6" x14ac:dyDescent="0.2">
      <c r="A233" s="884" t="s">
        <v>560</v>
      </c>
      <c r="B233" s="30" t="s">
        <v>148</v>
      </c>
      <c r="C233" s="885"/>
      <c r="D233" s="877">
        <v>5109</v>
      </c>
      <c r="E233" s="611">
        <v>5109</v>
      </c>
      <c r="F233" s="32">
        <v>1</v>
      </c>
    </row>
    <row r="234" spans="1:6" x14ac:dyDescent="0.2">
      <c r="A234" s="884" t="s">
        <v>318</v>
      </c>
      <c r="B234" s="30" t="s">
        <v>153</v>
      </c>
      <c r="C234" s="885"/>
      <c r="D234" s="877">
        <v>7045</v>
      </c>
      <c r="E234" s="611">
        <v>7045</v>
      </c>
      <c r="F234" s="32">
        <v>1</v>
      </c>
    </row>
    <row r="235" spans="1:6" x14ac:dyDescent="0.2">
      <c r="A235" s="884" t="s">
        <v>473</v>
      </c>
      <c r="B235" s="30" t="s">
        <v>152</v>
      </c>
      <c r="C235" s="885" t="s">
        <v>798</v>
      </c>
      <c r="D235" s="877">
        <v>6081</v>
      </c>
      <c r="F235" s="32">
        <v>0</v>
      </c>
    </row>
    <row r="236" spans="1:6" x14ac:dyDescent="0.2">
      <c r="A236" s="884" t="s">
        <v>319</v>
      </c>
      <c r="B236" s="30" t="s">
        <v>148</v>
      </c>
      <c r="C236" s="885" t="s">
        <v>518</v>
      </c>
      <c r="D236" s="877">
        <v>5126</v>
      </c>
      <c r="F236" s="32">
        <v>0</v>
      </c>
    </row>
    <row r="237" spans="1:6" x14ac:dyDescent="0.2">
      <c r="A237" s="884" t="s">
        <v>320</v>
      </c>
      <c r="B237" s="30" t="s">
        <v>153</v>
      </c>
      <c r="C237" s="885"/>
      <c r="D237" s="877">
        <v>7020</v>
      </c>
      <c r="E237" s="611">
        <v>7020</v>
      </c>
      <c r="F237" s="32">
        <v>1</v>
      </c>
    </row>
    <row r="238" spans="1:6" x14ac:dyDescent="0.2">
      <c r="A238" s="884" t="s">
        <v>794</v>
      </c>
      <c r="B238" s="30" t="s">
        <v>152</v>
      </c>
      <c r="C238" s="885"/>
      <c r="D238" s="877">
        <v>6200</v>
      </c>
      <c r="E238" s="611">
        <v>6200</v>
      </c>
      <c r="F238" s="32">
        <v>1</v>
      </c>
    </row>
    <row r="239" spans="1:6" x14ac:dyDescent="0.2">
      <c r="A239" s="884" t="s">
        <v>321</v>
      </c>
      <c r="B239" s="30" t="s">
        <v>152</v>
      </c>
      <c r="C239" s="885"/>
      <c r="D239" s="877">
        <v>6084</v>
      </c>
      <c r="E239" s="611">
        <v>6084</v>
      </c>
      <c r="F239" s="32">
        <v>1</v>
      </c>
    </row>
    <row r="240" spans="1:6" x14ac:dyDescent="0.2">
      <c r="A240" s="884" t="s">
        <v>474</v>
      </c>
      <c r="B240" s="30" t="s">
        <v>152</v>
      </c>
      <c r="C240" s="885" t="s">
        <v>154</v>
      </c>
      <c r="D240" s="877">
        <v>6085</v>
      </c>
      <c r="E240" s="611">
        <v>6085</v>
      </c>
      <c r="F240" s="32">
        <v>1</v>
      </c>
    </row>
    <row r="241" spans="1:6" x14ac:dyDescent="0.2">
      <c r="A241" s="884" t="s">
        <v>666</v>
      </c>
      <c r="B241" s="30" t="s">
        <v>148</v>
      </c>
      <c r="C241" s="885" t="s">
        <v>154</v>
      </c>
      <c r="D241" s="877">
        <v>5046</v>
      </c>
      <c r="E241" s="611">
        <v>5046</v>
      </c>
      <c r="F241" s="32">
        <v>1</v>
      </c>
    </row>
    <row r="242" spans="1:6" x14ac:dyDescent="0.2">
      <c r="A242" s="884" t="s">
        <v>322</v>
      </c>
      <c r="B242" s="30" t="s">
        <v>148</v>
      </c>
      <c r="C242" s="885"/>
      <c r="D242" s="877">
        <v>5106</v>
      </c>
      <c r="E242" s="611">
        <v>5106</v>
      </c>
      <c r="F242" s="32">
        <v>1</v>
      </c>
    </row>
    <row r="243" spans="1:6" x14ac:dyDescent="0.2">
      <c r="A243" s="884" t="s">
        <v>862</v>
      </c>
      <c r="B243" s="30" t="s">
        <v>148</v>
      </c>
      <c r="C243" s="885"/>
      <c r="D243" s="877">
        <v>5191</v>
      </c>
      <c r="E243" s="611">
        <v>5191</v>
      </c>
      <c r="F243" s="32">
        <v>1</v>
      </c>
    </row>
    <row r="244" spans="1:6" x14ac:dyDescent="0.2">
      <c r="A244" s="884" t="s">
        <v>323</v>
      </c>
      <c r="B244" s="30" t="s">
        <v>153</v>
      </c>
      <c r="C244" s="885"/>
      <c r="D244" s="877">
        <v>7057</v>
      </c>
      <c r="E244" s="611">
        <v>7057</v>
      </c>
      <c r="F244" s="32">
        <v>1</v>
      </c>
    </row>
    <row r="245" spans="1:6" x14ac:dyDescent="0.2">
      <c r="A245" s="884" t="s">
        <v>324</v>
      </c>
      <c r="B245" s="30" t="s">
        <v>152</v>
      </c>
      <c r="C245" s="885"/>
      <c r="D245" s="877">
        <v>6086</v>
      </c>
      <c r="E245" s="611">
        <v>6086</v>
      </c>
      <c r="F245" s="32">
        <v>1</v>
      </c>
    </row>
    <row r="246" spans="1:6" x14ac:dyDescent="0.2">
      <c r="A246" s="884" t="s">
        <v>439</v>
      </c>
      <c r="B246" s="30" t="s">
        <v>155</v>
      </c>
      <c r="C246" s="885" t="s">
        <v>440</v>
      </c>
      <c r="D246" s="877">
        <v>4001</v>
      </c>
      <c r="F246" s="32">
        <v>0</v>
      </c>
    </row>
    <row r="247" spans="1:6" x14ac:dyDescent="0.2">
      <c r="A247" s="884" t="s">
        <v>441</v>
      </c>
      <c r="B247" s="30" t="s">
        <v>152</v>
      </c>
      <c r="C247" s="885" t="s">
        <v>799</v>
      </c>
      <c r="D247" s="877">
        <v>6001</v>
      </c>
      <c r="F247" s="32">
        <v>0</v>
      </c>
    </row>
    <row r="248" spans="1:6" x14ac:dyDescent="0.2">
      <c r="A248" s="884" t="s">
        <v>442</v>
      </c>
      <c r="B248" s="30" t="s">
        <v>148</v>
      </c>
      <c r="C248" s="885" t="s">
        <v>443</v>
      </c>
      <c r="D248" s="877">
        <v>5001</v>
      </c>
      <c r="F248" s="32">
        <v>0</v>
      </c>
    </row>
    <row r="249" spans="1:6" x14ac:dyDescent="0.2">
      <c r="A249" s="884" t="s">
        <v>444</v>
      </c>
      <c r="B249" s="30" t="s">
        <v>153</v>
      </c>
      <c r="C249" s="885" t="s">
        <v>800</v>
      </c>
      <c r="D249" s="877">
        <v>7001</v>
      </c>
      <c r="F249" s="32">
        <v>0</v>
      </c>
    </row>
    <row r="250" spans="1:6" x14ac:dyDescent="0.2">
      <c r="A250" s="884" t="s">
        <v>768</v>
      </c>
      <c r="B250" s="30" t="s">
        <v>152</v>
      </c>
      <c r="C250" s="885" t="s">
        <v>798</v>
      </c>
      <c r="D250" s="877">
        <v>6081</v>
      </c>
      <c r="F250" s="32">
        <v>0</v>
      </c>
    </row>
    <row r="251" spans="1:6" x14ac:dyDescent="0.2">
      <c r="A251" s="884" t="s">
        <v>325</v>
      </c>
      <c r="B251" s="30" t="s">
        <v>153</v>
      </c>
      <c r="C251" s="885" t="s">
        <v>519</v>
      </c>
      <c r="D251" s="877">
        <v>7002</v>
      </c>
      <c r="F251" s="32">
        <v>0</v>
      </c>
    </row>
    <row r="252" spans="1:6" x14ac:dyDescent="0.2">
      <c r="A252" s="884" t="s">
        <v>326</v>
      </c>
      <c r="B252" s="30" t="s">
        <v>152</v>
      </c>
      <c r="C252" s="885" t="s">
        <v>520</v>
      </c>
      <c r="D252" s="877">
        <v>6118</v>
      </c>
      <c r="F252" s="32">
        <v>0</v>
      </c>
    </row>
    <row r="253" spans="1:6" x14ac:dyDescent="0.2">
      <c r="A253" s="884" t="s">
        <v>327</v>
      </c>
      <c r="B253" s="30" t="s">
        <v>152</v>
      </c>
      <c r="C253" s="885"/>
      <c r="D253" s="877">
        <v>6189</v>
      </c>
      <c r="E253" s="611">
        <v>6189</v>
      </c>
      <c r="F253" s="32">
        <v>1</v>
      </c>
    </row>
    <row r="254" spans="1:6" x14ac:dyDescent="0.2">
      <c r="A254" s="884" t="s">
        <v>328</v>
      </c>
      <c r="B254" s="30" t="s">
        <v>153</v>
      </c>
      <c r="C254" s="885"/>
      <c r="D254" s="877">
        <v>7024</v>
      </c>
      <c r="E254" s="611">
        <v>7024</v>
      </c>
      <c r="F254" s="32">
        <v>1</v>
      </c>
    </row>
    <row r="255" spans="1:6" x14ac:dyDescent="0.2">
      <c r="A255" s="884" t="s">
        <v>834</v>
      </c>
      <c r="B255" s="30" t="s">
        <v>148</v>
      </c>
      <c r="C255" s="885"/>
      <c r="D255" s="877">
        <v>5010</v>
      </c>
      <c r="E255" s="611">
        <v>5010</v>
      </c>
      <c r="F255" s="32">
        <v>1</v>
      </c>
    </row>
    <row r="256" spans="1:6" x14ac:dyDescent="0.2">
      <c r="A256" s="884" t="s">
        <v>737</v>
      </c>
      <c r="B256" s="30" t="s">
        <v>148</v>
      </c>
      <c r="C256" s="885"/>
      <c r="D256" s="877">
        <v>5138</v>
      </c>
      <c r="E256" s="611">
        <v>5138</v>
      </c>
      <c r="F256" s="32">
        <v>1</v>
      </c>
    </row>
    <row r="257" spans="1:6" x14ac:dyDescent="0.2">
      <c r="A257" s="884" t="s">
        <v>757</v>
      </c>
      <c r="B257" s="30" t="s">
        <v>148</v>
      </c>
      <c r="C257" s="885"/>
      <c r="D257" s="877">
        <v>5150</v>
      </c>
      <c r="E257" s="611">
        <v>5150</v>
      </c>
      <c r="F257" s="32">
        <v>1</v>
      </c>
    </row>
    <row r="258" spans="1:6" x14ac:dyDescent="0.2">
      <c r="A258" s="884" t="s">
        <v>475</v>
      </c>
      <c r="B258" s="30" t="s">
        <v>153</v>
      </c>
      <c r="C258" s="885" t="s">
        <v>154</v>
      </c>
      <c r="D258" s="877">
        <v>7021</v>
      </c>
      <c r="E258" s="611">
        <v>7021</v>
      </c>
      <c r="F258" s="32">
        <v>1</v>
      </c>
    </row>
    <row r="259" spans="1:6" x14ac:dyDescent="0.2">
      <c r="A259" s="884" t="s">
        <v>329</v>
      </c>
      <c r="B259" s="30" t="s">
        <v>152</v>
      </c>
      <c r="C259" s="885" t="s">
        <v>154</v>
      </c>
      <c r="D259" s="877">
        <v>6081</v>
      </c>
      <c r="E259" s="611">
        <v>6081</v>
      </c>
      <c r="F259" s="32">
        <v>1</v>
      </c>
    </row>
    <row r="260" spans="1:6" x14ac:dyDescent="0.2">
      <c r="A260" s="884" t="s">
        <v>330</v>
      </c>
      <c r="B260" s="30" t="s">
        <v>153</v>
      </c>
      <c r="C260" s="885" t="s">
        <v>521</v>
      </c>
      <c r="D260" s="877">
        <v>7035</v>
      </c>
      <c r="F260" s="32">
        <v>0</v>
      </c>
    </row>
    <row r="261" spans="1:6" x14ac:dyDescent="0.2">
      <c r="A261" s="884" t="s">
        <v>832</v>
      </c>
      <c r="B261" s="30" t="s">
        <v>152</v>
      </c>
      <c r="C261" s="885"/>
      <c r="D261" s="877">
        <v>6044</v>
      </c>
      <c r="E261" s="611">
        <v>6044</v>
      </c>
      <c r="F261" s="32">
        <v>1</v>
      </c>
    </row>
    <row r="262" spans="1:6" x14ac:dyDescent="0.2">
      <c r="A262" s="884" t="s">
        <v>331</v>
      </c>
      <c r="B262" s="30" t="s">
        <v>148</v>
      </c>
      <c r="C262" s="885"/>
      <c r="D262" s="877">
        <v>5039</v>
      </c>
      <c r="E262" s="611">
        <v>5039</v>
      </c>
      <c r="F262" s="32">
        <v>1</v>
      </c>
    </row>
    <row r="263" spans="1:6" x14ac:dyDescent="0.2">
      <c r="A263" s="884" t="s">
        <v>476</v>
      </c>
      <c r="B263" s="30" t="s">
        <v>153</v>
      </c>
      <c r="C263" s="885" t="s">
        <v>154</v>
      </c>
      <c r="D263" s="877">
        <v>7022</v>
      </c>
      <c r="E263" s="611">
        <v>7022</v>
      </c>
      <c r="F263" s="32">
        <v>1</v>
      </c>
    </row>
    <row r="264" spans="1:6" x14ac:dyDescent="0.2">
      <c r="A264" s="884" t="s">
        <v>332</v>
      </c>
      <c r="B264" s="30" t="s">
        <v>153</v>
      </c>
      <c r="C264" s="885" t="s">
        <v>522</v>
      </c>
      <c r="D264" s="877">
        <v>7022</v>
      </c>
      <c r="F264" s="32">
        <v>0</v>
      </c>
    </row>
    <row r="265" spans="1:6" x14ac:dyDescent="0.2">
      <c r="A265" s="884" t="s">
        <v>333</v>
      </c>
      <c r="B265" s="30" t="s">
        <v>153</v>
      </c>
      <c r="C265" s="885" t="s">
        <v>522</v>
      </c>
      <c r="D265" s="877">
        <v>7022</v>
      </c>
      <c r="F265" s="32">
        <v>0</v>
      </c>
    </row>
    <row r="266" spans="1:6" x14ac:dyDescent="0.2">
      <c r="A266" s="884" t="s">
        <v>334</v>
      </c>
      <c r="B266" s="30" t="s">
        <v>148</v>
      </c>
      <c r="C266" s="885"/>
      <c r="D266" s="877">
        <v>5040</v>
      </c>
      <c r="E266" s="611">
        <v>5040</v>
      </c>
      <c r="F266" s="32">
        <v>1</v>
      </c>
    </row>
    <row r="267" spans="1:6" x14ac:dyDescent="0.2">
      <c r="A267" s="884" t="s">
        <v>477</v>
      </c>
      <c r="B267" s="30" t="s">
        <v>152</v>
      </c>
      <c r="C267" s="885" t="s">
        <v>154</v>
      </c>
      <c r="D267" s="877">
        <v>6094</v>
      </c>
      <c r="E267" s="611">
        <v>6094</v>
      </c>
      <c r="F267" s="32">
        <v>1</v>
      </c>
    </row>
    <row r="268" spans="1:6" x14ac:dyDescent="0.2">
      <c r="A268" s="884" t="s">
        <v>335</v>
      </c>
      <c r="B268" s="30" t="s">
        <v>148</v>
      </c>
      <c r="C268" s="885" t="s">
        <v>523</v>
      </c>
      <c r="D268" s="877">
        <v>5034</v>
      </c>
      <c r="F268" s="32">
        <v>0</v>
      </c>
    </row>
    <row r="269" spans="1:6" x14ac:dyDescent="0.2">
      <c r="A269" s="884" t="s">
        <v>336</v>
      </c>
      <c r="B269" s="30" t="s">
        <v>153</v>
      </c>
      <c r="C269" s="885"/>
      <c r="D269" s="877">
        <v>7049</v>
      </c>
      <c r="E269" s="611">
        <v>7049</v>
      </c>
      <c r="F269" s="32">
        <v>1</v>
      </c>
    </row>
    <row r="270" spans="1:6" x14ac:dyDescent="0.2">
      <c r="A270" s="884" t="s">
        <v>337</v>
      </c>
      <c r="B270" s="30" t="s">
        <v>153</v>
      </c>
      <c r="C270" s="885"/>
      <c r="D270" s="877">
        <v>7023</v>
      </c>
      <c r="E270" s="611">
        <v>7023</v>
      </c>
      <c r="F270" s="32">
        <v>1</v>
      </c>
    </row>
    <row r="271" spans="1:6" x14ac:dyDescent="0.2">
      <c r="A271" s="884" t="s">
        <v>338</v>
      </c>
      <c r="B271" s="30" t="s">
        <v>153</v>
      </c>
      <c r="C271" s="885" t="s">
        <v>524</v>
      </c>
      <c r="D271" s="877">
        <v>7021</v>
      </c>
      <c r="F271" s="32">
        <v>0</v>
      </c>
    </row>
    <row r="272" spans="1:6" x14ac:dyDescent="0.2">
      <c r="A272" s="884" t="s">
        <v>339</v>
      </c>
      <c r="B272" s="30" t="s">
        <v>153</v>
      </c>
      <c r="C272" s="885"/>
      <c r="D272" s="877">
        <v>7025</v>
      </c>
      <c r="E272" s="611">
        <v>7025</v>
      </c>
      <c r="F272" s="32">
        <v>1</v>
      </c>
    </row>
    <row r="273" spans="1:6" x14ac:dyDescent="0.2">
      <c r="A273" s="884" t="s">
        <v>340</v>
      </c>
      <c r="B273" s="30" t="s">
        <v>152</v>
      </c>
      <c r="C273" s="885"/>
      <c r="D273" s="877">
        <v>6095</v>
      </c>
      <c r="E273" s="611">
        <v>6095</v>
      </c>
      <c r="F273" s="32">
        <v>1</v>
      </c>
    </row>
    <row r="274" spans="1:6" x14ac:dyDescent="0.2">
      <c r="A274" s="884" t="s">
        <v>478</v>
      </c>
      <c r="B274" s="30" t="s">
        <v>152</v>
      </c>
      <c r="C274" s="885" t="s">
        <v>154</v>
      </c>
      <c r="D274" s="877">
        <v>6184</v>
      </c>
      <c r="E274" s="611">
        <v>6184</v>
      </c>
      <c r="F274" s="32">
        <v>1</v>
      </c>
    </row>
    <row r="275" spans="1:6" x14ac:dyDescent="0.2">
      <c r="A275" s="884" t="s">
        <v>667</v>
      </c>
      <c r="B275" s="30" t="s">
        <v>155</v>
      </c>
      <c r="C275" s="885"/>
      <c r="D275" s="877">
        <v>4006</v>
      </c>
      <c r="E275" s="611">
        <v>4006</v>
      </c>
      <c r="F275" s="32">
        <v>1</v>
      </c>
    </row>
    <row r="276" spans="1:6" x14ac:dyDescent="0.2">
      <c r="A276" s="884" t="s">
        <v>341</v>
      </c>
      <c r="B276" s="30" t="s">
        <v>152</v>
      </c>
      <c r="C276" s="885"/>
      <c r="D276" s="877">
        <v>6192</v>
      </c>
      <c r="E276" s="611">
        <v>6192</v>
      </c>
      <c r="F276" s="32">
        <v>1</v>
      </c>
    </row>
    <row r="277" spans="1:6" x14ac:dyDescent="0.2">
      <c r="A277" s="884" t="s">
        <v>479</v>
      </c>
      <c r="B277" s="30" t="s">
        <v>152</v>
      </c>
      <c r="C277" s="885" t="s">
        <v>154</v>
      </c>
      <c r="D277" s="877">
        <v>6199</v>
      </c>
      <c r="E277" s="611">
        <v>6199</v>
      </c>
      <c r="F277" s="32">
        <v>1</v>
      </c>
    </row>
    <row r="278" spans="1:6" x14ac:dyDescent="0.2">
      <c r="A278" s="884" t="s">
        <v>342</v>
      </c>
      <c r="B278" s="30" t="s">
        <v>148</v>
      </c>
      <c r="C278" s="885"/>
      <c r="D278" s="877">
        <v>5042</v>
      </c>
      <c r="E278" s="611">
        <v>5042</v>
      </c>
      <c r="F278" s="32">
        <v>1</v>
      </c>
    </row>
    <row r="279" spans="1:6" x14ac:dyDescent="0.2">
      <c r="A279" s="884" t="s">
        <v>668</v>
      </c>
      <c r="B279" s="30" t="s">
        <v>148</v>
      </c>
      <c r="C279" s="885" t="s">
        <v>154</v>
      </c>
      <c r="D279" s="877">
        <v>5060</v>
      </c>
      <c r="E279" s="611">
        <v>5060</v>
      </c>
      <c r="F279" s="32">
        <v>1</v>
      </c>
    </row>
    <row r="280" spans="1:6" x14ac:dyDescent="0.2">
      <c r="A280" s="884" t="s">
        <v>35</v>
      </c>
      <c r="B280" s="30" t="s">
        <v>148</v>
      </c>
      <c r="C280" s="885"/>
      <c r="D280" s="877">
        <v>5078</v>
      </c>
      <c r="E280" s="611">
        <v>5078</v>
      </c>
      <c r="F280" s="32">
        <v>1</v>
      </c>
    </row>
    <row r="281" spans="1:6" x14ac:dyDescent="0.2">
      <c r="A281" s="884" t="s">
        <v>765</v>
      </c>
      <c r="B281" s="30" t="s">
        <v>152</v>
      </c>
      <c r="C281" s="885"/>
      <c r="D281" s="877">
        <v>6033</v>
      </c>
      <c r="E281" s="611">
        <v>6033</v>
      </c>
      <c r="F281" s="32">
        <v>1</v>
      </c>
    </row>
    <row r="282" spans="1:6" x14ac:dyDescent="0.2">
      <c r="A282" s="884" t="s">
        <v>480</v>
      </c>
      <c r="B282" s="30" t="s">
        <v>148</v>
      </c>
      <c r="C282" s="885" t="s">
        <v>154</v>
      </c>
      <c r="D282" s="877">
        <v>5045</v>
      </c>
      <c r="E282" s="611">
        <v>5045</v>
      </c>
      <c r="F282" s="32">
        <v>1</v>
      </c>
    </row>
    <row r="283" spans="1:6" x14ac:dyDescent="0.2">
      <c r="A283" s="884" t="s">
        <v>343</v>
      </c>
      <c r="B283" s="30" t="s">
        <v>155</v>
      </c>
      <c r="C283" s="885"/>
      <c r="D283" s="877">
        <v>4001</v>
      </c>
      <c r="E283" s="611">
        <v>4001</v>
      </c>
      <c r="F283" s="32">
        <v>1</v>
      </c>
    </row>
    <row r="284" spans="1:6" x14ac:dyDescent="0.2">
      <c r="A284" s="884" t="s">
        <v>344</v>
      </c>
      <c r="B284" s="30" t="s">
        <v>152</v>
      </c>
      <c r="C284" s="885" t="s">
        <v>345</v>
      </c>
      <c r="D284" s="877">
        <v>6001</v>
      </c>
      <c r="E284" s="611">
        <v>6001</v>
      </c>
      <c r="F284" s="32">
        <v>1</v>
      </c>
    </row>
    <row r="285" spans="1:6" x14ac:dyDescent="0.2">
      <c r="A285" s="884" t="s">
        <v>346</v>
      </c>
      <c r="B285" s="30" t="s">
        <v>148</v>
      </c>
      <c r="C285" s="885"/>
      <c r="D285" s="877">
        <v>5001</v>
      </c>
      <c r="E285" s="611">
        <v>5001</v>
      </c>
      <c r="F285" s="32">
        <v>1</v>
      </c>
    </row>
    <row r="286" spans="1:6" x14ac:dyDescent="0.2">
      <c r="A286" s="884" t="s">
        <v>347</v>
      </c>
      <c r="B286" s="30" t="s">
        <v>153</v>
      </c>
      <c r="C286" s="885" t="s">
        <v>345</v>
      </c>
      <c r="D286" s="877">
        <v>7001</v>
      </c>
      <c r="E286" s="611">
        <v>7001</v>
      </c>
      <c r="F286" s="32">
        <v>1</v>
      </c>
    </row>
    <row r="287" spans="1:6" x14ac:dyDescent="0.2">
      <c r="A287" s="884" t="s">
        <v>451</v>
      </c>
      <c r="B287" s="30" t="s">
        <v>155</v>
      </c>
      <c r="C287" s="885"/>
      <c r="D287" s="877">
        <v>4015</v>
      </c>
      <c r="E287" s="611">
        <v>4015</v>
      </c>
      <c r="F287" s="32">
        <v>1</v>
      </c>
    </row>
    <row r="288" spans="1:6" x14ac:dyDescent="0.2">
      <c r="A288" s="884" t="s">
        <v>452</v>
      </c>
      <c r="B288" s="30" t="s">
        <v>148</v>
      </c>
      <c r="C288" s="885"/>
      <c r="D288" s="877">
        <v>5075</v>
      </c>
      <c r="E288" s="611">
        <v>5075</v>
      </c>
      <c r="F288" s="32">
        <v>1</v>
      </c>
    </row>
    <row r="289" spans="1:6" x14ac:dyDescent="0.2">
      <c r="A289" s="884" t="s">
        <v>481</v>
      </c>
      <c r="B289" s="30" t="s">
        <v>153</v>
      </c>
      <c r="C289" s="885" t="s">
        <v>154</v>
      </c>
      <c r="D289" s="877">
        <v>7026</v>
      </c>
      <c r="E289" s="611">
        <v>7026</v>
      </c>
      <c r="F289" s="32">
        <v>1</v>
      </c>
    </row>
    <row r="290" spans="1:6" x14ac:dyDescent="0.2">
      <c r="A290" s="884" t="s">
        <v>348</v>
      </c>
      <c r="B290" s="30" t="s">
        <v>148</v>
      </c>
      <c r="C290" s="885"/>
      <c r="D290" s="877">
        <v>5079</v>
      </c>
      <c r="E290" s="611">
        <v>5079</v>
      </c>
      <c r="F290" s="32">
        <v>1</v>
      </c>
    </row>
    <row r="291" spans="1:6" x14ac:dyDescent="0.2">
      <c r="A291" s="884" t="s">
        <v>349</v>
      </c>
      <c r="B291" s="30" t="s">
        <v>148</v>
      </c>
      <c r="C291" s="885"/>
      <c r="D291" s="877">
        <v>5047</v>
      </c>
      <c r="E291" s="611">
        <v>5047</v>
      </c>
      <c r="F291" s="32">
        <v>1</v>
      </c>
    </row>
    <row r="292" spans="1:6" x14ac:dyDescent="0.2">
      <c r="A292" s="884" t="s">
        <v>771</v>
      </c>
      <c r="B292" s="30" t="s">
        <v>153</v>
      </c>
      <c r="C292" s="885"/>
      <c r="D292" s="877">
        <v>7073</v>
      </c>
      <c r="E292" s="611">
        <v>7073</v>
      </c>
      <c r="F292" s="32">
        <v>1</v>
      </c>
    </row>
    <row r="293" spans="1:6" x14ac:dyDescent="0.2">
      <c r="A293" s="884" t="s">
        <v>350</v>
      </c>
      <c r="B293" s="30" t="s">
        <v>153</v>
      </c>
      <c r="C293" s="885"/>
      <c r="D293" s="877">
        <v>7027</v>
      </c>
      <c r="E293" s="611">
        <v>7027</v>
      </c>
      <c r="F293" s="32">
        <v>1</v>
      </c>
    </row>
    <row r="294" spans="1:6" x14ac:dyDescent="0.2">
      <c r="A294" s="884" t="s">
        <v>351</v>
      </c>
      <c r="B294" s="30" t="s">
        <v>148</v>
      </c>
      <c r="C294" s="885"/>
      <c r="D294" s="877">
        <v>5048</v>
      </c>
      <c r="E294" s="611">
        <v>5048</v>
      </c>
      <c r="F294" s="32">
        <v>1</v>
      </c>
    </row>
    <row r="295" spans="1:6" x14ac:dyDescent="0.2">
      <c r="A295" s="884" t="s">
        <v>553</v>
      </c>
      <c r="B295" s="30" t="s">
        <v>152</v>
      </c>
      <c r="C295" s="885"/>
      <c r="D295" s="877">
        <v>6017</v>
      </c>
      <c r="E295" s="611">
        <v>6017</v>
      </c>
      <c r="F295" s="32">
        <v>1</v>
      </c>
    </row>
    <row r="296" spans="1:6" x14ac:dyDescent="0.2">
      <c r="A296" s="884" t="s">
        <v>352</v>
      </c>
      <c r="B296" s="30" t="s">
        <v>152</v>
      </c>
      <c r="C296" s="885"/>
      <c r="D296" s="877">
        <v>6104</v>
      </c>
      <c r="E296" s="611">
        <v>6104</v>
      </c>
      <c r="F296" s="32">
        <v>1</v>
      </c>
    </row>
    <row r="297" spans="1:6" x14ac:dyDescent="0.2">
      <c r="A297" s="884" t="s">
        <v>353</v>
      </c>
      <c r="B297" s="30" t="s">
        <v>148</v>
      </c>
      <c r="C297" s="885"/>
      <c r="D297" s="877">
        <v>5049</v>
      </c>
      <c r="E297" s="611">
        <v>5049</v>
      </c>
      <c r="F297" s="32">
        <v>1</v>
      </c>
    </row>
    <row r="298" spans="1:6" x14ac:dyDescent="0.2">
      <c r="A298" s="884" t="s">
        <v>354</v>
      </c>
      <c r="B298" s="30" t="s">
        <v>152</v>
      </c>
      <c r="C298" s="885"/>
      <c r="D298" s="877">
        <v>6105</v>
      </c>
      <c r="E298" s="611">
        <v>6105</v>
      </c>
      <c r="F298" s="32">
        <v>1</v>
      </c>
    </row>
    <row r="299" spans="1:6" x14ac:dyDescent="0.2">
      <c r="A299" s="884" t="s">
        <v>741</v>
      </c>
      <c r="B299" s="30" t="s">
        <v>153</v>
      </c>
      <c r="C299" s="885"/>
      <c r="D299" s="877">
        <v>7067</v>
      </c>
      <c r="E299" s="611">
        <v>7067</v>
      </c>
      <c r="F299" s="32">
        <v>1</v>
      </c>
    </row>
    <row r="300" spans="1:6" x14ac:dyDescent="0.2">
      <c r="A300" s="884" t="s">
        <v>445</v>
      </c>
      <c r="B300" s="30" t="s">
        <v>152</v>
      </c>
      <c r="C300" s="885" t="s">
        <v>446</v>
      </c>
      <c r="D300" s="877">
        <v>6106</v>
      </c>
      <c r="F300" s="32">
        <v>0</v>
      </c>
    </row>
    <row r="301" spans="1:6" x14ac:dyDescent="0.2">
      <c r="A301" s="884" t="s">
        <v>355</v>
      </c>
      <c r="B301" s="30" t="s">
        <v>152</v>
      </c>
      <c r="C301" s="885"/>
      <c r="D301" s="877">
        <v>6107</v>
      </c>
      <c r="E301" s="611">
        <v>6107</v>
      </c>
      <c r="F301" s="32">
        <v>1</v>
      </c>
    </row>
    <row r="302" spans="1:6" x14ac:dyDescent="0.2">
      <c r="A302" s="884" t="s">
        <v>447</v>
      </c>
      <c r="B302" s="30" t="s">
        <v>152</v>
      </c>
      <c r="C302" s="885" t="s">
        <v>448</v>
      </c>
      <c r="D302" s="877">
        <v>6105</v>
      </c>
      <c r="F302" s="32">
        <v>0</v>
      </c>
    </row>
    <row r="303" spans="1:6" x14ac:dyDescent="0.2">
      <c r="A303" s="884" t="s">
        <v>356</v>
      </c>
      <c r="B303" s="30" t="s">
        <v>152</v>
      </c>
      <c r="C303" s="885"/>
      <c r="D303" s="877">
        <v>6106</v>
      </c>
      <c r="E303" s="611">
        <v>6106</v>
      </c>
      <c r="F303" s="32">
        <v>1</v>
      </c>
    </row>
    <row r="304" spans="1:6" x14ac:dyDescent="0.2">
      <c r="A304" s="884" t="s">
        <v>449</v>
      </c>
      <c r="B304" s="30" t="s">
        <v>152</v>
      </c>
      <c r="C304" s="885" t="s">
        <v>450</v>
      </c>
      <c r="D304" s="877">
        <v>6107</v>
      </c>
      <c r="F304" s="32">
        <v>0</v>
      </c>
    </row>
    <row r="305" spans="1:6" x14ac:dyDescent="0.2">
      <c r="A305" s="884" t="s">
        <v>357</v>
      </c>
      <c r="B305" s="30" t="s">
        <v>153</v>
      </c>
      <c r="C305" s="885"/>
      <c r="D305" s="877">
        <v>7028</v>
      </c>
      <c r="E305" s="611">
        <v>7028</v>
      </c>
      <c r="F305" s="32">
        <v>1</v>
      </c>
    </row>
    <row r="306" spans="1:6" x14ac:dyDescent="0.2">
      <c r="A306" s="884" t="s">
        <v>358</v>
      </c>
      <c r="B306" s="30" t="s">
        <v>152</v>
      </c>
      <c r="C306" s="885"/>
      <c r="D306" s="877">
        <v>6167</v>
      </c>
      <c r="E306" s="611">
        <v>6167</v>
      </c>
      <c r="F306" s="32">
        <v>1</v>
      </c>
    </row>
    <row r="307" spans="1:6" x14ac:dyDescent="0.2">
      <c r="A307" s="884" t="s">
        <v>41</v>
      </c>
      <c r="B307" s="30" t="s">
        <v>153</v>
      </c>
      <c r="C307" s="885"/>
      <c r="D307" s="877">
        <v>7065</v>
      </c>
      <c r="E307" s="611">
        <v>7065</v>
      </c>
      <c r="F307" s="32">
        <v>1</v>
      </c>
    </row>
    <row r="308" spans="1:6" x14ac:dyDescent="0.2">
      <c r="A308" s="884" t="s">
        <v>359</v>
      </c>
      <c r="B308" s="30" t="s">
        <v>148</v>
      </c>
      <c r="C308" s="885"/>
      <c r="D308" s="877">
        <v>5051</v>
      </c>
      <c r="E308" s="611">
        <v>5051</v>
      </c>
      <c r="F308" s="32">
        <v>1</v>
      </c>
    </row>
    <row r="309" spans="1:6" x14ac:dyDescent="0.2">
      <c r="A309" s="884" t="s">
        <v>360</v>
      </c>
      <c r="B309" s="30" t="s">
        <v>153</v>
      </c>
      <c r="C309" s="885"/>
      <c r="D309" s="877">
        <v>7029</v>
      </c>
      <c r="E309" s="611">
        <v>7029</v>
      </c>
      <c r="F309" s="32">
        <v>1</v>
      </c>
    </row>
    <row r="310" spans="1:6" x14ac:dyDescent="0.2">
      <c r="A310" s="884" t="s">
        <v>361</v>
      </c>
      <c r="B310" s="30" t="s">
        <v>153</v>
      </c>
      <c r="C310" s="885" t="s">
        <v>525</v>
      </c>
      <c r="D310" s="877">
        <v>7004</v>
      </c>
      <c r="F310" s="32">
        <v>0</v>
      </c>
    </row>
    <row r="311" spans="1:6" x14ac:dyDescent="0.2">
      <c r="A311" s="884" t="s">
        <v>879</v>
      </c>
      <c r="B311" s="30" t="s">
        <v>152</v>
      </c>
      <c r="C311" s="885" t="s">
        <v>880</v>
      </c>
      <c r="D311" s="877">
        <v>6112</v>
      </c>
      <c r="F311" s="32">
        <v>0</v>
      </c>
    </row>
    <row r="312" spans="1:6" x14ac:dyDescent="0.2">
      <c r="A312" s="884" t="s">
        <v>362</v>
      </c>
      <c r="B312" s="30" t="s">
        <v>153</v>
      </c>
      <c r="C312" s="885" t="s">
        <v>526</v>
      </c>
      <c r="D312" s="877">
        <v>7044</v>
      </c>
      <c r="F312" s="32">
        <v>0</v>
      </c>
    </row>
    <row r="313" spans="1:6" x14ac:dyDescent="0.2">
      <c r="A313" s="884" t="s">
        <v>482</v>
      </c>
      <c r="B313" s="30" t="s">
        <v>153</v>
      </c>
      <c r="C313" s="885" t="s">
        <v>154</v>
      </c>
      <c r="D313" s="877">
        <v>7044</v>
      </c>
      <c r="E313" s="611">
        <v>7044</v>
      </c>
      <c r="F313" s="32">
        <v>1</v>
      </c>
    </row>
    <row r="314" spans="1:6" x14ac:dyDescent="0.2">
      <c r="A314" s="884" t="s">
        <v>363</v>
      </c>
      <c r="B314" s="30" t="s">
        <v>152</v>
      </c>
      <c r="C314" s="885" t="s">
        <v>527</v>
      </c>
      <c r="D314" s="877">
        <v>6085</v>
      </c>
      <c r="F314" s="32">
        <v>0</v>
      </c>
    </row>
    <row r="315" spans="1:6" x14ac:dyDescent="0.2">
      <c r="A315" s="884" t="s">
        <v>364</v>
      </c>
      <c r="B315" s="30" t="s">
        <v>152</v>
      </c>
      <c r="C315" s="885" t="s">
        <v>154</v>
      </c>
      <c r="D315" s="877">
        <v>6112</v>
      </c>
      <c r="E315" s="611">
        <v>6112</v>
      </c>
      <c r="F315" s="32">
        <v>1</v>
      </c>
    </row>
    <row r="316" spans="1:6" x14ac:dyDescent="0.2">
      <c r="A316" s="884" t="s">
        <v>881</v>
      </c>
      <c r="B316" s="30" t="s">
        <v>152</v>
      </c>
      <c r="C316" s="885" t="s">
        <v>880</v>
      </c>
      <c r="D316" s="877">
        <v>6112</v>
      </c>
      <c r="F316" s="32">
        <v>0</v>
      </c>
    </row>
    <row r="317" spans="1:6" x14ac:dyDescent="0.2">
      <c r="A317" s="884" t="s">
        <v>365</v>
      </c>
      <c r="B317" s="30" t="s">
        <v>152</v>
      </c>
      <c r="C317" s="885" t="s">
        <v>528</v>
      </c>
      <c r="D317" s="877">
        <v>6184</v>
      </c>
      <c r="F317" s="32">
        <v>0</v>
      </c>
    </row>
    <row r="318" spans="1:6" x14ac:dyDescent="0.2">
      <c r="A318" s="884" t="s">
        <v>366</v>
      </c>
      <c r="B318" s="30" t="s">
        <v>152</v>
      </c>
      <c r="C318" s="885"/>
      <c r="D318" s="877">
        <v>6182</v>
      </c>
      <c r="E318" s="611">
        <v>6182</v>
      </c>
      <c r="F318" s="32">
        <v>1</v>
      </c>
    </row>
    <row r="319" spans="1:6" x14ac:dyDescent="0.2">
      <c r="A319" s="884" t="s">
        <v>669</v>
      </c>
      <c r="B319" s="30" t="s">
        <v>152</v>
      </c>
      <c r="C319" s="885"/>
      <c r="D319" s="877">
        <v>6022</v>
      </c>
      <c r="E319" s="611">
        <v>6022</v>
      </c>
      <c r="F319" s="32">
        <v>1</v>
      </c>
    </row>
    <row r="320" spans="1:6" x14ac:dyDescent="0.2">
      <c r="A320" s="884" t="s">
        <v>483</v>
      </c>
      <c r="B320" s="30" t="s">
        <v>152</v>
      </c>
      <c r="C320" s="885" t="s">
        <v>154</v>
      </c>
      <c r="D320" s="877">
        <v>6181</v>
      </c>
      <c r="E320" s="611">
        <v>6181</v>
      </c>
      <c r="F320" s="32">
        <v>1</v>
      </c>
    </row>
    <row r="321" spans="1:6" x14ac:dyDescent="0.2">
      <c r="A321" s="884" t="s">
        <v>831</v>
      </c>
      <c r="B321" s="30" t="s">
        <v>152</v>
      </c>
      <c r="C321" s="885"/>
      <c r="D321" s="877">
        <v>6042</v>
      </c>
      <c r="E321" s="611">
        <v>6042</v>
      </c>
      <c r="F321" s="32">
        <v>1</v>
      </c>
    </row>
    <row r="322" spans="1:6" x14ac:dyDescent="0.2">
      <c r="A322" s="884" t="s">
        <v>367</v>
      </c>
      <c r="B322" s="30" t="s">
        <v>148</v>
      </c>
      <c r="C322" s="885"/>
      <c r="D322" s="877">
        <v>5112</v>
      </c>
      <c r="E322" s="611">
        <v>5112</v>
      </c>
      <c r="F322" s="32">
        <v>1</v>
      </c>
    </row>
    <row r="323" spans="1:6" x14ac:dyDescent="0.2">
      <c r="A323" s="884" t="s">
        <v>368</v>
      </c>
      <c r="B323" s="30" t="s">
        <v>152</v>
      </c>
      <c r="C323" s="885"/>
      <c r="D323" s="877">
        <v>6021</v>
      </c>
      <c r="E323" s="611">
        <v>6021</v>
      </c>
      <c r="F323" s="32">
        <v>1</v>
      </c>
    </row>
    <row r="324" spans="1:6" x14ac:dyDescent="0.2">
      <c r="A324" s="884" t="s">
        <v>484</v>
      </c>
      <c r="B324" s="30" t="s">
        <v>148</v>
      </c>
      <c r="C324" s="885" t="s">
        <v>154</v>
      </c>
      <c r="D324" s="877">
        <v>5126</v>
      </c>
      <c r="E324" s="611">
        <v>5126</v>
      </c>
      <c r="F324" s="32">
        <v>1</v>
      </c>
    </row>
    <row r="325" spans="1:6" x14ac:dyDescent="0.2">
      <c r="A325" s="884" t="s">
        <v>734</v>
      </c>
      <c r="B325" s="30" t="s">
        <v>148</v>
      </c>
      <c r="C325" s="885" t="s">
        <v>882</v>
      </c>
      <c r="D325" s="877">
        <v>5066</v>
      </c>
      <c r="F325" s="32">
        <v>0</v>
      </c>
    </row>
    <row r="326" spans="1:6" x14ac:dyDescent="0.2">
      <c r="A326" s="884" t="s">
        <v>369</v>
      </c>
      <c r="B326" s="30" t="s">
        <v>148</v>
      </c>
      <c r="C326" s="885"/>
      <c r="D326" s="877">
        <v>5053</v>
      </c>
      <c r="E326" s="611">
        <v>5053</v>
      </c>
      <c r="F326" s="32">
        <v>1</v>
      </c>
    </row>
    <row r="327" spans="1:6" x14ac:dyDescent="0.2">
      <c r="A327" s="884" t="s">
        <v>559</v>
      </c>
      <c r="B327" s="30" t="s">
        <v>148</v>
      </c>
      <c r="C327" s="885"/>
      <c r="D327" s="877">
        <v>5004</v>
      </c>
      <c r="E327" s="611">
        <v>5004</v>
      </c>
      <c r="F327" s="32">
        <v>1</v>
      </c>
    </row>
    <row r="328" spans="1:6" x14ac:dyDescent="0.2">
      <c r="A328" s="884" t="s">
        <v>758</v>
      </c>
      <c r="B328" s="30" t="s">
        <v>148</v>
      </c>
      <c r="C328" s="885"/>
      <c r="D328" s="877">
        <v>5151</v>
      </c>
      <c r="E328" s="611">
        <v>5151</v>
      </c>
      <c r="F328" s="32">
        <v>1</v>
      </c>
    </row>
    <row r="329" spans="1:6" x14ac:dyDescent="0.2">
      <c r="A329" s="884" t="s">
        <v>370</v>
      </c>
      <c r="B329" s="30" t="s">
        <v>153</v>
      </c>
      <c r="C329" s="885" t="s">
        <v>529</v>
      </c>
      <c r="D329" s="877">
        <v>7056</v>
      </c>
      <c r="F329" s="32">
        <v>0</v>
      </c>
    </row>
    <row r="330" spans="1:6" x14ac:dyDescent="0.2">
      <c r="A330" s="884" t="s">
        <v>485</v>
      </c>
      <c r="B330" s="30" t="s">
        <v>148</v>
      </c>
      <c r="C330" s="885" t="s">
        <v>566</v>
      </c>
      <c r="D330" s="877">
        <v>5104</v>
      </c>
      <c r="F330" s="32">
        <v>0</v>
      </c>
    </row>
    <row r="331" spans="1:6" x14ac:dyDescent="0.2">
      <c r="A331" s="884" t="s">
        <v>371</v>
      </c>
      <c r="B331" s="30" t="s">
        <v>155</v>
      </c>
      <c r="C331" s="885"/>
      <c r="D331" s="877">
        <v>4013</v>
      </c>
      <c r="E331" s="611">
        <v>4013</v>
      </c>
      <c r="F331" s="32">
        <v>1</v>
      </c>
    </row>
    <row r="332" spans="1:6" x14ac:dyDescent="0.2">
      <c r="A332" s="884" t="s">
        <v>372</v>
      </c>
      <c r="B332" s="30" t="s">
        <v>148</v>
      </c>
      <c r="C332" s="885" t="s">
        <v>530</v>
      </c>
      <c r="D332" s="877">
        <v>5064</v>
      </c>
      <c r="F332" s="32">
        <v>0</v>
      </c>
    </row>
    <row r="333" spans="1:6" x14ac:dyDescent="0.2">
      <c r="A333" s="884" t="s">
        <v>486</v>
      </c>
      <c r="B333" s="30" t="s">
        <v>148</v>
      </c>
      <c r="C333" s="885" t="s">
        <v>154</v>
      </c>
      <c r="D333" s="877">
        <v>5085</v>
      </c>
      <c r="E333" s="611">
        <v>5085</v>
      </c>
      <c r="F333" s="32">
        <v>1</v>
      </c>
    </row>
    <row r="334" spans="1:6" x14ac:dyDescent="0.2">
      <c r="A334" s="884" t="s">
        <v>754</v>
      </c>
      <c r="B334" s="30" t="s">
        <v>148</v>
      </c>
      <c r="C334" s="885"/>
      <c r="D334" s="877">
        <v>5147</v>
      </c>
      <c r="E334" s="611">
        <v>5147</v>
      </c>
      <c r="F334" s="32">
        <v>1</v>
      </c>
    </row>
    <row r="335" spans="1:6" x14ac:dyDescent="0.2">
      <c r="A335" s="884" t="s">
        <v>373</v>
      </c>
      <c r="B335" s="30" t="s">
        <v>148</v>
      </c>
      <c r="C335" s="885"/>
      <c r="D335" s="877">
        <v>5054</v>
      </c>
      <c r="E335" s="611">
        <v>5054</v>
      </c>
      <c r="F335" s="32">
        <v>1</v>
      </c>
    </row>
    <row r="336" spans="1:6" x14ac:dyDescent="0.2">
      <c r="A336" s="884" t="s">
        <v>751</v>
      </c>
      <c r="B336" s="30" t="s">
        <v>148</v>
      </c>
      <c r="C336" s="885"/>
      <c r="D336" s="877">
        <v>5144</v>
      </c>
      <c r="E336" s="611">
        <v>5144</v>
      </c>
      <c r="F336" s="32">
        <v>1</v>
      </c>
    </row>
    <row r="337" spans="1:6" x14ac:dyDescent="0.2">
      <c r="A337" s="884" t="s">
        <v>374</v>
      </c>
      <c r="B337" s="30" t="s">
        <v>148</v>
      </c>
      <c r="C337" s="885"/>
      <c r="D337" s="877">
        <v>5076</v>
      </c>
      <c r="E337" s="611">
        <v>5076</v>
      </c>
      <c r="F337" s="32">
        <v>1</v>
      </c>
    </row>
    <row r="338" spans="1:6" x14ac:dyDescent="0.2">
      <c r="A338" s="884" t="s">
        <v>760</v>
      </c>
      <c r="B338" s="30" t="s">
        <v>148</v>
      </c>
      <c r="C338" s="885"/>
      <c r="D338" s="877">
        <v>5153</v>
      </c>
      <c r="E338" s="611">
        <v>5153</v>
      </c>
      <c r="F338" s="32">
        <v>1</v>
      </c>
    </row>
    <row r="339" spans="1:6" x14ac:dyDescent="0.2">
      <c r="A339" s="884" t="s">
        <v>375</v>
      </c>
      <c r="B339" s="30" t="s">
        <v>153</v>
      </c>
      <c r="C339" s="885"/>
      <c r="D339" s="877">
        <v>7030</v>
      </c>
      <c r="E339" s="611">
        <v>7030</v>
      </c>
      <c r="F339" s="32">
        <v>1</v>
      </c>
    </row>
    <row r="340" spans="1:6" x14ac:dyDescent="0.2">
      <c r="A340" s="884" t="s">
        <v>487</v>
      </c>
      <c r="B340" s="30" t="s">
        <v>152</v>
      </c>
      <c r="C340" s="885" t="s">
        <v>154</v>
      </c>
      <c r="D340" s="877">
        <v>6118</v>
      </c>
      <c r="E340" s="611">
        <v>6118</v>
      </c>
      <c r="F340" s="32">
        <v>1</v>
      </c>
    </row>
    <row r="341" spans="1:6" x14ac:dyDescent="0.2">
      <c r="A341" s="884" t="s">
        <v>376</v>
      </c>
      <c r="B341" s="30" t="s">
        <v>148</v>
      </c>
      <c r="C341" s="885"/>
      <c r="D341" s="877">
        <v>5097</v>
      </c>
      <c r="E341" s="611">
        <v>5097</v>
      </c>
      <c r="F341" s="32">
        <v>1</v>
      </c>
    </row>
    <row r="342" spans="1:6" x14ac:dyDescent="0.2">
      <c r="A342" s="884" t="s">
        <v>782</v>
      </c>
      <c r="B342" s="30" t="s">
        <v>152</v>
      </c>
      <c r="C342" s="885"/>
      <c r="D342" s="877">
        <v>6060</v>
      </c>
      <c r="E342" s="611">
        <v>6060</v>
      </c>
      <c r="F342" s="32">
        <v>1</v>
      </c>
    </row>
    <row r="343" spans="1:6" x14ac:dyDescent="0.2">
      <c r="A343" s="884" t="s">
        <v>377</v>
      </c>
      <c r="B343" s="30" t="s">
        <v>148</v>
      </c>
      <c r="C343" s="885"/>
      <c r="D343" s="877">
        <v>5055</v>
      </c>
      <c r="E343" s="611">
        <v>5055</v>
      </c>
      <c r="F343" s="32">
        <v>1</v>
      </c>
    </row>
    <row r="344" spans="1:6" x14ac:dyDescent="0.2">
      <c r="A344" s="884" t="s">
        <v>488</v>
      </c>
      <c r="B344" s="30" t="s">
        <v>153</v>
      </c>
      <c r="C344" s="885" t="s">
        <v>154</v>
      </c>
      <c r="D344" s="877">
        <v>7056</v>
      </c>
      <c r="E344" s="611">
        <v>7056</v>
      </c>
      <c r="F344" s="32">
        <v>1</v>
      </c>
    </row>
    <row r="345" spans="1:6" x14ac:dyDescent="0.2">
      <c r="A345" s="884" t="s">
        <v>801</v>
      </c>
      <c r="B345" s="30" t="s">
        <v>152</v>
      </c>
      <c r="C345" s="885" t="s">
        <v>802</v>
      </c>
      <c r="D345" s="877">
        <v>6180</v>
      </c>
      <c r="F345" s="32">
        <v>0</v>
      </c>
    </row>
    <row r="346" spans="1:6" x14ac:dyDescent="0.2">
      <c r="A346" s="884" t="s">
        <v>378</v>
      </c>
      <c r="B346" s="30" t="s">
        <v>148</v>
      </c>
      <c r="C346" s="885"/>
      <c r="D346" s="877">
        <v>5070</v>
      </c>
      <c r="E346" s="611">
        <v>5070</v>
      </c>
      <c r="F346" s="32">
        <v>1</v>
      </c>
    </row>
    <row r="347" spans="1:6" x14ac:dyDescent="0.2">
      <c r="A347" s="884" t="s">
        <v>379</v>
      </c>
      <c r="B347" s="30" t="s">
        <v>153</v>
      </c>
      <c r="C347" s="885" t="s">
        <v>514</v>
      </c>
      <c r="D347" s="877">
        <v>7038</v>
      </c>
      <c r="F347" s="32">
        <v>0</v>
      </c>
    </row>
    <row r="348" spans="1:6" x14ac:dyDescent="0.2">
      <c r="A348" s="884" t="s">
        <v>380</v>
      </c>
      <c r="B348" s="30" t="s">
        <v>148</v>
      </c>
      <c r="C348" s="885"/>
      <c r="D348" s="877">
        <v>5056</v>
      </c>
      <c r="E348" s="611">
        <v>5056</v>
      </c>
      <c r="F348" s="32">
        <v>1</v>
      </c>
    </row>
    <row r="349" spans="1:6" x14ac:dyDescent="0.2">
      <c r="A349" s="884" t="s">
        <v>381</v>
      </c>
      <c r="B349" s="30" t="s">
        <v>153</v>
      </c>
      <c r="C349" s="885"/>
      <c r="D349" s="877">
        <v>7031</v>
      </c>
      <c r="E349" s="611">
        <v>7031</v>
      </c>
      <c r="F349" s="32">
        <v>1</v>
      </c>
    </row>
    <row r="350" spans="1:6" x14ac:dyDescent="0.2">
      <c r="A350" s="884" t="s">
        <v>382</v>
      </c>
      <c r="B350" s="30" t="s">
        <v>148</v>
      </c>
      <c r="C350" s="885" t="s">
        <v>531</v>
      </c>
      <c r="D350" s="877">
        <v>5085</v>
      </c>
      <c r="F350" s="32">
        <v>0</v>
      </c>
    </row>
    <row r="351" spans="1:6" x14ac:dyDescent="0.2">
      <c r="A351" s="884" t="s">
        <v>383</v>
      </c>
      <c r="B351" s="30" t="s">
        <v>148</v>
      </c>
      <c r="C351" s="885" t="s">
        <v>877</v>
      </c>
      <c r="D351" s="877">
        <v>5012</v>
      </c>
      <c r="F351" s="32">
        <v>0</v>
      </c>
    </row>
    <row r="352" spans="1:6" x14ac:dyDescent="0.2">
      <c r="A352" s="884" t="s">
        <v>384</v>
      </c>
      <c r="B352" s="30" t="s">
        <v>152</v>
      </c>
      <c r="C352" s="885"/>
      <c r="D352" s="877">
        <v>6172</v>
      </c>
      <c r="E352" s="611">
        <v>6172</v>
      </c>
      <c r="F352" s="32">
        <v>1</v>
      </c>
    </row>
    <row r="353" spans="1:6" x14ac:dyDescent="0.2">
      <c r="A353" s="884" t="s">
        <v>385</v>
      </c>
      <c r="B353" s="30" t="s">
        <v>148</v>
      </c>
      <c r="C353" s="885"/>
      <c r="D353" s="877">
        <v>5095</v>
      </c>
      <c r="E353" s="611">
        <v>5095</v>
      </c>
      <c r="F353" s="32">
        <v>1</v>
      </c>
    </row>
    <row r="354" spans="1:6" x14ac:dyDescent="0.2">
      <c r="A354" s="884" t="s">
        <v>386</v>
      </c>
      <c r="B354" s="30" t="s">
        <v>153</v>
      </c>
      <c r="C354" s="885"/>
      <c r="D354" s="877">
        <v>7042</v>
      </c>
      <c r="E354" s="611">
        <v>7042</v>
      </c>
      <c r="F354" s="32">
        <v>1</v>
      </c>
    </row>
    <row r="355" spans="1:6" x14ac:dyDescent="0.2">
      <c r="A355" s="884" t="s">
        <v>387</v>
      </c>
      <c r="B355" s="30" t="s">
        <v>148</v>
      </c>
      <c r="C355" s="885"/>
      <c r="D355" s="877">
        <v>5130</v>
      </c>
      <c r="E355" s="611">
        <v>5130</v>
      </c>
      <c r="F355" s="32">
        <v>1</v>
      </c>
    </row>
    <row r="356" spans="1:6" x14ac:dyDescent="0.2">
      <c r="A356" s="884" t="s">
        <v>388</v>
      </c>
      <c r="B356" s="30" t="s">
        <v>148</v>
      </c>
      <c r="C356" s="885"/>
      <c r="D356" s="877">
        <v>5111</v>
      </c>
      <c r="E356" s="611">
        <v>5111</v>
      </c>
      <c r="F356" s="32">
        <v>1</v>
      </c>
    </row>
    <row r="357" spans="1:6" x14ac:dyDescent="0.2">
      <c r="A357" s="884" t="s">
        <v>670</v>
      </c>
      <c r="B357" s="30" t="s">
        <v>148</v>
      </c>
      <c r="C357" s="885"/>
      <c r="D357" s="877">
        <v>5043</v>
      </c>
      <c r="E357" s="611">
        <v>5043</v>
      </c>
      <c r="F357" s="32">
        <v>1</v>
      </c>
    </row>
    <row r="358" spans="1:6" x14ac:dyDescent="0.2">
      <c r="A358" s="884" t="s">
        <v>389</v>
      </c>
      <c r="B358" s="30" t="s">
        <v>152</v>
      </c>
      <c r="C358" s="885"/>
      <c r="D358" s="877">
        <v>6121</v>
      </c>
      <c r="E358" s="611">
        <v>6121</v>
      </c>
      <c r="F358" s="32">
        <v>1</v>
      </c>
    </row>
    <row r="359" spans="1:6" x14ac:dyDescent="0.2">
      <c r="A359" s="884" t="s">
        <v>489</v>
      </c>
      <c r="B359" s="30" t="s">
        <v>152</v>
      </c>
      <c r="C359" s="885" t="s">
        <v>154</v>
      </c>
      <c r="D359" s="877">
        <v>6122</v>
      </c>
      <c r="E359" s="611">
        <v>6122</v>
      </c>
      <c r="F359" s="32">
        <v>1</v>
      </c>
    </row>
    <row r="360" spans="1:6" x14ac:dyDescent="0.2">
      <c r="A360" s="884" t="s">
        <v>390</v>
      </c>
      <c r="B360" s="30" t="s">
        <v>152</v>
      </c>
      <c r="C360" s="885"/>
      <c r="D360" s="877">
        <v>6123</v>
      </c>
      <c r="E360" s="611">
        <v>6123</v>
      </c>
      <c r="F360" s="32">
        <v>1</v>
      </c>
    </row>
    <row r="361" spans="1:6" x14ac:dyDescent="0.2">
      <c r="A361" s="884" t="s">
        <v>391</v>
      </c>
      <c r="B361" s="30" t="s">
        <v>148</v>
      </c>
      <c r="C361" s="885"/>
      <c r="D361" s="877">
        <v>5110</v>
      </c>
      <c r="E361" s="611">
        <v>5110</v>
      </c>
      <c r="F361" s="32">
        <v>1</v>
      </c>
    </row>
    <row r="362" spans="1:6" x14ac:dyDescent="0.2">
      <c r="A362" s="884" t="s">
        <v>392</v>
      </c>
      <c r="B362" s="30" t="s">
        <v>152</v>
      </c>
      <c r="C362" s="885" t="s">
        <v>246</v>
      </c>
      <c r="D362" s="877">
        <v>6001</v>
      </c>
      <c r="F362" s="32">
        <v>0</v>
      </c>
    </row>
    <row r="363" spans="1:6" x14ac:dyDescent="0.2">
      <c r="A363" s="884" t="s">
        <v>490</v>
      </c>
      <c r="B363" s="30" t="s">
        <v>148</v>
      </c>
      <c r="C363" s="885" t="s">
        <v>154</v>
      </c>
      <c r="D363" s="877">
        <v>5086</v>
      </c>
      <c r="E363" s="611">
        <v>5086</v>
      </c>
      <c r="F363" s="32">
        <v>1</v>
      </c>
    </row>
    <row r="364" spans="1:6" x14ac:dyDescent="0.2">
      <c r="A364" s="884" t="s">
        <v>836</v>
      </c>
      <c r="B364" s="30" t="s">
        <v>148</v>
      </c>
      <c r="C364" s="885"/>
      <c r="D364" s="877">
        <v>5019</v>
      </c>
      <c r="E364" s="611">
        <v>5019</v>
      </c>
      <c r="F364" s="32">
        <v>1</v>
      </c>
    </row>
    <row r="365" spans="1:6" x14ac:dyDescent="0.2">
      <c r="A365" s="884" t="s">
        <v>561</v>
      </c>
      <c r="B365" s="30" t="s">
        <v>152</v>
      </c>
      <c r="C365" s="885"/>
      <c r="D365" s="877">
        <v>6018</v>
      </c>
      <c r="E365" s="611">
        <v>6018</v>
      </c>
      <c r="F365" s="32">
        <v>1</v>
      </c>
    </row>
    <row r="366" spans="1:6" x14ac:dyDescent="0.2">
      <c r="A366" s="884" t="s">
        <v>393</v>
      </c>
      <c r="B366" s="30" t="s">
        <v>152</v>
      </c>
      <c r="C366" s="885"/>
      <c r="D366" s="877">
        <v>6126</v>
      </c>
      <c r="E366" s="611">
        <v>6126</v>
      </c>
      <c r="F366" s="32">
        <v>1</v>
      </c>
    </row>
    <row r="367" spans="1:6" x14ac:dyDescent="0.2">
      <c r="A367" s="884" t="s">
        <v>491</v>
      </c>
      <c r="B367" s="30" t="s">
        <v>152</v>
      </c>
      <c r="C367" s="885" t="s">
        <v>154</v>
      </c>
      <c r="D367" s="877">
        <v>6127</v>
      </c>
      <c r="E367" s="611">
        <v>6127</v>
      </c>
      <c r="F367" s="32">
        <v>1</v>
      </c>
    </row>
    <row r="368" spans="1:6" x14ac:dyDescent="0.2">
      <c r="A368" s="884" t="s">
        <v>394</v>
      </c>
      <c r="B368" s="30" t="s">
        <v>152</v>
      </c>
      <c r="C368" s="885" t="s">
        <v>507</v>
      </c>
      <c r="D368" s="877">
        <v>6127</v>
      </c>
      <c r="F368" s="32">
        <v>0</v>
      </c>
    </row>
    <row r="369" spans="1:6" x14ac:dyDescent="0.2">
      <c r="A369" s="884" t="s">
        <v>846</v>
      </c>
      <c r="B369" s="30" t="s">
        <v>148</v>
      </c>
      <c r="C369" s="885"/>
      <c r="D369" s="877">
        <v>5162</v>
      </c>
      <c r="E369" s="611">
        <v>5162</v>
      </c>
      <c r="F369" s="32">
        <v>1</v>
      </c>
    </row>
    <row r="370" spans="1:6" x14ac:dyDescent="0.2">
      <c r="A370" s="884" t="s">
        <v>395</v>
      </c>
      <c r="B370" s="30" t="s">
        <v>153</v>
      </c>
      <c r="C370" s="885" t="s">
        <v>154</v>
      </c>
      <c r="D370" s="877">
        <v>7033</v>
      </c>
      <c r="E370" s="611">
        <v>7033</v>
      </c>
      <c r="F370" s="32">
        <v>1</v>
      </c>
    </row>
    <row r="371" spans="1:6" x14ac:dyDescent="0.2">
      <c r="A371" s="884" t="s">
        <v>783</v>
      </c>
      <c r="B371" s="30" t="s">
        <v>153</v>
      </c>
      <c r="C371" s="885"/>
      <c r="D371" s="877">
        <v>7077</v>
      </c>
      <c r="E371" s="611">
        <v>7077</v>
      </c>
      <c r="F371" s="32">
        <v>1</v>
      </c>
    </row>
    <row r="372" spans="1:6" x14ac:dyDescent="0.2">
      <c r="A372" s="884" t="s">
        <v>396</v>
      </c>
      <c r="B372" s="30" t="s">
        <v>153</v>
      </c>
      <c r="C372" s="885" t="s">
        <v>1084</v>
      </c>
      <c r="D372" s="877">
        <v>7033</v>
      </c>
      <c r="F372" s="32">
        <v>0</v>
      </c>
    </row>
    <row r="373" spans="1:6" x14ac:dyDescent="0.2">
      <c r="A373" s="884" t="s">
        <v>492</v>
      </c>
      <c r="B373" s="30" t="s">
        <v>153</v>
      </c>
      <c r="C373" s="885" t="s">
        <v>154</v>
      </c>
      <c r="D373" s="877">
        <v>7035</v>
      </c>
      <c r="E373" s="611">
        <v>7035</v>
      </c>
      <c r="F373" s="32">
        <v>1</v>
      </c>
    </row>
    <row r="374" spans="1:6" x14ac:dyDescent="0.2">
      <c r="A374" s="884" t="s">
        <v>397</v>
      </c>
      <c r="B374" s="30" t="s">
        <v>148</v>
      </c>
      <c r="C374" s="885"/>
      <c r="D374" s="877">
        <v>5058</v>
      </c>
      <c r="E374" s="611">
        <v>5058</v>
      </c>
      <c r="F374" s="32">
        <v>1</v>
      </c>
    </row>
    <row r="375" spans="1:6" x14ac:dyDescent="0.2">
      <c r="A375" s="884" t="s">
        <v>671</v>
      </c>
      <c r="B375" s="30" t="s">
        <v>148</v>
      </c>
      <c r="C375" s="885"/>
      <c r="D375" s="877">
        <v>5067</v>
      </c>
      <c r="E375" s="611">
        <v>5067</v>
      </c>
      <c r="F375" s="32">
        <v>1</v>
      </c>
    </row>
    <row r="376" spans="1:6" x14ac:dyDescent="0.2">
      <c r="A376" s="884" t="s">
        <v>837</v>
      </c>
      <c r="B376" s="30" t="s">
        <v>148</v>
      </c>
      <c r="C376" s="885"/>
      <c r="D376" s="877">
        <v>5021</v>
      </c>
      <c r="E376" s="611">
        <v>5021</v>
      </c>
      <c r="F376" s="32">
        <v>1</v>
      </c>
    </row>
    <row r="377" spans="1:6" x14ac:dyDescent="0.2">
      <c r="A377" s="884" t="s">
        <v>398</v>
      </c>
      <c r="B377" s="30" t="s">
        <v>153</v>
      </c>
      <c r="C377" s="885"/>
      <c r="D377" s="877">
        <v>7039</v>
      </c>
      <c r="E377" s="611">
        <v>7039</v>
      </c>
      <c r="F377" s="32">
        <v>1</v>
      </c>
    </row>
    <row r="378" spans="1:6" x14ac:dyDescent="0.2">
      <c r="A378" s="884" t="s">
        <v>835</v>
      </c>
      <c r="B378" s="30" t="s">
        <v>148</v>
      </c>
      <c r="C378" s="885" t="s">
        <v>154</v>
      </c>
      <c r="D378" s="877">
        <v>5012</v>
      </c>
      <c r="E378" s="611">
        <v>5012</v>
      </c>
      <c r="F378" s="32">
        <v>1</v>
      </c>
    </row>
    <row r="379" spans="1:6" x14ac:dyDescent="0.2">
      <c r="A379" s="884" t="s">
        <v>793</v>
      </c>
      <c r="B379" s="30" t="s">
        <v>152</v>
      </c>
      <c r="C379" s="885" t="s">
        <v>154</v>
      </c>
      <c r="D379" s="877">
        <v>6180</v>
      </c>
      <c r="E379" s="611">
        <v>6180</v>
      </c>
      <c r="F379" s="32">
        <v>1</v>
      </c>
    </row>
    <row r="380" spans="1:6" x14ac:dyDescent="0.2">
      <c r="A380" s="884" t="s">
        <v>796</v>
      </c>
      <c r="B380" s="30" t="s">
        <v>153</v>
      </c>
      <c r="C380" s="885"/>
      <c r="D380" s="877">
        <v>7079</v>
      </c>
      <c r="E380" s="611">
        <v>7079</v>
      </c>
      <c r="F380" s="32">
        <v>1</v>
      </c>
    </row>
    <row r="381" spans="1:6" x14ac:dyDescent="0.2">
      <c r="A381" s="884" t="s">
        <v>637</v>
      </c>
      <c r="B381" s="30" t="s">
        <v>152</v>
      </c>
      <c r="C381" s="885"/>
      <c r="D381" s="877">
        <v>6020</v>
      </c>
      <c r="E381" s="611">
        <v>6020</v>
      </c>
      <c r="F381" s="32">
        <v>1</v>
      </c>
    </row>
    <row r="382" spans="1:6" x14ac:dyDescent="0.2">
      <c r="A382" s="884" t="s">
        <v>399</v>
      </c>
      <c r="B382" s="30" t="s">
        <v>155</v>
      </c>
      <c r="C382" s="885"/>
      <c r="D382" s="877">
        <v>4005</v>
      </c>
      <c r="E382" s="611">
        <v>4005</v>
      </c>
      <c r="F382" s="32">
        <v>1</v>
      </c>
    </row>
    <row r="383" spans="1:6" x14ac:dyDescent="0.2">
      <c r="A383" s="884" t="s">
        <v>400</v>
      </c>
      <c r="B383" s="30" t="s">
        <v>153</v>
      </c>
      <c r="C383" s="885"/>
      <c r="D383" s="877">
        <v>7036</v>
      </c>
      <c r="E383" s="611">
        <v>7036</v>
      </c>
      <c r="F383" s="32">
        <v>1</v>
      </c>
    </row>
    <row r="384" spans="1:6" x14ac:dyDescent="0.2">
      <c r="A384" s="884" t="s">
        <v>811</v>
      </c>
      <c r="B384" s="30" t="s">
        <v>148</v>
      </c>
      <c r="C384" s="885" t="s">
        <v>883</v>
      </c>
      <c r="D384" s="877">
        <v>5172</v>
      </c>
      <c r="F384" s="32">
        <v>0</v>
      </c>
    </row>
    <row r="385" spans="1:6" x14ac:dyDescent="0.2">
      <c r="A385" s="884" t="s">
        <v>812</v>
      </c>
      <c r="B385" s="30" t="s">
        <v>148</v>
      </c>
      <c r="C385" s="885" t="s">
        <v>884</v>
      </c>
      <c r="D385" s="877">
        <v>5173</v>
      </c>
      <c r="F385" s="32">
        <v>0</v>
      </c>
    </row>
    <row r="386" spans="1:6" x14ac:dyDescent="0.2">
      <c r="A386" s="884" t="s">
        <v>788</v>
      </c>
      <c r="B386" s="30" t="s">
        <v>148</v>
      </c>
      <c r="C386" s="885" t="s">
        <v>885</v>
      </c>
      <c r="D386" s="877">
        <v>5170</v>
      </c>
      <c r="F386" s="32">
        <v>0</v>
      </c>
    </row>
    <row r="387" spans="1:6" x14ac:dyDescent="0.2">
      <c r="A387" s="884" t="s">
        <v>813</v>
      </c>
      <c r="B387" s="30" t="s">
        <v>148</v>
      </c>
      <c r="C387" s="885" t="s">
        <v>886</v>
      </c>
      <c r="D387" s="877">
        <v>5186</v>
      </c>
      <c r="F387" s="32">
        <v>0</v>
      </c>
    </row>
    <row r="388" spans="1:6" x14ac:dyDescent="0.2">
      <c r="A388" s="884" t="s">
        <v>735</v>
      </c>
      <c r="B388" s="30" t="s">
        <v>148</v>
      </c>
      <c r="C388" s="885" t="s">
        <v>878</v>
      </c>
      <c r="D388" s="877">
        <v>5136</v>
      </c>
      <c r="F388" s="32">
        <v>0</v>
      </c>
    </row>
    <row r="389" spans="1:6" x14ac:dyDescent="0.2">
      <c r="A389" s="884" t="s">
        <v>401</v>
      </c>
      <c r="B389" s="30" t="s">
        <v>152</v>
      </c>
      <c r="C389" s="885" t="s">
        <v>510</v>
      </c>
      <c r="D389" s="877">
        <v>6163</v>
      </c>
      <c r="F389" s="32">
        <v>0</v>
      </c>
    </row>
    <row r="390" spans="1:6" x14ac:dyDescent="0.2">
      <c r="A390" s="884" t="s">
        <v>402</v>
      </c>
      <c r="B390" s="30" t="s">
        <v>148</v>
      </c>
      <c r="C390" s="885"/>
      <c r="D390" s="877">
        <v>5016</v>
      </c>
      <c r="E390" s="611">
        <v>5016</v>
      </c>
      <c r="F390" s="32">
        <v>1</v>
      </c>
    </row>
    <row r="391" spans="1:6" x14ac:dyDescent="0.2">
      <c r="A391" s="884" t="s">
        <v>845</v>
      </c>
      <c r="B391" s="30" t="s">
        <v>148</v>
      </c>
      <c r="C391" s="885"/>
      <c r="D391" s="877">
        <v>5161</v>
      </c>
      <c r="E391" s="611">
        <v>5161</v>
      </c>
      <c r="F391" s="32">
        <v>1</v>
      </c>
    </row>
    <row r="392" spans="1:6" x14ac:dyDescent="0.2">
      <c r="A392" s="884" t="s">
        <v>869</v>
      </c>
      <c r="B392" s="30" t="s">
        <v>148</v>
      </c>
      <c r="C392" s="885" t="s">
        <v>154</v>
      </c>
      <c r="D392" s="877">
        <v>5199</v>
      </c>
      <c r="E392" s="611">
        <v>5199</v>
      </c>
      <c r="F392" s="32">
        <v>1</v>
      </c>
    </row>
    <row r="393" spans="1:6" x14ac:dyDescent="0.2">
      <c r="A393" s="884" t="s">
        <v>403</v>
      </c>
      <c r="B393" s="30" t="s">
        <v>152</v>
      </c>
      <c r="C393" s="885"/>
      <c r="D393" s="877">
        <v>6133</v>
      </c>
      <c r="E393" s="611">
        <v>6133</v>
      </c>
      <c r="F393" s="32">
        <v>1</v>
      </c>
    </row>
    <row r="394" spans="1:6" x14ac:dyDescent="0.2">
      <c r="A394" s="884" t="s">
        <v>861</v>
      </c>
      <c r="B394" s="30" t="s">
        <v>148</v>
      </c>
      <c r="C394" s="885"/>
      <c r="D394" s="877">
        <v>5190</v>
      </c>
      <c r="E394" s="611">
        <v>5190</v>
      </c>
      <c r="F394" s="32">
        <v>1</v>
      </c>
    </row>
    <row r="395" spans="1:6" x14ac:dyDescent="0.2">
      <c r="A395" s="884" t="s">
        <v>39</v>
      </c>
      <c r="B395" s="30" t="s">
        <v>152</v>
      </c>
      <c r="C395" s="885"/>
      <c r="D395" s="877">
        <v>6035</v>
      </c>
      <c r="E395" s="611">
        <v>6035</v>
      </c>
      <c r="F395" s="32">
        <v>1</v>
      </c>
    </row>
    <row r="396" spans="1:6" x14ac:dyDescent="0.2">
      <c r="A396" s="884" t="s">
        <v>404</v>
      </c>
      <c r="B396" s="30" t="s">
        <v>152</v>
      </c>
      <c r="C396" s="885"/>
      <c r="D396" s="877">
        <v>6125</v>
      </c>
      <c r="E396" s="611">
        <v>6125</v>
      </c>
      <c r="F396" s="32">
        <v>1</v>
      </c>
    </row>
    <row r="397" spans="1:6" x14ac:dyDescent="0.2">
      <c r="A397" s="884" t="s">
        <v>493</v>
      </c>
      <c r="B397" s="30" t="s">
        <v>153</v>
      </c>
      <c r="C397" s="885" t="s">
        <v>154</v>
      </c>
      <c r="D397" s="877">
        <v>7032</v>
      </c>
      <c r="E397" s="611">
        <v>7032</v>
      </c>
      <c r="F397" s="32">
        <v>1</v>
      </c>
    </row>
    <row r="398" spans="1:6" x14ac:dyDescent="0.2">
      <c r="A398" s="884" t="s">
        <v>858</v>
      </c>
      <c r="B398" s="30" t="s">
        <v>148</v>
      </c>
      <c r="C398" s="885"/>
      <c r="D398" s="877">
        <v>5187</v>
      </c>
      <c r="E398" s="611">
        <v>5187</v>
      </c>
      <c r="F398" s="32">
        <v>1</v>
      </c>
    </row>
    <row r="399" spans="1:6" x14ac:dyDescent="0.2">
      <c r="A399" s="884" t="s">
        <v>750</v>
      </c>
      <c r="B399" s="30" t="s">
        <v>148</v>
      </c>
      <c r="C399" s="885" t="s">
        <v>878</v>
      </c>
      <c r="D399" s="877">
        <v>5136</v>
      </c>
      <c r="F399" s="32">
        <v>0</v>
      </c>
    </row>
    <row r="400" spans="1:6" x14ac:dyDescent="0.2">
      <c r="A400" s="884" t="s">
        <v>887</v>
      </c>
      <c r="B400" s="30" t="s">
        <v>148</v>
      </c>
      <c r="C400" s="885" t="s">
        <v>888</v>
      </c>
      <c r="D400" s="877">
        <v>5202</v>
      </c>
      <c r="F400" s="32">
        <v>0</v>
      </c>
    </row>
    <row r="401" spans="1:6" x14ac:dyDescent="0.2">
      <c r="A401" s="884" t="s">
        <v>889</v>
      </c>
      <c r="B401" s="30" t="s">
        <v>148</v>
      </c>
      <c r="C401" s="885" t="s">
        <v>890</v>
      </c>
      <c r="D401" s="877">
        <v>5046</v>
      </c>
      <c r="F401" s="32">
        <v>0</v>
      </c>
    </row>
    <row r="402" spans="1:6" x14ac:dyDescent="0.2">
      <c r="A402" s="884" t="s">
        <v>891</v>
      </c>
      <c r="B402" s="30" t="s">
        <v>148</v>
      </c>
      <c r="C402" s="885"/>
      <c r="D402" s="877">
        <v>5200</v>
      </c>
      <c r="F402" s="32">
        <v>0</v>
      </c>
    </row>
    <row r="403" spans="1:6" x14ac:dyDescent="0.2">
      <c r="A403" s="884" t="s">
        <v>839</v>
      </c>
      <c r="B403" s="30" t="s">
        <v>148</v>
      </c>
      <c r="C403" s="885"/>
      <c r="D403" s="877">
        <v>5057</v>
      </c>
      <c r="E403" s="611">
        <v>5057</v>
      </c>
      <c r="F403" s="32">
        <v>1</v>
      </c>
    </row>
    <row r="404" spans="1:6" x14ac:dyDescent="0.2">
      <c r="A404" s="884" t="s">
        <v>892</v>
      </c>
      <c r="B404" s="30" t="s">
        <v>148</v>
      </c>
      <c r="C404" s="885" t="s">
        <v>893</v>
      </c>
      <c r="D404" s="877">
        <v>5199</v>
      </c>
      <c r="F404" s="32">
        <v>0</v>
      </c>
    </row>
    <row r="405" spans="1:6" x14ac:dyDescent="0.2">
      <c r="A405" s="884" t="s">
        <v>833</v>
      </c>
      <c r="B405" s="30" t="s">
        <v>148</v>
      </c>
      <c r="C405" s="885"/>
      <c r="D405" s="877">
        <v>5008</v>
      </c>
      <c r="E405" s="611">
        <v>5008</v>
      </c>
      <c r="F405" s="32">
        <v>1</v>
      </c>
    </row>
    <row r="406" spans="1:6" x14ac:dyDescent="0.2">
      <c r="A406" s="884" t="s">
        <v>866</v>
      </c>
      <c r="B406" s="30" t="s">
        <v>148</v>
      </c>
      <c r="C406" s="885"/>
      <c r="D406" s="877">
        <v>5195</v>
      </c>
      <c r="E406" s="611">
        <v>5195</v>
      </c>
      <c r="F406" s="32">
        <v>1</v>
      </c>
    </row>
    <row r="407" spans="1:6" x14ac:dyDescent="0.2">
      <c r="A407" s="884" t="s">
        <v>867</v>
      </c>
      <c r="B407" s="30" t="s">
        <v>148</v>
      </c>
      <c r="C407" s="885"/>
      <c r="D407" s="877">
        <v>5196</v>
      </c>
      <c r="E407" s="611">
        <v>5196</v>
      </c>
      <c r="F407" s="32">
        <v>1</v>
      </c>
    </row>
    <row r="408" spans="1:6" x14ac:dyDescent="0.2">
      <c r="A408" s="884" t="s">
        <v>865</v>
      </c>
      <c r="B408" s="30" t="s">
        <v>148</v>
      </c>
      <c r="C408" s="885"/>
      <c r="D408" s="877">
        <v>5194</v>
      </c>
      <c r="E408" s="611">
        <v>5194</v>
      </c>
      <c r="F408" s="32">
        <v>1</v>
      </c>
    </row>
    <row r="409" spans="1:6" x14ac:dyDescent="0.2">
      <c r="A409" s="884" t="s">
        <v>840</v>
      </c>
      <c r="B409" s="30" t="s">
        <v>148</v>
      </c>
      <c r="C409" s="885"/>
      <c r="D409" s="877">
        <v>5116</v>
      </c>
      <c r="E409" s="611">
        <v>5116</v>
      </c>
      <c r="F409" s="32">
        <v>1</v>
      </c>
    </row>
    <row r="410" spans="1:6" x14ac:dyDescent="0.2">
      <c r="A410" s="884" t="s">
        <v>843</v>
      </c>
      <c r="B410" s="30" t="s">
        <v>148</v>
      </c>
      <c r="C410" s="885"/>
      <c r="D410" s="877">
        <v>5134</v>
      </c>
      <c r="E410" s="611">
        <v>5134</v>
      </c>
      <c r="F410" s="32">
        <v>1</v>
      </c>
    </row>
    <row r="411" spans="1:6" x14ac:dyDescent="0.2">
      <c r="A411" s="884" t="s">
        <v>855</v>
      </c>
      <c r="B411" s="30" t="s">
        <v>148</v>
      </c>
      <c r="C411" s="885"/>
      <c r="D411" s="877">
        <v>5184</v>
      </c>
      <c r="E411" s="611">
        <v>5184</v>
      </c>
      <c r="F411" s="32">
        <v>1</v>
      </c>
    </row>
    <row r="412" spans="1:6" x14ac:dyDescent="0.2">
      <c r="A412" s="884" t="s">
        <v>856</v>
      </c>
      <c r="B412" s="30" t="s">
        <v>148</v>
      </c>
      <c r="C412" s="885"/>
      <c r="D412" s="877">
        <v>5185</v>
      </c>
      <c r="E412" s="611">
        <v>5185</v>
      </c>
      <c r="F412" s="32">
        <v>1</v>
      </c>
    </row>
    <row r="413" spans="1:6" x14ac:dyDescent="0.2">
      <c r="A413" s="884" t="s">
        <v>864</v>
      </c>
      <c r="B413" s="30" t="s">
        <v>148</v>
      </c>
      <c r="C413" s="885"/>
      <c r="D413" s="877">
        <v>5193</v>
      </c>
      <c r="E413" s="611">
        <v>5193</v>
      </c>
      <c r="F413" s="32">
        <v>1</v>
      </c>
    </row>
    <row r="414" spans="1:6" x14ac:dyDescent="0.2">
      <c r="A414" s="884" t="s">
        <v>863</v>
      </c>
      <c r="B414" s="30" t="s">
        <v>148</v>
      </c>
      <c r="C414" s="885"/>
      <c r="D414" s="877">
        <v>5192</v>
      </c>
      <c r="E414" s="611">
        <v>5192</v>
      </c>
      <c r="F414" s="32">
        <v>1</v>
      </c>
    </row>
    <row r="415" spans="1:6" x14ac:dyDescent="0.2">
      <c r="A415" s="884" t="s">
        <v>1061</v>
      </c>
      <c r="B415" s="30" t="s">
        <v>148</v>
      </c>
      <c r="C415" s="885"/>
      <c r="D415" s="877">
        <v>5007</v>
      </c>
      <c r="E415" s="611">
        <v>5007</v>
      </c>
      <c r="F415" s="32">
        <v>1</v>
      </c>
    </row>
    <row r="416" spans="1:6" x14ac:dyDescent="0.2">
      <c r="A416" s="884" t="s">
        <v>494</v>
      </c>
      <c r="B416" s="30" t="s">
        <v>148</v>
      </c>
      <c r="C416" s="885"/>
      <c r="D416" s="877">
        <v>5115</v>
      </c>
      <c r="E416" s="611">
        <v>5115</v>
      </c>
      <c r="F416" s="32">
        <v>1</v>
      </c>
    </row>
    <row r="417" spans="1:6" x14ac:dyDescent="0.2">
      <c r="A417" s="884" t="s">
        <v>1062</v>
      </c>
      <c r="B417" s="30" t="s">
        <v>148</v>
      </c>
      <c r="C417" s="885"/>
      <c r="D417" s="877">
        <v>5009</v>
      </c>
      <c r="E417" s="611">
        <v>5009</v>
      </c>
      <c r="F417" s="32">
        <v>1</v>
      </c>
    </row>
    <row r="418" spans="1:6" x14ac:dyDescent="0.2">
      <c r="A418" s="884" t="s">
        <v>414</v>
      </c>
      <c r="B418" s="30" t="s">
        <v>155</v>
      </c>
      <c r="C418" s="885" t="s">
        <v>1064</v>
      </c>
      <c r="D418" s="877">
        <v>4011</v>
      </c>
      <c r="F418" s="32">
        <v>0</v>
      </c>
    </row>
    <row r="419" spans="1:6" x14ac:dyDescent="0.2">
      <c r="A419" s="884" t="s">
        <v>752</v>
      </c>
      <c r="B419" s="30" t="s">
        <v>148</v>
      </c>
      <c r="C419" s="885" t="s">
        <v>878</v>
      </c>
      <c r="D419" s="877">
        <v>5136</v>
      </c>
      <c r="F419" s="32">
        <v>0</v>
      </c>
    </row>
    <row r="420" spans="1:6" x14ac:dyDescent="0.2">
      <c r="A420" s="884" t="s">
        <v>415</v>
      </c>
      <c r="B420" s="30" t="s">
        <v>148</v>
      </c>
      <c r="C420" s="885"/>
      <c r="D420" s="877">
        <v>5129</v>
      </c>
      <c r="E420" s="611">
        <v>5129</v>
      </c>
      <c r="F420" s="32">
        <v>1</v>
      </c>
    </row>
    <row r="421" spans="1:6" x14ac:dyDescent="0.2">
      <c r="A421" s="884" t="s">
        <v>416</v>
      </c>
      <c r="B421" s="30" t="s">
        <v>148</v>
      </c>
      <c r="C421" s="885"/>
      <c r="D421" s="877">
        <v>5003</v>
      </c>
      <c r="E421" s="611">
        <v>5003</v>
      </c>
      <c r="F421" s="32">
        <v>1</v>
      </c>
    </row>
    <row r="422" spans="1:6" x14ac:dyDescent="0.2">
      <c r="A422" s="884" t="s">
        <v>36</v>
      </c>
      <c r="B422" s="30" t="s">
        <v>148</v>
      </c>
      <c r="C422" s="885"/>
      <c r="D422" s="877">
        <v>5091</v>
      </c>
      <c r="E422" s="611">
        <v>5091</v>
      </c>
      <c r="F422" s="32">
        <v>1</v>
      </c>
    </row>
    <row r="423" spans="1:6" x14ac:dyDescent="0.2">
      <c r="A423" s="884" t="s">
        <v>859</v>
      </c>
      <c r="B423" s="30" t="s">
        <v>148</v>
      </c>
      <c r="C423" s="885"/>
      <c r="D423" s="877">
        <v>5188</v>
      </c>
      <c r="E423" s="611">
        <v>5188</v>
      </c>
      <c r="F423" s="32">
        <v>1</v>
      </c>
    </row>
    <row r="424" spans="1:6" x14ac:dyDescent="0.2">
      <c r="A424" s="884" t="s">
        <v>37</v>
      </c>
      <c r="B424" s="30" t="s">
        <v>148</v>
      </c>
      <c r="C424" s="885"/>
      <c r="D424" s="877">
        <v>5098</v>
      </c>
      <c r="E424" s="611">
        <v>5098</v>
      </c>
      <c r="F424" s="32">
        <v>1</v>
      </c>
    </row>
    <row r="425" spans="1:6" x14ac:dyDescent="0.2">
      <c r="A425" s="884" t="s">
        <v>759</v>
      </c>
      <c r="B425" s="30" t="s">
        <v>148</v>
      </c>
      <c r="C425" s="885"/>
      <c r="D425" s="877">
        <v>5152</v>
      </c>
      <c r="E425" s="611">
        <v>5152</v>
      </c>
      <c r="F425" s="32">
        <v>1</v>
      </c>
    </row>
    <row r="426" spans="1:6" x14ac:dyDescent="0.2">
      <c r="A426" s="884" t="s">
        <v>763</v>
      </c>
      <c r="B426" s="30" t="s">
        <v>148</v>
      </c>
      <c r="C426" s="885"/>
      <c r="D426" s="877">
        <v>5102</v>
      </c>
      <c r="E426" s="611">
        <v>5102</v>
      </c>
      <c r="F426" s="32">
        <v>1</v>
      </c>
    </row>
    <row r="427" spans="1:6" x14ac:dyDescent="0.2">
      <c r="A427" s="884" t="s">
        <v>763</v>
      </c>
      <c r="B427" s="30" t="s">
        <v>148</v>
      </c>
      <c r="C427" s="885"/>
      <c r="D427" s="877">
        <v>5156</v>
      </c>
      <c r="E427" s="611">
        <v>5156</v>
      </c>
      <c r="F427" s="32">
        <v>1</v>
      </c>
    </row>
    <row r="428" spans="1:6" x14ac:dyDescent="0.2">
      <c r="A428" s="884" t="s">
        <v>736</v>
      </c>
      <c r="B428" s="30" t="s">
        <v>148</v>
      </c>
      <c r="C428" s="885"/>
      <c r="D428" s="877">
        <v>5137</v>
      </c>
      <c r="E428" s="611">
        <v>5137</v>
      </c>
      <c r="F428" s="32">
        <v>1</v>
      </c>
    </row>
    <row r="429" spans="1:6" x14ac:dyDescent="0.2">
      <c r="A429" s="884" t="s">
        <v>417</v>
      </c>
      <c r="B429" s="30" t="s">
        <v>148</v>
      </c>
      <c r="C429" s="885"/>
      <c r="D429" s="877">
        <v>5030</v>
      </c>
      <c r="E429" s="611">
        <v>5030</v>
      </c>
      <c r="F429" s="32">
        <v>1</v>
      </c>
    </row>
    <row r="430" spans="1:6" x14ac:dyDescent="0.2">
      <c r="A430" s="884" t="s">
        <v>672</v>
      </c>
      <c r="B430" s="30" t="s">
        <v>148</v>
      </c>
      <c r="C430" s="885"/>
      <c r="D430" s="877">
        <v>5068</v>
      </c>
      <c r="E430" s="611">
        <v>5068</v>
      </c>
      <c r="F430" s="32">
        <v>1</v>
      </c>
    </row>
    <row r="431" spans="1:6" x14ac:dyDescent="0.2">
      <c r="A431" s="884" t="s">
        <v>790</v>
      </c>
      <c r="B431" s="30" t="s">
        <v>148</v>
      </c>
      <c r="C431" s="885"/>
      <c r="D431" s="877">
        <v>5168</v>
      </c>
      <c r="E431" s="611">
        <v>5168</v>
      </c>
      <c r="F431" s="32">
        <v>1</v>
      </c>
    </row>
    <row r="432" spans="1:6" x14ac:dyDescent="0.2">
      <c r="A432" s="884" t="s">
        <v>418</v>
      </c>
      <c r="B432" s="30" t="s">
        <v>153</v>
      </c>
      <c r="C432" s="885"/>
      <c r="D432" s="877">
        <v>7037</v>
      </c>
      <c r="E432" s="611">
        <v>7037</v>
      </c>
      <c r="F432" s="32">
        <v>1</v>
      </c>
    </row>
    <row r="433" spans="1:6" x14ac:dyDescent="0.2">
      <c r="A433" s="884" t="s">
        <v>419</v>
      </c>
      <c r="B433" s="30" t="s">
        <v>153</v>
      </c>
      <c r="C433" s="885"/>
      <c r="D433" s="877">
        <v>7041</v>
      </c>
      <c r="E433" s="611">
        <v>7041</v>
      </c>
      <c r="F433" s="32">
        <v>1</v>
      </c>
    </row>
    <row r="434" spans="1:6" x14ac:dyDescent="0.2">
      <c r="A434" s="884" t="s">
        <v>495</v>
      </c>
      <c r="B434" s="30" t="s">
        <v>152</v>
      </c>
      <c r="C434" s="885" t="s">
        <v>154</v>
      </c>
      <c r="D434" s="877">
        <v>6163</v>
      </c>
      <c r="E434" s="611">
        <v>6163</v>
      </c>
      <c r="F434" s="32">
        <v>1</v>
      </c>
    </row>
    <row r="435" spans="1:6" x14ac:dyDescent="0.2">
      <c r="A435" s="884" t="s">
        <v>420</v>
      </c>
      <c r="B435" s="30" t="s">
        <v>152</v>
      </c>
      <c r="C435" s="885" t="s">
        <v>510</v>
      </c>
      <c r="D435" s="877">
        <v>6163</v>
      </c>
      <c r="F435" s="32">
        <v>0</v>
      </c>
    </row>
    <row r="436" spans="1:6" x14ac:dyDescent="0.2">
      <c r="A436" s="884" t="s">
        <v>421</v>
      </c>
      <c r="B436" s="30" t="s">
        <v>152</v>
      </c>
      <c r="C436" s="885"/>
      <c r="D436" s="877">
        <v>6136</v>
      </c>
      <c r="E436" s="611">
        <v>6136</v>
      </c>
      <c r="F436" s="32">
        <v>1</v>
      </c>
    </row>
    <row r="437" spans="1:6" x14ac:dyDescent="0.2">
      <c r="A437" s="884" t="s">
        <v>496</v>
      </c>
      <c r="B437" s="30" t="s">
        <v>152</v>
      </c>
      <c r="C437" s="885" t="s">
        <v>154</v>
      </c>
      <c r="D437" s="877">
        <v>6176</v>
      </c>
      <c r="E437" s="611">
        <v>6176</v>
      </c>
      <c r="F437" s="32">
        <v>1</v>
      </c>
    </row>
    <row r="438" spans="1:6" x14ac:dyDescent="0.2">
      <c r="A438" s="884" t="s">
        <v>422</v>
      </c>
      <c r="B438" s="30" t="s">
        <v>152</v>
      </c>
      <c r="C438" s="885"/>
      <c r="D438" s="877">
        <v>6175</v>
      </c>
      <c r="E438" s="611">
        <v>6175</v>
      </c>
      <c r="F438" s="32">
        <v>1</v>
      </c>
    </row>
    <row r="439" spans="1:6" x14ac:dyDescent="0.2">
      <c r="A439" s="884" t="s">
        <v>423</v>
      </c>
      <c r="B439" s="30" t="s">
        <v>152</v>
      </c>
      <c r="C439" s="885"/>
      <c r="D439" s="877">
        <v>6195</v>
      </c>
      <c r="E439" s="611">
        <v>6195</v>
      </c>
      <c r="F439" s="32">
        <v>1</v>
      </c>
    </row>
    <row r="440" spans="1:6" x14ac:dyDescent="0.2">
      <c r="A440" s="884" t="s">
        <v>424</v>
      </c>
      <c r="B440" s="30" t="s">
        <v>148</v>
      </c>
      <c r="C440" s="885"/>
      <c r="D440" s="877">
        <v>5032</v>
      </c>
      <c r="E440" s="611">
        <v>5032</v>
      </c>
      <c r="F440" s="32">
        <v>1</v>
      </c>
    </row>
    <row r="441" spans="1:6" x14ac:dyDescent="0.2">
      <c r="A441" s="884" t="s">
        <v>425</v>
      </c>
      <c r="B441" s="30" t="s">
        <v>155</v>
      </c>
      <c r="C441" s="885" t="s">
        <v>154</v>
      </c>
      <c r="D441" s="877">
        <v>4011</v>
      </c>
      <c r="E441" s="611">
        <v>4011</v>
      </c>
      <c r="F441" s="32">
        <v>1</v>
      </c>
    </row>
    <row r="442" spans="1:6" x14ac:dyDescent="0.2">
      <c r="A442" s="884" t="s">
        <v>426</v>
      </c>
      <c r="B442" s="30" t="s">
        <v>148</v>
      </c>
      <c r="C442" s="885"/>
      <c r="D442" s="877">
        <v>5062</v>
      </c>
      <c r="E442" s="611">
        <v>5062</v>
      </c>
      <c r="F442" s="32">
        <v>1</v>
      </c>
    </row>
    <row r="443" spans="1:6" x14ac:dyDescent="0.2">
      <c r="A443" s="884" t="s">
        <v>689</v>
      </c>
      <c r="B443" s="30" t="s">
        <v>148</v>
      </c>
      <c r="C443" s="885" t="s">
        <v>154</v>
      </c>
      <c r="D443" s="877">
        <v>5173</v>
      </c>
      <c r="E443" s="611">
        <v>5173</v>
      </c>
      <c r="F443" s="32">
        <v>1</v>
      </c>
    </row>
    <row r="444" spans="1:6" x14ac:dyDescent="0.2">
      <c r="A444" s="884" t="s">
        <v>894</v>
      </c>
      <c r="B444" s="30" t="s">
        <v>148</v>
      </c>
      <c r="C444" s="885" t="s">
        <v>884</v>
      </c>
      <c r="D444" s="877">
        <v>5173</v>
      </c>
      <c r="F444" s="32">
        <v>0</v>
      </c>
    </row>
    <row r="445" spans="1:6" x14ac:dyDescent="0.2">
      <c r="A445" s="884" t="s">
        <v>857</v>
      </c>
      <c r="B445" s="30" t="s">
        <v>148</v>
      </c>
      <c r="C445" s="885" t="s">
        <v>154</v>
      </c>
      <c r="D445" s="877">
        <v>5186</v>
      </c>
      <c r="E445" s="611">
        <v>5186</v>
      </c>
      <c r="F445" s="32">
        <v>1</v>
      </c>
    </row>
    <row r="446" spans="1:6" x14ac:dyDescent="0.2">
      <c r="A446" s="884" t="s">
        <v>766</v>
      </c>
      <c r="B446" s="30" t="s">
        <v>152</v>
      </c>
      <c r="C446" s="885"/>
      <c r="D446" s="877">
        <v>6039</v>
      </c>
      <c r="E446" s="611">
        <v>6039</v>
      </c>
      <c r="F446" s="32">
        <v>1</v>
      </c>
    </row>
    <row r="447" spans="1:6" x14ac:dyDescent="0.2">
      <c r="A447" s="884" t="s">
        <v>427</v>
      </c>
      <c r="B447" s="30" t="s">
        <v>152</v>
      </c>
      <c r="C447" s="885"/>
      <c r="D447" s="877">
        <v>6188</v>
      </c>
      <c r="E447" s="611">
        <v>6188</v>
      </c>
      <c r="F447" s="32">
        <v>1</v>
      </c>
    </row>
    <row r="448" spans="1:6" x14ac:dyDescent="0.2">
      <c r="A448" s="884" t="s">
        <v>428</v>
      </c>
      <c r="B448" s="30" t="s">
        <v>152</v>
      </c>
      <c r="C448" s="885"/>
      <c r="D448" s="877">
        <v>6165</v>
      </c>
      <c r="E448" s="611">
        <v>6165</v>
      </c>
      <c r="F448" s="32">
        <v>1</v>
      </c>
    </row>
    <row r="449" spans="1:6" x14ac:dyDescent="0.2">
      <c r="A449" s="884" t="s">
        <v>554</v>
      </c>
      <c r="B449" s="30" t="s">
        <v>152</v>
      </c>
      <c r="C449" s="885"/>
      <c r="D449" s="877">
        <v>6015</v>
      </c>
      <c r="E449" s="611">
        <v>6015</v>
      </c>
      <c r="F449" s="32">
        <v>1</v>
      </c>
    </row>
    <row r="450" spans="1:6" x14ac:dyDescent="0.2">
      <c r="A450" s="884" t="s">
        <v>429</v>
      </c>
      <c r="B450" s="30" t="s">
        <v>152</v>
      </c>
      <c r="C450" s="885"/>
      <c r="D450" s="877">
        <v>6140</v>
      </c>
      <c r="E450" s="611">
        <v>6140</v>
      </c>
      <c r="F450" s="32">
        <v>1</v>
      </c>
    </row>
    <row r="451" spans="1:6" x14ac:dyDescent="0.2">
      <c r="A451" s="884" t="s">
        <v>673</v>
      </c>
      <c r="B451" s="30" t="s">
        <v>152</v>
      </c>
      <c r="C451" s="885" t="s">
        <v>246</v>
      </c>
      <c r="D451" s="877">
        <v>6001</v>
      </c>
      <c r="F451" s="32">
        <v>0</v>
      </c>
    </row>
    <row r="452" spans="1:6" x14ac:dyDescent="0.2">
      <c r="A452" s="884" t="s">
        <v>430</v>
      </c>
      <c r="B452" s="30" t="s">
        <v>152</v>
      </c>
      <c r="C452" s="885" t="s">
        <v>533</v>
      </c>
      <c r="D452" s="877">
        <v>6176</v>
      </c>
      <c r="F452" s="32">
        <v>0</v>
      </c>
    </row>
    <row r="453" spans="1:6" x14ac:dyDescent="0.2">
      <c r="A453" s="884" t="s">
        <v>431</v>
      </c>
      <c r="B453" s="30" t="s">
        <v>152</v>
      </c>
      <c r="C453" s="885" t="s">
        <v>534</v>
      </c>
      <c r="D453" s="877">
        <v>6122</v>
      </c>
      <c r="F453" s="32">
        <v>0</v>
      </c>
    </row>
    <row r="454" spans="1:6" x14ac:dyDescent="0.2">
      <c r="A454" s="884" t="s">
        <v>432</v>
      </c>
      <c r="B454" s="30" t="s">
        <v>153</v>
      </c>
      <c r="C454" s="885"/>
      <c r="D454" s="877">
        <v>7051</v>
      </c>
      <c r="E454" s="611">
        <v>7051</v>
      </c>
      <c r="F454" s="32">
        <v>1</v>
      </c>
    </row>
    <row r="455" spans="1:6" x14ac:dyDescent="0.2">
      <c r="A455" s="884" t="s">
        <v>562</v>
      </c>
      <c r="B455" s="30" t="s">
        <v>153</v>
      </c>
      <c r="C455" s="885"/>
      <c r="D455" s="877">
        <v>7046</v>
      </c>
      <c r="E455" s="611">
        <v>7046</v>
      </c>
      <c r="F455" s="32">
        <v>1</v>
      </c>
    </row>
    <row r="456" spans="1:6" x14ac:dyDescent="0.2">
      <c r="A456" s="884" t="s">
        <v>433</v>
      </c>
      <c r="B456" s="30" t="s">
        <v>152</v>
      </c>
      <c r="C456" s="885" t="s">
        <v>535</v>
      </c>
      <c r="D456" s="877">
        <v>6008</v>
      </c>
      <c r="F456" s="32">
        <v>0</v>
      </c>
    </row>
    <row r="457" spans="1:6" x14ac:dyDescent="0.2">
      <c r="A457" s="884" t="s">
        <v>434</v>
      </c>
      <c r="B457" s="30" t="s">
        <v>152</v>
      </c>
      <c r="C457" s="885"/>
      <c r="D457" s="877">
        <v>6004</v>
      </c>
      <c r="E457" s="611">
        <v>6004</v>
      </c>
      <c r="F457" s="32">
        <v>1</v>
      </c>
    </row>
    <row r="458" spans="1:6" x14ac:dyDescent="0.2">
      <c r="A458" s="884" t="s">
        <v>497</v>
      </c>
      <c r="B458" s="30" t="s">
        <v>152</v>
      </c>
      <c r="C458" s="885" t="s">
        <v>154</v>
      </c>
      <c r="D458" s="877">
        <v>6008</v>
      </c>
      <c r="E458" s="611">
        <v>6008</v>
      </c>
      <c r="F458" s="32">
        <v>1</v>
      </c>
    </row>
    <row r="459" spans="1:6" x14ac:dyDescent="0.2">
      <c r="A459" s="884" t="s">
        <v>774</v>
      </c>
      <c r="B459" s="30" t="s">
        <v>153</v>
      </c>
      <c r="C459" s="885"/>
      <c r="D459" s="877">
        <v>7076</v>
      </c>
      <c r="E459" s="611">
        <v>7076</v>
      </c>
      <c r="F459" s="32">
        <v>1</v>
      </c>
    </row>
    <row r="460" spans="1:6" x14ac:dyDescent="0.2">
      <c r="A460" s="884" t="s">
        <v>435</v>
      </c>
      <c r="B460" s="30" t="s">
        <v>153</v>
      </c>
      <c r="C460" s="885" t="s">
        <v>536</v>
      </c>
      <c r="D460" s="877">
        <v>7032</v>
      </c>
      <c r="F460" s="32">
        <v>0</v>
      </c>
    </row>
    <row r="461" spans="1:6" x14ac:dyDescent="0.2">
      <c r="A461" s="884" t="s">
        <v>567</v>
      </c>
      <c r="B461" s="30" t="s">
        <v>153</v>
      </c>
      <c r="C461" s="885"/>
      <c r="D461" s="877">
        <v>7058</v>
      </c>
      <c r="E461" s="611">
        <v>7058</v>
      </c>
      <c r="F461" s="32">
        <v>1</v>
      </c>
    </row>
    <row r="462" spans="1:6" x14ac:dyDescent="0.2">
      <c r="A462" s="884" t="s">
        <v>498</v>
      </c>
      <c r="B462" s="30" t="s">
        <v>152</v>
      </c>
      <c r="C462" s="885" t="s">
        <v>154</v>
      </c>
      <c r="D462" s="877">
        <v>6186</v>
      </c>
      <c r="E462" s="611">
        <v>6186</v>
      </c>
      <c r="F462" s="32">
        <v>1</v>
      </c>
    </row>
    <row r="463" spans="1:6" x14ac:dyDescent="0.2">
      <c r="A463" s="884" t="s">
        <v>436</v>
      </c>
      <c r="B463" s="30" t="s">
        <v>153</v>
      </c>
      <c r="C463" s="885" t="s">
        <v>537</v>
      </c>
      <c r="D463" s="877">
        <v>7012</v>
      </c>
      <c r="F463" s="32">
        <v>0</v>
      </c>
    </row>
    <row r="464" spans="1:6" x14ac:dyDescent="0.2">
      <c r="A464" s="884" t="s">
        <v>437</v>
      </c>
      <c r="B464" s="30" t="s">
        <v>148</v>
      </c>
      <c r="C464" s="885"/>
      <c r="D464" s="877">
        <v>5101</v>
      </c>
      <c r="E464" s="611">
        <v>5101</v>
      </c>
      <c r="F464" s="32">
        <v>1</v>
      </c>
    </row>
    <row r="465" spans="1:6" x14ac:dyDescent="0.2">
      <c r="A465" s="884" t="s">
        <v>438</v>
      </c>
      <c r="B465" s="30" t="s">
        <v>153</v>
      </c>
      <c r="C465" s="885" t="s">
        <v>536</v>
      </c>
      <c r="D465" s="877">
        <v>7032</v>
      </c>
      <c r="F465" s="32">
        <v>0</v>
      </c>
    </row>
    <row r="466" spans="1:6" x14ac:dyDescent="0.2">
      <c r="A466" s="884" t="s">
        <v>816</v>
      </c>
      <c r="B466" s="30" t="s">
        <v>152</v>
      </c>
      <c r="C466" s="885"/>
      <c r="D466" s="877">
        <v>6056</v>
      </c>
      <c r="E466" s="611">
        <v>6056</v>
      </c>
      <c r="F466" s="32">
        <v>1</v>
      </c>
    </row>
    <row r="467" spans="1:6" x14ac:dyDescent="0.2">
      <c r="A467" s="884" t="s">
        <v>42</v>
      </c>
      <c r="B467" s="30" t="s">
        <v>152</v>
      </c>
      <c r="C467" s="885" t="s">
        <v>533</v>
      </c>
      <c r="D467" s="877">
        <v>6176</v>
      </c>
      <c r="F467" s="32">
        <v>0</v>
      </c>
    </row>
    <row r="468" spans="1:6" x14ac:dyDescent="0.2">
      <c r="A468" s="884" t="s">
        <v>43</v>
      </c>
      <c r="B468" s="30" t="s">
        <v>152</v>
      </c>
      <c r="C468" s="885" t="s">
        <v>154</v>
      </c>
      <c r="D468" s="877">
        <v>6052</v>
      </c>
      <c r="E468" s="611">
        <v>6052</v>
      </c>
      <c r="F468" s="32">
        <v>1</v>
      </c>
    </row>
    <row r="469" spans="1:6" x14ac:dyDescent="0.2">
      <c r="A469" s="884" t="s">
        <v>755</v>
      </c>
      <c r="B469" s="30" t="s">
        <v>148</v>
      </c>
      <c r="C469" s="885"/>
      <c r="D469" s="877">
        <v>5148</v>
      </c>
      <c r="E469" s="611">
        <v>5148</v>
      </c>
      <c r="F469" s="32">
        <v>1</v>
      </c>
    </row>
    <row r="470" spans="1:6" x14ac:dyDescent="0.2">
      <c r="A470" s="884" t="s">
        <v>44</v>
      </c>
      <c r="B470" s="30" t="s">
        <v>153</v>
      </c>
      <c r="C470" s="885" t="s">
        <v>674</v>
      </c>
      <c r="D470" s="877">
        <v>7064</v>
      </c>
      <c r="F470" s="32">
        <v>0</v>
      </c>
    </row>
    <row r="471" spans="1:6" x14ac:dyDescent="0.2">
      <c r="A471" s="884" t="s">
        <v>634</v>
      </c>
      <c r="B471" s="30" t="s">
        <v>148</v>
      </c>
      <c r="C471" s="885"/>
      <c r="D471" s="877">
        <v>5033</v>
      </c>
      <c r="E471" s="611">
        <v>5033</v>
      </c>
      <c r="F471" s="32">
        <v>1</v>
      </c>
    </row>
    <row r="472" spans="1:6" x14ac:dyDescent="0.2">
      <c r="A472" s="884" t="s">
        <v>773</v>
      </c>
      <c r="B472" s="30" t="s">
        <v>153</v>
      </c>
      <c r="C472" s="885"/>
      <c r="D472" s="877">
        <v>7075</v>
      </c>
      <c r="E472" s="611">
        <v>7075</v>
      </c>
      <c r="F472" s="32">
        <v>1</v>
      </c>
    </row>
    <row r="473" spans="1:6" x14ac:dyDescent="0.2">
      <c r="A473" s="884" t="s">
        <v>45</v>
      </c>
      <c r="B473" s="30" t="s">
        <v>153</v>
      </c>
      <c r="C473" s="885"/>
      <c r="D473" s="877">
        <v>7147</v>
      </c>
      <c r="E473" s="611">
        <v>7147</v>
      </c>
      <c r="F473" s="32">
        <v>1</v>
      </c>
    </row>
    <row r="474" spans="1:6" x14ac:dyDescent="0.2">
      <c r="A474" s="884" t="s">
        <v>797</v>
      </c>
      <c r="B474" s="30" t="s">
        <v>153</v>
      </c>
      <c r="C474" s="885"/>
      <c r="D474" s="877">
        <v>7080</v>
      </c>
      <c r="E474" s="611">
        <v>7080</v>
      </c>
      <c r="F474" s="32">
        <v>1</v>
      </c>
    </row>
    <row r="475" spans="1:6" x14ac:dyDescent="0.2">
      <c r="A475" s="884" t="s">
        <v>675</v>
      </c>
      <c r="B475" s="30" t="s">
        <v>153</v>
      </c>
      <c r="C475" s="885" t="s">
        <v>154</v>
      </c>
      <c r="D475" s="877">
        <v>7064</v>
      </c>
      <c r="E475" s="611">
        <v>7064</v>
      </c>
      <c r="F475" s="32">
        <v>1</v>
      </c>
    </row>
    <row r="476" spans="1:6" x14ac:dyDescent="0.2">
      <c r="A476" s="884" t="s">
        <v>46</v>
      </c>
      <c r="B476" s="30" t="s">
        <v>153</v>
      </c>
      <c r="C476" s="885"/>
      <c r="D476" s="877">
        <v>7052</v>
      </c>
      <c r="E476" s="611">
        <v>7052</v>
      </c>
      <c r="F476" s="32">
        <v>1</v>
      </c>
    </row>
    <row r="477" spans="1:6" x14ac:dyDescent="0.2">
      <c r="A477" s="884" t="s">
        <v>740</v>
      </c>
      <c r="B477" s="30" t="s">
        <v>152</v>
      </c>
      <c r="C477" s="885"/>
      <c r="D477" s="877">
        <v>6038</v>
      </c>
      <c r="E477" s="611">
        <v>6038</v>
      </c>
      <c r="F477" s="32">
        <v>1</v>
      </c>
    </row>
    <row r="478" spans="1:6" x14ac:dyDescent="0.2">
      <c r="A478" s="884" t="s">
        <v>47</v>
      </c>
      <c r="B478" s="30" t="s">
        <v>153</v>
      </c>
      <c r="C478" s="885" t="s">
        <v>179</v>
      </c>
      <c r="D478" s="877">
        <v>7001</v>
      </c>
      <c r="F478" s="32">
        <v>0</v>
      </c>
    </row>
    <row r="479" spans="1:6" x14ac:dyDescent="0.2">
      <c r="A479" s="884" t="s">
        <v>31</v>
      </c>
      <c r="B479" s="30" t="s">
        <v>148</v>
      </c>
      <c r="C479" s="885"/>
      <c r="D479" s="877">
        <v>5044</v>
      </c>
      <c r="E479" s="611">
        <v>5044</v>
      </c>
      <c r="F479" s="32">
        <v>1</v>
      </c>
    </row>
    <row r="480" spans="1:6" x14ac:dyDescent="0.2">
      <c r="A480" s="884" t="s">
        <v>48</v>
      </c>
      <c r="B480" s="30" t="s">
        <v>153</v>
      </c>
      <c r="C480" s="885"/>
      <c r="D480" s="877">
        <v>7043</v>
      </c>
      <c r="E480" s="611">
        <v>7043</v>
      </c>
      <c r="F480" s="32">
        <v>1</v>
      </c>
    </row>
    <row r="481" spans="1:6" x14ac:dyDescent="0.2">
      <c r="A481" s="884" t="s">
        <v>49</v>
      </c>
      <c r="B481" s="30" t="s">
        <v>148</v>
      </c>
      <c r="C481" s="885" t="s">
        <v>895</v>
      </c>
      <c r="D481" s="877">
        <v>5060</v>
      </c>
      <c r="F481" s="32">
        <v>0</v>
      </c>
    </row>
    <row r="482" spans="1:6" x14ac:dyDescent="0.2">
      <c r="A482" s="884" t="s">
        <v>50</v>
      </c>
      <c r="B482" s="30" t="s">
        <v>148</v>
      </c>
      <c r="C482" s="885" t="s">
        <v>538</v>
      </c>
      <c r="D482" s="877">
        <v>5038</v>
      </c>
      <c r="F482" s="32">
        <v>0</v>
      </c>
    </row>
    <row r="483" spans="1:6" x14ac:dyDescent="0.2">
      <c r="A483" s="884" t="s">
        <v>499</v>
      </c>
      <c r="B483" s="30" t="s">
        <v>153</v>
      </c>
      <c r="C483" s="885" t="s">
        <v>154</v>
      </c>
      <c r="D483" s="877">
        <v>7038</v>
      </c>
      <c r="E483" s="611">
        <v>7038</v>
      </c>
      <c r="F483" s="32">
        <v>1</v>
      </c>
    </row>
    <row r="484" spans="1:6" x14ac:dyDescent="0.2">
      <c r="A484" s="884" t="s">
        <v>555</v>
      </c>
      <c r="B484" s="30" t="s">
        <v>152</v>
      </c>
      <c r="C484" s="885"/>
      <c r="D484" s="877">
        <v>6451</v>
      </c>
      <c r="E484" s="611">
        <v>6451</v>
      </c>
      <c r="F484" s="32">
        <v>1</v>
      </c>
    </row>
    <row r="485" spans="1:6" x14ac:dyDescent="0.2">
      <c r="A485" s="884" t="s">
        <v>730</v>
      </c>
      <c r="B485" s="30" t="s">
        <v>155</v>
      </c>
      <c r="C485" s="885" t="s">
        <v>539</v>
      </c>
      <c r="D485" s="877">
        <v>4002</v>
      </c>
      <c r="F485" s="32">
        <v>0</v>
      </c>
    </row>
    <row r="486" spans="1:6" x14ac:dyDescent="0.2">
      <c r="A486" s="884" t="s">
        <v>51</v>
      </c>
      <c r="B486" s="30" t="s">
        <v>152</v>
      </c>
      <c r="C486" s="885"/>
      <c r="D486" s="877">
        <v>6154</v>
      </c>
      <c r="E486" s="611">
        <v>6154</v>
      </c>
      <c r="F486" s="32">
        <v>1</v>
      </c>
    </row>
    <row r="487" spans="1:6" ht="13.5" thickBot="1" x14ac:dyDescent="0.25">
      <c r="A487" s="886" t="s">
        <v>676</v>
      </c>
      <c r="B487" s="887" t="s">
        <v>152</v>
      </c>
      <c r="C487" s="888"/>
      <c r="D487" s="877">
        <v>6027</v>
      </c>
      <c r="E487" s="611">
        <v>6027</v>
      </c>
      <c r="F487" s="32">
        <v>1</v>
      </c>
    </row>
    <row r="488" spans="1:6" x14ac:dyDescent="0.2">
      <c r="A488" s="533"/>
    </row>
    <row r="489" spans="1:6" x14ac:dyDescent="0.2">
      <c r="A489" s="533"/>
    </row>
    <row r="490" spans="1:6" x14ac:dyDescent="0.2">
      <c r="A490" s="533"/>
    </row>
    <row r="491" spans="1:6" x14ac:dyDescent="0.2">
      <c r="A491" s="533"/>
    </row>
    <row r="492" spans="1:6" x14ac:dyDescent="0.2">
      <c r="A492" s="533"/>
    </row>
    <row r="493" spans="1:6" x14ac:dyDescent="0.2">
      <c r="A493" s="533"/>
    </row>
    <row r="494" spans="1:6" x14ac:dyDescent="0.2">
      <c r="A494" s="533"/>
    </row>
    <row r="495" spans="1:6" x14ac:dyDescent="0.2">
      <c r="A495" s="533"/>
    </row>
    <row r="496" spans="1:6" x14ac:dyDescent="0.2">
      <c r="A496" s="533"/>
    </row>
    <row r="497" spans="1:1" x14ac:dyDescent="0.2">
      <c r="A497" s="533"/>
    </row>
    <row r="498" spans="1:1" x14ac:dyDescent="0.2">
      <c r="A498" s="533"/>
    </row>
    <row r="499" spans="1:1" x14ac:dyDescent="0.2">
      <c r="A499" s="533"/>
    </row>
    <row r="500" spans="1:1" x14ac:dyDescent="0.2">
      <c r="A500"/>
    </row>
  </sheetData>
  <sheetProtection algorithmName="SHA-512" hashValue="FBVyMBSCMqoTkm+e7Gk+BLfz0qC9kqMSFlE1MyOLK3Lp6gEFpVRChqH+Wh2I6wo778GE+cnm8bWy0PFVdvmihg==" saltValue="A8/3P2cAry8kBo1Q7YDfOw==" spinCount="100000" sheet="1" objects="1" scenarios="1"/>
  <phoneticPr fontId="0" type="noConversion"/>
  <conditionalFormatting sqref="A4:A487">
    <cfRule type="expression" dxfId="0" priority="8" stopIfTrue="1">
      <formula>+F4=0</formula>
    </cfRule>
  </conditionalFormatting>
  <pageMargins left="0.5" right="0.25" top="0.25" bottom="0.25" header="0" footer="0"/>
  <pageSetup paperSize="5"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zoomScale="125" workbookViewId="0"/>
  </sheetViews>
  <sheetFormatPr defaultRowHeight="12" x14ac:dyDescent="0.2"/>
  <cols>
    <col min="1" max="16384" width="9.140625" style="441"/>
  </cols>
  <sheetData/>
  <sheetProtection algorithmName="SHA-512" hashValue="zgGHRWPy615N7zFdUTmWhubRBRDvQn2JpemcHO5u/IRDFa6exS3DtnEASZNOywAnhGcwQpWp4dRcmk69+h+6gg==" saltValue="qYu+If8wMCj60kNAmguzEg==" spinCount="100000" sheet="1" objects="1" scenarios="1"/>
  <phoneticPr fontId="14" type="noConversion"/>
  <pageMargins left="0.75" right="0.75" top="1" bottom="1" header="0.5" footer="0.5"/>
  <pageSetup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W387"/>
  <sheetViews>
    <sheetView topLeftCell="A5" workbookViewId="0">
      <selection activeCell="W2" sqref="W2"/>
    </sheetView>
  </sheetViews>
  <sheetFormatPr defaultRowHeight="12.75" x14ac:dyDescent="0.2"/>
  <cols>
    <col min="19" max="19" width="29.42578125" bestFit="1" customWidth="1"/>
  </cols>
  <sheetData>
    <row r="1" spans="1:23" x14ac:dyDescent="0.2">
      <c r="A1">
        <v>4001</v>
      </c>
      <c r="B1">
        <v>313.82</v>
      </c>
      <c r="C1">
        <v>313.82</v>
      </c>
      <c r="D1">
        <v>313.82</v>
      </c>
      <c r="E1">
        <v>313.82</v>
      </c>
      <c r="F1">
        <v>313.82</v>
      </c>
      <c r="G1">
        <v>313.82</v>
      </c>
      <c r="H1">
        <v>313.82</v>
      </c>
      <c r="I1">
        <v>313.82</v>
      </c>
      <c r="J1">
        <v>313.82</v>
      </c>
      <c r="K1">
        <v>313.82</v>
      </c>
      <c r="L1">
        <v>313.82</v>
      </c>
      <c r="M1">
        <v>313.82</v>
      </c>
      <c r="N1">
        <v>313.82</v>
      </c>
      <c r="O1">
        <v>313.82</v>
      </c>
      <c r="P1">
        <v>313.82</v>
      </c>
      <c r="Q1">
        <v>313.82</v>
      </c>
      <c r="R1">
        <v>313.82</v>
      </c>
      <c r="S1" t="s">
        <v>343</v>
      </c>
      <c r="W1" s="889" t="s">
        <v>1197</v>
      </c>
    </row>
    <row r="2" spans="1:23" x14ac:dyDescent="0.2">
      <c r="A2">
        <v>4002</v>
      </c>
      <c r="B2">
        <v>313.82</v>
      </c>
      <c r="C2">
        <v>313.82</v>
      </c>
      <c r="D2">
        <v>313.82</v>
      </c>
      <c r="E2">
        <v>313.82</v>
      </c>
      <c r="F2">
        <v>313.82</v>
      </c>
      <c r="G2">
        <v>313.82</v>
      </c>
      <c r="H2">
        <v>313.82</v>
      </c>
      <c r="I2">
        <v>313.82</v>
      </c>
      <c r="J2">
        <v>313.82</v>
      </c>
      <c r="K2">
        <v>313.82</v>
      </c>
      <c r="L2">
        <v>313.82</v>
      </c>
      <c r="M2">
        <v>313.82</v>
      </c>
      <c r="N2">
        <v>313.82</v>
      </c>
      <c r="O2">
        <v>313.82</v>
      </c>
      <c r="P2">
        <v>313.82</v>
      </c>
      <c r="Q2">
        <v>313.82</v>
      </c>
      <c r="R2">
        <v>313.82</v>
      </c>
      <c r="S2" t="s">
        <v>458</v>
      </c>
    </row>
    <row r="3" spans="1:23" x14ac:dyDescent="0.2">
      <c r="A3">
        <v>4003</v>
      </c>
      <c r="B3">
        <v>313.82</v>
      </c>
      <c r="C3">
        <v>313.82</v>
      </c>
      <c r="D3">
        <v>313.82</v>
      </c>
      <c r="E3">
        <v>313.82</v>
      </c>
      <c r="F3">
        <v>313.82</v>
      </c>
      <c r="G3">
        <v>313.82</v>
      </c>
      <c r="H3">
        <v>313.82</v>
      </c>
      <c r="I3">
        <v>313.82</v>
      </c>
      <c r="J3">
        <v>313.82</v>
      </c>
      <c r="K3">
        <v>313.82</v>
      </c>
      <c r="L3">
        <v>313.82</v>
      </c>
      <c r="M3">
        <v>313.82</v>
      </c>
      <c r="N3">
        <v>313.82</v>
      </c>
      <c r="O3">
        <v>313.82</v>
      </c>
      <c r="P3">
        <v>313.82</v>
      </c>
      <c r="Q3">
        <v>313.82</v>
      </c>
      <c r="R3">
        <v>313.82</v>
      </c>
      <c r="S3" t="s">
        <v>224</v>
      </c>
    </row>
    <row r="4" spans="1:23" x14ac:dyDescent="0.2">
      <c r="A4">
        <v>4004</v>
      </c>
      <c r="B4">
        <v>313.82</v>
      </c>
      <c r="C4">
        <v>313.82</v>
      </c>
      <c r="D4">
        <v>313.82</v>
      </c>
      <c r="E4">
        <v>313.82</v>
      </c>
      <c r="F4">
        <v>313.82</v>
      </c>
      <c r="G4">
        <v>313.82</v>
      </c>
      <c r="H4">
        <v>313.82</v>
      </c>
      <c r="I4">
        <v>313.82</v>
      </c>
      <c r="J4">
        <v>313.82</v>
      </c>
      <c r="K4">
        <v>313.82</v>
      </c>
      <c r="L4">
        <v>313.82</v>
      </c>
      <c r="M4">
        <v>313.82</v>
      </c>
      <c r="N4">
        <v>313.82</v>
      </c>
      <c r="O4">
        <v>313.82</v>
      </c>
      <c r="P4">
        <v>313.82</v>
      </c>
      <c r="Q4">
        <v>313.82</v>
      </c>
      <c r="R4">
        <v>313.82</v>
      </c>
      <c r="S4" t="s">
        <v>250</v>
      </c>
    </row>
    <row r="5" spans="1:23" x14ac:dyDescent="0.2">
      <c r="A5">
        <v>4005</v>
      </c>
      <c r="B5">
        <v>313.82</v>
      </c>
      <c r="C5">
        <v>313.82</v>
      </c>
      <c r="D5">
        <v>313.82</v>
      </c>
      <c r="E5">
        <v>313.82</v>
      </c>
      <c r="F5">
        <v>313.82</v>
      </c>
      <c r="G5">
        <v>313.82</v>
      </c>
      <c r="H5">
        <v>313.82</v>
      </c>
      <c r="I5">
        <v>313.82</v>
      </c>
      <c r="J5">
        <v>313.82</v>
      </c>
      <c r="K5">
        <v>313.82</v>
      </c>
      <c r="L5">
        <v>313.82</v>
      </c>
      <c r="M5">
        <v>313.82</v>
      </c>
      <c r="N5">
        <v>313.82</v>
      </c>
      <c r="O5">
        <v>313.82</v>
      </c>
      <c r="P5">
        <v>313.82</v>
      </c>
      <c r="Q5">
        <v>313.82</v>
      </c>
      <c r="R5">
        <v>313.82</v>
      </c>
      <c r="S5" t="s">
        <v>399</v>
      </c>
    </row>
    <row r="6" spans="1:23" x14ac:dyDescent="0.2">
      <c r="A6">
        <v>4006</v>
      </c>
      <c r="B6">
        <v>313.82</v>
      </c>
      <c r="C6">
        <v>313.82</v>
      </c>
      <c r="D6">
        <v>313.82</v>
      </c>
      <c r="E6">
        <v>313.82</v>
      </c>
      <c r="F6">
        <v>313.82</v>
      </c>
      <c r="G6">
        <v>313.82</v>
      </c>
      <c r="H6">
        <v>313.82</v>
      </c>
      <c r="I6">
        <v>313.82</v>
      </c>
      <c r="J6">
        <v>313.82</v>
      </c>
      <c r="K6">
        <v>313.82</v>
      </c>
      <c r="L6">
        <v>313.82</v>
      </c>
      <c r="M6">
        <v>313.82</v>
      </c>
      <c r="N6">
        <v>313.82</v>
      </c>
      <c r="O6">
        <v>313.82</v>
      </c>
      <c r="P6">
        <v>313.82</v>
      </c>
      <c r="Q6">
        <v>313.82</v>
      </c>
      <c r="R6">
        <v>313.82</v>
      </c>
      <c r="S6" t="s">
        <v>667</v>
      </c>
    </row>
    <row r="7" spans="1:23" x14ac:dyDescent="0.2">
      <c r="A7">
        <v>4008</v>
      </c>
      <c r="B7">
        <v>313.82</v>
      </c>
      <c r="C7">
        <v>313.82</v>
      </c>
      <c r="D7">
        <v>313.82</v>
      </c>
      <c r="E7">
        <v>313.82</v>
      </c>
      <c r="F7">
        <v>313.82</v>
      </c>
      <c r="G7">
        <v>313.82</v>
      </c>
      <c r="H7">
        <v>313.82</v>
      </c>
      <c r="I7">
        <v>313.82</v>
      </c>
      <c r="J7">
        <v>313.82</v>
      </c>
      <c r="K7">
        <v>313.82</v>
      </c>
      <c r="L7">
        <v>313.82</v>
      </c>
      <c r="M7">
        <v>313.82</v>
      </c>
      <c r="N7">
        <v>313.82</v>
      </c>
      <c r="O7">
        <v>313.82</v>
      </c>
      <c r="P7">
        <v>313.82</v>
      </c>
      <c r="Q7">
        <v>313.82</v>
      </c>
      <c r="R7">
        <v>313.82</v>
      </c>
      <c r="S7" t="s">
        <v>746</v>
      </c>
    </row>
    <row r="8" spans="1:23" x14ac:dyDescent="0.2">
      <c r="A8">
        <v>4011</v>
      </c>
      <c r="B8">
        <v>267.39999999999998</v>
      </c>
      <c r="C8">
        <v>267.39999999999998</v>
      </c>
      <c r="D8">
        <v>267.39999999999998</v>
      </c>
      <c r="E8">
        <v>267.39999999999998</v>
      </c>
      <c r="F8">
        <v>267.39999999999998</v>
      </c>
      <c r="G8">
        <v>267.39999999999998</v>
      </c>
      <c r="H8">
        <v>267.39999999999998</v>
      </c>
      <c r="I8">
        <v>267.39999999999998</v>
      </c>
      <c r="J8">
        <v>267.39999999999998</v>
      </c>
      <c r="K8">
        <v>267.39999999999998</v>
      </c>
      <c r="L8">
        <v>267.39999999999998</v>
      </c>
      <c r="M8">
        <v>267.39999999999998</v>
      </c>
      <c r="N8">
        <v>313.98</v>
      </c>
      <c r="O8">
        <v>267.39999999999998</v>
      </c>
      <c r="P8">
        <v>267.39999999999998</v>
      </c>
      <c r="Q8">
        <v>267.39999999999998</v>
      </c>
      <c r="R8">
        <v>267.39999999999998</v>
      </c>
      <c r="S8" t="s">
        <v>1085</v>
      </c>
    </row>
    <row r="9" spans="1:23" x14ac:dyDescent="0.2">
      <c r="A9">
        <v>4012</v>
      </c>
      <c r="B9">
        <v>317.43</v>
      </c>
      <c r="C9">
        <v>317.43</v>
      </c>
      <c r="D9">
        <v>317.43</v>
      </c>
      <c r="E9">
        <v>317.43</v>
      </c>
      <c r="F9">
        <v>317.43</v>
      </c>
      <c r="G9">
        <v>317.43</v>
      </c>
      <c r="H9">
        <v>317.43</v>
      </c>
      <c r="I9">
        <v>317.43</v>
      </c>
      <c r="J9">
        <v>317.43</v>
      </c>
      <c r="K9">
        <v>317.43</v>
      </c>
      <c r="L9">
        <v>317.43</v>
      </c>
      <c r="M9">
        <v>317.43</v>
      </c>
      <c r="N9">
        <v>317.43</v>
      </c>
      <c r="O9">
        <v>317.43</v>
      </c>
      <c r="P9">
        <v>317.43</v>
      </c>
      <c r="Q9">
        <v>317.43</v>
      </c>
      <c r="R9">
        <v>317.43</v>
      </c>
      <c r="S9" t="s">
        <v>1086</v>
      </c>
    </row>
    <row r="10" spans="1:23" x14ac:dyDescent="0.2">
      <c r="A10">
        <v>4013</v>
      </c>
      <c r="B10">
        <v>313.82</v>
      </c>
      <c r="C10">
        <v>313.82</v>
      </c>
      <c r="D10">
        <v>313.82</v>
      </c>
      <c r="E10">
        <v>313.82</v>
      </c>
      <c r="F10">
        <v>313.82</v>
      </c>
      <c r="G10">
        <v>313.82</v>
      </c>
      <c r="H10">
        <v>313.82</v>
      </c>
      <c r="I10">
        <v>313.82</v>
      </c>
      <c r="J10">
        <v>313.82</v>
      </c>
      <c r="K10">
        <v>313.82</v>
      </c>
      <c r="L10">
        <v>313.82</v>
      </c>
      <c r="M10">
        <v>313.82</v>
      </c>
      <c r="N10">
        <v>313.82</v>
      </c>
      <c r="O10">
        <v>313.82</v>
      </c>
      <c r="P10">
        <v>313.82</v>
      </c>
      <c r="Q10">
        <v>313.82</v>
      </c>
      <c r="R10">
        <v>313.82</v>
      </c>
      <c r="S10" t="s">
        <v>371</v>
      </c>
    </row>
    <row r="11" spans="1:23" x14ac:dyDescent="0.2">
      <c r="A11">
        <v>4014</v>
      </c>
      <c r="B11">
        <v>313.82</v>
      </c>
      <c r="C11">
        <v>313.82</v>
      </c>
      <c r="D11">
        <v>313.82</v>
      </c>
      <c r="E11">
        <v>313.82</v>
      </c>
      <c r="F11">
        <v>313.82</v>
      </c>
      <c r="G11">
        <v>313.82</v>
      </c>
      <c r="H11">
        <v>313.82</v>
      </c>
      <c r="I11">
        <v>313.82</v>
      </c>
      <c r="J11">
        <v>313.82</v>
      </c>
      <c r="K11">
        <v>313.82</v>
      </c>
      <c r="L11">
        <v>313.82</v>
      </c>
      <c r="M11">
        <v>313.82</v>
      </c>
      <c r="N11">
        <v>313.82</v>
      </c>
      <c r="O11">
        <v>313.82</v>
      </c>
      <c r="P11">
        <v>313.82</v>
      </c>
      <c r="Q11">
        <v>313.82</v>
      </c>
      <c r="R11">
        <v>313.82</v>
      </c>
      <c r="S11" t="s">
        <v>253</v>
      </c>
    </row>
    <row r="12" spans="1:23" x14ac:dyDescent="0.2">
      <c r="A12">
        <v>4015</v>
      </c>
      <c r="B12">
        <v>313.82</v>
      </c>
      <c r="C12">
        <v>313.82</v>
      </c>
      <c r="D12">
        <v>313.82</v>
      </c>
      <c r="E12">
        <v>313.82</v>
      </c>
      <c r="F12">
        <v>313.82</v>
      </c>
      <c r="G12">
        <v>313.82</v>
      </c>
      <c r="H12">
        <v>313.82</v>
      </c>
      <c r="I12">
        <v>313.82</v>
      </c>
      <c r="J12">
        <v>313.82</v>
      </c>
      <c r="K12">
        <v>313.82</v>
      </c>
      <c r="L12">
        <v>313.82</v>
      </c>
      <c r="M12">
        <v>313.82</v>
      </c>
      <c r="N12">
        <v>313.82</v>
      </c>
      <c r="O12">
        <v>313.82</v>
      </c>
      <c r="P12">
        <v>313.82</v>
      </c>
      <c r="Q12">
        <v>313.82</v>
      </c>
      <c r="R12">
        <v>313.82</v>
      </c>
      <c r="S12" t="s">
        <v>451</v>
      </c>
    </row>
    <row r="13" spans="1:23" x14ac:dyDescent="0.2">
      <c r="A13">
        <v>5001</v>
      </c>
      <c r="B13">
        <v>201.57</v>
      </c>
      <c r="C13">
        <v>201.57</v>
      </c>
      <c r="D13">
        <v>201.57</v>
      </c>
      <c r="E13">
        <v>201.57</v>
      </c>
      <c r="F13">
        <v>201.57</v>
      </c>
      <c r="G13">
        <v>201.57</v>
      </c>
      <c r="H13">
        <v>201.57</v>
      </c>
      <c r="I13">
        <v>201.57</v>
      </c>
      <c r="J13">
        <v>201.57</v>
      </c>
      <c r="K13">
        <v>201.57</v>
      </c>
      <c r="L13">
        <v>728.57</v>
      </c>
      <c r="M13">
        <v>201.57</v>
      </c>
      <c r="N13">
        <v>400</v>
      </c>
      <c r="O13">
        <v>201.57</v>
      </c>
      <c r="P13">
        <v>201.57</v>
      </c>
      <c r="Q13">
        <v>201.57</v>
      </c>
      <c r="R13">
        <v>201.57</v>
      </c>
      <c r="S13" t="s">
        <v>1087</v>
      </c>
    </row>
    <row r="14" spans="1:23" x14ac:dyDescent="0.2">
      <c r="A14">
        <v>5002</v>
      </c>
      <c r="B14">
        <v>215.28</v>
      </c>
      <c r="C14">
        <v>215.28</v>
      </c>
      <c r="D14">
        <v>215.28</v>
      </c>
      <c r="E14">
        <v>215.28</v>
      </c>
      <c r="F14">
        <v>215.28</v>
      </c>
      <c r="G14">
        <v>215.28</v>
      </c>
      <c r="H14">
        <v>215.28</v>
      </c>
      <c r="I14">
        <v>215.28</v>
      </c>
      <c r="J14">
        <v>215.28</v>
      </c>
      <c r="K14">
        <v>215.28</v>
      </c>
      <c r="L14">
        <v>215.28</v>
      </c>
      <c r="M14">
        <v>215.28</v>
      </c>
      <c r="N14">
        <v>215.28</v>
      </c>
      <c r="O14">
        <v>215.28</v>
      </c>
      <c r="P14">
        <v>215.28</v>
      </c>
      <c r="Q14">
        <v>215.28</v>
      </c>
      <c r="R14">
        <v>215.28</v>
      </c>
      <c r="S14" t="s">
        <v>184</v>
      </c>
    </row>
    <row r="15" spans="1:23" x14ac:dyDescent="0.2">
      <c r="A15">
        <v>5003</v>
      </c>
      <c r="B15">
        <v>215.28</v>
      </c>
      <c r="C15">
        <v>215.28</v>
      </c>
      <c r="D15">
        <v>215.28</v>
      </c>
      <c r="E15">
        <v>215.28</v>
      </c>
      <c r="F15">
        <v>215.28</v>
      </c>
      <c r="G15">
        <v>215.28</v>
      </c>
      <c r="H15">
        <v>215.28</v>
      </c>
      <c r="I15">
        <v>215.28</v>
      </c>
      <c r="J15">
        <v>215.28</v>
      </c>
      <c r="K15">
        <v>215.28</v>
      </c>
      <c r="L15">
        <v>215.28</v>
      </c>
      <c r="M15">
        <v>215.28</v>
      </c>
      <c r="N15">
        <v>215.28</v>
      </c>
      <c r="O15">
        <v>215.28</v>
      </c>
      <c r="P15">
        <v>215.28</v>
      </c>
      <c r="Q15">
        <v>215.28</v>
      </c>
      <c r="R15">
        <v>215.28</v>
      </c>
      <c r="S15" t="s">
        <v>416</v>
      </c>
    </row>
    <row r="16" spans="1:23" x14ac:dyDescent="0.2">
      <c r="A16">
        <v>5004</v>
      </c>
      <c r="B16">
        <v>215.28</v>
      </c>
      <c r="C16">
        <v>215.28</v>
      </c>
      <c r="D16">
        <v>215.28</v>
      </c>
      <c r="E16">
        <v>215.28</v>
      </c>
      <c r="F16">
        <v>215.28</v>
      </c>
      <c r="G16">
        <v>215.28</v>
      </c>
      <c r="H16">
        <v>215.28</v>
      </c>
      <c r="I16">
        <v>215.28</v>
      </c>
      <c r="J16">
        <v>215.28</v>
      </c>
      <c r="K16">
        <v>215.28</v>
      </c>
      <c r="L16">
        <v>215.28</v>
      </c>
      <c r="M16">
        <v>215.28</v>
      </c>
      <c r="N16">
        <v>215.28</v>
      </c>
      <c r="O16">
        <v>215.28</v>
      </c>
      <c r="P16">
        <v>215.28</v>
      </c>
      <c r="Q16">
        <v>215.28</v>
      </c>
      <c r="R16">
        <v>215.28</v>
      </c>
      <c r="S16" t="s">
        <v>559</v>
      </c>
    </row>
    <row r="17" spans="1:19" x14ac:dyDescent="0.2">
      <c r="A17">
        <v>5005</v>
      </c>
      <c r="B17">
        <v>215.28</v>
      </c>
      <c r="C17">
        <v>215.28</v>
      </c>
      <c r="D17">
        <v>215.28</v>
      </c>
      <c r="E17">
        <v>215.28</v>
      </c>
      <c r="F17">
        <v>215.28</v>
      </c>
      <c r="G17">
        <v>215.28</v>
      </c>
      <c r="H17">
        <v>215.28</v>
      </c>
      <c r="I17">
        <v>215.28</v>
      </c>
      <c r="J17">
        <v>215.28</v>
      </c>
      <c r="K17">
        <v>215.28</v>
      </c>
      <c r="L17">
        <v>215.28</v>
      </c>
      <c r="M17">
        <v>215.28</v>
      </c>
      <c r="N17">
        <v>215.28</v>
      </c>
      <c r="O17">
        <v>215.28</v>
      </c>
      <c r="P17">
        <v>215.28</v>
      </c>
      <c r="Q17">
        <v>215.28</v>
      </c>
      <c r="R17">
        <v>215.28</v>
      </c>
      <c r="S17" t="s">
        <v>457</v>
      </c>
    </row>
    <row r="18" spans="1:19" x14ac:dyDescent="0.2">
      <c r="A18">
        <v>5006</v>
      </c>
      <c r="B18">
        <v>215.28</v>
      </c>
      <c r="C18">
        <v>215.28</v>
      </c>
      <c r="D18">
        <v>215.28</v>
      </c>
      <c r="E18">
        <v>215.28</v>
      </c>
      <c r="F18">
        <v>215.28</v>
      </c>
      <c r="G18">
        <v>215.28</v>
      </c>
      <c r="H18">
        <v>215.28</v>
      </c>
      <c r="I18">
        <v>215.28</v>
      </c>
      <c r="J18">
        <v>215.28</v>
      </c>
      <c r="K18">
        <v>215.28</v>
      </c>
      <c r="L18">
        <v>215.28</v>
      </c>
      <c r="M18">
        <v>215.28</v>
      </c>
      <c r="N18">
        <v>215.28</v>
      </c>
      <c r="O18">
        <v>215.28</v>
      </c>
      <c r="P18">
        <v>215.28</v>
      </c>
      <c r="Q18">
        <v>215.28</v>
      </c>
      <c r="R18">
        <v>215.28</v>
      </c>
      <c r="S18" t="s">
        <v>199</v>
      </c>
    </row>
    <row r="19" spans="1:19" x14ac:dyDescent="0.2">
      <c r="A19">
        <v>5007</v>
      </c>
      <c r="B19">
        <v>215.28</v>
      </c>
      <c r="C19">
        <v>215.28</v>
      </c>
      <c r="D19">
        <v>215.28</v>
      </c>
      <c r="E19">
        <v>215.28</v>
      </c>
      <c r="F19">
        <v>215.28</v>
      </c>
      <c r="G19">
        <v>215.28</v>
      </c>
      <c r="H19">
        <v>215.28</v>
      </c>
      <c r="I19">
        <v>215.28</v>
      </c>
      <c r="J19">
        <v>215.28</v>
      </c>
      <c r="K19">
        <v>215.28</v>
      </c>
      <c r="L19">
        <v>215.28</v>
      </c>
      <c r="M19">
        <v>215.28</v>
      </c>
      <c r="N19">
        <v>215.28</v>
      </c>
      <c r="O19">
        <v>215.28</v>
      </c>
      <c r="P19">
        <v>215.28</v>
      </c>
      <c r="Q19">
        <v>215.28</v>
      </c>
      <c r="R19">
        <v>215.28</v>
      </c>
      <c r="S19" t="s">
        <v>1061</v>
      </c>
    </row>
    <row r="20" spans="1:19" x14ac:dyDescent="0.2">
      <c r="A20">
        <v>5008</v>
      </c>
      <c r="B20">
        <v>215.28</v>
      </c>
      <c r="C20">
        <v>215.28</v>
      </c>
      <c r="D20">
        <v>215.28</v>
      </c>
      <c r="E20">
        <v>215.28</v>
      </c>
      <c r="F20">
        <v>215.28</v>
      </c>
      <c r="G20">
        <v>215.28</v>
      </c>
      <c r="H20">
        <v>215.28</v>
      </c>
      <c r="I20">
        <v>215.28</v>
      </c>
      <c r="J20">
        <v>215.28</v>
      </c>
      <c r="K20">
        <v>215.28</v>
      </c>
      <c r="L20">
        <v>215.28</v>
      </c>
      <c r="M20">
        <v>215.28</v>
      </c>
      <c r="N20">
        <v>215.28</v>
      </c>
      <c r="O20">
        <v>215.28</v>
      </c>
      <c r="P20">
        <v>215.28</v>
      </c>
      <c r="Q20">
        <v>215.28</v>
      </c>
      <c r="R20">
        <v>215.28</v>
      </c>
      <c r="S20" t="s">
        <v>833</v>
      </c>
    </row>
    <row r="21" spans="1:19" x14ac:dyDescent="0.2">
      <c r="A21">
        <v>5009</v>
      </c>
      <c r="B21">
        <v>215.28</v>
      </c>
      <c r="C21">
        <v>215.28</v>
      </c>
      <c r="D21">
        <v>215.28</v>
      </c>
      <c r="E21">
        <v>215.28</v>
      </c>
      <c r="F21">
        <v>215.28</v>
      </c>
      <c r="G21">
        <v>215.28</v>
      </c>
      <c r="H21">
        <v>215.28</v>
      </c>
      <c r="I21">
        <v>215.28</v>
      </c>
      <c r="J21">
        <v>215.28</v>
      </c>
      <c r="K21">
        <v>215.28</v>
      </c>
      <c r="L21">
        <v>215.28</v>
      </c>
      <c r="M21">
        <v>215.28</v>
      </c>
      <c r="N21">
        <v>215.28</v>
      </c>
      <c r="O21">
        <v>215.28</v>
      </c>
      <c r="P21">
        <v>215.28</v>
      </c>
      <c r="Q21">
        <v>215.28</v>
      </c>
      <c r="R21">
        <v>215.28</v>
      </c>
      <c r="S21" t="s">
        <v>1062</v>
      </c>
    </row>
    <row r="22" spans="1:19" x14ac:dyDescent="0.2">
      <c r="A22">
        <v>5010</v>
      </c>
      <c r="B22">
        <v>215.28</v>
      </c>
      <c r="C22">
        <v>215.28</v>
      </c>
      <c r="D22">
        <v>215.28</v>
      </c>
      <c r="E22">
        <v>215.28</v>
      </c>
      <c r="F22">
        <v>215.28</v>
      </c>
      <c r="G22">
        <v>215.28</v>
      </c>
      <c r="H22">
        <v>215.28</v>
      </c>
      <c r="I22">
        <v>215.28</v>
      </c>
      <c r="J22">
        <v>215.28</v>
      </c>
      <c r="K22">
        <v>215.28</v>
      </c>
      <c r="L22">
        <v>215.28</v>
      </c>
      <c r="M22">
        <v>215.28</v>
      </c>
      <c r="N22">
        <v>215.28</v>
      </c>
      <c r="O22">
        <v>215.28</v>
      </c>
      <c r="P22">
        <v>215.28</v>
      </c>
      <c r="Q22">
        <v>215.28</v>
      </c>
      <c r="R22">
        <v>215.28</v>
      </c>
      <c r="S22" t="s">
        <v>834</v>
      </c>
    </row>
    <row r="23" spans="1:19" x14ac:dyDescent="0.2">
      <c r="A23">
        <v>5011</v>
      </c>
      <c r="B23">
        <v>215.28</v>
      </c>
      <c r="C23">
        <v>215.28</v>
      </c>
      <c r="D23">
        <v>215.28</v>
      </c>
      <c r="E23">
        <v>215.28</v>
      </c>
      <c r="F23">
        <v>215.28</v>
      </c>
      <c r="G23">
        <v>215.28</v>
      </c>
      <c r="H23">
        <v>215.28</v>
      </c>
      <c r="I23">
        <v>215.28</v>
      </c>
      <c r="J23">
        <v>215.28</v>
      </c>
      <c r="K23">
        <v>215.28</v>
      </c>
      <c r="L23">
        <v>215.28</v>
      </c>
      <c r="M23">
        <v>215.28</v>
      </c>
      <c r="N23">
        <v>215.28</v>
      </c>
      <c r="O23">
        <v>215.28</v>
      </c>
      <c r="P23">
        <v>215.28</v>
      </c>
      <c r="Q23">
        <v>215.28</v>
      </c>
      <c r="R23">
        <v>215.28</v>
      </c>
      <c r="S23" t="s">
        <v>208</v>
      </c>
    </row>
    <row r="24" spans="1:19" x14ac:dyDescent="0.2">
      <c r="A24">
        <v>5012</v>
      </c>
      <c r="B24">
        <v>215.28</v>
      </c>
      <c r="C24">
        <v>215.28</v>
      </c>
      <c r="D24">
        <v>215.28</v>
      </c>
      <c r="E24">
        <v>215.28</v>
      </c>
      <c r="F24">
        <v>215.28</v>
      </c>
      <c r="G24">
        <v>215.28</v>
      </c>
      <c r="H24">
        <v>215.28</v>
      </c>
      <c r="I24">
        <v>215.28</v>
      </c>
      <c r="J24">
        <v>215.28</v>
      </c>
      <c r="K24">
        <v>215.28</v>
      </c>
      <c r="L24">
        <v>215.28</v>
      </c>
      <c r="M24">
        <v>215.28</v>
      </c>
      <c r="N24">
        <v>215.28</v>
      </c>
      <c r="O24">
        <v>215.28</v>
      </c>
      <c r="P24">
        <v>215.28</v>
      </c>
      <c r="Q24">
        <v>215.28</v>
      </c>
      <c r="R24">
        <v>215.28</v>
      </c>
      <c r="S24" t="s">
        <v>835</v>
      </c>
    </row>
    <row r="25" spans="1:19" x14ac:dyDescent="0.2">
      <c r="A25">
        <v>5013</v>
      </c>
      <c r="B25">
        <v>215.28</v>
      </c>
      <c r="C25">
        <v>215.28</v>
      </c>
      <c r="D25">
        <v>215.28</v>
      </c>
      <c r="E25">
        <v>215.28</v>
      </c>
      <c r="F25">
        <v>215.28</v>
      </c>
      <c r="G25">
        <v>215.28</v>
      </c>
      <c r="H25">
        <v>215.28</v>
      </c>
      <c r="I25">
        <v>215.28</v>
      </c>
      <c r="J25">
        <v>215.28</v>
      </c>
      <c r="K25">
        <v>215.28</v>
      </c>
      <c r="L25">
        <v>215.28</v>
      </c>
      <c r="M25">
        <v>215.28</v>
      </c>
      <c r="N25">
        <v>215.28</v>
      </c>
      <c r="O25">
        <v>215.28</v>
      </c>
      <c r="P25">
        <v>215.28</v>
      </c>
      <c r="Q25">
        <v>215.28</v>
      </c>
      <c r="R25">
        <v>215.28</v>
      </c>
      <c r="S25" t="s">
        <v>212</v>
      </c>
    </row>
    <row r="26" spans="1:19" x14ac:dyDescent="0.2">
      <c r="A26">
        <v>5014</v>
      </c>
      <c r="B26">
        <v>215.28</v>
      </c>
      <c r="C26">
        <v>215.28</v>
      </c>
      <c r="D26">
        <v>215.28</v>
      </c>
      <c r="E26">
        <v>215.28</v>
      </c>
      <c r="F26">
        <v>215.28</v>
      </c>
      <c r="G26">
        <v>215.28</v>
      </c>
      <c r="H26">
        <v>215.28</v>
      </c>
      <c r="I26">
        <v>215.28</v>
      </c>
      <c r="J26">
        <v>215.28</v>
      </c>
      <c r="K26">
        <v>215.28</v>
      </c>
      <c r="L26">
        <v>215.28</v>
      </c>
      <c r="M26">
        <v>215.28</v>
      </c>
      <c r="N26">
        <v>215.28</v>
      </c>
      <c r="O26">
        <v>215.28</v>
      </c>
      <c r="P26">
        <v>215.28</v>
      </c>
      <c r="Q26">
        <v>215.28</v>
      </c>
      <c r="R26">
        <v>215.28</v>
      </c>
      <c r="S26" t="s">
        <v>221</v>
      </c>
    </row>
    <row r="27" spans="1:19" x14ac:dyDescent="0.2">
      <c r="A27">
        <v>5015</v>
      </c>
      <c r="B27">
        <v>215.28</v>
      </c>
      <c r="C27">
        <v>215.28</v>
      </c>
      <c r="D27">
        <v>215.28</v>
      </c>
      <c r="E27">
        <v>215.28</v>
      </c>
      <c r="F27">
        <v>215.28</v>
      </c>
      <c r="G27">
        <v>215.28</v>
      </c>
      <c r="H27">
        <v>215.28</v>
      </c>
      <c r="I27">
        <v>215.28</v>
      </c>
      <c r="J27">
        <v>215.28</v>
      </c>
      <c r="K27">
        <v>215.28</v>
      </c>
      <c r="L27">
        <v>215.28</v>
      </c>
      <c r="M27">
        <v>215.28</v>
      </c>
      <c r="N27">
        <v>215.28</v>
      </c>
      <c r="O27">
        <v>215.28</v>
      </c>
      <c r="P27">
        <v>215.28</v>
      </c>
      <c r="Q27">
        <v>215.28</v>
      </c>
      <c r="R27">
        <v>215.28</v>
      </c>
      <c r="S27" t="s">
        <v>225</v>
      </c>
    </row>
    <row r="28" spans="1:19" x14ac:dyDescent="0.2">
      <c r="A28">
        <v>5016</v>
      </c>
      <c r="B28">
        <v>215.28</v>
      </c>
      <c r="C28">
        <v>215.28</v>
      </c>
      <c r="D28">
        <v>215.28</v>
      </c>
      <c r="E28">
        <v>215.28</v>
      </c>
      <c r="F28">
        <v>215.28</v>
      </c>
      <c r="G28">
        <v>215.28</v>
      </c>
      <c r="H28">
        <v>215.28</v>
      </c>
      <c r="I28">
        <v>215.28</v>
      </c>
      <c r="J28">
        <v>215.28</v>
      </c>
      <c r="K28">
        <v>215.28</v>
      </c>
      <c r="L28">
        <v>215.28</v>
      </c>
      <c r="M28">
        <v>215.28</v>
      </c>
      <c r="N28">
        <v>215.28</v>
      </c>
      <c r="O28">
        <v>215.28</v>
      </c>
      <c r="P28">
        <v>215.28</v>
      </c>
      <c r="Q28">
        <v>215.28</v>
      </c>
      <c r="R28">
        <v>215.28</v>
      </c>
      <c r="S28" t="s">
        <v>402</v>
      </c>
    </row>
    <row r="29" spans="1:19" x14ac:dyDescent="0.2">
      <c r="A29">
        <v>5017</v>
      </c>
      <c r="B29">
        <v>215.28</v>
      </c>
      <c r="C29">
        <v>215.28</v>
      </c>
      <c r="D29">
        <v>215.28</v>
      </c>
      <c r="E29">
        <v>215.28</v>
      </c>
      <c r="F29">
        <v>215.28</v>
      </c>
      <c r="G29">
        <v>215.28</v>
      </c>
      <c r="H29">
        <v>215.28</v>
      </c>
      <c r="I29">
        <v>215.28</v>
      </c>
      <c r="J29">
        <v>215.28</v>
      </c>
      <c r="K29">
        <v>215.28</v>
      </c>
      <c r="L29">
        <v>215.28</v>
      </c>
      <c r="M29">
        <v>215.28</v>
      </c>
      <c r="N29">
        <v>215.28</v>
      </c>
      <c r="O29">
        <v>215.28</v>
      </c>
      <c r="P29">
        <v>215.28</v>
      </c>
      <c r="Q29">
        <v>215.28</v>
      </c>
      <c r="R29">
        <v>215.28</v>
      </c>
      <c r="S29" t="s">
        <v>239</v>
      </c>
    </row>
    <row r="30" spans="1:19" x14ac:dyDescent="0.2">
      <c r="A30">
        <v>5018</v>
      </c>
      <c r="B30">
        <v>215.28</v>
      </c>
      <c r="C30">
        <v>215.28</v>
      </c>
      <c r="D30">
        <v>215.28</v>
      </c>
      <c r="E30">
        <v>215.28</v>
      </c>
      <c r="F30">
        <v>215.28</v>
      </c>
      <c r="G30">
        <v>215.28</v>
      </c>
      <c r="H30">
        <v>215.28</v>
      </c>
      <c r="I30">
        <v>215.28</v>
      </c>
      <c r="J30">
        <v>215.28</v>
      </c>
      <c r="K30">
        <v>215.28</v>
      </c>
      <c r="L30">
        <v>215.28</v>
      </c>
      <c r="M30">
        <v>215.28</v>
      </c>
      <c r="N30">
        <v>215.28</v>
      </c>
      <c r="O30">
        <v>215.28</v>
      </c>
      <c r="P30">
        <v>215.28</v>
      </c>
      <c r="Q30">
        <v>215.28</v>
      </c>
      <c r="R30">
        <v>215.28</v>
      </c>
      <c r="S30" t="s">
        <v>240</v>
      </c>
    </row>
    <row r="31" spans="1:19" x14ac:dyDescent="0.2">
      <c r="A31">
        <v>5019</v>
      </c>
      <c r="B31">
        <v>215.28</v>
      </c>
      <c r="C31">
        <v>215.28</v>
      </c>
      <c r="D31">
        <v>215.28</v>
      </c>
      <c r="E31">
        <v>215.28</v>
      </c>
      <c r="F31">
        <v>215.28</v>
      </c>
      <c r="G31">
        <v>215.28</v>
      </c>
      <c r="H31">
        <v>215.28</v>
      </c>
      <c r="I31">
        <v>215.28</v>
      </c>
      <c r="J31">
        <v>215.28</v>
      </c>
      <c r="K31">
        <v>215.28</v>
      </c>
      <c r="L31">
        <v>215.28</v>
      </c>
      <c r="M31">
        <v>215.28</v>
      </c>
      <c r="N31">
        <v>215.28</v>
      </c>
      <c r="O31">
        <v>215.28</v>
      </c>
      <c r="P31">
        <v>215.28</v>
      </c>
      <c r="Q31">
        <v>215.28</v>
      </c>
      <c r="R31">
        <v>215.28</v>
      </c>
      <c r="S31" t="s">
        <v>836</v>
      </c>
    </row>
    <row r="32" spans="1:19" x14ac:dyDescent="0.2">
      <c r="A32">
        <v>5021</v>
      </c>
      <c r="B32">
        <v>215.28</v>
      </c>
      <c r="C32">
        <v>215.28</v>
      </c>
      <c r="D32">
        <v>215.28</v>
      </c>
      <c r="E32">
        <v>215.28</v>
      </c>
      <c r="F32">
        <v>215.28</v>
      </c>
      <c r="G32">
        <v>215.28</v>
      </c>
      <c r="H32">
        <v>215.28</v>
      </c>
      <c r="I32">
        <v>215.28</v>
      </c>
      <c r="J32">
        <v>215.28</v>
      </c>
      <c r="K32">
        <v>215.28</v>
      </c>
      <c r="L32">
        <v>215.28</v>
      </c>
      <c r="M32">
        <v>215.28</v>
      </c>
      <c r="N32">
        <v>215.28</v>
      </c>
      <c r="O32">
        <v>215.28</v>
      </c>
      <c r="P32">
        <v>215.28</v>
      </c>
      <c r="Q32">
        <v>215.28</v>
      </c>
      <c r="R32">
        <v>215.28</v>
      </c>
      <c r="S32" t="s">
        <v>837</v>
      </c>
    </row>
    <row r="33" spans="1:19" x14ac:dyDescent="0.2">
      <c r="A33">
        <v>5022</v>
      </c>
      <c r="B33">
        <v>215.28</v>
      </c>
      <c r="C33">
        <v>215.28</v>
      </c>
      <c r="D33">
        <v>215.28</v>
      </c>
      <c r="E33">
        <v>215.28</v>
      </c>
      <c r="F33">
        <v>215.28</v>
      </c>
      <c r="G33">
        <v>215.28</v>
      </c>
      <c r="H33">
        <v>215.28</v>
      </c>
      <c r="I33">
        <v>215.28</v>
      </c>
      <c r="J33">
        <v>215.28</v>
      </c>
      <c r="K33">
        <v>215.28</v>
      </c>
      <c r="L33">
        <v>215.28</v>
      </c>
      <c r="M33">
        <v>215.28</v>
      </c>
      <c r="N33">
        <v>215.28</v>
      </c>
      <c r="O33">
        <v>215.28</v>
      </c>
      <c r="P33">
        <v>215.28</v>
      </c>
      <c r="Q33">
        <v>215.28</v>
      </c>
      <c r="R33">
        <v>215.28</v>
      </c>
      <c r="S33" t="s">
        <v>257</v>
      </c>
    </row>
    <row r="34" spans="1:19" x14ac:dyDescent="0.2">
      <c r="A34">
        <v>5023</v>
      </c>
      <c r="B34">
        <v>215.28</v>
      </c>
      <c r="C34">
        <v>215.28</v>
      </c>
      <c r="D34">
        <v>215.28</v>
      </c>
      <c r="E34">
        <v>215.28</v>
      </c>
      <c r="F34">
        <v>215.28</v>
      </c>
      <c r="G34">
        <v>215.28</v>
      </c>
      <c r="H34">
        <v>215.28</v>
      </c>
      <c r="I34">
        <v>215.28</v>
      </c>
      <c r="J34">
        <v>215.28</v>
      </c>
      <c r="K34">
        <v>215.28</v>
      </c>
      <c r="L34">
        <v>215.28</v>
      </c>
      <c r="M34">
        <v>215.28</v>
      </c>
      <c r="N34">
        <v>215.28</v>
      </c>
      <c r="O34">
        <v>215.28</v>
      </c>
      <c r="P34">
        <v>215.28</v>
      </c>
      <c r="Q34">
        <v>215.28</v>
      </c>
      <c r="R34">
        <v>215.28</v>
      </c>
      <c r="S34" t="s">
        <v>256</v>
      </c>
    </row>
    <row r="35" spans="1:19" x14ac:dyDescent="0.2">
      <c r="A35">
        <v>5025</v>
      </c>
      <c r="B35">
        <v>215.28</v>
      </c>
      <c r="C35">
        <v>215.28</v>
      </c>
      <c r="D35">
        <v>215.28</v>
      </c>
      <c r="E35">
        <v>215.28</v>
      </c>
      <c r="F35">
        <v>215.28</v>
      </c>
      <c r="G35">
        <v>215.28</v>
      </c>
      <c r="H35">
        <v>215.28</v>
      </c>
      <c r="I35">
        <v>215.28</v>
      </c>
      <c r="J35">
        <v>215.28</v>
      </c>
      <c r="K35">
        <v>215.28</v>
      </c>
      <c r="L35">
        <v>215.28</v>
      </c>
      <c r="M35">
        <v>215.28</v>
      </c>
      <c r="N35">
        <v>215.28</v>
      </c>
      <c r="O35">
        <v>215.28</v>
      </c>
      <c r="P35">
        <v>215.28</v>
      </c>
      <c r="Q35">
        <v>215.28</v>
      </c>
      <c r="R35">
        <v>215.28</v>
      </c>
      <c r="S35" t="s">
        <v>260</v>
      </c>
    </row>
    <row r="36" spans="1:19" x14ac:dyDescent="0.2">
      <c r="A36">
        <v>5026</v>
      </c>
      <c r="B36">
        <v>215.28</v>
      </c>
      <c r="C36">
        <v>215.28</v>
      </c>
      <c r="D36">
        <v>215.28</v>
      </c>
      <c r="E36">
        <v>215.28</v>
      </c>
      <c r="F36">
        <v>215.28</v>
      </c>
      <c r="G36">
        <v>215.28</v>
      </c>
      <c r="H36">
        <v>215.28</v>
      </c>
      <c r="I36">
        <v>215.28</v>
      </c>
      <c r="J36">
        <v>215.28</v>
      </c>
      <c r="K36">
        <v>215.28</v>
      </c>
      <c r="L36">
        <v>215.28</v>
      </c>
      <c r="M36">
        <v>215.28</v>
      </c>
      <c r="N36">
        <v>215.28</v>
      </c>
      <c r="O36">
        <v>215.28</v>
      </c>
      <c r="P36">
        <v>215.28</v>
      </c>
      <c r="Q36">
        <v>215.28</v>
      </c>
      <c r="R36">
        <v>215.28</v>
      </c>
      <c r="S36" t="s">
        <v>264</v>
      </c>
    </row>
    <row r="37" spans="1:19" x14ac:dyDescent="0.2">
      <c r="A37">
        <v>5027</v>
      </c>
      <c r="B37">
        <v>215.28</v>
      </c>
      <c r="C37">
        <v>215.28</v>
      </c>
      <c r="D37">
        <v>215.28</v>
      </c>
      <c r="E37">
        <v>215.28</v>
      </c>
      <c r="F37">
        <v>215.28</v>
      </c>
      <c r="G37">
        <v>215.28</v>
      </c>
      <c r="H37">
        <v>215.28</v>
      </c>
      <c r="I37">
        <v>215.28</v>
      </c>
      <c r="J37">
        <v>215.28</v>
      </c>
      <c r="K37">
        <v>215.28</v>
      </c>
      <c r="L37">
        <v>215.28</v>
      </c>
      <c r="M37">
        <v>215.28</v>
      </c>
      <c r="N37">
        <v>215.28</v>
      </c>
      <c r="O37">
        <v>215.28</v>
      </c>
      <c r="P37">
        <v>215.28</v>
      </c>
      <c r="Q37">
        <v>215.28</v>
      </c>
      <c r="R37">
        <v>215.28</v>
      </c>
      <c r="S37" t="s">
        <v>271</v>
      </c>
    </row>
    <row r="38" spans="1:19" x14ac:dyDescent="0.2">
      <c r="A38">
        <v>5028</v>
      </c>
      <c r="B38">
        <v>215.28</v>
      </c>
      <c r="C38">
        <v>215.28</v>
      </c>
      <c r="D38">
        <v>215.28</v>
      </c>
      <c r="E38">
        <v>215.28</v>
      </c>
      <c r="F38">
        <v>215.28</v>
      </c>
      <c r="G38">
        <v>215.28</v>
      </c>
      <c r="H38">
        <v>215.28</v>
      </c>
      <c r="I38">
        <v>215.28</v>
      </c>
      <c r="J38">
        <v>215.28</v>
      </c>
      <c r="K38">
        <v>215.28</v>
      </c>
      <c r="L38">
        <v>215.28</v>
      </c>
      <c r="M38">
        <v>215.28</v>
      </c>
      <c r="N38">
        <v>215.28</v>
      </c>
      <c r="O38">
        <v>215.28</v>
      </c>
      <c r="P38">
        <v>215.28</v>
      </c>
      <c r="Q38">
        <v>215.28</v>
      </c>
      <c r="R38">
        <v>215.28</v>
      </c>
      <c r="S38" t="s">
        <v>552</v>
      </c>
    </row>
    <row r="39" spans="1:19" x14ac:dyDescent="0.2">
      <c r="A39">
        <v>5029</v>
      </c>
      <c r="B39">
        <v>215.28</v>
      </c>
      <c r="C39">
        <v>215.28</v>
      </c>
      <c r="D39">
        <v>215.28</v>
      </c>
      <c r="E39">
        <v>215.28</v>
      </c>
      <c r="F39">
        <v>215.28</v>
      </c>
      <c r="G39">
        <v>215.28</v>
      </c>
      <c r="H39">
        <v>215.28</v>
      </c>
      <c r="I39">
        <v>215.28</v>
      </c>
      <c r="J39">
        <v>215.28</v>
      </c>
      <c r="K39">
        <v>215.28</v>
      </c>
      <c r="L39">
        <v>215.28</v>
      </c>
      <c r="M39">
        <v>215.28</v>
      </c>
      <c r="N39">
        <v>215.28</v>
      </c>
      <c r="O39">
        <v>215.28</v>
      </c>
      <c r="P39">
        <v>215.28</v>
      </c>
      <c r="Q39">
        <v>215.28</v>
      </c>
      <c r="R39">
        <v>215.28</v>
      </c>
      <c r="S39" t="s">
        <v>285</v>
      </c>
    </row>
    <row r="40" spans="1:19" x14ac:dyDescent="0.2">
      <c r="A40">
        <v>5030</v>
      </c>
      <c r="B40">
        <v>215.28</v>
      </c>
      <c r="C40">
        <v>215.28</v>
      </c>
      <c r="D40">
        <v>215.28</v>
      </c>
      <c r="E40">
        <v>215.28</v>
      </c>
      <c r="F40">
        <v>215.28</v>
      </c>
      <c r="G40">
        <v>215.28</v>
      </c>
      <c r="H40">
        <v>215.28</v>
      </c>
      <c r="I40">
        <v>215.28</v>
      </c>
      <c r="J40">
        <v>215.28</v>
      </c>
      <c r="K40">
        <v>215.28</v>
      </c>
      <c r="L40">
        <v>215.28</v>
      </c>
      <c r="M40">
        <v>215.28</v>
      </c>
      <c r="N40">
        <v>215.28</v>
      </c>
      <c r="O40">
        <v>215.28</v>
      </c>
      <c r="P40">
        <v>215.28</v>
      </c>
      <c r="Q40">
        <v>215.28</v>
      </c>
      <c r="R40">
        <v>215.28</v>
      </c>
      <c r="S40" t="s">
        <v>417</v>
      </c>
    </row>
    <row r="41" spans="1:19" x14ac:dyDescent="0.2">
      <c r="A41">
        <v>5031</v>
      </c>
      <c r="B41">
        <v>215.28</v>
      </c>
      <c r="C41">
        <v>215.28</v>
      </c>
      <c r="D41">
        <v>215.28</v>
      </c>
      <c r="E41">
        <v>215.28</v>
      </c>
      <c r="F41">
        <v>215.28</v>
      </c>
      <c r="G41">
        <v>215.28</v>
      </c>
      <c r="H41">
        <v>215.28</v>
      </c>
      <c r="I41">
        <v>215.28</v>
      </c>
      <c r="J41">
        <v>215.28</v>
      </c>
      <c r="K41">
        <v>215.28</v>
      </c>
      <c r="L41">
        <v>215.28</v>
      </c>
      <c r="M41">
        <v>215.28</v>
      </c>
      <c r="N41">
        <v>215.28</v>
      </c>
      <c r="O41">
        <v>215.28</v>
      </c>
      <c r="P41">
        <v>215.28</v>
      </c>
      <c r="Q41">
        <v>215.28</v>
      </c>
      <c r="R41">
        <v>215.28</v>
      </c>
      <c r="S41" t="s">
        <v>295</v>
      </c>
    </row>
    <row r="42" spans="1:19" x14ac:dyDescent="0.2">
      <c r="A42">
        <v>5032</v>
      </c>
      <c r="B42">
        <v>215.28</v>
      </c>
      <c r="C42">
        <v>215.28</v>
      </c>
      <c r="D42">
        <v>215.28</v>
      </c>
      <c r="E42">
        <v>215.28</v>
      </c>
      <c r="F42">
        <v>215.28</v>
      </c>
      <c r="G42">
        <v>215.28</v>
      </c>
      <c r="H42">
        <v>215.28</v>
      </c>
      <c r="I42">
        <v>215.28</v>
      </c>
      <c r="J42">
        <v>215.28</v>
      </c>
      <c r="K42">
        <v>215.28</v>
      </c>
      <c r="L42">
        <v>215.28</v>
      </c>
      <c r="M42">
        <v>215.28</v>
      </c>
      <c r="N42">
        <v>215.28</v>
      </c>
      <c r="O42">
        <v>215.28</v>
      </c>
      <c r="P42">
        <v>215.28</v>
      </c>
      <c r="Q42">
        <v>215.28</v>
      </c>
      <c r="R42">
        <v>215.28</v>
      </c>
      <c r="S42" t="s">
        <v>424</v>
      </c>
    </row>
    <row r="43" spans="1:19" x14ac:dyDescent="0.2">
      <c r="A43">
        <v>5033</v>
      </c>
      <c r="B43">
        <v>215.28</v>
      </c>
      <c r="C43">
        <v>215.28</v>
      </c>
      <c r="D43">
        <v>215.28</v>
      </c>
      <c r="E43">
        <v>215.28</v>
      </c>
      <c r="F43">
        <v>215.28</v>
      </c>
      <c r="G43">
        <v>215.28</v>
      </c>
      <c r="H43">
        <v>215.28</v>
      </c>
      <c r="I43">
        <v>215.28</v>
      </c>
      <c r="J43">
        <v>215.28</v>
      </c>
      <c r="K43">
        <v>215.28</v>
      </c>
      <c r="L43">
        <v>215.28</v>
      </c>
      <c r="M43">
        <v>215.28</v>
      </c>
      <c r="N43">
        <v>215.28</v>
      </c>
      <c r="O43">
        <v>215.28</v>
      </c>
      <c r="P43">
        <v>215.28</v>
      </c>
      <c r="Q43">
        <v>215.28</v>
      </c>
      <c r="R43">
        <v>215.28</v>
      </c>
      <c r="S43" t="s">
        <v>634</v>
      </c>
    </row>
    <row r="44" spans="1:19" x14ac:dyDescent="0.2">
      <c r="A44">
        <v>5034</v>
      </c>
      <c r="B44">
        <v>215.28</v>
      </c>
      <c r="C44">
        <v>215.28</v>
      </c>
      <c r="D44">
        <v>215.28</v>
      </c>
      <c r="E44">
        <v>215.28</v>
      </c>
      <c r="F44">
        <v>215.28</v>
      </c>
      <c r="G44">
        <v>215.28</v>
      </c>
      <c r="H44">
        <v>215.28</v>
      </c>
      <c r="I44">
        <v>215.28</v>
      </c>
      <c r="J44">
        <v>215.28</v>
      </c>
      <c r="K44">
        <v>215.28</v>
      </c>
      <c r="L44">
        <v>215.28</v>
      </c>
      <c r="M44">
        <v>215.28</v>
      </c>
      <c r="N44">
        <v>215.28</v>
      </c>
      <c r="O44">
        <v>215.28</v>
      </c>
      <c r="P44">
        <v>215.28</v>
      </c>
      <c r="Q44">
        <v>215.28</v>
      </c>
      <c r="R44">
        <v>215.28</v>
      </c>
      <c r="S44" t="s">
        <v>468</v>
      </c>
    </row>
    <row r="45" spans="1:19" x14ac:dyDescent="0.2">
      <c r="A45">
        <v>5035</v>
      </c>
      <c r="B45">
        <v>215.28</v>
      </c>
      <c r="C45">
        <v>215.28</v>
      </c>
      <c r="D45">
        <v>215.28</v>
      </c>
      <c r="E45">
        <v>215.28</v>
      </c>
      <c r="F45">
        <v>215.28</v>
      </c>
      <c r="G45">
        <v>215.28</v>
      </c>
      <c r="H45">
        <v>215.28</v>
      </c>
      <c r="I45">
        <v>215.28</v>
      </c>
      <c r="J45">
        <v>215.28</v>
      </c>
      <c r="K45">
        <v>215.28</v>
      </c>
      <c r="L45">
        <v>215.28</v>
      </c>
      <c r="M45">
        <v>215.28</v>
      </c>
      <c r="N45">
        <v>215.28</v>
      </c>
      <c r="O45">
        <v>215.28</v>
      </c>
      <c r="P45">
        <v>215.28</v>
      </c>
      <c r="Q45">
        <v>215.28</v>
      </c>
      <c r="R45">
        <v>215.28</v>
      </c>
      <c r="S45" t="s">
        <v>307</v>
      </c>
    </row>
    <row r="46" spans="1:19" x14ac:dyDescent="0.2">
      <c r="A46">
        <v>5036</v>
      </c>
      <c r="B46">
        <v>215.28</v>
      </c>
      <c r="C46">
        <v>215.28</v>
      </c>
      <c r="D46">
        <v>215.28</v>
      </c>
      <c r="E46">
        <v>215.28</v>
      </c>
      <c r="F46">
        <v>215.28</v>
      </c>
      <c r="G46">
        <v>215.28</v>
      </c>
      <c r="H46">
        <v>215.28</v>
      </c>
      <c r="I46">
        <v>215.28</v>
      </c>
      <c r="J46">
        <v>215.28</v>
      </c>
      <c r="K46">
        <v>215.28</v>
      </c>
      <c r="L46">
        <v>215.28</v>
      </c>
      <c r="M46">
        <v>215.28</v>
      </c>
      <c r="N46">
        <v>215.28</v>
      </c>
      <c r="O46">
        <v>215.28</v>
      </c>
      <c r="P46">
        <v>215.28</v>
      </c>
      <c r="Q46">
        <v>215.28</v>
      </c>
      <c r="R46">
        <v>215.28</v>
      </c>
      <c r="S46" t="s">
        <v>602</v>
      </c>
    </row>
    <row r="47" spans="1:19" x14ac:dyDescent="0.2">
      <c r="A47">
        <v>5037</v>
      </c>
      <c r="B47">
        <v>215.28</v>
      </c>
      <c r="C47">
        <v>215.28</v>
      </c>
      <c r="D47">
        <v>215.28</v>
      </c>
      <c r="E47">
        <v>215.28</v>
      </c>
      <c r="F47">
        <v>215.28</v>
      </c>
      <c r="G47">
        <v>215.28</v>
      </c>
      <c r="H47">
        <v>215.28</v>
      </c>
      <c r="I47">
        <v>215.28</v>
      </c>
      <c r="J47">
        <v>215.28</v>
      </c>
      <c r="K47">
        <v>215.28</v>
      </c>
      <c r="L47">
        <v>215.28</v>
      </c>
      <c r="M47">
        <v>215.28</v>
      </c>
      <c r="N47">
        <v>215.28</v>
      </c>
      <c r="O47">
        <v>215.28</v>
      </c>
      <c r="P47">
        <v>215.28</v>
      </c>
      <c r="Q47">
        <v>215.28</v>
      </c>
      <c r="R47">
        <v>215.28</v>
      </c>
      <c r="S47" t="s">
        <v>635</v>
      </c>
    </row>
    <row r="48" spans="1:19" x14ac:dyDescent="0.2">
      <c r="A48">
        <v>5038</v>
      </c>
      <c r="B48">
        <v>215.28</v>
      </c>
      <c r="C48">
        <v>215.28</v>
      </c>
      <c r="D48">
        <v>215.28</v>
      </c>
      <c r="E48">
        <v>215.28</v>
      </c>
      <c r="F48">
        <v>215.28</v>
      </c>
      <c r="G48">
        <v>215.28</v>
      </c>
      <c r="H48">
        <v>215.28</v>
      </c>
      <c r="I48">
        <v>215.28</v>
      </c>
      <c r="J48">
        <v>215.28</v>
      </c>
      <c r="K48">
        <v>215.28</v>
      </c>
      <c r="L48">
        <v>215.28</v>
      </c>
      <c r="M48">
        <v>215.28</v>
      </c>
      <c r="N48">
        <v>215.28</v>
      </c>
      <c r="O48">
        <v>215.28</v>
      </c>
      <c r="P48">
        <v>215.28</v>
      </c>
      <c r="Q48">
        <v>215.28</v>
      </c>
      <c r="R48">
        <v>215.28</v>
      </c>
      <c r="S48" t="s">
        <v>470</v>
      </c>
    </row>
    <row r="49" spans="1:19" x14ac:dyDescent="0.2">
      <c r="A49">
        <v>5039</v>
      </c>
      <c r="B49">
        <v>215.28</v>
      </c>
      <c r="C49">
        <v>215.28</v>
      </c>
      <c r="D49">
        <v>215.28</v>
      </c>
      <c r="E49">
        <v>215.28</v>
      </c>
      <c r="F49">
        <v>215.28</v>
      </c>
      <c r="G49">
        <v>215.28</v>
      </c>
      <c r="H49">
        <v>215.28</v>
      </c>
      <c r="I49">
        <v>215.28</v>
      </c>
      <c r="J49">
        <v>215.28</v>
      </c>
      <c r="K49">
        <v>215.28</v>
      </c>
      <c r="L49">
        <v>215.28</v>
      </c>
      <c r="M49">
        <v>215.28</v>
      </c>
      <c r="N49">
        <v>215.28</v>
      </c>
      <c r="O49">
        <v>215.28</v>
      </c>
      <c r="P49">
        <v>215.28</v>
      </c>
      <c r="Q49">
        <v>215.28</v>
      </c>
      <c r="R49">
        <v>215.28</v>
      </c>
      <c r="S49" t="s">
        <v>331</v>
      </c>
    </row>
    <row r="50" spans="1:19" x14ac:dyDescent="0.2">
      <c r="A50">
        <v>5040</v>
      </c>
      <c r="B50">
        <v>215.28</v>
      </c>
      <c r="C50">
        <v>215.28</v>
      </c>
      <c r="D50">
        <v>215.28</v>
      </c>
      <c r="E50">
        <v>215.28</v>
      </c>
      <c r="F50">
        <v>215.28</v>
      </c>
      <c r="G50">
        <v>215.28</v>
      </c>
      <c r="H50">
        <v>215.28</v>
      </c>
      <c r="I50">
        <v>215.28</v>
      </c>
      <c r="J50">
        <v>215.28</v>
      </c>
      <c r="K50">
        <v>215.28</v>
      </c>
      <c r="L50">
        <v>215.28</v>
      </c>
      <c r="M50">
        <v>215.28</v>
      </c>
      <c r="N50">
        <v>215.28</v>
      </c>
      <c r="O50">
        <v>215.28</v>
      </c>
      <c r="P50">
        <v>215.28</v>
      </c>
      <c r="Q50">
        <v>215.28</v>
      </c>
      <c r="R50">
        <v>215.28</v>
      </c>
      <c r="S50" t="s">
        <v>334</v>
      </c>
    </row>
    <row r="51" spans="1:19" x14ac:dyDescent="0.2">
      <c r="A51">
        <v>5041</v>
      </c>
      <c r="B51">
        <v>170</v>
      </c>
      <c r="C51">
        <v>170</v>
      </c>
      <c r="D51">
        <v>170</v>
      </c>
      <c r="E51">
        <v>170</v>
      </c>
      <c r="F51">
        <v>170</v>
      </c>
      <c r="G51">
        <v>170</v>
      </c>
      <c r="H51">
        <v>170</v>
      </c>
      <c r="I51">
        <v>170</v>
      </c>
      <c r="J51">
        <v>170</v>
      </c>
      <c r="K51">
        <v>170</v>
      </c>
      <c r="L51">
        <v>170</v>
      </c>
      <c r="M51">
        <v>170</v>
      </c>
      <c r="N51">
        <v>170</v>
      </c>
      <c r="O51">
        <v>203.64</v>
      </c>
      <c r="P51">
        <v>170</v>
      </c>
      <c r="Q51">
        <v>170</v>
      </c>
      <c r="R51">
        <v>170</v>
      </c>
      <c r="S51" t="s">
        <v>1088</v>
      </c>
    </row>
    <row r="52" spans="1:19" x14ac:dyDescent="0.2">
      <c r="A52">
        <v>5042</v>
      </c>
      <c r="B52">
        <v>215.28</v>
      </c>
      <c r="C52">
        <v>215.28</v>
      </c>
      <c r="D52">
        <v>215.28</v>
      </c>
      <c r="E52">
        <v>215.28</v>
      </c>
      <c r="F52">
        <v>215.28</v>
      </c>
      <c r="G52">
        <v>215.28</v>
      </c>
      <c r="H52">
        <v>215.28</v>
      </c>
      <c r="I52">
        <v>215.28</v>
      </c>
      <c r="J52">
        <v>215.28</v>
      </c>
      <c r="K52">
        <v>215.28</v>
      </c>
      <c r="L52">
        <v>215.28</v>
      </c>
      <c r="M52">
        <v>215.28</v>
      </c>
      <c r="N52">
        <v>215.28</v>
      </c>
      <c r="O52">
        <v>215.28</v>
      </c>
      <c r="P52">
        <v>215.28</v>
      </c>
      <c r="Q52">
        <v>215.28</v>
      </c>
      <c r="R52">
        <v>215.28</v>
      </c>
      <c r="S52" t="s">
        <v>342</v>
      </c>
    </row>
    <row r="53" spans="1:19" x14ac:dyDescent="0.2">
      <c r="A53">
        <v>5043</v>
      </c>
      <c r="B53">
        <v>215.28</v>
      </c>
      <c r="C53">
        <v>215.28</v>
      </c>
      <c r="D53">
        <v>215.28</v>
      </c>
      <c r="E53">
        <v>215.28</v>
      </c>
      <c r="F53">
        <v>215.28</v>
      </c>
      <c r="G53">
        <v>215.28</v>
      </c>
      <c r="H53">
        <v>215.28</v>
      </c>
      <c r="I53">
        <v>215.28</v>
      </c>
      <c r="J53">
        <v>215.28</v>
      </c>
      <c r="K53">
        <v>215.28</v>
      </c>
      <c r="L53">
        <v>215.28</v>
      </c>
      <c r="M53">
        <v>215.28</v>
      </c>
      <c r="N53">
        <v>215.28</v>
      </c>
      <c r="O53">
        <v>215.28</v>
      </c>
      <c r="P53">
        <v>215.28</v>
      </c>
      <c r="Q53">
        <v>215.28</v>
      </c>
      <c r="R53">
        <v>215.28</v>
      </c>
      <c r="S53" t="s">
        <v>670</v>
      </c>
    </row>
    <row r="54" spans="1:19" x14ac:dyDescent="0.2">
      <c r="A54">
        <v>5044</v>
      </c>
      <c r="B54">
        <v>215.28</v>
      </c>
      <c r="C54">
        <v>215.28</v>
      </c>
      <c r="D54">
        <v>215.28</v>
      </c>
      <c r="E54">
        <v>215.28</v>
      </c>
      <c r="F54">
        <v>215.28</v>
      </c>
      <c r="G54">
        <v>215.28</v>
      </c>
      <c r="H54">
        <v>215.28</v>
      </c>
      <c r="I54">
        <v>215.28</v>
      </c>
      <c r="J54">
        <v>215.28</v>
      </c>
      <c r="K54">
        <v>215.28</v>
      </c>
      <c r="L54">
        <v>215.28</v>
      </c>
      <c r="M54">
        <v>215.28</v>
      </c>
      <c r="N54">
        <v>215.28</v>
      </c>
      <c r="O54">
        <v>215.28</v>
      </c>
      <c r="P54">
        <v>215.28</v>
      </c>
      <c r="Q54">
        <v>215.28</v>
      </c>
      <c r="R54">
        <v>215.28</v>
      </c>
      <c r="S54" t="s">
        <v>31</v>
      </c>
    </row>
    <row r="55" spans="1:19" x14ac:dyDescent="0.2">
      <c r="A55">
        <v>5045</v>
      </c>
      <c r="B55">
        <v>215.28</v>
      </c>
      <c r="C55">
        <v>215.28</v>
      </c>
      <c r="D55">
        <v>215.28</v>
      </c>
      <c r="E55">
        <v>215.28</v>
      </c>
      <c r="F55">
        <v>215.28</v>
      </c>
      <c r="G55">
        <v>215.28</v>
      </c>
      <c r="H55">
        <v>215.28</v>
      </c>
      <c r="I55">
        <v>215.28</v>
      </c>
      <c r="J55">
        <v>215.28</v>
      </c>
      <c r="K55">
        <v>215.28</v>
      </c>
      <c r="L55">
        <v>215.28</v>
      </c>
      <c r="M55">
        <v>215.28</v>
      </c>
      <c r="N55">
        <v>215.28</v>
      </c>
      <c r="O55">
        <v>215.28</v>
      </c>
      <c r="P55">
        <v>215.28</v>
      </c>
      <c r="Q55">
        <v>215.28</v>
      </c>
      <c r="R55">
        <v>215.28</v>
      </c>
      <c r="S55" t="s">
        <v>480</v>
      </c>
    </row>
    <row r="56" spans="1:19" x14ac:dyDescent="0.2">
      <c r="A56">
        <v>5046</v>
      </c>
      <c r="B56">
        <v>215.28</v>
      </c>
      <c r="C56">
        <v>215.28</v>
      </c>
      <c r="D56">
        <v>215.28</v>
      </c>
      <c r="E56">
        <v>215.28</v>
      </c>
      <c r="F56">
        <v>215.28</v>
      </c>
      <c r="G56">
        <v>215.28</v>
      </c>
      <c r="H56">
        <v>215.28</v>
      </c>
      <c r="I56">
        <v>215.28</v>
      </c>
      <c r="J56">
        <v>215.28</v>
      </c>
      <c r="K56">
        <v>215.28</v>
      </c>
      <c r="L56">
        <v>215.28</v>
      </c>
      <c r="M56">
        <v>215.28</v>
      </c>
      <c r="N56">
        <v>215.28</v>
      </c>
      <c r="O56">
        <v>215.28</v>
      </c>
      <c r="P56">
        <v>215.28</v>
      </c>
      <c r="Q56">
        <v>215.28</v>
      </c>
      <c r="R56">
        <v>215.28</v>
      </c>
      <c r="S56" t="s">
        <v>666</v>
      </c>
    </row>
    <row r="57" spans="1:19" x14ac:dyDescent="0.2">
      <c r="A57">
        <v>5047</v>
      </c>
      <c r="B57">
        <v>215.28</v>
      </c>
      <c r="C57">
        <v>215.28</v>
      </c>
      <c r="D57">
        <v>215.28</v>
      </c>
      <c r="E57">
        <v>215.28</v>
      </c>
      <c r="F57">
        <v>215.28</v>
      </c>
      <c r="G57">
        <v>215.28</v>
      </c>
      <c r="H57">
        <v>215.28</v>
      </c>
      <c r="I57">
        <v>215.28</v>
      </c>
      <c r="J57">
        <v>215.28</v>
      </c>
      <c r="K57">
        <v>215.28</v>
      </c>
      <c r="L57">
        <v>215.28</v>
      </c>
      <c r="M57">
        <v>215.28</v>
      </c>
      <c r="N57">
        <v>215.28</v>
      </c>
      <c r="O57">
        <v>215.28</v>
      </c>
      <c r="P57">
        <v>215.28</v>
      </c>
      <c r="Q57">
        <v>215.28</v>
      </c>
      <c r="R57">
        <v>215.28</v>
      </c>
      <c r="S57" t="s">
        <v>349</v>
      </c>
    </row>
    <row r="58" spans="1:19" x14ac:dyDescent="0.2">
      <c r="A58">
        <v>5048</v>
      </c>
      <c r="B58">
        <v>215.28</v>
      </c>
      <c r="C58">
        <v>215.28</v>
      </c>
      <c r="D58">
        <v>215.28</v>
      </c>
      <c r="E58">
        <v>215.28</v>
      </c>
      <c r="F58">
        <v>215.28</v>
      </c>
      <c r="G58">
        <v>215.28</v>
      </c>
      <c r="H58">
        <v>215.28</v>
      </c>
      <c r="I58">
        <v>215.28</v>
      </c>
      <c r="J58">
        <v>215.28</v>
      </c>
      <c r="K58">
        <v>215.28</v>
      </c>
      <c r="L58">
        <v>215.28</v>
      </c>
      <c r="M58">
        <v>215.28</v>
      </c>
      <c r="N58">
        <v>215.28</v>
      </c>
      <c r="O58">
        <v>215.28</v>
      </c>
      <c r="P58">
        <v>215.28</v>
      </c>
      <c r="Q58">
        <v>215.28</v>
      </c>
      <c r="R58">
        <v>215.28</v>
      </c>
      <c r="S58" t="s">
        <v>351</v>
      </c>
    </row>
    <row r="59" spans="1:19" x14ac:dyDescent="0.2">
      <c r="A59">
        <v>5049</v>
      </c>
      <c r="B59">
        <v>215.28</v>
      </c>
      <c r="C59">
        <v>215.28</v>
      </c>
      <c r="D59">
        <v>215.28</v>
      </c>
      <c r="E59">
        <v>215.28</v>
      </c>
      <c r="F59">
        <v>215.28</v>
      </c>
      <c r="G59">
        <v>215.28</v>
      </c>
      <c r="H59">
        <v>215.28</v>
      </c>
      <c r="I59">
        <v>215.28</v>
      </c>
      <c r="J59">
        <v>215.28</v>
      </c>
      <c r="K59">
        <v>215.28</v>
      </c>
      <c r="L59">
        <v>215.28</v>
      </c>
      <c r="M59">
        <v>215.28</v>
      </c>
      <c r="N59">
        <v>215.28</v>
      </c>
      <c r="O59">
        <v>215.28</v>
      </c>
      <c r="P59">
        <v>215.28</v>
      </c>
      <c r="Q59">
        <v>215.28</v>
      </c>
      <c r="R59">
        <v>215.28</v>
      </c>
      <c r="S59" t="s">
        <v>353</v>
      </c>
    </row>
    <row r="60" spans="1:19" x14ac:dyDescent="0.2">
      <c r="A60">
        <v>5050</v>
      </c>
      <c r="B60">
        <v>215.28</v>
      </c>
      <c r="C60">
        <v>215.28</v>
      </c>
      <c r="D60">
        <v>215.28</v>
      </c>
      <c r="E60">
        <v>215.28</v>
      </c>
      <c r="F60">
        <v>215.28</v>
      </c>
      <c r="G60">
        <v>215.28</v>
      </c>
      <c r="H60">
        <v>215.28</v>
      </c>
      <c r="I60">
        <v>215.28</v>
      </c>
      <c r="J60">
        <v>215.28</v>
      </c>
      <c r="K60">
        <v>215.28</v>
      </c>
      <c r="L60">
        <v>215.28</v>
      </c>
      <c r="M60">
        <v>215.28</v>
      </c>
      <c r="N60">
        <v>215.28</v>
      </c>
      <c r="O60">
        <v>215.28</v>
      </c>
      <c r="P60">
        <v>215.28</v>
      </c>
      <c r="Q60">
        <v>215.28</v>
      </c>
      <c r="R60">
        <v>215.28</v>
      </c>
      <c r="S60" t="s">
        <v>838</v>
      </c>
    </row>
    <row r="61" spans="1:19" x14ac:dyDescent="0.2">
      <c r="A61">
        <v>5051</v>
      </c>
      <c r="B61">
        <v>215.28</v>
      </c>
      <c r="C61">
        <v>215.28</v>
      </c>
      <c r="D61">
        <v>215.28</v>
      </c>
      <c r="E61">
        <v>215.28</v>
      </c>
      <c r="F61">
        <v>215.28</v>
      </c>
      <c r="G61">
        <v>215.28</v>
      </c>
      <c r="H61">
        <v>215.28</v>
      </c>
      <c r="I61">
        <v>215.28</v>
      </c>
      <c r="J61">
        <v>215.28</v>
      </c>
      <c r="K61">
        <v>215.28</v>
      </c>
      <c r="L61">
        <v>215.28</v>
      </c>
      <c r="M61">
        <v>215.28</v>
      </c>
      <c r="N61">
        <v>215.28</v>
      </c>
      <c r="O61">
        <v>215.28</v>
      </c>
      <c r="P61">
        <v>215.28</v>
      </c>
      <c r="Q61">
        <v>215.28</v>
      </c>
      <c r="R61">
        <v>215.28</v>
      </c>
      <c r="S61" t="s">
        <v>359</v>
      </c>
    </row>
    <row r="62" spans="1:19" x14ac:dyDescent="0.2">
      <c r="A62">
        <v>5052</v>
      </c>
      <c r="B62">
        <v>215.28</v>
      </c>
      <c r="C62">
        <v>215.28</v>
      </c>
      <c r="D62">
        <v>215.28</v>
      </c>
      <c r="E62">
        <v>215.28</v>
      </c>
      <c r="F62">
        <v>215.28</v>
      </c>
      <c r="G62">
        <v>215.28</v>
      </c>
      <c r="H62">
        <v>215.28</v>
      </c>
      <c r="I62">
        <v>215.28</v>
      </c>
      <c r="J62">
        <v>215.28</v>
      </c>
      <c r="K62">
        <v>215.28</v>
      </c>
      <c r="L62">
        <v>215.28</v>
      </c>
      <c r="M62">
        <v>215.28</v>
      </c>
      <c r="N62">
        <v>215.28</v>
      </c>
      <c r="O62">
        <v>215.28</v>
      </c>
      <c r="P62">
        <v>215.28</v>
      </c>
      <c r="Q62">
        <v>215.28</v>
      </c>
      <c r="R62">
        <v>215.28</v>
      </c>
      <c r="S62" t="s">
        <v>662</v>
      </c>
    </row>
    <row r="63" spans="1:19" x14ac:dyDescent="0.2">
      <c r="A63">
        <v>5053</v>
      </c>
      <c r="B63">
        <v>215.28</v>
      </c>
      <c r="C63">
        <v>215.28</v>
      </c>
      <c r="D63">
        <v>215.28</v>
      </c>
      <c r="E63">
        <v>215.28</v>
      </c>
      <c r="F63">
        <v>215.28</v>
      </c>
      <c r="G63">
        <v>215.28</v>
      </c>
      <c r="H63">
        <v>215.28</v>
      </c>
      <c r="I63">
        <v>215.28</v>
      </c>
      <c r="J63">
        <v>215.28</v>
      </c>
      <c r="K63">
        <v>215.28</v>
      </c>
      <c r="L63">
        <v>215.28</v>
      </c>
      <c r="M63">
        <v>215.28</v>
      </c>
      <c r="N63">
        <v>215.28</v>
      </c>
      <c r="O63">
        <v>215.28</v>
      </c>
      <c r="P63">
        <v>215.28</v>
      </c>
      <c r="Q63">
        <v>215.28</v>
      </c>
      <c r="R63">
        <v>215.28</v>
      </c>
      <c r="S63" t="s">
        <v>369</v>
      </c>
    </row>
    <row r="64" spans="1:19" x14ac:dyDescent="0.2">
      <c r="A64">
        <v>5054</v>
      </c>
      <c r="B64">
        <v>215.28</v>
      </c>
      <c r="C64">
        <v>215.28</v>
      </c>
      <c r="D64">
        <v>215.28</v>
      </c>
      <c r="E64">
        <v>215.28</v>
      </c>
      <c r="F64">
        <v>215.28</v>
      </c>
      <c r="G64">
        <v>215.28</v>
      </c>
      <c r="H64">
        <v>215.28</v>
      </c>
      <c r="I64">
        <v>215.28</v>
      </c>
      <c r="J64">
        <v>215.28</v>
      </c>
      <c r="K64">
        <v>215.28</v>
      </c>
      <c r="L64">
        <v>215.28</v>
      </c>
      <c r="M64">
        <v>215.28</v>
      </c>
      <c r="N64">
        <v>215.28</v>
      </c>
      <c r="O64">
        <v>215.28</v>
      </c>
      <c r="P64">
        <v>215.28</v>
      </c>
      <c r="Q64">
        <v>215.28</v>
      </c>
      <c r="R64">
        <v>215.28</v>
      </c>
      <c r="S64" t="s">
        <v>373</v>
      </c>
    </row>
    <row r="65" spans="1:19" x14ac:dyDescent="0.2">
      <c r="A65">
        <v>5055</v>
      </c>
      <c r="B65">
        <v>215.28</v>
      </c>
      <c r="C65">
        <v>215.28</v>
      </c>
      <c r="D65">
        <v>215.28</v>
      </c>
      <c r="E65">
        <v>215.28</v>
      </c>
      <c r="F65">
        <v>215.28</v>
      </c>
      <c r="G65">
        <v>215.28</v>
      </c>
      <c r="H65">
        <v>215.28</v>
      </c>
      <c r="I65">
        <v>215.28</v>
      </c>
      <c r="J65">
        <v>215.28</v>
      </c>
      <c r="K65">
        <v>215.28</v>
      </c>
      <c r="L65">
        <v>215.28</v>
      </c>
      <c r="M65">
        <v>215.28</v>
      </c>
      <c r="N65">
        <v>215.28</v>
      </c>
      <c r="O65">
        <v>215.28</v>
      </c>
      <c r="P65">
        <v>215.28</v>
      </c>
      <c r="Q65">
        <v>215.28</v>
      </c>
      <c r="R65">
        <v>215.28</v>
      </c>
      <c r="S65" t="s">
        <v>377</v>
      </c>
    </row>
    <row r="66" spans="1:19" x14ac:dyDescent="0.2">
      <c r="A66">
        <v>5056</v>
      </c>
      <c r="B66">
        <v>215.28</v>
      </c>
      <c r="C66">
        <v>215.28</v>
      </c>
      <c r="D66">
        <v>215.28</v>
      </c>
      <c r="E66">
        <v>215.28</v>
      </c>
      <c r="F66">
        <v>215.28</v>
      </c>
      <c r="G66">
        <v>215.28</v>
      </c>
      <c r="H66">
        <v>215.28</v>
      </c>
      <c r="I66">
        <v>215.28</v>
      </c>
      <c r="J66">
        <v>215.28</v>
      </c>
      <c r="K66">
        <v>215.28</v>
      </c>
      <c r="L66">
        <v>215.28</v>
      </c>
      <c r="M66">
        <v>215.28</v>
      </c>
      <c r="N66">
        <v>215.28</v>
      </c>
      <c r="O66">
        <v>215.28</v>
      </c>
      <c r="P66">
        <v>215.28</v>
      </c>
      <c r="Q66">
        <v>215.28</v>
      </c>
      <c r="R66">
        <v>215.28</v>
      </c>
      <c r="S66" t="s">
        <v>380</v>
      </c>
    </row>
    <row r="67" spans="1:19" x14ac:dyDescent="0.2">
      <c r="A67">
        <v>5057</v>
      </c>
      <c r="B67">
        <v>215.28</v>
      </c>
      <c r="C67">
        <v>215.28</v>
      </c>
      <c r="D67">
        <v>215.28</v>
      </c>
      <c r="E67">
        <v>215.28</v>
      </c>
      <c r="F67">
        <v>215.28</v>
      </c>
      <c r="G67">
        <v>215.28</v>
      </c>
      <c r="H67">
        <v>215.28</v>
      </c>
      <c r="I67">
        <v>215.28</v>
      </c>
      <c r="J67">
        <v>215.28</v>
      </c>
      <c r="K67">
        <v>215.28</v>
      </c>
      <c r="L67">
        <v>215.28</v>
      </c>
      <c r="M67">
        <v>215.28</v>
      </c>
      <c r="N67">
        <v>215.28</v>
      </c>
      <c r="O67">
        <v>215.28</v>
      </c>
      <c r="P67">
        <v>215.28</v>
      </c>
      <c r="Q67">
        <v>215.28</v>
      </c>
      <c r="R67">
        <v>215.28</v>
      </c>
      <c r="S67" t="s">
        <v>839</v>
      </c>
    </row>
    <row r="68" spans="1:19" x14ac:dyDescent="0.2">
      <c r="A68">
        <v>5058</v>
      </c>
      <c r="B68">
        <v>215.28</v>
      </c>
      <c r="C68">
        <v>215.28</v>
      </c>
      <c r="D68">
        <v>215.28</v>
      </c>
      <c r="E68">
        <v>215.28</v>
      </c>
      <c r="F68">
        <v>215.28</v>
      </c>
      <c r="G68">
        <v>215.28</v>
      </c>
      <c r="H68">
        <v>215.28</v>
      </c>
      <c r="I68">
        <v>215.28</v>
      </c>
      <c r="J68">
        <v>215.28</v>
      </c>
      <c r="K68">
        <v>215.28</v>
      </c>
      <c r="L68">
        <v>215.28</v>
      </c>
      <c r="M68">
        <v>215.28</v>
      </c>
      <c r="N68">
        <v>215.28</v>
      </c>
      <c r="O68">
        <v>215.28</v>
      </c>
      <c r="P68">
        <v>215.28</v>
      </c>
      <c r="Q68">
        <v>215.28</v>
      </c>
      <c r="R68">
        <v>215.28</v>
      </c>
      <c r="S68" t="s">
        <v>397</v>
      </c>
    </row>
    <row r="69" spans="1:19" x14ac:dyDescent="0.2">
      <c r="A69">
        <v>5059</v>
      </c>
      <c r="B69">
        <v>215.28</v>
      </c>
      <c r="C69">
        <v>215.28</v>
      </c>
      <c r="D69">
        <v>215.28</v>
      </c>
      <c r="E69">
        <v>215.28</v>
      </c>
      <c r="F69">
        <v>215.28</v>
      </c>
      <c r="G69">
        <v>215.28</v>
      </c>
      <c r="H69">
        <v>215.28</v>
      </c>
      <c r="I69">
        <v>215.28</v>
      </c>
      <c r="J69">
        <v>215.28</v>
      </c>
      <c r="K69">
        <v>215.28</v>
      </c>
      <c r="L69">
        <v>215.28</v>
      </c>
      <c r="M69">
        <v>215.28</v>
      </c>
      <c r="N69">
        <v>215.28</v>
      </c>
      <c r="O69">
        <v>215.28</v>
      </c>
      <c r="P69">
        <v>215.28</v>
      </c>
      <c r="Q69">
        <v>215.28</v>
      </c>
      <c r="R69">
        <v>215.28</v>
      </c>
      <c r="S69" t="s">
        <v>665</v>
      </c>
    </row>
    <row r="70" spans="1:19" x14ac:dyDescent="0.2">
      <c r="A70">
        <v>5060</v>
      </c>
      <c r="B70">
        <v>215.28</v>
      </c>
      <c r="C70">
        <v>215.28</v>
      </c>
      <c r="D70">
        <v>215.28</v>
      </c>
      <c r="E70">
        <v>215.28</v>
      </c>
      <c r="F70">
        <v>215.28</v>
      </c>
      <c r="G70">
        <v>215.28</v>
      </c>
      <c r="H70">
        <v>215.28</v>
      </c>
      <c r="I70">
        <v>215.28</v>
      </c>
      <c r="J70">
        <v>215.28</v>
      </c>
      <c r="K70">
        <v>215.28</v>
      </c>
      <c r="L70">
        <v>215.28</v>
      </c>
      <c r="M70">
        <v>215.28</v>
      </c>
      <c r="N70">
        <v>215.28</v>
      </c>
      <c r="O70">
        <v>215.28</v>
      </c>
      <c r="P70">
        <v>215.28</v>
      </c>
      <c r="Q70">
        <v>215.28</v>
      </c>
      <c r="R70">
        <v>215.28</v>
      </c>
      <c r="S70" t="s">
        <v>668</v>
      </c>
    </row>
    <row r="71" spans="1:19" x14ac:dyDescent="0.2">
      <c r="A71">
        <v>5061</v>
      </c>
      <c r="B71">
        <v>215.28</v>
      </c>
      <c r="C71">
        <v>215.28</v>
      </c>
      <c r="D71">
        <v>215.28</v>
      </c>
      <c r="E71">
        <v>215.28</v>
      </c>
      <c r="F71">
        <v>215.28</v>
      </c>
      <c r="G71">
        <v>215.28</v>
      </c>
      <c r="H71">
        <v>215.28</v>
      </c>
      <c r="I71">
        <v>215.28</v>
      </c>
      <c r="J71">
        <v>215.28</v>
      </c>
      <c r="K71">
        <v>215.28</v>
      </c>
      <c r="L71">
        <v>215.28</v>
      </c>
      <c r="M71">
        <v>215.28</v>
      </c>
      <c r="N71">
        <v>215.28</v>
      </c>
      <c r="O71">
        <v>215.28</v>
      </c>
      <c r="P71">
        <v>215.28</v>
      </c>
      <c r="Q71">
        <v>215.28</v>
      </c>
      <c r="R71">
        <v>215.28</v>
      </c>
      <c r="S71" t="s">
        <v>653</v>
      </c>
    </row>
    <row r="72" spans="1:19" x14ac:dyDescent="0.2">
      <c r="A72">
        <v>5062</v>
      </c>
      <c r="B72">
        <v>215.28</v>
      </c>
      <c r="C72">
        <v>215.28</v>
      </c>
      <c r="D72">
        <v>215.28</v>
      </c>
      <c r="E72">
        <v>215.28</v>
      </c>
      <c r="F72">
        <v>215.28</v>
      </c>
      <c r="G72">
        <v>215.28</v>
      </c>
      <c r="H72">
        <v>215.28</v>
      </c>
      <c r="I72">
        <v>215.28</v>
      </c>
      <c r="J72">
        <v>215.28</v>
      </c>
      <c r="K72">
        <v>215.28</v>
      </c>
      <c r="L72">
        <v>215.28</v>
      </c>
      <c r="M72">
        <v>215.28</v>
      </c>
      <c r="N72">
        <v>215.28</v>
      </c>
      <c r="O72">
        <v>215.28</v>
      </c>
      <c r="P72">
        <v>215.28</v>
      </c>
      <c r="Q72">
        <v>215.28</v>
      </c>
      <c r="R72">
        <v>215.28</v>
      </c>
      <c r="S72" t="s">
        <v>426</v>
      </c>
    </row>
    <row r="73" spans="1:19" x14ac:dyDescent="0.2">
      <c r="A73">
        <v>5063</v>
      </c>
      <c r="B73">
        <v>215.28</v>
      </c>
      <c r="C73">
        <v>215.28</v>
      </c>
      <c r="D73">
        <v>215.28</v>
      </c>
      <c r="E73">
        <v>215.28</v>
      </c>
      <c r="F73">
        <v>215.28</v>
      </c>
      <c r="G73">
        <v>215.28</v>
      </c>
      <c r="H73">
        <v>215.28</v>
      </c>
      <c r="I73">
        <v>215.28</v>
      </c>
      <c r="J73">
        <v>215.28</v>
      </c>
      <c r="K73">
        <v>215.28</v>
      </c>
      <c r="L73">
        <v>215.28</v>
      </c>
      <c r="M73">
        <v>215.28</v>
      </c>
      <c r="N73">
        <v>215.28</v>
      </c>
      <c r="O73">
        <v>215.28</v>
      </c>
      <c r="P73">
        <v>215.28</v>
      </c>
      <c r="Q73">
        <v>215.28</v>
      </c>
      <c r="R73">
        <v>215.28</v>
      </c>
      <c r="S73" t="s">
        <v>287</v>
      </c>
    </row>
    <row r="74" spans="1:19" x14ac:dyDescent="0.2">
      <c r="A74">
        <v>5064</v>
      </c>
      <c r="B74">
        <v>196.81</v>
      </c>
      <c r="C74">
        <v>196.81</v>
      </c>
      <c r="D74">
        <v>196.81</v>
      </c>
      <c r="E74">
        <v>196.81</v>
      </c>
      <c r="F74">
        <v>196.81</v>
      </c>
      <c r="G74">
        <v>196.81</v>
      </c>
      <c r="H74">
        <v>196.81</v>
      </c>
      <c r="I74">
        <v>500</v>
      </c>
      <c r="J74">
        <v>196.81</v>
      </c>
      <c r="K74">
        <v>196.81</v>
      </c>
      <c r="L74">
        <v>196.81</v>
      </c>
      <c r="M74">
        <v>196.81</v>
      </c>
      <c r="N74">
        <v>196.81</v>
      </c>
      <c r="O74">
        <v>196.81</v>
      </c>
      <c r="P74">
        <v>196.81</v>
      </c>
      <c r="Q74">
        <v>196.81</v>
      </c>
      <c r="R74">
        <v>196.81</v>
      </c>
      <c r="S74" t="s">
        <v>1089</v>
      </c>
    </row>
    <row r="75" spans="1:19" x14ac:dyDescent="0.2">
      <c r="A75">
        <v>5065</v>
      </c>
      <c r="B75">
        <v>215.28</v>
      </c>
      <c r="C75">
        <v>215.28</v>
      </c>
      <c r="D75">
        <v>215.28</v>
      </c>
      <c r="E75">
        <v>215.28</v>
      </c>
      <c r="F75">
        <v>215.28</v>
      </c>
      <c r="G75">
        <v>215.28</v>
      </c>
      <c r="H75">
        <v>215.28</v>
      </c>
      <c r="I75">
        <v>215.28</v>
      </c>
      <c r="J75">
        <v>215.28</v>
      </c>
      <c r="K75">
        <v>215.28</v>
      </c>
      <c r="L75">
        <v>215.28</v>
      </c>
      <c r="M75">
        <v>215.28</v>
      </c>
      <c r="N75">
        <v>215.28</v>
      </c>
      <c r="O75">
        <v>215.28</v>
      </c>
      <c r="P75">
        <v>215.28</v>
      </c>
      <c r="Q75">
        <v>215.28</v>
      </c>
      <c r="R75">
        <v>215.28</v>
      </c>
      <c r="S75" t="s">
        <v>198</v>
      </c>
    </row>
    <row r="76" spans="1:19" x14ac:dyDescent="0.2">
      <c r="A76">
        <v>5066</v>
      </c>
      <c r="B76">
        <v>215.28</v>
      </c>
      <c r="C76">
        <v>215.28</v>
      </c>
      <c r="D76">
        <v>215.28</v>
      </c>
      <c r="E76">
        <v>215.28</v>
      </c>
      <c r="F76">
        <v>215.28</v>
      </c>
      <c r="G76">
        <v>215.28</v>
      </c>
      <c r="H76">
        <v>215.28</v>
      </c>
      <c r="I76">
        <v>215.28</v>
      </c>
      <c r="J76">
        <v>215.28</v>
      </c>
      <c r="K76">
        <v>215.28</v>
      </c>
      <c r="L76">
        <v>215.28</v>
      </c>
      <c r="M76">
        <v>215.28</v>
      </c>
      <c r="N76">
        <v>215.28</v>
      </c>
      <c r="O76">
        <v>215.28</v>
      </c>
      <c r="P76">
        <v>215.28</v>
      </c>
      <c r="Q76">
        <v>215.28</v>
      </c>
      <c r="R76">
        <v>215.28</v>
      </c>
      <c r="S76" t="s">
        <v>32</v>
      </c>
    </row>
    <row r="77" spans="1:19" x14ac:dyDescent="0.2">
      <c r="A77">
        <v>5067</v>
      </c>
      <c r="B77">
        <v>229.6</v>
      </c>
      <c r="C77">
        <v>229.6</v>
      </c>
      <c r="D77">
        <v>229.6</v>
      </c>
      <c r="E77">
        <v>229.6</v>
      </c>
      <c r="F77">
        <v>229.6</v>
      </c>
      <c r="G77">
        <v>229.6</v>
      </c>
      <c r="H77">
        <v>229.6</v>
      </c>
      <c r="I77">
        <v>229.6</v>
      </c>
      <c r="J77">
        <v>229.6</v>
      </c>
      <c r="K77">
        <v>229.6</v>
      </c>
      <c r="L77">
        <v>229.6</v>
      </c>
      <c r="M77">
        <v>229.6</v>
      </c>
      <c r="N77">
        <v>229.6</v>
      </c>
      <c r="O77">
        <v>229.6</v>
      </c>
      <c r="P77">
        <v>229.6</v>
      </c>
      <c r="Q77">
        <v>229.6</v>
      </c>
      <c r="R77">
        <v>229.6</v>
      </c>
      <c r="S77" t="s">
        <v>1090</v>
      </c>
    </row>
    <row r="78" spans="1:19" x14ac:dyDescent="0.2">
      <c r="A78">
        <v>5068</v>
      </c>
      <c r="B78">
        <v>215.28</v>
      </c>
      <c r="C78">
        <v>215.28</v>
      </c>
      <c r="D78">
        <v>215.28</v>
      </c>
      <c r="E78">
        <v>215.28</v>
      </c>
      <c r="F78">
        <v>215.28</v>
      </c>
      <c r="G78">
        <v>215.28</v>
      </c>
      <c r="H78">
        <v>215.28</v>
      </c>
      <c r="I78">
        <v>215.28</v>
      </c>
      <c r="J78">
        <v>215.28</v>
      </c>
      <c r="K78">
        <v>215.28</v>
      </c>
      <c r="L78">
        <v>215.28</v>
      </c>
      <c r="M78">
        <v>215.28</v>
      </c>
      <c r="N78">
        <v>215.28</v>
      </c>
      <c r="O78">
        <v>215.28</v>
      </c>
      <c r="P78">
        <v>215.28</v>
      </c>
      <c r="Q78">
        <v>215.28</v>
      </c>
      <c r="R78">
        <v>215.28</v>
      </c>
      <c r="S78" t="s">
        <v>672</v>
      </c>
    </row>
    <row r="79" spans="1:19" x14ac:dyDescent="0.2">
      <c r="A79">
        <v>5069</v>
      </c>
      <c r="B79">
        <v>215.28</v>
      </c>
      <c r="C79">
        <v>215.28</v>
      </c>
      <c r="D79">
        <v>215.28</v>
      </c>
      <c r="E79">
        <v>215.28</v>
      </c>
      <c r="F79">
        <v>215.28</v>
      </c>
      <c r="G79">
        <v>215.28</v>
      </c>
      <c r="H79">
        <v>215.28</v>
      </c>
      <c r="I79">
        <v>215.28</v>
      </c>
      <c r="J79">
        <v>215.28</v>
      </c>
      <c r="K79">
        <v>215.28</v>
      </c>
      <c r="L79">
        <v>215.28</v>
      </c>
      <c r="M79">
        <v>215.28</v>
      </c>
      <c r="N79">
        <v>215.28</v>
      </c>
      <c r="O79">
        <v>215.28</v>
      </c>
      <c r="P79">
        <v>215.28</v>
      </c>
      <c r="Q79">
        <v>215.28</v>
      </c>
      <c r="R79">
        <v>215.28</v>
      </c>
      <c r="S79" t="s">
        <v>33</v>
      </c>
    </row>
    <row r="80" spans="1:19" x14ac:dyDescent="0.2">
      <c r="A80">
        <v>5070</v>
      </c>
      <c r="B80">
        <v>215.28</v>
      </c>
      <c r="C80">
        <v>215.28</v>
      </c>
      <c r="D80">
        <v>215.28</v>
      </c>
      <c r="E80">
        <v>215.28</v>
      </c>
      <c r="F80">
        <v>215.28</v>
      </c>
      <c r="G80">
        <v>215.28</v>
      </c>
      <c r="H80">
        <v>215.28</v>
      </c>
      <c r="I80">
        <v>215.28</v>
      </c>
      <c r="J80">
        <v>215.28</v>
      </c>
      <c r="K80">
        <v>215.28</v>
      </c>
      <c r="L80">
        <v>215.28</v>
      </c>
      <c r="M80">
        <v>215.28</v>
      </c>
      <c r="N80">
        <v>215.28</v>
      </c>
      <c r="O80">
        <v>215.28</v>
      </c>
      <c r="P80">
        <v>215.28</v>
      </c>
      <c r="Q80">
        <v>215.28</v>
      </c>
      <c r="R80">
        <v>215.28</v>
      </c>
      <c r="S80" t="s">
        <v>378</v>
      </c>
    </row>
    <row r="81" spans="1:19" x14ac:dyDescent="0.2">
      <c r="A81">
        <v>5071</v>
      </c>
      <c r="B81">
        <v>215.28</v>
      </c>
      <c r="C81">
        <v>215.28</v>
      </c>
      <c r="D81">
        <v>215.28</v>
      </c>
      <c r="E81">
        <v>215.28</v>
      </c>
      <c r="F81">
        <v>215.28</v>
      </c>
      <c r="G81">
        <v>215.28</v>
      </c>
      <c r="H81">
        <v>215.28</v>
      </c>
      <c r="I81">
        <v>215.28</v>
      </c>
      <c r="J81">
        <v>215.28</v>
      </c>
      <c r="K81">
        <v>215.28</v>
      </c>
      <c r="L81">
        <v>215.28</v>
      </c>
      <c r="M81">
        <v>215.28</v>
      </c>
      <c r="N81">
        <v>215.28</v>
      </c>
      <c r="O81">
        <v>215.28</v>
      </c>
      <c r="P81">
        <v>215.28</v>
      </c>
      <c r="Q81">
        <v>215.28</v>
      </c>
      <c r="R81">
        <v>215.28</v>
      </c>
      <c r="S81" t="s">
        <v>301</v>
      </c>
    </row>
    <row r="82" spans="1:19" x14ac:dyDescent="0.2">
      <c r="A82">
        <v>5072</v>
      </c>
      <c r="B82">
        <v>215.28</v>
      </c>
      <c r="C82">
        <v>215.28</v>
      </c>
      <c r="D82">
        <v>215.28</v>
      </c>
      <c r="E82">
        <v>215.28</v>
      </c>
      <c r="F82">
        <v>215.28</v>
      </c>
      <c r="G82">
        <v>215.28</v>
      </c>
      <c r="H82">
        <v>215.28</v>
      </c>
      <c r="I82">
        <v>215.28</v>
      </c>
      <c r="J82">
        <v>215.28</v>
      </c>
      <c r="K82">
        <v>215.28</v>
      </c>
      <c r="L82">
        <v>215.28</v>
      </c>
      <c r="M82">
        <v>215.28</v>
      </c>
      <c r="N82">
        <v>215.28</v>
      </c>
      <c r="O82">
        <v>215.28</v>
      </c>
      <c r="P82">
        <v>215.28</v>
      </c>
      <c r="Q82">
        <v>215.28</v>
      </c>
      <c r="R82">
        <v>215.28</v>
      </c>
      <c r="S82" t="s">
        <v>34</v>
      </c>
    </row>
    <row r="83" spans="1:19" x14ac:dyDescent="0.2">
      <c r="A83">
        <v>5073</v>
      </c>
      <c r="B83">
        <v>215.28</v>
      </c>
      <c r="C83">
        <v>215.28</v>
      </c>
      <c r="D83">
        <v>215.28</v>
      </c>
      <c r="E83">
        <v>215.28</v>
      </c>
      <c r="F83">
        <v>215.28</v>
      </c>
      <c r="G83">
        <v>215.28</v>
      </c>
      <c r="H83">
        <v>215.28</v>
      </c>
      <c r="I83">
        <v>215.28</v>
      </c>
      <c r="J83">
        <v>215.28</v>
      </c>
      <c r="K83">
        <v>215.28</v>
      </c>
      <c r="L83">
        <v>215.28</v>
      </c>
      <c r="M83">
        <v>215.28</v>
      </c>
      <c r="N83">
        <v>215.28</v>
      </c>
      <c r="O83">
        <v>215.28</v>
      </c>
      <c r="P83">
        <v>215.28</v>
      </c>
      <c r="Q83">
        <v>215.28</v>
      </c>
      <c r="R83">
        <v>215.28</v>
      </c>
      <c r="S83" t="s">
        <v>187</v>
      </c>
    </row>
    <row r="84" spans="1:19" x14ac:dyDescent="0.2">
      <c r="A84">
        <v>5075</v>
      </c>
      <c r="B84">
        <v>215.28</v>
      </c>
      <c r="C84">
        <v>215.28</v>
      </c>
      <c r="D84">
        <v>215.28</v>
      </c>
      <c r="E84">
        <v>215.28</v>
      </c>
      <c r="F84">
        <v>215.28</v>
      </c>
      <c r="G84">
        <v>215.28</v>
      </c>
      <c r="H84">
        <v>215.28</v>
      </c>
      <c r="I84">
        <v>215.28</v>
      </c>
      <c r="J84">
        <v>215.28</v>
      </c>
      <c r="K84">
        <v>215.28</v>
      </c>
      <c r="L84">
        <v>215.28</v>
      </c>
      <c r="M84">
        <v>215.28</v>
      </c>
      <c r="N84">
        <v>215.28</v>
      </c>
      <c r="O84">
        <v>215.28</v>
      </c>
      <c r="P84">
        <v>215.28</v>
      </c>
      <c r="Q84">
        <v>215.28</v>
      </c>
      <c r="R84">
        <v>215.28</v>
      </c>
      <c r="S84" t="s">
        <v>452</v>
      </c>
    </row>
    <row r="85" spans="1:19" x14ac:dyDescent="0.2">
      <c r="A85">
        <v>5076</v>
      </c>
      <c r="B85">
        <v>215.28</v>
      </c>
      <c r="C85">
        <v>215.28</v>
      </c>
      <c r="D85">
        <v>215.28</v>
      </c>
      <c r="E85">
        <v>215.28</v>
      </c>
      <c r="F85">
        <v>215.28</v>
      </c>
      <c r="G85">
        <v>215.28</v>
      </c>
      <c r="H85">
        <v>215.28</v>
      </c>
      <c r="I85">
        <v>215.28</v>
      </c>
      <c r="J85">
        <v>215.28</v>
      </c>
      <c r="K85">
        <v>215.28</v>
      </c>
      <c r="L85">
        <v>215.28</v>
      </c>
      <c r="M85">
        <v>215.28</v>
      </c>
      <c r="N85">
        <v>215.28</v>
      </c>
      <c r="O85">
        <v>215.28</v>
      </c>
      <c r="P85">
        <v>215.28</v>
      </c>
      <c r="Q85">
        <v>215.28</v>
      </c>
      <c r="R85">
        <v>215.28</v>
      </c>
      <c r="S85" t="s">
        <v>374</v>
      </c>
    </row>
    <row r="86" spans="1:19" x14ac:dyDescent="0.2">
      <c r="A86">
        <v>5077</v>
      </c>
      <c r="B86">
        <v>215.28</v>
      </c>
      <c r="C86">
        <v>215.28</v>
      </c>
      <c r="D86">
        <v>215.28</v>
      </c>
      <c r="E86">
        <v>215.28</v>
      </c>
      <c r="F86">
        <v>215.28</v>
      </c>
      <c r="G86">
        <v>215.28</v>
      </c>
      <c r="H86">
        <v>215.28</v>
      </c>
      <c r="I86">
        <v>215.28</v>
      </c>
      <c r="J86">
        <v>215.28</v>
      </c>
      <c r="K86">
        <v>215.28</v>
      </c>
      <c r="L86">
        <v>215.28</v>
      </c>
      <c r="M86">
        <v>215.28</v>
      </c>
      <c r="N86">
        <v>215.28</v>
      </c>
      <c r="O86">
        <v>215.28</v>
      </c>
      <c r="P86">
        <v>215.28</v>
      </c>
      <c r="Q86">
        <v>215.28</v>
      </c>
      <c r="R86">
        <v>215.28</v>
      </c>
      <c r="S86" t="s">
        <v>272</v>
      </c>
    </row>
    <row r="87" spans="1:19" x14ac:dyDescent="0.2">
      <c r="A87">
        <v>5078</v>
      </c>
      <c r="B87">
        <v>215.28</v>
      </c>
      <c r="C87">
        <v>215.28</v>
      </c>
      <c r="D87">
        <v>215.28</v>
      </c>
      <c r="E87">
        <v>215.28</v>
      </c>
      <c r="F87">
        <v>215.28</v>
      </c>
      <c r="G87">
        <v>215.28</v>
      </c>
      <c r="H87">
        <v>215.28</v>
      </c>
      <c r="I87">
        <v>215.28</v>
      </c>
      <c r="J87">
        <v>215.28</v>
      </c>
      <c r="K87">
        <v>215.28</v>
      </c>
      <c r="L87">
        <v>215.28</v>
      </c>
      <c r="M87">
        <v>215.28</v>
      </c>
      <c r="N87">
        <v>215.28</v>
      </c>
      <c r="O87">
        <v>215.28</v>
      </c>
      <c r="P87">
        <v>215.28</v>
      </c>
      <c r="Q87">
        <v>215.28</v>
      </c>
      <c r="R87">
        <v>215.28</v>
      </c>
      <c r="S87" t="s">
        <v>35</v>
      </c>
    </row>
    <row r="88" spans="1:19" x14ac:dyDescent="0.2">
      <c r="A88">
        <v>5079</v>
      </c>
      <c r="B88">
        <v>215.28</v>
      </c>
      <c r="C88">
        <v>215.28</v>
      </c>
      <c r="D88">
        <v>215.28</v>
      </c>
      <c r="E88">
        <v>215.28</v>
      </c>
      <c r="F88">
        <v>215.28</v>
      </c>
      <c r="G88">
        <v>215.28</v>
      </c>
      <c r="H88">
        <v>215.28</v>
      </c>
      <c r="I88">
        <v>215.28</v>
      </c>
      <c r="J88">
        <v>215.28</v>
      </c>
      <c r="K88">
        <v>215.28</v>
      </c>
      <c r="L88">
        <v>215.28</v>
      </c>
      <c r="M88">
        <v>215.28</v>
      </c>
      <c r="N88">
        <v>215.28</v>
      </c>
      <c r="O88">
        <v>215.28</v>
      </c>
      <c r="P88">
        <v>215.28</v>
      </c>
      <c r="Q88">
        <v>215.28</v>
      </c>
      <c r="R88">
        <v>215.28</v>
      </c>
      <c r="S88" t="s">
        <v>348</v>
      </c>
    </row>
    <row r="89" spans="1:19" x14ac:dyDescent="0.2">
      <c r="A89">
        <v>5080</v>
      </c>
      <c r="B89">
        <v>215.28</v>
      </c>
      <c r="C89">
        <v>215.28</v>
      </c>
      <c r="D89">
        <v>215.28</v>
      </c>
      <c r="E89">
        <v>215.28</v>
      </c>
      <c r="F89">
        <v>215.28</v>
      </c>
      <c r="G89">
        <v>215.28</v>
      </c>
      <c r="H89">
        <v>215.28</v>
      </c>
      <c r="I89">
        <v>215.28</v>
      </c>
      <c r="J89">
        <v>215.28</v>
      </c>
      <c r="K89">
        <v>215.28</v>
      </c>
      <c r="L89">
        <v>215.28</v>
      </c>
      <c r="M89">
        <v>215.28</v>
      </c>
      <c r="N89">
        <v>215.28</v>
      </c>
      <c r="O89">
        <v>215.28</v>
      </c>
      <c r="P89">
        <v>215.28</v>
      </c>
      <c r="Q89">
        <v>215.28</v>
      </c>
      <c r="R89">
        <v>215.28</v>
      </c>
      <c r="S89" t="s">
        <v>248</v>
      </c>
    </row>
    <row r="90" spans="1:19" x14ac:dyDescent="0.2">
      <c r="A90">
        <v>5081</v>
      </c>
      <c r="B90">
        <v>215.28</v>
      </c>
      <c r="C90">
        <v>215.28</v>
      </c>
      <c r="D90">
        <v>215.28</v>
      </c>
      <c r="E90">
        <v>215.28</v>
      </c>
      <c r="F90">
        <v>215.28</v>
      </c>
      <c r="G90">
        <v>215.28</v>
      </c>
      <c r="H90">
        <v>215.28</v>
      </c>
      <c r="I90">
        <v>215.28</v>
      </c>
      <c r="J90">
        <v>215.28</v>
      </c>
      <c r="K90">
        <v>215.28</v>
      </c>
      <c r="L90">
        <v>215.28</v>
      </c>
      <c r="M90">
        <v>215.28</v>
      </c>
      <c r="N90">
        <v>215.28</v>
      </c>
      <c r="O90">
        <v>215.28</v>
      </c>
      <c r="P90">
        <v>215.28</v>
      </c>
      <c r="Q90">
        <v>215.28</v>
      </c>
      <c r="R90">
        <v>215.28</v>
      </c>
      <c r="S90" t="s">
        <v>203</v>
      </c>
    </row>
    <row r="91" spans="1:19" x14ac:dyDescent="0.2">
      <c r="A91">
        <v>5082</v>
      </c>
      <c r="B91">
        <v>215.28</v>
      </c>
      <c r="C91">
        <v>215.28</v>
      </c>
      <c r="D91">
        <v>215.28</v>
      </c>
      <c r="E91">
        <v>215.28</v>
      </c>
      <c r="F91">
        <v>215.28</v>
      </c>
      <c r="G91">
        <v>215.28</v>
      </c>
      <c r="H91">
        <v>215.28</v>
      </c>
      <c r="I91">
        <v>215.28</v>
      </c>
      <c r="J91">
        <v>215.28</v>
      </c>
      <c r="K91">
        <v>215.28</v>
      </c>
      <c r="L91">
        <v>215.28</v>
      </c>
      <c r="M91">
        <v>215.28</v>
      </c>
      <c r="N91">
        <v>215.28</v>
      </c>
      <c r="O91">
        <v>215.28</v>
      </c>
      <c r="P91">
        <v>215.28</v>
      </c>
      <c r="Q91">
        <v>215.28</v>
      </c>
      <c r="R91">
        <v>215.28</v>
      </c>
      <c r="S91" t="s">
        <v>241</v>
      </c>
    </row>
    <row r="92" spans="1:19" x14ac:dyDescent="0.2">
      <c r="A92">
        <v>5083</v>
      </c>
      <c r="B92">
        <v>215.28</v>
      </c>
      <c r="C92">
        <v>215.28</v>
      </c>
      <c r="D92">
        <v>215.28</v>
      </c>
      <c r="E92">
        <v>215.28</v>
      </c>
      <c r="F92">
        <v>215.28</v>
      </c>
      <c r="G92">
        <v>215.28</v>
      </c>
      <c r="H92">
        <v>215.28</v>
      </c>
      <c r="I92">
        <v>215.28</v>
      </c>
      <c r="J92">
        <v>215.28</v>
      </c>
      <c r="K92">
        <v>215.28</v>
      </c>
      <c r="L92">
        <v>215.28</v>
      </c>
      <c r="M92">
        <v>215.28</v>
      </c>
      <c r="N92">
        <v>215.28</v>
      </c>
      <c r="O92">
        <v>215.28</v>
      </c>
      <c r="P92">
        <v>215.28</v>
      </c>
      <c r="Q92">
        <v>215.28</v>
      </c>
      <c r="R92">
        <v>215.28</v>
      </c>
      <c r="S92" t="s">
        <v>231</v>
      </c>
    </row>
    <row r="93" spans="1:19" x14ac:dyDescent="0.2">
      <c r="A93">
        <v>5084</v>
      </c>
      <c r="B93">
        <v>215.28</v>
      </c>
      <c r="C93">
        <v>215.28</v>
      </c>
      <c r="D93">
        <v>215.28</v>
      </c>
      <c r="E93">
        <v>215.28</v>
      </c>
      <c r="F93">
        <v>215.28</v>
      </c>
      <c r="G93">
        <v>215.28</v>
      </c>
      <c r="H93">
        <v>215.28</v>
      </c>
      <c r="I93">
        <v>215.28</v>
      </c>
      <c r="J93">
        <v>215.28</v>
      </c>
      <c r="K93">
        <v>215.28</v>
      </c>
      <c r="L93">
        <v>215.28</v>
      </c>
      <c r="M93">
        <v>215.28</v>
      </c>
      <c r="N93">
        <v>215.28</v>
      </c>
      <c r="O93">
        <v>215.28</v>
      </c>
      <c r="P93">
        <v>215.28</v>
      </c>
      <c r="Q93">
        <v>215.28</v>
      </c>
      <c r="R93">
        <v>215.28</v>
      </c>
      <c r="S93" t="s">
        <v>237</v>
      </c>
    </row>
    <row r="94" spans="1:19" x14ac:dyDescent="0.2">
      <c r="A94">
        <v>5085</v>
      </c>
      <c r="B94">
        <v>200</v>
      </c>
      <c r="C94">
        <v>200</v>
      </c>
      <c r="D94">
        <v>200</v>
      </c>
      <c r="E94">
        <v>200</v>
      </c>
      <c r="F94">
        <v>200</v>
      </c>
      <c r="G94">
        <v>200</v>
      </c>
      <c r="H94">
        <v>200</v>
      </c>
      <c r="I94">
        <v>200</v>
      </c>
      <c r="J94">
        <v>200</v>
      </c>
      <c r="K94">
        <v>200</v>
      </c>
      <c r="L94">
        <v>200</v>
      </c>
      <c r="M94">
        <v>200</v>
      </c>
      <c r="N94">
        <v>200</v>
      </c>
      <c r="O94">
        <v>200</v>
      </c>
      <c r="P94">
        <v>200</v>
      </c>
      <c r="Q94">
        <v>200</v>
      </c>
      <c r="R94">
        <v>200</v>
      </c>
      <c r="S94" t="s">
        <v>1091</v>
      </c>
    </row>
    <row r="95" spans="1:19" x14ac:dyDescent="0.2">
      <c r="A95">
        <v>5086</v>
      </c>
      <c r="B95">
        <v>215.28</v>
      </c>
      <c r="C95">
        <v>215.28</v>
      </c>
      <c r="D95">
        <v>215.28</v>
      </c>
      <c r="E95">
        <v>215.28</v>
      </c>
      <c r="F95">
        <v>215.28</v>
      </c>
      <c r="G95">
        <v>215.28</v>
      </c>
      <c r="H95">
        <v>215.28</v>
      </c>
      <c r="I95">
        <v>215.28</v>
      </c>
      <c r="J95">
        <v>215.28</v>
      </c>
      <c r="K95">
        <v>215.28</v>
      </c>
      <c r="L95">
        <v>215.28</v>
      </c>
      <c r="M95">
        <v>215.28</v>
      </c>
      <c r="N95">
        <v>215.28</v>
      </c>
      <c r="O95">
        <v>215.28</v>
      </c>
      <c r="P95">
        <v>215.28</v>
      </c>
      <c r="Q95">
        <v>215.28</v>
      </c>
      <c r="R95">
        <v>215.28</v>
      </c>
      <c r="S95" t="s">
        <v>490</v>
      </c>
    </row>
    <row r="96" spans="1:19" x14ac:dyDescent="0.2">
      <c r="A96">
        <v>5087</v>
      </c>
      <c r="B96">
        <v>215.28</v>
      </c>
      <c r="C96">
        <v>215.28</v>
      </c>
      <c r="D96">
        <v>215.28</v>
      </c>
      <c r="E96">
        <v>215.28</v>
      </c>
      <c r="F96">
        <v>215.28</v>
      </c>
      <c r="G96">
        <v>215.28</v>
      </c>
      <c r="H96">
        <v>215.28</v>
      </c>
      <c r="I96">
        <v>215.28</v>
      </c>
      <c r="J96">
        <v>215.28</v>
      </c>
      <c r="K96">
        <v>215.28</v>
      </c>
      <c r="L96">
        <v>215.28</v>
      </c>
      <c r="M96">
        <v>215.28</v>
      </c>
      <c r="N96">
        <v>215.28</v>
      </c>
      <c r="O96">
        <v>215.28</v>
      </c>
      <c r="P96">
        <v>215.28</v>
      </c>
      <c r="Q96">
        <v>215.28</v>
      </c>
      <c r="R96">
        <v>215.28</v>
      </c>
      <c r="S96" t="s">
        <v>216</v>
      </c>
    </row>
    <row r="97" spans="1:19" x14ac:dyDescent="0.2">
      <c r="A97">
        <v>5088</v>
      </c>
      <c r="B97">
        <v>215.28</v>
      </c>
      <c r="C97">
        <v>215.28</v>
      </c>
      <c r="D97">
        <v>215.28</v>
      </c>
      <c r="E97">
        <v>215.28</v>
      </c>
      <c r="F97">
        <v>215.28</v>
      </c>
      <c r="G97">
        <v>215.28</v>
      </c>
      <c r="H97">
        <v>215.28</v>
      </c>
      <c r="I97">
        <v>215.28</v>
      </c>
      <c r="J97">
        <v>215.28</v>
      </c>
      <c r="K97">
        <v>215.28</v>
      </c>
      <c r="L97">
        <v>215.28</v>
      </c>
      <c r="M97">
        <v>215.28</v>
      </c>
      <c r="N97">
        <v>215.28</v>
      </c>
      <c r="O97">
        <v>215.28</v>
      </c>
      <c r="P97">
        <v>215.28</v>
      </c>
      <c r="Q97">
        <v>215.28</v>
      </c>
      <c r="R97">
        <v>215.28</v>
      </c>
      <c r="S97" t="s">
        <v>204</v>
      </c>
    </row>
    <row r="98" spans="1:19" x14ac:dyDescent="0.2">
      <c r="A98">
        <v>5089</v>
      </c>
      <c r="B98">
        <v>200</v>
      </c>
      <c r="C98">
        <v>200</v>
      </c>
      <c r="D98">
        <v>200</v>
      </c>
      <c r="E98">
        <v>200</v>
      </c>
      <c r="F98">
        <v>200</v>
      </c>
      <c r="G98">
        <v>200</v>
      </c>
      <c r="H98">
        <v>200</v>
      </c>
      <c r="I98">
        <v>200</v>
      </c>
      <c r="J98">
        <v>200</v>
      </c>
      <c r="K98">
        <v>200</v>
      </c>
      <c r="L98">
        <v>200</v>
      </c>
      <c r="M98">
        <v>200</v>
      </c>
      <c r="N98">
        <v>200</v>
      </c>
      <c r="O98">
        <v>200</v>
      </c>
      <c r="P98">
        <v>200</v>
      </c>
      <c r="Q98">
        <v>200</v>
      </c>
      <c r="R98">
        <v>200</v>
      </c>
      <c r="S98" t="s">
        <v>1092</v>
      </c>
    </row>
    <row r="99" spans="1:19" x14ac:dyDescent="0.2">
      <c r="A99">
        <v>5090</v>
      </c>
      <c r="B99">
        <v>215.28</v>
      </c>
      <c r="C99">
        <v>215.28</v>
      </c>
      <c r="D99">
        <v>215.28</v>
      </c>
      <c r="E99">
        <v>215.28</v>
      </c>
      <c r="F99">
        <v>215.28</v>
      </c>
      <c r="G99">
        <v>215.28</v>
      </c>
      <c r="H99">
        <v>215.28</v>
      </c>
      <c r="I99">
        <v>215.28</v>
      </c>
      <c r="J99">
        <v>215.28</v>
      </c>
      <c r="K99">
        <v>215.28</v>
      </c>
      <c r="L99">
        <v>215.28</v>
      </c>
      <c r="M99">
        <v>215.28</v>
      </c>
      <c r="N99">
        <v>215.28</v>
      </c>
      <c r="O99">
        <v>215.28</v>
      </c>
      <c r="P99">
        <v>215.28</v>
      </c>
      <c r="Q99">
        <v>215.28</v>
      </c>
      <c r="R99">
        <v>215.28</v>
      </c>
      <c r="S99" t="s">
        <v>315</v>
      </c>
    </row>
    <row r="100" spans="1:19" x14ac:dyDescent="0.2">
      <c r="A100">
        <v>5091</v>
      </c>
      <c r="B100">
        <v>215.28</v>
      </c>
      <c r="C100">
        <v>215.28</v>
      </c>
      <c r="D100">
        <v>215.28</v>
      </c>
      <c r="E100">
        <v>215.28</v>
      </c>
      <c r="F100">
        <v>215.28</v>
      </c>
      <c r="G100">
        <v>215.28</v>
      </c>
      <c r="H100">
        <v>215.28</v>
      </c>
      <c r="I100">
        <v>215.28</v>
      </c>
      <c r="J100">
        <v>215.28</v>
      </c>
      <c r="K100">
        <v>215.28</v>
      </c>
      <c r="L100">
        <v>215.28</v>
      </c>
      <c r="M100">
        <v>215.28</v>
      </c>
      <c r="N100">
        <v>215.28</v>
      </c>
      <c r="O100">
        <v>215.28</v>
      </c>
      <c r="P100">
        <v>215.28</v>
      </c>
      <c r="Q100">
        <v>215.28</v>
      </c>
      <c r="R100">
        <v>215.28</v>
      </c>
      <c r="S100" t="s">
        <v>36</v>
      </c>
    </row>
    <row r="101" spans="1:19" x14ac:dyDescent="0.2">
      <c r="A101">
        <v>5092</v>
      </c>
      <c r="B101">
        <v>215.28</v>
      </c>
      <c r="C101">
        <v>215.28</v>
      </c>
      <c r="D101">
        <v>215.28</v>
      </c>
      <c r="E101">
        <v>215.28</v>
      </c>
      <c r="F101">
        <v>215.28</v>
      </c>
      <c r="G101">
        <v>215.28</v>
      </c>
      <c r="H101">
        <v>215.28</v>
      </c>
      <c r="I101">
        <v>215.28</v>
      </c>
      <c r="J101">
        <v>215.28</v>
      </c>
      <c r="K101">
        <v>215.28</v>
      </c>
      <c r="L101">
        <v>215.28</v>
      </c>
      <c r="M101">
        <v>215.28</v>
      </c>
      <c r="N101">
        <v>215.28</v>
      </c>
      <c r="O101">
        <v>215.28</v>
      </c>
      <c r="P101">
        <v>215.28</v>
      </c>
      <c r="Q101">
        <v>215.28</v>
      </c>
      <c r="R101">
        <v>215.28</v>
      </c>
      <c r="S101" t="s">
        <v>210</v>
      </c>
    </row>
    <row r="102" spans="1:19" x14ac:dyDescent="0.2">
      <c r="A102">
        <v>5093</v>
      </c>
      <c r="B102">
        <v>215.28</v>
      </c>
      <c r="C102">
        <v>215.28</v>
      </c>
      <c r="D102">
        <v>215.28</v>
      </c>
      <c r="E102">
        <v>215.28</v>
      </c>
      <c r="F102">
        <v>215.28</v>
      </c>
      <c r="G102">
        <v>215.28</v>
      </c>
      <c r="H102">
        <v>215.28</v>
      </c>
      <c r="I102">
        <v>215.28</v>
      </c>
      <c r="J102">
        <v>215.28</v>
      </c>
      <c r="K102">
        <v>215.28</v>
      </c>
      <c r="L102">
        <v>215.28</v>
      </c>
      <c r="M102">
        <v>215.28</v>
      </c>
      <c r="N102">
        <v>215.28</v>
      </c>
      <c r="O102">
        <v>215.28</v>
      </c>
      <c r="P102">
        <v>215.28</v>
      </c>
      <c r="Q102">
        <v>215.28</v>
      </c>
      <c r="R102">
        <v>215.28</v>
      </c>
      <c r="S102" t="s">
        <v>259</v>
      </c>
    </row>
    <row r="103" spans="1:19" x14ac:dyDescent="0.2">
      <c r="A103">
        <v>5094</v>
      </c>
      <c r="B103">
        <v>215.28</v>
      </c>
      <c r="C103">
        <v>215.28</v>
      </c>
      <c r="D103">
        <v>215.28</v>
      </c>
      <c r="E103">
        <v>215.28</v>
      </c>
      <c r="F103">
        <v>215.28</v>
      </c>
      <c r="G103">
        <v>215.28</v>
      </c>
      <c r="H103">
        <v>215.28</v>
      </c>
      <c r="I103">
        <v>215.28</v>
      </c>
      <c r="J103">
        <v>215.28</v>
      </c>
      <c r="K103">
        <v>215.28</v>
      </c>
      <c r="L103">
        <v>215.28</v>
      </c>
      <c r="M103">
        <v>215.28</v>
      </c>
      <c r="N103">
        <v>215.28</v>
      </c>
      <c r="O103">
        <v>215.28</v>
      </c>
      <c r="P103">
        <v>215.28</v>
      </c>
      <c r="Q103">
        <v>215.28</v>
      </c>
      <c r="R103">
        <v>215.28</v>
      </c>
      <c r="S103" t="s">
        <v>261</v>
      </c>
    </row>
    <row r="104" spans="1:19" x14ac:dyDescent="0.2">
      <c r="A104">
        <v>5095</v>
      </c>
      <c r="B104">
        <v>215.28</v>
      </c>
      <c r="C104">
        <v>215.28</v>
      </c>
      <c r="D104">
        <v>215.28</v>
      </c>
      <c r="E104">
        <v>215.28</v>
      </c>
      <c r="F104">
        <v>215.28</v>
      </c>
      <c r="G104">
        <v>215.28</v>
      </c>
      <c r="H104">
        <v>215.28</v>
      </c>
      <c r="I104">
        <v>215.28</v>
      </c>
      <c r="J104">
        <v>215.28</v>
      </c>
      <c r="K104">
        <v>215.28</v>
      </c>
      <c r="L104">
        <v>215.28</v>
      </c>
      <c r="M104">
        <v>215.28</v>
      </c>
      <c r="N104">
        <v>215.28</v>
      </c>
      <c r="O104">
        <v>215.28</v>
      </c>
      <c r="P104">
        <v>215.28</v>
      </c>
      <c r="Q104">
        <v>215.28</v>
      </c>
      <c r="R104">
        <v>215.28</v>
      </c>
      <c r="S104" t="s">
        <v>385</v>
      </c>
    </row>
    <row r="105" spans="1:19" x14ac:dyDescent="0.2">
      <c r="A105">
        <v>5096</v>
      </c>
      <c r="B105">
        <v>215.28</v>
      </c>
      <c r="C105">
        <v>215.28</v>
      </c>
      <c r="D105">
        <v>215.28</v>
      </c>
      <c r="E105">
        <v>215.28</v>
      </c>
      <c r="F105">
        <v>215.28</v>
      </c>
      <c r="G105">
        <v>215.28</v>
      </c>
      <c r="H105">
        <v>215.28</v>
      </c>
      <c r="I105">
        <v>215.28</v>
      </c>
      <c r="J105">
        <v>215.28</v>
      </c>
      <c r="K105">
        <v>215.28</v>
      </c>
      <c r="L105">
        <v>215.28</v>
      </c>
      <c r="M105">
        <v>215.28</v>
      </c>
      <c r="N105">
        <v>215.28</v>
      </c>
      <c r="O105">
        <v>215.28</v>
      </c>
      <c r="P105">
        <v>215.28</v>
      </c>
      <c r="Q105">
        <v>215.28</v>
      </c>
      <c r="R105">
        <v>215.28</v>
      </c>
      <c r="S105" t="s">
        <v>262</v>
      </c>
    </row>
    <row r="106" spans="1:19" x14ac:dyDescent="0.2">
      <c r="A106">
        <v>5097</v>
      </c>
      <c r="B106">
        <v>215.28</v>
      </c>
      <c r="C106">
        <v>215.28</v>
      </c>
      <c r="D106">
        <v>215.28</v>
      </c>
      <c r="E106">
        <v>215.28</v>
      </c>
      <c r="F106">
        <v>215.28</v>
      </c>
      <c r="G106">
        <v>215.28</v>
      </c>
      <c r="H106">
        <v>215.28</v>
      </c>
      <c r="I106">
        <v>215.28</v>
      </c>
      <c r="J106">
        <v>215.28</v>
      </c>
      <c r="K106">
        <v>215.28</v>
      </c>
      <c r="L106">
        <v>215.28</v>
      </c>
      <c r="M106">
        <v>215.28</v>
      </c>
      <c r="N106">
        <v>215.28</v>
      </c>
      <c r="O106">
        <v>215.28</v>
      </c>
      <c r="P106">
        <v>215.28</v>
      </c>
      <c r="Q106">
        <v>215.28</v>
      </c>
      <c r="R106">
        <v>215.28</v>
      </c>
      <c r="S106" t="s">
        <v>376</v>
      </c>
    </row>
    <row r="107" spans="1:19" x14ac:dyDescent="0.2">
      <c r="A107">
        <v>5098</v>
      </c>
      <c r="B107">
        <v>215.28</v>
      </c>
      <c r="C107">
        <v>215.28</v>
      </c>
      <c r="D107">
        <v>215.28</v>
      </c>
      <c r="E107">
        <v>215.28</v>
      </c>
      <c r="F107">
        <v>215.28</v>
      </c>
      <c r="G107">
        <v>215.28</v>
      </c>
      <c r="H107">
        <v>215.28</v>
      </c>
      <c r="I107">
        <v>215.28</v>
      </c>
      <c r="J107">
        <v>215.28</v>
      </c>
      <c r="K107">
        <v>215.28</v>
      </c>
      <c r="L107">
        <v>215.28</v>
      </c>
      <c r="M107">
        <v>215.28</v>
      </c>
      <c r="N107">
        <v>215.28</v>
      </c>
      <c r="O107">
        <v>215.28</v>
      </c>
      <c r="P107">
        <v>215.28</v>
      </c>
      <c r="Q107">
        <v>215.28</v>
      </c>
      <c r="R107">
        <v>215.28</v>
      </c>
      <c r="S107" t="s">
        <v>37</v>
      </c>
    </row>
    <row r="108" spans="1:19" x14ac:dyDescent="0.2">
      <c r="A108">
        <v>5099</v>
      </c>
      <c r="B108">
        <v>215.28</v>
      </c>
      <c r="C108">
        <v>215.28</v>
      </c>
      <c r="D108">
        <v>215.28</v>
      </c>
      <c r="E108">
        <v>215.28</v>
      </c>
      <c r="F108">
        <v>215.28</v>
      </c>
      <c r="G108">
        <v>215.28</v>
      </c>
      <c r="H108">
        <v>215.28</v>
      </c>
      <c r="I108">
        <v>215.28</v>
      </c>
      <c r="J108">
        <v>215.28</v>
      </c>
      <c r="K108">
        <v>215.28</v>
      </c>
      <c r="L108">
        <v>215.28</v>
      </c>
      <c r="M108">
        <v>215.28</v>
      </c>
      <c r="N108">
        <v>215.28</v>
      </c>
      <c r="O108">
        <v>215.28</v>
      </c>
      <c r="P108">
        <v>215.28</v>
      </c>
      <c r="Q108">
        <v>215.28</v>
      </c>
      <c r="R108">
        <v>215.28</v>
      </c>
      <c r="S108" t="s">
        <v>194</v>
      </c>
    </row>
    <row r="109" spans="1:19" x14ac:dyDescent="0.2">
      <c r="A109">
        <v>5100</v>
      </c>
      <c r="B109">
        <v>215.28</v>
      </c>
      <c r="C109">
        <v>215.28</v>
      </c>
      <c r="D109">
        <v>215.28</v>
      </c>
      <c r="E109">
        <v>215.28</v>
      </c>
      <c r="F109">
        <v>215.28</v>
      </c>
      <c r="G109">
        <v>215.28</v>
      </c>
      <c r="H109">
        <v>215.28</v>
      </c>
      <c r="I109">
        <v>215.28</v>
      </c>
      <c r="J109">
        <v>215.28</v>
      </c>
      <c r="K109">
        <v>215.28</v>
      </c>
      <c r="L109">
        <v>215.28</v>
      </c>
      <c r="M109">
        <v>215.28</v>
      </c>
      <c r="N109">
        <v>215.28</v>
      </c>
      <c r="O109">
        <v>215.28</v>
      </c>
      <c r="P109">
        <v>215.28</v>
      </c>
      <c r="Q109">
        <v>215.28</v>
      </c>
      <c r="R109">
        <v>215.28</v>
      </c>
      <c r="S109" t="s">
        <v>311</v>
      </c>
    </row>
    <row r="110" spans="1:19" x14ac:dyDescent="0.2">
      <c r="A110">
        <v>5101</v>
      </c>
      <c r="B110">
        <v>215.28</v>
      </c>
      <c r="C110">
        <v>215.28</v>
      </c>
      <c r="D110">
        <v>215.28</v>
      </c>
      <c r="E110">
        <v>215.28</v>
      </c>
      <c r="F110">
        <v>215.28</v>
      </c>
      <c r="G110">
        <v>215.28</v>
      </c>
      <c r="H110">
        <v>215.28</v>
      </c>
      <c r="I110">
        <v>215.28</v>
      </c>
      <c r="J110">
        <v>215.28</v>
      </c>
      <c r="K110">
        <v>215.28</v>
      </c>
      <c r="L110">
        <v>215.28</v>
      </c>
      <c r="M110">
        <v>215.28</v>
      </c>
      <c r="N110">
        <v>215.28</v>
      </c>
      <c r="O110">
        <v>215.28</v>
      </c>
      <c r="P110">
        <v>215.28</v>
      </c>
      <c r="Q110">
        <v>215.28</v>
      </c>
      <c r="R110">
        <v>215.28</v>
      </c>
      <c r="S110" t="s">
        <v>437</v>
      </c>
    </row>
    <row r="111" spans="1:19" x14ac:dyDescent="0.2">
      <c r="A111">
        <v>5102</v>
      </c>
      <c r="B111">
        <v>215.28</v>
      </c>
      <c r="C111">
        <v>215.28</v>
      </c>
      <c r="D111">
        <v>215.28</v>
      </c>
      <c r="E111">
        <v>215.28</v>
      </c>
      <c r="F111">
        <v>215.28</v>
      </c>
      <c r="G111">
        <v>215.28</v>
      </c>
      <c r="H111">
        <v>215.28</v>
      </c>
      <c r="I111">
        <v>215.28</v>
      </c>
      <c r="J111">
        <v>215.28</v>
      </c>
      <c r="K111">
        <v>215.28</v>
      </c>
      <c r="L111">
        <v>215.28</v>
      </c>
      <c r="M111">
        <v>215.28</v>
      </c>
      <c r="N111">
        <v>215.28</v>
      </c>
      <c r="O111">
        <v>215.28</v>
      </c>
      <c r="P111">
        <v>215.28</v>
      </c>
      <c r="Q111">
        <v>215.28</v>
      </c>
      <c r="R111">
        <v>215.28</v>
      </c>
      <c r="S111" t="s">
        <v>763</v>
      </c>
    </row>
    <row r="112" spans="1:19" x14ac:dyDescent="0.2">
      <c r="A112">
        <v>5103</v>
      </c>
      <c r="B112">
        <v>215.28</v>
      </c>
      <c r="C112">
        <v>215.28</v>
      </c>
      <c r="D112">
        <v>215.28</v>
      </c>
      <c r="E112">
        <v>215.28</v>
      </c>
      <c r="F112">
        <v>215.28</v>
      </c>
      <c r="G112">
        <v>215.28</v>
      </c>
      <c r="H112">
        <v>215.28</v>
      </c>
      <c r="I112">
        <v>215.28</v>
      </c>
      <c r="J112">
        <v>215.28</v>
      </c>
      <c r="K112">
        <v>215.28</v>
      </c>
      <c r="L112">
        <v>215.28</v>
      </c>
      <c r="M112">
        <v>215.28</v>
      </c>
      <c r="N112">
        <v>215.28</v>
      </c>
      <c r="O112">
        <v>215.28</v>
      </c>
      <c r="P112">
        <v>215.28</v>
      </c>
      <c r="Q112">
        <v>215.28</v>
      </c>
      <c r="R112">
        <v>215.28</v>
      </c>
      <c r="S112" t="s">
        <v>265</v>
      </c>
    </row>
    <row r="113" spans="1:19" x14ac:dyDescent="0.2">
      <c r="A113">
        <v>5104</v>
      </c>
      <c r="B113">
        <v>204.1</v>
      </c>
      <c r="C113">
        <v>204.1</v>
      </c>
      <c r="D113">
        <v>204.1</v>
      </c>
      <c r="E113">
        <v>204.1</v>
      </c>
      <c r="F113">
        <v>204.1</v>
      </c>
      <c r="G113">
        <v>204.1</v>
      </c>
      <c r="H113">
        <v>204.1</v>
      </c>
      <c r="I113">
        <v>204.1</v>
      </c>
      <c r="J113">
        <v>204.1</v>
      </c>
      <c r="K113">
        <v>204.1</v>
      </c>
      <c r="L113">
        <v>204.1</v>
      </c>
      <c r="M113">
        <v>204.1</v>
      </c>
      <c r="N113">
        <v>204.1</v>
      </c>
      <c r="O113">
        <v>204.1</v>
      </c>
      <c r="P113">
        <v>204.1</v>
      </c>
      <c r="Q113">
        <v>204.1</v>
      </c>
      <c r="R113">
        <v>204.1</v>
      </c>
      <c r="S113" t="s">
        <v>1093</v>
      </c>
    </row>
    <row r="114" spans="1:19" x14ac:dyDescent="0.2">
      <c r="A114">
        <v>5105</v>
      </c>
      <c r="B114">
        <v>215.28</v>
      </c>
      <c r="C114">
        <v>215.28</v>
      </c>
      <c r="D114">
        <v>215.28</v>
      </c>
      <c r="E114">
        <v>215.28</v>
      </c>
      <c r="F114">
        <v>215.28</v>
      </c>
      <c r="G114">
        <v>215.28</v>
      </c>
      <c r="H114">
        <v>215.28</v>
      </c>
      <c r="I114">
        <v>215.28</v>
      </c>
      <c r="J114">
        <v>215.28</v>
      </c>
      <c r="K114">
        <v>215.28</v>
      </c>
      <c r="L114">
        <v>215.28</v>
      </c>
      <c r="M114">
        <v>215.28</v>
      </c>
      <c r="N114">
        <v>215.28</v>
      </c>
      <c r="O114">
        <v>215.28</v>
      </c>
      <c r="P114">
        <v>215.28</v>
      </c>
      <c r="Q114">
        <v>215.28</v>
      </c>
      <c r="R114">
        <v>215.28</v>
      </c>
      <c r="S114" t="s">
        <v>189</v>
      </c>
    </row>
    <row r="115" spans="1:19" x14ac:dyDescent="0.2">
      <c r="A115">
        <v>5106</v>
      </c>
      <c r="B115">
        <v>215.28</v>
      </c>
      <c r="C115">
        <v>215.28</v>
      </c>
      <c r="D115">
        <v>215.28</v>
      </c>
      <c r="E115">
        <v>215.28</v>
      </c>
      <c r="F115">
        <v>215.28</v>
      </c>
      <c r="G115">
        <v>215.28</v>
      </c>
      <c r="H115">
        <v>215.28</v>
      </c>
      <c r="I115">
        <v>215.28</v>
      </c>
      <c r="J115">
        <v>215.28</v>
      </c>
      <c r="K115">
        <v>215.28</v>
      </c>
      <c r="L115">
        <v>215.28</v>
      </c>
      <c r="M115">
        <v>215.28</v>
      </c>
      <c r="N115">
        <v>215.28</v>
      </c>
      <c r="O115">
        <v>215.28</v>
      </c>
      <c r="P115">
        <v>215.28</v>
      </c>
      <c r="Q115">
        <v>215.28</v>
      </c>
      <c r="R115">
        <v>215.28</v>
      </c>
      <c r="S115" t="s">
        <v>322</v>
      </c>
    </row>
    <row r="116" spans="1:19" x14ac:dyDescent="0.2">
      <c r="A116">
        <v>5107</v>
      </c>
      <c r="B116">
        <v>215.28</v>
      </c>
      <c r="C116">
        <v>215.28</v>
      </c>
      <c r="D116">
        <v>215.28</v>
      </c>
      <c r="E116">
        <v>215.28</v>
      </c>
      <c r="F116">
        <v>215.28</v>
      </c>
      <c r="G116">
        <v>215.28</v>
      </c>
      <c r="H116">
        <v>215.28</v>
      </c>
      <c r="I116">
        <v>215.28</v>
      </c>
      <c r="J116">
        <v>215.28</v>
      </c>
      <c r="K116">
        <v>215.28</v>
      </c>
      <c r="L116">
        <v>215.28</v>
      </c>
      <c r="M116">
        <v>215.28</v>
      </c>
      <c r="N116">
        <v>215.28</v>
      </c>
      <c r="O116">
        <v>215.28</v>
      </c>
      <c r="P116">
        <v>215.28</v>
      </c>
      <c r="Q116">
        <v>215.28</v>
      </c>
      <c r="R116">
        <v>215.28</v>
      </c>
      <c r="S116" t="s">
        <v>236</v>
      </c>
    </row>
    <row r="117" spans="1:19" x14ac:dyDescent="0.2">
      <c r="A117">
        <v>5108</v>
      </c>
      <c r="B117">
        <v>215.28</v>
      </c>
      <c r="C117">
        <v>215.28</v>
      </c>
      <c r="D117">
        <v>215.28</v>
      </c>
      <c r="E117">
        <v>215.28</v>
      </c>
      <c r="F117">
        <v>215.28</v>
      </c>
      <c r="G117">
        <v>215.28</v>
      </c>
      <c r="H117">
        <v>215.28</v>
      </c>
      <c r="I117">
        <v>215.28</v>
      </c>
      <c r="J117">
        <v>215.28</v>
      </c>
      <c r="K117">
        <v>215.28</v>
      </c>
      <c r="L117">
        <v>215.28</v>
      </c>
      <c r="M117">
        <v>215.28</v>
      </c>
      <c r="N117">
        <v>215.28</v>
      </c>
      <c r="O117">
        <v>215.28</v>
      </c>
      <c r="P117">
        <v>215.28</v>
      </c>
      <c r="Q117">
        <v>215.28</v>
      </c>
      <c r="R117">
        <v>215.28</v>
      </c>
      <c r="S117" t="s">
        <v>279</v>
      </c>
    </row>
    <row r="118" spans="1:19" x14ac:dyDescent="0.2">
      <c r="A118">
        <v>5109</v>
      </c>
      <c r="B118">
        <v>215.28</v>
      </c>
      <c r="C118">
        <v>215.28</v>
      </c>
      <c r="D118">
        <v>215.28</v>
      </c>
      <c r="E118">
        <v>215.28</v>
      </c>
      <c r="F118">
        <v>215.28</v>
      </c>
      <c r="G118">
        <v>215.28</v>
      </c>
      <c r="H118">
        <v>215.28</v>
      </c>
      <c r="I118">
        <v>215.28</v>
      </c>
      <c r="J118">
        <v>215.28</v>
      </c>
      <c r="K118">
        <v>215.28</v>
      </c>
      <c r="L118">
        <v>215.28</v>
      </c>
      <c r="M118">
        <v>215.28</v>
      </c>
      <c r="N118">
        <v>215.28</v>
      </c>
      <c r="O118">
        <v>215.28</v>
      </c>
      <c r="P118">
        <v>215.28</v>
      </c>
      <c r="Q118">
        <v>215.28</v>
      </c>
      <c r="R118">
        <v>215.28</v>
      </c>
      <c r="S118" t="s">
        <v>560</v>
      </c>
    </row>
    <row r="119" spans="1:19" x14ac:dyDescent="0.2">
      <c r="A119">
        <v>5110</v>
      </c>
      <c r="B119">
        <v>215.28</v>
      </c>
      <c r="C119">
        <v>215.28</v>
      </c>
      <c r="D119">
        <v>215.28</v>
      </c>
      <c r="E119">
        <v>215.28</v>
      </c>
      <c r="F119">
        <v>215.28</v>
      </c>
      <c r="G119">
        <v>215.28</v>
      </c>
      <c r="H119">
        <v>215.28</v>
      </c>
      <c r="I119">
        <v>215.28</v>
      </c>
      <c r="J119">
        <v>215.28</v>
      </c>
      <c r="K119">
        <v>215.28</v>
      </c>
      <c r="L119">
        <v>215.28</v>
      </c>
      <c r="M119">
        <v>215.28</v>
      </c>
      <c r="N119">
        <v>215.28</v>
      </c>
      <c r="O119">
        <v>215.28</v>
      </c>
      <c r="P119">
        <v>215.28</v>
      </c>
      <c r="Q119">
        <v>215.28</v>
      </c>
      <c r="R119">
        <v>215.28</v>
      </c>
      <c r="S119" t="s">
        <v>391</v>
      </c>
    </row>
    <row r="120" spans="1:19" x14ac:dyDescent="0.2">
      <c r="A120">
        <v>5111</v>
      </c>
      <c r="B120">
        <v>215.28</v>
      </c>
      <c r="C120">
        <v>215.28</v>
      </c>
      <c r="D120">
        <v>215.28</v>
      </c>
      <c r="E120">
        <v>215.28</v>
      </c>
      <c r="F120">
        <v>215.28</v>
      </c>
      <c r="G120">
        <v>215.28</v>
      </c>
      <c r="H120">
        <v>215.28</v>
      </c>
      <c r="I120">
        <v>215.28</v>
      </c>
      <c r="J120">
        <v>215.28</v>
      </c>
      <c r="K120">
        <v>215.28</v>
      </c>
      <c r="L120">
        <v>215.28</v>
      </c>
      <c r="M120">
        <v>215.28</v>
      </c>
      <c r="N120">
        <v>215.28</v>
      </c>
      <c r="O120">
        <v>215.28</v>
      </c>
      <c r="P120">
        <v>215.28</v>
      </c>
      <c r="Q120">
        <v>215.28</v>
      </c>
      <c r="R120">
        <v>215.28</v>
      </c>
      <c r="S120" t="s">
        <v>388</v>
      </c>
    </row>
    <row r="121" spans="1:19" x14ac:dyDescent="0.2">
      <c r="A121">
        <v>5112</v>
      </c>
      <c r="B121">
        <v>215.28</v>
      </c>
      <c r="C121">
        <v>215.28</v>
      </c>
      <c r="D121">
        <v>215.28</v>
      </c>
      <c r="E121">
        <v>215.28</v>
      </c>
      <c r="F121">
        <v>215.28</v>
      </c>
      <c r="G121">
        <v>215.28</v>
      </c>
      <c r="H121">
        <v>215.28</v>
      </c>
      <c r="I121">
        <v>215.28</v>
      </c>
      <c r="J121">
        <v>215.28</v>
      </c>
      <c r="K121">
        <v>215.28</v>
      </c>
      <c r="L121">
        <v>215.28</v>
      </c>
      <c r="M121">
        <v>215.28</v>
      </c>
      <c r="N121">
        <v>215.28</v>
      </c>
      <c r="O121">
        <v>215.28</v>
      </c>
      <c r="P121">
        <v>215.28</v>
      </c>
      <c r="Q121">
        <v>215.28</v>
      </c>
      <c r="R121">
        <v>215.28</v>
      </c>
      <c r="S121" t="s">
        <v>367</v>
      </c>
    </row>
    <row r="122" spans="1:19" x14ac:dyDescent="0.2">
      <c r="A122">
        <v>5113</v>
      </c>
      <c r="B122">
        <v>215.28</v>
      </c>
      <c r="C122">
        <v>215.28</v>
      </c>
      <c r="D122">
        <v>215.28</v>
      </c>
      <c r="E122">
        <v>215.28</v>
      </c>
      <c r="F122">
        <v>215.28</v>
      </c>
      <c r="G122">
        <v>215.28</v>
      </c>
      <c r="H122">
        <v>215.28</v>
      </c>
      <c r="I122">
        <v>215.28</v>
      </c>
      <c r="J122">
        <v>215.28</v>
      </c>
      <c r="K122">
        <v>215.28</v>
      </c>
      <c r="L122">
        <v>215.28</v>
      </c>
      <c r="M122">
        <v>215.28</v>
      </c>
      <c r="N122">
        <v>215.28</v>
      </c>
      <c r="O122">
        <v>215.28</v>
      </c>
      <c r="P122">
        <v>215.28</v>
      </c>
      <c r="Q122">
        <v>215.28</v>
      </c>
      <c r="R122">
        <v>215.28</v>
      </c>
      <c r="S122" t="s">
        <v>282</v>
      </c>
    </row>
    <row r="123" spans="1:19" x14ac:dyDescent="0.2">
      <c r="A123">
        <v>5114</v>
      </c>
      <c r="B123">
        <v>215.28</v>
      </c>
      <c r="C123">
        <v>215.28</v>
      </c>
      <c r="D123">
        <v>215.28</v>
      </c>
      <c r="E123">
        <v>215.28</v>
      </c>
      <c r="F123">
        <v>215.28</v>
      </c>
      <c r="G123">
        <v>215.28</v>
      </c>
      <c r="H123">
        <v>215.28</v>
      </c>
      <c r="I123">
        <v>215.28</v>
      </c>
      <c r="J123">
        <v>215.28</v>
      </c>
      <c r="K123">
        <v>215.28</v>
      </c>
      <c r="L123">
        <v>215.28</v>
      </c>
      <c r="M123">
        <v>215.28</v>
      </c>
      <c r="N123">
        <v>215.28</v>
      </c>
      <c r="O123">
        <v>215.28</v>
      </c>
      <c r="P123">
        <v>215.28</v>
      </c>
      <c r="Q123">
        <v>215.28</v>
      </c>
      <c r="R123">
        <v>215.28</v>
      </c>
      <c r="S123" t="s">
        <v>283</v>
      </c>
    </row>
    <row r="124" spans="1:19" x14ac:dyDescent="0.2">
      <c r="A124">
        <v>5115</v>
      </c>
      <c r="B124">
        <v>242.22</v>
      </c>
      <c r="C124">
        <v>242.22</v>
      </c>
      <c r="D124">
        <v>242.22</v>
      </c>
      <c r="E124">
        <v>242.22</v>
      </c>
      <c r="F124">
        <v>242.22</v>
      </c>
      <c r="G124">
        <v>242.22</v>
      </c>
      <c r="H124">
        <v>242.22</v>
      </c>
      <c r="I124">
        <v>242.22</v>
      </c>
      <c r="J124">
        <v>242.22</v>
      </c>
      <c r="K124">
        <v>242.22</v>
      </c>
      <c r="L124">
        <v>242.22</v>
      </c>
      <c r="M124">
        <v>242.22</v>
      </c>
      <c r="N124">
        <v>242.22</v>
      </c>
      <c r="O124">
        <v>242.22</v>
      </c>
      <c r="P124">
        <v>242.22</v>
      </c>
      <c r="Q124">
        <v>242.22</v>
      </c>
      <c r="R124">
        <v>242.22</v>
      </c>
      <c r="S124" t="s">
        <v>1094</v>
      </c>
    </row>
    <row r="125" spans="1:19" x14ac:dyDescent="0.2">
      <c r="A125">
        <v>5116</v>
      </c>
      <c r="B125">
        <v>215.28</v>
      </c>
      <c r="C125">
        <v>215.28</v>
      </c>
      <c r="D125">
        <v>215.28</v>
      </c>
      <c r="E125">
        <v>215.28</v>
      </c>
      <c r="F125">
        <v>215.28</v>
      </c>
      <c r="G125">
        <v>215.28</v>
      </c>
      <c r="H125">
        <v>215.28</v>
      </c>
      <c r="I125">
        <v>215.28</v>
      </c>
      <c r="J125">
        <v>215.28</v>
      </c>
      <c r="K125">
        <v>215.28</v>
      </c>
      <c r="L125">
        <v>215.28</v>
      </c>
      <c r="M125">
        <v>215.28</v>
      </c>
      <c r="N125">
        <v>215.28</v>
      </c>
      <c r="O125">
        <v>215.28</v>
      </c>
      <c r="P125">
        <v>215.28</v>
      </c>
      <c r="Q125">
        <v>215.28</v>
      </c>
      <c r="R125">
        <v>215.28</v>
      </c>
      <c r="S125" t="s">
        <v>840</v>
      </c>
    </row>
    <row r="126" spans="1:19" x14ac:dyDescent="0.2">
      <c r="A126">
        <v>5118</v>
      </c>
      <c r="B126">
        <v>215.28</v>
      </c>
      <c r="C126">
        <v>215.28</v>
      </c>
      <c r="D126">
        <v>215.28</v>
      </c>
      <c r="E126">
        <v>215.28</v>
      </c>
      <c r="F126">
        <v>215.28</v>
      </c>
      <c r="G126">
        <v>215.28</v>
      </c>
      <c r="H126">
        <v>215.28</v>
      </c>
      <c r="I126">
        <v>215.28</v>
      </c>
      <c r="J126">
        <v>215.28</v>
      </c>
      <c r="K126">
        <v>215.28</v>
      </c>
      <c r="L126">
        <v>215.28</v>
      </c>
      <c r="M126">
        <v>215.28</v>
      </c>
      <c r="N126">
        <v>215.28</v>
      </c>
      <c r="O126">
        <v>215.28</v>
      </c>
      <c r="P126">
        <v>215.28</v>
      </c>
      <c r="Q126">
        <v>215.28</v>
      </c>
      <c r="R126">
        <v>215.28</v>
      </c>
      <c r="S126" t="s">
        <v>305</v>
      </c>
    </row>
    <row r="127" spans="1:19" x14ac:dyDescent="0.2">
      <c r="A127">
        <v>5119</v>
      </c>
      <c r="B127">
        <v>215.28</v>
      </c>
      <c r="C127">
        <v>215.28</v>
      </c>
      <c r="D127">
        <v>215.28</v>
      </c>
      <c r="E127">
        <v>215.28</v>
      </c>
      <c r="F127">
        <v>215.28</v>
      </c>
      <c r="G127">
        <v>215.28</v>
      </c>
      <c r="H127">
        <v>215.28</v>
      </c>
      <c r="I127">
        <v>215.28</v>
      </c>
      <c r="J127">
        <v>215.28</v>
      </c>
      <c r="K127">
        <v>215.28</v>
      </c>
      <c r="L127">
        <v>215.28</v>
      </c>
      <c r="M127">
        <v>215.28</v>
      </c>
      <c r="N127">
        <v>215.28</v>
      </c>
      <c r="O127">
        <v>215.28</v>
      </c>
      <c r="P127">
        <v>215.28</v>
      </c>
      <c r="Q127">
        <v>215.28</v>
      </c>
      <c r="R127">
        <v>215.28</v>
      </c>
      <c r="S127" t="s">
        <v>303</v>
      </c>
    </row>
    <row r="128" spans="1:19" x14ac:dyDescent="0.2">
      <c r="A128">
        <v>5120</v>
      </c>
      <c r="B128">
        <v>215.28</v>
      </c>
      <c r="C128">
        <v>215.28</v>
      </c>
      <c r="D128">
        <v>215.28</v>
      </c>
      <c r="E128">
        <v>215.28</v>
      </c>
      <c r="F128">
        <v>215.28</v>
      </c>
      <c r="G128">
        <v>215.28</v>
      </c>
      <c r="H128">
        <v>215.28</v>
      </c>
      <c r="I128">
        <v>215.28</v>
      </c>
      <c r="J128">
        <v>215.28</v>
      </c>
      <c r="K128">
        <v>215.28</v>
      </c>
      <c r="L128">
        <v>215.28</v>
      </c>
      <c r="M128">
        <v>215.28</v>
      </c>
      <c r="N128">
        <v>215.28</v>
      </c>
      <c r="O128">
        <v>215.28</v>
      </c>
      <c r="P128">
        <v>215.28</v>
      </c>
      <c r="Q128">
        <v>215.28</v>
      </c>
      <c r="R128">
        <v>215.28</v>
      </c>
      <c r="S128" t="s">
        <v>150</v>
      </c>
    </row>
    <row r="129" spans="1:19" x14ac:dyDescent="0.2">
      <c r="A129">
        <v>5121</v>
      </c>
      <c r="B129">
        <v>215.28</v>
      </c>
      <c r="C129">
        <v>215.28</v>
      </c>
      <c r="D129">
        <v>215.28</v>
      </c>
      <c r="E129">
        <v>215.28</v>
      </c>
      <c r="F129">
        <v>215.28</v>
      </c>
      <c r="G129">
        <v>215.28</v>
      </c>
      <c r="H129">
        <v>215.28</v>
      </c>
      <c r="I129">
        <v>215.28</v>
      </c>
      <c r="J129">
        <v>215.28</v>
      </c>
      <c r="K129">
        <v>215.28</v>
      </c>
      <c r="L129">
        <v>215.28</v>
      </c>
      <c r="M129">
        <v>215.28</v>
      </c>
      <c r="N129">
        <v>215.28</v>
      </c>
      <c r="O129">
        <v>215.28</v>
      </c>
      <c r="P129">
        <v>215.28</v>
      </c>
      <c r="Q129">
        <v>215.28</v>
      </c>
      <c r="R129">
        <v>215.28</v>
      </c>
      <c r="S129" t="s">
        <v>202</v>
      </c>
    </row>
    <row r="130" spans="1:19" x14ac:dyDescent="0.2">
      <c r="A130">
        <v>5122</v>
      </c>
      <c r="B130">
        <v>216.86</v>
      </c>
      <c r="C130">
        <v>216.86</v>
      </c>
      <c r="D130">
        <v>216.86</v>
      </c>
      <c r="E130">
        <v>216.86</v>
      </c>
      <c r="F130">
        <v>216.86</v>
      </c>
      <c r="G130">
        <v>216.86</v>
      </c>
      <c r="H130">
        <v>216.86</v>
      </c>
      <c r="I130">
        <v>216.86</v>
      </c>
      <c r="J130">
        <v>216.86</v>
      </c>
      <c r="K130">
        <v>216.86</v>
      </c>
      <c r="L130">
        <v>216.86</v>
      </c>
      <c r="M130">
        <v>216.86</v>
      </c>
      <c r="N130">
        <v>216.86</v>
      </c>
      <c r="O130">
        <v>216.86</v>
      </c>
      <c r="P130">
        <v>216.86</v>
      </c>
      <c r="Q130">
        <v>216.86</v>
      </c>
      <c r="R130">
        <v>216.86</v>
      </c>
      <c r="S130" t="s">
        <v>1095</v>
      </c>
    </row>
    <row r="131" spans="1:19" x14ac:dyDescent="0.2">
      <c r="A131">
        <v>5123</v>
      </c>
      <c r="B131">
        <v>215.28</v>
      </c>
      <c r="C131">
        <v>215.28</v>
      </c>
      <c r="D131">
        <v>215.28</v>
      </c>
      <c r="E131">
        <v>215.28</v>
      </c>
      <c r="F131">
        <v>215.28</v>
      </c>
      <c r="G131">
        <v>215.28</v>
      </c>
      <c r="H131">
        <v>215.28</v>
      </c>
      <c r="I131">
        <v>215.28</v>
      </c>
      <c r="J131">
        <v>215.28</v>
      </c>
      <c r="K131">
        <v>215.28</v>
      </c>
      <c r="L131">
        <v>215.28</v>
      </c>
      <c r="M131">
        <v>215.28</v>
      </c>
      <c r="N131">
        <v>215.28</v>
      </c>
      <c r="O131">
        <v>215.28</v>
      </c>
      <c r="P131">
        <v>215.28</v>
      </c>
      <c r="Q131">
        <v>215.28</v>
      </c>
      <c r="R131">
        <v>215.28</v>
      </c>
      <c r="S131" t="s">
        <v>238</v>
      </c>
    </row>
    <row r="132" spans="1:19" x14ac:dyDescent="0.2">
      <c r="A132">
        <v>5124</v>
      </c>
      <c r="B132">
        <v>215.28</v>
      </c>
      <c r="C132">
        <v>215.28</v>
      </c>
      <c r="D132">
        <v>215.28</v>
      </c>
      <c r="E132">
        <v>215.28</v>
      </c>
      <c r="F132">
        <v>215.28</v>
      </c>
      <c r="G132">
        <v>215.28</v>
      </c>
      <c r="H132">
        <v>215.28</v>
      </c>
      <c r="I132">
        <v>215.28</v>
      </c>
      <c r="J132">
        <v>215.28</v>
      </c>
      <c r="K132">
        <v>215.28</v>
      </c>
      <c r="L132">
        <v>215.28</v>
      </c>
      <c r="M132">
        <v>215.28</v>
      </c>
      <c r="N132">
        <v>215.28</v>
      </c>
      <c r="O132">
        <v>215.28</v>
      </c>
      <c r="P132">
        <v>215.28</v>
      </c>
      <c r="Q132">
        <v>215.28</v>
      </c>
      <c r="R132">
        <v>215.28</v>
      </c>
      <c r="S132" t="s">
        <v>841</v>
      </c>
    </row>
    <row r="133" spans="1:19" x14ac:dyDescent="0.2">
      <c r="A133">
        <v>5125</v>
      </c>
      <c r="B133">
        <v>215.28</v>
      </c>
      <c r="C133">
        <v>215.28</v>
      </c>
      <c r="D133">
        <v>215.28</v>
      </c>
      <c r="E133">
        <v>215.28</v>
      </c>
      <c r="F133">
        <v>215.28</v>
      </c>
      <c r="G133">
        <v>215.28</v>
      </c>
      <c r="H133">
        <v>215.28</v>
      </c>
      <c r="I133">
        <v>215.28</v>
      </c>
      <c r="J133">
        <v>215.28</v>
      </c>
      <c r="K133">
        <v>215.28</v>
      </c>
      <c r="L133">
        <v>215.28</v>
      </c>
      <c r="M133">
        <v>215.28</v>
      </c>
      <c r="N133">
        <v>215.28</v>
      </c>
      <c r="O133">
        <v>215.28</v>
      </c>
      <c r="P133">
        <v>215.28</v>
      </c>
      <c r="Q133">
        <v>215.28</v>
      </c>
      <c r="R133">
        <v>215.28</v>
      </c>
      <c r="S133" t="s">
        <v>842</v>
      </c>
    </row>
    <row r="134" spans="1:19" x14ac:dyDescent="0.2">
      <c r="A134">
        <v>5126</v>
      </c>
      <c r="B134">
        <v>200</v>
      </c>
      <c r="C134">
        <v>200</v>
      </c>
      <c r="D134">
        <v>200</v>
      </c>
      <c r="E134">
        <v>200</v>
      </c>
      <c r="F134">
        <v>200</v>
      </c>
      <c r="G134">
        <v>200</v>
      </c>
      <c r="H134">
        <v>200</v>
      </c>
      <c r="I134">
        <v>200</v>
      </c>
      <c r="J134">
        <v>200</v>
      </c>
      <c r="K134">
        <v>200</v>
      </c>
      <c r="L134">
        <v>200</v>
      </c>
      <c r="M134">
        <v>200</v>
      </c>
      <c r="N134">
        <v>200</v>
      </c>
      <c r="O134">
        <v>200</v>
      </c>
      <c r="P134">
        <v>200</v>
      </c>
      <c r="Q134">
        <v>200</v>
      </c>
      <c r="R134">
        <v>200</v>
      </c>
      <c r="S134" t="s">
        <v>1096</v>
      </c>
    </row>
    <row r="135" spans="1:19" x14ac:dyDescent="0.2">
      <c r="A135">
        <v>5127</v>
      </c>
      <c r="B135">
        <v>215.28</v>
      </c>
      <c r="C135">
        <v>215.28</v>
      </c>
      <c r="D135">
        <v>215.28</v>
      </c>
      <c r="E135">
        <v>215.28</v>
      </c>
      <c r="F135">
        <v>215.28</v>
      </c>
      <c r="G135">
        <v>215.28</v>
      </c>
      <c r="H135">
        <v>215.28</v>
      </c>
      <c r="I135">
        <v>215.28</v>
      </c>
      <c r="J135">
        <v>215.28</v>
      </c>
      <c r="K135">
        <v>215.28</v>
      </c>
      <c r="L135">
        <v>215.28</v>
      </c>
      <c r="M135">
        <v>215.28</v>
      </c>
      <c r="N135">
        <v>215.28</v>
      </c>
      <c r="O135">
        <v>215.28</v>
      </c>
      <c r="P135">
        <v>215.28</v>
      </c>
      <c r="Q135">
        <v>215.28</v>
      </c>
      <c r="R135">
        <v>215.28</v>
      </c>
      <c r="S135" t="s">
        <v>247</v>
      </c>
    </row>
    <row r="136" spans="1:19" x14ac:dyDescent="0.2">
      <c r="A136">
        <v>5128</v>
      </c>
      <c r="B136">
        <v>215.28</v>
      </c>
      <c r="C136">
        <v>215.28</v>
      </c>
      <c r="D136">
        <v>215.28</v>
      </c>
      <c r="E136">
        <v>215.28</v>
      </c>
      <c r="F136">
        <v>215.28</v>
      </c>
      <c r="G136">
        <v>215.28</v>
      </c>
      <c r="H136">
        <v>215.28</v>
      </c>
      <c r="I136">
        <v>215.28</v>
      </c>
      <c r="J136">
        <v>215.28</v>
      </c>
      <c r="K136">
        <v>215.28</v>
      </c>
      <c r="L136">
        <v>215.28</v>
      </c>
      <c r="M136">
        <v>215.28</v>
      </c>
      <c r="N136">
        <v>215.28</v>
      </c>
      <c r="O136">
        <v>215.28</v>
      </c>
      <c r="P136">
        <v>215.28</v>
      </c>
      <c r="Q136">
        <v>215.28</v>
      </c>
      <c r="R136">
        <v>215.28</v>
      </c>
      <c r="S136" t="s">
        <v>200</v>
      </c>
    </row>
    <row r="137" spans="1:19" x14ac:dyDescent="0.2">
      <c r="A137">
        <v>5129</v>
      </c>
      <c r="B137">
        <v>215.28</v>
      </c>
      <c r="C137">
        <v>215.28</v>
      </c>
      <c r="D137">
        <v>215.28</v>
      </c>
      <c r="E137">
        <v>215.28</v>
      </c>
      <c r="F137">
        <v>215.28</v>
      </c>
      <c r="G137">
        <v>215.28</v>
      </c>
      <c r="H137">
        <v>215.28</v>
      </c>
      <c r="I137">
        <v>215.28</v>
      </c>
      <c r="J137">
        <v>215.28</v>
      </c>
      <c r="K137">
        <v>215.28</v>
      </c>
      <c r="L137">
        <v>215.28</v>
      </c>
      <c r="M137">
        <v>215.28</v>
      </c>
      <c r="N137">
        <v>215.28</v>
      </c>
      <c r="O137">
        <v>215.28</v>
      </c>
      <c r="P137">
        <v>215.28</v>
      </c>
      <c r="Q137">
        <v>215.28</v>
      </c>
      <c r="R137">
        <v>215.28</v>
      </c>
      <c r="S137" t="s">
        <v>415</v>
      </c>
    </row>
    <row r="138" spans="1:19" x14ac:dyDescent="0.2">
      <c r="A138">
        <v>5130</v>
      </c>
      <c r="B138">
        <v>215.28</v>
      </c>
      <c r="C138">
        <v>215.28</v>
      </c>
      <c r="D138">
        <v>215.28</v>
      </c>
      <c r="E138">
        <v>215.28</v>
      </c>
      <c r="F138">
        <v>215.28</v>
      </c>
      <c r="G138">
        <v>215.28</v>
      </c>
      <c r="H138">
        <v>215.28</v>
      </c>
      <c r="I138">
        <v>215.28</v>
      </c>
      <c r="J138">
        <v>215.28</v>
      </c>
      <c r="K138">
        <v>215.28</v>
      </c>
      <c r="L138">
        <v>215.28</v>
      </c>
      <c r="M138">
        <v>215.28</v>
      </c>
      <c r="N138">
        <v>215.28</v>
      </c>
      <c r="O138">
        <v>215.28</v>
      </c>
      <c r="P138">
        <v>215.28</v>
      </c>
      <c r="Q138">
        <v>215.28</v>
      </c>
      <c r="R138">
        <v>215.28</v>
      </c>
      <c r="S138" t="s">
        <v>387</v>
      </c>
    </row>
    <row r="139" spans="1:19" x14ac:dyDescent="0.2">
      <c r="A139">
        <v>5131</v>
      </c>
      <c r="B139">
        <v>215.28</v>
      </c>
      <c r="C139">
        <v>215.28</v>
      </c>
      <c r="D139">
        <v>215.28</v>
      </c>
      <c r="E139">
        <v>215.28</v>
      </c>
      <c r="F139">
        <v>215.28</v>
      </c>
      <c r="G139">
        <v>215.28</v>
      </c>
      <c r="H139">
        <v>215.28</v>
      </c>
      <c r="I139">
        <v>215.28</v>
      </c>
      <c r="J139">
        <v>215.28</v>
      </c>
      <c r="K139">
        <v>215.28</v>
      </c>
      <c r="L139">
        <v>215.28</v>
      </c>
      <c r="M139">
        <v>215.28</v>
      </c>
      <c r="N139">
        <v>215.28</v>
      </c>
      <c r="O139">
        <v>215.28</v>
      </c>
      <c r="P139">
        <v>215.28</v>
      </c>
      <c r="Q139">
        <v>215.28</v>
      </c>
      <c r="R139">
        <v>215.28</v>
      </c>
      <c r="S139" t="s">
        <v>147</v>
      </c>
    </row>
    <row r="140" spans="1:19" x14ac:dyDescent="0.2">
      <c r="A140">
        <v>5132</v>
      </c>
      <c r="B140">
        <v>215.28</v>
      </c>
      <c r="C140">
        <v>215.28</v>
      </c>
      <c r="D140">
        <v>215.28</v>
      </c>
      <c r="E140">
        <v>215.28</v>
      </c>
      <c r="F140">
        <v>215.28</v>
      </c>
      <c r="G140">
        <v>215.28</v>
      </c>
      <c r="H140">
        <v>215.28</v>
      </c>
      <c r="I140">
        <v>215.28</v>
      </c>
      <c r="J140">
        <v>215.28</v>
      </c>
      <c r="K140">
        <v>215.28</v>
      </c>
      <c r="L140">
        <v>215.28</v>
      </c>
      <c r="M140">
        <v>215.28</v>
      </c>
      <c r="N140">
        <v>215.28</v>
      </c>
      <c r="O140">
        <v>215.28</v>
      </c>
      <c r="P140">
        <v>215.28</v>
      </c>
      <c r="Q140">
        <v>215.28</v>
      </c>
      <c r="R140">
        <v>215.28</v>
      </c>
      <c r="S140" t="s">
        <v>151</v>
      </c>
    </row>
    <row r="141" spans="1:19" x14ac:dyDescent="0.2">
      <c r="A141">
        <v>5133</v>
      </c>
      <c r="B141">
        <v>215.28</v>
      </c>
      <c r="C141">
        <v>215.28</v>
      </c>
      <c r="D141">
        <v>215.28</v>
      </c>
      <c r="E141">
        <v>215.28</v>
      </c>
      <c r="F141">
        <v>215.28</v>
      </c>
      <c r="G141">
        <v>215.28</v>
      </c>
      <c r="H141">
        <v>215.28</v>
      </c>
      <c r="I141">
        <v>215.28</v>
      </c>
      <c r="J141">
        <v>215.28</v>
      </c>
      <c r="K141">
        <v>215.28</v>
      </c>
      <c r="L141">
        <v>215.28</v>
      </c>
      <c r="M141">
        <v>215.28</v>
      </c>
      <c r="N141">
        <v>215.28</v>
      </c>
      <c r="O141">
        <v>215.28</v>
      </c>
      <c r="P141">
        <v>215.28</v>
      </c>
      <c r="Q141">
        <v>215.28</v>
      </c>
      <c r="R141">
        <v>215.28</v>
      </c>
      <c r="S141" t="s">
        <v>149</v>
      </c>
    </row>
    <row r="142" spans="1:19" x14ac:dyDescent="0.2">
      <c r="A142">
        <v>5134</v>
      </c>
      <c r="B142">
        <v>215.28</v>
      </c>
      <c r="C142">
        <v>215.28</v>
      </c>
      <c r="D142">
        <v>215.28</v>
      </c>
      <c r="E142">
        <v>215.28</v>
      </c>
      <c r="F142">
        <v>215.28</v>
      </c>
      <c r="G142">
        <v>215.28</v>
      </c>
      <c r="H142">
        <v>215.28</v>
      </c>
      <c r="I142">
        <v>215.28</v>
      </c>
      <c r="J142">
        <v>215.28</v>
      </c>
      <c r="K142">
        <v>215.28</v>
      </c>
      <c r="L142">
        <v>215.28</v>
      </c>
      <c r="M142">
        <v>215.28</v>
      </c>
      <c r="N142">
        <v>215.28</v>
      </c>
      <c r="O142">
        <v>215.28</v>
      </c>
      <c r="P142">
        <v>215.28</v>
      </c>
      <c r="Q142">
        <v>215.28</v>
      </c>
      <c r="R142">
        <v>215.28</v>
      </c>
      <c r="S142" t="s">
        <v>843</v>
      </c>
    </row>
    <row r="143" spans="1:19" x14ac:dyDescent="0.2">
      <c r="A143">
        <v>5136</v>
      </c>
      <c r="B143">
        <v>235.27</v>
      </c>
      <c r="C143">
        <v>235.27</v>
      </c>
      <c r="D143">
        <v>235.27</v>
      </c>
      <c r="E143">
        <v>235.27</v>
      </c>
      <c r="F143">
        <v>235.27</v>
      </c>
      <c r="G143">
        <v>235.27</v>
      </c>
      <c r="H143">
        <v>235.27</v>
      </c>
      <c r="I143">
        <v>235.27</v>
      </c>
      <c r="J143">
        <v>235.27</v>
      </c>
      <c r="K143">
        <v>235.27</v>
      </c>
      <c r="L143">
        <v>235.27</v>
      </c>
      <c r="M143">
        <v>235.27</v>
      </c>
      <c r="N143">
        <v>235.27</v>
      </c>
      <c r="O143">
        <v>235.27</v>
      </c>
      <c r="P143">
        <v>235.27</v>
      </c>
      <c r="Q143">
        <v>235.27</v>
      </c>
      <c r="R143">
        <v>235.27</v>
      </c>
      <c r="S143" t="s">
        <v>1097</v>
      </c>
    </row>
    <row r="144" spans="1:19" x14ac:dyDescent="0.2">
      <c r="A144">
        <v>5137</v>
      </c>
      <c r="B144">
        <v>215.28</v>
      </c>
      <c r="C144">
        <v>215.28</v>
      </c>
      <c r="D144">
        <v>215.28</v>
      </c>
      <c r="E144">
        <v>215.28</v>
      </c>
      <c r="F144">
        <v>215.28</v>
      </c>
      <c r="G144">
        <v>215.28</v>
      </c>
      <c r="H144">
        <v>215.28</v>
      </c>
      <c r="I144">
        <v>215.28</v>
      </c>
      <c r="J144">
        <v>215.28</v>
      </c>
      <c r="K144">
        <v>215.28</v>
      </c>
      <c r="L144">
        <v>215.28</v>
      </c>
      <c r="M144">
        <v>215.28</v>
      </c>
      <c r="N144">
        <v>215.28</v>
      </c>
      <c r="O144">
        <v>215.28</v>
      </c>
      <c r="P144">
        <v>215.28</v>
      </c>
      <c r="Q144">
        <v>215.28</v>
      </c>
      <c r="R144">
        <v>215.28</v>
      </c>
      <c r="S144" t="s">
        <v>736</v>
      </c>
    </row>
    <row r="145" spans="1:19" x14ac:dyDescent="0.2">
      <c r="A145">
        <v>5138</v>
      </c>
      <c r="B145">
        <v>215.28</v>
      </c>
      <c r="C145">
        <v>215.28</v>
      </c>
      <c r="D145">
        <v>215.28</v>
      </c>
      <c r="E145">
        <v>215.28</v>
      </c>
      <c r="F145">
        <v>215.28</v>
      </c>
      <c r="G145">
        <v>215.28</v>
      </c>
      <c r="H145">
        <v>215.28</v>
      </c>
      <c r="I145">
        <v>215.28</v>
      </c>
      <c r="J145">
        <v>215.28</v>
      </c>
      <c r="K145">
        <v>215.28</v>
      </c>
      <c r="L145">
        <v>215.28</v>
      </c>
      <c r="M145">
        <v>215.28</v>
      </c>
      <c r="N145">
        <v>215.28</v>
      </c>
      <c r="O145">
        <v>215.28</v>
      </c>
      <c r="P145">
        <v>215.28</v>
      </c>
      <c r="Q145">
        <v>215.28</v>
      </c>
      <c r="R145">
        <v>215.28</v>
      </c>
      <c r="S145" t="s">
        <v>737</v>
      </c>
    </row>
    <row r="146" spans="1:19" x14ac:dyDescent="0.2">
      <c r="A146">
        <v>5139</v>
      </c>
      <c r="B146">
        <v>215.28</v>
      </c>
      <c r="C146">
        <v>215.28</v>
      </c>
      <c r="D146">
        <v>215.28</v>
      </c>
      <c r="E146">
        <v>215.28</v>
      </c>
      <c r="F146">
        <v>215.28</v>
      </c>
      <c r="G146">
        <v>215.28</v>
      </c>
      <c r="H146">
        <v>215.28</v>
      </c>
      <c r="I146">
        <v>215.28</v>
      </c>
      <c r="J146">
        <v>215.28</v>
      </c>
      <c r="K146">
        <v>215.28</v>
      </c>
      <c r="L146">
        <v>215.28</v>
      </c>
      <c r="M146">
        <v>215.28</v>
      </c>
      <c r="N146">
        <v>215.28</v>
      </c>
      <c r="O146">
        <v>215.28</v>
      </c>
      <c r="P146">
        <v>215.28</v>
      </c>
      <c r="Q146">
        <v>215.28</v>
      </c>
      <c r="R146">
        <v>215.28</v>
      </c>
      <c r="S146" t="s">
        <v>738</v>
      </c>
    </row>
    <row r="147" spans="1:19" x14ac:dyDescent="0.2">
      <c r="A147">
        <v>5140</v>
      </c>
      <c r="B147">
        <v>215.28</v>
      </c>
      <c r="C147">
        <v>215.28</v>
      </c>
      <c r="D147">
        <v>215.28</v>
      </c>
      <c r="E147">
        <v>215.28</v>
      </c>
      <c r="F147">
        <v>215.28</v>
      </c>
      <c r="G147">
        <v>215.28</v>
      </c>
      <c r="H147">
        <v>215.28</v>
      </c>
      <c r="I147">
        <v>215.28</v>
      </c>
      <c r="J147">
        <v>215.28</v>
      </c>
      <c r="K147">
        <v>215.28</v>
      </c>
      <c r="L147">
        <v>215.28</v>
      </c>
      <c r="M147">
        <v>215.28</v>
      </c>
      <c r="N147">
        <v>215.28</v>
      </c>
      <c r="O147">
        <v>215.28</v>
      </c>
      <c r="P147">
        <v>215.28</v>
      </c>
      <c r="Q147">
        <v>215.28</v>
      </c>
      <c r="R147">
        <v>215.28</v>
      </c>
      <c r="S147" t="s">
        <v>747</v>
      </c>
    </row>
    <row r="148" spans="1:19" x14ac:dyDescent="0.2">
      <c r="A148">
        <v>5141</v>
      </c>
      <c r="B148">
        <v>215.28</v>
      </c>
      <c r="C148">
        <v>215.28</v>
      </c>
      <c r="D148">
        <v>215.28</v>
      </c>
      <c r="E148">
        <v>215.28</v>
      </c>
      <c r="F148">
        <v>215.28</v>
      </c>
      <c r="G148">
        <v>215.28</v>
      </c>
      <c r="H148">
        <v>215.28</v>
      </c>
      <c r="I148">
        <v>215.28</v>
      </c>
      <c r="J148">
        <v>215.28</v>
      </c>
      <c r="K148">
        <v>215.28</v>
      </c>
      <c r="L148">
        <v>215.28</v>
      </c>
      <c r="M148">
        <v>215.28</v>
      </c>
      <c r="N148">
        <v>215.28</v>
      </c>
      <c r="O148">
        <v>215.28</v>
      </c>
      <c r="P148">
        <v>215.28</v>
      </c>
      <c r="Q148">
        <v>215.28</v>
      </c>
      <c r="R148">
        <v>215.28</v>
      </c>
      <c r="S148" t="s">
        <v>748</v>
      </c>
    </row>
    <row r="149" spans="1:19" x14ac:dyDescent="0.2">
      <c r="A149">
        <v>5144</v>
      </c>
      <c r="B149">
        <v>215.28</v>
      </c>
      <c r="C149">
        <v>215.28</v>
      </c>
      <c r="D149">
        <v>215.28</v>
      </c>
      <c r="E149">
        <v>215.28</v>
      </c>
      <c r="F149">
        <v>215.28</v>
      </c>
      <c r="G149">
        <v>215.28</v>
      </c>
      <c r="H149">
        <v>215.28</v>
      </c>
      <c r="I149">
        <v>215.28</v>
      </c>
      <c r="J149">
        <v>215.28</v>
      </c>
      <c r="K149">
        <v>215.28</v>
      </c>
      <c r="L149">
        <v>215.28</v>
      </c>
      <c r="M149">
        <v>215.28</v>
      </c>
      <c r="N149">
        <v>215.28</v>
      </c>
      <c r="O149">
        <v>215.28</v>
      </c>
      <c r="P149">
        <v>215.28</v>
      </c>
      <c r="Q149">
        <v>215.28</v>
      </c>
      <c r="R149">
        <v>215.28</v>
      </c>
      <c r="S149" t="s">
        <v>751</v>
      </c>
    </row>
    <row r="150" spans="1:19" x14ac:dyDescent="0.2">
      <c r="A150">
        <v>5147</v>
      </c>
      <c r="B150">
        <v>215.28</v>
      </c>
      <c r="C150">
        <v>215.28</v>
      </c>
      <c r="D150">
        <v>215.28</v>
      </c>
      <c r="E150">
        <v>215.28</v>
      </c>
      <c r="F150">
        <v>215.28</v>
      </c>
      <c r="G150">
        <v>215.28</v>
      </c>
      <c r="H150">
        <v>215.28</v>
      </c>
      <c r="I150">
        <v>215.28</v>
      </c>
      <c r="J150">
        <v>215.28</v>
      </c>
      <c r="K150">
        <v>215.28</v>
      </c>
      <c r="L150">
        <v>215.28</v>
      </c>
      <c r="M150">
        <v>215.28</v>
      </c>
      <c r="N150">
        <v>215.28</v>
      </c>
      <c r="O150">
        <v>215.28</v>
      </c>
      <c r="P150">
        <v>215.28</v>
      </c>
      <c r="Q150">
        <v>215.28</v>
      </c>
      <c r="R150">
        <v>215.28</v>
      </c>
      <c r="S150" t="s">
        <v>754</v>
      </c>
    </row>
    <row r="151" spans="1:19" x14ac:dyDescent="0.2">
      <c r="A151">
        <v>5148</v>
      </c>
      <c r="B151">
        <v>215.28</v>
      </c>
      <c r="C151">
        <v>215.28</v>
      </c>
      <c r="D151">
        <v>215.28</v>
      </c>
      <c r="E151">
        <v>215.28</v>
      </c>
      <c r="F151">
        <v>215.28</v>
      </c>
      <c r="G151">
        <v>215.28</v>
      </c>
      <c r="H151">
        <v>215.28</v>
      </c>
      <c r="I151">
        <v>215.28</v>
      </c>
      <c r="J151">
        <v>215.28</v>
      </c>
      <c r="K151">
        <v>215.28</v>
      </c>
      <c r="L151">
        <v>215.28</v>
      </c>
      <c r="M151">
        <v>215.28</v>
      </c>
      <c r="N151">
        <v>215.28</v>
      </c>
      <c r="O151">
        <v>215.28</v>
      </c>
      <c r="P151">
        <v>215.28</v>
      </c>
      <c r="Q151">
        <v>215.28</v>
      </c>
      <c r="R151">
        <v>215.28</v>
      </c>
      <c r="S151" t="s">
        <v>755</v>
      </c>
    </row>
    <row r="152" spans="1:19" x14ac:dyDescent="0.2">
      <c r="A152">
        <v>5149</v>
      </c>
      <c r="B152">
        <v>215.28</v>
      </c>
      <c r="C152">
        <v>215.28</v>
      </c>
      <c r="D152">
        <v>215.28</v>
      </c>
      <c r="E152">
        <v>215.28</v>
      </c>
      <c r="F152">
        <v>215.28</v>
      </c>
      <c r="G152">
        <v>215.28</v>
      </c>
      <c r="H152">
        <v>215.28</v>
      </c>
      <c r="I152">
        <v>215.28</v>
      </c>
      <c r="J152">
        <v>215.28</v>
      </c>
      <c r="K152">
        <v>215.28</v>
      </c>
      <c r="L152">
        <v>215.28</v>
      </c>
      <c r="M152">
        <v>215.28</v>
      </c>
      <c r="N152">
        <v>215.28</v>
      </c>
      <c r="O152">
        <v>215.28</v>
      </c>
      <c r="P152">
        <v>215.28</v>
      </c>
      <c r="Q152">
        <v>215.28</v>
      </c>
      <c r="R152">
        <v>215.28</v>
      </c>
      <c r="S152" t="s">
        <v>756</v>
      </c>
    </row>
    <row r="153" spans="1:19" x14ac:dyDescent="0.2">
      <c r="A153">
        <v>5150</v>
      </c>
      <c r="B153">
        <v>215.28</v>
      </c>
      <c r="C153">
        <v>215.28</v>
      </c>
      <c r="D153">
        <v>215.28</v>
      </c>
      <c r="E153">
        <v>215.28</v>
      </c>
      <c r="F153">
        <v>215.28</v>
      </c>
      <c r="G153">
        <v>215.28</v>
      </c>
      <c r="H153">
        <v>215.28</v>
      </c>
      <c r="I153">
        <v>215.28</v>
      </c>
      <c r="J153">
        <v>215.28</v>
      </c>
      <c r="K153">
        <v>215.28</v>
      </c>
      <c r="L153">
        <v>215.28</v>
      </c>
      <c r="M153">
        <v>215.28</v>
      </c>
      <c r="N153">
        <v>215.28</v>
      </c>
      <c r="O153">
        <v>215.28</v>
      </c>
      <c r="P153">
        <v>215.28</v>
      </c>
      <c r="Q153">
        <v>215.28</v>
      </c>
      <c r="R153">
        <v>215.28</v>
      </c>
      <c r="S153" t="s">
        <v>757</v>
      </c>
    </row>
    <row r="154" spans="1:19" x14ac:dyDescent="0.2">
      <c r="A154">
        <v>5151</v>
      </c>
      <c r="B154">
        <v>215.28</v>
      </c>
      <c r="C154">
        <v>215.28</v>
      </c>
      <c r="D154">
        <v>215.28</v>
      </c>
      <c r="E154">
        <v>215.28</v>
      </c>
      <c r="F154">
        <v>215.28</v>
      </c>
      <c r="G154">
        <v>215.28</v>
      </c>
      <c r="H154">
        <v>215.28</v>
      </c>
      <c r="I154">
        <v>215.28</v>
      </c>
      <c r="J154">
        <v>215.28</v>
      </c>
      <c r="K154">
        <v>215.28</v>
      </c>
      <c r="L154">
        <v>215.28</v>
      </c>
      <c r="M154">
        <v>215.28</v>
      </c>
      <c r="N154">
        <v>215.28</v>
      </c>
      <c r="O154">
        <v>215.28</v>
      </c>
      <c r="P154">
        <v>215.28</v>
      </c>
      <c r="Q154">
        <v>215.28</v>
      </c>
      <c r="R154">
        <v>215.28</v>
      </c>
      <c r="S154" t="s">
        <v>758</v>
      </c>
    </row>
    <row r="155" spans="1:19" x14ac:dyDescent="0.2">
      <c r="A155">
        <v>5152</v>
      </c>
      <c r="B155">
        <v>215.28</v>
      </c>
      <c r="C155">
        <v>215.28</v>
      </c>
      <c r="D155">
        <v>215.28</v>
      </c>
      <c r="E155">
        <v>215.28</v>
      </c>
      <c r="F155">
        <v>215.28</v>
      </c>
      <c r="G155">
        <v>215.28</v>
      </c>
      <c r="H155">
        <v>215.28</v>
      </c>
      <c r="I155">
        <v>215.28</v>
      </c>
      <c r="J155">
        <v>215.28</v>
      </c>
      <c r="K155">
        <v>215.28</v>
      </c>
      <c r="L155">
        <v>215.28</v>
      </c>
      <c r="M155">
        <v>215.28</v>
      </c>
      <c r="N155">
        <v>215.28</v>
      </c>
      <c r="O155">
        <v>215.28</v>
      </c>
      <c r="P155">
        <v>215.28</v>
      </c>
      <c r="Q155">
        <v>215.28</v>
      </c>
      <c r="R155">
        <v>215.28</v>
      </c>
      <c r="S155" t="s">
        <v>759</v>
      </c>
    </row>
    <row r="156" spans="1:19" x14ac:dyDescent="0.2">
      <c r="A156">
        <v>5153</v>
      </c>
      <c r="B156">
        <v>215.28</v>
      </c>
      <c r="C156">
        <v>215.28</v>
      </c>
      <c r="D156">
        <v>215.28</v>
      </c>
      <c r="E156">
        <v>215.28</v>
      </c>
      <c r="F156">
        <v>215.28</v>
      </c>
      <c r="G156">
        <v>215.28</v>
      </c>
      <c r="H156">
        <v>215.28</v>
      </c>
      <c r="I156">
        <v>215.28</v>
      </c>
      <c r="J156">
        <v>215.28</v>
      </c>
      <c r="K156">
        <v>215.28</v>
      </c>
      <c r="L156">
        <v>215.28</v>
      </c>
      <c r="M156">
        <v>215.28</v>
      </c>
      <c r="N156">
        <v>215.28</v>
      </c>
      <c r="O156">
        <v>215.28</v>
      </c>
      <c r="P156">
        <v>215.28</v>
      </c>
      <c r="Q156">
        <v>215.28</v>
      </c>
      <c r="R156">
        <v>215.28</v>
      </c>
      <c r="S156" t="s">
        <v>760</v>
      </c>
    </row>
    <row r="157" spans="1:19" x14ac:dyDescent="0.2">
      <c r="A157">
        <v>5155</v>
      </c>
      <c r="B157">
        <v>215.28</v>
      </c>
      <c r="C157">
        <v>215.28</v>
      </c>
      <c r="D157">
        <v>215.28</v>
      </c>
      <c r="E157">
        <v>215.28</v>
      </c>
      <c r="F157">
        <v>215.28</v>
      </c>
      <c r="G157">
        <v>215.28</v>
      </c>
      <c r="H157">
        <v>215.28</v>
      </c>
      <c r="I157">
        <v>215.28</v>
      </c>
      <c r="J157">
        <v>215.28</v>
      </c>
      <c r="K157">
        <v>215.28</v>
      </c>
      <c r="L157">
        <v>215.28</v>
      </c>
      <c r="M157">
        <v>215.28</v>
      </c>
      <c r="N157">
        <v>215.28</v>
      </c>
      <c r="O157">
        <v>215.28</v>
      </c>
      <c r="P157">
        <v>215.28</v>
      </c>
      <c r="Q157">
        <v>215.28</v>
      </c>
      <c r="R157">
        <v>215.28</v>
      </c>
      <c r="S157" t="s">
        <v>762</v>
      </c>
    </row>
    <row r="158" spans="1:19" x14ac:dyDescent="0.2">
      <c r="A158">
        <v>5156</v>
      </c>
      <c r="B158">
        <v>215.28</v>
      </c>
      <c r="C158">
        <v>215.28</v>
      </c>
      <c r="D158">
        <v>215.28</v>
      </c>
      <c r="E158">
        <v>215.28</v>
      </c>
      <c r="F158">
        <v>215.28</v>
      </c>
      <c r="G158">
        <v>215.28</v>
      </c>
      <c r="H158">
        <v>215.28</v>
      </c>
      <c r="I158">
        <v>215.28</v>
      </c>
      <c r="J158">
        <v>215.28</v>
      </c>
      <c r="K158">
        <v>215.28</v>
      </c>
      <c r="L158">
        <v>215.28</v>
      </c>
      <c r="M158">
        <v>215.28</v>
      </c>
      <c r="N158">
        <v>215.28</v>
      </c>
      <c r="O158">
        <v>215.28</v>
      </c>
      <c r="P158">
        <v>215.28</v>
      </c>
      <c r="Q158">
        <v>215.28</v>
      </c>
      <c r="R158">
        <v>215.28</v>
      </c>
      <c r="S158" t="s">
        <v>763</v>
      </c>
    </row>
    <row r="159" spans="1:19" x14ac:dyDescent="0.2">
      <c r="A159">
        <v>5157</v>
      </c>
      <c r="B159">
        <v>215.28</v>
      </c>
      <c r="C159">
        <v>215.28</v>
      </c>
      <c r="D159">
        <v>215.28</v>
      </c>
      <c r="E159">
        <v>215.28</v>
      </c>
      <c r="F159">
        <v>215.28</v>
      </c>
      <c r="G159">
        <v>215.28</v>
      </c>
      <c r="H159">
        <v>215.28</v>
      </c>
      <c r="I159">
        <v>215.28</v>
      </c>
      <c r="J159">
        <v>215.28</v>
      </c>
      <c r="K159">
        <v>215.28</v>
      </c>
      <c r="L159">
        <v>215.28</v>
      </c>
      <c r="M159">
        <v>215.28</v>
      </c>
      <c r="N159">
        <v>215.28</v>
      </c>
      <c r="O159">
        <v>215.28</v>
      </c>
      <c r="P159">
        <v>215.28</v>
      </c>
      <c r="Q159">
        <v>215.28</v>
      </c>
      <c r="R159">
        <v>215.28</v>
      </c>
      <c r="S159" t="s">
        <v>764</v>
      </c>
    </row>
    <row r="160" spans="1:19" x14ac:dyDescent="0.2">
      <c r="A160">
        <v>5158</v>
      </c>
      <c r="B160">
        <v>215.28</v>
      </c>
      <c r="C160">
        <v>215.28</v>
      </c>
      <c r="D160">
        <v>215.28</v>
      </c>
      <c r="E160">
        <v>215.28</v>
      </c>
      <c r="F160">
        <v>215.28</v>
      </c>
      <c r="G160">
        <v>215.28</v>
      </c>
      <c r="H160">
        <v>215.28</v>
      </c>
      <c r="I160">
        <v>215.28</v>
      </c>
      <c r="J160">
        <v>215.28</v>
      </c>
      <c r="K160">
        <v>215.28</v>
      </c>
      <c r="L160">
        <v>215.28</v>
      </c>
      <c r="M160">
        <v>215.28</v>
      </c>
      <c r="N160">
        <v>215.28</v>
      </c>
      <c r="O160">
        <v>215.28</v>
      </c>
      <c r="P160">
        <v>215.28</v>
      </c>
      <c r="Q160">
        <v>215.28</v>
      </c>
      <c r="R160">
        <v>215.28</v>
      </c>
      <c r="S160" t="s">
        <v>779</v>
      </c>
    </row>
    <row r="161" spans="1:19" x14ac:dyDescent="0.2">
      <c r="A161">
        <v>5159</v>
      </c>
      <c r="B161">
        <v>215.28</v>
      </c>
      <c r="C161">
        <v>215.28</v>
      </c>
      <c r="D161">
        <v>215.28</v>
      </c>
      <c r="E161">
        <v>215.28</v>
      </c>
      <c r="F161">
        <v>215.28</v>
      </c>
      <c r="G161">
        <v>215.28</v>
      </c>
      <c r="H161">
        <v>215.28</v>
      </c>
      <c r="I161">
        <v>215.28</v>
      </c>
      <c r="J161">
        <v>215.28</v>
      </c>
      <c r="K161">
        <v>215.28</v>
      </c>
      <c r="L161">
        <v>215.28</v>
      </c>
      <c r="M161">
        <v>215.28</v>
      </c>
      <c r="N161">
        <v>215.28</v>
      </c>
      <c r="O161">
        <v>215.28</v>
      </c>
      <c r="P161">
        <v>215.28</v>
      </c>
      <c r="Q161">
        <v>215.28</v>
      </c>
      <c r="R161">
        <v>215.28</v>
      </c>
      <c r="S161" t="s">
        <v>746</v>
      </c>
    </row>
    <row r="162" spans="1:19" x14ac:dyDescent="0.2">
      <c r="A162">
        <v>5160</v>
      </c>
      <c r="B162">
        <v>215.28</v>
      </c>
      <c r="C162">
        <v>215.28</v>
      </c>
      <c r="D162">
        <v>215.28</v>
      </c>
      <c r="E162">
        <v>215.28</v>
      </c>
      <c r="F162">
        <v>215.28</v>
      </c>
      <c r="G162">
        <v>215.28</v>
      </c>
      <c r="H162">
        <v>215.28</v>
      </c>
      <c r="I162">
        <v>215.28</v>
      </c>
      <c r="J162">
        <v>215.28</v>
      </c>
      <c r="K162">
        <v>215.28</v>
      </c>
      <c r="L162">
        <v>215.28</v>
      </c>
      <c r="M162">
        <v>215.28</v>
      </c>
      <c r="N162">
        <v>215.28</v>
      </c>
      <c r="O162">
        <v>215.28</v>
      </c>
      <c r="P162">
        <v>215.28</v>
      </c>
      <c r="Q162">
        <v>215.28</v>
      </c>
      <c r="R162">
        <v>215.28</v>
      </c>
      <c r="S162" t="s">
        <v>780</v>
      </c>
    </row>
    <row r="163" spans="1:19" x14ac:dyDescent="0.2">
      <c r="A163">
        <v>5161</v>
      </c>
      <c r="B163">
        <v>215.28</v>
      </c>
      <c r="C163">
        <v>215.28</v>
      </c>
      <c r="D163">
        <v>215.28</v>
      </c>
      <c r="E163">
        <v>215.28</v>
      </c>
      <c r="F163">
        <v>215.28</v>
      </c>
      <c r="G163">
        <v>215.28</v>
      </c>
      <c r="H163">
        <v>215.28</v>
      </c>
      <c r="I163">
        <v>215.28</v>
      </c>
      <c r="J163">
        <v>215.28</v>
      </c>
      <c r="K163">
        <v>215.28</v>
      </c>
      <c r="L163">
        <v>215.28</v>
      </c>
      <c r="M163">
        <v>215.28</v>
      </c>
      <c r="N163">
        <v>215.28</v>
      </c>
      <c r="O163">
        <v>215.28</v>
      </c>
      <c r="P163">
        <v>215.28</v>
      </c>
      <c r="Q163">
        <v>215.28</v>
      </c>
      <c r="R163">
        <v>215.28</v>
      </c>
      <c r="S163" t="s">
        <v>845</v>
      </c>
    </row>
    <row r="164" spans="1:19" x14ac:dyDescent="0.2">
      <c r="A164">
        <v>5162</v>
      </c>
      <c r="B164">
        <v>215.28</v>
      </c>
      <c r="C164">
        <v>215.28</v>
      </c>
      <c r="D164">
        <v>215.28</v>
      </c>
      <c r="E164">
        <v>215.28</v>
      </c>
      <c r="F164">
        <v>215.28</v>
      </c>
      <c r="G164">
        <v>215.28</v>
      </c>
      <c r="H164">
        <v>215.28</v>
      </c>
      <c r="I164">
        <v>215.28</v>
      </c>
      <c r="J164">
        <v>215.28</v>
      </c>
      <c r="K164">
        <v>215.28</v>
      </c>
      <c r="L164">
        <v>215.28</v>
      </c>
      <c r="M164">
        <v>215.28</v>
      </c>
      <c r="N164">
        <v>215.28</v>
      </c>
      <c r="O164">
        <v>215.28</v>
      </c>
      <c r="P164">
        <v>215.28</v>
      </c>
      <c r="Q164">
        <v>215.28</v>
      </c>
      <c r="R164">
        <v>215.28</v>
      </c>
      <c r="S164" t="s">
        <v>846</v>
      </c>
    </row>
    <row r="165" spans="1:19" x14ac:dyDescent="0.2">
      <c r="A165">
        <v>5163</v>
      </c>
      <c r="B165">
        <v>215.28</v>
      </c>
      <c r="C165">
        <v>215.28</v>
      </c>
      <c r="D165">
        <v>215.28</v>
      </c>
      <c r="E165">
        <v>215.28</v>
      </c>
      <c r="F165">
        <v>215.28</v>
      </c>
      <c r="G165">
        <v>215.28</v>
      </c>
      <c r="H165">
        <v>215.28</v>
      </c>
      <c r="I165">
        <v>215.28</v>
      </c>
      <c r="J165">
        <v>215.28</v>
      </c>
      <c r="K165">
        <v>215.28</v>
      </c>
      <c r="L165">
        <v>215.28</v>
      </c>
      <c r="M165">
        <v>215.28</v>
      </c>
      <c r="N165">
        <v>215.28</v>
      </c>
      <c r="O165">
        <v>215.28</v>
      </c>
      <c r="P165">
        <v>215.28</v>
      </c>
      <c r="Q165">
        <v>215.28</v>
      </c>
      <c r="R165">
        <v>215.28</v>
      </c>
      <c r="S165" t="s">
        <v>847</v>
      </c>
    </row>
    <row r="166" spans="1:19" x14ac:dyDescent="0.2">
      <c r="A166">
        <v>5164</v>
      </c>
      <c r="B166">
        <v>215.28</v>
      </c>
      <c r="C166">
        <v>215.28</v>
      </c>
      <c r="D166">
        <v>215.28</v>
      </c>
      <c r="E166">
        <v>215.28</v>
      </c>
      <c r="F166">
        <v>215.28</v>
      </c>
      <c r="G166">
        <v>215.28</v>
      </c>
      <c r="H166">
        <v>215.28</v>
      </c>
      <c r="I166">
        <v>215.28</v>
      </c>
      <c r="J166">
        <v>215.28</v>
      </c>
      <c r="K166">
        <v>215.28</v>
      </c>
      <c r="L166">
        <v>215.28</v>
      </c>
      <c r="M166">
        <v>215.28</v>
      </c>
      <c r="N166">
        <v>215.28</v>
      </c>
      <c r="O166">
        <v>215.28</v>
      </c>
      <c r="P166">
        <v>215.28</v>
      </c>
      <c r="Q166">
        <v>215.28</v>
      </c>
      <c r="R166">
        <v>215.28</v>
      </c>
      <c r="S166" t="s">
        <v>786</v>
      </c>
    </row>
    <row r="167" spans="1:19" x14ac:dyDescent="0.2">
      <c r="A167">
        <v>5165</v>
      </c>
      <c r="B167">
        <v>215.28</v>
      </c>
      <c r="C167">
        <v>215.28</v>
      </c>
      <c r="D167">
        <v>215.28</v>
      </c>
      <c r="E167">
        <v>215.28</v>
      </c>
      <c r="F167">
        <v>215.28</v>
      </c>
      <c r="G167">
        <v>215.28</v>
      </c>
      <c r="H167">
        <v>215.28</v>
      </c>
      <c r="I167">
        <v>215.28</v>
      </c>
      <c r="J167">
        <v>215.28</v>
      </c>
      <c r="K167">
        <v>215.28</v>
      </c>
      <c r="L167">
        <v>215.28</v>
      </c>
      <c r="M167">
        <v>215.28</v>
      </c>
      <c r="N167">
        <v>215.28</v>
      </c>
      <c r="O167">
        <v>215.28</v>
      </c>
      <c r="P167">
        <v>215.28</v>
      </c>
      <c r="Q167">
        <v>215.28</v>
      </c>
      <c r="R167">
        <v>215.28</v>
      </c>
      <c r="S167" t="s">
        <v>787</v>
      </c>
    </row>
    <row r="168" spans="1:19" x14ac:dyDescent="0.2">
      <c r="A168">
        <v>5167</v>
      </c>
      <c r="B168">
        <v>215.28</v>
      </c>
      <c r="C168">
        <v>215.28</v>
      </c>
      <c r="D168">
        <v>215.28</v>
      </c>
      <c r="E168">
        <v>215.28</v>
      </c>
      <c r="F168">
        <v>215.28</v>
      </c>
      <c r="G168">
        <v>215.28</v>
      </c>
      <c r="H168">
        <v>215.28</v>
      </c>
      <c r="I168">
        <v>215.28</v>
      </c>
      <c r="J168">
        <v>215.28</v>
      </c>
      <c r="K168">
        <v>215.28</v>
      </c>
      <c r="L168">
        <v>215.28</v>
      </c>
      <c r="M168">
        <v>215.28</v>
      </c>
      <c r="N168">
        <v>215.28</v>
      </c>
      <c r="O168">
        <v>215.28</v>
      </c>
      <c r="P168">
        <v>215.28</v>
      </c>
      <c r="Q168">
        <v>215.28</v>
      </c>
      <c r="R168">
        <v>215.28</v>
      </c>
      <c r="S168" t="s">
        <v>789</v>
      </c>
    </row>
    <row r="169" spans="1:19" x14ac:dyDescent="0.2">
      <c r="A169">
        <v>5168</v>
      </c>
      <c r="B169">
        <v>215.28</v>
      </c>
      <c r="C169">
        <v>215.28</v>
      </c>
      <c r="D169">
        <v>215.28</v>
      </c>
      <c r="E169">
        <v>215.28</v>
      </c>
      <c r="F169">
        <v>215.28</v>
      </c>
      <c r="G169">
        <v>215.28</v>
      </c>
      <c r="H169">
        <v>215.28</v>
      </c>
      <c r="I169">
        <v>215.28</v>
      </c>
      <c r="J169">
        <v>215.28</v>
      </c>
      <c r="K169">
        <v>215.28</v>
      </c>
      <c r="L169">
        <v>215.28</v>
      </c>
      <c r="M169">
        <v>215.28</v>
      </c>
      <c r="N169">
        <v>215.28</v>
      </c>
      <c r="O169">
        <v>215.28</v>
      </c>
      <c r="P169">
        <v>215.28</v>
      </c>
      <c r="Q169">
        <v>215.28</v>
      </c>
      <c r="R169">
        <v>215.28</v>
      </c>
      <c r="S169" t="s">
        <v>790</v>
      </c>
    </row>
    <row r="170" spans="1:19" x14ac:dyDescent="0.2">
      <c r="A170">
        <v>5170</v>
      </c>
      <c r="B170">
        <v>215.28</v>
      </c>
      <c r="C170">
        <v>215.28</v>
      </c>
      <c r="D170">
        <v>215.28</v>
      </c>
      <c r="E170">
        <v>215.28</v>
      </c>
      <c r="F170">
        <v>215.28</v>
      </c>
      <c r="G170">
        <v>215.28</v>
      </c>
      <c r="H170">
        <v>215.28</v>
      </c>
      <c r="I170">
        <v>215.28</v>
      </c>
      <c r="J170">
        <v>215.28</v>
      </c>
      <c r="K170">
        <v>215.28</v>
      </c>
      <c r="L170">
        <v>215.28</v>
      </c>
      <c r="M170">
        <v>215.28</v>
      </c>
      <c r="N170">
        <v>215.28</v>
      </c>
      <c r="O170">
        <v>215.28</v>
      </c>
      <c r="P170">
        <v>215.28</v>
      </c>
      <c r="Q170">
        <v>215.28</v>
      </c>
      <c r="R170">
        <v>215.28</v>
      </c>
      <c r="S170" t="s">
        <v>792</v>
      </c>
    </row>
    <row r="171" spans="1:19" x14ac:dyDescent="0.2">
      <c r="A171">
        <v>5172</v>
      </c>
      <c r="B171">
        <v>215.28</v>
      </c>
      <c r="C171">
        <v>215.28</v>
      </c>
      <c r="D171">
        <v>215.28</v>
      </c>
      <c r="E171">
        <v>215.28</v>
      </c>
      <c r="F171">
        <v>215.28</v>
      </c>
      <c r="G171">
        <v>215.28</v>
      </c>
      <c r="H171">
        <v>215.28</v>
      </c>
      <c r="I171">
        <v>215.28</v>
      </c>
      <c r="J171">
        <v>215.28</v>
      </c>
      <c r="K171">
        <v>215.28</v>
      </c>
      <c r="L171">
        <v>215.28</v>
      </c>
      <c r="M171">
        <v>215.28</v>
      </c>
      <c r="N171">
        <v>215.28</v>
      </c>
      <c r="O171">
        <v>215.28</v>
      </c>
      <c r="P171">
        <v>215.28</v>
      </c>
      <c r="Q171">
        <v>215.28</v>
      </c>
      <c r="R171">
        <v>215.28</v>
      </c>
      <c r="S171" t="s">
        <v>733</v>
      </c>
    </row>
    <row r="172" spans="1:19" x14ac:dyDescent="0.2">
      <c r="A172">
        <v>5173</v>
      </c>
      <c r="B172">
        <v>215.28</v>
      </c>
      <c r="C172">
        <v>215.28</v>
      </c>
      <c r="D172">
        <v>215.28</v>
      </c>
      <c r="E172">
        <v>215.28</v>
      </c>
      <c r="F172">
        <v>215.28</v>
      </c>
      <c r="G172">
        <v>215.28</v>
      </c>
      <c r="H172">
        <v>215.28</v>
      </c>
      <c r="I172">
        <v>215.28</v>
      </c>
      <c r="J172">
        <v>215.28</v>
      </c>
      <c r="K172">
        <v>215.28</v>
      </c>
      <c r="L172">
        <v>215.28</v>
      </c>
      <c r="M172">
        <v>215.28</v>
      </c>
      <c r="N172">
        <v>215.28</v>
      </c>
      <c r="O172">
        <v>215.28</v>
      </c>
      <c r="P172">
        <v>215.28</v>
      </c>
      <c r="Q172">
        <v>215.28</v>
      </c>
      <c r="R172">
        <v>215.28</v>
      </c>
      <c r="S172" t="s">
        <v>689</v>
      </c>
    </row>
    <row r="173" spans="1:19" x14ac:dyDescent="0.2">
      <c r="A173">
        <v>5175</v>
      </c>
      <c r="B173">
        <v>215.28</v>
      </c>
      <c r="C173">
        <v>215.28</v>
      </c>
      <c r="D173">
        <v>215.28</v>
      </c>
      <c r="E173">
        <v>215.28</v>
      </c>
      <c r="F173">
        <v>215.28</v>
      </c>
      <c r="G173">
        <v>215.28</v>
      </c>
      <c r="H173">
        <v>215.28</v>
      </c>
      <c r="I173">
        <v>215.28</v>
      </c>
      <c r="J173">
        <v>215.28</v>
      </c>
      <c r="K173">
        <v>215.28</v>
      </c>
      <c r="L173">
        <v>215.28</v>
      </c>
      <c r="M173">
        <v>215.28</v>
      </c>
      <c r="N173">
        <v>215.28</v>
      </c>
      <c r="O173">
        <v>215.28</v>
      </c>
      <c r="P173">
        <v>215.28</v>
      </c>
      <c r="Q173">
        <v>215.28</v>
      </c>
      <c r="R173">
        <v>215.28</v>
      </c>
      <c r="S173" t="s">
        <v>814</v>
      </c>
    </row>
    <row r="174" spans="1:19" x14ac:dyDescent="0.2">
      <c r="A174">
        <v>5176</v>
      </c>
      <c r="B174">
        <v>215.28</v>
      </c>
      <c r="C174">
        <v>215.28</v>
      </c>
      <c r="D174">
        <v>215.28</v>
      </c>
      <c r="E174">
        <v>215.28</v>
      </c>
      <c r="F174">
        <v>215.28</v>
      </c>
      <c r="G174">
        <v>215.28</v>
      </c>
      <c r="H174">
        <v>215.28</v>
      </c>
      <c r="I174">
        <v>215.28</v>
      </c>
      <c r="J174">
        <v>215.28</v>
      </c>
      <c r="K174">
        <v>215.28</v>
      </c>
      <c r="L174">
        <v>215.28</v>
      </c>
      <c r="M174">
        <v>215.28</v>
      </c>
      <c r="N174">
        <v>215.28</v>
      </c>
      <c r="O174">
        <v>215.28</v>
      </c>
      <c r="P174">
        <v>215.28</v>
      </c>
      <c r="Q174">
        <v>215.28</v>
      </c>
      <c r="R174">
        <v>215.28</v>
      </c>
      <c r="S174" t="s">
        <v>848</v>
      </c>
    </row>
    <row r="175" spans="1:19" x14ac:dyDescent="0.2">
      <c r="A175">
        <v>5177</v>
      </c>
      <c r="B175">
        <v>215.28</v>
      </c>
      <c r="C175">
        <v>215.28</v>
      </c>
      <c r="D175">
        <v>215.28</v>
      </c>
      <c r="E175">
        <v>215.28</v>
      </c>
      <c r="F175">
        <v>215.28</v>
      </c>
      <c r="G175">
        <v>215.28</v>
      </c>
      <c r="H175">
        <v>215.28</v>
      </c>
      <c r="I175">
        <v>215.28</v>
      </c>
      <c r="J175">
        <v>215.28</v>
      </c>
      <c r="K175">
        <v>215.28</v>
      </c>
      <c r="L175">
        <v>215.28</v>
      </c>
      <c r="M175">
        <v>215.28</v>
      </c>
      <c r="N175">
        <v>215.28</v>
      </c>
      <c r="O175">
        <v>215.28</v>
      </c>
      <c r="P175">
        <v>215.28</v>
      </c>
      <c r="Q175">
        <v>215.28</v>
      </c>
      <c r="R175">
        <v>215.28</v>
      </c>
      <c r="S175" t="s">
        <v>849</v>
      </c>
    </row>
    <row r="176" spans="1:19" x14ac:dyDescent="0.2">
      <c r="A176">
        <v>5178</v>
      </c>
      <c r="B176">
        <v>215.28</v>
      </c>
      <c r="C176">
        <v>215.28</v>
      </c>
      <c r="D176">
        <v>215.28</v>
      </c>
      <c r="E176">
        <v>215.28</v>
      </c>
      <c r="F176">
        <v>215.28</v>
      </c>
      <c r="G176">
        <v>215.28</v>
      </c>
      <c r="H176">
        <v>215.28</v>
      </c>
      <c r="I176">
        <v>215.28</v>
      </c>
      <c r="J176">
        <v>215.28</v>
      </c>
      <c r="K176">
        <v>215.28</v>
      </c>
      <c r="L176">
        <v>215.28</v>
      </c>
      <c r="M176">
        <v>215.28</v>
      </c>
      <c r="N176">
        <v>215.28</v>
      </c>
      <c r="O176">
        <v>215.28</v>
      </c>
      <c r="P176">
        <v>215.28</v>
      </c>
      <c r="Q176">
        <v>215.28</v>
      </c>
      <c r="R176">
        <v>215.28</v>
      </c>
      <c r="S176" t="s">
        <v>850</v>
      </c>
    </row>
    <row r="177" spans="1:19" x14ac:dyDescent="0.2">
      <c r="A177">
        <v>5179</v>
      </c>
      <c r="B177">
        <v>215.28</v>
      </c>
      <c r="C177">
        <v>215.28</v>
      </c>
      <c r="D177">
        <v>215.28</v>
      </c>
      <c r="E177">
        <v>215.28</v>
      </c>
      <c r="F177">
        <v>215.28</v>
      </c>
      <c r="G177">
        <v>215.28</v>
      </c>
      <c r="H177">
        <v>215.28</v>
      </c>
      <c r="I177">
        <v>215.28</v>
      </c>
      <c r="J177">
        <v>215.28</v>
      </c>
      <c r="K177">
        <v>215.28</v>
      </c>
      <c r="L177">
        <v>215.28</v>
      </c>
      <c r="M177">
        <v>215.28</v>
      </c>
      <c r="N177">
        <v>215.28</v>
      </c>
      <c r="O177">
        <v>215.28</v>
      </c>
      <c r="P177">
        <v>215.28</v>
      </c>
      <c r="Q177">
        <v>215.28</v>
      </c>
      <c r="R177">
        <v>215.28</v>
      </c>
      <c r="S177" t="s">
        <v>851</v>
      </c>
    </row>
    <row r="178" spans="1:19" x14ac:dyDescent="0.2">
      <c r="A178">
        <v>5180</v>
      </c>
      <c r="B178">
        <v>215.28</v>
      </c>
      <c r="C178">
        <v>215.28</v>
      </c>
      <c r="D178">
        <v>215.28</v>
      </c>
      <c r="E178">
        <v>215.28</v>
      </c>
      <c r="F178">
        <v>215.28</v>
      </c>
      <c r="G178">
        <v>215.28</v>
      </c>
      <c r="H178">
        <v>215.28</v>
      </c>
      <c r="I178">
        <v>215.28</v>
      </c>
      <c r="J178">
        <v>215.28</v>
      </c>
      <c r="K178">
        <v>215.28</v>
      </c>
      <c r="L178">
        <v>215.28</v>
      </c>
      <c r="M178">
        <v>215.28</v>
      </c>
      <c r="N178">
        <v>215.28</v>
      </c>
      <c r="O178">
        <v>215.28</v>
      </c>
      <c r="P178">
        <v>215.28</v>
      </c>
      <c r="Q178">
        <v>215.28</v>
      </c>
      <c r="R178">
        <v>215.28</v>
      </c>
      <c r="S178" t="s">
        <v>852</v>
      </c>
    </row>
    <row r="179" spans="1:19" x14ac:dyDescent="0.2">
      <c r="A179">
        <v>5181</v>
      </c>
      <c r="B179">
        <v>215.28</v>
      </c>
      <c r="C179">
        <v>215.28</v>
      </c>
      <c r="D179">
        <v>215.28</v>
      </c>
      <c r="E179">
        <v>215.28</v>
      </c>
      <c r="F179">
        <v>215.28</v>
      </c>
      <c r="G179">
        <v>215.28</v>
      </c>
      <c r="H179">
        <v>215.28</v>
      </c>
      <c r="I179">
        <v>215.28</v>
      </c>
      <c r="J179">
        <v>215.28</v>
      </c>
      <c r="K179">
        <v>215.28</v>
      </c>
      <c r="L179">
        <v>215.28</v>
      </c>
      <c r="M179">
        <v>215.28</v>
      </c>
      <c r="N179">
        <v>215.28</v>
      </c>
      <c r="O179">
        <v>215.28</v>
      </c>
      <c r="P179">
        <v>215.28</v>
      </c>
      <c r="Q179">
        <v>215.28</v>
      </c>
      <c r="R179">
        <v>215.28</v>
      </c>
      <c r="S179" t="s">
        <v>853</v>
      </c>
    </row>
    <row r="180" spans="1:19" x14ac:dyDescent="0.2">
      <c r="A180">
        <v>5182</v>
      </c>
      <c r="B180">
        <v>215.28</v>
      </c>
      <c r="C180">
        <v>215.28</v>
      </c>
      <c r="D180">
        <v>215.28</v>
      </c>
      <c r="E180">
        <v>215.28</v>
      </c>
      <c r="F180">
        <v>215.28</v>
      </c>
      <c r="G180">
        <v>215.28</v>
      </c>
      <c r="H180">
        <v>215.28</v>
      </c>
      <c r="I180">
        <v>215.28</v>
      </c>
      <c r="J180">
        <v>215.28</v>
      </c>
      <c r="K180">
        <v>215.28</v>
      </c>
      <c r="L180">
        <v>215.28</v>
      </c>
      <c r="M180">
        <v>215.28</v>
      </c>
      <c r="N180">
        <v>215.28</v>
      </c>
      <c r="O180">
        <v>215.28</v>
      </c>
      <c r="P180">
        <v>215.28</v>
      </c>
      <c r="Q180">
        <v>215.28</v>
      </c>
      <c r="R180">
        <v>215.28</v>
      </c>
      <c r="S180" t="s">
        <v>854</v>
      </c>
    </row>
    <row r="181" spans="1:19" x14ac:dyDescent="0.2">
      <c r="A181">
        <v>5184</v>
      </c>
      <c r="B181">
        <v>215.28</v>
      </c>
      <c r="C181">
        <v>215.28</v>
      </c>
      <c r="D181">
        <v>215.28</v>
      </c>
      <c r="E181">
        <v>215.28</v>
      </c>
      <c r="F181">
        <v>215.28</v>
      </c>
      <c r="G181">
        <v>215.28</v>
      </c>
      <c r="H181">
        <v>215.28</v>
      </c>
      <c r="I181">
        <v>215.28</v>
      </c>
      <c r="J181">
        <v>215.28</v>
      </c>
      <c r="K181">
        <v>215.28</v>
      </c>
      <c r="L181">
        <v>215.28</v>
      </c>
      <c r="M181">
        <v>215.28</v>
      </c>
      <c r="N181">
        <v>215.28</v>
      </c>
      <c r="O181">
        <v>215.28</v>
      </c>
      <c r="P181">
        <v>215.28</v>
      </c>
      <c r="Q181">
        <v>215.28</v>
      </c>
      <c r="R181">
        <v>215.28</v>
      </c>
      <c r="S181" t="s">
        <v>855</v>
      </c>
    </row>
    <row r="182" spans="1:19" x14ac:dyDescent="0.2">
      <c r="A182">
        <v>5185</v>
      </c>
      <c r="B182">
        <v>215.28</v>
      </c>
      <c r="C182">
        <v>215.28</v>
      </c>
      <c r="D182">
        <v>215.28</v>
      </c>
      <c r="E182">
        <v>215.28</v>
      </c>
      <c r="F182">
        <v>215.28</v>
      </c>
      <c r="G182">
        <v>215.28</v>
      </c>
      <c r="H182">
        <v>215.28</v>
      </c>
      <c r="I182">
        <v>215.28</v>
      </c>
      <c r="J182">
        <v>215.28</v>
      </c>
      <c r="K182">
        <v>215.28</v>
      </c>
      <c r="L182">
        <v>215.28</v>
      </c>
      <c r="M182">
        <v>215.28</v>
      </c>
      <c r="N182">
        <v>215.28</v>
      </c>
      <c r="O182">
        <v>215.28</v>
      </c>
      <c r="P182">
        <v>215.28</v>
      </c>
      <c r="Q182">
        <v>215.28</v>
      </c>
      <c r="R182">
        <v>215.28</v>
      </c>
      <c r="S182" t="s">
        <v>856</v>
      </c>
    </row>
    <row r="183" spans="1:19" x14ac:dyDescent="0.2">
      <c r="A183">
        <v>5186</v>
      </c>
      <c r="B183">
        <v>215.28</v>
      </c>
      <c r="C183">
        <v>215.28</v>
      </c>
      <c r="D183">
        <v>215.28</v>
      </c>
      <c r="E183">
        <v>215.28</v>
      </c>
      <c r="F183">
        <v>215.28</v>
      </c>
      <c r="G183">
        <v>215.28</v>
      </c>
      <c r="H183">
        <v>215.28</v>
      </c>
      <c r="I183">
        <v>215.28</v>
      </c>
      <c r="J183">
        <v>215.28</v>
      </c>
      <c r="K183">
        <v>215.28</v>
      </c>
      <c r="L183">
        <v>215.28</v>
      </c>
      <c r="M183">
        <v>215.28</v>
      </c>
      <c r="N183">
        <v>215.28</v>
      </c>
      <c r="O183">
        <v>215.28</v>
      </c>
      <c r="P183">
        <v>215.28</v>
      </c>
      <c r="Q183">
        <v>215.28</v>
      </c>
      <c r="R183">
        <v>215.28</v>
      </c>
      <c r="S183" t="s">
        <v>857</v>
      </c>
    </row>
    <row r="184" spans="1:19" x14ac:dyDescent="0.2">
      <c r="A184">
        <v>5187</v>
      </c>
      <c r="B184">
        <v>215.28</v>
      </c>
      <c r="C184">
        <v>215.28</v>
      </c>
      <c r="D184">
        <v>215.28</v>
      </c>
      <c r="E184">
        <v>215.28</v>
      </c>
      <c r="F184">
        <v>215.28</v>
      </c>
      <c r="G184">
        <v>215.28</v>
      </c>
      <c r="H184">
        <v>215.28</v>
      </c>
      <c r="I184">
        <v>215.28</v>
      </c>
      <c r="J184">
        <v>215.28</v>
      </c>
      <c r="K184">
        <v>215.28</v>
      </c>
      <c r="L184">
        <v>215.28</v>
      </c>
      <c r="M184">
        <v>215.28</v>
      </c>
      <c r="N184">
        <v>215.28</v>
      </c>
      <c r="O184">
        <v>215.28</v>
      </c>
      <c r="P184">
        <v>215.28</v>
      </c>
      <c r="Q184">
        <v>215.28</v>
      </c>
      <c r="R184">
        <v>215.28</v>
      </c>
      <c r="S184" t="s">
        <v>858</v>
      </c>
    </row>
    <row r="185" spans="1:19" x14ac:dyDescent="0.2">
      <c r="A185">
        <v>5188</v>
      </c>
      <c r="B185">
        <v>215.28</v>
      </c>
      <c r="C185">
        <v>215.28</v>
      </c>
      <c r="D185">
        <v>215.28</v>
      </c>
      <c r="E185">
        <v>215.28</v>
      </c>
      <c r="F185">
        <v>215.28</v>
      </c>
      <c r="G185">
        <v>215.28</v>
      </c>
      <c r="H185">
        <v>215.28</v>
      </c>
      <c r="I185">
        <v>215.28</v>
      </c>
      <c r="J185">
        <v>215.28</v>
      </c>
      <c r="K185">
        <v>215.28</v>
      </c>
      <c r="L185">
        <v>215.28</v>
      </c>
      <c r="M185">
        <v>215.28</v>
      </c>
      <c r="N185">
        <v>215.28</v>
      </c>
      <c r="O185">
        <v>215.28</v>
      </c>
      <c r="P185">
        <v>215.28</v>
      </c>
      <c r="Q185">
        <v>215.28</v>
      </c>
      <c r="R185">
        <v>215.28</v>
      </c>
      <c r="S185" t="s">
        <v>859</v>
      </c>
    </row>
    <row r="186" spans="1:19" x14ac:dyDescent="0.2">
      <c r="A186">
        <v>5189</v>
      </c>
      <c r="B186">
        <v>215.28</v>
      </c>
      <c r="C186">
        <v>215.28</v>
      </c>
      <c r="D186">
        <v>215.28</v>
      </c>
      <c r="E186">
        <v>215.28</v>
      </c>
      <c r="F186">
        <v>215.28</v>
      </c>
      <c r="G186">
        <v>215.28</v>
      </c>
      <c r="H186">
        <v>215.28</v>
      </c>
      <c r="I186">
        <v>215.28</v>
      </c>
      <c r="J186">
        <v>215.28</v>
      </c>
      <c r="K186">
        <v>215.28</v>
      </c>
      <c r="L186">
        <v>215.28</v>
      </c>
      <c r="M186">
        <v>215.28</v>
      </c>
      <c r="N186">
        <v>215.28</v>
      </c>
      <c r="O186">
        <v>215.28</v>
      </c>
      <c r="P186">
        <v>215.28</v>
      </c>
      <c r="Q186">
        <v>215.28</v>
      </c>
      <c r="R186">
        <v>215.28</v>
      </c>
      <c r="S186" t="s">
        <v>860</v>
      </c>
    </row>
    <row r="187" spans="1:19" x14ac:dyDescent="0.2">
      <c r="A187">
        <v>5190</v>
      </c>
      <c r="B187">
        <v>215.28</v>
      </c>
      <c r="C187">
        <v>215.28</v>
      </c>
      <c r="D187">
        <v>215.28</v>
      </c>
      <c r="E187">
        <v>215.28</v>
      </c>
      <c r="F187">
        <v>215.28</v>
      </c>
      <c r="G187">
        <v>215.28</v>
      </c>
      <c r="H187">
        <v>215.28</v>
      </c>
      <c r="I187">
        <v>215.28</v>
      </c>
      <c r="J187">
        <v>215.28</v>
      </c>
      <c r="K187">
        <v>215.28</v>
      </c>
      <c r="L187">
        <v>215.28</v>
      </c>
      <c r="M187">
        <v>215.28</v>
      </c>
      <c r="N187">
        <v>215.28</v>
      </c>
      <c r="O187">
        <v>215.28</v>
      </c>
      <c r="P187">
        <v>215.28</v>
      </c>
      <c r="Q187">
        <v>215.28</v>
      </c>
      <c r="R187">
        <v>215.28</v>
      </c>
      <c r="S187" t="s">
        <v>861</v>
      </c>
    </row>
    <row r="188" spans="1:19" x14ac:dyDescent="0.2">
      <c r="A188">
        <v>5191</v>
      </c>
      <c r="B188">
        <v>215.28</v>
      </c>
      <c r="C188">
        <v>215.28</v>
      </c>
      <c r="D188">
        <v>215.28</v>
      </c>
      <c r="E188">
        <v>215.28</v>
      </c>
      <c r="F188">
        <v>215.28</v>
      </c>
      <c r="G188">
        <v>215.28</v>
      </c>
      <c r="H188">
        <v>215.28</v>
      </c>
      <c r="I188">
        <v>215.28</v>
      </c>
      <c r="J188">
        <v>215.28</v>
      </c>
      <c r="K188">
        <v>215.28</v>
      </c>
      <c r="L188">
        <v>215.28</v>
      </c>
      <c r="M188">
        <v>215.28</v>
      </c>
      <c r="N188">
        <v>215.28</v>
      </c>
      <c r="O188">
        <v>215.28</v>
      </c>
      <c r="P188">
        <v>215.28</v>
      </c>
      <c r="Q188">
        <v>215.28</v>
      </c>
      <c r="R188">
        <v>215.28</v>
      </c>
      <c r="S188" t="s">
        <v>862</v>
      </c>
    </row>
    <row r="189" spans="1:19" x14ac:dyDescent="0.2">
      <c r="A189">
        <v>5192</v>
      </c>
      <c r="B189">
        <v>215.28</v>
      </c>
      <c r="C189">
        <v>215.28</v>
      </c>
      <c r="D189">
        <v>215.28</v>
      </c>
      <c r="E189">
        <v>215.28</v>
      </c>
      <c r="F189">
        <v>215.28</v>
      </c>
      <c r="G189">
        <v>215.28</v>
      </c>
      <c r="H189">
        <v>215.28</v>
      </c>
      <c r="I189">
        <v>215.28</v>
      </c>
      <c r="J189">
        <v>215.28</v>
      </c>
      <c r="K189">
        <v>215.28</v>
      </c>
      <c r="L189">
        <v>215.28</v>
      </c>
      <c r="M189">
        <v>215.28</v>
      </c>
      <c r="N189">
        <v>215.28</v>
      </c>
      <c r="O189">
        <v>215.28</v>
      </c>
      <c r="P189">
        <v>215.28</v>
      </c>
      <c r="Q189">
        <v>215.28</v>
      </c>
      <c r="R189">
        <v>215.28</v>
      </c>
      <c r="S189" t="s">
        <v>863</v>
      </c>
    </row>
    <row r="190" spans="1:19" x14ac:dyDescent="0.2">
      <c r="A190">
        <v>5193</v>
      </c>
      <c r="B190">
        <v>215.28</v>
      </c>
      <c r="C190">
        <v>215.28</v>
      </c>
      <c r="D190">
        <v>215.28</v>
      </c>
      <c r="E190">
        <v>215.28</v>
      </c>
      <c r="F190">
        <v>215.28</v>
      </c>
      <c r="G190">
        <v>215.28</v>
      </c>
      <c r="H190">
        <v>215.28</v>
      </c>
      <c r="I190">
        <v>215.28</v>
      </c>
      <c r="J190">
        <v>215.28</v>
      </c>
      <c r="K190">
        <v>215.28</v>
      </c>
      <c r="L190">
        <v>215.28</v>
      </c>
      <c r="M190">
        <v>215.28</v>
      </c>
      <c r="N190">
        <v>215.28</v>
      </c>
      <c r="O190">
        <v>215.28</v>
      </c>
      <c r="P190">
        <v>215.28</v>
      </c>
      <c r="Q190">
        <v>215.28</v>
      </c>
      <c r="R190">
        <v>215.28</v>
      </c>
      <c r="S190" t="s">
        <v>864</v>
      </c>
    </row>
    <row r="191" spans="1:19" x14ac:dyDescent="0.2">
      <c r="A191">
        <v>5194</v>
      </c>
      <c r="B191">
        <v>215.28</v>
      </c>
      <c r="C191">
        <v>215.28</v>
      </c>
      <c r="D191">
        <v>215.28</v>
      </c>
      <c r="E191">
        <v>215.28</v>
      </c>
      <c r="F191">
        <v>215.28</v>
      </c>
      <c r="G191">
        <v>215.28</v>
      </c>
      <c r="H191">
        <v>215.28</v>
      </c>
      <c r="I191">
        <v>215.28</v>
      </c>
      <c r="J191">
        <v>215.28</v>
      </c>
      <c r="K191">
        <v>215.28</v>
      </c>
      <c r="L191">
        <v>215.28</v>
      </c>
      <c r="M191">
        <v>215.28</v>
      </c>
      <c r="N191">
        <v>215.28</v>
      </c>
      <c r="O191">
        <v>215.28</v>
      </c>
      <c r="P191">
        <v>215.28</v>
      </c>
      <c r="Q191">
        <v>215.28</v>
      </c>
      <c r="R191">
        <v>215.28</v>
      </c>
      <c r="S191" t="s">
        <v>865</v>
      </c>
    </row>
    <row r="192" spans="1:19" x14ac:dyDescent="0.2">
      <c r="A192">
        <v>5195</v>
      </c>
      <c r="B192">
        <v>215.28</v>
      </c>
      <c r="C192">
        <v>215.28</v>
      </c>
      <c r="D192">
        <v>215.28</v>
      </c>
      <c r="E192">
        <v>215.28</v>
      </c>
      <c r="F192">
        <v>215.28</v>
      </c>
      <c r="G192">
        <v>215.28</v>
      </c>
      <c r="H192">
        <v>215.28</v>
      </c>
      <c r="I192">
        <v>215.28</v>
      </c>
      <c r="J192">
        <v>215.28</v>
      </c>
      <c r="K192">
        <v>215.28</v>
      </c>
      <c r="L192">
        <v>215.28</v>
      </c>
      <c r="M192">
        <v>215.28</v>
      </c>
      <c r="N192">
        <v>215.28</v>
      </c>
      <c r="O192">
        <v>215.28</v>
      </c>
      <c r="P192">
        <v>215.28</v>
      </c>
      <c r="Q192">
        <v>215.28</v>
      </c>
      <c r="R192">
        <v>215.28</v>
      </c>
      <c r="S192" t="s">
        <v>866</v>
      </c>
    </row>
    <row r="193" spans="1:19" x14ac:dyDescent="0.2">
      <c r="A193">
        <v>5196</v>
      </c>
      <c r="B193">
        <v>215.28</v>
      </c>
      <c r="C193">
        <v>215.28</v>
      </c>
      <c r="D193">
        <v>215.28</v>
      </c>
      <c r="E193">
        <v>215.28</v>
      </c>
      <c r="F193">
        <v>215.28</v>
      </c>
      <c r="G193">
        <v>215.28</v>
      </c>
      <c r="H193">
        <v>215.28</v>
      </c>
      <c r="I193">
        <v>215.28</v>
      </c>
      <c r="J193">
        <v>215.28</v>
      </c>
      <c r="K193">
        <v>215.28</v>
      </c>
      <c r="L193">
        <v>215.28</v>
      </c>
      <c r="M193">
        <v>215.28</v>
      </c>
      <c r="N193">
        <v>215.28</v>
      </c>
      <c r="O193">
        <v>215.28</v>
      </c>
      <c r="P193">
        <v>215.28</v>
      </c>
      <c r="Q193">
        <v>215.28</v>
      </c>
      <c r="R193">
        <v>215.28</v>
      </c>
      <c r="S193" t="s">
        <v>867</v>
      </c>
    </row>
    <row r="194" spans="1:19" x14ac:dyDescent="0.2">
      <c r="A194">
        <v>5197</v>
      </c>
      <c r="B194">
        <v>215.28</v>
      </c>
      <c r="C194">
        <v>215.28</v>
      </c>
      <c r="D194">
        <v>215.28</v>
      </c>
      <c r="E194">
        <v>215.28</v>
      </c>
      <c r="F194">
        <v>215.28</v>
      </c>
      <c r="G194">
        <v>215.28</v>
      </c>
      <c r="H194">
        <v>215.28</v>
      </c>
      <c r="I194">
        <v>215.28</v>
      </c>
      <c r="J194">
        <v>215.28</v>
      </c>
      <c r="K194">
        <v>215.28</v>
      </c>
      <c r="L194">
        <v>215.28</v>
      </c>
      <c r="M194">
        <v>215.28</v>
      </c>
      <c r="N194">
        <v>215.28</v>
      </c>
      <c r="O194">
        <v>215.28</v>
      </c>
      <c r="P194">
        <v>215.28</v>
      </c>
      <c r="Q194">
        <v>215.28</v>
      </c>
      <c r="R194">
        <v>215.28</v>
      </c>
      <c r="S194" t="s">
        <v>868</v>
      </c>
    </row>
    <row r="195" spans="1:19" x14ac:dyDescent="0.2">
      <c r="A195">
        <v>5199</v>
      </c>
      <c r="B195">
        <v>215.28</v>
      </c>
      <c r="C195">
        <v>215.28</v>
      </c>
      <c r="D195">
        <v>215.28</v>
      </c>
      <c r="E195">
        <v>215.28</v>
      </c>
      <c r="F195">
        <v>215.28</v>
      </c>
      <c r="G195">
        <v>215.28</v>
      </c>
      <c r="H195">
        <v>215.28</v>
      </c>
      <c r="I195">
        <v>215.28</v>
      </c>
      <c r="J195">
        <v>215.28</v>
      </c>
      <c r="K195">
        <v>215.28</v>
      </c>
      <c r="L195">
        <v>215.28</v>
      </c>
      <c r="M195">
        <v>215.28</v>
      </c>
      <c r="N195">
        <v>215.28</v>
      </c>
      <c r="O195">
        <v>215.28</v>
      </c>
      <c r="P195">
        <v>215.28</v>
      </c>
      <c r="Q195">
        <v>215.28</v>
      </c>
      <c r="R195">
        <v>215.28</v>
      </c>
      <c r="S195" t="s">
        <v>869</v>
      </c>
    </row>
    <row r="196" spans="1:19" x14ac:dyDescent="0.2">
      <c r="A196">
        <v>5202</v>
      </c>
      <c r="B196">
        <v>215.28</v>
      </c>
      <c r="C196">
        <v>215.28</v>
      </c>
      <c r="D196">
        <v>215.28</v>
      </c>
      <c r="E196">
        <v>215.28</v>
      </c>
      <c r="F196">
        <v>215.28</v>
      </c>
      <c r="G196">
        <v>215.28</v>
      </c>
      <c r="H196">
        <v>215.28</v>
      </c>
      <c r="I196">
        <v>215.28</v>
      </c>
      <c r="J196">
        <v>215.28</v>
      </c>
      <c r="K196">
        <v>215.28</v>
      </c>
      <c r="L196">
        <v>215.28</v>
      </c>
      <c r="M196">
        <v>215.28</v>
      </c>
      <c r="N196">
        <v>215.28</v>
      </c>
      <c r="O196">
        <v>215.28</v>
      </c>
      <c r="P196">
        <v>215.28</v>
      </c>
      <c r="Q196">
        <v>215.28</v>
      </c>
      <c r="R196">
        <v>215.28</v>
      </c>
      <c r="S196" t="s">
        <v>870</v>
      </c>
    </row>
    <row r="197" spans="1:19" x14ac:dyDescent="0.2">
      <c r="A197">
        <v>6001</v>
      </c>
      <c r="B197">
        <v>2573.19</v>
      </c>
      <c r="C197">
        <v>1200</v>
      </c>
      <c r="D197">
        <v>3653.79</v>
      </c>
      <c r="E197">
        <v>5987.15</v>
      </c>
      <c r="F197">
        <v>199.95</v>
      </c>
      <c r="G197">
        <v>993.46</v>
      </c>
      <c r="H197">
        <v>2474.04</v>
      </c>
      <c r="I197">
        <v>2372.92</v>
      </c>
      <c r="J197">
        <v>2200</v>
      </c>
      <c r="K197">
        <v>2177.83</v>
      </c>
      <c r="L197">
        <v>1455.93</v>
      </c>
      <c r="M197">
        <v>516.09</v>
      </c>
      <c r="N197">
        <v>201.21</v>
      </c>
      <c r="O197">
        <v>199.95</v>
      </c>
      <c r="P197">
        <v>1917.65</v>
      </c>
      <c r="Q197">
        <v>199.95</v>
      </c>
      <c r="R197">
        <v>1250</v>
      </c>
      <c r="S197" t="s">
        <v>1098</v>
      </c>
    </row>
    <row r="198" spans="1:19" x14ac:dyDescent="0.2">
      <c r="A198">
        <v>6002</v>
      </c>
      <c r="B198">
        <v>940</v>
      </c>
      <c r="C198">
        <v>940</v>
      </c>
      <c r="D198">
        <v>3000</v>
      </c>
      <c r="E198">
        <v>940</v>
      </c>
      <c r="F198">
        <v>940</v>
      </c>
      <c r="G198">
        <v>2300</v>
      </c>
      <c r="H198">
        <v>940</v>
      </c>
      <c r="I198">
        <v>1699.3</v>
      </c>
      <c r="J198">
        <v>940</v>
      </c>
      <c r="K198">
        <v>940</v>
      </c>
      <c r="L198">
        <v>940</v>
      </c>
      <c r="M198">
        <v>940</v>
      </c>
      <c r="N198">
        <v>940</v>
      </c>
      <c r="O198">
        <v>940</v>
      </c>
      <c r="P198">
        <v>940</v>
      </c>
      <c r="Q198">
        <v>1875</v>
      </c>
      <c r="R198">
        <v>940</v>
      </c>
      <c r="S198" t="s">
        <v>1099</v>
      </c>
    </row>
    <row r="199" spans="1:19" x14ac:dyDescent="0.2">
      <c r="A199">
        <v>6003</v>
      </c>
      <c r="B199">
        <v>1167.53</v>
      </c>
      <c r="C199">
        <v>1167.53</v>
      </c>
      <c r="D199">
        <v>1167.53</v>
      </c>
      <c r="E199">
        <v>1167.53</v>
      </c>
      <c r="F199">
        <v>1167.53</v>
      </c>
      <c r="G199">
        <v>1167.53</v>
      </c>
      <c r="H199">
        <v>1167.53</v>
      </c>
      <c r="I199">
        <v>1167.53</v>
      </c>
      <c r="J199">
        <v>1167.53</v>
      </c>
      <c r="K199">
        <v>1167.53</v>
      </c>
      <c r="L199">
        <v>1167.53</v>
      </c>
      <c r="M199">
        <v>1167.53</v>
      </c>
      <c r="N199">
        <v>1167.53</v>
      </c>
      <c r="O199">
        <v>1167.53</v>
      </c>
      <c r="P199">
        <v>1167.53</v>
      </c>
      <c r="Q199">
        <v>1167.53</v>
      </c>
      <c r="R199">
        <v>1167.53</v>
      </c>
      <c r="S199" t="s">
        <v>176</v>
      </c>
    </row>
    <row r="200" spans="1:19" x14ac:dyDescent="0.2">
      <c r="A200">
        <v>6004</v>
      </c>
      <c r="B200">
        <v>1167.53</v>
      </c>
      <c r="C200">
        <v>1167.53</v>
      </c>
      <c r="D200">
        <v>1167.53</v>
      </c>
      <c r="E200">
        <v>1167.53</v>
      </c>
      <c r="F200">
        <v>1167.53</v>
      </c>
      <c r="G200">
        <v>1167.53</v>
      </c>
      <c r="H200">
        <v>1167.53</v>
      </c>
      <c r="I200">
        <v>1167.53</v>
      </c>
      <c r="J200">
        <v>1167.53</v>
      </c>
      <c r="K200">
        <v>1167.53</v>
      </c>
      <c r="L200">
        <v>1167.53</v>
      </c>
      <c r="M200">
        <v>1167.53</v>
      </c>
      <c r="N200">
        <v>1167.53</v>
      </c>
      <c r="O200">
        <v>1167.53</v>
      </c>
      <c r="P200">
        <v>1167.53</v>
      </c>
      <c r="Q200">
        <v>1167.53</v>
      </c>
      <c r="R200">
        <v>1167.53</v>
      </c>
      <c r="S200" t="s">
        <v>434</v>
      </c>
    </row>
    <row r="201" spans="1:19" x14ac:dyDescent="0.2">
      <c r="A201">
        <v>6005</v>
      </c>
      <c r="B201">
        <v>3060.31</v>
      </c>
      <c r="C201">
        <v>3060.31</v>
      </c>
      <c r="D201">
        <v>3060.31</v>
      </c>
      <c r="E201">
        <v>3060.31</v>
      </c>
      <c r="F201">
        <v>3060.31</v>
      </c>
      <c r="G201">
        <v>3060.31</v>
      </c>
      <c r="H201">
        <v>3060.31</v>
      </c>
      <c r="I201">
        <v>3060.31</v>
      </c>
      <c r="J201">
        <v>3060.31</v>
      </c>
      <c r="K201">
        <v>3060.31</v>
      </c>
      <c r="L201">
        <v>3060.31</v>
      </c>
      <c r="M201">
        <v>3060.31</v>
      </c>
      <c r="N201">
        <v>3060.31</v>
      </c>
      <c r="O201">
        <v>3060.31</v>
      </c>
      <c r="P201">
        <v>3060.31</v>
      </c>
      <c r="Q201">
        <v>3060.31</v>
      </c>
      <c r="R201">
        <v>3060.31</v>
      </c>
      <c r="S201" t="s">
        <v>1100</v>
      </c>
    </row>
    <row r="202" spans="1:19" x14ac:dyDescent="0.2">
      <c r="A202">
        <v>6006</v>
      </c>
      <c r="B202">
        <v>446.04</v>
      </c>
      <c r="C202">
        <v>446.04</v>
      </c>
      <c r="D202">
        <v>3500.91</v>
      </c>
      <c r="E202">
        <v>6000</v>
      </c>
      <c r="F202">
        <v>1100</v>
      </c>
      <c r="G202">
        <v>872.94</v>
      </c>
      <c r="H202">
        <v>446.04</v>
      </c>
      <c r="I202">
        <v>2107.4499999999998</v>
      </c>
      <c r="J202">
        <v>1100</v>
      </c>
      <c r="K202">
        <v>1780</v>
      </c>
      <c r="L202">
        <v>482.77</v>
      </c>
      <c r="M202">
        <v>1098.1199999999999</v>
      </c>
      <c r="N202">
        <v>446.04</v>
      </c>
      <c r="O202">
        <v>446.04</v>
      </c>
      <c r="P202">
        <v>1800</v>
      </c>
      <c r="Q202">
        <v>1997.37</v>
      </c>
      <c r="R202">
        <v>1675</v>
      </c>
      <c r="S202" t="s">
        <v>1101</v>
      </c>
    </row>
    <row r="203" spans="1:19" x14ac:dyDescent="0.2">
      <c r="A203">
        <v>6007</v>
      </c>
      <c r="B203">
        <v>1167.53</v>
      </c>
      <c r="C203">
        <v>1167.53</v>
      </c>
      <c r="D203">
        <v>1167.53</v>
      </c>
      <c r="E203">
        <v>1167.53</v>
      </c>
      <c r="F203">
        <v>1167.53</v>
      </c>
      <c r="G203">
        <v>1167.53</v>
      </c>
      <c r="H203">
        <v>1167.53</v>
      </c>
      <c r="I203">
        <v>1167.53</v>
      </c>
      <c r="J203">
        <v>1167.53</v>
      </c>
      <c r="K203">
        <v>1167.53</v>
      </c>
      <c r="L203">
        <v>1167.53</v>
      </c>
      <c r="M203">
        <v>1167.53</v>
      </c>
      <c r="N203">
        <v>1167.53</v>
      </c>
      <c r="O203">
        <v>1167.53</v>
      </c>
      <c r="P203">
        <v>1167.53</v>
      </c>
      <c r="Q203">
        <v>1167.53</v>
      </c>
      <c r="R203">
        <v>1167.53</v>
      </c>
      <c r="S203" t="s">
        <v>182</v>
      </c>
    </row>
    <row r="204" spans="1:19" x14ac:dyDescent="0.2">
      <c r="A204">
        <v>6008</v>
      </c>
      <c r="B204">
        <v>1400</v>
      </c>
      <c r="C204">
        <v>2000</v>
      </c>
      <c r="D204">
        <v>3296</v>
      </c>
      <c r="E204">
        <v>6000</v>
      </c>
      <c r="F204">
        <v>502.98</v>
      </c>
      <c r="G204">
        <v>1350</v>
      </c>
      <c r="H204">
        <v>2500</v>
      </c>
      <c r="I204">
        <v>2479.25</v>
      </c>
      <c r="J204">
        <v>2200</v>
      </c>
      <c r="K204">
        <v>1924.2</v>
      </c>
      <c r="L204">
        <v>582.65</v>
      </c>
      <c r="M204">
        <v>502.98</v>
      </c>
      <c r="N204">
        <v>502.98</v>
      </c>
      <c r="O204">
        <v>502.98</v>
      </c>
      <c r="P204">
        <v>502.98</v>
      </c>
      <c r="Q204">
        <v>2400</v>
      </c>
      <c r="R204">
        <v>502.98</v>
      </c>
      <c r="S204" t="s">
        <v>1102</v>
      </c>
    </row>
    <row r="205" spans="1:19" x14ac:dyDescent="0.2">
      <c r="A205">
        <v>6009</v>
      </c>
      <c r="B205">
        <v>1167.53</v>
      </c>
      <c r="C205">
        <v>1167.53</v>
      </c>
      <c r="D205">
        <v>1167.53</v>
      </c>
      <c r="E205">
        <v>1167.53</v>
      </c>
      <c r="F205">
        <v>1167.53</v>
      </c>
      <c r="G205">
        <v>1167.53</v>
      </c>
      <c r="H205">
        <v>1167.53</v>
      </c>
      <c r="I205">
        <v>1167.53</v>
      </c>
      <c r="J205">
        <v>1167.53</v>
      </c>
      <c r="K205">
        <v>1167.53</v>
      </c>
      <c r="L205">
        <v>1167.53</v>
      </c>
      <c r="M205">
        <v>1167.53</v>
      </c>
      <c r="N205">
        <v>1167.53</v>
      </c>
      <c r="O205">
        <v>1167.53</v>
      </c>
      <c r="P205">
        <v>1167.53</v>
      </c>
      <c r="Q205">
        <v>1167.53</v>
      </c>
      <c r="R205">
        <v>1167.53</v>
      </c>
      <c r="S205" t="s">
        <v>185</v>
      </c>
    </row>
    <row r="206" spans="1:19" x14ac:dyDescent="0.2">
      <c r="A206">
        <v>6010</v>
      </c>
      <c r="B206">
        <v>1167.53</v>
      </c>
      <c r="C206">
        <v>1167.53</v>
      </c>
      <c r="D206">
        <v>1167.53</v>
      </c>
      <c r="E206">
        <v>1167.53</v>
      </c>
      <c r="F206">
        <v>1167.53</v>
      </c>
      <c r="G206">
        <v>1167.53</v>
      </c>
      <c r="H206">
        <v>1167.53</v>
      </c>
      <c r="I206">
        <v>1167.53</v>
      </c>
      <c r="J206">
        <v>1167.53</v>
      </c>
      <c r="K206">
        <v>1167.53</v>
      </c>
      <c r="L206">
        <v>1167.53</v>
      </c>
      <c r="M206">
        <v>1167.53</v>
      </c>
      <c r="N206">
        <v>1167.53</v>
      </c>
      <c r="O206">
        <v>1167.53</v>
      </c>
      <c r="P206">
        <v>1167.53</v>
      </c>
      <c r="Q206">
        <v>1167.53</v>
      </c>
      <c r="R206">
        <v>1167.53</v>
      </c>
      <c r="S206" t="s">
        <v>223</v>
      </c>
    </row>
    <row r="207" spans="1:19" x14ac:dyDescent="0.2">
      <c r="A207">
        <v>6011</v>
      </c>
      <c r="B207">
        <v>1167.53</v>
      </c>
      <c r="C207">
        <v>1167.53</v>
      </c>
      <c r="D207">
        <v>1167.53</v>
      </c>
      <c r="E207">
        <v>1167.53</v>
      </c>
      <c r="F207">
        <v>1167.53</v>
      </c>
      <c r="G207">
        <v>1167.53</v>
      </c>
      <c r="H207">
        <v>1167.53</v>
      </c>
      <c r="I207">
        <v>1167.53</v>
      </c>
      <c r="J207">
        <v>1167.53</v>
      </c>
      <c r="K207">
        <v>1167.53</v>
      </c>
      <c r="L207">
        <v>1167.53</v>
      </c>
      <c r="M207">
        <v>1167.53</v>
      </c>
      <c r="N207">
        <v>1167.53</v>
      </c>
      <c r="O207">
        <v>1167.53</v>
      </c>
      <c r="P207">
        <v>1167.53</v>
      </c>
      <c r="Q207">
        <v>1167.53</v>
      </c>
      <c r="R207">
        <v>1167.53</v>
      </c>
      <c r="S207" t="s">
        <v>188</v>
      </c>
    </row>
    <row r="208" spans="1:19" x14ac:dyDescent="0.2">
      <c r="A208">
        <v>6012</v>
      </c>
      <c r="B208">
        <v>1167.53</v>
      </c>
      <c r="C208">
        <v>1167.53</v>
      </c>
      <c r="D208">
        <v>1167.53</v>
      </c>
      <c r="E208">
        <v>1167.53</v>
      </c>
      <c r="F208">
        <v>1167.53</v>
      </c>
      <c r="G208">
        <v>1167.53</v>
      </c>
      <c r="H208">
        <v>1167.53</v>
      </c>
      <c r="I208">
        <v>1167.53</v>
      </c>
      <c r="J208">
        <v>1167.53</v>
      </c>
      <c r="K208">
        <v>1167.53</v>
      </c>
      <c r="L208">
        <v>1167.53</v>
      </c>
      <c r="M208">
        <v>1167.53</v>
      </c>
      <c r="N208">
        <v>1167.53</v>
      </c>
      <c r="O208">
        <v>1167.53</v>
      </c>
      <c r="P208">
        <v>1167.53</v>
      </c>
      <c r="Q208">
        <v>1167.53</v>
      </c>
      <c r="R208">
        <v>1167.53</v>
      </c>
      <c r="S208" t="s">
        <v>190</v>
      </c>
    </row>
    <row r="209" spans="1:19" x14ac:dyDescent="0.2">
      <c r="A209">
        <v>6013</v>
      </c>
      <c r="B209">
        <v>2123.7199999999998</v>
      </c>
      <c r="C209">
        <v>1781.2</v>
      </c>
      <c r="D209">
        <v>3288.34</v>
      </c>
      <c r="E209">
        <v>3680</v>
      </c>
      <c r="F209">
        <v>1600</v>
      </c>
      <c r="G209">
        <v>1692.74</v>
      </c>
      <c r="H209">
        <v>2769.05</v>
      </c>
      <c r="I209">
        <v>2018.86</v>
      </c>
      <c r="J209">
        <v>1471.74</v>
      </c>
      <c r="K209">
        <v>1740.55</v>
      </c>
      <c r="L209">
        <v>740.53</v>
      </c>
      <c r="M209">
        <v>367.9</v>
      </c>
      <c r="N209">
        <v>337.96</v>
      </c>
      <c r="O209">
        <v>300</v>
      </c>
      <c r="P209">
        <v>300</v>
      </c>
      <c r="Q209">
        <v>1968.09</v>
      </c>
      <c r="R209">
        <v>1152.05</v>
      </c>
      <c r="S209" t="s">
        <v>1103</v>
      </c>
    </row>
    <row r="210" spans="1:19" x14ac:dyDescent="0.2">
      <c r="A210">
        <v>6014</v>
      </c>
      <c r="B210">
        <v>617</v>
      </c>
      <c r="C210">
        <v>617</v>
      </c>
      <c r="D210">
        <v>617</v>
      </c>
      <c r="E210">
        <v>617</v>
      </c>
      <c r="F210">
        <v>617</v>
      </c>
      <c r="G210">
        <v>617</v>
      </c>
      <c r="H210">
        <v>617</v>
      </c>
      <c r="I210">
        <v>617</v>
      </c>
      <c r="J210">
        <v>1500</v>
      </c>
      <c r="K210">
        <v>617</v>
      </c>
      <c r="L210">
        <v>617</v>
      </c>
      <c r="M210">
        <v>617</v>
      </c>
      <c r="N210">
        <v>617</v>
      </c>
      <c r="O210">
        <v>617</v>
      </c>
      <c r="P210">
        <v>617</v>
      </c>
      <c r="Q210">
        <v>617</v>
      </c>
      <c r="R210">
        <v>617</v>
      </c>
      <c r="S210" t="s">
        <v>1104</v>
      </c>
    </row>
    <row r="211" spans="1:19" x14ac:dyDescent="0.2">
      <c r="A211">
        <v>6015</v>
      </c>
      <c r="B211">
        <v>1167.53</v>
      </c>
      <c r="C211">
        <v>1167.53</v>
      </c>
      <c r="D211">
        <v>1167.53</v>
      </c>
      <c r="E211">
        <v>1167.53</v>
      </c>
      <c r="F211">
        <v>1167.53</v>
      </c>
      <c r="G211">
        <v>1167.53</v>
      </c>
      <c r="H211">
        <v>1167.53</v>
      </c>
      <c r="I211">
        <v>1167.53</v>
      </c>
      <c r="J211">
        <v>1167.53</v>
      </c>
      <c r="K211">
        <v>1167.53</v>
      </c>
      <c r="L211">
        <v>1167.53</v>
      </c>
      <c r="M211">
        <v>1167.53</v>
      </c>
      <c r="N211">
        <v>1167.53</v>
      </c>
      <c r="O211">
        <v>1167.53</v>
      </c>
      <c r="P211">
        <v>1167.53</v>
      </c>
      <c r="Q211">
        <v>1167.53</v>
      </c>
      <c r="R211">
        <v>1167.53</v>
      </c>
      <c r="S211" t="s">
        <v>554</v>
      </c>
    </row>
    <row r="212" spans="1:19" x14ac:dyDescent="0.2">
      <c r="A212">
        <v>6016</v>
      </c>
      <c r="B212">
        <v>1167.53</v>
      </c>
      <c r="C212">
        <v>1167.53</v>
      </c>
      <c r="D212">
        <v>1167.53</v>
      </c>
      <c r="E212">
        <v>1167.53</v>
      </c>
      <c r="F212">
        <v>1167.53</v>
      </c>
      <c r="G212">
        <v>1167.53</v>
      </c>
      <c r="H212">
        <v>1167.53</v>
      </c>
      <c r="I212">
        <v>1167.53</v>
      </c>
      <c r="J212">
        <v>1167.53</v>
      </c>
      <c r="K212">
        <v>1167.53</v>
      </c>
      <c r="L212">
        <v>1167.53</v>
      </c>
      <c r="M212">
        <v>1167.53</v>
      </c>
      <c r="N212">
        <v>1167.53</v>
      </c>
      <c r="O212">
        <v>1167.53</v>
      </c>
      <c r="P212">
        <v>1167.53</v>
      </c>
      <c r="Q212">
        <v>1167.53</v>
      </c>
      <c r="R212">
        <v>1167.53</v>
      </c>
      <c r="S212" t="s">
        <v>197</v>
      </c>
    </row>
    <row r="213" spans="1:19" x14ac:dyDescent="0.2">
      <c r="A213">
        <v>6017</v>
      </c>
      <c r="B213">
        <v>1167.53</v>
      </c>
      <c r="C213">
        <v>1167.53</v>
      </c>
      <c r="D213">
        <v>1167.53</v>
      </c>
      <c r="E213">
        <v>1167.53</v>
      </c>
      <c r="F213">
        <v>1167.53</v>
      </c>
      <c r="G213">
        <v>1167.53</v>
      </c>
      <c r="H213">
        <v>1167.53</v>
      </c>
      <c r="I213">
        <v>1167.53</v>
      </c>
      <c r="J213">
        <v>1167.53</v>
      </c>
      <c r="K213">
        <v>1167.53</v>
      </c>
      <c r="L213">
        <v>1167.53</v>
      </c>
      <c r="M213">
        <v>1167.53</v>
      </c>
      <c r="N213">
        <v>1167.53</v>
      </c>
      <c r="O213">
        <v>1167.53</v>
      </c>
      <c r="P213">
        <v>1167.53</v>
      </c>
      <c r="Q213">
        <v>1167.53</v>
      </c>
      <c r="R213">
        <v>1167.53</v>
      </c>
      <c r="S213" t="s">
        <v>553</v>
      </c>
    </row>
    <row r="214" spans="1:19" x14ac:dyDescent="0.2">
      <c r="A214">
        <v>6018</v>
      </c>
      <c r="B214">
        <v>956.08</v>
      </c>
      <c r="C214">
        <v>956.08</v>
      </c>
      <c r="D214">
        <v>2460.98</v>
      </c>
      <c r="E214">
        <v>956.08</v>
      </c>
      <c r="F214">
        <v>956.08</v>
      </c>
      <c r="G214">
        <v>956.08</v>
      </c>
      <c r="H214">
        <v>2700.89</v>
      </c>
      <c r="I214">
        <v>956.08</v>
      </c>
      <c r="J214">
        <v>956.08</v>
      </c>
      <c r="K214">
        <v>2941.38</v>
      </c>
      <c r="L214">
        <v>956.08</v>
      </c>
      <c r="M214">
        <v>956.08</v>
      </c>
      <c r="N214">
        <v>956.08</v>
      </c>
      <c r="O214">
        <v>956.08</v>
      </c>
      <c r="P214">
        <v>956.08</v>
      </c>
      <c r="Q214">
        <v>2525.66</v>
      </c>
      <c r="R214">
        <v>1900</v>
      </c>
      <c r="S214" t="s">
        <v>1105</v>
      </c>
    </row>
    <row r="215" spans="1:19" x14ac:dyDescent="0.2">
      <c r="A215">
        <v>6019</v>
      </c>
      <c r="B215">
        <v>1167.53</v>
      </c>
      <c r="C215">
        <v>1167.53</v>
      </c>
      <c r="D215">
        <v>1167.53</v>
      </c>
      <c r="E215">
        <v>1167.53</v>
      </c>
      <c r="F215">
        <v>1167.53</v>
      </c>
      <c r="G215">
        <v>1167.53</v>
      </c>
      <c r="H215">
        <v>1167.53</v>
      </c>
      <c r="I215">
        <v>1167.53</v>
      </c>
      <c r="J215">
        <v>1167.53</v>
      </c>
      <c r="K215">
        <v>1167.53</v>
      </c>
      <c r="L215">
        <v>1167.53</v>
      </c>
      <c r="M215">
        <v>1167.53</v>
      </c>
      <c r="N215">
        <v>1167.53</v>
      </c>
      <c r="O215">
        <v>1167.53</v>
      </c>
      <c r="P215">
        <v>1167.53</v>
      </c>
      <c r="Q215">
        <v>1167.53</v>
      </c>
      <c r="R215">
        <v>1167.53</v>
      </c>
      <c r="S215" t="s">
        <v>636</v>
      </c>
    </row>
    <row r="216" spans="1:19" x14ac:dyDescent="0.2">
      <c r="A216">
        <v>6020</v>
      </c>
      <c r="B216">
        <v>1167.53</v>
      </c>
      <c r="C216">
        <v>1167.53</v>
      </c>
      <c r="D216">
        <v>1167.53</v>
      </c>
      <c r="E216">
        <v>1167.53</v>
      </c>
      <c r="F216">
        <v>1167.53</v>
      </c>
      <c r="G216">
        <v>1167.53</v>
      </c>
      <c r="H216">
        <v>1167.53</v>
      </c>
      <c r="I216">
        <v>1167.53</v>
      </c>
      <c r="J216">
        <v>1167.53</v>
      </c>
      <c r="K216">
        <v>1167.53</v>
      </c>
      <c r="L216">
        <v>1167.53</v>
      </c>
      <c r="M216">
        <v>1167.53</v>
      </c>
      <c r="N216">
        <v>1167.53</v>
      </c>
      <c r="O216">
        <v>1167.53</v>
      </c>
      <c r="P216">
        <v>1167.53</v>
      </c>
      <c r="Q216">
        <v>1167.53</v>
      </c>
      <c r="R216">
        <v>1167.53</v>
      </c>
      <c r="S216" t="s">
        <v>637</v>
      </c>
    </row>
    <row r="217" spans="1:19" x14ac:dyDescent="0.2">
      <c r="A217">
        <v>6021</v>
      </c>
      <c r="B217">
        <v>1370.84</v>
      </c>
      <c r="C217">
        <v>1200</v>
      </c>
      <c r="D217">
        <v>2834.01</v>
      </c>
      <c r="E217">
        <v>5000</v>
      </c>
      <c r="F217">
        <v>2408.84</v>
      </c>
      <c r="G217">
        <v>920.69</v>
      </c>
      <c r="H217">
        <v>1792.78</v>
      </c>
      <c r="I217">
        <v>1043.8499999999999</v>
      </c>
      <c r="J217">
        <v>750</v>
      </c>
      <c r="K217">
        <v>1738.19</v>
      </c>
      <c r="L217">
        <v>1221.6600000000001</v>
      </c>
      <c r="M217">
        <v>1133.33</v>
      </c>
      <c r="N217">
        <v>750</v>
      </c>
      <c r="O217">
        <v>750</v>
      </c>
      <c r="P217">
        <v>750</v>
      </c>
      <c r="Q217">
        <v>1559.01</v>
      </c>
      <c r="R217">
        <v>1364.29</v>
      </c>
      <c r="S217" t="s">
        <v>1106</v>
      </c>
    </row>
    <row r="218" spans="1:19" x14ac:dyDescent="0.2">
      <c r="A218">
        <v>6022</v>
      </c>
      <c r="B218">
        <v>1167.53</v>
      </c>
      <c r="C218">
        <v>1167.53</v>
      </c>
      <c r="D218">
        <v>1167.53</v>
      </c>
      <c r="E218">
        <v>1167.53</v>
      </c>
      <c r="F218">
        <v>1167.53</v>
      </c>
      <c r="G218">
        <v>1167.53</v>
      </c>
      <c r="H218">
        <v>1167.53</v>
      </c>
      <c r="I218">
        <v>1167.53</v>
      </c>
      <c r="J218">
        <v>1167.53</v>
      </c>
      <c r="K218">
        <v>1167.53</v>
      </c>
      <c r="L218">
        <v>1167.53</v>
      </c>
      <c r="M218">
        <v>1167.53</v>
      </c>
      <c r="N218">
        <v>1167.53</v>
      </c>
      <c r="O218">
        <v>1167.53</v>
      </c>
      <c r="P218">
        <v>1167.53</v>
      </c>
      <c r="Q218">
        <v>1167.53</v>
      </c>
      <c r="R218">
        <v>1167.53</v>
      </c>
      <c r="S218" t="s">
        <v>669</v>
      </c>
    </row>
    <row r="219" spans="1:19" x14ac:dyDescent="0.2">
      <c r="A219">
        <v>6023</v>
      </c>
      <c r="B219">
        <v>2522.48</v>
      </c>
      <c r="C219">
        <v>2327.34</v>
      </c>
      <c r="D219">
        <v>4034.58</v>
      </c>
      <c r="E219">
        <v>10534.99</v>
      </c>
      <c r="F219">
        <v>2500</v>
      </c>
      <c r="G219">
        <v>1840.67</v>
      </c>
      <c r="H219">
        <v>1567.9</v>
      </c>
      <c r="I219">
        <v>3017.91</v>
      </c>
      <c r="J219">
        <v>1500</v>
      </c>
      <c r="K219">
        <v>1782.54</v>
      </c>
      <c r="L219">
        <v>808.32</v>
      </c>
      <c r="M219">
        <v>250</v>
      </c>
      <c r="N219">
        <v>250</v>
      </c>
      <c r="O219">
        <v>250</v>
      </c>
      <c r="P219">
        <v>2350</v>
      </c>
      <c r="Q219">
        <v>2138.2399999999998</v>
      </c>
      <c r="R219">
        <v>1025.82</v>
      </c>
      <c r="S219" t="s">
        <v>1107</v>
      </c>
    </row>
    <row r="220" spans="1:19" x14ac:dyDescent="0.2">
      <c r="A220">
        <v>6024</v>
      </c>
      <c r="B220">
        <v>2014.53</v>
      </c>
      <c r="C220">
        <v>2227.5</v>
      </c>
      <c r="D220">
        <v>2823.87</v>
      </c>
      <c r="E220">
        <v>8653.0300000000007</v>
      </c>
      <c r="F220">
        <v>2145.1</v>
      </c>
      <c r="G220">
        <v>1267.6199999999999</v>
      </c>
      <c r="H220">
        <v>1370.28</v>
      </c>
      <c r="I220">
        <v>1820.92</v>
      </c>
      <c r="J220">
        <v>784.57</v>
      </c>
      <c r="K220">
        <v>1082.9100000000001</v>
      </c>
      <c r="L220">
        <v>694.89</v>
      </c>
      <c r="M220">
        <v>579.05999999999995</v>
      </c>
      <c r="N220">
        <v>453.72</v>
      </c>
      <c r="O220">
        <v>430.18</v>
      </c>
      <c r="P220">
        <v>5379.23</v>
      </c>
      <c r="Q220">
        <v>2104.11</v>
      </c>
      <c r="R220">
        <v>812.28</v>
      </c>
      <c r="S220" t="s">
        <v>1108</v>
      </c>
    </row>
    <row r="221" spans="1:19" x14ac:dyDescent="0.2">
      <c r="A221">
        <v>6025</v>
      </c>
      <c r="B221">
        <v>1167.53</v>
      </c>
      <c r="C221">
        <v>1167.53</v>
      </c>
      <c r="D221">
        <v>1167.53</v>
      </c>
      <c r="E221">
        <v>1167.53</v>
      </c>
      <c r="F221">
        <v>1167.53</v>
      </c>
      <c r="G221">
        <v>1167.53</v>
      </c>
      <c r="H221">
        <v>1167.53</v>
      </c>
      <c r="I221">
        <v>1167.53</v>
      </c>
      <c r="J221">
        <v>1167.53</v>
      </c>
      <c r="K221">
        <v>1167.53</v>
      </c>
      <c r="L221">
        <v>1167.53</v>
      </c>
      <c r="M221">
        <v>1167.53</v>
      </c>
      <c r="N221">
        <v>1167.53</v>
      </c>
      <c r="O221">
        <v>1167.53</v>
      </c>
      <c r="P221">
        <v>1167.53</v>
      </c>
      <c r="Q221">
        <v>1167.53</v>
      </c>
      <c r="R221">
        <v>1167.53</v>
      </c>
      <c r="S221" t="s">
        <v>222</v>
      </c>
    </row>
    <row r="222" spans="1:19" x14ac:dyDescent="0.2">
      <c r="A222">
        <v>6026</v>
      </c>
      <c r="B222">
        <v>1743.46</v>
      </c>
      <c r="C222">
        <v>318.25</v>
      </c>
      <c r="D222">
        <v>2825.64</v>
      </c>
      <c r="E222">
        <v>3973.43</v>
      </c>
      <c r="F222">
        <v>2500</v>
      </c>
      <c r="G222">
        <v>1821.32</v>
      </c>
      <c r="H222">
        <v>1400</v>
      </c>
      <c r="I222">
        <v>2128.6999999999998</v>
      </c>
      <c r="J222">
        <v>2000</v>
      </c>
      <c r="K222">
        <v>2191.92</v>
      </c>
      <c r="L222">
        <v>755.49</v>
      </c>
      <c r="M222">
        <v>318.25</v>
      </c>
      <c r="N222">
        <v>318.25</v>
      </c>
      <c r="O222">
        <v>318.25</v>
      </c>
      <c r="P222">
        <v>318.25</v>
      </c>
      <c r="Q222">
        <v>1267.31</v>
      </c>
      <c r="R222">
        <v>318.25</v>
      </c>
      <c r="S222" t="s">
        <v>1109</v>
      </c>
    </row>
    <row r="223" spans="1:19" x14ac:dyDescent="0.2">
      <c r="A223">
        <v>6027</v>
      </c>
      <c r="B223">
        <v>1167.53</v>
      </c>
      <c r="C223">
        <v>1167.53</v>
      </c>
      <c r="D223">
        <v>1167.53</v>
      </c>
      <c r="E223">
        <v>1167.53</v>
      </c>
      <c r="F223">
        <v>1167.53</v>
      </c>
      <c r="G223">
        <v>1167.53</v>
      </c>
      <c r="H223">
        <v>1167.53</v>
      </c>
      <c r="I223">
        <v>1167.53</v>
      </c>
      <c r="J223">
        <v>1167.53</v>
      </c>
      <c r="K223">
        <v>1167.53</v>
      </c>
      <c r="L223">
        <v>1167.53</v>
      </c>
      <c r="M223">
        <v>1167.53</v>
      </c>
      <c r="N223">
        <v>1167.53</v>
      </c>
      <c r="O223">
        <v>1167.53</v>
      </c>
      <c r="P223">
        <v>1167.53</v>
      </c>
      <c r="Q223">
        <v>1167.53</v>
      </c>
      <c r="R223">
        <v>1167.53</v>
      </c>
      <c r="S223" t="s">
        <v>676</v>
      </c>
    </row>
    <row r="224" spans="1:19" x14ac:dyDescent="0.2">
      <c r="A224">
        <v>6028</v>
      </c>
      <c r="B224">
        <v>2110.7600000000002</v>
      </c>
      <c r="C224">
        <v>1200</v>
      </c>
      <c r="D224">
        <v>1200</v>
      </c>
      <c r="E224">
        <v>4163.16</v>
      </c>
      <c r="F224">
        <v>1200</v>
      </c>
      <c r="G224">
        <v>1200</v>
      </c>
      <c r="H224">
        <v>1200</v>
      </c>
      <c r="I224">
        <v>2149.04</v>
      </c>
      <c r="J224">
        <v>1200</v>
      </c>
      <c r="K224">
        <v>1695.95</v>
      </c>
      <c r="L224">
        <v>1433.93</v>
      </c>
      <c r="M224">
        <v>1200</v>
      </c>
      <c r="N224">
        <v>1200</v>
      </c>
      <c r="O224">
        <v>1200</v>
      </c>
      <c r="P224">
        <v>1200</v>
      </c>
      <c r="Q224">
        <v>1200</v>
      </c>
      <c r="R224">
        <v>1200</v>
      </c>
      <c r="S224" t="s">
        <v>1110</v>
      </c>
    </row>
    <row r="225" spans="1:19" x14ac:dyDescent="0.2">
      <c r="A225">
        <v>6029</v>
      </c>
      <c r="B225">
        <v>1167.53</v>
      </c>
      <c r="C225">
        <v>1167.53</v>
      </c>
      <c r="D225">
        <v>1167.53</v>
      </c>
      <c r="E225">
        <v>1167.53</v>
      </c>
      <c r="F225">
        <v>1167.53</v>
      </c>
      <c r="G225">
        <v>1167.53</v>
      </c>
      <c r="H225">
        <v>1167.53</v>
      </c>
      <c r="I225">
        <v>1167.53</v>
      </c>
      <c r="J225">
        <v>1167.53</v>
      </c>
      <c r="K225">
        <v>1167.53</v>
      </c>
      <c r="L225">
        <v>1167.53</v>
      </c>
      <c r="M225">
        <v>1167.53</v>
      </c>
      <c r="N225">
        <v>1167.53</v>
      </c>
      <c r="O225">
        <v>1167.53</v>
      </c>
      <c r="P225">
        <v>1167.53</v>
      </c>
      <c r="Q225">
        <v>1167.53</v>
      </c>
      <c r="R225">
        <v>1167.53</v>
      </c>
      <c r="S225" t="s">
        <v>663</v>
      </c>
    </row>
    <row r="226" spans="1:19" x14ac:dyDescent="0.2">
      <c r="A226">
        <v>6030</v>
      </c>
      <c r="B226">
        <v>1167.53</v>
      </c>
      <c r="C226">
        <v>1167.53</v>
      </c>
      <c r="D226">
        <v>1167.53</v>
      </c>
      <c r="E226">
        <v>1167.53</v>
      </c>
      <c r="F226">
        <v>1167.53</v>
      </c>
      <c r="G226">
        <v>1167.53</v>
      </c>
      <c r="H226">
        <v>1167.53</v>
      </c>
      <c r="I226">
        <v>1167.53</v>
      </c>
      <c r="J226">
        <v>1167.53</v>
      </c>
      <c r="K226">
        <v>1167.53</v>
      </c>
      <c r="L226">
        <v>1167.53</v>
      </c>
      <c r="M226">
        <v>1167.53</v>
      </c>
      <c r="N226">
        <v>1167.53</v>
      </c>
      <c r="O226">
        <v>1167.53</v>
      </c>
      <c r="P226">
        <v>1167.53</v>
      </c>
      <c r="Q226">
        <v>1167.53</v>
      </c>
      <c r="R226">
        <v>1167.53</v>
      </c>
      <c r="S226" t="s">
        <v>658</v>
      </c>
    </row>
    <row r="227" spans="1:19" x14ac:dyDescent="0.2">
      <c r="A227">
        <v>6032</v>
      </c>
      <c r="B227">
        <v>1167.53</v>
      </c>
      <c r="C227">
        <v>1167.53</v>
      </c>
      <c r="D227">
        <v>1167.53</v>
      </c>
      <c r="E227">
        <v>1167.53</v>
      </c>
      <c r="F227">
        <v>1167.53</v>
      </c>
      <c r="G227">
        <v>1167.53</v>
      </c>
      <c r="H227">
        <v>1167.53</v>
      </c>
      <c r="I227">
        <v>1167.53</v>
      </c>
      <c r="J227">
        <v>1167.53</v>
      </c>
      <c r="K227">
        <v>1167.53</v>
      </c>
      <c r="L227">
        <v>1167.53</v>
      </c>
      <c r="M227">
        <v>1167.53</v>
      </c>
      <c r="N227">
        <v>1167.53</v>
      </c>
      <c r="O227">
        <v>1167.53</v>
      </c>
      <c r="P227">
        <v>1167.53</v>
      </c>
      <c r="Q227">
        <v>1167.53</v>
      </c>
      <c r="R227">
        <v>1167.53</v>
      </c>
      <c r="S227" t="s">
        <v>660</v>
      </c>
    </row>
    <row r="228" spans="1:19" x14ac:dyDescent="0.2">
      <c r="A228">
        <v>6033</v>
      </c>
      <c r="B228">
        <v>1167.53</v>
      </c>
      <c r="C228">
        <v>1167.53</v>
      </c>
      <c r="D228">
        <v>1167.53</v>
      </c>
      <c r="E228">
        <v>1167.53</v>
      </c>
      <c r="F228">
        <v>1167.53</v>
      </c>
      <c r="G228">
        <v>1167.53</v>
      </c>
      <c r="H228">
        <v>1167.53</v>
      </c>
      <c r="I228">
        <v>1167.53</v>
      </c>
      <c r="J228">
        <v>1167.53</v>
      </c>
      <c r="K228">
        <v>1167.53</v>
      </c>
      <c r="L228">
        <v>1167.53</v>
      </c>
      <c r="M228">
        <v>1167.53</v>
      </c>
      <c r="N228">
        <v>1167.53</v>
      </c>
      <c r="O228">
        <v>1167.53</v>
      </c>
      <c r="P228">
        <v>1167.53</v>
      </c>
      <c r="Q228">
        <v>1167.53</v>
      </c>
      <c r="R228">
        <v>1167.53</v>
      </c>
      <c r="S228" t="s">
        <v>765</v>
      </c>
    </row>
    <row r="229" spans="1:19" x14ac:dyDescent="0.2">
      <c r="A229">
        <v>6034</v>
      </c>
      <c r="B229">
        <v>2800</v>
      </c>
      <c r="C229">
        <v>2800</v>
      </c>
      <c r="D229">
        <v>2800</v>
      </c>
      <c r="E229">
        <v>2800</v>
      </c>
      <c r="F229">
        <v>2800</v>
      </c>
      <c r="G229">
        <v>2800</v>
      </c>
      <c r="H229">
        <v>2800</v>
      </c>
      <c r="I229">
        <v>2800</v>
      </c>
      <c r="J229">
        <v>2800</v>
      </c>
      <c r="K229">
        <v>2800</v>
      </c>
      <c r="L229">
        <v>2800</v>
      </c>
      <c r="M229">
        <v>2800</v>
      </c>
      <c r="N229">
        <v>2800</v>
      </c>
      <c r="O229">
        <v>2800</v>
      </c>
      <c r="P229">
        <v>2800</v>
      </c>
      <c r="Q229">
        <v>2800</v>
      </c>
      <c r="R229">
        <v>2800</v>
      </c>
      <c r="S229" t="s">
        <v>1111</v>
      </c>
    </row>
    <row r="230" spans="1:19" x14ac:dyDescent="0.2">
      <c r="A230">
        <v>6035</v>
      </c>
      <c r="B230">
        <v>2500</v>
      </c>
      <c r="C230">
        <v>2500</v>
      </c>
      <c r="D230">
        <v>2622.05</v>
      </c>
      <c r="E230">
        <v>2500</v>
      </c>
      <c r="F230">
        <v>2500</v>
      </c>
      <c r="G230">
        <v>2500</v>
      </c>
      <c r="H230">
        <v>2500</v>
      </c>
      <c r="I230">
        <v>2500</v>
      </c>
      <c r="J230">
        <v>2500</v>
      </c>
      <c r="K230">
        <v>2500</v>
      </c>
      <c r="L230">
        <v>2500</v>
      </c>
      <c r="M230">
        <v>2500</v>
      </c>
      <c r="N230">
        <v>2500</v>
      </c>
      <c r="O230">
        <v>2500</v>
      </c>
      <c r="P230">
        <v>2500</v>
      </c>
      <c r="Q230">
        <v>2500</v>
      </c>
      <c r="R230">
        <v>2500</v>
      </c>
      <c r="S230" t="s">
        <v>1112</v>
      </c>
    </row>
    <row r="231" spans="1:19" x14ac:dyDescent="0.2">
      <c r="A231">
        <v>6036</v>
      </c>
      <c r="B231">
        <v>1167.53</v>
      </c>
      <c r="C231">
        <v>1167.53</v>
      </c>
      <c r="D231">
        <v>1167.53</v>
      </c>
      <c r="E231">
        <v>1167.53</v>
      </c>
      <c r="F231">
        <v>1167.53</v>
      </c>
      <c r="G231">
        <v>1167.53</v>
      </c>
      <c r="H231">
        <v>1167.53</v>
      </c>
      <c r="I231">
        <v>1167.53</v>
      </c>
      <c r="J231">
        <v>1167.53</v>
      </c>
      <c r="K231">
        <v>1167.53</v>
      </c>
      <c r="L231">
        <v>1167.53</v>
      </c>
      <c r="M231">
        <v>1167.53</v>
      </c>
      <c r="N231">
        <v>1167.53</v>
      </c>
      <c r="O231">
        <v>1167.53</v>
      </c>
      <c r="P231">
        <v>1167.53</v>
      </c>
      <c r="Q231">
        <v>1167.53</v>
      </c>
      <c r="R231">
        <v>1167.53</v>
      </c>
      <c r="S231" t="s">
        <v>40</v>
      </c>
    </row>
    <row r="232" spans="1:19" x14ac:dyDescent="0.2">
      <c r="A232">
        <v>6037</v>
      </c>
      <c r="B232">
        <v>1167.53</v>
      </c>
      <c r="C232">
        <v>1167.53</v>
      </c>
      <c r="D232">
        <v>1167.53</v>
      </c>
      <c r="E232">
        <v>1167.53</v>
      </c>
      <c r="F232">
        <v>1167.53</v>
      </c>
      <c r="G232">
        <v>1167.53</v>
      </c>
      <c r="H232">
        <v>1167.53</v>
      </c>
      <c r="I232">
        <v>1167.53</v>
      </c>
      <c r="J232">
        <v>1167.53</v>
      </c>
      <c r="K232">
        <v>1167.53</v>
      </c>
      <c r="L232">
        <v>1167.53</v>
      </c>
      <c r="M232">
        <v>1167.53</v>
      </c>
      <c r="N232">
        <v>1167.53</v>
      </c>
      <c r="O232">
        <v>1167.53</v>
      </c>
      <c r="P232">
        <v>1167.53</v>
      </c>
      <c r="Q232">
        <v>1167.53</v>
      </c>
      <c r="R232">
        <v>1167.53</v>
      </c>
      <c r="S232" t="s">
        <v>739</v>
      </c>
    </row>
    <row r="233" spans="1:19" x14ac:dyDescent="0.2">
      <c r="A233">
        <v>6038</v>
      </c>
      <c r="B233">
        <v>1167.53</v>
      </c>
      <c r="C233">
        <v>1167.53</v>
      </c>
      <c r="D233">
        <v>1167.53</v>
      </c>
      <c r="E233">
        <v>1167.53</v>
      </c>
      <c r="F233">
        <v>1167.53</v>
      </c>
      <c r="G233">
        <v>1167.53</v>
      </c>
      <c r="H233">
        <v>1167.53</v>
      </c>
      <c r="I233">
        <v>1167.53</v>
      </c>
      <c r="J233">
        <v>1167.53</v>
      </c>
      <c r="K233">
        <v>1167.53</v>
      </c>
      <c r="L233">
        <v>1167.53</v>
      </c>
      <c r="M233">
        <v>1167.53</v>
      </c>
      <c r="N233">
        <v>1167.53</v>
      </c>
      <c r="O233">
        <v>1167.53</v>
      </c>
      <c r="P233">
        <v>1167.53</v>
      </c>
      <c r="Q233">
        <v>1167.53</v>
      </c>
      <c r="R233">
        <v>1167.53</v>
      </c>
      <c r="S233" t="s">
        <v>740</v>
      </c>
    </row>
    <row r="234" spans="1:19" x14ac:dyDescent="0.2">
      <c r="A234">
        <v>6039</v>
      </c>
      <c r="B234">
        <v>1167.53</v>
      </c>
      <c r="C234">
        <v>1167.53</v>
      </c>
      <c r="D234">
        <v>1167.53</v>
      </c>
      <c r="E234">
        <v>1167.53</v>
      </c>
      <c r="F234">
        <v>1167.53</v>
      </c>
      <c r="G234">
        <v>1167.53</v>
      </c>
      <c r="H234">
        <v>1167.53</v>
      </c>
      <c r="I234">
        <v>1167.53</v>
      </c>
      <c r="J234">
        <v>1167.53</v>
      </c>
      <c r="K234">
        <v>1167.53</v>
      </c>
      <c r="L234">
        <v>1167.53</v>
      </c>
      <c r="M234">
        <v>1167.53</v>
      </c>
      <c r="N234">
        <v>1167.53</v>
      </c>
      <c r="O234">
        <v>1167.53</v>
      </c>
      <c r="P234">
        <v>1167.53</v>
      </c>
      <c r="Q234">
        <v>1167.53</v>
      </c>
      <c r="R234">
        <v>1167.53</v>
      </c>
      <c r="S234" t="s">
        <v>766</v>
      </c>
    </row>
    <row r="235" spans="1:19" x14ac:dyDescent="0.2">
      <c r="A235">
        <v>6042</v>
      </c>
      <c r="B235">
        <v>1200</v>
      </c>
      <c r="C235">
        <v>1200</v>
      </c>
      <c r="D235">
        <v>1200</v>
      </c>
      <c r="E235">
        <v>1200</v>
      </c>
      <c r="F235">
        <v>1200</v>
      </c>
      <c r="G235">
        <v>1200</v>
      </c>
      <c r="H235">
        <v>1200</v>
      </c>
      <c r="I235">
        <v>1200</v>
      </c>
      <c r="J235">
        <v>1200</v>
      </c>
      <c r="K235">
        <v>1200</v>
      </c>
      <c r="L235">
        <v>1200</v>
      </c>
      <c r="M235">
        <v>1200</v>
      </c>
      <c r="N235">
        <v>1200</v>
      </c>
      <c r="O235">
        <v>1200</v>
      </c>
      <c r="P235">
        <v>1200</v>
      </c>
      <c r="Q235">
        <v>1200</v>
      </c>
      <c r="R235">
        <v>1200</v>
      </c>
      <c r="S235" t="s">
        <v>1113</v>
      </c>
    </row>
    <row r="236" spans="1:19" x14ac:dyDescent="0.2">
      <c r="A236">
        <v>6043</v>
      </c>
      <c r="B236">
        <v>1167.53</v>
      </c>
      <c r="C236">
        <v>1167.53</v>
      </c>
      <c r="D236">
        <v>1167.53</v>
      </c>
      <c r="E236">
        <v>1167.53</v>
      </c>
      <c r="F236">
        <v>1167.53</v>
      </c>
      <c r="G236">
        <v>1167.53</v>
      </c>
      <c r="H236">
        <v>1167.53</v>
      </c>
      <c r="I236">
        <v>1167.53</v>
      </c>
      <c r="J236">
        <v>1167.53</v>
      </c>
      <c r="K236">
        <v>1167.53</v>
      </c>
      <c r="L236">
        <v>1167.53</v>
      </c>
      <c r="M236">
        <v>1167.53</v>
      </c>
      <c r="N236">
        <v>1167.53</v>
      </c>
      <c r="O236">
        <v>1167.53</v>
      </c>
      <c r="P236">
        <v>1167.53</v>
      </c>
      <c r="Q236">
        <v>1167.53</v>
      </c>
      <c r="R236">
        <v>1167.53</v>
      </c>
      <c r="S236" t="s">
        <v>255</v>
      </c>
    </row>
    <row r="237" spans="1:19" x14ac:dyDescent="0.2">
      <c r="A237">
        <v>6044</v>
      </c>
      <c r="B237">
        <v>1167.53</v>
      </c>
      <c r="C237">
        <v>1167.53</v>
      </c>
      <c r="D237">
        <v>1167.53</v>
      </c>
      <c r="E237">
        <v>1167.53</v>
      </c>
      <c r="F237">
        <v>1167.53</v>
      </c>
      <c r="G237">
        <v>1167.53</v>
      </c>
      <c r="H237">
        <v>1167.53</v>
      </c>
      <c r="I237">
        <v>1167.53</v>
      </c>
      <c r="J237">
        <v>1167.53</v>
      </c>
      <c r="K237">
        <v>1167.53</v>
      </c>
      <c r="L237">
        <v>1167.53</v>
      </c>
      <c r="M237">
        <v>1167.53</v>
      </c>
      <c r="N237">
        <v>1167.53</v>
      </c>
      <c r="O237">
        <v>1167.53</v>
      </c>
      <c r="P237">
        <v>1167.53</v>
      </c>
      <c r="Q237">
        <v>1167.53</v>
      </c>
      <c r="R237">
        <v>1167.53</v>
      </c>
      <c r="S237" t="s">
        <v>832</v>
      </c>
    </row>
    <row r="238" spans="1:19" x14ac:dyDescent="0.2">
      <c r="A238">
        <v>6052</v>
      </c>
      <c r="B238">
        <v>1998.95</v>
      </c>
      <c r="C238">
        <v>537.45000000000005</v>
      </c>
      <c r="D238">
        <v>2650.85</v>
      </c>
      <c r="E238">
        <v>2431.48</v>
      </c>
      <c r="F238">
        <v>2028.21</v>
      </c>
      <c r="G238">
        <v>3000</v>
      </c>
      <c r="H238">
        <v>2261.41</v>
      </c>
      <c r="I238">
        <v>1893.77</v>
      </c>
      <c r="J238">
        <v>2300</v>
      </c>
      <c r="K238">
        <v>2480.17</v>
      </c>
      <c r="L238">
        <v>537.45000000000005</v>
      </c>
      <c r="M238">
        <v>537.45000000000005</v>
      </c>
      <c r="N238">
        <v>537.45000000000005</v>
      </c>
      <c r="O238">
        <v>537.45000000000005</v>
      </c>
      <c r="P238">
        <v>537.45000000000005</v>
      </c>
      <c r="Q238">
        <v>537.45000000000005</v>
      </c>
      <c r="R238">
        <v>537.45000000000005</v>
      </c>
      <c r="S238" t="s">
        <v>1114</v>
      </c>
    </row>
    <row r="239" spans="1:19" x14ac:dyDescent="0.2">
      <c r="A239">
        <v>6054</v>
      </c>
      <c r="B239">
        <v>1167.53</v>
      </c>
      <c r="C239">
        <v>1167.53</v>
      </c>
      <c r="D239">
        <v>1167.53</v>
      </c>
      <c r="E239">
        <v>1167.53</v>
      </c>
      <c r="F239">
        <v>1167.53</v>
      </c>
      <c r="G239">
        <v>1167.53</v>
      </c>
      <c r="H239">
        <v>1167.53</v>
      </c>
      <c r="I239">
        <v>1167.53</v>
      </c>
      <c r="J239">
        <v>1167.53</v>
      </c>
      <c r="K239">
        <v>1167.53</v>
      </c>
      <c r="L239">
        <v>1167.53</v>
      </c>
      <c r="M239">
        <v>1167.53</v>
      </c>
      <c r="N239">
        <v>1167.53</v>
      </c>
      <c r="O239">
        <v>1167.53</v>
      </c>
      <c r="P239">
        <v>1167.53</v>
      </c>
      <c r="Q239">
        <v>1167.53</v>
      </c>
      <c r="R239">
        <v>1167.53</v>
      </c>
      <c r="S239" t="s">
        <v>815</v>
      </c>
    </row>
    <row r="240" spans="1:19" x14ac:dyDescent="0.2">
      <c r="A240">
        <v>6055</v>
      </c>
      <c r="B240">
        <v>1167.53</v>
      </c>
      <c r="C240">
        <v>1167.53</v>
      </c>
      <c r="D240">
        <v>1167.53</v>
      </c>
      <c r="E240">
        <v>1167.53</v>
      </c>
      <c r="F240">
        <v>1167.53</v>
      </c>
      <c r="G240">
        <v>1167.53</v>
      </c>
      <c r="H240">
        <v>1167.53</v>
      </c>
      <c r="I240">
        <v>1167.53</v>
      </c>
      <c r="J240">
        <v>1167.53</v>
      </c>
      <c r="K240">
        <v>1167.53</v>
      </c>
      <c r="L240">
        <v>1167.53</v>
      </c>
      <c r="M240">
        <v>1167.53</v>
      </c>
      <c r="N240">
        <v>1167.53</v>
      </c>
      <c r="O240">
        <v>1167.53</v>
      </c>
      <c r="P240">
        <v>1167.53</v>
      </c>
      <c r="Q240">
        <v>1167.53</v>
      </c>
      <c r="R240">
        <v>1167.53</v>
      </c>
      <c r="S240" t="s">
        <v>289</v>
      </c>
    </row>
    <row r="241" spans="1:19" x14ac:dyDescent="0.2">
      <c r="A241">
        <v>6056</v>
      </c>
      <c r="B241">
        <v>1167.53</v>
      </c>
      <c r="C241">
        <v>1167.53</v>
      </c>
      <c r="D241">
        <v>1167.53</v>
      </c>
      <c r="E241">
        <v>1167.53</v>
      </c>
      <c r="F241">
        <v>1167.53</v>
      </c>
      <c r="G241">
        <v>1167.53</v>
      </c>
      <c r="H241">
        <v>1167.53</v>
      </c>
      <c r="I241">
        <v>1167.53</v>
      </c>
      <c r="J241">
        <v>1167.53</v>
      </c>
      <c r="K241">
        <v>1167.53</v>
      </c>
      <c r="L241">
        <v>1167.53</v>
      </c>
      <c r="M241">
        <v>1167.53</v>
      </c>
      <c r="N241">
        <v>1167.53</v>
      </c>
      <c r="O241">
        <v>1167.53</v>
      </c>
      <c r="P241">
        <v>1167.53</v>
      </c>
      <c r="Q241">
        <v>1167.53</v>
      </c>
      <c r="R241">
        <v>1167.53</v>
      </c>
      <c r="S241" t="s">
        <v>816</v>
      </c>
    </row>
    <row r="242" spans="1:19" x14ac:dyDescent="0.2">
      <c r="A242">
        <v>6058</v>
      </c>
      <c r="B242">
        <v>2196.27</v>
      </c>
      <c r="C242">
        <v>2281.5500000000002</v>
      </c>
      <c r="D242">
        <v>3078.49</v>
      </c>
      <c r="E242">
        <v>4391.42</v>
      </c>
      <c r="F242">
        <v>1828.51</v>
      </c>
      <c r="G242">
        <v>1752.24</v>
      </c>
      <c r="H242">
        <v>1304.17</v>
      </c>
      <c r="I242">
        <v>2068.64</v>
      </c>
      <c r="J242">
        <v>1942.9</v>
      </c>
      <c r="K242">
        <v>2160.73</v>
      </c>
      <c r="L242">
        <v>757.74</v>
      </c>
      <c r="M242">
        <v>535.35</v>
      </c>
      <c r="N242">
        <v>357.45</v>
      </c>
      <c r="O242">
        <v>325</v>
      </c>
      <c r="P242">
        <v>1000</v>
      </c>
      <c r="Q242">
        <v>1971.51</v>
      </c>
      <c r="R242">
        <v>1420.2</v>
      </c>
      <c r="S242" t="s">
        <v>1115</v>
      </c>
    </row>
    <row r="243" spans="1:19" x14ac:dyDescent="0.2">
      <c r="A243">
        <v>6059</v>
      </c>
      <c r="B243">
        <v>2500</v>
      </c>
      <c r="C243">
        <v>2500</v>
      </c>
      <c r="D243">
        <v>3500</v>
      </c>
      <c r="E243">
        <v>6000</v>
      </c>
      <c r="F243">
        <v>2500</v>
      </c>
      <c r="G243">
        <v>2500</v>
      </c>
      <c r="H243">
        <v>2500</v>
      </c>
      <c r="I243">
        <v>2500</v>
      </c>
      <c r="J243">
        <v>2500</v>
      </c>
      <c r="K243">
        <v>2500</v>
      </c>
      <c r="L243">
        <v>2500</v>
      </c>
      <c r="M243">
        <v>2500</v>
      </c>
      <c r="N243">
        <v>2500</v>
      </c>
      <c r="O243">
        <v>2500</v>
      </c>
      <c r="P243">
        <v>2500</v>
      </c>
      <c r="Q243">
        <v>2500</v>
      </c>
      <c r="R243">
        <v>2500</v>
      </c>
      <c r="S243" t="s">
        <v>1116</v>
      </c>
    </row>
    <row r="244" spans="1:19" x14ac:dyDescent="0.2">
      <c r="A244">
        <v>6060</v>
      </c>
      <c r="B244">
        <v>1167.53</v>
      </c>
      <c r="C244">
        <v>1167.53</v>
      </c>
      <c r="D244">
        <v>1167.53</v>
      </c>
      <c r="E244">
        <v>1167.53</v>
      </c>
      <c r="F244">
        <v>1167.53</v>
      </c>
      <c r="G244">
        <v>1167.53</v>
      </c>
      <c r="H244">
        <v>1167.53</v>
      </c>
      <c r="I244">
        <v>1167.53</v>
      </c>
      <c r="J244">
        <v>1167.53</v>
      </c>
      <c r="K244">
        <v>1167.53</v>
      </c>
      <c r="L244">
        <v>1167.53</v>
      </c>
      <c r="M244">
        <v>1167.53</v>
      </c>
      <c r="N244">
        <v>1167.53</v>
      </c>
      <c r="O244">
        <v>1167.53</v>
      </c>
      <c r="P244">
        <v>1167.53</v>
      </c>
      <c r="Q244">
        <v>1167.53</v>
      </c>
      <c r="R244">
        <v>1167.53</v>
      </c>
      <c r="S244" t="s">
        <v>782</v>
      </c>
    </row>
    <row r="245" spans="1:19" x14ac:dyDescent="0.2">
      <c r="A245">
        <v>6076</v>
      </c>
      <c r="B245">
        <v>2074.39</v>
      </c>
      <c r="C245">
        <v>1976.21</v>
      </c>
      <c r="D245">
        <v>3213.27</v>
      </c>
      <c r="E245">
        <v>6509.96</v>
      </c>
      <c r="F245">
        <v>2059.5300000000002</v>
      </c>
      <c r="G245">
        <v>1518.89</v>
      </c>
      <c r="H245">
        <v>1465.71</v>
      </c>
      <c r="I245">
        <v>1787.53</v>
      </c>
      <c r="J245">
        <v>727.51</v>
      </c>
      <c r="K245">
        <v>752.57</v>
      </c>
      <c r="L245">
        <v>673.97</v>
      </c>
      <c r="M245">
        <v>449.34</v>
      </c>
      <c r="N245">
        <v>499.88</v>
      </c>
      <c r="O245">
        <v>449.34</v>
      </c>
      <c r="P245">
        <v>2197.83</v>
      </c>
      <c r="Q245">
        <v>2010.69</v>
      </c>
      <c r="R245">
        <v>1620.29</v>
      </c>
      <c r="S245" t="s">
        <v>1117</v>
      </c>
    </row>
    <row r="246" spans="1:19" x14ac:dyDescent="0.2">
      <c r="A246">
        <v>6081</v>
      </c>
      <c r="B246">
        <v>4102.68</v>
      </c>
      <c r="C246">
        <v>2210.9</v>
      </c>
      <c r="D246">
        <v>3323.88</v>
      </c>
      <c r="E246">
        <v>3622.17</v>
      </c>
      <c r="F246">
        <v>1100</v>
      </c>
      <c r="G246">
        <v>1495.69</v>
      </c>
      <c r="H246">
        <v>2586.4699999999998</v>
      </c>
      <c r="I246">
        <v>2576.46</v>
      </c>
      <c r="J246">
        <v>1846.59</v>
      </c>
      <c r="K246">
        <v>2048.0700000000002</v>
      </c>
      <c r="L246">
        <v>785.23</v>
      </c>
      <c r="M246">
        <v>785.23</v>
      </c>
      <c r="N246">
        <v>1117.1099999999999</v>
      </c>
      <c r="O246">
        <v>785.23</v>
      </c>
      <c r="P246">
        <v>1800</v>
      </c>
      <c r="Q246">
        <v>2266.3000000000002</v>
      </c>
      <c r="R246">
        <v>1441.24</v>
      </c>
      <c r="S246" t="s">
        <v>1118</v>
      </c>
    </row>
    <row r="247" spans="1:19" x14ac:dyDescent="0.2">
      <c r="A247">
        <v>6084</v>
      </c>
      <c r="B247">
        <v>1457.55</v>
      </c>
      <c r="C247">
        <v>1826.13</v>
      </c>
      <c r="D247">
        <v>2030.74</v>
      </c>
      <c r="E247">
        <v>4392.13</v>
      </c>
      <c r="F247">
        <v>1788.59</v>
      </c>
      <c r="G247">
        <v>1168.29</v>
      </c>
      <c r="H247">
        <v>1060.75</v>
      </c>
      <c r="I247">
        <v>1620.37</v>
      </c>
      <c r="J247">
        <v>1682.35</v>
      </c>
      <c r="K247">
        <v>1896.18</v>
      </c>
      <c r="L247">
        <v>608.5</v>
      </c>
      <c r="M247">
        <v>555.16</v>
      </c>
      <c r="N247">
        <v>464.47</v>
      </c>
      <c r="O247">
        <v>1230.93</v>
      </c>
      <c r="P247">
        <v>2350</v>
      </c>
      <c r="Q247">
        <v>1987.14</v>
      </c>
      <c r="R247">
        <v>630.85</v>
      </c>
      <c r="S247" t="s">
        <v>1119</v>
      </c>
    </row>
    <row r="248" spans="1:19" x14ac:dyDescent="0.2">
      <c r="A248">
        <v>6085</v>
      </c>
      <c r="B248">
        <v>4100</v>
      </c>
      <c r="C248">
        <v>2151.5500000000002</v>
      </c>
      <c r="D248">
        <v>2595.41</v>
      </c>
      <c r="E248">
        <v>2151.5500000000002</v>
      </c>
      <c r="F248">
        <v>2151.5500000000002</v>
      </c>
      <c r="G248">
        <v>2151.5500000000002</v>
      </c>
      <c r="H248">
        <v>2151.5500000000002</v>
      </c>
      <c r="I248">
        <v>2692.63</v>
      </c>
      <c r="J248">
        <v>2151.5500000000002</v>
      </c>
      <c r="K248">
        <v>2151.5500000000002</v>
      </c>
      <c r="L248">
        <v>2151.5500000000002</v>
      </c>
      <c r="M248">
        <v>2151.5500000000002</v>
      </c>
      <c r="N248">
        <v>2151.5500000000002</v>
      </c>
      <c r="O248">
        <v>2151.5500000000002</v>
      </c>
      <c r="P248">
        <v>2151.5500000000002</v>
      </c>
      <c r="Q248">
        <v>2151.5500000000002</v>
      </c>
      <c r="R248">
        <v>2151.5500000000002</v>
      </c>
      <c r="S248" t="s">
        <v>1120</v>
      </c>
    </row>
    <row r="249" spans="1:19" x14ac:dyDescent="0.2">
      <c r="A249">
        <v>6086</v>
      </c>
      <c r="B249">
        <v>300.49</v>
      </c>
      <c r="C249">
        <v>300.49</v>
      </c>
      <c r="D249">
        <v>300.49</v>
      </c>
      <c r="E249">
        <v>300.49</v>
      </c>
      <c r="F249">
        <v>300.49</v>
      </c>
      <c r="G249">
        <v>300.49</v>
      </c>
      <c r="H249">
        <v>300.49</v>
      </c>
      <c r="I249">
        <v>500</v>
      </c>
      <c r="J249">
        <v>300.49</v>
      </c>
      <c r="K249">
        <v>2211.11</v>
      </c>
      <c r="L249">
        <v>1040.68</v>
      </c>
      <c r="M249">
        <v>300.49</v>
      </c>
      <c r="N249">
        <v>300.49</v>
      </c>
      <c r="O249">
        <v>300.49</v>
      </c>
      <c r="P249">
        <v>300.49</v>
      </c>
      <c r="Q249">
        <v>300.49</v>
      </c>
      <c r="R249">
        <v>300.49</v>
      </c>
      <c r="S249" t="s">
        <v>1121</v>
      </c>
    </row>
    <row r="250" spans="1:19" x14ac:dyDescent="0.2">
      <c r="A250">
        <v>6094</v>
      </c>
      <c r="B250">
        <v>502.55</v>
      </c>
      <c r="C250">
        <v>502.55</v>
      </c>
      <c r="D250">
        <v>502.55</v>
      </c>
      <c r="E250">
        <v>502.55</v>
      </c>
      <c r="F250">
        <v>502.55</v>
      </c>
      <c r="G250">
        <v>502.55</v>
      </c>
      <c r="H250">
        <v>502.55</v>
      </c>
      <c r="I250">
        <v>502.55</v>
      </c>
      <c r="J250">
        <v>2000</v>
      </c>
      <c r="K250">
        <v>1200</v>
      </c>
      <c r="L250">
        <v>742.15</v>
      </c>
      <c r="M250">
        <v>642.05999999999995</v>
      </c>
      <c r="N250">
        <v>502.55</v>
      </c>
      <c r="O250">
        <v>502.55</v>
      </c>
      <c r="P250">
        <v>502.55</v>
      </c>
      <c r="Q250">
        <v>502.55</v>
      </c>
      <c r="R250">
        <v>502.55</v>
      </c>
      <c r="S250" t="s">
        <v>1122</v>
      </c>
    </row>
    <row r="251" spans="1:19" x14ac:dyDescent="0.2">
      <c r="A251">
        <v>6095</v>
      </c>
      <c r="B251">
        <v>2467.89</v>
      </c>
      <c r="C251">
        <v>1923.7</v>
      </c>
      <c r="D251">
        <v>2645.1</v>
      </c>
      <c r="E251">
        <v>4950</v>
      </c>
      <c r="F251">
        <v>1452.74</v>
      </c>
      <c r="G251">
        <v>2828.26</v>
      </c>
      <c r="H251">
        <v>2500</v>
      </c>
      <c r="I251">
        <v>2642.43</v>
      </c>
      <c r="J251">
        <v>1452.74</v>
      </c>
      <c r="K251">
        <v>1812.5</v>
      </c>
      <c r="L251">
        <v>1452.74</v>
      </c>
      <c r="M251">
        <v>1452.74</v>
      </c>
      <c r="N251">
        <v>1452.74</v>
      </c>
      <c r="O251">
        <v>1452.74</v>
      </c>
      <c r="P251">
        <v>1452.74</v>
      </c>
      <c r="Q251">
        <v>2000</v>
      </c>
      <c r="R251">
        <v>1632.74</v>
      </c>
      <c r="S251" t="s">
        <v>1123</v>
      </c>
    </row>
    <row r="252" spans="1:19" x14ac:dyDescent="0.2">
      <c r="A252">
        <v>6104</v>
      </c>
      <c r="B252">
        <v>1167.53</v>
      </c>
      <c r="C252">
        <v>1167.53</v>
      </c>
      <c r="D252">
        <v>1167.53</v>
      </c>
      <c r="E252">
        <v>1167.53</v>
      </c>
      <c r="F252">
        <v>1167.53</v>
      </c>
      <c r="G252">
        <v>1167.53</v>
      </c>
      <c r="H252">
        <v>1167.53</v>
      </c>
      <c r="I252">
        <v>1167.53</v>
      </c>
      <c r="J252">
        <v>1167.53</v>
      </c>
      <c r="K252">
        <v>1167.53</v>
      </c>
      <c r="L252">
        <v>1167.53</v>
      </c>
      <c r="M252">
        <v>1167.53</v>
      </c>
      <c r="N252">
        <v>1167.53</v>
      </c>
      <c r="O252">
        <v>1167.53</v>
      </c>
      <c r="P252">
        <v>1167.53</v>
      </c>
      <c r="Q252">
        <v>1167.53</v>
      </c>
      <c r="R252">
        <v>1167.53</v>
      </c>
      <c r="S252" t="s">
        <v>352</v>
      </c>
    </row>
    <row r="253" spans="1:19" x14ac:dyDescent="0.2">
      <c r="A253">
        <v>6105</v>
      </c>
      <c r="B253">
        <v>1167.53</v>
      </c>
      <c r="C253">
        <v>1167.53</v>
      </c>
      <c r="D253">
        <v>1167.53</v>
      </c>
      <c r="E253">
        <v>1167.53</v>
      </c>
      <c r="F253">
        <v>1167.53</v>
      </c>
      <c r="G253">
        <v>1167.53</v>
      </c>
      <c r="H253">
        <v>1167.53</v>
      </c>
      <c r="I253">
        <v>1167.53</v>
      </c>
      <c r="J253">
        <v>1167.53</v>
      </c>
      <c r="K253">
        <v>1167.53</v>
      </c>
      <c r="L253">
        <v>1167.53</v>
      </c>
      <c r="M253">
        <v>1167.53</v>
      </c>
      <c r="N253">
        <v>1167.53</v>
      </c>
      <c r="O253">
        <v>1167.53</v>
      </c>
      <c r="P253">
        <v>1167.53</v>
      </c>
      <c r="Q253">
        <v>1167.53</v>
      </c>
      <c r="R253">
        <v>1167.53</v>
      </c>
      <c r="S253" t="s">
        <v>354</v>
      </c>
    </row>
    <row r="254" spans="1:19" x14ac:dyDescent="0.2">
      <c r="A254">
        <v>6106</v>
      </c>
      <c r="B254">
        <v>2041.21</v>
      </c>
      <c r="C254">
        <v>1963.15</v>
      </c>
      <c r="D254">
        <v>3210.86</v>
      </c>
      <c r="E254">
        <v>4438.9399999999996</v>
      </c>
      <c r="F254">
        <v>1867.04</v>
      </c>
      <c r="G254">
        <v>1113.72</v>
      </c>
      <c r="H254">
        <v>1405.21</v>
      </c>
      <c r="I254">
        <v>1629.5</v>
      </c>
      <c r="J254">
        <v>793.03</v>
      </c>
      <c r="K254">
        <v>1755.73</v>
      </c>
      <c r="L254">
        <v>721.11</v>
      </c>
      <c r="M254">
        <v>572.02</v>
      </c>
      <c r="N254">
        <v>453.2</v>
      </c>
      <c r="O254">
        <v>422.57</v>
      </c>
      <c r="P254">
        <v>2018.1</v>
      </c>
      <c r="Q254">
        <v>2074.6999999999998</v>
      </c>
      <c r="R254">
        <v>793.9</v>
      </c>
      <c r="S254" t="s">
        <v>1124</v>
      </c>
    </row>
    <row r="255" spans="1:19" x14ac:dyDescent="0.2">
      <c r="A255">
        <v>6107</v>
      </c>
      <c r="B255">
        <v>2315.04</v>
      </c>
      <c r="C255">
        <v>2068.7600000000002</v>
      </c>
      <c r="D255">
        <v>3771.49</v>
      </c>
      <c r="E255">
        <v>7829.39</v>
      </c>
      <c r="F255">
        <v>1856.36</v>
      </c>
      <c r="G255">
        <v>782.51</v>
      </c>
      <c r="H255">
        <v>1480.87</v>
      </c>
      <c r="I255">
        <v>1808.45</v>
      </c>
      <c r="J255">
        <v>753.72</v>
      </c>
      <c r="K255">
        <v>1912.1</v>
      </c>
      <c r="L255">
        <v>674.73</v>
      </c>
      <c r="M255">
        <v>535.99</v>
      </c>
      <c r="N255">
        <v>426.98</v>
      </c>
      <c r="O255">
        <v>426.98</v>
      </c>
      <c r="P255">
        <v>426.98</v>
      </c>
      <c r="Q255">
        <v>2049.3000000000002</v>
      </c>
      <c r="R255">
        <v>1116.0899999999999</v>
      </c>
      <c r="S255" t="s">
        <v>1125</v>
      </c>
    </row>
    <row r="256" spans="1:19" x14ac:dyDescent="0.2">
      <c r="A256">
        <v>6112</v>
      </c>
      <c r="B256">
        <v>3240.49</v>
      </c>
      <c r="C256">
        <v>2260.3200000000002</v>
      </c>
      <c r="D256">
        <v>3694.47</v>
      </c>
      <c r="E256">
        <v>2736.41</v>
      </c>
      <c r="F256">
        <v>881.75</v>
      </c>
      <c r="G256">
        <v>2010.58</v>
      </c>
      <c r="H256">
        <v>1686.28</v>
      </c>
      <c r="I256">
        <v>1977.28</v>
      </c>
      <c r="J256">
        <v>3634.59</v>
      </c>
      <c r="K256">
        <v>3555</v>
      </c>
      <c r="L256">
        <v>658.68</v>
      </c>
      <c r="M256">
        <v>534.05999999999995</v>
      </c>
      <c r="N256">
        <v>358.54</v>
      </c>
      <c r="O256">
        <v>358.54</v>
      </c>
      <c r="P256">
        <v>2111.36</v>
      </c>
      <c r="Q256">
        <v>2332.5700000000002</v>
      </c>
      <c r="R256">
        <v>698.86</v>
      </c>
      <c r="S256" t="s">
        <v>1126</v>
      </c>
    </row>
    <row r="257" spans="1:19" x14ac:dyDescent="0.2">
      <c r="A257">
        <v>6118</v>
      </c>
      <c r="B257">
        <v>1608.67</v>
      </c>
      <c r="C257">
        <v>1608.67</v>
      </c>
      <c r="D257">
        <v>3500</v>
      </c>
      <c r="E257">
        <v>3800</v>
      </c>
      <c r="F257">
        <v>1608.67</v>
      </c>
      <c r="G257">
        <v>3400</v>
      </c>
      <c r="H257">
        <v>1608.67</v>
      </c>
      <c r="I257">
        <v>1608.67</v>
      </c>
      <c r="J257">
        <v>1608.67</v>
      </c>
      <c r="K257">
        <v>2400</v>
      </c>
      <c r="L257">
        <v>1608.67</v>
      </c>
      <c r="M257">
        <v>1608.67</v>
      </c>
      <c r="N257">
        <v>1608.67</v>
      </c>
      <c r="O257">
        <v>1608.67</v>
      </c>
      <c r="P257">
        <v>1608.67</v>
      </c>
      <c r="Q257">
        <v>1608.67</v>
      </c>
      <c r="R257">
        <v>1608.67</v>
      </c>
      <c r="S257" t="s">
        <v>1127</v>
      </c>
    </row>
    <row r="258" spans="1:19" x14ac:dyDescent="0.2">
      <c r="A258">
        <v>6121</v>
      </c>
      <c r="B258">
        <v>505</v>
      </c>
      <c r="C258">
        <v>505</v>
      </c>
      <c r="D258">
        <v>505</v>
      </c>
      <c r="E258">
        <v>505</v>
      </c>
      <c r="F258">
        <v>505</v>
      </c>
      <c r="G258">
        <v>505</v>
      </c>
      <c r="H258">
        <v>505</v>
      </c>
      <c r="I258">
        <v>505</v>
      </c>
      <c r="J258">
        <v>505</v>
      </c>
      <c r="K258">
        <v>505</v>
      </c>
      <c r="L258">
        <v>505</v>
      </c>
      <c r="M258">
        <v>505</v>
      </c>
      <c r="N258">
        <v>505</v>
      </c>
      <c r="O258">
        <v>505</v>
      </c>
      <c r="P258">
        <v>505</v>
      </c>
      <c r="Q258">
        <v>505</v>
      </c>
      <c r="R258">
        <v>505</v>
      </c>
      <c r="S258" t="s">
        <v>1128</v>
      </c>
    </row>
    <row r="259" spans="1:19" x14ac:dyDescent="0.2">
      <c r="A259">
        <v>6122</v>
      </c>
      <c r="B259">
        <v>328.18</v>
      </c>
      <c r="C259">
        <v>328.18</v>
      </c>
      <c r="D259">
        <v>328.18</v>
      </c>
      <c r="E259">
        <v>328.18</v>
      </c>
      <c r="F259">
        <v>328.18</v>
      </c>
      <c r="G259">
        <v>328.18</v>
      </c>
      <c r="H259">
        <v>328.18</v>
      </c>
      <c r="I259">
        <v>328.18</v>
      </c>
      <c r="J259">
        <v>328.18</v>
      </c>
      <c r="K259">
        <v>328.18</v>
      </c>
      <c r="L259">
        <v>395.34</v>
      </c>
      <c r="M259">
        <v>343.72</v>
      </c>
      <c r="N259">
        <v>328.82</v>
      </c>
      <c r="O259">
        <v>328.18</v>
      </c>
      <c r="P259">
        <v>328.18</v>
      </c>
      <c r="Q259">
        <v>328.18</v>
      </c>
      <c r="R259">
        <v>328.18</v>
      </c>
      <c r="S259" t="s">
        <v>1129</v>
      </c>
    </row>
    <row r="260" spans="1:19" x14ac:dyDescent="0.2">
      <c r="A260">
        <v>6123</v>
      </c>
      <c r="B260">
        <v>306.29000000000002</v>
      </c>
      <c r="C260">
        <v>306.29000000000002</v>
      </c>
      <c r="D260">
        <v>306.29000000000002</v>
      </c>
      <c r="E260">
        <v>306.29000000000002</v>
      </c>
      <c r="F260">
        <v>306.29000000000002</v>
      </c>
      <c r="G260">
        <v>306.29000000000002</v>
      </c>
      <c r="H260">
        <v>306.29000000000002</v>
      </c>
      <c r="I260">
        <v>306.29000000000002</v>
      </c>
      <c r="J260">
        <v>306.29000000000002</v>
      </c>
      <c r="K260">
        <v>306.29000000000002</v>
      </c>
      <c r="L260">
        <v>3000</v>
      </c>
      <c r="M260">
        <v>306.29000000000002</v>
      </c>
      <c r="N260">
        <v>321.20999999999998</v>
      </c>
      <c r="O260">
        <v>332.55</v>
      </c>
      <c r="P260">
        <v>306.29000000000002</v>
      </c>
      <c r="Q260">
        <v>2200</v>
      </c>
      <c r="R260">
        <v>306.29000000000002</v>
      </c>
      <c r="S260" t="s">
        <v>1130</v>
      </c>
    </row>
    <row r="261" spans="1:19" x14ac:dyDescent="0.2">
      <c r="A261">
        <v>6124</v>
      </c>
      <c r="B261">
        <v>1167.53</v>
      </c>
      <c r="C261">
        <v>1167.53</v>
      </c>
      <c r="D261">
        <v>1167.53</v>
      </c>
      <c r="E261">
        <v>1167.53</v>
      </c>
      <c r="F261">
        <v>1167.53</v>
      </c>
      <c r="G261">
        <v>1167.53</v>
      </c>
      <c r="H261">
        <v>1167.53</v>
      </c>
      <c r="I261">
        <v>1167.53</v>
      </c>
      <c r="J261">
        <v>1167.53</v>
      </c>
      <c r="K261">
        <v>1167.53</v>
      </c>
      <c r="L261">
        <v>1167.53</v>
      </c>
      <c r="M261">
        <v>1167.53</v>
      </c>
      <c r="N261">
        <v>1167.53</v>
      </c>
      <c r="O261">
        <v>1167.53</v>
      </c>
      <c r="P261">
        <v>1167.53</v>
      </c>
      <c r="Q261">
        <v>1167.53</v>
      </c>
      <c r="R261">
        <v>1167.53</v>
      </c>
      <c r="S261" t="s">
        <v>472</v>
      </c>
    </row>
    <row r="262" spans="1:19" x14ac:dyDescent="0.2">
      <c r="A262">
        <v>6125</v>
      </c>
      <c r="B262">
        <v>1167.53</v>
      </c>
      <c r="C262">
        <v>1167.53</v>
      </c>
      <c r="D262">
        <v>1167.53</v>
      </c>
      <c r="E262">
        <v>1167.53</v>
      </c>
      <c r="F262">
        <v>1167.53</v>
      </c>
      <c r="G262">
        <v>1167.53</v>
      </c>
      <c r="H262">
        <v>1167.53</v>
      </c>
      <c r="I262">
        <v>1167.53</v>
      </c>
      <c r="J262">
        <v>1167.53</v>
      </c>
      <c r="K262">
        <v>1167.53</v>
      </c>
      <c r="L262">
        <v>1167.53</v>
      </c>
      <c r="M262">
        <v>1167.53</v>
      </c>
      <c r="N262">
        <v>1167.53</v>
      </c>
      <c r="O262">
        <v>1167.53</v>
      </c>
      <c r="P262">
        <v>1167.53</v>
      </c>
      <c r="Q262">
        <v>1167.53</v>
      </c>
      <c r="R262">
        <v>1167.53</v>
      </c>
      <c r="S262" t="s">
        <v>404</v>
      </c>
    </row>
    <row r="263" spans="1:19" x14ac:dyDescent="0.2">
      <c r="A263">
        <v>6126</v>
      </c>
      <c r="B263">
        <v>1167.53</v>
      </c>
      <c r="C263">
        <v>1167.53</v>
      </c>
      <c r="D263">
        <v>1167.53</v>
      </c>
      <c r="E263">
        <v>1167.53</v>
      </c>
      <c r="F263">
        <v>1167.53</v>
      </c>
      <c r="G263">
        <v>1167.53</v>
      </c>
      <c r="H263">
        <v>1167.53</v>
      </c>
      <c r="I263">
        <v>1167.53</v>
      </c>
      <c r="J263">
        <v>1167.53</v>
      </c>
      <c r="K263">
        <v>1167.53</v>
      </c>
      <c r="L263">
        <v>1167.53</v>
      </c>
      <c r="M263">
        <v>1167.53</v>
      </c>
      <c r="N263">
        <v>1167.53</v>
      </c>
      <c r="O263">
        <v>1167.53</v>
      </c>
      <c r="P263">
        <v>1167.53</v>
      </c>
      <c r="Q263">
        <v>1167.53</v>
      </c>
      <c r="R263">
        <v>1167.53</v>
      </c>
      <c r="S263" t="s">
        <v>393</v>
      </c>
    </row>
    <row r="264" spans="1:19" x14ac:dyDescent="0.2">
      <c r="A264">
        <v>6127</v>
      </c>
      <c r="B264">
        <v>1986.57</v>
      </c>
      <c r="C264">
        <v>1643.16</v>
      </c>
      <c r="D264">
        <v>2987.18</v>
      </c>
      <c r="E264">
        <v>5207</v>
      </c>
      <c r="F264">
        <v>2113.27</v>
      </c>
      <c r="G264">
        <v>1797.03</v>
      </c>
      <c r="H264">
        <v>1741.82</v>
      </c>
      <c r="I264">
        <v>2238.0100000000002</v>
      </c>
      <c r="J264">
        <v>2000</v>
      </c>
      <c r="K264">
        <v>1750.11</v>
      </c>
      <c r="L264">
        <v>762.45</v>
      </c>
      <c r="M264">
        <v>574.41</v>
      </c>
      <c r="N264">
        <v>384.14</v>
      </c>
      <c r="O264">
        <v>384.14</v>
      </c>
      <c r="P264">
        <v>384.14</v>
      </c>
      <c r="Q264">
        <v>1845.93</v>
      </c>
      <c r="R264">
        <v>500</v>
      </c>
      <c r="S264" t="s">
        <v>1131</v>
      </c>
    </row>
    <row r="265" spans="1:19" x14ac:dyDescent="0.2">
      <c r="A265">
        <v>6133</v>
      </c>
      <c r="B265">
        <v>1500</v>
      </c>
      <c r="C265">
        <v>1600</v>
      </c>
      <c r="D265">
        <v>920.34</v>
      </c>
      <c r="E265">
        <v>6000</v>
      </c>
      <c r="F265">
        <v>920.34</v>
      </c>
      <c r="G265">
        <v>1350</v>
      </c>
      <c r="H265">
        <v>920.34</v>
      </c>
      <c r="I265">
        <v>4000</v>
      </c>
      <c r="J265">
        <v>920.34</v>
      </c>
      <c r="K265">
        <v>1766.67</v>
      </c>
      <c r="L265">
        <v>920.34</v>
      </c>
      <c r="M265">
        <v>920.34</v>
      </c>
      <c r="N265">
        <v>920.34</v>
      </c>
      <c r="O265">
        <v>920.34</v>
      </c>
      <c r="P265">
        <v>920.34</v>
      </c>
      <c r="Q265">
        <v>920.34</v>
      </c>
      <c r="R265">
        <v>920.34</v>
      </c>
      <c r="S265" t="s">
        <v>1132</v>
      </c>
    </row>
    <row r="266" spans="1:19" x14ac:dyDescent="0.2">
      <c r="A266">
        <v>6136</v>
      </c>
      <c r="B266">
        <v>3554.93</v>
      </c>
      <c r="C266">
        <v>441.67</v>
      </c>
      <c r="D266">
        <v>3519.15</v>
      </c>
      <c r="E266">
        <v>3500</v>
      </c>
      <c r="F266">
        <v>1590</v>
      </c>
      <c r="G266">
        <v>441.67</v>
      </c>
      <c r="H266">
        <v>441.67</v>
      </c>
      <c r="I266">
        <v>1915.7</v>
      </c>
      <c r="J266">
        <v>1478.68</v>
      </c>
      <c r="K266">
        <v>1759.27</v>
      </c>
      <c r="L266">
        <v>651.64</v>
      </c>
      <c r="M266">
        <v>1200</v>
      </c>
      <c r="N266">
        <v>441.67</v>
      </c>
      <c r="O266">
        <v>441.67</v>
      </c>
      <c r="P266">
        <v>1800</v>
      </c>
      <c r="Q266">
        <v>2002.36</v>
      </c>
      <c r="R266">
        <v>1596.58</v>
      </c>
      <c r="S266" t="s">
        <v>1133</v>
      </c>
    </row>
    <row r="267" spans="1:19" x14ac:dyDescent="0.2">
      <c r="A267">
        <v>6140</v>
      </c>
      <c r="B267">
        <v>1167.53</v>
      </c>
      <c r="C267">
        <v>1167.53</v>
      </c>
      <c r="D267">
        <v>1167.53</v>
      </c>
      <c r="E267">
        <v>1167.53</v>
      </c>
      <c r="F267">
        <v>1167.53</v>
      </c>
      <c r="G267">
        <v>1167.53</v>
      </c>
      <c r="H267">
        <v>1167.53</v>
      </c>
      <c r="I267">
        <v>1167.53</v>
      </c>
      <c r="J267">
        <v>1167.53</v>
      </c>
      <c r="K267">
        <v>1167.53</v>
      </c>
      <c r="L267">
        <v>1167.53</v>
      </c>
      <c r="M267">
        <v>1167.53</v>
      </c>
      <c r="N267">
        <v>1167.53</v>
      </c>
      <c r="O267">
        <v>1167.53</v>
      </c>
      <c r="P267">
        <v>1167.53</v>
      </c>
      <c r="Q267">
        <v>1167.53</v>
      </c>
      <c r="R267">
        <v>1167.53</v>
      </c>
      <c r="S267" t="s">
        <v>429</v>
      </c>
    </row>
    <row r="268" spans="1:19" x14ac:dyDescent="0.2">
      <c r="A268">
        <v>6154</v>
      </c>
      <c r="B268">
        <v>1798.24</v>
      </c>
      <c r="C268">
        <v>1792.54</v>
      </c>
      <c r="D268">
        <v>3285.08</v>
      </c>
      <c r="E268">
        <v>4537.34</v>
      </c>
      <c r="F268">
        <v>3116.86</v>
      </c>
      <c r="G268">
        <v>1253.47</v>
      </c>
      <c r="H268">
        <v>1657.93</v>
      </c>
      <c r="I268">
        <v>2043.53</v>
      </c>
      <c r="J268">
        <v>1145.71</v>
      </c>
      <c r="K268">
        <v>1682.06</v>
      </c>
      <c r="L268">
        <v>710.33</v>
      </c>
      <c r="M268">
        <v>469.89</v>
      </c>
      <c r="N268">
        <v>330.3</v>
      </c>
      <c r="O268">
        <v>319.67</v>
      </c>
      <c r="P268">
        <v>2148.3000000000002</v>
      </c>
      <c r="Q268">
        <v>2224.29</v>
      </c>
      <c r="R268">
        <v>312.10000000000002</v>
      </c>
      <c r="S268" t="s">
        <v>1134</v>
      </c>
    </row>
    <row r="269" spans="1:19" x14ac:dyDescent="0.2">
      <c r="A269">
        <v>6157</v>
      </c>
      <c r="B269">
        <v>1167.53</v>
      </c>
      <c r="C269">
        <v>1167.53</v>
      </c>
      <c r="D269">
        <v>1167.53</v>
      </c>
      <c r="E269">
        <v>1167.53</v>
      </c>
      <c r="F269">
        <v>1167.53</v>
      </c>
      <c r="G269">
        <v>1167.53</v>
      </c>
      <c r="H269">
        <v>1167.53</v>
      </c>
      <c r="I269">
        <v>1167.53</v>
      </c>
      <c r="J269">
        <v>1167.53</v>
      </c>
      <c r="K269">
        <v>1167.53</v>
      </c>
      <c r="L269">
        <v>1167.53</v>
      </c>
      <c r="M269">
        <v>1167.53</v>
      </c>
      <c r="N269">
        <v>1167.53</v>
      </c>
      <c r="O269">
        <v>1167.53</v>
      </c>
      <c r="P269">
        <v>1167.53</v>
      </c>
      <c r="Q269">
        <v>1167.53</v>
      </c>
      <c r="R269">
        <v>1167.53</v>
      </c>
      <c r="S269" t="s">
        <v>229</v>
      </c>
    </row>
    <row r="270" spans="1:19" x14ac:dyDescent="0.2">
      <c r="A270">
        <v>6160</v>
      </c>
      <c r="B270">
        <v>1167.53</v>
      </c>
      <c r="C270">
        <v>1167.53</v>
      </c>
      <c r="D270">
        <v>1167.53</v>
      </c>
      <c r="E270">
        <v>1167.53</v>
      </c>
      <c r="F270">
        <v>1167.53</v>
      </c>
      <c r="G270">
        <v>1167.53</v>
      </c>
      <c r="H270">
        <v>1167.53</v>
      </c>
      <c r="I270">
        <v>1167.53</v>
      </c>
      <c r="J270">
        <v>1167.53</v>
      </c>
      <c r="K270">
        <v>1167.53</v>
      </c>
      <c r="L270">
        <v>1167.53</v>
      </c>
      <c r="M270">
        <v>1167.53</v>
      </c>
      <c r="N270">
        <v>1167.53</v>
      </c>
      <c r="O270">
        <v>1167.53</v>
      </c>
      <c r="P270">
        <v>1167.53</v>
      </c>
      <c r="Q270">
        <v>1167.53</v>
      </c>
      <c r="R270">
        <v>1167.53</v>
      </c>
      <c r="S270" t="s">
        <v>232</v>
      </c>
    </row>
    <row r="271" spans="1:19" x14ac:dyDescent="0.2">
      <c r="A271">
        <v>6162</v>
      </c>
      <c r="B271">
        <v>1167.53</v>
      </c>
      <c r="C271">
        <v>1167.53</v>
      </c>
      <c r="D271">
        <v>1167.53</v>
      </c>
      <c r="E271">
        <v>1167.53</v>
      </c>
      <c r="F271">
        <v>1167.53</v>
      </c>
      <c r="G271">
        <v>1167.53</v>
      </c>
      <c r="H271">
        <v>1167.53</v>
      </c>
      <c r="I271">
        <v>1167.53</v>
      </c>
      <c r="J271">
        <v>1167.53</v>
      </c>
      <c r="K271">
        <v>1167.53</v>
      </c>
      <c r="L271">
        <v>1167.53</v>
      </c>
      <c r="M271">
        <v>1167.53</v>
      </c>
      <c r="N271">
        <v>1167.53</v>
      </c>
      <c r="O271">
        <v>1167.53</v>
      </c>
      <c r="P271">
        <v>1167.53</v>
      </c>
      <c r="Q271">
        <v>1167.53</v>
      </c>
      <c r="R271">
        <v>1167.53</v>
      </c>
      <c r="S271" t="s">
        <v>228</v>
      </c>
    </row>
    <row r="272" spans="1:19" x14ac:dyDescent="0.2">
      <c r="A272">
        <v>6163</v>
      </c>
      <c r="B272">
        <v>1859.13</v>
      </c>
      <c r="C272">
        <v>1929.07</v>
      </c>
      <c r="D272">
        <v>3116.12</v>
      </c>
      <c r="E272">
        <v>4653.3999999999996</v>
      </c>
      <c r="F272">
        <v>2019.28</v>
      </c>
      <c r="G272">
        <v>1536.27</v>
      </c>
      <c r="H272">
        <v>1372.95</v>
      </c>
      <c r="I272">
        <v>2257.1999999999998</v>
      </c>
      <c r="J272">
        <v>844.32</v>
      </c>
      <c r="K272">
        <v>1949.4</v>
      </c>
      <c r="L272">
        <v>623.9</v>
      </c>
      <c r="M272">
        <v>468.27</v>
      </c>
      <c r="N272">
        <v>417.7</v>
      </c>
      <c r="O272">
        <v>325</v>
      </c>
      <c r="P272">
        <v>2360.54</v>
      </c>
      <c r="Q272">
        <v>2049.7800000000002</v>
      </c>
      <c r="R272">
        <v>1156.9100000000001</v>
      </c>
      <c r="S272" t="s">
        <v>1135</v>
      </c>
    </row>
    <row r="273" spans="1:19" x14ac:dyDescent="0.2">
      <c r="A273">
        <v>6164</v>
      </c>
      <c r="B273">
        <v>1167.53</v>
      </c>
      <c r="C273">
        <v>1167.53</v>
      </c>
      <c r="D273">
        <v>1167.53</v>
      </c>
      <c r="E273">
        <v>1167.53</v>
      </c>
      <c r="F273">
        <v>1167.53</v>
      </c>
      <c r="G273">
        <v>1167.53</v>
      </c>
      <c r="H273">
        <v>1167.53</v>
      </c>
      <c r="I273">
        <v>1167.53</v>
      </c>
      <c r="J273">
        <v>1167.53</v>
      </c>
      <c r="K273">
        <v>1167.53</v>
      </c>
      <c r="L273">
        <v>1167.53</v>
      </c>
      <c r="M273">
        <v>1167.53</v>
      </c>
      <c r="N273">
        <v>1167.53</v>
      </c>
      <c r="O273">
        <v>1167.53</v>
      </c>
      <c r="P273">
        <v>1167.53</v>
      </c>
      <c r="Q273">
        <v>1167.53</v>
      </c>
      <c r="R273">
        <v>1167.53</v>
      </c>
      <c r="S273" t="s">
        <v>214</v>
      </c>
    </row>
    <row r="274" spans="1:19" x14ac:dyDescent="0.2">
      <c r="A274">
        <v>6165</v>
      </c>
      <c r="B274">
        <v>500</v>
      </c>
      <c r="C274">
        <v>500</v>
      </c>
      <c r="D274">
        <v>3296</v>
      </c>
      <c r="E274">
        <v>6000</v>
      </c>
      <c r="F274">
        <v>500</v>
      </c>
      <c r="G274">
        <v>1350</v>
      </c>
      <c r="H274">
        <v>500</v>
      </c>
      <c r="I274">
        <v>4000</v>
      </c>
      <c r="J274">
        <v>500</v>
      </c>
      <c r="K274">
        <v>1650</v>
      </c>
      <c r="L274">
        <v>1406.25</v>
      </c>
      <c r="M274">
        <v>500</v>
      </c>
      <c r="N274">
        <v>500</v>
      </c>
      <c r="O274">
        <v>500</v>
      </c>
      <c r="P274">
        <v>500</v>
      </c>
      <c r="Q274">
        <v>2400</v>
      </c>
      <c r="R274">
        <v>500</v>
      </c>
      <c r="S274" t="s">
        <v>1136</v>
      </c>
    </row>
    <row r="275" spans="1:19" x14ac:dyDescent="0.2">
      <c r="A275">
        <v>6167</v>
      </c>
      <c r="B275">
        <v>1167.53</v>
      </c>
      <c r="C275">
        <v>1167.53</v>
      </c>
      <c r="D275">
        <v>1167.53</v>
      </c>
      <c r="E275">
        <v>1167.53</v>
      </c>
      <c r="F275">
        <v>1167.53</v>
      </c>
      <c r="G275">
        <v>1167.53</v>
      </c>
      <c r="H275">
        <v>1167.53</v>
      </c>
      <c r="I275">
        <v>1167.53</v>
      </c>
      <c r="J275">
        <v>1167.53</v>
      </c>
      <c r="K275">
        <v>1167.53</v>
      </c>
      <c r="L275">
        <v>1167.53</v>
      </c>
      <c r="M275">
        <v>1167.53</v>
      </c>
      <c r="N275">
        <v>1167.53</v>
      </c>
      <c r="O275">
        <v>1167.53</v>
      </c>
      <c r="P275">
        <v>1167.53</v>
      </c>
      <c r="Q275">
        <v>1167.53</v>
      </c>
      <c r="R275">
        <v>1167.53</v>
      </c>
      <c r="S275" t="s">
        <v>358</v>
      </c>
    </row>
    <row r="276" spans="1:19" x14ac:dyDescent="0.2">
      <c r="A276">
        <v>6169</v>
      </c>
      <c r="B276">
        <v>1167.53</v>
      </c>
      <c r="C276">
        <v>1167.53</v>
      </c>
      <c r="D276">
        <v>1167.53</v>
      </c>
      <c r="E276">
        <v>1167.53</v>
      </c>
      <c r="F276">
        <v>1167.53</v>
      </c>
      <c r="G276">
        <v>1167.53</v>
      </c>
      <c r="H276">
        <v>1167.53</v>
      </c>
      <c r="I276">
        <v>1167.53</v>
      </c>
      <c r="J276">
        <v>1167.53</v>
      </c>
      <c r="K276">
        <v>1167.53</v>
      </c>
      <c r="L276">
        <v>1167.53</v>
      </c>
      <c r="M276">
        <v>1167.53</v>
      </c>
      <c r="N276">
        <v>1167.53</v>
      </c>
      <c r="O276">
        <v>1167.53</v>
      </c>
      <c r="P276">
        <v>1167.53</v>
      </c>
      <c r="Q276">
        <v>1167.53</v>
      </c>
      <c r="R276">
        <v>1167.53</v>
      </c>
      <c r="S276" t="s">
        <v>314</v>
      </c>
    </row>
    <row r="277" spans="1:19" x14ac:dyDescent="0.2">
      <c r="A277">
        <v>6171</v>
      </c>
      <c r="B277">
        <v>4300</v>
      </c>
      <c r="C277">
        <v>889.36</v>
      </c>
      <c r="D277">
        <v>2705.74</v>
      </c>
      <c r="E277">
        <v>3754.59</v>
      </c>
      <c r="F277">
        <v>889.36</v>
      </c>
      <c r="G277">
        <v>889.36</v>
      </c>
      <c r="H277">
        <v>1219.3900000000001</v>
      </c>
      <c r="I277">
        <v>1703.14</v>
      </c>
      <c r="J277">
        <v>2371.4299999999998</v>
      </c>
      <c r="K277">
        <v>1892.01</v>
      </c>
      <c r="L277">
        <v>1336.33</v>
      </c>
      <c r="M277">
        <v>889.36</v>
      </c>
      <c r="N277">
        <v>889.36</v>
      </c>
      <c r="O277">
        <v>889.36</v>
      </c>
      <c r="P277">
        <v>889.36</v>
      </c>
      <c r="Q277">
        <v>2018.17</v>
      </c>
      <c r="R277">
        <v>889.36</v>
      </c>
      <c r="S277" t="s">
        <v>1137</v>
      </c>
    </row>
    <row r="278" spans="1:19" x14ac:dyDescent="0.2">
      <c r="A278">
        <v>6172</v>
      </c>
      <c r="B278">
        <v>1167.53</v>
      </c>
      <c r="C278">
        <v>1167.53</v>
      </c>
      <c r="D278">
        <v>1167.53</v>
      </c>
      <c r="E278">
        <v>1167.53</v>
      </c>
      <c r="F278">
        <v>1167.53</v>
      </c>
      <c r="G278">
        <v>1167.53</v>
      </c>
      <c r="H278">
        <v>1167.53</v>
      </c>
      <c r="I278">
        <v>1167.53</v>
      </c>
      <c r="J278">
        <v>1167.53</v>
      </c>
      <c r="K278">
        <v>1167.53</v>
      </c>
      <c r="L278">
        <v>1167.53</v>
      </c>
      <c r="M278">
        <v>1167.53</v>
      </c>
      <c r="N278">
        <v>1167.53</v>
      </c>
      <c r="O278">
        <v>1167.53</v>
      </c>
      <c r="P278">
        <v>1167.53</v>
      </c>
      <c r="Q278">
        <v>1167.53</v>
      </c>
      <c r="R278">
        <v>1167.53</v>
      </c>
      <c r="S278" t="s">
        <v>384</v>
      </c>
    </row>
    <row r="279" spans="1:19" x14ac:dyDescent="0.2">
      <c r="A279">
        <v>6173</v>
      </c>
      <c r="B279">
        <v>2274.79</v>
      </c>
      <c r="C279">
        <v>1584.38</v>
      </c>
      <c r="D279">
        <v>2719.7</v>
      </c>
      <c r="E279">
        <v>676.28</v>
      </c>
      <c r="F279">
        <v>676.28</v>
      </c>
      <c r="G279">
        <v>3400</v>
      </c>
      <c r="H279">
        <v>1575.57</v>
      </c>
      <c r="I279">
        <v>4100</v>
      </c>
      <c r="J279">
        <v>676.28</v>
      </c>
      <c r="K279">
        <v>1573.04</v>
      </c>
      <c r="L279">
        <v>676.28</v>
      </c>
      <c r="M279">
        <v>676.28</v>
      </c>
      <c r="N279">
        <v>676.28</v>
      </c>
      <c r="O279">
        <v>676.28</v>
      </c>
      <c r="P279">
        <v>676.28</v>
      </c>
      <c r="Q279">
        <v>1500</v>
      </c>
      <c r="R279">
        <v>676.28</v>
      </c>
      <c r="S279" t="s">
        <v>1138</v>
      </c>
    </row>
    <row r="280" spans="1:19" x14ac:dyDescent="0.2">
      <c r="A280">
        <v>6174</v>
      </c>
      <c r="B280">
        <v>1167.53</v>
      </c>
      <c r="C280">
        <v>1167.53</v>
      </c>
      <c r="D280">
        <v>1167.53</v>
      </c>
      <c r="E280">
        <v>1167.53</v>
      </c>
      <c r="F280">
        <v>1167.53</v>
      </c>
      <c r="G280">
        <v>1167.53</v>
      </c>
      <c r="H280">
        <v>1167.53</v>
      </c>
      <c r="I280">
        <v>1167.53</v>
      </c>
      <c r="J280">
        <v>1167.53</v>
      </c>
      <c r="K280">
        <v>1167.53</v>
      </c>
      <c r="L280">
        <v>1167.53</v>
      </c>
      <c r="M280">
        <v>1167.53</v>
      </c>
      <c r="N280">
        <v>1167.53</v>
      </c>
      <c r="O280">
        <v>1167.53</v>
      </c>
      <c r="P280">
        <v>1167.53</v>
      </c>
      <c r="Q280">
        <v>1167.53</v>
      </c>
      <c r="R280">
        <v>1167.53</v>
      </c>
      <c r="S280" t="s">
        <v>186</v>
      </c>
    </row>
    <row r="281" spans="1:19" x14ac:dyDescent="0.2">
      <c r="A281">
        <v>6175</v>
      </c>
      <c r="B281">
        <v>331.5</v>
      </c>
      <c r="C281">
        <v>1400</v>
      </c>
      <c r="D281">
        <v>2750</v>
      </c>
      <c r="E281">
        <v>331.5</v>
      </c>
      <c r="F281">
        <v>1292.98</v>
      </c>
      <c r="G281">
        <v>683.37</v>
      </c>
      <c r="H281">
        <v>1199.77</v>
      </c>
      <c r="I281">
        <v>1819.04</v>
      </c>
      <c r="J281">
        <v>725.88</v>
      </c>
      <c r="K281">
        <v>2000</v>
      </c>
      <c r="L281">
        <v>701.84</v>
      </c>
      <c r="M281">
        <v>579.66999999999996</v>
      </c>
      <c r="N281">
        <v>331.5</v>
      </c>
      <c r="O281">
        <v>331.5</v>
      </c>
      <c r="P281">
        <v>331.5</v>
      </c>
      <c r="Q281">
        <v>331.5</v>
      </c>
      <c r="R281">
        <v>1119.32</v>
      </c>
      <c r="S281" t="s">
        <v>1139</v>
      </c>
    </row>
    <row r="282" spans="1:19" x14ac:dyDescent="0.2">
      <c r="A282">
        <v>6176</v>
      </c>
      <c r="B282">
        <v>325</v>
      </c>
      <c r="C282">
        <v>2152.2800000000002</v>
      </c>
      <c r="D282">
        <v>2990.4</v>
      </c>
      <c r="E282">
        <v>4941</v>
      </c>
      <c r="F282">
        <v>1400</v>
      </c>
      <c r="G282">
        <v>1305.3900000000001</v>
      </c>
      <c r="H282">
        <v>1284.31</v>
      </c>
      <c r="I282">
        <v>2099.5300000000002</v>
      </c>
      <c r="J282">
        <v>660.68</v>
      </c>
      <c r="K282">
        <v>2051.17</v>
      </c>
      <c r="L282">
        <v>700.46</v>
      </c>
      <c r="M282">
        <v>325</v>
      </c>
      <c r="N282">
        <v>966.28</v>
      </c>
      <c r="O282">
        <v>325</v>
      </c>
      <c r="P282">
        <v>1916.28</v>
      </c>
      <c r="Q282">
        <v>2233.81</v>
      </c>
      <c r="R282">
        <v>1519.75</v>
      </c>
      <c r="S282" t="s">
        <v>1140</v>
      </c>
    </row>
    <row r="283" spans="1:19" x14ac:dyDescent="0.2">
      <c r="A283">
        <v>6177</v>
      </c>
      <c r="B283">
        <v>2650</v>
      </c>
      <c r="C283">
        <v>798.63</v>
      </c>
      <c r="D283">
        <v>2880</v>
      </c>
      <c r="E283">
        <v>4436.1499999999996</v>
      </c>
      <c r="F283">
        <v>798.63</v>
      </c>
      <c r="G283">
        <v>1100</v>
      </c>
      <c r="H283">
        <v>798.63</v>
      </c>
      <c r="I283">
        <v>1626.25</v>
      </c>
      <c r="J283">
        <v>2000</v>
      </c>
      <c r="K283">
        <v>2057.89</v>
      </c>
      <c r="L283">
        <v>798.63</v>
      </c>
      <c r="M283">
        <v>798.63</v>
      </c>
      <c r="N283">
        <v>798.63</v>
      </c>
      <c r="O283">
        <v>798.63</v>
      </c>
      <c r="P283">
        <v>798.63</v>
      </c>
      <c r="Q283">
        <v>1893.91</v>
      </c>
      <c r="R283">
        <v>1438.33</v>
      </c>
      <c r="S283" t="s">
        <v>1141</v>
      </c>
    </row>
    <row r="284" spans="1:19" x14ac:dyDescent="0.2">
      <c r="A284">
        <v>6178</v>
      </c>
      <c r="B284">
        <v>2500</v>
      </c>
      <c r="C284">
        <v>2500</v>
      </c>
      <c r="D284">
        <v>3500</v>
      </c>
      <c r="E284">
        <v>2500</v>
      </c>
      <c r="F284">
        <v>2500</v>
      </c>
      <c r="G284">
        <v>2500</v>
      </c>
      <c r="H284">
        <v>3000</v>
      </c>
      <c r="I284">
        <v>2500</v>
      </c>
      <c r="J284">
        <v>2500</v>
      </c>
      <c r="K284">
        <v>2500</v>
      </c>
      <c r="L284">
        <v>2500</v>
      </c>
      <c r="M284">
        <v>2500</v>
      </c>
      <c r="N284">
        <v>2500</v>
      </c>
      <c r="O284">
        <v>2500</v>
      </c>
      <c r="P284">
        <v>2500</v>
      </c>
      <c r="Q284">
        <v>2500</v>
      </c>
      <c r="R284">
        <v>2500</v>
      </c>
      <c r="S284" t="s">
        <v>1142</v>
      </c>
    </row>
    <row r="285" spans="1:19" x14ac:dyDescent="0.2">
      <c r="A285">
        <v>6180</v>
      </c>
      <c r="B285">
        <v>1167.53</v>
      </c>
      <c r="C285">
        <v>1167.53</v>
      </c>
      <c r="D285">
        <v>1167.53</v>
      </c>
      <c r="E285">
        <v>1167.53</v>
      </c>
      <c r="F285">
        <v>1167.53</v>
      </c>
      <c r="G285">
        <v>1167.53</v>
      </c>
      <c r="H285">
        <v>1167.53</v>
      </c>
      <c r="I285">
        <v>1167.53</v>
      </c>
      <c r="J285">
        <v>1167.53</v>
      </c>
      <c r="K285">
        <v>1167.53</v>
      </c>
      <c r="L285">
        <v>1167.53</v>
      </c>
      <c r="M285">
        <v>1167.53</v>
      </c>
      <c r="N285">
        <v>1167.53</v>
      </c>
      <c r="O285">
        <v>1167.53</v>
      </c>
      <c r="P285">
        <v>1167.53</v>
      </c>
      <c r="Q285">
        <v>1167.53</v>
      </c>
      <c r="R285">
        <v>1167.53</v>
      </c>
      <c r="S285" t="s">
        <v>793</v>
      </c>
    </row>
    <row r="286" spans="1:19" x14ac:dyDescent="0.2">
      <c r="A286">
        <v>6181</v>
      </c>
      <c r="B286">
        <v>1167.53</v>
      </c>
      <c r="C286">
        <v>1167.53</v>
      </c>
      <c r="D286">
        <v>1167.53</v>
      </c>
      <c r="E286">
        <v>1167.53</v>
      </c>
      <c r="F286">
        <v>1167.53</v>
      </c>
      <c r="G286">
        <v>1167.53</v>
      </c>
      <c r="H286">
        <v>1167.53</v>
      </c>
      <c r="I286">
        <v>1167.53</v>
      </c>
      <c r="J286">
        <v>1167.53</v>
      </c>
      <c r="K286">
        <v>1167.53</v>
      </c>
      <c r="L286">
        <v>1167.53</v>
      </c>
      <c r="M286">
        <v>1167.53</v>
      </c>
      <c r="N286">
        <v>1167.53</v>
      </c>
      <c r="O286">
        <v>1167.53</v>
      </c>
      <c r="P286">
        <v>1167.53</v>
      </c>
      <c r="Q286">
        <v>1167.53</v>
      </c>
      <c r="R286">
        <v>1167.53</v>
      </c>
      <c r="S286" t="s">
        <v>483</v>
      </c>
    </row>
    <row r="287" spans="1:19" x14ac:dyDescent="0.2">
      <c r="A287">
        <v>6182</v>
      </c>
      <c r="B287">
        <v>1650</v>
      </c>
      <c r="C287">
        <v>1100</v>
      </c>
      <c r="D287">
        <v>1100</v>
      </c>
      <c r="E287">
        <v>1100</v>
      </c>
      <c r="F287">
        <v>1100</v>
      </c>
      <c r="G287">
        <v>1100</v>
      </c>
      <c r="H287">
        <v>1100</v>
      </c>
      <c r="I287">
        <v>1100</v>
      </c>
      <c r="J287">
        <v>1100</v>
      </c>
      <c r="K287">
        <v>1100</v>
      </c>
      <c r="L287">
        <v>1100</v>
      </c>
      <c r="M287">
        <v>1100</v>
      </c>
      <c r="N287">
        <v>1100</v>
      </c>
      <c r="O287">
        <v>1100</v>
      </c>
      <c r="P287">
        <v>1100</v>
      </c>
      <c r="Q287">
        <v>1100</v>
      </c>
      <c r="R287">
        <v>1100</v>
      </c>
      <c r="S287" t="s">
        <v>1143</v>
      </c>
    </row>
    <row r="288" spans="1:19" x14ac:dyDescent="0.2">
      <c r="A288">
        <v>6184</v>
      </c>
      <c r="B288">
        <v>2963.59</v>
      </c>
      <c r="C288">
        <v>2963.59</v>
      </c>
      <c r="D288">
        <v>2963.59</v>
      </c>
      <c r="E288">
        <v>5240</v>
      </c>
      <c r="F288">
        <v>2963.59</v>
      </c>
      <c r="G288">
        <v>2963.59</v>
      </c>
      <c r="H288">
        <v>2963.59</v>
      </c>
      <c r="I288">
        <v>2963.59</v>
      </c>
      <c r="J288">
        <v>2963.59</v>
      </c>
      <c r="K288">
        <v>2963.59</v>
      </c>
      <c r="L288">
        <v>2963.59</v>
      </c>
      <c r="M288">
        <v>2963.59</v>
      </c>
      <c r="N288">
        <v>2963.59</v>
      </c>
      <c r="O288">
        <v>2963.59</v>
      </c>
      <c r="P288">
        <v>2963.59</v>
      </c>
      <c r="Q288">
        <v>2963.59</v>
      </c>
      <c r="R288">
        <v>2963.59</v>
      </c>
      <c r="S288" t="s">
        <v>1144</v>
      </c>
    </row>
    <row r="289" spans="1:19" x14ac:dyDescent="0.2">
      <c r="A289">
        <v>6185</v>
      </c>
      <c r="B289">
        <v>2804.35</v>
      </c>
      <c r="C289">
        <v>1041.8599999999999</v>
      </c>
      <c r="D289">
        <v>2800</v>
      </c>
      <c r="E289">
        <v>4658.62</v>
      </c>
      <c r="F289">
        <v>1041.8599999999999</v>
      </c>
      <c r="G289">
        <v>1700</v>
      </c>
      <c r="H289">
        <v>3250</v>
      </c>
      <c r="I289">
        <v>2288.12</v>
      </c>
      <c r="J289">
        <v>2244.5300000000002</v>
      </c>
      <c r="K289">
        <v>2361.2199999999998</v>
      </c>
      <c r="L289">
        <v>1041.8599999999999</v>
      </c>
      <c r="M289">
        <v>1041.8599999999999</v>
      </c>
      <c r="N289">
        <v>1041.8599999999999</v>
      </c>
      <c r="O289">
        <v>1041.8599999999999</v>
      </c>
      <c r="P289">
        <v>1041.8599999999999</v>
      </c>
      <c r="Q289">
        <v>2178.2600000000002</v>
      </c>
      <c r="R289">
        <v>1041.8599999999999</v>
      </c>
      <c r="S289" t="s">
        <v>1145</v>
      </c>
    </row>
    <row r="290" spans="1:19" x14ac:dyDescent="0.2">
      <c r="A290">
        <v>6186</v>
      </c>
      <c r="B290">
        <v>2788.89</v>
      </c>
      <c r="C290">
        <v>2000</v>
      </c>
      <c r="D290">
        <v>3163.46</v>
      </c>
      <c r="E290">
        <v>6000</v>
      </c>
      <c r="F290">
        <v>2000</v>
      </c>
      <c r="G290">
        <v>1100</v>
      </c>
      <c r="H290">
        <v>3090.46</v>
      </c>
      <c r="I290">
        <v>1700</v>
      </c>
      <c r="J290">
        <v>1100</v>
      </c>
      <c r="K290">
        <v>1100</v>
      </c>
      <c r="L290">
        <v>1100</v>
      </c>
      <c r="M290">
        <v>1100</v>
      </c>
      <c r="N290">
        <v>1100</v>
      </c>
      <c r="O290">
        <v>1100</v>
      </c>
      <c r="P290">
        <v>1100</v>
      </c>
      <c r="Q290">
        <v>1100</v>
      </c>
      <c r="R290">
        <v>1100</v>
      </c>
      <c r="S290" t="s">
        <v>1146</v>
      </c>
    </row>
    <row r="291" spans="1:19" x14ac:dyDescent="0.2">
      <c r="A291">
        <v>6187</v>
      </c>
      <c r="B291">
        <v>1000</v>
      </c>
      <c r="C291">
        <v>1000</v>
      </c>
      <c r="D291">
        <v>1000</v>
      </c>
      <c r="E291">
        <v>1000</v>
      </c>
      <c r="F291">
        <v>1000</v>
      </c>
      <c r="G291">
        <v>1000</v>
      </c>
      <c r="H291">
        <v>1000</v>
      </c>
      <c r="I291">
        <v>1957.23</v>
      </c>
      <c r="J291">
        <v>1000</v>
      </c>
      <c r="K291">
        <v>1000</v>
      </c>
      <c r="L291">
        <v>1000</v>
      </c>
      <c r="M291">
        <v>1000</v>
      </c>
      <c r="N291">
        <v>1000</v>
      </c>
      <c r="O291">
        <v>1000</v>
      </c>
      <c r="P291">
        <v>1000</v>
      </c>
      <c r="Q291">
        <v>1000</v>
      </c>
      <c r="R291">
        <v>1000</v>
      </c>
      <c r="S291" t="s">
        <v>1147</v>
      </c>
    </row>
    <row r="292" spans="1:19" x14ac:dyDescent="0.2">
      <c r="A292">
        <v>6188</v>
      </c>
      <c r="B292">
        <v>1167.53</v>
      </c>
      <c r="C292">
        <v>1167.53</v>
      </c>
      <c r="D292">
        <v>1167.53</v>
      </c>
      <c r="E292">
        <v>1167.53</v>
      </c>
      <c r="F292">
        <v>1167.53</v>
      </c>
      <c r="G292">
        <v>1167.53</v>
      </c>
      <c r="H292">
        <v>1167.53</v>
      </c>
      <c r="I292">
        <v>1167.53</v>
      </c>
      <c r="J292">
        <v>1167.53</v>
      </c>
      <c r="K292">
        <v>1167.53</v>
      </c>
      <c r="L292">
        <v>1167.53</v>
      </c>
      <c r="M292">
        <v>1167.53</v>
      </c>
      <c r="N292">
        <v>1167.53</v>
      </c>
      <c r="O292">
        <v>1167.53</v>
      </c>
      <c r="P292">
        <v>1167.53</v>
      </c>
      <c r="Q292">
        <v>1167.53</v>
      </c>
      <c r="R292">
        <v>1167.53</v>
      </c>
      <c r="S292" t="s">
        <v>427</v>
      </c>
    </row>
    <row r="293" spans="1:19" x14ac:dyDescent="0.2">
      <c r="A293">
        <v>6189</v>
      </c>
      <c r="B293">
        <v>2650</v>
      </c>
      <c r="C293">
        <v>950</v>
      </c>
      <c r="D293">
        <v>2612.5</v>
      </c>
      <c r="E293">
        <v>1980</v>
      </c>
      <c r="F293">
        <v>862.46</v>
      </c>
      <c r="G293">
        <v>1094.44</v>
      </c>
      <c r="H293">
        <v>2774.64</v>
      </c>
      <c r="I293">
        <v>3831.58</v>
      </c>
      <c r="J293">
        <v>2100</v>
      </c>
      <c r="K293">
        <v>1356.14</v>
      </c>
      <c r="L293">
        <v>989.66</v>
      </c>
      <c r="M293">
        <v>862.46</v>
      </c>
      <c r="N293">
        <v>862.46</v>
      </c>
      <c r="O293">
        <v>862.46</v>
      </c>
      <c r="P293">
        <v>862.46</v>
      </c>
      <c r="Q293">
        <v>2113.42</v>
      </c>
      <c r="R293">
        <v>862.46</v>
      </c>
      <c r="S293" t="s">
        <v>1148</v>
      </c>
    </row>
    <row r="294" spans="1:19" x14ac:dyDescent="0.2">
      <c r="A294">
        <v>6191</v>
      </c>
      <c r="B294">
        <v>1167.53</v>
      </c>
      <c r="C294">
        <v>1167.53</v>
      </c>
      <c r="D294">
        <v>1167.53</v>
      </c>
      <c r="E294">
        <v>1167.53</v>
      </c>
      <c r="F294">
        <v>1167.53</v>
      </c>
      <c r="G294">
        <v>1167.53</v>
      </c>
      <c r="H294">
        <v>1167.53</v>
      </c>
      <c r="I294">
        <v>1167.53</v>
      </c>
      <c r="J294">
        <v>1167.53</v>
      </c>
      <c r="K294">
        <v>1167.53</v>
      </c>
      <c r="L294">
        <v>1167.53</v>
      </c>
      <c r="M294">
        <v>1167.53</v>
      </c>
      <c r="N294">
        <v>1167.53</v>
      </c>
      <c r="O294">
        <v>1167.53</v>
      </c>
      <c r="P294">
        <v>1167.53</v>
      </c>
      <c r="Q294">
        <v>1167.53</v>
      </c>
      <c r="R294">
        <v>1167.53</v>
      </c>
      <c r="S294" t="s">
        <v>192</v>
      </c>
    </row>
    <row r="295" spans="1:19" x14ac:dyDescent="0.2">
      <c r="A295">
        <v>6192</v>
      </c>
      <c r="B295">
        <v>2370.71</v>
      </c>
      <c r="C295">
        <v>1140</v>
      </c>
      <c r="D295">
        <v>1140</v>
      </c>
      <c r="E295">
        <v>1140</v>
      </c>
      <c r="F295">
        <v>1140</v>
      </c>
      <c r="G295">
        <v>1140</v>
      </c>
      <c r="H295">
        <v>1140</v>
      </c>
      <c r="I295">
        <v>1140</v>
      </c>
      <c r="J295">
        <v>1200</v>
      </c>
      <c r="K295">
        <v>1140</v>
      </c>
      <c r="L295">
        <v>1140</v>
      </c>
      <c r="M295">
        <v>1140</v>
      </c>
      <c r="N295">
        <v>1140</v>
      </c>
      <c r="O295">
        <v>1140</v>
      </c>
      <c r="P295">
        <v>1140</v>
      </c>
      <c r="Q295">
        <v>1140</v>
      </c>
      <c r="R295">
        <v>1140</v>
      </c>
      <c r="S295" t="s">
        <v>1149</v>
      </c>
    </row>
    <row r="296" spans="1:19" x14ac:dyDescent="0.2">
      <c r="A296">
        <v>6193</v>
      </c>
      <c r="B296">
        <v>1167.53</v>
      </c>
      <c r="C296">
        <v>1167.53</v>
      </c>
      <c r="D296">
        <v>1167.53</v>
      </c>
      <c r="E296">
        <v>1167.53</v>
      </c>
      <c r="F296">
        <v>1167.53</v>
      </c>
      <c r="G296">
        <v>1167.53</v>
      </c>
      <c r="H296">
        <v>1167.53</v>
      </c>
      <c r="I296">
        <v>1167.53</v>
      </c>
      <c r="J296">
        <v>1167.53</v>
      </c>
      <c r="K296">
        <v>1167.53</v>
      </c>
      <c r="L296">
        <v>1167.53</v>
      </c>
      <c r="M296">
        <v>1167.53</v>
      </c>
      <c r="N296">
        <v>1167.53</v>
      </c>
      <c r="O296">
        <v>1167.53</v>
      </c>
      <c r="P296">
        <v>1167.53</v>
      </c>
      <c r="Q296">
        <v>1167.53</v>
      </c>
      <c r="R296">
        <v>1167.53</v>
      </c>
      <c r="S296" t="s">
        <v>249</v>
      </c>
    </row>
    <row r="297" spans="1:19" x14ac:dyDescent="0.2">
      <c r="A297">
        <v>6194</v>
      </c>
      <c r="B297">
        <v>750</v>
      </c>
      <c r="C297">
        <v>750</v>
      </c>
      <c r="D297">
        <v>750</v>
      </c>
      <c r="E297">
        <v>750</v>
      </c>
      <c r="F297">
        <v>750</v>
      </c>
      <c r="G297">
        <v>750</v>
      </c>
      <c r="H297">
        <v>750</v>
      </c>
      <c r="I297">
        <v>750</v>
      </c>
      <c r="J297">
        <v>750</v>
      </c>
      <c r="K297">
        <v>750</v>
      </c>
      <c r="L297">
        <v>750</v>
      </c>
      <c r="M297">
        <v>750</v>
      </c>
      <c r="N297">
        <v>750</v>
      </c>
      <c r="O297">
        <v>750</v>
      </c>
      <c r="P297">
        <v>750</v>
      </c>
      <c r="Q297">
        <v>1900</v>
      </c>
      <c r="R297">
        <v>750</v>
      </c>
      <c r="S297" t="s">
        <v>1150</v>
      </c>
    </row>
    <row r="298" spans="1:19" x14ac:dyDescent="0.2">
      <c r="A298">
        <v>6195</v>
      </c>
      <c r="B298">
        <v>1167.53</v>
      </c>
      <c r="C298">
        <v>1167.53</v>
      </c>
      <c r="D298">
        <v>1167.53</v>
      </c>
      <c r="E298">
        <v>1167.53</v>
      </c>
      <c r="F298">
        <v>1167.53</v>
      </c>
      <c r="G298">
        <v>1167.53</v>
      </c>
      <c r="H298">
        <v>1167.53</v>
      </c>
      <c r="I298">
        <v>1167.53</v>
      </c>
      <c r="J298">
        <v>1167.53</v>
      </c>
      <c r="K298">
        <v>1167.53</v>
      </c>
      <c r="L298">
        <v>1167.53</v>
      </c>
      <c r="M298">
        <v>1167.53</v>
      </c>
      <c r="N298">
        <v>1167.53</v>
      </c>
      <c r="O298">
        <v>1167.53</v>
      </c>
      <c r="P298">
        <v>1167.53</v>
      </c>
      <c r="Q298">
        <v>1167.53</v>
      </c>
      <c r="R298">
        <v>1167.53</v>
      </c>
      <c r="S298" t="s">
        <v>423</v>
      </c>
    </row>
    <row r="299" spans="1:19" x14ac:dyDescent="0.2">
      <c r="A299">
        <v>6196</v>
      </c>
      <c r="B299">
        <v>1500</v>
      </c>
      <c r="C299">
        <v>743.1</v>
      </c>
      <c r="D299">
        <v>743.1</v>
      </c>
      <c r="E299">
        <v>743.1</v>
      </c>
      <c r="F299">
        <v>1400</v>
      </c>
      <c r="G299">
        <v>743.1</v>
      </c>
      <c r="H299">
        <v>2000</v>
      </c>
      <c r="I299">
        <v>3259.09</v>
      </c>
      <c r="J299">
        <v>743.1</v>
      </c>
      <c r="K299">
        <v>1714.29</v>
      </c>
      <c r="L299">
        <v>743.1</v>
      </c>
      <c r="M299">
        <v>743.1</v>
      </c>
      <c r="N299">
        <v>743.1</v>
      </c>
      <c r="O299">
        <v>743.1</v>
      </c>
      <c r="P299">
        <v>743.1</v>
      </c>
      <c r="Q299">
        <v>743.1</v>
      </c>
      <c r="R299">
        <v>743.1</v>
      </c>
      <c r="S299" t="s">
        <v>1151</v>
      </c>
    </row>
    <row r="300" spans="1:19" x14ac:dyDescent="0.2">
      <c r="A300">
        <v>6197</v>
      </c>
      <c r="B300">
        <v>2099.64</v>
      </c>
      <c r="C300">
        <v>2099.64</v>
      </c>
      <c r="D300">
        <v>2099.64</v>
      </c>
      <c r="E300">
        <v>2099.64</v>
      </c>
      <c r="F300">
        <v>2099.64</v>
      </c>
      <c r="G300">
        <v>2099.64</v>
      </c>
      <c r="H300">
        <v>2099.64</v>
      </c>
      <c r="I300">
        <v>2099.64</v>
      </c>
      <c r="J300">
        <v>2099.64</v>
      </c>
      <c r="K300">
        <v>2500</v>
      </c>
      <c r="L300">
        <v>2099.64</v>
      </c>
      <c r="M300">
        <v>2099.64</v>
      </c>
      <c r="N300">
        <v>2099.64</v>
      </c>
      <c r="O300">
        <v>2099.64</v>
      </c>
      <c r="P300">
        <v>2099.64</v>
      </c>
      <c r="Q300">
        <v>2099.64</v>
      </c>
      <c r="R300">
        <v>2099.64</v>
      </c>
      <c r="S300" t="s">
        <v>1152</v>
      </c>
    </row>
    <row r="301" spans="1:19" x14ac:dyDescent="0.2">
      <c r="A301">
        <v>6199</v>
      </c>
      <c r="B301">
        <v>2394.46</v>
      </c>
      <c r="C301">
        <v>5260.17</v>
      </c>
      <c r="D301">
        <v>3800</v>
      </c>
      <c r="E301">
        <v>807.23</v>
      </c>
      <c r="F301">
        <v>2000</v>
      </c>
      <c r="G301">
        <v>807.23</v>
      </c>
      <c r="H301">
        <v>807.23</v>
      </c>
      <c r="I301">
        <v>5000</v>
      </c>
      <c r="J301">
        <v>807.23</v>
      </c>
      <c r="K301">
        <v>2061.2199999999998</v>
      </c>
      <c r="L301">
        <v>807.23</v>
      </c>
      <c r="M301">
        <v>807.23</v>
      </c>
      <c r="N301">
        <v>3750</v>
      </c>
      <c r="O301">
        <v>807.23</v>
      </c>
      <c r="P301">
        <v>807.23</v>
      </c>
      <c r="Q301">
        <v>1794.44</v>
      </c>
      <c r="R301">
        <v>807.23</v>
      </c>
      <c r="S301" t="s">
        <v>1153</v>
      </c>
    </row>
    <row r="302" spans="1:19" x14ac:dyDescent="0.2">
      <c r="A302">
        <v>6200</v>
      </c>
      <c r="B302">
        <v>1167.53</v>
      </c>
      <c r="C302">
        <v>1167.53</v>
      </c>
      <c r="D302">
        <v>1167.53</v>
      </c>
      <c r="E302">
        <v>1167.53</v>
      </c>
      <c r="F302">
        <v>1167.53</v>
      </c>
      <c r="G302">
        <v>1167.53</v>
      </c>
      <c r="H302">
        <v>1167.53</v>
      </c>
      <c r="I302">
        <v>1167.53</v>
      </c>
      <c r="J302">
        <v>1167.53</v>
      </c>
      <c r="K302">
        <v>1167.53</v>
      </c>
      <c r="L302">
        <v>1167.53</v>
      </c>
      <c r="M302">
        <v>1167.53</v>
      </c>
      <c r="N302">
        <v>1167.53</v>
      </c>
      <c r="O302">
        <v>1167.53</v>
      </c>
      <c r="P302">
        <v>1167.53</v>
      </c>
      <c r="Q302">
        <v>1167.53</v>
      </c>
      <c r="R302">
        <v>1167.53</v>
      </c>
      <c r="S302" t="s">
        <v>794</v>
      </c>
    </row>
    <row r="303" spans="1:19" x14ac:dyDescent="0.2">
      <c r="A303">
        <v>6451</v>
      </c>
      <c r="B303">
        <v>1167.53</v>
      </c>
      <c r="C303">
        <v>1167.53</v>
      </c>
      <c r="D303">
        <v>1167.53</v>
      </c>
      <c r="E303">
        <v>1167.53</v>
      </c>
      <c r="F303">
        <v>1167.53</v>
      </c>
      <c r="G303">
        <v>1167.53</v>
      </c>
      <c r="H303">
        <v>1167.53</v>
      </c>
      <c r="I303">
        <v>1167.53</v>
      </c>
      <c r="J303">
        <v>1167.53</v>
      </c>
      <c r="K303">
        <v>1167.53</v>
      </c>
      <c r="L303">
        <v>1167.53</v>
      </c>
      <c r="M303">
        <v>1167.53</v>
      </c>
      <c r="N303">
        <v>1167.53</v>
      </c>
      <c r="O303">
        <v>1167.53</v>
      </c>
      <c r="P303">
        <v>1167.53</v>
      </c>
      <c r="Q303">
        <v>1167.53</v>
      </c>
      <c r="R303">
        <v>1167.53</v>
      </c>
      <c r="S303" t="s">
        <v>555</v>
      </c>
    </row>
    <row r="304" spans="1:19" x14ac:dyDescent="0.2">
      <c r="A304">
        <v>7001</v>
      </c>
      <c r="B304">
        <v>2753.42</v>
      </c>
      <c r="C304">
        <v>200</v>
      </c>
      <c r="D304">
        <v>2976.99</v>
      </c>
      <c r="E304">
        <v>3672.53</v>
      </c>
      <c r="F304">
        <v>1686.21</v>
      </c>
      <c r="G304">
        <v>1200</v>
      </c>
      <c r="H304">
        <v>2187.5</v>
      </c>
      <c r="I304">
        <v>2457.8000000000002</v>
      </c>
      <c r="J304">
        <v>1510.71</v>
      </c>
      <c r="K304">
        <v>1704.46</v>
      </c>
      <c r="L304">
        <v>549.20000000000005</v>
      </c>
      <c r="M304">
        <v>200</v>
      </c>
      <c r="N304">
        <v>219.97</v>
      </c>
      <c r="O304">
        <v>200</v>
      </c>
      <c r="P304">
        <v>1800</v>
      </c>
      <c r="Q304">
        <v>2035.46</v>
      </c>
      <c r="R304">
        <v>691.01</v>
      </c>
      <c r="S304" t="s">
        <v>1154</v>
      </c>
    </row>
    <row r="305" spans="1:19" x14ac:dyDescent="0.2">
      <c r="A305">
        <v>7002</v>
      </c>
      <c r="B305">
        <v>292.01</v>
      </c>
      <c r="C305">
        <v>292.01</v>
      </c>
      <c r="D305">
        <v>292.01</v>
      </c>
      <c r="E305">
        <v>292.01</v>
      </c>
      <c r="F305">
        <v>292.01</v>
      </c>
      <c r="G305">
        <v>292.01</v>
      </c>
      <c r="H305">
        <v>292.01</v>
      </c>
      <c r="I305">
        <v>292.01</v>
      </c>
      <c r="J305">
        <v>292.01</v>
      </c>
      <c r="K305">
        <v>292.01</v>
      </c>
      <c r="L305">
        <v>361.21</v>
      </c>
      <c r="M305">
        <v>310</v>
      </c>
      <c r="N305">
        <v>292.01</v>
      </c>
      <c r="O305">
        <v>292.01</v>
      </c>
      <c r="P305">
        <v>292.01</v>
      </c>
      <c r="Q305">
        <v>292.01</v>
      </c>
      <c r="R305">
        <v>292.01</v>
      </c>
      <c r="S305" t="s">
        <v>1155</v>
      </c>
    </row>
    <row r="306" spans="1:19" x14ac:dyDescent="0.2">
      <c r="A306">
        <v>7003</v>
      </c>
      <c r="B306">
        <v>686.14</v>
      </c>
      <c r="C306">
        <v>686.14</v>
      </c>
      <c r="D306">
        <v>686.14</v>
      </c>
      <c r="E306">
        <v>686.14</v>
      </c>
      <c r="F306">
        <v>686.14</v>
      </c>
      <c r="G306">
        <v>686.14</v>
      </c>
      <c r="H306">
        <v>686.14</v>
      </c>
      <c r="I306">
        <v>686.14</v>
      </c>
      <c r="J306">
        <v>686.14</v>
      </c>
      <c r="K306">
        <v>686.14</v>
      </c>
      <c r="L306">
        <v>686.14</v>
      </c>
      <c r="M306">
        <v>686.14</v>
      </c>
      <c r="N306">
        <v>686.14</v>
      </c>
      <c r="O306">
        <v>686.14</v>
      </c>
      <c r="P306">
        <v>686.14</v>
      </c>
      <c r="Q306">
        <v>686.14</v>
      </c>
      <c r="R306">
        <v>686.14</v>
      </c>
      <c r="S306" t="s">
        <v>230</v>
      </c>
    </row>
    <row r="307" spans="1:19" x14ac:dyDescent="0.2">
      <c r="A307">
        <v>7004</v>
      </c>
      <c r="B307">
        <v>1371.1</v>
      </c>
      <c r="C307">
        <v>1369.81</v>
      </c>
      <c r="D307">
        <v>2432.5500000000002</v>
      </c>
      <c r="E307">
        <v>3387.85</v>
      </c>
      <c r="F307">
        <v>1002.37</v>
      </c>
      <c r="G307">
        <v>999.44</v>
      </c>
      <c r="H307">
        <v>1296.23</v>
      </c>
      <c r="I307">
        <v>1638.34</v>
      </c>
      <c r="J307">
        <v>693.35</v>
      </c>
      <c r="K307">
        <v>1814.81</v>
      </c>
      <c r="L307">
        <v>626.83000000000004</v>
      </c>
      <c r="M307">
        <v>533.15</v>
      </c>
      <c r="N307">
        <v>465.05</v>
      </c>
      <c r="O307">
        <v>464.41</v>
      </c>
      <c r="P307">
        <v>2004.19</v>
      </c>
      <c r="Q307">
        <v>2133.6999999999998</v>
      </c>
      <c r="R307">
        <v>696.21</v>
      </c>
      <c r="S307" t="s">
        <v>1156</v>
      </c>
    </row>
    <row r="308" spans="1:19" x14ac:dyDescent="0.2">
      <c r="A308">
        <v>7005</v>
      </c>
      <c r="B308">
        <v>686.14</v>
      </c>
      <c r="C308">
        <v>686.14</v>
      </c>
      <c r="D308">
        <v>686.14</v>
      </c>
      <c r="E308">
        <v>686.14</v>
      </c>
      <c r="F308">
        <v>686.14</v>
      </c>
      <c r="G308">
        <v>686.14</v>
      </c>
      <c r="H308">
        <v>686.14</v>
      </c>
      <c r="I308">
        <v>686.14</v>
      </c>
      <c r="J308">
        <v>686.14</v>
      </c>
      <c r="K308">
        <v>686.14</v>
      </c>
      <c r="L308">
        <v>686.14</v>
      </c>
      <c r="M308">
        <v>686.14</v>
      </c>
      <c r="N308">
        <v>686.14</v>
      </c>
      <c r="O308">
        <v>686.14</v>
      </c>
      <c r="P308">
        <v>686.14</v>
      </c>
      <c r="Q308">
        <v>686.14</v>
      </c>
      <c r="R308">
        <v>686.14</v>
      </c>
      <c r="S308" t="s">
        <v>234</v>
      </c>
    </row>
    <row r="309" spans="1:19" x14ac:dyDescent="0.2">
      <c r="A309">
        <v>7006</v>
      </c>
      <c r="B309">
        <v>2091.38</v>
      </c>
      <c r="C309">
        <v>353.79</v>
      </c>
      <c r="D309">
        <v>2247.7399999999998</v>
      </c>
      <c r="E309">
        <v>3122.87</v>
      </c>
      <c r="F309">
        <v>524</v>
      </c>
      <c r="G309">
        <v>637.83000000000004</v>
      </c>
      <c r="H309">
        <v>2534.98</v>
      </c>
      <c r="I309">
        <v>1889.33</v>
      </c>
      <c r="J309">
        <v>1989.91</v>
      </c>
      <c r="K309">
        <v>1964.29</v>
      </c>
      <c r="L309">
        <v>495.44</v>
      </c>
      <c r="M309">
        <v>393.75</v>
      </c>
      <c r="N309">
        <v>353.79</v>
      </c>
      <c r="O309">
        <v>353.79</v>
      </c>
      <c r="P309">
        <v>353.79</v>
      </c>
      <c r="Q309">
        <v>353.79</v>
      </c>
      <c r="R309">
        <v>528.29</v>
      </c>
      <c r="S309" t="s">
        <v>1157</v>
      </c>
    </row>
    <row r="310" spans="1:19" x14ac:dyDescent="0.2">
      <c r="A310">
        <v>7007</v>
      </c>
      <c r="B310">
        <v>686.14</v>
      </c>
      <c r="C310">
        <v>686.14</v>
      </c>
      <c r="D310">
        <v>686.14</v>
      </c>
      <c r="E310">
        <v>686.14</v>
      </c>
      <c r="F310">
        <v>686.14</v>
      </c>
      <c r="G310">
        <v>686.14</v>
      </c>
      <c r="H310">
        <v>686.14</v>
      </c>
      <c r="I310">
        <v>686.14</v>
      </c>
      <c r="J310">
        <v>686.14</v>
      </c>
      <c r="K310">
        <v>686.14</v>
      </c>
      <c r="L310">
        <v>686.14</v>
      </c>
      <c r="M310">
        <v>686.14</v>
      </c>
      <c r="N310">
        <v>686.14</v>
      </c>
      <c r="O310">
        <v>686.14</v>
      </c>
      <c r="P310">
        <v>686.14</v>
      </c>
      <c r="Q310">
        <v>686.14</v>
      </c>
      <c r="R310">
        <v>686.14</v>
      </c>
      <c r="S310" t="s">
        <v>266</v>
      </c>
    </row>
    <row r="311" spans="1:19" x14ac:dyDescent="0.2">
      <c r="A311">
        <v>7008</v>
      </c>
      <c r="B311">
        <v>2371.4299999999998</v>
      </c>
      <c r="C311">
        <v>2371.4299999999998</v>
      </c>
      <c r="D311">
        <v>2371.4299999999998</v>
      </c>
      <c r="E311">
        <v>2371.4299999999998</v>
      </c>
      <c r="F311">
        <v>2371.4299999999998</v>
      </c>
      <c r="G311">
        <v>2371.4299999999998</v>
      </c>
      <c r="H311">
        <v>2371.4299999999998</v>
      </c>
      <c r="I311">
        <v>2371.4299999999998</v>
      </c>
      <c r="J311">
        <v>2371.4299999999998</v>
      </c>
      <c r="K311">
        <v>2371.4299999999998</v>
      </c>
      <c r="L311">
        <v>2371.4299999999998</v>
      </c>
      <c r="M311">
        <v>2371.4299999999998</v>
      </c>
      <c r="N311">
        <v>2371.4299999999998</v>
      </c>
      <c r="O311">
        <v>2371.4299999999998</v>
      </c>
      <c r="P311">
        <v>2371.4299999999998</v>
      </c>
      <c r="Q311">
        <v>2371.4299999999998</v>
      </c>
      <c r="R311">
        <v>2371.4299999999998</v>
      </c>
      <c r="S311" t="s">
        <v>1158</v>
      </c>
    </row>
    <row r="312" spans="1:19" x14ac:dyDescent="0.2">
      <c r="A312">
        <v>7009</v>
      </c>
      <c r="B312">
        <v>686.14</v>
      </c>
      <c r="C312">
        <v>686.14</v>
      </c>
      <c r="D312">
        <v>686.14</v>
      </c>
      <c r="E312">
        <v>686.14</v>
      </c>
      <c r="F312">
        <v>686.14</v>
      </c>
      <c r="G312">
        <v>686.14</v>
      </c>
      <c r="H312">
        <v>686.14</v>
      </c>
      <c r="I312">
        <v>686.14</v>
      </c>
      <c r="J312">
        <v>686.14</v>
      </c>
      <c r="K312">
        <v>686.14</v>
      </c>
      <c r="L312">
        <v>686.14</v>
      </c>
      <c r="M312">
        <v>686.14</v>
      </c>
      <c r="N312">
        <v>686.14</v>
      </c>
      <c r="O312">
        <v>686.14</v>
      </c>
      <c r="P312">
        <v>686.14</v>
      </c>
      <c r="Q312">
        <v>686.14</v>
      </c>
      <c r="R312">
        <v>686.14</v>
      </c>
      <c r="S312" t="s">
        <v>275</v>
      </c>
    </row>
    <row r="313" spans="1:19" x14ac:dyDescent="0.2">
      <c r="A313">
        <v>7010</v>
      </c>
      <c r="B313">
        <v>1179.2</v>
      </c>
      <c r="C313">
        <v>325.58999999999997</v>
      </c>
      <c r="D313">
        <v>1419.01</v>
      </c>
      <c r="E313">
        <v>325.58999999999997</v>
      </c>
      <c r="F313">
        <v>2000</v>
      </c>
      <c r="G313">
        <v>325.58999999999997</v>
      </c>
      <c r="H313">
        <v>325.58999999999997</v>
      </c>
      <c r="I313">
        <v>325.58999999999997</v>
      </c>
      <c r="J313">
        <v>750</v>
      </c>
      <c r="K313">
        <v>325.58999999999997</v>
      </c>
      <c r="L313">
        <v>372.46</v>
      </c>
      <c r="M313">
        <v>441.21</v>
      </c>
      <c r="N313">
        <v>325.58999999999997</v>
      </c>
      <c r="O313">
        <v>333.63</v>
      </c>
      <c r="P313">
        <v>325.58999999999997</v>
      </c>
      <c r="Q313">
        <v>325.58999999999997</v>
      </c>
      <c r="R313">
        <v>325.58999999999997</v>
      </c>
      <c r="S313" t="s">
        <v>1159</v>
      </c>
    </row>
    <row r="314" spans="1:19" x14ac:dyDescent="0.2">
      <c r="A314">
        <v>7011</v>
      </c>
      <c r="B314">
        <v>2085.84</v>
      </c>
      <c r="C314">
        <v>1900</v>
      </c>
      <c r="D314">
        <v>2064.11</v>
      </c>
      <c r="E314">
        <v>100</v>
      </c>
      <c r="F314">
        <v>664.27</v>
      </c>
      <c r="G314">
        <v>100</v>
      </c>
      <c r="H314">
        <v>696.29</v>
      </c>
      <c r="I314">
        <v>2138.14</v>
      </c>
      <c r="J314">
        <v>1581.25</v>
      </c>
      <c r="K314">
        <v>100</v>
      </c>
      <c r="L314">
        <v>686.88</v>
      </c>
      <c r="M314">
        <v>100</v>
      </c>
      <c r="N314">
        <v>100</v>
      </c>
      <c r="O314">
        <v>100</v>
      </c>
      <c r="P314">
        <v>100</v>
      </c>
      <c r="Q314">
        <v>100</v>
      </c>
      <c r="R314">
        <v>585.65</v>
      </c>
      <c r="S314" t="s">
        <v>1160</v>
      </c>
    </row>
    <row r="315" spans="1:19" x14ac:dyDescent="0.2">
      <c r="A315">
        <v>7012</v>
      </c>
      <c r="B315">
        <v>2000</v>
      </c>
      <c r="C315">
        <v>2000</v>
      </c>
      <c r="D315">
        <v>2879.66</v>
      </c>
      <c r="E315">
        <v>2000</v>
      </c>
      <c r="F315">
        <v>2000</v>
      </c>
      <c r="G315">
        <v>2000</v>
      </c>
      <c r="H315">
        <v>2000</v>
      </c>
      <c r="I315">
        <v>2000</v>
      </c>
      <c r="J315">
        <v>2000</v>
      </c>
      <c r="K315">
        <v>2000</v>
      </c>
      <c r="L315">
        <v>2000</v>
      </c>
      <c r="M315">
        <v>2000</v>
      </c>
      <c r="N315">
        <v>2000</v>
      </c>
      <c r="O315">
        <v>2000</v>
      </c>
      <c r="P315">
        <v>2000</v>
      </c>
      <c r="Q315">
        <v>2000</v>
      </c>
      <c r="R315">
        <v>2000</v>
      </c>
      <c r="S315" t="s">
        <v>1161</v>
      </c>
    </row>
    <row r="316" spans="1:19" x14ac:dyDescent="0.2">
      <c r="A316">
        <v>7013</v>
      </c>
      <c r="B316">
        <v>686.14</v>
      </c>
      <c r="C316">
        <v>686.14</v>
      </c>
      <c r="D316">
        <v>686.14</v>
      </c>
      <c r="E316">
        <v>686.14</v>
      </c>
      <c r="F316">
        <v>686.14</v>
      </c>
      <c r="G316">
        <v>686.14</v>
      </c>
      <c r="H316">
        <v>686.14</v>
      </c>
      <c r="I316">
        <v>686.14</v>
      </c>
      <c r="J316">
        <v>686.14</v>
      </c>
      <c r="K316">
        <v>686.14</v>
      </c>
      <c r="L316">
        <v>686.14</v>
      </c>
      <c r="M316">
        <v>686.14</v>
      </c>
      <c r="N316">
        <v>686.14</v>
      </c>
      <c r="O316">
        <v>686.14</v>
      </c>
      <c r="P316">
        <v>686.14</v>
      </c>
      <c r="Q316">
        <v>686.14</v>
      </c>
      <c r="R316">
        <v>686.14</v>
      </c>
      <c r="S316" t="s">
        <v>291</v>
      </c>
    </row>
    <row r="317" spans="1:19" x14ac:dyDescent="0.2">
      <c r="A317">
        <v>7014</v>
      </c>
      <c r="B317">
        <v>686.14</v>
      </c>
      <c r="C317">
        <v>686.14</v>
      </c>
      <c r="D317">
        <v>686.14</v>
      </c>
      <c r="E317">
        <v>686.14</v>
      </c>
      <c r="F317">
        <v>686.14</v>
      </c>
      <c r="G317">
        <v>686.14</v>
      </c>
      <c r="H317">
        <v>686.14</v>
      </c>
      <c r="I317">
        <v>686.14</v>
      </c>
      <c r="J317">
        <v>686.14</v>
      </c>
      <c r="K317">
        <v>686.14</v>
      </c>
      <c r="L317">
        <v>686.14</v>
      </c>
      <c r="M317">
        <v>686.14</v>
      </c>
      <c r="N317">
        <v>686.14</v>
      </c>
      <c r="O317">
        <v>686.14</v>
      </c>
      <c r="P317">
        <v>686.14</v>
      </c>
      <c r="Q317">
        <v>686.14</v>
      </c>
      <c r="R317">
        <v>686.14</v>
      </c>
      <c r="S317" t="s">
        <v>297</v>
      </c>
    </row>
    <row r="318" spans="1:19" x14ac:dyDescent="0.2">
      <c r="A318">
        <v>7015</v>
      </c>
      <c r="B318">
        <v>686.14</v>
      </c>
      <c r="C318">
        <v>686.14</v>
      </c>
      <c r="D318">
        <v>686.14</v>
      </c>
      <c r="E318">
        <v>686.14</v>
      </c>
      <c r="F318">
        <v>686.14</v>
      </c>
      <c r="G318">
        <v>686.14</v>
      </c>
      <c r="H318">
        <v>686.14</v>
      </c>
      <c r="I318">
        <v>686.14</v>
      </c>
      <c r="J318">
        <v>686.14</v>
      </c>
      <c r="K318">
        <v>686.14</v>
      </c>
      <c r="L318">
        <v>686.14</v>
      </c>
      <c r="M318">
        <v>686.14</v>
      </c>
      <c r="N318">
        <v>686.14</v>
      </c>
      <c r="O318">
        <v>686.14</v>
      </c>
      <c r="P318">
        <v>686.14</v>
      </c>
      <c r="Q318">
        <v>686.14</v>
      </c>
      <c r="R318">
        <v>686.14</v>
      </c>
      <c r="S318" t="s">
        <v>298</v>
      </c>
    </row>
    <row r="319" spans="1:19" x14ac:dyDescent="0.2">
      <c r="A319">
        <v>7016</v>
      </c>
      <c r="B319">
        <v>686.14</v>
      </c>
      <c r="C319">
        <v>686.14</v>
      </c>
      <c r="D319">
        <v>686.14</v>
      </c>
      <c r="E319">
        <v>686.14</v>
      </c>
      <c r="F319">
        <v>686.14</v>
      </c>
      <c r="G319">
        <v>686.14</v>
      </c>
      <c r="H319">
        <v>686.14</v>
      </c>
      <c r="I319">
        <v>686.14</v>
      </c>
      <c r="J319">
        <v>686.14</v>
      </c>
      <c r="K319">
        <v>686.14</v>
      </c>
      <c r="L319">
        <v>686.14</v>
      </c>
      <c r="M319">
        <v>686.14</v>
      </c>
      <c r="N319">
        <v>686.14</v>
      </c>
      <c r="O319">
        <v>686.14</v>
      </c>
      <c r="P319">
        <v>686.14</v>
      </c>
      <c r="Q319">
        <v>686.14</v>
      </c>
      <c r="R319">
        <v>686.14</v>
      </c>
      <c r="S319" t="s">
        <v>300</v>
      </c>
    </row>
    <row r="320" spans="1:19" x14ac:dyDescent="0.2">
      <c r="A320">
        <v>7017</v>
      </c>
      <c r="B320">
        <v>686.14</v>
      </c>
      <c r="C320">
        <v>686.14</v>
      </c>
      <c r="D320">
        <v>686.14</v>
      </c>
      <c r="E320">
        <v>686.14</v>
      </c>
      <c r="F320">
        <v>686.14</v>
      </c>
      <c r="G320">
        <v>686.14</v>
      </c>
      <c r="H320">
        <v>686.14</v>
      </c>
      <c r="I320">
        <v>686.14</v>
      </c>
      <c r="J320">
        <v>686.14</v>
      </c>
      <c r="K320">
        <v>686.14</v>
      </c>
      <c r="L320">
        <v>686.14</v>
      </c>
      <c r="M320">
        <v>686.14</v>
      </c>
      <c r="N320">
        <v>686.14</v>
      </c>
      <c r="O320">
        <v>686.14</v>
      </c>
      <c r="P320">
        <v>686.14</v>
      </c>
      <c r="Q320">
        <v>686.14</v>
      </c>
      <c r="R320">
        <v>686.14</v>
      </c>
      <c r="S320" t="s">
        <v>302</v>
      </c>
    </row>
    <row r="321" spans="1:19" x14ac:dyDescent="0.2">
      <c r="A321">
        <v>7018</v>
      </c>
      <c r="B321">
        <v>686.14</v>
      </c>
      <c r="C321">
        <v>686.14</v>
      </c>
      <c r="D321">
        <v>686.14</v>
      </c>
      <c r="E321">
        <v>686.14</v>
      </c>
      <c r="F321">
        <v>686.14</v>
      </c>
      <c r="G321">
        <v>686.14</v>
      </c>
      <c r="H321">
        <v>686.14</v>
      </c>
      <c r="I321">
        <v>686.14</v>
      </c>
      <c r="J321">
        <v>686.14</v>
      </c>
      <c r="K321">
        <v>686.14</v>
      </c>
      <c r="L321">
        <v>686.14</v>
      </c>
      <c r="M321">
        <v>686.14</v>
      </c>
      <c r="N321">
        <v>686.14</v>
      </c>
      <c r="O321">
        <v>686.14</v>
      </c>
      <c r="P321">
        <v>686.14</v>
      </c>
      <c r="Q321">
        <v>686.14</v>
      </c>
      <c r="R321">
        <v>686.14</v>
      </c>
      <c r="S321" t="s">
        <v>310</v>
      </c>
    </row>
    <row r="322" spans="1:19" x14ac:dyDescent="0.2">
      <c r="A322">
        <v>7019</v>
      </c>
      <c r="B322">
        <v>470.74</v>
      </c>
      <c r="C322">
        <v>470.74</v>
      </c>
      <c r="D322">
        <v>2432.4</v>
      </c>
      <c r="E322">
        <v>3415.82</v>
      </c>
      <c r="F322">
        <v>1500</v>
      </c>
      <c r="G322">
        <v>1691.83</v>
      </c>
      <c r="H322">
        <v>1159.6500000000001</v>
      </c>
      <c r="I322">
        <v>2677.5</v>
      </c>
      <c r="J322">
        <v>1750</v>
      </c>
      <c r="K322">
        <v>470.74</v>
      </c>
      <c r="L322">
        <v>470.74</v>
      </c>
      <c r="M322">
        <v>550</v>
      </c>
      <c r="N322">
        <v>1250</v>
      </c>
      <c r="O322">
        <v>470.74</v>
      </c>
      <c r="P322">
        <v>470.74</v>
      </c>
      <c r="Q322">
        <v>1800</v>
      </c>
      <c r="R322">
        <v>470.74</v>
      </c>
      <c r="S322" t="s">
        <v>1162</v>
      </c>
    </row>
    <row r="323" spans="1:19" x14ac:dyDescent="0.2">
      <c r="A323">
        <v>7020</v>
      </c>
      <c r="B323">
        <v>1900</v>
      </c>
      <c r="C323">
        <v>1900</v>
      </c>
      <c r="D323">
        <v>1900</v>
      </c>
      <c r="E323">
        <v>1900</v>
      </c>
      <c r="F323">
        <v>1900</v>
      </c>
      <c r="G323">
        <v>1900</v>
      </c>
      <c r="H323">
        <v>2288.5500000000002</v>
      </c>
      <c r="I323">
        <v>2400</v>
      </c>
      <c r="J323">
        <v>1900</v>
      </c>
      <c r="K323">
        <v>1900</v>
      </c>
      <c r="L323">
        <v>1900</v>
      </c>
      <c r="M323">
        <v>1900</v>
      </c>
      <c r="N323">
        <v>1900</v>
      </c>
      <c r="O323">
        <v>1900</v>
      </c>
      <c r="P323">
        <v>1900</v>
      </c>
      <c r="Q323">
        <v>1900</v>
      </c>
      <c r="R323">
        <v>1900</v>
      </c>
      <c r="S323" t="s">
        <v>1163</v>
      </c>
    </row>
    <row r="324" spans="1:19" x14ac:dyDescent="0.2">
      <c r="A324">
        <v>7021</v>
      </c>
      <c r="B324">
        <v>1200</v>
      </c>
      <c r="C324">
        <v>1200</v>
      </c>
      <c r="D324">
        <v>1200</v>
      </c>
      <c r="E324">
        <v>1200</v>
      </c>
      <c r="F324">
        <v>1200</v>
      </c>
      <c r="G324">
        <v>1200</v>
      </c>
      <c r="H324">
        <v>1200</v>
      </c>
      <c r="I324">
        <v>1200</v>
      </c>
      <c r="J324">
        <v>1200</v>
      </c>
      <c r="K324">
        <v>1200</v>
      </c>
      <c r="L324">
        <v>1200</v>
      </c>
      <c r="M324">
        <v>1200</v>
      </c>
      <c r="N324">
        <v>1200</v>
      </c>
      <c r="O324">
        <v>1200</v>
      </c>
      <c r="P324">
        <v>1200</v>
      </c>
      <c r="Q324">
        <v>1200</v>
      </c>
      <c r="R324">
        <v>1200</v>
      </c>
      <c r="S324" t="s">
        <v>1164</v>
      </c>
    </row>
    <row r="325" spans="1:19" x14ac:dyDescent="0.2">
      <c r="A325">
        <v>7022</v>
      </c>
      <c r="B325">
        <v>1008.77</v>
      </c>
      <c r="C325">
        <v>1272.3800000000001</v>
      </c>
      <c r="D325">
        <v>2252.15</v>
      </c>
      <c r="E325">
        <v>2647.97</v>
      </c>
      <c r="F325">
        <v>1560.01</v>
      </c>
      <c r="G325">
        <v>802.64</v>
      </c>
      <c r="H325">
        <v>1156.3499999999999</v>
      </c>
      <c r="I325">
        <v>1662.34</v>
      </c>
      <c r="J325">
        <v>1267.23</v>
      </c>
      <c r="K325">
        <v>2127.5</v>
      </c>
      <c r="L325">
        <v>607.26</v>
      </c>
      <c r="M325">
        <v>482.22</v>
      </c>
      <c r="N325">
        <v>437.09</v>
      </c>
      <c r="O325">
        <v>437.09</v>
      </c>
      <c r="P325">
        <v>437.09</v>
      </c>
      <c r="Q325">
        <v>2076.09</v>
      </c>
      <c r="R325">
        <v>531.02</v>
      </c>
      <c r="S325" t="s">
        <v>1165</v>
      </c>
    </row>
    <row r="326" spans="1:19" x14ac:dyDescent="0.2">
      <c r="A326">
        <v>7023</v>
      </c>
      <c r="B326">
        <v>1427.31</v>
      </c>
      <c r="C326">
        <v>1700</v>
      </c>
      <c r="D326">
        <v>3000</v>
      </c>
      <c r="E326">
        <v>2761.36</v>
      </c>
      <c r="F326">
        <v>465.43</v>
      </c>
      <c r="G326">
        <v>465.43</v>
      </c>
      <c r="H326">
        <v>465.43</v>
      </c>
      <c r="I326">
        <v>1317</v>
      </c>
      <c r="J326">
        <v>465.43</v>
      </c>
      <c r="K326">
        <v>465.43</v>
      </c>
      <c r="L326">
        <v>579.11</v>
      </c>
      <c r="M326">
        <v>499.19</v>
      </c>
      <c r="N326">
        <v>517.58000000000004</v>
      </c>
      <c r="O326">
        <v>465.43</v>
      </c>
      <c r="P326">
        <v>465.43</v>
      </c>
      <c r="Q326">
        <v>465.43</v>
      </c>
      <c r="R326">
        <v>624.94000000000005</v>
      </c>
      <c r="S326" t="s">
        <v>1166</v>
      </c>
    </row>
    <row r="327" spans="1:19" x14ac:dyDescent="0.2">
      <c r="A327">
        <v>7024</v>
      </c>
      <c r="B327">
        <v>686.14</v>
      </c>
      <c r="C327">
        <v>686.14</v>
      </c>
      <c r="D327">
        <v>686.14</v>
      </c>
      <c r="E327">
        <v>686.14</v>
      </c>
      <c r="F327">
        <v>686.14</v>
      </c>
      <c r="G327">
        <v>686.14</v>
      </c>
      <c r="H327">
        <v>686.14</v>
      </c>
      <c r="I327">
        <v>686.14</v>
      </c>
      <c r="J327">
        <v>686.14</v>
      </c>
      <c r="K327">
        <v>686.14</v>
      </c>
      <c r="L327">
        <v>686.14</v>
      </c>
      <c r="M327">
        <v>686.14</v>
      </c>
      <c r="N327">
        <v>686.14</v>
      </c>
      <c r="O327">
        <v>686.14</v>
      </c>
      <c r="P327">
        <v>686.14</v>
      </c>
      <c r="Q327">
        <v>686.14</v>
      </c>
      <c r="R327">
        <v>686.14</v>
      </c>
      <c r="S327" t="s">
        <v>328</v>
      </c>
    </row>
    <row r="328" spans="1:19" x14ac:dyDescent="0.2">
      <c r="A328">
        <v>7025</v>
      </c>
      <c r="B328">
        <v>686.14</v>
      </c>
      <c r="C328">
        <v>686.14</v>
      </c>
      <c r="D328">
        <v>686.14</v>
      </c>
      <c r="E328">
        <v>686.14</v>
      </c>
      <c r="F328">
        <v>686.14</v>
      </c>
      <c r="G328">
        <v>686.14</v>
      </c>
      <c r="H328">
        <v>686.14</v>
      </c>
      <c r="I328">
        <v>686.14</v>
      </c>
      <c r="J328">
        <v>686.14</v>
      </c>
      <c r="K328">
        <v>686.14</v>
      </c>
      <c r="L328">
        <v>686.14</v>
      </c>
      <c r="M328">
        <v>686.14</v>
      </c>
      <c r="N328">
        <v>686.14</v>
      </c>
      <c r="O328">
        <v>686.14</v>
      </c>
      <c r="P328">
        <v>686.14</v>
      </c>
      <c r="Q328">
        <v>686.14</v>
      </c>
      <c r="R328">
        <v>686.14</v>
      </c>
      <c r="S328" t="s">
        <v>339</v>
      </c>
    </row>
    <row r="329" spans="1:19" x14ac:dyDescent="0.2">
      <c r="A329">
        <v>7026</v>
      </c>
      <c r="B329">
        <v>300</v>
      </c>
      <c r="C329">
        <v>300</v>
      </c>
      <c r="D329">
        <v>3715.71</v>
      </c>
      <c r="E329">
        <v>300</v>
      </c>
      <c r="F329">
        <v>300</v>
      </c>
      <c r="G329">
        <v>300</v>
      </c>
      <c r="H329">
        <v>300</v>
      </c>
      <c r="I329">
        <v>300</v>
      </c>
      <c r="J329">
        <v>300</v>
      </c>
      <c r="K329">
        <v>300</v>
      </c>
      <c r="L329">
        <v>300</v>
      </c>
      <c r="M329">
        <v>300</v>
      </c>
      <c r="N329">
        <v>300</v>
      </c>
      <c r="O329">
        <v>300</v>
      </c>
      <c r="P329">
        <v>1000</v>
      </c>
      <c r="Q329">
        <v>300</v>
      </c>
      <c r="R329">
        <v>300</v>
      </c>
      <c r="S329" t="s">
        <v>1167</v>
      </c>
    </row>
    <row r="330" spans="1:19" x14ac:dyDescent="0.2">
      <c r="A330">
        <v>7027</v>
      </c>
      <c r="B330">
        <v>686.14</v>
      </c>
      <c r="C330">
        <v>686.14</v>
      </c>
      <c r="D330">
        <v>686.14</v>
      </c>
      <c r="E330">
        <v>686.14</v>
      </c>
      <c r="F330">
        <v>686.14</v>
      </c>
      <c r="G330">
        <v>686.14</v>
      </c>
      <c r="H330">
        <v>686.14</v>
      </c>
      <c r="I330">
        <v>686.14</v>
      </c>
      <c r="J330">
        <v>686.14</v>
      </c>
      <c r="K330">
        <v>686.14</v>
      </c>
      <c r="L330">
        <v>686.14</v>
      </c>
      <c r="M330">
        <v>686.14</v>
      </c>
      <c r="N330">
        <v>686.14</v>
      </c>
      <c r="O330">
        <v>686.14</v>
      </c>
      <c r="P330">
        <v>686.14</v>
      </c>
      <c r="Q330">
        <v>686.14</v>
      </c>
      <c r="R330">
        <v>686.14</v>
      </c>
      <c r="S330" t="s">
        <v>350</v>
      </c>
    </row>
    <row r="331" spans="1:19" x14ac:dyDescent="0.2">
      <c r="A331">
        <v>7028</v>
      </c>
      <c r="B331">
        <v>686.14</v>
      </c>
      <c r="C331">
        <v>686.14</v>
      </c>
      <c r="D331">
        <v>686.14</v>
      </c>
      <c r="E331">
        <v>686.14</v>
      </c>
      <c r="F331">
        <v>686.14</v>
      </c>
      <c r="G331">
        <v>686.14</v>
      </c>
      <c r="H331">
        <v>686.14</v>
      </c>
      <c r="I331">
        <v>686.14</v>
      </c>
      <c r="J331">
        <v>686.14</v>
      </c>
      <c r="K331">
        <v>686.14</v>
      </c>
      <c r="L331">
        <v>686.14</v>
      </c>
      <c r="M331">
        <v>686.14</v>
      </c>
      <c r="N331">
        <v>686.14</v>
      </c>
      <c r="O331">
        <v>686.14</v>
      </c>
      <c r="P331">
        <v>686.14</v>
      </c>
      <c r="Q331">
        <v>686.14</v>
      </c>
      <c r="R331">
        <v>686.14</v>
      </c>
      <c r="S331" t="s">
        <v>357</v>
      </c>
    </row>
    <row r="332" spans="1:19" x14ac:dyDescent="0.2">
      <c r="A332">
        <v>7029</v>
      </c>
      <c r="B332">
        <v>1671.31</v>
      </c>
      <c r="C332">
        <v>1000</v>
      </c>
      <c r="D332">
        <v>2143.56</v>
      </c>
      <c r="E332">
        <v>2657.88</v>
      </c>
      <c r="F332">
        <v>1000</v>
      </c>
      <c r="G332">
        <v>1203.23</v>
      </c>
      <c r="H332">
        <v>1243.1600000000001</v>
      </c>
      <c r="I332">
        <v>2504.65</v>
      </c>
      <c r="J332">
        <v>1000</v>
      </c>
      <c r="K332">
        <v>1000</v>
      </c>
      <c r="L332">
        <v>1000</v>
      </c>
      <c r="M332">
        <v>1000</v>
      </c>
      <c r="N332">
        <v>1000</v>
      </c>
      <c r="O332">
        <v>1000</v>
      </c>
      <c r="P332">
        <v>1000</v>
      </c>
      <c r="Q332">
        <v>1000</v>
      </c>
      <c r="R332">
        <v>1000</v>
      </c>
      <c r="S332" t="s">
        <v>1168</v>
      </c>
    </row>
    <row r="333" spans="1:19" x14ac:dyDescent="0.2">
      <c r="A333">
        <v>7030</v>
      </c>
      <c r="B333">
        <v>686.14</v>
      </c>
      <c r="C333">
        <v>686.14</v>
      </c>
      <c r="D333">
        <v>686.14</v>
      </c>
      <c r="E333">
        <v>686.14</v>
      </c>
      <c r="F333">
        <v>686.14</v>
      </c>
      <c r="G333">
        <v>686.14</v>
      </c>
      <c r="H333">
        <v>686.14</v>
      </c>
      <c r="I333">
        <v>686.14</v>
      </c>
      <c r="J333">
        <v>686.14</v>
      </c>
      <c r="K333">
        <v>686.14</v>
      </c>
      <c r="L333">
        <v>686.14</v>
      </c>
      <c r="M333">
        <v>686.14</v>
      </c>
      <c r="N333">
        <v>686.14</v>
      </c>
      <c r="O333">
        <v>686.14</v>
      </c>
      <c r="P333">
        <v>686.14</v>
      </c>
      <c r="Q333">
        <v>686.14</v>
      </c>
      <c r="R333">
        <v>686.14</v>
      </c>
      <c r="S333" t="s">
        <v>375</v>
      </c>
    </row>
    <row r="334" spans="1:19" x14ac:dyDescent="0.2">
      <c r="A334">
        <v>7031</v>
      </c>
      <c r="B334">
        <v>686.14</v>
      </c>
      <c r="C334">
        <v>686.14</v>
      </c>
      <c r="D334">
        <v>686.14</v>
      </c>
      <c r="E334">
        <v>686.14</v>
      </c>
      <c r="F334">
        <v>686.14</v>
      </c>
      <c r="G334">
        <v>686.14</v>
      </c>
      <c r="H334">
        <v>686.14</v>
      </c>
      <c r="I334">
        <v>686.14</v>
      </c>
      <c r="J334">
        <v>686.14</v>
      </c>
      <c r="K334">
        <v>686.14</v>
      </c>
      <c r="L334">
        <v>686.14</v>
      </c>
      <c r="M334">
        <v>686.14</v>
      </c>
      <c r="N334">
        <v>686.14</v>
      </c>
      <c r="O334">
        <v>686.14</v>
      </c>
      <c r="P334">
        <v>686.14</v>
      </c>
      <c r="Q334">
        <v>686.14</v>
      </c>
      <c r="R334">
        <v>686.14</v>
      </c>
      <c r="S334" t="s">
        <v>381</v>
      </c>
    </row>
    <row r="335" spans="1:19" x14ac:dyDescent="0.2">
      <c r="A335">
        <v>7032</v>
      </c>
      <c r="B335">
        <v>2650</v>
      </c>
      <c r="C335">
        <v>2650</v>
      </c>
      <c r="D335">
        <v>2650</v>
      </c>
      <c r="E335">
        <v>6000</v>
      </c>
      <c r="F335">
        <v>2650</v>
      </c>
      <c r="G335">
        <v>2650</v>
      </c>
      <c r="H335">
        <v>2650</v>
      </c>
      <c r="I335">
        <v>2957.58</v>
      </c>
      <c r="J335">
        <v>2650</v>
      </c>
      <c r="K335">
        <v>2650</v>
      </c>
      <c r="L335">
        <v>2650</v>
      </c>
      <c r="M335">
        <v>2650</v>
      </c>
      <c r="N335">
        <v>2650</v>
      </c>
      <c r="O335">
        <v>2650</v>
      </c>
      <c r="P335">
        <v>2650</v>
      </c>
      <c r="Q335">
        <v>2650</v>
      </c>
      <c r="R335">
        <v>2650</v>
      </c>
      <c r="S335" t="s">
        <v>1169</v>
      </c>
    </row>
    <row r="336" spans="1:19" x14ac:dyDescent="0.2">
      <c r="A336">
        <v>7033</v>
      </c>
      <c r="B336">
        <v>1483.63</v>
      </c>
      <c r="C336">
        <v>1324.6</v>
      </c>
      <c r="D336">
        <v>1889.17</v>
      </c>
      <c r="E336">
        <v>2919.57</v>
      </c>
      <c r="F336">
        <v>1307.81</v>
      </c>
      <c r="G336">
        <v>1031.81</v>
      </c>
      <c r="H336">
        <v>1273.48</v>
      </c>
      <c r="I336">
        <v>1577.78</v>
      </c>
      <c r="J336">
        <v>615.29999999999995</v>
      </c>
      <c r="K336">
        <v>1234.5999999999999</v>
      </c>
      <c r="L336">
        <v>603.16</v>
      </c>
      <c r="M336">
        <v>539.74</v>
      </c>
      <c r="N336">
        <v>571.24</v>
      </c>
      <c r="O336">
        <v>496.65</v>
      </c>
      <c r="P336">
        <v>2300</v>
      </c>
      <c r="Q336">
        <v>2090.1</v>
      </c>
      <c r="R336">
        <v>598.05999999999995</v>
      </c>
      <c r="S336" t="s">
        <v>1170</v>
      </c>
    </row>
    <row r="337" spans="1:19" x14ac:dyDescent="0.2">
      <c r="A337">
        <v>7035</v>
      </c>
      <c r="B337">
        <v>2402.9699999999998</v>
      </c>
      <c r="C337">
        <v>2402.9699999999998</v>
      </c>
      <c r="D337">
        <v>2402.9699999999998</v>
      </c>
      <c r="E337">
        <v>2402.9699999999998</v>
      </c>
      <c r="F337">
        <v>2402.9699999999998</v>
      </c>
      <c r="G337">
        <v>2402.9699999999998</v>
      </c>
      <c r="H337">
        <v>2402.9699999999998</v>
      </c>
      <c r="I337">
        <v>2402.9699999999998</v>
      </c>
      <c r="J337">
        <v>2402.9699999999998</v>
      </c>
      <c r="K337">
        <v>2402.9699999999998</v>
      </c>
      <c r="L337">
        <v>2402.9699999999998</v>
      </c>
      <c r="M337">
        <v>2402.9699999999998</v>
      </c>
      <c r="N337">
        <v>2402.9699999999998</v>
      </c>
      <c r="O337">
        <v>2402.9699999999998</v>
      </c>
      <c r="P337">
        <v>2402.9699999999998</v>
      </c>
      <c r="Q337">
        <v>2402.9699999999998</v>
      </c>
      <c r="R337">
        <v>2402.9699999999998</v>
      </c>
      <c r="S337" t="s">
        <v>1171</v>
      </c>
    </row>
    <row r="338" spans="1:19" x14ac:dyDescent="0.2">
      <c r="A338">
        <v>7036</v>
      </c>
      <c r="B338">
        <v>2466.67</v>
      </c>
      <c r="C338">
        <v>1851.43</v>
      </c>
      <c r="D338">
        <v>2714.35</v>
      </c>
      <c r="E338">
        <v>3439.59</v>
      </c>
      <c r="F338">
        <v>464.1</v>
      </c>
      <c r="G338">
        <v>464.1</v>
      </c>
      <c r="H338">
        <v>1750</v>
      </c>
      <c r="I338">
        <v>2138.83</v>
      </c>
      <c r="J338">
        <v>1714.29</v>
      </c>
      <c r="K338">
        <v>1618.54</v>
      </c>
      <c r="L338">
        <v>509.76</v>
      </c>
      <c r="M338">
        <v>464.1</v>
      </c>
      <c r="N338">
        <v>464.1</v>
      </c>
      <c r="O338">
        <v>464.1</v>
      </c>
      <c r="P338">
        <v>464.1</v>
      </c>
      <c r="Q338">
        <v>2000</v>
      </c>
      <c r="R338">
        <v>464.1</v>
      </c>
      <c r="S338" t="s">
        <v>1172</v>
      </c>
    </row>
    <row r="339" spans="1:19" x14ac:dyDescent="0.2">
      <c r="A339">
        <v>7037</v>
      </c>
      <c r="B339">
        <v>686.14</v>
      </c>
      <c r="C339">
        <v>686.14</v>
      </c>
      <c r="D339">
        <v>686.14</v>
      </c>
      <c r="E339">
        <v>686.14</v>
      </c>
      <c r="F339">
        <v>686.14</v>
      </c>
      <c r="G339">
        <v>686.14</v>
      </c>
      <c r="H339">
        <v>686.14</v>
      </c>
      <c r="I339">
        <v>686.14</v>
      </c>
      <c r="J339">
        <v>686.14</v>
      </c>
      <c r="K339">
        <v>686.14</v>
      </c>
      <c r="L339">
        <v>686.14</v>
      </c>
      <c r="M339">
        <v>686.14</v>
      </c>
      <c r="N339">
        <v>686.14</v>
      </c>
      <c r="O339">
        <v>686.14</v>
      </c>
      <c r="P339">
        <v>686.14</v>
      </c>
      <c r="Q339">
        <v>686.14</v>
      </c>
      <c r="R339">
        <v>686.14</v>
      </c>
      <c r="S339" t="s">
        <v>418</v>
      </c>
    </row>
    <row r="340" spans="1:19" x14ac:dyDescent="0.2">
      <c r="A340">
        <v>7038</v>
      </c>
      <c r="B340">
        <v>2755.69</v>
      </c>
      <c r="C340">
        <v>1427.56</v>
      </c>
      <c r="D340">
        <v>3094.14</v>
      </c>
      <c r="E340">
        <v>3887.69</v>
      </c>
      <c r="F340">
        <v>737.66</v>
      </c>
      <c r="G340">
        <v>1466.67</v>
      </c>
      <c r="H340">
        <v>1009.77</v>
      </c>
      <c r="I340">
        <v>1446.02</v>
      </c>
      <c r="J340">
        <v>500</v>
      </c>
      <c r="K340">
        <v>1110.57</v>
      </c>
      <c r="L340">
        <v>522.29999999999995</v>
      </c>
      <c r="M340">
        <v>506.99</v>
      </c>
      <c r="N340">
        <v>500</v>
      </c>
      <c r="O340">
        <v>500</v>
      </c>
      <c r="P340">
        <v>500</v>
      </c>
      <c r="Q340">
        <v>2059.14</v>
      </c>
      <c r="R340">
        <v>637.15</v>
      </c>
      <c r="S340" t="s">
        <v>1173</v>
      </c>
    </row>
    <row r="341" spans="1:19" x14ac:dyDescent="0.2">
      <c r="A341">
        <v>7039</v>
      </c>
      <c r="B341">
        <v>686.14</v>
      </c>
      <c r="C341">
        <v>686.14</v>
      </c>
      <c r="D341">
        <v>686.14</v>
      </c>
      <c r="E341">
        <v>686.14</v>
      </c>
      <c r="F341">
        <v>686.14</v>
      </c>
      <c r="G341">
        <v>686.14</v>
      </c>
      <c r="H341">
        <v>686.14</v>
      </c>
      <c r="I341">
        <v>686.14</v>
      </c>
      <c r="J341">
        <v>686.14</v>
      </c>
      <c r="K341">
        <v>686.14</v>
      </c>
      <c r="L341">
        <v>686.14</v>
      </c>
      <c r="M341">
        <v>686.14</v>
      </c>
      <c r="N341">
        <v>686.14</v>
      </c>
      <c r="O341">
        <v>686.14</v>
      </c>
      <c r="P341">
        <v>686.14</v>
      </c>
      <c r="Q341">
        <v>686.14</v>
      </c>
      <c r="R341">
        <v>686.14</v>
      </c>
      <c r="S341" t="s">
        <v>398</v>
      </c>
    </row>
    <row r="342" spans="1:19" x14ac:dyDescent="0.2">
      <c r="A342">
        <v>7040</v>
      </c>
      <c r="B342">
        <v>686.14</v>
      </c>
      <c r="C342">
        <v>686.14</v>
      </c>
      <c r="D342">
        <v>686.14</v>
      </c>
      <c r="E342">
        <v>686.14</v>
      </c>
      <c r="F342">
        <v>686.14</v>
      </c>
      <c r="G342">
        <v>686.14</v>
      </c>
      <c r="H342">
        <v>686.14</v>
      </c>
      <c r="I342">
        <v>686.14</v>
      </c>
      <c r="J342">
        <v>686.14</v>
      </c>
      <c r="K342">
        <v>686.14</v>
      </c>
      <c r="L342">
        <v>686.14</v>
      </c>
      <c r="M342">
        <v>686.14</v>
      </c>
      <c r="N342">
        <v>686.14</v>
      </c>
      <c r="O342">
        <v>686.14</v>
      </c>
      <c r="P342">
        <v>686.14</v>
      </c>
      <c r="Q342">
        <v>686.14</v>
      </c>
      <c r="R342">
        <v>686.14</v>
      </c>
      <c r="S342" t="s">
        <v>258</v>
      </c>
    </row>
    <row r="343" spans="1:19" x14ac:dyDescent="0.2">
      <c r="A343">
        <v>7041</v>
      </c>
      <c r="B343">
        <v>320.83</v>
      </c>
      <c r="C343">
        <v>320.83</v>
      </c>
      <c r="D343">
        <v>1200</v>
      </c>
      <c r="E343">
        <v>320.83</v>
      </c>
      <c r="F343">
        <v>365</v>
      </c>
      <c r="G343">
        <v>320.83</v>
      </c>
      <c r="H343">
        <v>320.83</v>
      </c>
      <c r="I343">
        <v>320.83</v>
      </c>
      <c r="J343">
        <v>320.83</v>
      </c>
      <c r="K343">
        <v>320.83</v>
      </c>
      <c r="L343">
        <v>523.09</v>
      </c>
      <c r="M343">
        <v>412.58</v>
      </c>
      <c r="N343">
        <v>320.83</v>
      </c>
      <c r="O343">
        <v>320.83</v>
      </c>
      <c r="P343">
        <v>320.83</v>
      </c>
      <c r="Q343">
        <v>320.83</v>
      </c>
      <c r="R343">
        <v>550</v>
      </c>
      <c r="S343" t="s">
        <v>1174</v>
      </c>
    </row>
    <row r="344" spans="1:19" x14ac:dyDescent="0.2">
      <c r="A344">
        <v>7042</v>
      </c>
      <c r="B344">
        <v>1998.35</v>
      </c>
      <c r="C344">
        <v>1987.77</v>
      </c>
      <c r="D344">
        <v>3267.43</v>
      </c>
      <c r="E344">
        <v>3611.08</v>
      </c>
      <c r="F344">
        <v>1085.51</v>
      </c>
      <c r="G344">
        <v>1216.8499999999999</v>
      </c>
      <c r="H344">
        <v>3000</v>
      </c>
      <c r="I344">
        <v>3160.8</v>
      </c>
      <c r="J344">
        <v>1085.51</v>
      </c>
      <c r="K344">
        <v>2052.58</v>
      </c>
      <c r="L344">
        <v>1085.51</v>
      </c>
      <c r="M344">
        <v>1085.51</v>
      </c>
      <c r="N344">
        <v>1163.97</v>
      </c>
      <c r="O344">
        <v>1085.51</v>
      </c>
      <c r="P344">
        <v>1085.51</v>
      </c>
      <c r="Q344">
        <v>2164.34</v>
      </c>
      <c r="R344">
        <v>1085.51</v>
      </c>
      <c r="S344" t="s">
        <v>1175</v>
      </c>
    </row>
    <row r="345" spans="1:19" x14ac:dyDescent="0.2">
      <c r="A345">
        <v>7043</v>
      </c>
      <c r="B345">
        <v>1445.21</v>
      </c>
      <c r="C345">
        <v>1832.49</v>
      </c>
      <c r="D345">
        <v>2835.51</v>
      </c>
      <c r="E345">
        <v>3534.82</v>
      </c>
      <c r="F345">
        <v>862.02</v>
      </c>
      <c r="G345">
        <v>1428.93</v>
      </c>
      <c r="H345">
        <v>1708.3</v>
      </c>
      <c r="I345">
        <v>1950.91</v>
      </c>
      <c r="J345">
        <v>1348.98</v>
      </c>
      <c r="K345">
        <v>1703.84</v>
      </c>
      <c r="L345">
        <v>615.21</v>
      </c>
      <c r="M345">
        <v>492.15</v>
      </c>
      <c r="N345">
        <v>424.52</v>
      </c>
      <c r="O345">
        <v>424.52</v>
      </c>
      <c r="P345">
        <v>424.52</v>
      </c>
      <c r="Q345">
        <v>2164.9299999999998</v>
      </c>
      <c r="R345">
        <v>634.85</v>
      </c>
      <c r="S345" t="s">
        <v>1176</v>
      </c>
    </row>
    <row r="346" spans="1:19" x14ac:dyDescent="0.2">
      <c r="A346">
        <v>7044</v>
      </c>
      <c r="B346">
        <v>2270.3200000000002</v>
      </c>
      <c r="C346">
        <v>1883.15</v>
      </c>
      <c r="D346">
        <v>1894.77</v>
      </c>
      <c r="E346">
        <v>2129.13</v>
      </c>
      <c r="F346">
        <v>705.61</v>
      </c>
      <c r="G346">
        <v>704.57</v>
      </c>
      <c r="H346">
        <v>1060.79</v>
      </c>
      <c r="I346">
        <v>1208.29</v>
      </c>
      <c r="J346">
        <v>587.33000000000004</v>
      </c>
      <c r="K346">
        <v>888.85</v>
      </c>
      <c r="L346">
        <v>622.25</v>
      </c>
      <c r="M346">
        <v>532.02</v>
      </c>
      <c r="N346">
        <v>478.67</v>
      </c>
      <c r="O346">
        <v>450</v>
      </c>
      <c r="P346">
        <v>450</v>
      </c>
      <c r="Q346">
        <v>1992.63</v>
      </c>
      <c r="R346">
        <v>642.54</v>
      </c>
      <c r="S346" t="s">
        <v>1177</v>
      </c>
    </row>
    <row r="347" spans="1:19" x14ac:dyDescent="0.2">
      <c r="A347">
        <v>7045</v>
      </c>
      <c r="B347">
        <v>2680</v>
      </c>
      <c r="C347">
        <v>1000</v>
      </c>
      <c r="D347">
        <v>2895.95</v>
      </c>
      <c r="E347">
        <v>1000</v>
      </c>
      <c r="F347">
        <v>1000</v>
      </c>
      <c r="G347">
        <v>1150</v>
      </c>
      <c r="H347">
        <v>1959.18</v>
      </c>
      <c r="I347">
        <v>2120.66</v>
      </c>
      <c r="J347">
        <v>1000</v>
      </c>
      <c r="K347">
        <v>1978.5</v>
      </c>
      <c r="L347">
        <v>1000</v>
      </c>
      <c r="M347">
        <v>1000</v>
      </c>
      <c r="N347">
        <v>1117.96</v>
      </c>
      <c r="O347">
        <v>1000</v>
      </c>
      <c r="P347">
        <v>1000</v>
      </c>
      <c r="Q347">
        <v>2000</v>
      </c>
      <c r="R347">
        <v>1000</v>
      </c>
      <c r="S347" t="s">
        <v>1178</v>
      </c>
    </row>
    <row r="348" spans="1:19" x14ac:dyDescent="0.2">
      <c r="A348">
        <v>7046</v>
      </c>
      <c r="B348">
        <v>1498.5</v>
      </c>
      <c r="C348">
        <v>1498.5</v>
      </c>
      <c r="D348">
        <v>1498.5</v>
      </c>
      <c r="E348">
        <v>1498.5</v>
      </c>
      <c r="F348">
        <v>1498.5</v>
      </c>
      <c r="G348">
        <v>1498.5</v>
      </c>
      <c r="H348">
        <v>1500</v>
      </c>
      <c r="I348">
        <v>1800</v>
      </c>
      <c r="J348">
        <v>1498.5</v>
      </c>
      <c r="K348">
        <v>1498.5</v>
      </c>
      <c r="L348">
        <v>1498.5</v>
      </c>
      <c r="M348">
        <v>1498.5</v>
      </c>
      <c r="N348">
        <v>1498.5</v>
      </c>
      <c r="O348">
        <v>1498.5</v>
      </c>
      <c r="P348">
        <v>1498.5</v>
      </c>
      <c r="Q348">
        <v>2000</v>
      </c>
      <c r="R348">
        <v>1498.5</v>
      </c>
      <c r="S348" t="s">
        <v>1179</v>
      </c>
    </row>
    <row r="349" spans="1:19" x14ac:dyDescent="0.2">
      <c r="A349">
        <v>7047</v>
      </c>
      <c r="B349">
        <v>2500</v>
      </c>
      <c r="C349">
        <v>520.28</v>
      </c>
      <c r="D349">
        <v>520.28</v>
      </c>
      <c r="E349">
        <v>520.28</v>
      </c>
      <c r="F349">
        <v>520.28</v>
      </c>
      <c r="G349">
        <v>520.28</v>
      </c>
      <c r="H349">
        <v>520.28</v>
      </c>
      <c r="I349">
        <v>2000</v>
      </c>
      <c r="J349">
        <v>1200</v>
      </c>
      <c r="K349">
        <v>520.28</v>
      </c>
      <c r="L349">
        <v>1200</v>
      </c>
      <c r="M349">
        <v>520.28</v>
      </c>
      <c r="N349">
        <v>520.28</v>
      </c>
      <c r="O349">
        <v>520.28</v>
      </c>
      <c r="P349">
        <v>520.28</v>
      </c>
      <c r="Q349">
        <v>520.28</v>
      </c>
      <c r="R349">
        <v>520.28</v>
      </c>
      <c r="S349" t="s">
        <v>1180</v>
      </c>
    </row>
    <row r="350" spans="1:19" x14ac:dyDescent="0.2">
      <c r="A350">
        <v>7048</v>
      </c>
      <c r="B350">
        <v>686.14</v>
      </c>
      <c r="C350">
        <v>686.14</v>
      </c>
      <c r="D350">
        <v>686.14</v>
      </c>
      <c r="E350">
        <v>686.14</v>
      </c>
      <c r="F350">
        <v>686.14</v>
      </c>
      <c r="G350">
        <v>686.14</v>
      </c>
      <c r="H350">
        <v>686.14</v>
      </c>
      <c r="I350">
        <v>686.14</v>
      </c>
      <c r="J350">
        <v>686.14</v>
      </c>
      <c r="K350">
        <v>686.14</v>
      </c>
      <c r="L350">
        <v>686.14</v>
      </c>
      <c r="M350">
        <v>686.14</v>
      </c>
      <c r="N350">
        <v>686.14</v>
      </c>
      <c r="O350">
        <v>686.14</v>
      </c>
      <c r="P350">
        <v>686.14</v>
      </c>
      <c r="Q350">
        <v>686.14</v>
      </c>
      <c r="R350">
        <v>686.14</v>
      </c>
      <c r="S350" t="s">
        <v>263</v>
      </c>
    </row>
    <row r="351" spans="1:19" x14ac:dyDescent="0.2">
      <c r="A351">
        <v>7049</v>
      </c>
      <c r="B351">
        <v>270.29000000000002</v>
      </c>
      <c r="C351">
        <v>270.29000000000002</v>
      </c>
      <c r="D351">
        <v>6300</v>
      </c>
      <c r="E351">
        <v>270.29000000000002</v>
      </c>
      <c r="F351">
        <v>270.29000000000002</v>
      </c>
      <c r="G351">
        <v>270.29000000000002</v>
      </c>
      <c r="H351">
        <v>511.93</v>
      </c>
      <c r="I351">
        <v>270.29000000000002</v>
      </c>
      <c r="J351">
        <v>270.29000000000002</v>
      </c>
      <c r="K351">
        <v>270.29000000000002</v>
      </c>
      <c r="L351">
        <v>270.29000000000002</v>
      </c>
      <c r="M351">
        <v>295.97000000000003</v>
      </c>
      <c r="N351">
        <v>323.08999999999997</v>
      </c>
      <c r="O351">
        <v>270.29000000000002</v>
      </c>
      <c r="P351">
        <v>1800</v>
      </c>
      <c r="Q351">
        <v>270.29000000000002</v>
      </c>
      <c r="R351">
        <v>817</v>
      </c>
      <c r="S351" t="s">
        <v>1181</v>
      </c>
    </row>
    <row r="352" spans="1:19" x14ac:dyDescent="0.2">
      <c r="A352">
        <v>7050</v>
      </c>
      <c r="B352">
        <v>686.14</v>
      </c>
      <c r="C352">
        <v>686.14</v>
      </c>
      <c r="D352">
        <v>686.14</v>
      </c>
      <c r="E352">
        <v>686.14</v>
      </c>
      <c r="F352">
        <v>686.14</v>
      </c>
      <c r="G352">
        <v>686.14</v>
      </c>
      <c r="H352">
        <v>686.14</v>
      </c>
      <c r="I352">
        <v>686.14</v>
      </c>
      <c r="J352">
        <v>686.14</v>
      </c>
      <c r="K352">
        <v>686.14</v>
      </c>
      <c r="L352">
        <v>686.14</v>
      </c>
      <c r="M352">
        <v>686.14</v>
      </c>
      <c r="N352">
        <v>686.14</v>
      </c>
      <c r="O352">
        <v>686.14</v>
      </c>
      <c r="P352">
        <v>686.14</v>
      </c>
      <c r="Q352">
        <v>686.14</v>
      </c>
      <c r="R352">
        <v>686.14</v>
      </c>
      <c r="S352" t="s">
        <v>290</v>
      </c>
    </row>
    <row r="353" spans="1:19" x14ac:dyDescent="0.2">
      <c r="A353">
        <v>7051</v>
      </c>
      <c r="B353">
        <v>1941.49</v>
      </c>
      <c r="C353">
        <v>1651.87</v>
      </c>
      <c r="D353">
        <v>3100</v>
      </c>
      <c r="E353">
        <v>3500</v>
      </c>
      <c r="F353">
        <v>1651.87</v>
      </c>
      <c r="G353">
        <v>1651.87</v>
      </c>
      <c r="H353">
        <v>2350</v>
      </c>
      <c r="I353">
        <v>1651.87</v>
      </c>
      <c r="J353">
        <v>1651.87</v>
      </c>
      <c r="K353">
        <v>2000</v>
      </c>
      <c r="L353">
        <v>1651.87</v>
      </c>
      <c r="M353">
        <v>1651.87</v>
      </c>
      <c r="N353">
        <v>1651.87</v>
      </c>
      <c r="O353">
        <v>1651.87</v>
      </c>
      <c r="P353">
        <v>1651.87</v>
      </c>
      <c r="Q353">
        <v>1651.87</v>
      </c>
      <c r="R353">
        <v>1651.87</v>
      </c>
      <c r="S353" t="s">
        <v>1182</v>
      </c>
    </row>
    <row r="354" spans="1:19" x14ac:dyDescent="0.2">
      <c r="A354">
        <v>7052</v>
      </c>
      <c r="B354">
        <v>2200</v>
      </c>
      <c r="C354">
        <v>2200</v>
      </c>
      <c r="D354">
        <v>2200</v>
      </c>
      <c r="E354">
        <v>2200</v>
      </c>
      <c r="F354">
        <v>2200</v>
      </c>
      <c r="G354">
        <v>2200</v>
      </c>
      <c r="H354">
        <v>2200</v>
      </c>
      <c r="I354">
        <v>2200</v>
      </c>
      <c r="J354">
        <v>2200</v>
      </c>
      <c r="K354">
        <v>2200</v>
      </c>
      <c r="L354">
        <v>2200</v>
      </c>
      <c r="M354">
        <v>2200</v>
      </c>
      <c r="N354">
        <v>2200</v>
      </c>
      <c r="O354">
        <v>2200</v>
      </c>
      <c r="P354">
        <v>2200</v>
      </c>
      <c r="Q354">
        <v>2200</v>
      </c>
      <c r="R354">
        <v>2200</v>
      </c>
      <c r="S354" t="s">
        <v>1183</v>
      </c>
    </row>
    <row r="355" spans="1:19" x14ac:dyDescent="0.2">
      <c r="A355">
        <v>7053</v>
      </c>
      <c r="B355">
        <v>686.14</v>
      </c>
      <c r="C355">
        <v>686.14</v>
      </c>
      <c r="D355">
        <v>686.14</v>
      </c>
      <c r="E355">
        <v>686.14</v>
      </c>
      <c r="F355">
        <v>686.14</v>
      </c>
      <c r="G355">
        <v>686.14</v>
      </c>
      <c r="H355">
        <v>686.14</v>
      </c>
      <c r="I355">
        <v>686.14</v>
      </c>
      <c r="J355">
        <v>686.14</v>
      </c>
      <c r="K355">
        <v>686.14</v>
      </c>
      <c r="L355">
        <v>686.14</v>
      </c>
      <c r="M355">
        <v>686.14</v>
      </c>
      <c r="N355">
        <v>686.14</v>
      </c>
      <c r="O355">
        <v>686.14</v>
      </c>
      <c r="P355">
        <v>686.14</v>
      </c>
      <c r="Q355">
        <v>686.14</v>
      </c>
      <c r="R355">
        <v>686.14</v>
      </c>
      <c r="S355" t="s">
        <v>308</v>
      </c>
    </row>
    <row r="356" spans="1:19" x14ac:dyDescent="0.2">
      <c r="A356">
        <v>7054</v>
      </c>
      <c r="B356">
        <v>2110.85</v>
      </c>
      <c r="C356">
        <v>2000</v>
      </c>
      <c r="D356">
        <v>3500</v>
      </c>
      <c r="E356">
        <v>2500</v>
      </c>
      <c r="F356">
        <v>2000</v>
      </c>
      <c r="G356">
        <v>2000</v>
      </c>
      <c r="H356">
        <v>2011.29</v>
      </c>
      <c r="I356">
        <v>2199.9299999999998</v>
      </c>
      <c r="J356">
        <v>2000</v>
      </c>
      <c r="K356">
        <v>2500</v>
      </c>
      <c r="L356">
        <v>2000</v>
      </c>
      <c r="M356">
        <v>2000</v>
      </c>
      <c r="N356">
        <v>2000</v>
      </c>
      <c r="O356">
        <v>2000</v>
      </c>
      <c r="P356">
        <v>2000</v>
      </c>
      <c r="Q356">
        <v>2227.4899999999998</v>
      </c>
      <c r="R356">
        <v>2000</v>
      </c>
      <c r="S356" t="s">
        <v>1184</v>
      </c>
    </row>
    <row r="357" spans="1:19" x14ac:dyDescent="0.2">
      <c r="A357">
        <v>7055</v>
      </c>
      <c r="B357">
        <v>1701.49</v>
      </c>
      <c r="C357">
        <v>538.95000000000005</v>
      </c>
      <c r="D357">
        <v>2897.64</v>
      </c>
      <c r="E357">
        <v>538.95000000000005</v>
      </c>
      <c r="F357">
        <v>1700</v>
      </c>
      <c r="G357">
        <v>538.95000000000005</v>
      </c>
      <c r="H357">
        <v>1418.2</v>
      </c>
      <c r="I357">
        <v>1875.63</v>
      </c>
      <c r="J357">
        <v>1084</v>
      </c>
      <c r="K357">
        <v>2346.37</v>
      </c>
      <c r="L357">
        <v>770.66</v>
      </c>
      <c r="M357">
        <v>538.95000000000005</v>
      </c>
      <c r="N357">
        <v>1200</v>
      </c>
      <c r="O357">
        <v>538.95000000000005</v>
      </c>
      <c r="P357">
        <v>538.95000000000005</v>
      </c>
      <c r="Q357">
        <v>1957.86</v>
      </c>
      <c r="R357">
        <v>538.95000000000005</v>
      </c>
      <c r="S357" t="s">
        <v>1185</v>
      </c>
    </row>
    <row r="358" spans="1:19" x14ac:dyDescent="0.2">
      <c r="A358">
        <v>7056</v>
      </c>
      <c r="B358">
        <v>2145.5</v>
      </c>
      <c r="C358">
        <v>1535.71</v>
      </c>
      <c r="D358">
        <v>3198.97</v>
      </c>
      <c r="E358">
        <v>3761.62</v>
      </c>
      <c r="F358">
        <v>1535.71</v>
      </c>
      <c r="G358">
        <v>1535.71</v>
      </c>
      <c r="H358">
        <v>1535.71</v>
      </c>
      <c r="I358">
        <v>1535.71</v>
      </c>
      <c r="J358">
        <v>1535.71</v>
      </c>
      <c r="K358">
        <v>1535.71</v>
      </c>
      <c r="L358">
        <v>1535.71</v>
      </c>
      <c r="M358">
        <v>1535.71</v>
      </c>
      <c r="N358">
        <v>1535.71</v>
      </c>
      <c r="O358">
        <v>1535.71</v>
      </c>
      <c r="P358">
        <v>1535.71</v>
      </c>
      <c r="Q358">
        <v>1535.71</v>
      </c>
      <c r="R358">
        <v>1535.71</v>
      </c>
      <c r="S358" t="s">
        <v>1186</v>
      </c>
    </row>
    <row r="359" spans="1:19" x14ac:dyDescent="0.2">
      <c r="A359">
        <v>7057</v>
      </c>
      <c r="B359">
        <v>686.14</v>
      </c>
      <c r="C359">
        <v>686.14</v>
      </c>
      <c r="D359">
        <v>686.14</v>
      </c>
      <c r="E359">
        <v>686.14</v>
      </c>
      <c r="F359">
        <v>686.14</v>
      </c>
      <c r="G359">
        <v>686.14</v>
      </c>
      <c r="H359">
        <v>686.14</v>
      </c>
      <c r="I359">
        <v>686.14</v>
      </c>
      <c r="J359">
        <v>686.14</v>
      </c>
      <c r="K359">
        <v>686.14</v>
      </c>
      <c r="L359">
        <v>686.14</v>
      </c>
      <c r="M359">
        <v>686.14</v>
      </c>
      <c r="N359">
        <v>686.14</v>
      </c>
      <c r="O359">
        <v>686.14</v>
      </c>
      <c r="P359">
        <v>686.14</v>
      </c>
      <c r="Q359">
        <v>686.14</v>
      </c>
      <c r="R359">
        <v>686.14</v>
      </c>
      <c r="S359" t="s">
        <v>323</v>
      </c>
    </row>
    <row r="360" spans="1:19" x14ac:dyDescent="0.2">
      <c r="A360">
        <v>7058</v>
      </c>
      <c r="B360">
        <v>275</v>
      </c>
      <c r="C360">
        <v>275</v>
      </c>
      <c r="D360">
        <v>275</v>
      </c>
      <c r="E360">
        <v>275</v>
      </c>
      <c r="F360">
        <v>275</v>
      </c>
      <c r="G360">
        <v>275</v>
      </c>
      <c r="H360">
        <v>275</v>
      </c>
      <c r="I360">
        <v>275</v>
      </c>
      <c r="J360">
        <v>275</v>
      </c>
      <c r="K360">
        <v>275</v>
      </c>
      <c r="L360">
        <v>275</v>
      </c>
      <c r="M360">
        <v>275</v>
      </c>
      <c r="N360">
        <v>275</v>
      </c>
      <c r="O360">
        <v>275</v>
      </c>
      <c r="P360">
        <v>275</v>
      </c>
      <c r="Q360">
        <v>275</v>
      </c>
      <c r="R360">
        <v>275</v>
      </c>
      <c r="S360" t="s">
        <v>1187</v>
      </c>
    </row>
    <row r="361" spans="1:19" x14ac:dyDescent="0.2">
      <c r="A361">
        <v>7059</v>
      </c>
      <c r="B361">
        <v>686.14</v>
      </c>
      <c r="C361">
        <v>686.14</v>
      </c>
      <c r="D361">
        <v>686.14</v>
      </c>
      <c r="E361">
        <v>686.14</v>
      </c>
      <c r="F361">
        <v>686.14</v>
      </c>
      <c r="G361">
        <v>686.14</v>
      </c>
      <c r="H361">
        <v>686.14</v>
      </c>
      <c r="I361">
        <v>686.14</v>
      </c>
      <c r="J361">
        <v>686.14</v>
      </c>
      <c r="K361">
        <v>686.14</v>
      </c>
      <c r="L361">
        <v>686.14</v>
      </c>
      <c r="M361">
        <v>686.14</v>
      </c>
      <c r="N361">
        <v>686.14</v>
      </c>
      <c r="O361">
        <v>686.14</v>
      </c>
      <c r="P361">
        <v>686.14</v>
      </c>
      <c r="Q361">
        <v>686.14</v>
      </c>
      <c r="R361">
        <v>686.14</v>
      </c>
      <c r="S361" t="s">
        <v>655</v>
      </c>
    </row>
    <row r="362" spans="1:19" x14ac:dyDescent="0.2">
      <c r="A362">
        <v>7060</v>
      </c>
      <c r="B362">
        <v>686.14</v>
      </c>
      <c r="C362">
        <v>686.14</v>
      </c>
      <c r="D362">
        <v>686.14</v>
      </c>
      <c r="E362">
        <v>686.14</v>
      </c>
      <c r="F362">
        <v>686.14</v>
      </c>
      <c r="G362">
        <v>686.14</v>
      </c>
      <c r="H362">
        <v>686.14</v>
      </c>
      <c r="I362">
        <v>686.14</v>
      </c>
      <c r="J362">
        <v>686.14</v>
      </c>
      <c r="K362">
        <v>686.14</v>
      </c>
      <c r="L362">
        <v>686.14</v>
      </c>
      <c r="M362">
        <v>686.14</v>
      </c>
      <c r="N362">
        <v>686.14</v>
      </c>
      <c r="O362">
        <v>686.14</v>
      </c>
      <c r="P362">
        <v>686.14</v>
      </c>
      <c r="Q362">
        <v>686.14</v>
      </c>
      <c r="R362">
        <v>686.14</v>
      </c>
      <c r="S362" t="s">
        <v>661</v>
      </c>
    </row>
    <row r="363" spans="1:19" x14ac:dyDescent="0.2">
      <c r="A363">
        <v>7061</v>
      </c>
      <c r="B363">
        <v>686.14</v>
      </c>
      <c r="C363">
        <v>686.14</v>
      </c>
      <c r="D363">
        <v>686.14</v>
      </c>
      <c r="E363">
        <v>686.14</v>
      </c>
      <c r="F363">
        <v>686.14</v>
      </c>
      <c r="G363">
        <v>686.14</v>
      </c>
      <c r="H363">
        <v>686.14</v>
      </c>
      <c r="I363">
        <v>686.14</v>
      </c>
      <c r="J363">
        <v>686.14</v>
      </c>
      <c r="K363">
        <v>686.14</v>
      </c>
      <c r="L363">
        <v>686.14</v>
      </c>
      <c r="M363">
        <v>686.14</v>
      </c>
      <c r="N363">
        <v>686.14</v>
      </c>
      <c r="O363">
        <v>686.14</v>
      </c>
      <c r="P363">
        <v>686.14</v>
      </c>
      <c r="Q363">
        <v>686.14</v>
      </c>
      <c r="R363">
        <v>686.14</v>
      </c>
      <c r="S363" t="s">
        <v>656</v>
      </c>
    </row>
    <row r="364" spans="1:19" x14ac:dyDescent="0.2">
      <c r="A364">
        <v>7062</v>
      </c>
      <c r="B364">
        <v>2600</v>
      </c>
      <c r="C364">
        <v>648.51</v>
      </c>
      <c r="D364">
        <v>2844.51</v>
      </c>
      <c r="E364">
        <v>4034.59</v>
      </c>
      <c r="F364">
        <v>648.51</v>
      </c>
      <c r="G364">
        <v>1102.3900000000001</v>
      </c>
      <c r="H364">
        <v>1349.86</v>
      </c>
      <c r="I364">
        <v>2120.7600000000002</v>
      </c>
      <c r="J364">
        <v>1000</v>
      </c>
      <c r="K364">
        <v>1800</v>
      </c>
      <c r="L364">
        <v>706.97</v>
      </c>
      <c r="M364">
        <v>1624.26</v>
      </c>
      <c r="N364">
        <v>983.33</v>
      </c>
      <c r="O364">
        <v>648.51</v>
      </c>
      <c r="P364">
        <v>1800</v>
      </c>
      <c r="Q364">
        <v>1974.15</v>
      </c>
      <c r="R364">
        <v>662.06</v>
      </c>
      <c r="S364" t="s">
        <v>1188</v>
      </c>
    </row>
    <row r="365" spans="1:19" x14ac:dyDescent="0.2">
      <c r="A365">
        <v>7063</v>
      </c>
      <c r="B365">
        <v>2368.25</v>
      </c>
      <c r="C365">
        <v>450</v>
      </c>
      <c r="D365">
        <v>3000</v>
      </c>
      <c r="E365">
        <v>450</v>
      </c>
      <c r="F365">
        <v>450</v>
      </c>
      <c r="G365">
        <v>1140.1099999999999</v>
      </c>
      <c r="H365">
        <v>1113.58</v>
      </c>
      <c r="I365">
        <v>2538.67</v>
      </c>
      <c r="J365">
        <v>450</v>
      </c>
      <c r="K365">
        <v>450</v>
      </c>
      <c r="L365">
        <v>800</v>
      </c>
      <c r="M365">
        <v>450</v>
      </c>
      <c r="N365">
        <v>450</v>
      </c>
      <c r="O365">
        <v>450</v>
      </c>
      <c r="P365">
        <v>450</v>
      </c>
      <c r="Q365">
        <v>450</v>
      </c>
      <c r="R365">
        <v>450</v>
      </c>
      <c r="S365" t="s">
        <v>1189</v>
      </c>
    </row>
    <row r="366" spans="1:19" x14ac:dyDescent="0.2">
      <c r="A366">
        <v>7064</v>
      </c>
      <c r="B366">
        <v>2014.01</v>
      </c>
      <c r="C366">
        <v>1800</v>
      </c>
      <c r="D366">
        <v>2434.5700000000002</v>
      </c>
      <c r="E366">
        <v>2576.5</v>
      </c>
      <c r="F366">
        <v>1800</v>
      </c>
      <c r="G366">
        <v>1500</v>
      </c>
      <c r="H366">
        <v>1462.24</v>
      </c>
      <c r="I366">
        <v>1841.08</v>
      </c>
      <c r="J366">
        <v>1424.3</v>
      </c>
      <c r="K366">
        <v>1675.52</v>
      </c>
      <c r="L366">
        <v>602.32000000000005</v>
      </c>
      <c r="M366">
        <v>602.32000000000005</v>
      </c>
      <c r="N366">
        <v>602.35</v>
      </c>
      <c r="O366">
        <v>602.32000000000005</v>
      </c>
      <c r="P366">
        <v>602.32000000000005</v>
      </c>
      <c r="Q366">
        <v>2264.6</v>
      </c>
      <c r="R366">
        <v>602.32000000000005</v>
      </c>
      <c r="S366" t="s">
        <v>1190</v>
      </c>
    </row>
    <row r="367" spans="1:19" x14ac:dyDescent="0.2">
      <c r="A367">
        <v>7065</v>
      </c>
      <c r="B367">
        <v>3772.07</v>
      </c>
      <c r="C367">
        <v>1200</v>
      </c>
      <c r="D367">
        <v>2631.48</v>
      </c>
      <c r="E367">
        <v>1200</v>
      </c>
      <c r="F367">
        <v>1200</v>
      </c>
      <c r="G367">
        <v>2000</v>
      </c>
      <c r="H367">
        <v>1234.28</v>
      </c>
      <c r="I367">
        <v>2399.9699999999998</v>
      </c>
      <c r="J367">
        <v>2143.02</v>
      </c>
      <c r="K367">
        <v>2354.9699999999998</v>
      </c>
      <c r="L367">
        <v>1493.51</v>
      </c>
      <c r="M367">
        <v>1200</v>
      </c>
      <c r="N367">
        <v>1200</v>
      </c>
      <c r="O367">
        <v>1200</v>
      </c>
      <c r="P367">
        <v>2200</v>
      </c>
      <c r="Q367">
        <v>2000</v>
      </c>
      <c r="R367">
        <v>1200</v>
      </c>
      <c r="S367" t="s">
        <v>1191</v>
      </c>
    </row>
    <row r="368" spans="1:19" x14ac:dyDescent="0.2">
      <c r="A368">
        <v>7066</v>
      </c>
      <c r="B368">
        <v>2300</v>
      </c>
      <c r="C368">
        <v>805.26</v>
      </c>
      <c r="D368">
        <v>3120.09</v>
      </c>
      <c r="E368">
        <v>3122.22</v>
      </c>
      <c r="F368">
        <v>805.26</v>
      </c>
      <c r="G368">
        <v>2000</v>
      </c>
      <c r="H368">
        <v>805.26</v>
      </c>
      <c r="I368">
        <v>1900</v>
      </c>
      <c r="J368">
        <v>1442.86</v>
      </c>
      <c r="K368">
        <v>1613.79</v>
      </c>
      <c r="L368">
        <v>2000</v>
      </c>
      <c r="M368">
        <v>805.26</v>
      </c>
      <c r="N368">
        <v>805.26</v>
      </c>
      <c r="O368">
        <v>805.26</v>
      </c>
      <c r="P368">
        <v>805.26</v>
      </c>
      <c r="Q368">
        <v>1681.25</v>
      </c>
      <c r="R368">
        <v>1070</v>
      </c>
      <c r="S368" t="s">
        <v>1192</v>
      </c>
    </row>
    <row r="369" spans="1:19" x14ac:dyDescent="0.2">
      <c r="A369">
        <v>7067</v>
      </c>
      <c r="B369">
        <v>686.14</v>
      </c>
      <c r="C369">
        <v>686.14</v>
      </c>
      <c r="D369">
        <v>686.14</v>
      </c>
      <c r="E369">
        <v>686.14</v>
      </c>
      <c r="F369">
        <v>686.14</v>
      </c>
      <c r="G369">
        <v>686.14</v>
      </c>
      <c r="H369">
        <v>686.14</v>
      </c>
      <c r="I369">
        <v>686.14</v>
      </c>
      <c r="J369">
        <v>686.14</v>
      </c>
      <c r="K369">
        <v>686.14</v>
      </c>
      <c r="L369">
        <v>686.14</v>
      </c>
      <c r="M369">
        <v>686.14</v>
      </c>
      <c r="N369">
        <v>686.14</v>
      </c>
      <c r="O369">
        <v>686.14</v>
      </c>
      <c r="P369">
        <v>686.14</v>
      </c>
      <c r="Q369">
        <v>686.14</v>
      </c>
      <c r="R369">
        <v>686.14</v>
      </c>
      <c r="S369" t="s">
        <v>741</v>
      </c>
    </row>
    <row r="370" spans="1:19" x14ac:dyDescent="0.2">
      <c r="A370">
        <v>7068</v>
      </c>
      <c r="B370">
        <v>686.14</v>
      </c>
      <c r="C370">
        <v>686.14</v>
      </c>
      <c r="D370">
        <v>686.14</v>
      </c>
      <c r="E370">
        <v>686.14</v>
      </c>
      <c r="F370">
        <v>686.14</v>
      </c>
      <c r="G370">
        <v>686.14</v>
      </c>
      <c r="H370">
        <v>686.14</v>
      </c>
      <c r="I370">
        <v>686.14</v>
      </c>
      <c r="J370">
        <v>686.14</v>
      </c>
      <c r="K370">
        <v>686.14</v>
      </c>
      <c r="L370">
        <v>686.14</v>
      </c>
      <c r="M370">
        <v>686.14</v>
      </c>
      <c r="N370">
        <v>686.14</v>
      </c>
      <c r="O370">
        <v>686.14</v>
      </c>
      <c r="P370">
        <v>686.14</v>
      </c>
      <c r="Q370">
        <v>686.14</v>
      </c>
      <c r="R370">
        <v>686.14</v>
      </c>
      <c r="S370" t="s">
        <v>742</v>
      </c>
    </row>
    <row r="371" spans="1:19" x14ac:dyDescent="0.2">
      <c r="A371">
        <v>7069</v>
      </c>
      <c r="B371">
        <v>686.14</v>
      </c>
      <c r="C371">
        <v>686.14</v>
      </c>
      <c r="D371">
        <v>686.14</v>
      </c>
      <c r="E371">
        <v>686.14</v>
      </c>
      <c r="F371">
        <v>686.14</v>
      </c>
      <c r="G371">
        <v>686.14</v>
      </c>
      <c r="H371">
        <v>686.14</v>
      </c>
      <c r="I371">
        <v>686.14</v>
      </c>
      <c r="J371">
        <v>686.14</v>
      </c>
      <c r="K371">
        <v>686.14</v>
      </c>
      <c r="L371">
        <v>686.14</v>
      </c>
      <c r="M371">
        <v>686.14</v>
      </c>
      <c r="N371">
        <v>686.14</v>
      </c>
      <c r="O371">
        <v>686.14</v>
      </c>
      <c r="P371">
        <v>686.14</v>
      </c>
      <c r="Q371">
        <v>686.14</v>
      </c>
      <c r="R371">
        <v>686.14</v>
      </c>
      <c r="S371" t="s">
        <v>769</v>
      </c>
    </row>
    <row r="372" spans="1:19" x14ac:dyDescent="0.2">
      <c r="A372">
        <v>7070</v>
      </c>
      <c r="B372">
        <v>686.14</v>
      </c>
      <c r="C372">
        <v>686.14</v>
      </c>
      <c r="D372">
        <v>686.14</v>
      </c>
      <c r="E372">
        <v>686.14</v>
      </c>
      <c r="F372">
        <v>686.14</v>
      </c>
      <c r="G372">
        <v>686.14</v>
      </c>
      <c r="H372">
        <v>686.14</v>
      </c>
      <c r="I372">
        <v>686.14</v>
      </c>
      <c r="J372">
        <v>686.14</v>
      </c>
      <c r="K372">
        <v>686.14</v>
      </c>
      <c r="L372">
        <v>686.14</v>
      </c>
      <c r="M372">
        <v>686.14</v>
      </c>
      <c r="N372">
        <v>686.14</v>
      </c>
      <c r="O372">
        <v>686.14</v>
      </c>
      <c r="P372">
        <v>686.14</v>
      </c>
      <c r="Q372">
        <v>686.14</v>
      </c>
      <c r="R372">
        <v>686.14</v>
      </c>
      <c r="S372" t="s">
        <v>743</v>
      </c>
    </row>
    <row r="373" spans="1:19" x14ac:dyDescent="0.2">
      <c r="A373">
        <v>7071</v>
      </c>
      <c r="B373">
        <v>686.14</v>
      </c>
      <c r="C373">
        <v>686.14</v>
      </c>
      <c r="D373">
        <v>686.14</v>
      </c>
      <c r="E373">
        <v>686.14</v>
      </c>
      <c r="F373">
        <v>686.14</v>
      </c>
      <c r="G373">
        <v>686.14</v>
      </c>
      <c r="H373">
        <v>686.14</v>
      </c>
      <c r="I373">
        <v>686.14</v>
      </c>
      <c r="J373">
        <v>686.14</v>
      </c>
      <c r="K373">
        <v>686.14</v>
      </c>
      <c r="L373">
        <v>686.14</v>
      </c>
      <c r="M373">
        <v>686.14</v>
      </c>
      <c r="N373">
        <v>686.14</v>
      </c>
      <c r="O373">
        <v>686.14</v>
      </c>
      <c r="P373">
        <v>686.14</v>
      </c>
      <c r="Q373">
        <v>686.14</v>
      </c>
      <c r="R373">
        <v>686.14</v>
      </c>
      <c r="S373" t="s">
        <v>744</v>
      </c>
    </row>
    <row r="374" spans="1:19" x14ac:dyDescent="0.2">
      <c r="A374">
        <v>7072</v>
      </c>
      <c r="B374">
        <v>686.14</v>
      </c>
      <c r="C374">
        <v>686.14</v>
      </c>
      <c r="D374">
        <v>686.14</v>
      </c>
      <c r="E374">
        <v>686.14</v>
      </c>
      <c r="F374">
        <v>686.14</v>
      </c>
      <c r="G374">
        <v>686.14</v>
      </c>
      <c r="H374">
        <v>686.14</v>
      </c>
      <c r="I374">
        <v>686.14</v>
      </c>
      <c r="J374">
        <v>686.14</v>
      </c>
      <c r="K374">
        <v>686.14</v>
      </c>
      <c r="L374">
        <v>686.14</v>
      </c>
      <c r="M374">
        <v>686.14</v>
      </c>
      <c r="N374">
        <v>686.14</v>
      </c>
      <c r="O374">
        <v>686.14</v>
      </c>
      <c r="P374">
        <v>686.14</v>
      </c>
      <c r="Q374">
        <v>686.14</v>
      </c>
      <c r="R374">
        <v>686.14</v>
      </c>
      <c r="S374" t="s">
        <v>770</v>
      </c>
    </row>
    <row r="375" spans="1:19" x14ac:dyDescent="0.2">
      <c r="A375">
        <v>7073</v>
      </c>
      <c r="B375">
        <v>686.14</v>
      </c>
      <c r="C375">
        <v>686.14</v>
      </c>
      <c r="D375">
        <v>686.14</v>
      </c>
      <c r="E375">
        <v>686.14</v>
      </c>
      <c r="F375">
        <v>686.14</v>
      </c>
      <c r="G375">
        <v>686.14</v>
      </c>
      <c r="H375">
        <v>686.14</v>
      </c>
      <c r="I375">
        <v>686.14</v>
      </c>
      <c r="J375">
        <v>686.14</v>
      </c>
      <c r="K375">
        <v>686.14</v>
      </c>
      <c r="L375">
        <v>686.14</v>
      </c>
      <c r="M375">
        <v>686.14</v>
      </c>
      <c r="N375">
        <v>686.14</v>
      </c>
      <c r="O375">
        <v>686.14</v>
      </c>
      <c r="P375">
        <v>686.14</v>
      </c>
      <c r="Q375">
        <v>686.14</v>
      </c>
      <c r="R375">
        <v>686.14</v>
      </c>
      <c r="S375" t="s">
        <v>771</v>
      </c>
    </row>
    <row r="376" spans="1:19" x14ac:dyDescent="0.2">
      <c r="A376">
        <v>7074</v>
      </c>
      <c r="B376">
        <v>686.14</v>
      </c>
      <c r="C376">
        <v>686.14</v>
      </c>
      <c r="D376">
        <v>686.14</v>
      </c>
      <c r="E376">
        <v>686.14</v>
      </c>
      <c r="F376">
        <v>686.14</v>
      </c>
      <c r="G376">
        <v>686.14</v>
      </c>
      <c r="H376">
        <v>686.14</v>
      </c>
      <c r="I376">
        <v>686.14</v>
      </c>
      <c r="J376">
        <v>686.14</v>
      </c>
      <c r="K376">
        <v>686.14</v>
      </c>
      <c r="L376">
        <v>686.14</v>
      </c>
      <c r="M376">
        <v>686.14</v>
      </c>
      <c r="N376">
        <v>686.14</v>
      </c>
      <c r="O376">
        <v>686.14</v>
      </c>
      <c r="P376">
        <v>686.14</v>
      </c>
      <c r="Q376">
        <v>686.14</v>
      </c>
      <c r="R376">
        <v>686.14</v>
      </c>
      <c r="S376" t="s">
        <v>871</v>
      </c>
    </row>
    <row r="377" spans="1:19" x14ac:dyDescent="0.2">
      <c r="A377">
        <v>7075</v>
      </c>
      <c r="B377">
        <v>515</v>
      </c>
      <c r="C377">
        <v>515</v>
      </c>
      <c r="D377">
        <v>515</v>
      </c>
      <c r="E377">
        <v>515</v>
      </c>
      <c r="F377">
        <v>515</v>
      </c>
      <c r="G377">
        <v>515</v>
      </c>
      <c r="H377">
        <v>2500</v>
      </c>
      <c r="I377">
        <v>1970.59</v>
      </c>
      <c r="J377">
        <v>750</v>
      </c>
      <c r="K377">
        <v>515</v>
      </c>
      <c r="L377">
        <v>565</v>
      </c>
      <c r="M377">
        <v>515</v>
      </c>
      <c r="N377">
        <v>515</v>
      </c>
      <c r="O377">
        <v>515</v>
      </c>
      <c r="P377">
        <v>515</v>
      </c>
      <c r="Q377">
        <v>515</v>
      </c>
      <c r="R377">
        <v>1266.67</v>
      </c>
      <c r="S377" t="s">
        <v>1193</v>
      </c>
    </row>
    <row r="378" spans="1:19" x14ac:dyDescent="0.2">
      <c r="A378">
        <v>7076</v>
      </c>
      <c r="B378">
        <v>686.14</v>
      </c>
      <c r="C378">
        <v>686.14</v>
      </c>
      <c r="D378">
        <v>686.14</v>
      </c>
      <c r="E378">
        <v>686.14</v>
      </c>
      <c r="F378">
        <v>686.14</v>
      </c>
      <c r="G378">
        <v>686.14</v>
      </c>
      <c r="H378">
        <v>686.14</v>
      </c>
      <c r="I378">
        <v>686.14</v>
      </c>
      <c r="J378">
        <v>686.14</v>
      </c>
      <c r="K378">
        <v>686.14</v>
      </c>
      <c r="L378">
        <v>686.14</v>
      </c>
      <c r="M378">
        <v>686.14</v>
      </c>
      <c r="N378">
        <v>686.14</v>
      </c>
      <c r="O378">
        <v>686.14</v>
      </c>
      <c r="P378">
        <v>686.14</v>
      </c>
      <c r="Q378">
        <v>686.14</v>
      </c>
      <c r="R378">
        <v>686.14</v>
      </c>
      <c r="S378" t="s">
        <v>774</v>
      </c>
    </row>
    <row r="379" spans="1:19" x14ac:dyDescent="0.2">
      <c r="A379">
        <v>7077</v>
      </c>
      <c r="B379">
        <v>1850</v>
      </c>
      <c r="C379">
        <v>1850</v>
      </c>
      <c r="D379">
        <v>2500</v>
      </c>
      <c r="E379">
        <v>3554.64</v>
      </c>
      <c r="F379">
        <v>1850</v>
      </c>
      <c r="G379">
        <v>1850</v>
      </c>
      <c r="H379">
        <v>1850</v>
      </c>
      <c r="I379">
        <v>1850</v>
      </c>
      <c r="J379">
        <v>1850</v>
      </c>
      <c r="K379">
        <v>1850</v>
      </c>
      <c r="L379">
        <v>1850</v>
      </c>
      <c r="M379">
        <v>1850</v>
      </c>
      <c r="N379">
        <v>1850</v>
      </c>
      <c r="O379">
        <v>1850</v>
      </c>
      <c r="P379">
        <v>1850</v>
      </c>
      <c r="Q379">
        <v>1850</v>
      </c>
      <c r="R379">
        <v>1850</v>
      </c>
      <c r="S379" t="s">
        <v>1194</v>
      </c>
    </row>
    <row r="380" spans="1:19" x14ac:dyDescent="0.2">
      <c r="A380">
        <v>7078</v>
      </c>
      <c r="B380">
        <v>686.14</v>
      </c>
      <c r="C380">
        <v>686.14</v>
      </c>
      <c r="D380">
        <v>686.14</v>
      </c>
      <c r="E380">
        <v>686.14</v>
      </c>
      <c r="F380">
        <v>686.14</v>
      </c>
      <c r="G380">
        <v>686.14</v>
      </c>
      <c r="H380">
        <v>686.14</v>
      </c>
      <c r="I380">
        <v>686.14</v>
      </c>
      <c r="J380">
        <v>686.14</v>
      </c>
      <c r="K380">
        <v>686.14</v>
      </c>
      <c r="L380">
        <v>686.14</v>
      </c>
      <c r="M380">
        <v>686.14</v>
      </c>
      <c r="N380">
        <v>686.14</v>
      </c>
      <c r="O380">
        <v>686.14</v>
      </c>
      <c r="P380">
        <v>686.14</v>
      </c>
      <c r="Q380">
        <v>686.14</v>
      </c>
      <c r="R380">
        <v>686.14</v>
      </c>
      <c r="S380" t="s">
        <v>795</v>
      </c>
    </row>
    <row r="381" spans="1:19" x14ac:dyDescent="0.2">
      <c r="A381">
        <v>7079</v>
      </c>
      <c r="B381">
        <v>686.14</v>
      </c>
      <c r="C381">
        <v>686.14</v>
      </c>
      <c r="D381">
        <v>686.14</v>
      </c>
      <c r="E381">
        <v>686.14</v>
      </c>
      <c r="F381">
        <v>686.14</v>
      </c>
      <c r="G381">
        <v>686.14</v>
      </c>
      <c r="H381">
        <v>686.14</v>
      </c>
      <c r="I381">
        <v>686.14</v>
      </c>
      <c r="J381">
        <v>686.14</v>
      </c>
      <c r="K381">
        <v>686.14</v>
      </c>
      <c r="L381">
        <v>686.14</v>
      </c>
      <c r="M381">
        <v>686.14</v>
      </c>
      <c r="N381">
        <v>686.14</v>
      </c>
      <c r="O381">
        <v>686.14</v>
      </c>
      <c r="P381">
        <v>686.14</v>
      </c>
      <c r="Q381">
        <v>686.14</v>
      </c>
      <c r="R381">
        <v>686.14</v>
      </c>
      <c r="S381" t="s">
        <v>796</v>
      </c>
    </row>
    <row r="382" spans="1:19" x14ac:dyDescent="0.2">
      <c r="A382">
        <v>7080</v>
      </c>
      <c r="B382">
        <v>686.14</v>
      </c>
      <c r="C382">
        <v>686.14</v>
      </c>
      <c r="D382">
        <v>686.14</v>
      </c>
      <c r="E382">
        <v>686.14</v>
      </c>
      <c r="F382">
        <v>686.14</v>
      </c>
      <c r="G382">
        <v>686.14</v>
      </c>
      <c r="H382">
        <v>686.14</v>
      </c>
      <c r="I382">
        <v>686.14</v>
      </c>
      <c r="J382">
        <v>686.14</v>
      </c>
      <c r="K382">
        <v>686.14</v>
      </c>
      <c r="L382">
        <v>686.14</v>
      </c>
      <c r="M382">
        <v>686.14</v>
      </c>
      <c r="N382">
        <v>686.14</v>
      </c>
      <c r="O382">
        <v>686.14</v>
      </c>
      <c r="P382">
        <v>686.14</v>
      </c>
      <c r="Q382">
        <v>686.14</v>
      </c>
      <c r="R382">
        <v>686.14</v>
      </c>
      <c r="S382" t="s">
        <v>797</v>
      </c>
    </row>
    <row r="383" spans="1:19" x14ac:dyDescent="0.2">
      <c r="A383">
        <v>7081</v>
      </c>
      <c r="B383">
        <v>686.14</v>
      </c>
      <c r="C383">
        <v>686.14</v>
      </c>
      <c r="D383">
        <v>686.14</v>
      </c>
      <c r="E383">
        <v>686.14</v>
      </c>
      <c r="F383">
        <v>686.14</v>
      </c>
      <c r="G383">
        <v>686.14</v>
      </c>
      <c r="H383">
        <v>686.14</v>
      </c>
      <c r="I383">
        <v>686.14</v>
      </c>
      <c r="J383">
        <v>686.14</v>
      </c>
      <c r="K383">
        <v>686.14</v>
      </c>
      <c r="L383">
        <v>686.14</v>
      </c>
      <c r="M383">
        <v>686.14</v>
      </c>
      <c r="N383">
        <v>686.14</v>
      </c>
      <c r="O383">
        <v>686.14</v>
      </c>
      <c r="P383">
        <v>686.14</v>
      </c>
      <c r="Q383">
        <v>686.14</v>
      </c>
      <c r="R383">
        <v>686.14</v>
      </c>
      <c r="S383" t="s">
        <v>817</v>
      </c>
    </row>
    <row r="384" spans="1:19" x14ac:dyDescent="0.2">
      <c r="A384">
        <v>7082</v>
      </c>
      <c r="B384">
        <v>3500</v>
      </c>
      <c r="C384">
        <v>1300</v>
      </c>
      <c r="D384">
        <v>1300</v>
      </c>
      <c r="E384">
        <v>1300</v>
      </c>
      <c r="F384">
        <v>1300</v>
      </c>
      <c r="G384">
        <v>1300</v>
      </c>
      <c r="H384">
        <v>1300</v>
      </c>
      <c r="I384">
        <v>2330.56</v>
      </c>
      <c r="J384">
        <v>1300</v>
      </c>
      <c r="K384">
        <v>1300</v>
      </c>
      <c r="L384">
        <v>1500</v>
      </c>
      <c r="M384">
        <v>1300</v>
      </c>
      <c r="N384">
        <v>1300</v>
      </c>
      <c r="O384">
        <v>1300</v>
      </c>
      <c r="P384">
        <v>1300</v>
      </c>
      <c r="Q384">
        <v>1300</v>
      </c>
      <c r="R384">
        <v>1300</v>
      </c>
      <c r="S384" t="s">
        <v>1195</v>
      </c>
    </row>
    <row r="385" spans="1:19" x14ac:dyDescent="0.2">
      <c r="A385">
        <v>7083</v>
      </c>
      <c r="B385">
        <v>686.14</v>
      </c>
      <c r="C385">
        <v>686.14</v>
      </c>
      <c r="D385">
        <v>686.14</v>
      </c>
      <c r="E385">
        <v>686.14</v>
      </c>
      <c r="F385">
        <v>686.14</v>
      </c>
      <c r="G385">
        <v>686.14</v>
      </c>
      <c r="H385">
        <v>686.14</v>
      </c>
      <c r="I385">
        <v>686.14</v>
      </c>
      <c r="J385">
        <v>686.14</v>
      </c>
      <c r="K385">
        <v>686.14</v>
      </c>
      <c r="L385">
        <v>686.14</v>
      </c>
      <c r="M385">
        <v>686.14</v>
      </c>
      <c r="N385">
        <v>686.14</v>
      </c>
      <c r="O385">
        <v>686.14</v>
      </c>
      <c r="P385">
        <v>686.14</v>
      </c>
      <c r="Q385">
        <v>686.14</v>
      </c>
      <c r="R385">
        <v>686.14</v>
      </c>
      <c r="S385" t="s">
        <v>872</v>
      </c>
    </row>
    <row r="386" spans="1:19" x14ac:dyDescent="0.2">
      <c r="A386">
        <v>7084</v>
      </c>
      <c r="B386">
        <v>686.14</v>
      </c>
      <c r="C386">
        <v>686.14</v>
      </c>
      <c r="D386">
        <v>686.14</v>
      </c>
      <c r="E386">
        <v>686.14</v>
      </c>
      <c r="F386">
        <v>686.14</v>
      </c>
      <c r="G386">
        <v>686.14</v>
      </c>
      <c r="H386">
        <v>686.14</v>
      </c>
      <c r="I386">
        <v>686.14</v>
      </c>
      <c r="J386">
        <v>686.14</v>
      </c>
      <c r="K386">
        <v>686.14</v>
      </c>
      <c r="L386">
        <v>686.14</v>
      </c>
      <c r="M386">
        <v>686.14</v>
      </c>
      <c r="N386">
        <v>686.14</v>
      </c>
      <c r="O386">
        <v>686.14</v>
      </c>
      <c r="P386">
        <v>686.14</v>
      </c>
      <c r="Q386">
        <v>686.14</v>
      </c>
      <c r="R386">
        <v>686.14</v>
      </c>
      <c r="S386" t="s">
        <v>873</v>
      </c>
    </row>
    <row r="387" spans="1:19" x14ac:dyDescent="0.2">
      <c r="A387">
        <v>7147</v>
      </c>
      <c r="B387">
        <v>442</v>
      </c>
      <c r="C387">
        <v>442</v>
      </c>
      <c r="D387">
        <v>442</v>
      </c>
      <c r="E387">
        <v>442</v>
      </c>
      <c r="F387">
        <v>1435.37</v>
      </c>
      <c r="G387">
        <v>754.23</v>
      </c>
      <c r="H387">
        <v>442</v>
      </c>
      <c r="I387">
        <v>1511.81</v>
      </c>
      <c r="J387">
        <v>2049.91</v>
      </c>
      <c r="K387">
        <v>1703.9</v>
      </c>
      <c r="L387">
        <v>610.70000000000005</v>
      </c>
      <c r="M387">
        <v>442</v>
      </c>
      <c r="N387">
        <v>442</v>
      </c>
      <c r="O387">
        <v>442</v>
      </c>
      <c r="P387">
        <v>442</v>
      </c>
      <c r="Q387">
        <v>2635.48</v>
      </c>
      <c r="R387">
        <v>442</v>
      </c>
      <c r="S387" t="s">
        <v>1196</v>
      </c>
    </row>
  </sheetData>
  <sheetProtection algorithmName="SHA-512" hashValue="BhghxKfOts+GGfScCaHgSrsML9YJ+J7c3mbKh8I+8t6tdvBzvdhaPmBJ8Q8De3tRdPWgCbx3VI7AlDdtRaAhCQ==" saltValue="BiLDnEvRR0RGZHHiEoS1Bw==" spinCount="100000" sheet="1" objects="1" scenarios="1"/>
  <phoneticPr fontId="0"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CCFF"/>
  </sheetPr>
  <dimension ref="A1:M521"/>
  <sheetViews>
    <sheetView workbookViewId="0">
      <pane ySplit="19" topLeftCell="A20" activePane="bottomLeft" state="frozen"/>
      <selection activeCell="A5" sqref="A5"/>
      <selection pane="bottomLeft" activeCell="D20" sqref="D20"/>
    </sheetView>
  </sheetViews>
  <sheetFormatPr defaultRowHeight="12.75" x14ac:dyDescent="0.2"/>
  <cols>
    <col min="1" max="1" width="3.85546875" style="32" customWidth="1"/>
    <col min="2" max="2" width="5.140625" style="32" hidden="1" customWidth="1"/>
    <col min="3" max="3" width="5.42578125" style="32" hidden="1" customWidth="1"/>
    <col min="4" max="4" width="37.5703125" style="32" customWidth="1"/>
    <col min="5" max="5" width="27" style="32" customWidth="1"/>
    <col min="6" max="6" width="11.42578125" style="32" customWidth="1"/>
    <col min="7" max="7" width="12" style="32" customWidth="1"/>
    <col min="8" max="8" width="10.42578125" style="32" customWidth="1"/>
    <col min="9" max="9" width="2.7109375" style="32" customWidth="1"/>
    <col min="10" max="11" width="9.140625" style="32"/>
    <col min="12" max="12" width="14" style="32" hidden="1" customWidth="1"/>
    <col min="13" max="13" width="14.42578125" style="32" hidden="1" customWidth="1"/>
    <col min="14" max="16384" width="9.140625" style="32"/>
  </cols>
  <sheetData>
    <row r="1" spans="1:13" ht="21" customHeight="1" x14ac:dyDescent="0.25">
      <c r="A1" s="5" t="s">
        <v>984</v>
      </c>
      <c r="B1" s="14"/>
      <c r="C1" s="21"/>
      <c r="D1" s="21"/>
      <c r="E1" s="14"/>
      <c r="F1" s="25"/>
      <c r="G1" s="14"/>
      <c r="H1" s="14"/>
      <c r="I1" s="7"/>
    </row>
    <row r="2" spans="1:13" ht="12.75" customHeight="1" x14ac:dyDescent="0.25">
      <c r="A2" s="22" t="s">
        <v>985</v>
      </c>
      <c r="B2" s="20"/>
      <c r="C2" s="23"/>
      <c r="D2" s="23"/>
      <c r="E2" s="20"/>
      <c r="F2" s="26"/>
      <c r="G2" s="8"/>
      <c r="H2" s="20"/>
      <c r="I2" s="9"/>
    </row>
    <row r="3" spans="1:13" ht="12.75" hidden="1" customHeight="1" x14ac:dyDescent="0.2">
      <c r="A3" s="11"/>
      <c r="B3" s="8"/>
      <c r="C3" s="10"/>
      <c r="D3" s="10"/>
      <c r="E3" s="8"/>
      <c r="F3" s="26"/>
      <c r="G3" s="8"/>
      <c r="H3" s="20"/>
      <c r="I3" s="9"/>
    </row>
    <row r="4" spans="1:13" ht="15.75" customHeight="1" thickBot="1" x14ac:dyDescent="0.25">
      <c r="A4" s="11"/>
      <c r="B4" s="8"/>
      <c r="C4" s="10"/>
      <c r="D4" s="10"/>
      <c r="E4" s="8"/>
      <c r="F4" s="72" t="s">
        <v>70</v>
      </c>
      <c r="G4" s="73" t="s">
        <v>71</v>
      </c>
      <c r="H4" s="8"/>
      <c r="I4" s="9"/>
    </row>
    <row r="5" spans="1:13" ht="13.5" thickTop="1" x14ac:dyDescent="0.2">
      <c r="A5" s="606" t="s">
        <v>1073</v>
      </c>
      <c r="B5" s="8"/>
      <c r="C5" s="8"/>
      <c r="D5" s="8"/>
      <c r="E5" s="8"/>
      <c r="F5" s="20"/>
      <c r="G5" s="20"/>
      <c r="H5" s="8"/>
      <c r="I5" s="9"/>
    </row>
    <row r="6" spans="1:13" x14ac:dyDescent="0.2">
      <c r="A6" s="760" t="s">
        <v>1013</v>
      </c>
      <c r="B6" s="8"/>
      <c r="C6" s="8"/>
      <c r="D6" s="8"/>
      <c r="E6" s="8"/>
      <c r="F6" s="3"/>
      <c r="G6" s="76"/>
      <c r="H6" s="8"/>
      <c r="I6" s="9"/>
    </row>
    <row r="7" spans="1:13" x14ac:dyDescent="0.2">
      <c r="A7" s="11"/>
      <c r="B7" s="8"/>
      <c r="C7" s="8"/>
      <c r="D7" s="8"/>
      <c r="E7" s="8"/>
      <c r="F7" s="20"/>
      <c r="G7" s="20"/>
      <c r="H7" s="8"/>
      <c r="I7" s="9"/>
    </row>
    <row r="8" spans="1:13" x14ac:dyDescent="0.2">
      <c r="A8" s="606" t="s">
        <v>925</v>
      </c>
      <c r="B8" s="8"/>
      <c r="C8" s="8"/>
      <c r="D8" s="8"/>
      <c r="E8" s="8"/>
      <c r="F8" s="3"/>
      <c r="G8" s="76"/>
      <c r="H8" s="8"/>
      <c r="I8" s="9"/>
    </row>
    <row r="9" spans="1:13" s="625" customFormat="1" ht="23.25" customHeight="1" x14ac:dyDescent="0.2">
      <c r="A9" s="620"/>
      <c r="B9" s="621"/>
      <c r="C9" s="622"/>
      <c r="D9" s="621" t="s">
        <v>919</v>
      </c>
      <c r="E9" s="622"/>
      <c r="F9" s="623"/>
      <c r="G9" s="623"/>
      <c r="H9" s="622"/>
      <c r="I9" s="624"/>
    </row>
    <row r="10" spans="1:13" hidden="1" x14ac:dyDescent="0.2">
      <c r="A10" s="606"/>
      <c r="B10" s="8"/>
      <c r="C10" s="8"/>
      <c r="D10" s="8"/>
      <c r="E10" s="8"/>
      <c r="F10" s="20"/>
      <c r="G10" s="20"/>
      <c r="H10" s="8"/>
      <c r="I10" s="9"/>
    </row>
    <row r="11" spans="1:13" x14ac:dyDescent="0.2">
      <c r="A11" s="606" t="s">
        <v>924</v>
      </c>
      <c r="B11" s="8"/>
      <c r="C11" s="8"/>
      <c r="D11" s="8"/>
      <c r="E11" s="8"/>
      <c r="F11" s="3"/>
      <c r="G11" s="76"/>
      <c r="H11" s="8"/>
      <c r="I11" s="9"/>
    </row>
    <row r="12" spans="1:13" x14ac:dyDescent="0.2">
      <c r="A12" s="11"/>
      <c r="B12" s="17"/>
      <c r="C12" s="8"/>
      <c r="D12" s="17" t="s">
        <v>69</v>
      </c>
      <c r="E12" s="8"/>
      <c r="F12" s="8"/>
      <c r="G12" s="8"/>
      <c r="H12" s="8"/>
      <c r="I12" s="9"/>
    </row>
    <row r="13" spans="1:13" x14ac:dyDescent="0.2">
      <c r="A13" s="11"/>
      <c r="B13" s="17"/>
      <c r="C13" s="8"/>
      <c r="D13" s="17" t="s">
        <v>1003</v>
      </c>
      <c r="E13" s="8"/>
      <c r="F13" s="8"/>
      <c r="G13" s="8"/>
      <c r="H13" s="8"/>
      <c r="I13" s="9"/>
    </row>
    <row r="14" spans="1:13" x14ac:dyDescent="0.2">
      <c r="A14" s="11"/>
      <c r="B14" s="17"/>
      <c r="C14" s="8"/>
      <c r="D14" s="17" t="s">
        <v>920</v>
      </c>
      <c r="E14" s="8"/>
      <c r="F14" s="8"/>
      <c r="G14" s="8"/>
      <c r="H14" s="8"/>
      <c r="I14" s="9"/>
    </row>
    <row r="15" spans="1:13" ht="13.5" thickBot="1" x14ac:dyDescent="0.25">
      <c r="A15" s="19"/>
      <c r="B15" s="8"/>
      <c r="C15" s="8"/>
      <c r="D15" s="8"/>
      <c r="E15" s="8"/>
      <c r="F15" s="8"/>
      <c r="G15" s="8"/>
      <c r="H15" s="8"/>
      <c r="I15" s="9"/>
      <c r="L15" s="32" t="s">
        <v>601</v>
      </c>
      <c r="M15" s="32" t="s">
        <v>600</v>
      </c>
    </row>
    <row r="16" spans="1:13" ht="14.25" thickTop="1" thickBot="1" x14ac:dyDescent="0.25">
      <c r="A16" s="24"/>
      <c r="B16" s="10"/>
      <c r="C16" s="10"/>
      <c r="D16" s="161"/>
      <c r="E16" s="161"/>
      <c r="F16" s="8"/>
      <c r="G16" s="108">
        <f>SUM(G20:G519)</f>
        <v>0</v>
      </c>
      <c r="H16" s="18"/>
      <c r="I16" s="9"/>
      <c r="L16" s="32">
        <f>SUM(L20:L519)</f>
        <v>0</v>
      </c>
      <c r="M16" s="32">
        <f>SUM(M20:M519)</f>
        <v>0</v>
      </c>
    </row>
    <row r="17" spans="1:13" ht="13.5" thickTop="1" x14ac:dyDescent="0.2">
      <c r="A17" s="64"/>
      <c r="B17" s="43" t="s">
        <v>158</v>
      </c>
      <c r="C17" s="42" t="s">
        <v>158</v>
      </c>
      <c r="D17" s="43"/>
      <c r="E17" s="43" t="str">
        <f>IF(+Q1bIndicator&gt;0,"BAD NAME FOR","")</f>
        <v/>
      </c>
      <c r="F17" s="43" t="s">
        <v>54</v>
      </c>
      <c r="G17" s="43" t="s">
        <v>73</v>
      </c>
      <c r="H17" s="44"/>
      <c r="I17" s="865">
        <v>19</v>
      </c>
    </row>
    <row r="18" spans="1:13" x14ac:dyDescent="0.2">
      <c r="A18" s="612" t="s">
        <v>692</v>
      </c>
      <c r="B18" s="38" t="s">
        <v>58</v>
      </c>
      <c r="C18" s="45" t="s">
        <v>58</v>
      </c>
      <c r="D18" s="38" t="s">
        <v>897</v>
      </c>
      <c r="E18" s="38" t="s">
        <v>72</v>
      </c>
      <c r="F18" s="38" t="s">
        <v>946</v>
      </c>
      <c r="G18" s="38" t="s">
        <v>898</v>
      </c>
      <c r="H18" s="46" t="s">
        <v>59</v>
      </c>
      <c r="I18" s="9"/>
    </row>
    <row r="19" spans="1:13" x14ac:dyDescent="0.2">
      <c r="A19" s="68"/>
      <c r="B19" s="69" t="s">
        <v>57</v>
      </c>
      <c r="C19" s="47" t="s">
        <v>57</v>
      </c>
      <c r="D19" s="69"/>
      <c r="E19" s="723" t="s">
        <v>944</v>
      </c>
      <c r="F19" s="723" t="s">
        <v>945</v>
      </c>
      <c r="G19" s="69" t="s">
        <v>964</v>
      </c>
      <c r="H19" s="48"/>
      <c r="I19" s="9"/>
    </row>
    <row r="20" spans="1:13" x14ac:dyDescent="0.2">
      <c r="A20" s="70">
        <f>ROW()-Q1bline</f>
        <v>1</v>
      </c>
      <c r="B20" s="121">
        <f t="shared" ref="B20:B83" si="0">IF(ISBLANK(E20),0,VLOOKUP(TRIM(E20),AllVarieties,4,FALSE))</f>
        <v>0</v>
      </c>
      <c r="C20" s="304"/>
      <c r="D20" s="616"/>
      <c r="E20" s="616"/>
      <c r="F20" s="4"/>
      <c r="G20" s="40"/>
      <c r="H20" s="60"/>
      <c r="I20" s="9"/>
      <c r="L20" s="32">
        <f>IF(ISNA(+B20),1,0)</f>
        <v>0</v>
      </c>
      <c r="M20" s="32">
        <f>IF(ISERR(+B20),1,0)</f>
        <v>0</v>
      </c>
    </row>
    <row r="21" spans="1:13" x14ac:dyDescent="0.2">
      <c r="A21" s="70">
        <f>ROW()-Q1bline</f>
        <v>2</v>
      </c>
      <c r="B21" s="121">
        <f t="shared" si="0"/>
        <v>0</v>
      </c>
      <c r="C21" s="304"/>
      <c r="D21" s="106"/>
      <c r="E21" s="106"/>
      <c r="F21" s="4"/>
      <c r="G21" s="40"/>
      <c r="H21" s="60"/>
      <c r="I21" s="9"/>
      <c r="L21" s="32">
        <f t="shared" ref="L21:L84" si="1">IF(ISNA(+B21),1,0)</f>
        <v>0</v>
      </c>
      <c r="M21" s="32">
        <f t="shared" ref="M21:M84" si="2">IF(ISERR(+B21),1,0)</f>
        <v>0</v>
      </c>
    </row>
    <row r="22" spans="1:13" x14ac:dyDescent="0.2">
      <c r="A22" s="70">
        <f>ROW()-Q1bline</f>
        <v>3</v>
      </c>
      <c r="B22" s="121">
        <f t="shared" si="0"/>
        <v>0</v>
      </c>
      <c r="C22" s="304"/>
      <c r="D22" s="106"/>
      <c r="E22" s="106"/>
      <c r="F22" s="4"/>
      <c r="G22" s="40"/>
      <c r="H22" s="60"/>
      <c r="I22" s="9"/>
      <c r="L22" s="32">
        <f t="shared" si="1"/>
        <v>0</v>
      </c>
      <c r="M22" s="32">
        <f t="shared" si="2"/>
        <v>0</v>
      </c>
    </row>
    <row r="23" spans="1:13" x14ac:dyDescent="0.2">
      <c r="A23" s="70">
        <f>ROW()-Q1bline</f>
        <v>4</v>
      </c>
      <c r="B23" s="121">
        <f t="shared" si="0"/>
        <v>0</v>
      </c>
      <c r="C23" s="304"/>
      <c r="D23" s="106"/>
      <c r="E23" s="106"/>
      <c r="F23" s="4"/>
      <c r="G23" s="40"/>
      <c r="H23" s="60"/>
      <c r="I23" s="9"/>
      <c r="L23" s="32">
        <f t="shared" si="1"/>
        <v>0</v>
      </c>
      <c r="M23" s="32">
        <f t="shared" si="2"/>
        <v>0</v>
      </c>
    </row>
    <row r="24" spans="1:13" x14ac:dyDescent="0.2">
      <c r="A24" s="70">
        <f>ROW()-Q1bline</f>
        <v>5</v>
      </c>
      <c r="B24" s="121">
        <f t="shared" si="0"/>
        <v>0</v>
      </c>
      <c r="C24" s="304"/>
      <c r="D24" s="106"/>
      <c r="E24" s="106"/>
      <c r="F24" s="4"/>
      <c r="G24" s="40"/>
      <c r="H24" s="60"/>
      <c r="I24" s="9"/>
      <c r="L24" s="32">
        <f t="shared" si="1"/>
        <v>0</v>
      </c>
      <c r="M24" s="32">
        <f t="shared" si="2"/>
        <v>0</v>
      </c>
    </row>
    <row r="25" spans="1:13" x14ac:dyDescent="0.2">
      <c r="A25" s="70">
        <f t="shared" ref="A25:A519" si="3">ROW()-Q1bline</f>
        <v>6</v>
      </c>
      <c r="B25" s="121">
        <f t="shared" si="0"/>
        <v>0</v>
      </c>
      <c r="C25" s="304"/>
      <c r="D25" s="106"/>
      <c r="E25" s="106"/>
      <c r="F25" s="4"/>
      <c r="G25" s="40"/>
      <c r="H25" s="60"/>
      <c r="I25" s="9"/>
      <c r="L25" s="32">
        <f t="shared" si="1"/>
        <v>0</v>
      </c>
      <c r="M25" s="32">
        <f t="shared" si="2"/>
        <v>0</v>
      </c>
    </row>
    <row r="26" spans="1:13" x14ac:dyDescent="0.2">
      <c r="A26" s="70">
        <f t="shared" si="3"/>
        <v>7</v>
      </c>
      <c r="B26" s="121">
        <f t="shared" si="0"/>
        <v>0</v>
      </c>
      <c r="C26" s="304"/>
      <c r="D26" s="106"/>
      <c r="E26" s="106"/>
      <c r="F26" s="4"/>
      <c r="G26" s="40"/>
      <c r="H26" s="60"/>
      <c r="I26" s="9"/>
      <c r="L26" s="32">
        <f t="shared" si="1"/>
        <v>0</v>
      </c>
      <c r="M26" s="32">
        <f t="shared" si="2"/>
        <v>0</v>
      </c>
    </row>
    <row r="27" spans="1:13" x14ac:dyDescent="0.2">
      <c r="A27" s="70">
        <f t="shared" si="3"/>
        <v>8</v>
      </c>
      <c r="B27" s="121">
        <f t="shared" si="0"/>
        <v>0</v>
      </c>
      <c r="C27" s="304"/>
      <c r="D27" s="106"/>
      <c r="E27" s="106"/>
      <c r="F27" s="4"/>
      <c r="G27" s="40"/>
      <c r="H27" s="60"/>
      <c r="I27" s="9"/>
      <c r="L27" s="32">
        <f t="shared" si="1"/>
        <v>0</v>
      </c>
      <c r="M27" s="32">
        <f t="shared" si="2"/>
        <v>0</v>
      </c>
    </row>
    <row r="28" spans="1:13" x14ac:dyDescent="0.2">
      <c r="A28" s="70">
        <f t="shared" si="3"/>
        <v>9</v>
      </c>
      <c r="B28" s="121">
        <f t="shared" si="0"/>
        <v>0</v>
      </c>
      <c r="C28" s="304"/>
      <c r="D28" s="106"/>
      <c r="E28" s="106"/>
      <c r="F28" s="4"/>
      <c r="G28" s="40"/>
      <c r="H28" s="60"/>
      <c r="I28" s="9"/>
      <c r="L28" s="32">
        <f t="shared" si="1"/>
        <v>0</v>
      </c>
      <c r="M28" s="32">
        <f t="shared" si="2"/>
        <v>0</v>
      </c>
    </row>
    <row r="29" spans="1:13" x14ac:dyDescent="0.2">
      <c r="A29" s="70">
        <f t="shared" si="3"/>
        <v>10</v>
      </c>
      <c r="B29" s="121">
        <f t="shared" si="0"/>
        <v>0</v>
      </c>
      <c r="C29" s="304"/>
      <c r="D29" s="106"/>
      <c r="E29" s="106"/>
      <c r="F29" s="4"/>
      <c r="G29" s="40"/>
      <c r="H29" s="60"/>
      <c r="I29" s="9"/>
      <c r="L29" s="32">
        <f t="shared" si="1"/>
        <v>0</v>
      </c>
      <c r="M29" s="32">
        <f t="shared" si="2"/>
        <v>0</v>
      </c>
    </row>
    <row r="30" spans="1:13" x14ac:dyDescent="0.2">
      <c r="A30" s="70">
        <f t="shared" si="3"/>
        <v>11</v>
      </c>
      <c r="B30" s="121">
        <f t="shared" si="0"/>
        <v>0</v>
      </c>
      <c r="C30" s="304"/>
      <c r="D30" s="106"/>
      <c r="E30" s="106"/>
      <c r="F30" s="4"/>
      <c r="G30" s="40"/>
      <c r="H30" s="60"/>
      <c r="I30" s="9"/>
      <c r="L30" s="32">
        <f t="shared" si="1"/>
        <v>0</v>
      </c>
      <c r="M30" s="32">
        <f t="shared" si="2"/>
        <v>0</v>
      </c>
    </row>
    <row r="31" spans="1:13" x14ac:dyDescent="0.2">
      <c r="A31" s="70">
        <f t="shared" si="3"/>
        <v>12</v>
      </c>
      <c r="B31" s="121">
        <f t="shared" si="0"/>
        <v>0</v>
      </c>
      <c r="C31" s="304"/>
      <c r="D31" s="106"/>
      <c r="E31" s="106"/>
      <c r="F31" s="4"/>
      <c r="G31" s="40"/>
      <c r="H31" s="60"/>
      <c r="I31" s="9"/>
      <c r="L31" s="32">
        <f t="shared" si="1"/>
        <v>0</v>
      </c>
      <c r="M31" s="32">
        <f t="shared" si="2"/>
        <v>0</v>
      </c>
    </row>
    <row r="32" spans="1:13" x14ac:dyDescent="0.2">
      <c r="A32" s="70">
        <f t="shared" si="3"/>
        <v>13</v>
      </c>
      <c r="B32" s="121">
        <f t="shared" si="0"/>
        <v>0</v>
      </c>
      <c r="C32" s="304"/>
      <c r="D32" s="106"/>
      <c r="E32" s="106"/>
      <c r="F32" s="4"/>
      <c r="G32" s="40"/>
      <c r="H32" s="60"/>
      <c r="I32" s="9"/>
      <c r="L32" s="32">
        <f t="shared" si="1"/>
        <v>0</v>
      </c>
      <c r="M32" s="32">
        <f t="shared" si="2"/>
        <v>0</v>
      </c>
    </row>
    <row r="33" spans="1:13" x14ac:dyDescent="0.2">
      <c r="A33" s="70">
        <f t="shared" si="3"/>
        <v>14</v>
      </c>
      <c r="B33" s="121">
        <f t="shared" si="0"/>
        <v>0</v>
      </c>
      <c r="C33" s="304"/>
      <c r="D33" s="106"/>
      <c r="E33" s="106"/>
      <c r="F33" s="4"/>
      <c r="G33" s="40"/>
      <c r="H33" s="60"/>
      <c r="I33" s="9"/>
      <c r="L33" s="32">
        <f t="shared" si="1"/>
        <v>0</v>
      </c>
      <c r="M33" s="32">
        <f t="shared" si="2"/>
        <v>0</v>
      </c>
    </row>
    <row r="34" spans="1:13" x14ac:dyDescent="0.2">
      <c r="A34" s="70">
        <f t="shared" si="3"/>
        <v>15</v>
      </c>
      <c r="B34" s="121">
        <f t="shared" si="0"/>
        <v>0</v>
      </c>
      <c r="C34" s="304"/>
      <c r="D34" s="106"/>
      <c r="E34" s="106"/>
      <c r="F34" s="4"/>
      <c r="G34" s="40"/>
      <c r="H34" s="60"/>
      <c r="I34" s="9"/>
      <c r="L34" s="32">
        <f t="shared" si="1"/>
        <v>0</v>
      </c>
      <c r="M34" s="32">
        <f t="shared" si="2"/>
        <v>0</v>
      </c>
    </row>
    <row r="35" spans="1:13" x14ac:dyDescent="0.2">
      <c r="A35" s="70">
        <f t="shared" si="3"/>
        <v>16</v>
      </c>
      <c r="B35" s="121">
        <f t="shared" si="0"/>
        <v>0</v>
      </c>
      <c r="C35" s="304"/>
      <c r="D35" s="106"/>
      <c r="E35" s="106"/>
      <c r="F35" s="4"/>
      <c r="G35" s="40"/>
      <c r="H35" s="60"/>
      <c r="I35" s="9"/>
      <c r="L35" s="32">
        <f t="shared" si="1"/>
        <v>0</v>
      </c>
      <c r="M35" s="32">
        <f t="shared" si="2"/>
        <v>0</v>
      </c>
    </row>
    <row r="36" spans="1:13" x14ac:dyDescent="0.2">
      <c r="A36" s="70">
        <f t="shared" si="3"/>
        <v>17</v>
      </c>
      <c r="B36" s="121">
        <f t="shared" si="0"/>
        <v>0</v>
      </c>
      <c r="C36" s="304"/>
      <c r="D36" s="106"/>
      <c r="E36" s="106"/>
      <c r="F36" s="4"/>
      <c r="G36" s="40"/>
      <c r="H36" s="60"/>
      <c r="I36" s="9"/>
      <c r="L36" s="32">
        <f t="shared" si="1"/>
        <v>0</v>
      </c>
      <c r="M36" s="32">
        <f t="shared" si="2"/>
        <v>0</v>
      </c>
    </row>
    <row r="37" spans="1:13" x14ac:dyDescent="0.2">
      <c r="A37" s="70">
        <f t="shared" si="3"/>
        <v>18</v>
      </c>
      <c r="B37" s="121">
        <f t="shared" si="0"/>
        <v>0</v>
      </c>
      <c r="C37" s="304"/>
      <c r="D37" s="106"/>
      <c r="E37" s="106"/>
      <c r="F37" s="4"/>
      <c r="G37" s="40"/>
      <c r="H37" s="60"/>
      <c r="I37" s="9"/>
      <c r="L37" s="32">
        <f t="shared" si="1"/>
        <v>0</v>
      </c>
      <c r="M37" s="32">
        <f t="shared" si="2"/>
        <v>0</v>
      </c>
    </row>
    <row r="38" spans="1:13" x14ac:dyDescent="0.2">
      <c r="A38" s="70">
        <f t="shared" si="3"/>
        <v>19</v>
      </c>
      <c r="B38" s="121">
        <f t="shared" si="0"/>
        <v>0</v>
      </c>
      <c r="C38" s="304"/>
      <c r="D38" s="106"/>
      <c r="E38" s="106"/>
      <c r="F38" s="4"/>
      <c r="G38" s="40"/>
      <c r="H38" s="60"/>
      <c r="I38" s="9"/>
      <c r="L38" s="32">
        <f t="shared" si="1"/>
        <v>0</v>
      </c>
      <c r="M38" s="32">
        <f t="shared" si="2"/>
        <v>0</v>
      </c>
    </row>
    <row r="39" spans="1:13" x14ac:dyDescent="0.2">
      <c r="A39" s="70">
        <f t="shared" si="3"/>
        <v>20</v>
      </c>
      <c r="B39" s="121">
        <f t="shared" si="0"/>
        <v>0</v>
      </c>
      <c r="C39" s="304"/>
      <c r="D39" s="106"/>
      <c r="E39" s="106"/>
      <c r="F39" s="4"/>
      <c r="G39" s="40"/>
      <c r="H39" s="60"/>
      <c r="I39" s="9"/>
      <c r="L39" s="32">
        <f t="shared" si="1"/>
        <v>0</v>
      </c>
      <c r="M39" s="32">
        <f t="shared" si="2"/>
        <v>0</v>
      </c>
    </row>
    <row r="40" spans="1:13" x14ac:dyDescent="0.2">
      <c r="A40" s="70">
        <f t="shared" si="3"/>
        <v>21</v>
      </c>
      <c r="B40" s="121">
        <f t="shared" si="0"/>
        <v>0</v>
      </c>
      <c r="C40" s="304"/>
      <c r="D40" s="106"/>
      <c r="E40" s="106"/>
      <c r="F40" s="4"/>
      <c r="G40" s="40"/>
      <c r="H40" s="60"/>
      <c r="I40" s="9"/>
      <c r="L40" s="32">
        <f t="shared" si="1"/>
        <v>0</v>
      </c>
      <c r="M40" s="32">
        <f t="shared" si="2"/>
        <v>0</v>
      </c>
    </row>
    <row r="41" spans="1:13" x14ac:dyDescent="0.2">
      <c r="A41" s="70">
        <f t="shared" si="3"/>
        <v>22</v>
      </c>
      <c r="B41" s="121">
        <f t="shared" si="0"/>
        <v>0</v>
      </c>
      <c r="C41" s="304"/>
      <c r="D41" s="106"/>
      <c r="E41" s="106"/>
      <c r="F41" s="4"/>
      <c r="G41" s="40"/>
      <c r="H41" s="60"/>
      <c r="I41" s="9"/>
      <c r="L41" s="32">
        <f t="shared" si="1"/>
        <v>0</v>
      </c>
      <c r="M41" s="32">
        <f t="shared" si="2"/>
        <v>0</v>
      </c>
    </row>
    <row r="42" spans="1:13" x14ac:dyDescent="0.2">
      <c r="A42" s="70">
        <f t="shared" si="3"/>
        <v>23</v>
      </c>
      <c r="B42" s="121">
        <f t="shared" si="0"/>
        <v>0</v>
      </c>
      <c r="C42" s="304"/>
      <c r="D42" s="106"/>
      <c r="E42" s="106"/>
      <c r="F42" s="4"/>
      <c r="G42" s="40"/>
      <c r="H42" s="60"/>
      <c r="I42" s="9"/>
      <c r="L42" s="32">
        <f t="shared" si="1"/>
        <v>0</v>
      </c>
      <c r="M42" s="32">
        <f t="shared" si="2"/>
        <v>0</v>
      </c>
    </row>
    <row r="43" spans="1:13" x14ac:dyDescent="0.2">
      <c r="A43" s="70">
        <f t="shared" si="3"/>
        <v>24</v>
      </c>
      <c r="B43" s="121">
        <f t="shared" si="0"/>
        <v>0</v>
      </c>
      <c r="C43" s="304"/>
      <c r="D43" s="106"/>
      <c r="E43" s="106"/>
      <c r="F43" s="4"/>
      <c r="G43" s="40"/>
      <c r="H43" s="60"/>
      <c r="I43" s="9"/>
      <c r="L43" s="32">
        <f t="shared" si="1"/>
        <v>0</v>
      </c>
      <c r="M43" s="32">
        <f t="shared" si="2"/>
        <v>0</v>
      </c>
    </row>
    <row r="44" spans="1:13" x14ac:dyDescent="0.2">
      <c r="A44" s="70">
        <f t="shared" si="3"/>
        <v>25</v>
      </c>
      <c r="B44" s="121">
        <f t="shared" si="0"/>
        <v>0</v>
      </c>
      <c r="C44" s="304"/>
      <c r="D44" s="106"/>
      <c r="E44" s="106"/>
      <c r="F44" s="4"/>
      <c r="G44" s="40"/>
      <c r="H44" s="60"/>
      <c r="I44" s="9"/>
      <c r="L44" s="32">
        <f t="shared" si="1"/>
        <v>0</v>
      </c>
      <c r="M44" s="32">
        <f t="shared" si="2"/>
        <v>0</v>
      </c>
    </row>
    <row r="45" spans="1:13" x14ac:dyDescent="0.2">
      <c r="A45" s="70">
        <f t="shared" si="3"/>
        <v>26</v>
      </c>
      <c r="B45" s="121">
        <f t="shared" si="0"/>
        <v>0</v>
      </c>
      <c r="C45" s="304"/>
      <c r="D45" s="106"/>
      <c r="E45" s="106"/>
      <c r="F45" s="4"/>
      <c r="G45" s="40"/>
      <c r="H45" s="60"/>
      <c r="I45" s="9"/>
      <c r="L45" s="32">
        <f t="shared" si="1"/>
        <v>0</v>
      </c>
      <c r="M45" s="32">
        <f t="shared" si="2"/>
        <v>0</v>
      </c>
    </row>
    <row r="46" spans="1:13" x14ac:dyDescent="0.2">
      <c r="A46" s="70">
        <f t="shared" si="3"/>
        <v>27</v>
      </c>
      <c r="B46" s="121">
        <f t="shared" si="0"/>
        <v>0</v>
      </c>
      <c r="C46" s="304"/>
      <c r="D46" s="106"/>
      <c r="E46" s="106"/>
      <c r="F46" s="4"/>
      <c r="G46" s="40"/>
      <c r="H46" s="60"/>
      <c r="I46" s="9"/>
      <c r="L46" s="32">
        <f t="shared" si="1"/>
        <v>0</v>
      </c>
      <c r="M46" s="32">
        <f t="shared" si="2"/>
        <v>0</v>
      </c>
    </row>
    <row r="47" spans="1:13" x14ac:dyDescent="0.2">
      <c r="A47" s="70">
        <f t="shared" si="3"/>
        <v>28</v>
      </c>
      <c r="B47" s="121">
        <f t="shared" si="0"/>
        <v>0</v>
      </c>
      <c r="C47" s="304"/>
      <c r="D47" s="106"/>
      <c r="E47" s="106"/>
      <c r="F47" s="4"/>
      <c r="G47" s="40"/>
      <c r="H47" s="60"/>
      <c r="I47" s="9"/>
      <c r="L47" s="32">
        <f t="shared" si="1"/>
        <v>0</v>
      </c>
      <c r="M47" s="32">
        <f t="shared" si="2"/>
        <v>0</v>
      </c>
    </row>
    <row r="48" spans="1:13" x14ac:dyDescent="0.2">
      <c r="A48" s="70">
        <f t="shared" si="3"/>
        <v>29</v>
      </c>
      <c r="B48" s="121">
        <f t="shared" si="0"/>
        <v>0</v>
      </c>
      <c r="C48" s="304"/>
      <c r="D48" s="106"/>
      <c r="E48" s="106"/>
      <c r="F48" s="4"/>
      <c r="G48" s="40"/>
      <c r="H48" s="60"/>
      <c r="I48" s="9"/>
      <c r="L48" s="32">
        <f t="shared" si="1"/>
        <v>0</v>
      </c>
      <c r="M48" s="32">
        <f t="shared" si="2"/>
        <v>0</v>
      </c>
    </row>
    <row r="49" spans="1:13" x14ac:dyDescent="0.2">
      <c r="A49" s="70">
        <f t="shared" si="3"/>
        <v>30</v>
      </c>
      <c r="B49" s="121">
        <f t="shared" si="0"/>
        <v>0</v>
      </c>
      <c r="C49" s="304"/>
      <c r="D49" s="106"/>
      <c r="E49" s="106"/>
      <c r="F49" s="4"/>
      <c r="G49" s="40"/>
      <c r="H49" s="60"/>
      <c r="I49" s="9"/>
      <c r="L49" s="32">
        <f t="shared" si="1"/>
        <v>0</v>
      </c>
      <c r="M49" s="32">
        <f t="shared" si="2"/>
        <v>0</v>
      </c>
    </row>
    <row r="50" spans="1:13" x14ac:dyDescent="0.2">
      <c r="A50" s="70">
        <f t="shared" si="3"/>
        <v>31</v>
      </c>
      <c r="B50" s="121">
        <f t="shared" si="0"/>
        <v>0</v>
      </c>
      <c r="C50" s="304"/>
      <c r="D50" s="106"/>
      <c r="E50" s="106"/>
      <c r="F50" s="4"/>
      <c r="G50" s="40"/>
      <c r="H50" s="60"/>
      <c r="I50" s="9"/>
      <c r="L50" s="32">
        <f t="shared" si="1"/>
        <v>0</v>
      </c>
      <c r="M50" s="32">
        <f t="shared" si="2"/>
        <v>0</v>
      </c>
    </row>
    <row r="51" spans="1:13" x14ac:dyDescent="0.2">
      <c r="A51" s="70">
        <f t="shared" si="3"/>
        <v>32</v>
      </c>
      <c r="B51" s="121">
        <f t="shared" si="0"/>
        <v>0</v>
      </c>
      <c r="C51" s="304"/>
      <c r="D51" s="106"/>
      <c r="E51" s="106"/>
      <c r="F51" s="4"/>
      <c r="G51" s="40"/>
      <c r="H51" s="60"/>
      <c r="I51" s="9"/>
      <c r="L51" s="32">
        <f t="shared" si="1"/>
        <v>0</v>
      </c>
      <c r="M51" s="32">
        <f t="shared" si="2"/>
        <v>0</v>
      </c>
    </row>
    <row r="52" spans="1:13" x14ac:dyDescent="0.2">
      <c r="A52" s="70">
        <f t="shared" si="3"/>
        <v>33</v>
      </c>
      <c r="B52" s="121">
        <f t="shared" si="0"/>
        <v>0</v>
      </c>
      <c r="C52" s="304"/>
      <c r="D52" s="106"/>
      <c r="E52" s="106"/>
      <c r="F52" s="4"/>
      <c r="G52" s="40"/>
      <c r="H52" s="60"/>
      <c r="I52" s="9"/>
      <c r="L52" s="32">
        <f t="shared" si="1"/>
        <v>0</v>
      </c>
      <c r="M52" s="32">
        <f t="shared" si="2"/>
        <v>0</v>
      </c>
    </row>
    <row r="53" spans="1:13" x14ac:dyDescent="0.2">
      <c r="A53" s="70">
        <f t="shared" si="3"/>
        <v>34</v>
      </c>
      <c r="B53" s="121">
        <f t="shared" si="0"/>
        <v>0</v>
      </c>
      <c r="C53" s="304"/>
      <c r="D53" s="106"/>
      <c r="E53" s="106"/>
      <c r="F53" s="4"/>
      <c r="G53" s="40"/>
      <c r="H53" s="60"/>
      <c r="I53" s="9"/>
      <c r="L53" s="32">
        <f t="shared" si="1"/>
        <v>0</v>
      </c>
      <c r="M53" s="32">
        <f t="shared" si="2"/>
        <v>0</v>
      </c>
    </row>
    <row r="54" spans="1:13" x14ac:dyDescent="0.2">
      <c r="A54" s="70">
        <f t="shared" si="3"/>
        <v>35</v>
      </c>
      <c r="B54" s="121">
        <f t="shared" si="0"/>
        <v>0</v>
      </c>
      <c r="C54" s="304"/>
      <c r="D54" s="106"/>
      <c r="E54" s="106"/>
      <c r="F54" s="4"/>
      <c r="G54" s="40"/>
      <c r="H54" s="60"/>
      <c r="I54" s="9"/>
      <c r="L54" s="32">
        <f t="shared" si="1"/>
        <v>0</v>
      </c>
      <c r="M54" s="32">
        <f t="shared" si="2"/>
        <v>0</v>
      </c>
    </row>
    <row r="55" spans="1:13" x14ac:dyDescent="0.2">
      <c r="A55" s="70">
        <f t="shared" si="3"/>
        <v>36</v>
      </c>
      <c r="B55" s="121">
        <f t="shared" si="0"/>
        <v>0</v>
      </c>
      <c r="C55" s="304"/>
      <c r="D55" s="106"/>
      <c r="E55" s="106"/>
      <c r="F55" s="4"/>
      <c r="G55" s="40"/>
      <c r="H55" s="60"/>
      <c r="I55" s="9"/>
      <c r="L55" s="32">
        <f t="shared" si="1"/>
        <v>0</v>
      </c>
      <c r="M55" s="32">
        <f t="shared" si="2"/>
        <v>0</v>
      </c>
    </row>
    <row r="56" spans="1:13" x14ac:dyDescent="0.2">
      <c r="A56" s="70">
        <f t="shared" si="3"/>
        <v>37</v>
      </c>
      <c r="B56" s="121">
        <f t="shared" si="0"/>
        <v>0</v>
      </c>
      <c r="C56" s="304"/>
      <c r="D56" s="106"/>
      <c r="E56" s="106"/>
      <c r="F56" s="4"/>
      <c r="G56" s="40"/>
      <c r="H56" s="60"/>
      <c r="I56" s="9"/>
      <c r="L56" s="32">
        <f t="shared" si="1"/>
        <v>0</v>
      </c>
      <c r="M56" s="32">
        <f t="shared" si="2"/>
        <v>0</v>
      </c>
    </row>
    <row r="57" spans="1:13" x14ac:dyDescent="0.2">
      <c r="A57" s="70">
        <f t="shared" si="3"/>
        <v>38</v>
      </c>
      <c r="B57" s="121">
        <f t="shared" si="0"/>
        <v>0</v>
      </c>
      <c r="C57" s="304"/>
      <c r="D57" s="106"/>
      <c r="E57" s="106"/>
      <c r="F57" s="4"/>
      <c r="G57" s="40"/>
      <c r="H57" s="60"/>
      <c r="I57" s="9"/>
      <c r="L57" s="32">
        <f t="shared" si="1"/>
        <v>0</v>
      </c>
      <c r="M57" s="32">
        <f t="shared" si="2"/>
        <v>0</v>
      </c>
    </row>
    <row r="58" spans="1:13" x14ac:dyDescent="0.2">
      <c r="A58" s="70">
        <f t="shared" si="3"/>
        <v>39</v>
      </c>
      <c r="B58" s="121">
        <f t="shared" si="0"/>
        <v>0</v>
      </c>
      <c r="C58" s="304"/>
      <c r="D58" s="106"/>
      <c r="E58" s="106"/>
      <c r="F58" s="4"/>
      <c r="G58" s="40"/>
      <c r="H58" s="60"/>
      <c r="I58" s="9"/>
      <c r="L58" s="32">
        <f t="shared" si="1"/>
        <v>0</v>
      </c>
      <c r="M58" s="32">
        <f t="shared" si="2"/>
        <v>0</v>
      </c>
    </row>
    <row r="59" spans="1:13" x14ac:dyDescent="0.2">
      <c r="A59" s="70">
        <f t="shared" si="3"/>
        <v>40</v>
      </c>
      <c r="B59" s="121">
        <f t="shared" si="0"/>
        <v>0</v>
      </c>
      <c r="C59" s="304"/>
      <c r="D59" s="106"/>
      <c r="E59" s="106"/>
      <c r="F59" s="4"/>
      <c r="G59" s="40"/>
      <c r="H59" s="60"/>
      <c r="I59" s="9"/>
      <c r="L59" s="32">
        <f t="shared" si="1"/>
        <v>0</v>
      </c>
      <c r="M59" s="32">
        <f t="shared" si="2"/>
        <v>0</v>
      </c>
    </row>
    <row r="60" spans="1:13" x14ac:dyDescent="0.2">
      <c r="A60" s="70">
        <f t="shared" si="3"/>
        <v>41</v>
      </c>
      <c r="B60" s="121">
        <f t="shared" si="0"/>
        <v>0</v>
      </c>
      <c r="C60" s="304"/>
      <c r="D60" s="106"/>
      <c r="E60" s="106"/>
      <c r="F60" s="4"/>
      <c r="G60" s="40"/>
      <c r="H60" s="60"/>
      <c r="I60" s="9"/>
      <c r="L60" s="32">
        <f t="shared" si="1"/>
        <v>0</v>
      </c>
      <c r="M60" s="32">
        <f t="shared" si="2"/>
        <v>0</v>
      </c>
    </row>
    <row r="61" spans="1:13" x14ac:dyDescent="0.2">
      <c r="A61" s="70">
        <f t="shared" si="3"/>
        <v>42</v>
      </c>
      <c r="B61" s="121">
        <f t="shared" si="0"/>
        <v>0</v>
      </c>
      <c r="C61" s="304"/>
      <c r="D61" s="106"/>
      <c r="E61" s="106"/>
      <c r="F61" s="4"/>
      <c r="G61" s="40"/>
      <c r="H61" s="60"/>
      <c r="I61" s="9"/>
      <c r="L61" s="32">
        <f t="shared" si="1"/>
        <v>0</v>
      </c>
      <c r="M61" s="32">
        <f t="shared" si="2"/>
        <v>0</v>
      </c>
    </row>
    <row r="62" spans="1:13" x14ac:dyDescent="0.2">
      <c r="A62" s="70">
        <f t="shared" si="3"/>
        <v>43</v>
      </c>
      <c r="B62" s="121">
        <f t="shared" si="0"/>
        <v>0</v>
      </c>
      <c r="C62" s="304"/>
      <c r="D62" s="106"/>
      <c r="E62" s="106"/>
      <c r="F62" s="4"/>
      <c r="G62" s="40"/>
      <c r="H62" s="60"/>
      <c r="I62" s="9"/>
      <c r="L62" s="32">
        <f t="shared" si="1"/>
        <v>0</v>
      </c>
      <c r="M62" s="32">
        <f t="shared" si="2"/>
        <v>0</v>
      </c>
    </row>
    <row r="63" spans="1:13" x14ac:dyDescent="0.2">
      <c r="A63" s="70">
        <f t="shared" si="3"/>
        <v>44</v>
      </c>
      <c r="B63" s="121">
        <f t="shared" si="0"/>
        <v>0</v>
      </c>
      <c r="C63" s="304"/>
      <c r="D63" s="106"/>
      <c r="E63" s="106"/>
      <c r="F63" s="4"/>
      <c r="G63" s="40"/>
      <c r="H63" s="60"/>
      <c r="I63" s="9"/>
      <c r="L63" s="32">
        <f t="shared" si="1"/>
        <v>0</v>
      </c>
      <c r="M63" s="32">
        <f t="shared" si="2"/>
        <v>0</v>
      </c>
    </row>
    <row r="64" spans="1:13" x14ac:dyDescent="0.2">
      <c r="A64" s="70">
        <f t="shared" si="3"/>
        <v>45</v>
      </c>
      <c r="B64" s="121">
        <f t="shared" si="0"/>
        <v>0</v>
      </c>
      <c r="C64" s="304"/>
      <c r="D64" s="106"/>
      <c r="E64" s="106"/>
      <c r="F64" s="4"/>
      <c r="G64" s="40"/>
      <c r="H64" s="60"/>
      <c r="I64" s="9"/>
      <c r="L64" s="32">
        <f t="shared" si="1"/>
        <v>0</v>
      </c>
      <c r="M64" s="32">
        <f t="shared" si="2"/>
        <v>0</v>
      </c>
    </row>
    <row r="65" spans="1:13" x14ac:dyDescent="0.2">
      <c r="A65" s="70">
        <f t="shared" si="3"/>
        <v>46</v>
      </c>
      <c r="B65" s="121">
        <f t="shared" si="0"/>
        <v>0</v>
      </c>
      <c r="C65" s="304"/>
      <c r="D65" s="106"/>
      <c r="E65" s="106"/>
      <c r="F65" s="4"/>
      <c r="G65" s="40"/>
      <c r="H65" s="60"/>
      <c r="I65" s="9"/>
      <c r="L65" s="32">
        <f t="shared" si="1"/>
        <v>0</v>
      </c>
      <c r="M65" s="32">
        <f t="shared" si="2"/>
        <v>0</v>
      </c>
    </row>
    <row r="66" spans="1:13" x14ac:dyDescent="0.2">
      <c r="A66" s="70">
        <f t="shared" si="3"/>
        <v>47</v>
      </c>
      <c r="B66" s="121">
        <f t="shared" si="0"/>
        <v>0</v>
      </c>
      <c r="C66" s="304"/>
      <c r="D66" s="106"/>
      <c r="E66" s="106"/>
      <c r="F66" s="4"/>
      <c r="G66" s="40"/>
      <c r="H66" s="60"/>
      <c r="I66" s="9"/>
      <c r="L66" s="32">
        <f t="shared" si="1"/>
        <v>0</v>
      </c>
      <c r="M66" s="32">
        <f t="shared" si="2"/>
        <v>0</v>
      </c>
    </row>
    <row r="67" spans="1:13" x14ac:dyDescent="0.2">
      <c r="A67" s="70">
        <f t="shared" si="3"/>
        <v>48</v>
      </c>
      <c r="B67" s="121">
        <f t="shared" si="0"/>
        <v>0</v>
      </c>
      <c r="C67" s="304"/>
      <c r="D67" s="106"/>
      <c r="E67" s="106"/>
      <c r="F67" s="4"/>
      <c r="G67" s="40"/>
      <c r="H67" s="60"/>
      <c r="I67" s="9"/>
      <c r="L67" s="32">
        <f t="shared" si="1"/>
        <v>0</v>
      </c>
      <c r="M67" s="32">
        <f t="shared" si="2"/>
        <v>0</v>
      </c>
    </row>
    <row r="68" spans="1:13" x14ac:dyDescent="0.2">
      <c r="A68" s="70">
        <f t="shared" si="3"/>
        <v>49</v>
      </c>
      <c r="B68" s="121">
        <f t="shared" si="0"/>
        <v>0</v>
      </c>
      <c r="C68" s="304"/>
      <c r="D68" s="106"/>
      <c r="E68" s="106"/>
      <c r="F68" s="4"/>
      <c r="G68" s="40"/>
      <c r="H68" s="60"/>
      <c r="I68" s="9"/>
      <c r="L68" s="32">
        <f t="shared" si="1"/>
        <v>0</v>
      </c>
      <c r="M68" s="32">
        <f t="shared" si="2"/>
        <v>0</v>
      </c>
    </row>
    <row r="69" spans="1:13" x14ac:dyDescent="0.2">
      <c r="A69" s="70">
        <f t="shared" si="3"/>
        <v>50</v>
      </c>
      <c r="B69" s="121">
        <f t="shared" si="0"/>
        <v>0</v>
      </c>
      <c r="C69" s="304"/>
      <c r="D69" s="106"/>
      <c r="E69" s="106"/>
      <c r="F69" s="4"/>
      <c r="G69" s="40"/>
      <c r="H69" s="60"/>
      <c r="I69" s="9"/>
      <c r="L69" s="32">
        <f t="shared" si="1"/>
        <v>0</v>
      </c>
      <c r="M69" s="32">
        <f t="shared" si="2"/>
        <v>0</v>
      </c>
    </row>
    <row r="70" spans="1:13" x14ac:dyDescent="0.2">
      <c r="A70" s="70">
        <f t="shared" si="3"/>
        <v>51</v>
      </c>
      <c r="B70" s="121">
        <f t="shared" si="0"/>
        <v>0</v>
      </c>
      <c r="C70" s="304"/>
      <c r="D70" s="106"/>
      <c r="E70" s="106"/>
      <c r="F70" s="4"/>
      <c r="G70" s="40"/>
      <c r="H70" s="60"/>
      <c r="I70" s="9"/>
      <c r="L70" s="32">
        <f t="shared" si="1"/>
        <v>0</v>
      </c>
      <c r="M70" s="32">
        <f t="shared" si="2"/>
        <v>0</v>
      </c>
    </row>
    <row r="71" spans="1:13" x14ac:dyDescent="0.2">
      <c r="A71" s="70">
        <f t="shared" si="3"/>
        <v>52</v>
      </c>
      <c r="B71" s="121">
        <f t="shared" si="0"/>
        <v>0</v>
      </c>
      <c r="C71" s="304"/>
      <c r="D71" s="106"/>
      <c r="E71" s="106"/>
      <c r="F71" s="4"/>
      <c r="G71" s="40"/>
      <c r="H71" s="60"/>
      <c r="I71" s="9"/>
      <c r="L71" s="32">
        <f t="shared" si="1"/>
        <v>0</v>
      </c>
      <c r="M71" s="32">
        <f t="shared" si="2"/>
        <v>0</v>
      </c>
    </row>
    <row r="72" spans="1:13" x14ac:dyDescent="0.2">
      <c r="A72" s="70">
        <f t="shared" si="3"/>
        <v>53</v>
      </c>
      <c r="B72" s="121">
        <f t="shared" si="0"/>
        <v>0</v>
      </c>
      <c r="C72" s="304"/>
      <c r="D72" s="106"/>
      <c r="E72" s="106"/>
      <c r="F72" s="4"/>
      <c r="G72" s="40"/>
      <c r="H72" s="60"/>
      <c r="I72" s="9"/>
      <c r="L72" s="32">
        <f t="shared" si="1"/>
        <v>0</v>
      </c>
      <c r="M72" s="32">
        <f t="shared" si="2"/>
        <v>0</v>
      </c>
    </row>
    <row r="73" spans="1:13" x14ac:dyDescent="0.2">
      <c r="A73" s="70">
        <f t="shared" si="3"/>
        <v>54</v>
      </c>
      <c r="B73" s="121">
        <f t="shared" si="0"/>
        <v>0</v>
      </c>
      <c r="C73" s="304"/>
      <c r="D73" s="106"/>
      <c r="E73" s="106"/>
      <c r="F73" s="4"/>
      <c r="G73" s="40"/>
      <c r="H73" s="60"/>
      <c r="I73" s="9"/>
      <c r="L73" s="32">
        <f t="shared" si="1"/>
        <v>0</v>
      </c>
      <c r="M73" s="32">
        <f t="shared" si="2"/>
        <v>0</v>
      </c>
    </row>
    <row r="74" spans="1:13" x14ac:dyDescent="0.2">
      <c r="A74" s="70">
        <f t="shared" si="3"/>
        <v>55</v>
      </c>
      <c r="B74" s="121">
        <f t="shared" si="0"/>
        <v>0</v>
      </c>
      <c r="C74" s="304"/>
      <c r="D74" s="106"/>
      <c r="E74" s="106"/>
      <c r="F74" s="4"/>
      <c r="G74" s="40"/>
      <c r="H74" s="60"/>
      <c r="I74" s="9"/>
      <c r="L74" s="32">
        <f t="shared" si="1"/>
        <v>0</v>
      </c>
      <c r="M74" s="32">
        <f t="shared" si="2"/>
        <v>0</v>
      </c>
    </row>
    <row r="75" spans="1:13" x14ac:dyDescent="0.2">
      <c r="A75" s="70">
        <f t="shared" si="3"/>
        <v>56</v>
      </c>
      <c r="B75" s="121">
        <f t="shared" si="0"/>
        <v>0</v>
      </c>
      <c r="C75" s="304"/>
      <c r="D75" s="106"/>
      <c r="E75" s="106"/>
      <c r="F75" s="4"/>
      <c r="G75" s="40"/>
      <c r="H75" s="60"/>
      <c r="I75" s="9"/>
      <c r="L75" s="32">
        <f t="shared" si="1"/>
        <v>0</v>
      </c>
      <c r="M75" s="32">
        <f t="shared" si="2"/>
        <v>0</v>
      </c>
    </row>
    <row r="76" spans="1:13" x14ac:dyDescent="0.2">
      <c r="A76" s="70">
        <f t="shared" si="3"/>
        <v>57</v>
      </c>
      <c r="B76" s="121">
        <f t="shared" si="0"/>
        <v>0</v>
      </c>
      <c r="C76" s="304"/>
      <c r="D76" s="106"/>
      <c r="E76" s="106"/>
      <c r="F76" s="4"/>
      <c r="G76" s="40"/>
      <c r="H76" s="60"/>
      <c r="I76" s="9"/>
      <c r="L76" s="32">
        <f t="shared" si="1"/>
        <v>0</v>
      </c>
      <c r="M76" s="32">
        <f t="shared" si="2"/>
        <v>0</v>
      </c>
    </row>
    <row r="77" spans="1:13" x14ac:dyDescent="0.2">
      <c r="A77" s="70">
        <f t="shared" si="3"/>
        <v>58</v>
      </c>
      <c r="B77" s="121">
        <f t="shared" si="0"/>
        <v>0</v>
      </c>
      <c r="C77" s="304"/>
      <c r="D77" s="106"/>
      <c r="E77" s="106"/>
      <c r="F77" s="4"/>
      <c r="G77" s="40"/>
      <c r="H77" s="60"/>
      <c r="I77" s="9"/>
      <c r="L77" s="32">
        <f t="shared" si="1"/>
        <v>0</v>
      </c>
      <c r="M77" s="32">
        <f t="shared" si="2"/>
        <v>0</v>
      </c>
    </row>
    <row r="78" spans="1:13" x14ac:dyDescent="0.2">
      <c r="A78" s="70">
        <f t="shared" si="3"/>
        <v>59</v>
      </c>
      <c r="B78" s="121">
        <f t="shared" si="0"/>
        <v>0</v>
      </c>
      <c r="C78" s="304"/>
      <c r="D78" s="106"/>
      <c r="E78" s="106"/>
      <c r="F78" s="4"/>
      <c r="G78" s="40"/>
      <c r="H78" s="60"/>
      <c r="I78" s="9"/>
      <c r="L78" s="32">
        <f t="shared" si="1"/>
        <v>0</v>
      </c>
      <c r="M78" s="32">
        <f t="shared" si="2"/>
        <v>0</v>
      </c>
    </row>
    <row r="79" spans="1:13" x14ac:dyDescent="0.2">
      <c r="A79" s="70">
        <f t="shared" si="3"/>
        <v>60</v>
      </c>
      <c r="B79" s="121">
        <f t="shared" si="0"/>
        <v>0</v>
      </c>
      <c r="C79" s="304"/>
      <c r="D79" s="106"/>
      <c r="E79" s="106"/>
      <c r="F79" s="4"/>
      <c r="G79" s="40"/>
      <c r="H79" s="60"/>
      <c r="I79" s="9"/>
      <c r="L79" s="32">
        <f t="shared" si="1"/>
        <v>0</v>
      </c>
      <c r="M79" s="32">
        <f t="shared" si="2"/>
        <v>0</v>
      </c>
    </row>
    <row r="80" spans="1:13" x14ac:dyDescent="0.2">
      <c r="A80" s="70">
        <f t="shared" si="3"/>
        <v>61</v>
      </c>
      <c r="B80" s="121">
        <f t="shared" si="0"/>
        <v>0</v>
      </c>
      <c r="C80" s="304"/>
      <c r="D80" s="106"/>
      <c r="E80" s="106"/>
      <c r="F80" s="4"/>
      <c r="G80" s="40"/>
      <c r="H80" s="60"/>
      <c r="I80" s="9"/>
      <c r="L80" s="32">
        <f t="shared" si="1"/>
        <v>0</v>
      </c>
      <c r="M80" s="32">
        <f t="shared" si="2"/>
        <v>0</v>
      </c>
    </row>
    <row r="81" spans="1:13" x14ac:dyDescent="0.2">
      <c r="A81" s="70">
        <f t="shared" si="3"/>
        <v>62</v>
      </c>
      <c r="B81" s="121">
        <f t="shared" si="0"/>
        <v>0</v>
      </c>
      <c r="C81" s="304"/>
      <c r="D81" s="106"/>
      <c r="E81" s="106"/>
      <c r="F81" s="4"/>
      <c r="G81" s="40"/>
      <c r="H81" s="60"/>
      <c r="I81" s="9"/>
      <c r="L81" s="32">
        <f t="shared" si="1"/>
        <v>0</v>
      </c>
      <c r="M81" s="32">
        <f t="shared" si="2"/>
        <v>0</v>
      </c>
    </row>
    <row r="82" spans="1:13" x14ac:dyDescent="0.2">
      <c r="A82" s="70">
        <f t="shared" si="3"/>
        <v>63</v>
      </c>
      <c r="B82" s="121">
        <f t="shared" si="0"/>
        <v>0</v>
      </c>
      <c r="C82" s="304"/>
      <c r="D82" s="106"/>
      <c r="E82" s="106"/>
      <c r="F82" s="4"/>
      <c r="G82" s="40"/>
      <c r="H82" s="60"/>
      <c r="I82" s="9"/>
      <c r="L82" s="32">
        <f t="shared" si="1"/>
        <v>0</v>
      </c>
      <c r="M82" s="32">
        <f t="shared" si="2"/>
        <v>0</v>
      </c>
    </row>
    <row r="83" spans="1:13" x14ac:dyDescent="0.2">
      <c r="A83" s="70">
        <f t="shared" si="3"/>
        <v>64</v>
      </c>
      <c r="B83" s="121">
        <f t="shared" si="0"/>
        <v>0</v>
      </c>
      <c r="C83" s="304"/>
      <c r="D83" s="106"/>
      <c r="E83" s="106"/>
      <c r="F83" s="4"/>
      <c r="G83" s="40"/>
      <c r="H83" s="60"/>
      <c r="I83" s="9"/>
      <c r="L83" s="32">
        <f t="shared" si="1"/>
        <v>0</v>
      </c>
      <c r="M83" s="32">
        <f t="shared" si="2"/>
        <v>0</v>
      </c>
    </row>
    <row r="84" spans="1:13" x14ac:dyDescent="0.2">
      <c r="A84" s="70">
        <f t="shared" si="3"/>
        <v>65</v>
      </c>
      <c r="B84" s="121">
        <f t="shared" ref="B84:B147" si="4">IF(ISBLANK(E84),0,VLOOKUP(TRIM(E84),AllVarieties,4,FALSE))</f>
        <v>0</v>
      </c>
      <c r="C84" s="304"/>
      <c r="D84" s="106"/>
      <c r="E84" s="106"/>
      <c r="F84" s="4"/>
      <c r="G84" s="40"/>
      <c r="H84" s="60"/>
      <c r="I84" s="9"/>
      <c r="L84" s="32">
        <f t="shared" si="1"/>
        <v>0</v>
      </c>
      <c r="M84" s="32">
        <f t="shared" si="2"/>
        <v>0</v>
      </c>
    </row>
    <row r="85" spans="1:13" x14ac:dyDescent="0.2">
      <c r="A85" s="70">
        <f t="shared" si="3"/>
        <v>66</v>
      </c>
      <c r="B85" s="121">
        <f t="shared" si="4"/>
        <v>0</v>
      </c>
      <c r="C85" s="304"/>
      <c r="D85" s="106"/>
      <c r="E85" s="106"/>
      <c r="F85" s="4"/>
      <c r="G85" s="40"/>
      <c r="H85" s="60"/>
      <c r="I85" s="9"/>
      <c r="L85" s="32">
        <f t="shared" ref="L85:L148" si="5">IF(ISNA(+B85),1,0)</f>
        <v>0</v>
      </c>
      <c r="M85" s="32">
        <f t="shared" ref="M85:M148" si="6">IF(ISERR(+B85),1,0)</f>
        <v>0</v>
      </c>
    </row>
    <row r="86" spans="1:13" x14ac:dyDescent="0.2">
      <c r="A86" s="70">
        <f t="shared" si="3"/>
        <v>67</v>
      </c>
      <c r="B86" s="121">
        <f t="shared" si="4"/>
        <v>0</v>
      </c>
      <c r="C86" s="304"/>
      <c r="D86" s="106"/>
      <c r="E86" s="106"/>
      <c r="F86" s="4"/>
      <c r="G86" s="40"/>
      <c r="H86" s="60"/>
      <c r="I86" s="9"/>
      <c r="L86" s="32">
        <f t="shared" si="5"/>
        <v>0</v>
      </c>
      <c r="M86" s="32">
        <f t="shared" si="6"/>
        <v>0</v>
      </c>
    </row>
    <row r="87" spans="1:13" x14ac:dyDescent="0.2">
      <c r="A87" s="70">
        <f t="shared" si="3"/>
        <v>68</v>
      </c>
      <c r="B87" s="121">
        <f t="shared" si="4"/>
        <v>0</v>
      </c>
      <c r="C87" s="304"/>
      <c r="D87" s="106"/>
      <c r="E87" s="106"/>
      <c r="F87" s="4"/>
      <c r="G87" s="40"/>
      <c r="H87" s="60"/>
      <c r="I87" s="9"/>
      <c r="L87" s="32">
        <f t="shared" si="5"/>
        <v>0</v>
      </c>
      <c r="M87" s="32">
        <f t="shared" si="6"/>
        <v>0</v>
      </c>
    </row>
    <row r="88" spans="1:13" x14ac:dyDescent="0.2">
      <c r="A88" s="70">
        <f t="shared" si="3"/>
        <v>69</v>
      </c>
      <c r="B88" s="121">
        <f t="shared" si="4"/>
        <v>0</v>
      </c>
      <c r="C88" s="304"/>
      <c r="D88" s="106"/>
      <c r="E88" s="106"/>
      <c r="F88" s="4"/>
      <c r="G88" s="40"/>
      <c r="H88" s="60"/>
      <c r="I88" s="9"/>
      <c r="L88" s="32">
        <f t="shared" si="5"/>
        <v>0</v>
      </c>
      <c r="M88" s="32">
        <f t="shared" si="6"/>
        <v>0</v>
      </c>
    </row>
    <row r="89" spans="1:13" x14ac:dyDescent="0.2">
      <c r="A89" s="70">
        <f t="shared" si="3"/>
        <v>70</v>
      </c>
      <c r="B89" s="121">
        <f t="shared" si="4"/>
        <v>0</v>
      </c>
      <c r="C89" s="304"/>
      <c r="D89" s="106"/>
      <c r="E89" s="106"/>
      <c r="F89" s="4"/>
      <c r="G89" s="40"/>
      <c r="H89" s="60"/>
      <c r="I89" s="9"/>
      <c r="L89" s="32">
        <f t="shared" si="5"/>
        <v>0</v>
      </c>
      <c r="M89" s="32">
        <f t="shared" si="6"/>
        <v>0</v>
      </c>
    </row>
    <row r="90" spans="1:13" x14ac:dyDescent="0.2">
      <c r="A90" s="70">
        <f t="shared" si="3"/>
        <v>71</v>
      </c>
      <c r="B90" s="121">
        <f t="shared" si="4"/>
        <v>0</v>
      </c>
      <c r="C90" s="304"/>
      <c r="D90" s="106"/>
      <c r="E90" s="106"/>
      <c r="F90" s="4"/>
      <c r="G90" s="40"/>
      <c r="H90" s="60"/>
      <c r="I90" s="9"/>
      <c r="L90" s="32">
        <f t="shared" si="5"/>
        <v>0</v>
      </c>
      <c r="M90" s="32">
        <f t="shared" si="6"/>
        <v>0</v>
      </c>
    </row>
    <row r="91" spans="1:13" x14ac:dyDescent="0.2">
      <c r="A91" s="70">
        <f t="shared" si="3"/>
        <v>72</v>
      </c>
      <c r="B91" s="121">
        <f t="shared" si="4"/>
        <v>0</v>
      </c>
      <c r="C91" s="304"/>
      <c r="D91" s="106"/>
      <c r="E91" s="106"/>
      <c r="F91" s="4"/>
      <c r="G91" s="40"/>
      <c r="H91" s="60"/>
      <c r="I91" s="9"/>
      <c r="L91" s="32">
        <f t="shared" si="5"/>
        <v>0</v>
      </c>
      <c r="M91" s="32">
        <f t="shared" si="6"/>
        <v>0</v>
      </c>
    </row>
    <row r="92" spans="1:13" x14ac:dyDescent="0.2">
      <c r="A92" s="70">
        <f t="shared" si="3"/>
        <v>73</v>
      </c>
      <c r="B92" s="121">
        <f t="shared" si="4"/>
        <v>0</v>
      </c>
      <c r="C92" s="304"/>
      <c r="D92" s="106"/>
      <c r="E92" s="106"/>
      <c r="F92" s="4"/>
      <c r="G92" s="40"/>
      <c r="H92" s="60"/>
      <c r="I92" s="9"/>
      <c r="L92" s="32">
        <f t="shared" si="5"/>
        <v>0</v>
      </c>
      <c r="M92" s="32">
        <f t="shared" si="6"/>
        <v>0</v>
      </c>
    </row>
    <row r="93" spans="1:13" x14ac:dyDescent="0.2">
      <c r="A93" s="70">
        <f t="shared" si="3"/>
        <v>74</v>
      </c>
      <c r="B93" s="121">
        <f t="shared" si="4"/>
        <v>0</v>
      </c>
      <c r="C93" s="304"/>
      <c r="D93" s="106"/>
      <c r="E93" s="106"/>
      <c r="F93" s="4"/>
      <c r="G93" s="40"/>
      <c r="H93" s="60"/>
      <c r="I93" s="9"/>
      <c r="L93" s="32">
        <f t="shared" si="5"/>
        <v>0</v>
      </c>
      <c r="M93" s="32">
        <f t="shared" si="6"/>
        <v>0</v>
      </c>
    </row>
    <row r="94" spans="1:13" x14ac:dyDescent="0.2">
      <c r="A94" s="70">
        <f t="shared" si="3"/>
        <v>75</v>
      </c>
      <c r="B94" s="121">
        <f t="shared" si="4"/>
        <v>0</v>
      </c>
      <c r="C94" s="304"/>
      <c r="D94" s="106"/>
      <c r="E94" s="106"/>
      <c r="F94" s="4"/>
      <c r="G94" s="40"/>
      <c r="H94" s="60"/>
      <c r="I94" s="9"/>
      <c r="L94" s="32">
        <f t="shared" si="5"/>
        <v>0</v>
      </c>
      <c r="M94" s="32">
        <f t="shared" si="6"/>
        <v>0</v>
      </c>
    </row>
    <row r="95" spans="1:13" x14ac:dyDescent="0.2">
      <c r="A95" s="70">
        <f t="shared" si="3"/>
        <v>76</v>
      </c>
      <c r="B95" s="121">
        <f t="shared" si="4"/>
        <v>0</v>
      </c>
      <c r="C95" s="304"/>
      <c r="D95" s="106"/>
      <c r="E95" s="106"/>
      <c r="F95" s="4"/>
      <c r="G95" s="40"/>
      <c r="H95" s="60"/>
      <c r="I95" s="9"/>
      <c r="L95" s="32">
        <f t="shared" si="5"/>
        <v>0</v>
      </c>
      <c r="M95" s="32">
        <f t="shared" si="6"/>
        <v>0</v>
      </c>
    </row>
    <row r="96" spans="1:13" x14ac:dyDescent="0.2">
      <c r="A96" s="70">
        <f t="shared" si="3"/>
        <v>77</v>
      </c>
      <c r="B96" s="121">
        <f t="shared" si="4"/>
        <v>0</v>
      </c>
      <c r="C96" s="304"/>
      <c r="D96" s="106"/>
      <c r="E96" s="106"/>
      <c r="F96" s="4"/>
      <c r="G96" s="40"/>
      <c r="H96" s="60"/>
      <c r="I96" s="9"/>
      <c r="L96" s="32">
        <f t="shared" si="5"/>
        <v>0</v>
      </c>
      <c r="M96" s="32">
        <f t="shared" si="6"/>
        <v>0</v>
      </c>
    </row>
    <row r="97" spans="1:13" x14ac:dyDescent="0.2">
      <c r="A97" s="70">
        <f t="shared" si="3"/>
        <v>78</v>
      </c>
      <c r="B97" s="121">
        <f t="shared" si="4"/>
        <v>0</v>
      </c>
      <c r="C97" s="304"/>
      <c r="D97" s="106"/>
      <c r="E97" s="106"/>
      <c r="F97" s="4"/>
      <c r="G97" s="40"/>
      <c r="H97" s="60"/>
      <c r="I97" s="9"/>
      <c r="L97" s="32">
        <f t="shared" si="5"/>
        <v>0</v>
      </c>
      <c r="M97" s="32">
        <f t="shared" si="6"/>
        <v>0</v>
      </c>
    </row>
    <row r="98" spans="1:13" x14ac:dyDescent="0.2">
      <c r="A98" s="70">
        <f t="shared" si="3"/>
        <v>79</v>
      </c>
      <c r="B98" s="121">
        <f t="shared" si="4"/>
        <v>0</v>
      </c>
      <c r="C98" s="304"/>
      <c r="D98" s="106"/>
      <c r="E98" s="106"/>
      <c r="F98" s="4"/>
      <c r="G98" s="40"/>
      <c r="H98" s="60"/>
      <c r="I98" s="9"/>
      <c r="L98" s="32">
        <f t="shared" si="5"/>
        <v>0</v>
      </c>
      <c r="M98" s="32">
        <f t="shared" si="6"/>
        <v>0</v>
      </c>
    </row>
    <row r="99" spans="1:13" x14ac:dyDescent="0.2">
      <c r="A99" s="70">
        <f t="shared" si="3"/>
        <v>80</v>
      </c>
      <c r="B99" s="121">
        <f t="shared" si="4"/>
        <v>0</v>
      </c>
      <c r="C99" s="304"/>
      <c r="D99" s="106"/>
      <c r="E99" s="106"/>
      <c r="F99" s="4"/>
      <c r="G99" s="40"/>
      <c r="H99" s="60"/>
      <c r="I99" s="9"/>
      <c r="L99" s="32">
        <f t="shared" si="5"/>
        <v>0</v>
      </c>
      <c r="M99" s="32">
        <f t="shared" si="6"/>
        <v>0</v>
      </c>
    </row>
    <row r="100" spans="1:13" x14ac:dyDescent="0.2">
      <c r="A100" s="70">
        <f t="shared" si="3"/>
        <v>81</v>
      </c>
      <c r="B100" s="121">
        <f t="shared" si="4"/>
        <v>0</v>
      </c>
      <c r="C100" s="304"/>
      <c r="D100" s="106"/>
      <c r="E100" s="106"/>
      <c r="F100" s="4"/>
      <c r="G100" s="40"/>
      <c r="H100" s="60"/>
      <c r="I100" s="9"/>
      <c r="L100" s="32">
        <f t="shared" si="5"/>
        <v>0</v>
      </c>
      <c r="M100" s="32">
        <f t="shared" si="6"/>
        <v>0</v>
      </c>
    </row>
    <row r="101" spans="1:13" x14ac:dyDescent="0.2">
      <c r="A101" s="70">
        <f t="shared" si="3"/>
        <v>82</v>
      </c>
      <c r="B101" s="121">
        <f t="shared" si="4"/>
        <v>0</v>
      </c>
      <c r="C101" s="304"/>
      <c r="D101" s="106"/>
      <c r="E101" s="106"/>
      <c r="F101" s="4"/>
      <c r="G101" s="40"/>
      <c r="H101" s="60"/>
      <c r="I101" s="9"/>
      <c r="L101" s="32">
        <f t="shared" si="5"/>
        <v>0</v>
      </c>
      <c r="M101" s="32">
        <f t="shared" si="6"/>
        <v>0</v>
      </c>
    </row>
    <row r="102" spans="1:13" x14ac:dyDescent="0.2">
      <c r="A102" s="70">
        <f t="shared" si="3"/>
        <v>83</v>
      </c>
      <c r="B102" s="121">
        <f t="shared" si="4"/>
        <v>0</v>
      </c>
      <c r="C102" s="304"/>
      <c r="D102" s="106"/>
      <c r="E102" s="106"/>
      <c r="F102" s="4"/>
      <c r="G102" s="40"/>
      <c r="H102" s="60"/>
      <c r="I102" s="9"/>
      <c r="L102" s="32">
        <f t="shared" si="5"/>
        <v>0</v>
      </c>
      <c r="M102" s="32">
        <f t="shared" si="6"/>
        <v>0</v>
      </c>
    </row>
    <row r="103" spans="1:13" x14ac:dyDescent="0.2">
      <c r="A103" s="70">
        <f t="shared" si="3"/>
        <v>84</v>
      </c>
      <c r="B103" s="121">
        <f t="shared" si="4"/>
        <v>0</v>
      </c>
      <c r="C103" s="304"/>
      <c r="D103" s="106"/>
      <c r="E103" s="106"/>
      <c r="F103" s="4"/>
      <c r="G103" s="40"/>
      <c r="H103" s="60"/>
      <c r="I103" s="9"/>
      <c r="L103" s="32">
        <f t="shared" si="5"/>
        <v>0</v>
      </c>
      <c r="M103" s="32">
        <f t="shared" si="6"/>
        <v>0</v>
      </c>
    </row>
    <row r="104" spans="1:13" x14ac:dyDescent="0.2">
      <c r="A104" s="70">
        <f t="shared" si="3"/>
        <v>85</v>
      </c>
      <c r="B104" s="121">
        <f t="shared" si="4"/>
        <v>0</v>
      </c>
      <c r="C104" s="304"/>
      <c r="D104" s="106"/>
      <c r="E104" s="106"/>
      <c r="F104" s="4"/>
      <c r="G104" s="40"/>
      <c r="H104" s="60"/>
      <c r="I104" s="9"/>
      <c r="L104" s="32">
        <f t="shared" si="5"/>
        <v>0</v>
      </c>
      <c r="M104" s="32">
        <f t="shared" si="6"/>
        <v>0</v>
      </c>
    </row>
    <row r="105" spans="1:13" x14ac:dyDescent="0.2">
      <c r="A105" s="70">
        <f t="shared" si="3"/>
        <v>86</v>
      </c>
      <c r="B105" s="121">
        <f t="shared" si="4"/>
        <v>0</v>
      </c>
      <c r="C105" s="304"/>
      <c r="D105" s="106"/>
      <c r="E105" s="106"/>
      <c r="F105" s="4"/>
      <c r="G105" s="40"/>
      <c r="H105" s="60"/>
      <c r="I105" s="9"/>
      <c r="L105" s="32">
        <f t="shared" si="5"/>
        <v>0</v>
      </c>
      <c r="M105" s="32">
        <f t="shared" si="6"/>
        <v>0</v>
      </c>
    </row>
    <row r="106" spans="1:13" x14ac:dyDescent="0.2">
      <c r="A106" s="70">
        <f t="shared" si="3"/>
        <v>87</v>
      </c>
      <c r="B106" s="121">
        <f t="shared" si="4"/>
        <v>0</v>
      </c>
      <c r="C106" s="304"/>
      <c r="D106" s="106"/>
      <c r="E106" s="106"/>
      <c r="F106" s="4"/>
      <c r="G106" s="40"/>
      <c r="H106" s="60"/>
      <c r="I106" s="9"/>
      <c r="L106" s="32">
        <f t="shared" si="5"/>
        <v>0</v>
      </c>
      <c r="M106" s="32">
        <f t="shared" si="6"/>
        <v>0</v>
      </c>
    </row>
    <row r="107" spans="1:13" x14ac:dyDescent="0.2">
      <c r="A107" s="70">
        <f t="shared" si="3"/>
        <v>88</v>
      </c>
      <c r="B107" s="121">
        <f t="shared" si="4"/>
        <v>0</v>
      </c>
      <c r="C107" s="304"/>
      <c r="D107" s="106"/>
      <c r="E107" s="106"/>
      <c r="F107" s="4"/>
      <c r="G107" s="40"/>
      <c r="H107" s="60"/>
      <c r="I107" s="9"/>
      <c r="L107" s="32">
        <f t="shared" si="5"/>
        <v>0</v>
      </c>
      <c r="M107" s="32">
        <f t="shared" si="6"/>
        <v>0</v>
      </c>
    </row>
    <row r="108" spans="1:13" x14ac:dyDescent="0.2">
      <c r="A108" s="70">
        <f t="shared" si="3"/>
        <v>89</v>
      </c>
      <c r="B108" s="121">
        <f t="shared" si="4"/>
        <v>0</v>
      </c>
      <c r="C108" s="304"/>
      <c r="D108" s="106"/>
      <c r="E108" s="106"/>
      <c r="F108" s="4"/>
      <c r="G108" s="40"/>
      <c r="H108" s="60"/>
      <c r="I108" s="9"/>
      <c r="L108" s="32">
        <f t="shared" si="5"/>
        <v>0</v>
      </c>
      <c r="M108" s="32">
        <f t="shared" si="6"/>
        <v>0</v>
      </c>
    </row>
    <row r="109" spans="1:13" x14ac:dyDescent="0.2">
      <c r="A109" s="70">
        <f t="shared" si="3"/>
        <v>90</v>
      </c>
      <c r="B109" s="121">
        <f t="shared" si="4"/>
        <v>0</v>
      </c>
      <c r="C109" s="304"/>
      <c r="D109" s="106"/>
      <c r="E109" s="106"/>
      <c r="F109" s="4"/>
      <c r="G109" s="40"/>
      <c r="H109" s="60"/>
      <c r="I109" s="9"/>
      <c r="L109" s="32">
        <f t="shared" si="5"/>
        <v>0</v>
      </c>
      <c r="M109" s="32">
        <f t="shared" si="6"/>
        <v>0</v>
      </c>
    </row>
    <row r="110" spans="1:13" x14ac:dyDescent="0.2">
      <c r="A110" s="70">
        <f t="shared" si="3"/>
        <v>91</v>
      </c>
      <c r="B110" s="121">
        <f t="shared" si="4"/>
        <v>0</v>
      </c>
      <c r="C110" s="304"/>
      <c r="D110" s="106"/>
      <c r="E110" s="106"/>
      <c r="F110" s="4"/>
      <c r="G110" s="40"/>
      <c r="H110" s="60"/>
      <c r="I110" s="9"/>
      <c r="L110" s="32">
        <f t="shared" si="5"/>
        <v>0</v>
      </c>
      <c r="M110" s="32">
        <f t="shared" si="6"/>
        <v>0</v>
      </c>
    </row>
    <row r="111" spans="1:13" x14ac:dyDescent="0.2">
      <c r="A111" s="70">
        <f t="shared" si="3"/>
        <v>92</v>
      </c>
      <c r="B111" s="121">
        <f t="shared" si="4"/>
        <v>0</v>
      </c>
      <c r="C111" s="304"/>
      <c r="D111" s="106"/>
      <c r="E111" s="106"/>
      <c r="F111" s="4"/>
      <c r="G111" s="40"/>
      <c r="H111" s="60"/>
      <c r="I111" s="9"/>
      <c r="L111" s="32">
        <f t="shared" si="5"/>
        <v>0</v>
      </c>
      <c r="M111" s="32">
        <f t="shared" si="6"/>
        <v>0</v>
      </c>
    </row>
    <row r="112" spans="1:13" x14ac:dyDescent="0.2">
      <c r="A112" s="70">
        <f t="shared" si="3"/>
        <v>93</v>
      </c>
      <c r="B112" s="121">
        <f t="shared" si="4"/>
        <v>0</v>
      </c>
      <c r="C112" s="304"/>
      <c r="D112" s="106"/>
      <c r="E112" s="106"/>
      <c r="F112" s="4"/>
      <c r="G112" s="40"/>
      <c r="H112" s="60"/>
      <c r="I112" s="9"/>
      <c r="L112" s="32">
        <f t="shared" si="5"/>
        <v>0</v>
      </c>
      <c r="M112" s="32">
        <f t="shared" si="6"/>
        <v>0</v>
      </c>
    </row>
    <row r="113" spans="1:13" x14ac:dyDescent="0.2">
      <c r="A113" s="70">
        <f t="shared" si="3"/>
        <v>94</v>
      </c>
      <c r="B113" s="121">
        <f t="shared" si="4"/>
        <v>0</v>
      </c>
      <c r="C113" s="304"/>
      <c r="D113" s="106"/>
      <c r="E113" s="106"/>
      <c r="F113" s="4"/>
      <c r="G113" s="40"/>
      <c r="H113" s="60"/>
      <c r="I113" s="9"/>
      <c r="L113" s="32">
        <f t="shared" si="5"/>
        <v>0</v>
      </c>
      <c r="M113" s="32">
        <f t="shared" si="6"/>
        <v>0</v>
      </c>
    </row>
    <row r="114" spans="1:13" x14ac:dyDescent="0.2">
      <c r="A114" s="70">
        <f t="shared" si="3"/>
        <v>95</v>
      </c>
      <c r="B114" s="121">
        <f t="shared" si="4"/>
        <v>0</v>
      </c>
      <c r="C114" s="304"/>
      <c r="D114" s="106"/>
      <c r="E114" s="106"/>
      <c r="F114" s="4"/>
      <c r="G114" s="40"/>
      <c r="H114" s="60"/>
      <c r="I114" s="9"/>
      <c r="L114" s="32">
        <f t="shared" si="5"/>
        <v>0</v>
      </c>
      <c r="M114" s="32">
        <f t="shared" si="6"/>
        <v>0</v>
      </c>
    </row>
    <row r="115" spans="1:13" x14ac:dyDescent="0.2">
      <c r="A115" s="70">
        <f t="shared" si="3"/>
        <v>96</v>
      </c>
      <c r="B115" s="121">
        <f t="shared" si="4"/>
        <v>0</v>
      </c>
      <c r="C115" s="304"/>
      <c r="D115" s="106"/>
      <c r="E115" s="106"/>
      <c r="F115" s="4"/>
      <c r="G115" s="40"/>
      <c r="H115" s="60"/>
      <c r="I115" s="9"/>
      <c r="L115" s="32">
        <f t="shared" si="5"/>
        <v>0</v>
      </c>
      <c r="M115" s="32">
        <f t="shared" si="6"/>
        <v>0</v>
      </c>
    </row>
    <row r="116" spans="1:13" x14ac:dyDescent="0.2">
      <c r="A116" s="70">
        <f t="shared" si="3"/>
        <v>97</v>
      </c>
      <c r="B116" s="121">
        <f t="shared" si="4"/>
        <v>0</v>
      </c>
      <c r="C116" s="304"/>
      <c r="D116" s="106"/>
      <c r="E116" s="106"/>
      <c r="F116" s="4"/>
      <c r="G116" s="40"/>
      <c r="H116" s="60"/>
      <c r="I116" s="9"/>
      <c r="L116" s="32">
        <f t="shared" si="5"/>
        <v>0</v>
      </c>
      <c r="M116" s="32">
        <f t="shared" si="6"/>
        <v>0</v>
      </c>
    </row>
    <row r="117" spans="1:13" x14ac:dyDescent="0.2">
      <c r="A117" s="70">
        <f t="shared" si="3"/>
        <v>98</v>
      </c>
      <c r="B117" s="121">
        <f t="shared" si="4"/>
        <v>0</v>
      </c>
      <c r="C117" s="304"/>
      <c r="D117" s="106"/>
      <c r="E117" s="106"/>
      <c r="F117" s="4"/>
      <c r="G117" s="40"/>
      <c r="H117" s="60"/>
      <c r="I117" s="9"/>
      <c r="L117" s="32">
        <f t="shared" si="5"/>
        <v>0</v>
      </c>
      <c r="M117" s="32">
        <f t="shared" si="6"/>
        <v>0</v>
      </c>
    </row>
    <row r="118" spans="1:13" x14ac:dyDescent="0.2">
      <c r="A118" s="70">
        <f t="shared" si="3"/>
        <v>99</v>
      </c>
      <c r="B118" s="121">
        <f t="shared" si="4"/>
        <v>0</v>
      </c>
      <c r="C118" s="304"/>
      <c r="D118" s="106"/>
      <c r="E118" s="106"/>
      <c r="F118" s="4"/>
      <c r="G118" s="40"/>
      <c r="H118" s="60"/>
      <c r="I118" s="9"/>
      <c r="L118" s="32">
        <f t="shared" si="5"/>
        <v>0</v>
      </c>
      <c r="M118" s="32">
        <f t="shared" si="6"/>
        <v>0</v>
      </c>
    </row>
    <row r="119" spans="1:13" x14ac:dyDescent="0.2">
      <c r="A119" s="70">
        <f t="shared" si="3"/>
        <v>100</v>
      </c>
      <c r="B119" s="121">
        <f t="shared" si="4"/>
        <v>0</v>
      </c>
      <c r="C119" s="304"/>
      <c r="D119" s="106"/>
      <c r="E119" s="106"/>
      <c r="F119" s="4"/>
      <c r="G119" s="40"/>
      <c r="H119" s="60"/>
      <c r="I119" s="9"/>
      <c r="L119" s="32">
        <f t="shared" si="5"/>
        <v>0</v>
      </c>
      <c r="M119" s="32">
        <f t="shared" si="6"/>
        <v>0</v>
      </c>
    </row>
    <row r="120" spans="1:13" x14ac:dyDescent="0.2">
      <c r="A120" s="70">
        <f t="shared" si="3"/>
        <v>101</v>
      </c>
      <c r="B120" s="121">
        <f t="shared" si="4"/>
        <v>0</v>
      </c>
      <c r="C120" s="304"/>
      <c r="D120" s="106"/>
      <c r="E120" s="106"/>
      <c r="F120" s="4"/>
      <c r="G120" s="40"/>
      <c r="H120" s="60"/>
      <c r="I120" s="9"/>
      <c r="L120" s="32">
        <f t="shared" si="5"/>
        <v>0</v>
      </c>
      <c r="M120" s="32">
        <f t="shared" si="6"/>
        <v>0</v>
      </c>
    </row>
    <row r="121" spans="1:13" x14ac:dyDescent="0.2">
      <c r="A121" s="70">
        <f t="shared" si="3"/>
        <v>102</v>
      </c>
      <c r="B121" s="121">
        <f t="shared" si="4"/>
        <v>0</v>
      </c>
      <c r="C121" s="304"/>
      <c r="D121" s="106"/>
      <c r="E121" s="106"/>
      <c r="F121" s="4"/>
      <c r="G121" s="40"/>
      <c r="H121" s="60"/>
      <c r="I121" s="9"/>
      <c r="L121" s="32">
        <f t="shared" si="5"/>
        <v>0</v>
      </c>
      <c r="M121" s="32">
        <f t="shared" si="6"/>
        <v>0</v>
      </c>
    </row>
    <row r="122" spans="1:13" x14ac:dyDescent="0.2">
      <c r="A122" s="70">
        <f t="shared" si="3"/>
        <v>103</v>
      </c>
      <c r="B122" s="121">
        <f t="shared" si="4"/>
        <v>0</v>
      </c>
      <c r="C122" s="304"/>
      <c r="D122" s="106"/>
      <c r="E122" s="106"/>
      <c r="F122" s="4"/>
      <c r="G122" s="40"/>
      <c r="H122" s="60"/>
      <c r="I122" s="9"/>
      <c r="L122" s="32">
        <f t="shared" si="5"/>
        <v>0</v>
      </c>
      <c r="M122" s="32">
        <f t="shared" si="6"/>
        <v>0</v>
      </c>
    </row>
    <row r="123" spans="1:13" x14ac:dyDescent="0.2">
      <c r="A123" s="70">
        <f t="shared" si="3"/>
        <v>104</v>
      </c>
      <c r="B123" s="121">
        <f t="shared" si="4"/>
        <v>0</v>
      </c>
      <c r="C123" s="304"/>
      <c r="D123" s="106"/>
      <c r="E123" s="106"/>
      <c r="F123" s="4"/>
      <c r="G123" s="40"/>
      <c r="H123" s="60"/>
      <c r="I123" s="9"/>
      <c r="L123" s="32">
        <f t="shared" si="5"/>
        <v>0</v>
      </c>
      <c r="M123" s="32">
        <f t="shared" si="6"/>
        <v>0</v>
      </c>
    </row>
    <row r="124" spans="1:13" x14ac:dyDescent="0.2">
      <c r="A124" s="70">
        <f t="shared" si="3"/>
        <v>105</v>
      </c>
      <c r="B124" s="121">
        <f t="shared" si="4"/>
        <v>0</v>
      </c>
      <c r="C124" s="304"/>
      <c r="D124" s="106"/>
      <c r="E124" s="106"/>
      <c r="F124" s="4"/>
      <c r="G124" s="40"/>
      <c r="H124" s="60"/>
      <c r="I124" s="9"/>
      <c r="L124" s="32">
        <f t="shared" si="5"/>
        <v>0</v>
      </c>
      <c r="M124" s="32">
        <f t="shared" si="6"/>
        <v>0</v>
      </c>
    </row>
    <row r="125" spans="1:13" x14ac:dyDescent="0.2">
      <c r="A125" s="70">
        <f t="shared" si="3"/>
        <v>106</v>
      </c>
      <c r="B125" s="121">
        <f t="shared" si="4"/>
        <v>0</v>
      </c>
      <c r="C125" s="304"/>
      <c r="D125" s="106"/>
      <c r="E125" s="106"/>
      <c r="F125" s="4"/>
      <c r="G125" s="40"/>
      <c r="H125" s="60"/>
      <c r="I125" s="9"/>
      <c r="L125" s="32">
        <f t="shared" si="5"/>
        <v>0</v>
      </c>
      <c r="M125" s="32">
        <f t="shared" si="6"/>
        <v>0</v>
      </c>
    </row>
    <row r="126" spans="1:13" x14ac:dyDescent="0.2">
      <c r="A126" s="70">
        <f t="shared" si="3"/>
        <v>107</v>
      </c>
      <c r="B126" s="121">
        <f t="shared" si="4"/>
        <v>0</v>
      </c>
      <c r="C126" s="304"/>
      <c r="D126" s="106"/>
      <c r="E126" s="106"/>
      <c r="F126" s="4"/>
      <c r="G126" s="40"/>
      <c r="H126" s="60"/>
      <c r="I126" s="9"/>
      <c r="L126" s="32">
        <f t="shared" si="5"/>
        <v>0</v>
      </c>
      <c r="M126" s="32">
        <f t="shared" si="6"/>
        <v>0</v>
      </c>
    </row>
    <row r="127" spans="1:13" x14ac:dyDescent="0.2">
      <c r="A127" s="70">
        <f t="shared" si="3"/>
        <v>108</v>
      </c>
      <c r="B127" s="121">
        <f t="shared" si="4"/>
        <v>0</v>
      </c>
      <c r="C127" s="304"/>
      <c r="D127" s="106"/>
      <c r="E127" s="106"/>
      <c r="F127" s="4"/>
      <c r="G127" s="40"/>
      <c r="H127" s="60"/>
      <c r="I127" s="9"/>
      <c r="L127" s="32">
        <f t="shared" si="5"/>
        <v>0</v>
      </c>
      <c r="M127" s="32">
        <f t="shared" si="6"/>
        <v>0</v>
      </c>
    </row>
    <row r="128" spans="1:13" x14ac:dyDescent="0.2">
      <c r="A128" s="70">
        <f t="shared" si="3"/>
        <v>109</v>
      </c>
      <c r="B128" s="121">
        <f t="shared" si="4"/>
        <v>0</v>
      </c>
      <c r="C128" s="304"/>
      <c r="D128" s="106"/>
      <c r="E128" s="106"/>
      <c r="F128" s="4"/>
      <c r="G128" s="40"/>
      <c r="H128" s="60"/>
      <c r="I128" s="9"/>
      <c r="L128" s="32">
        <f t="shared" si="5"/>
        <v>0</v>
      </c>
      <c r="M128" s="32">
        <f t="shared" si="6"/>
        <v>0</v>
      </c>
    </row>
    <row r="129" spans="1:13" x14ac:dyDescent="0.2">
      <c r="A129" s="70">
        <f t="shared" si="3"/>
        <v>110</v>
      </c>
      <c r="B129" s="121">
        <f t="shared" si="4"/>
        <v>0</v>
      </c>
      <c r="C129" s="304"/>
      <c r="D129" s="106"/>
      <c r="E129" s="106"/>
      <c r="F129" s="4"/>
      <c r="G129" s="40"/>
      <c r="H129" s="60"/>
      <c r="I129" s="9"/>
      <c r="L129" s="32">
        <f t="shared" si="5"/>
        <v>0</v>
      </c>
      <c r="M129" s="32">
        <f t="shared" si="6"/>
        <v>0</v>
      </c>
    </row>
    <row r="130" spans="1:13" x14ac:dyDescent="0.2">
      <c r="A130" s="70">
        <f t="shared" si="3"/>
        <v>111</v>
      </c>
      <c r="B130" s="121">
        <f t="shared" si="4"/>
        <v>0</v>
      </c>
      <c r="C130" s="304"/>
      <c r="D130" s="106"/>
      <c r="E130" s="106"/>
      <c r="F130" s="4"/>
      <c r="G130" s="40"/>
      <c r="H130" s="60"/>
      <c r="I130" s="9"/>
      <c r="L130" s="32">
        <f t="shared" si="5"/>
        <v>0</v>
      </c>
      <c r="M130" s="32">
        <f t="shared" si="6"/>
        <v>0</v>
      </c>
    </row>
    <row r="131" spans="1:13" x14ac:dyDescent="0.2">
      <c r="A131" s="70">
        <f t="shared" si="3"/>
        <v>112</v>
      </c>
      <c r="B131" s="121">
        <f t="shared" si="4"/>
        <v>0</v>
      </c>
      <c r="C131" s="304"/>
      <c r="D131" s="106"/>
      <c r="E131" s="106"/>
      <c r="F131" s="4"/>
      <c r="G131" s="40"/>
      <c r="H131" s="60"/>
      <c r="I131" s="9"/>
      <c r="L131" s="32">
        <f t="shared" si="5"/>
        <v>0</v>
      </c>
      <c r="M131" s="32">
        <f t="shared" si="6"/>
        <v>0</v>
      </c>
    </row>
    <row r="132" spans="1:13" x14ac:dyDescent="0.2">
      <c r="A132" s="70">
        <f t="shared" si="3"/>
        <v>113</v>
      </c>
      <c r="B132" s="121">
        <f t="shared" si="4"/>
        <v>0</v>
      </c>
      <c r="C132" s="304"/>
      <c r="D132" s="106"/>
      <c r="E132" s="106"/>
      <c r="F132" s="4"/>
      <c r="G132" s="40"/>
      <c r="H132" s="60"/>
      <c r="I132" s="9"/>
      <c r="L132" s="32">
        <f t="shared" si="5"/>
        <v>0</v>
      </c>
      <c r="M132" s="32">
        <f t="shared" si="6"/>
        <v>0</v>
      </c>
    </row>
    <row r="133" spans="1:13" x14ac:dyDescent="0.2">
      <c r="A133" s="70">
        <f t="shared" si="3"/>
        <v>114</v>
      </c>
      <c r="B133" s="121">
        <f t="shared" si="4"/>
        <v>0</v>
      </c>
      <c r="C133" s="304"/>
      <c r="D133" s="106"/>
      <c r="E133" s="106"/>
      <c r="F133" s="4"/>
      <c r="G133" s="40"/>
      <c r="H133" s="60"/>
      <c r="I133" s="9"/>
      <c r="L133" s="32">
        <f t="shared" si="5"/>
        <v>0</v>
      </c>
      <c r="M133" s="32">
        <f t="shared" si="6"/>
        <v>0</v>
      </c>
    </row>
    <row r="134" spans="1:13" x14ac:dyDescent="0.2">
      <c r="A134" s="70">
        <f t="shared" si="3"/>
        <v>115</v>
      </c>
      <c r="B134" s="121">
        <f t="shared" si="4"/>
        <v>0</v>
      </c>
      <c r="C134" s="304"/>
      <c r="D134" s="106"/>
      <c r="E134" s="106"/>
      <c r="F134" s="4"/>
      <c r="G134" s="40"/>
      <c r="H134" s="60"/>
      <c r="I134" s="9"/>
      <c r="L134" s="32">
        <f t="shared" si="5"/>
        <v>0</v>
      </c>
      <c r="M134" s="32">
        <f t="shared" si="6"/>
        <v>0</v>
      </c>
    </row>
    <row r="135" spans="1:13" x14ac:dyDescent="0.2">
      <c r="A135" s="70">
        <f t="shared" si="3"/>
        <v>116</v>
      </c>
      <c r="B135" s="121">
        <f t="shared" si="4"/>
        <v>0</v>
      </c>
      <c r="C135" s="304"/>
      <c r="D135" s="106"/>
      <c r="E135" s="106"/>
      <c r="F135" s="4"/>
      <c r="G135" s="40"/>
      <c r="H135" s="60"/>
      <c r="I135" s="9"/>
      <c r="L135" s="32">
        <f t="shared" si="5"/>
        <v>0</v>
      </c>
      <c r="M135" s="32">
        <f t="shared" si="6"/>
        <v>0</v>
      </c>
    </row>
    <row r="136" spans="1:13" x14ac:dyDescent="0.2">
      <c r="A136" s="70">
        <f t="shared" si="3"/>
        <v>117</v>
      </c>
      <c r="B136" s="121">
        <f t="shared" si="4"/>
        <v>0</v>
      </c>
      <c r="C136" s="304"/>
      <c r="D136" s="106"/>
      <c r="E136" s="106"/>
      <c r="F136" s="4"/>
      <c r="G136" s="40"/>
      <c r="H136" s="60"/>
      <c r="I136" s="9"/>
      <c r="L136" s="32">
        <f t="shared" si="5"/>
        <v>0</v>
      </c>
      <c r="M136" s="32">
        <f t="shared" si="6"/>
        <v>0</v>
      </c>
    </row>
    <row r="137" spans="1:13" x14ac:dyDescent="0.2">
      <c r="A137" s="70">
        <f t="shared" si="3"/>
        <v>118</v>
      </c>
      <c r="B137" s="121">
        <f t="shared" si="4"/>
        <v>0</v>
      </c>
      <c r="C137" s="304"/>
      <c r="D137" s="106"/>
      <c r="E137" s="106"/>
      <c r="F137" s="4"/>
      <c r="G137" s="40"/>
      <c r="H137" s="60"/>
      <c r="I137" s="9"/>
      <c r="L137" s="32">
        <f t="shared" si="5"/>
        <v>0</v>
      </c>
      <c r="M137" s="32">
        <f t="shared" si="6"/>
        <v>0</v>
      </c>
    </row>
    <row r="138" spans="1:13" x14ac:dyDescent="0.2">
      <c r="A138" s="70">
        <f t="shared" si="3"/>
        <v>119</v>
      </c>
      <c r="B138" s="121">
        <f t="shared" si="4"/>
        <v>0</v>
      </c>
      <c r="C138" s="304"/>
      <c r="D138" s="106"/>
      <c r="E138" s="106"/>
      <c r="F138" s="4"/>
      <c r="G138" s="40"/>
      <c r="H138" s="60"/>
      <c r="I138" s="9"/>
      <c r="L138" s="32">
        <f t="shared" si="5"/>
        <v>0</v>
      </c>
      <c r="M138" s="32">
        <f t="shared" si="6"/>
        <v>0</v>
      </c>
    </row>
    <row r="139" spans="1:13" x14ac:dyDescent="0.2">
      <c r="A139" s="70">
        <f t="shared" si="3"/>
        <v>120</v>
      </c>
      <c r="B139" s="121">
        <f t="shared" si="4"/>
        <v>0</v>
      </c>
      <c r="C139" s="304"/>
      <c r="D139" s="106"/>
      <c r="E139" s="106"/>
      <c r="F139" s="4"/>
      <c r="G139" s="40"/>
      <c r="H139" s="60"/>
      <c r="I139" s="9"/>
      <c r="L139" s="32">
        <f t="shared" si="5"/>
        <v>0</v>
      </c>
      <c r="M139" s="32">
        <f t="shared" si="6"/>
        <v>0</v>
      </c>
    </row>
    <row r="140" spans="1:13" x14ac:dyDescent="0.2">
      <c r="A140" s="70">
        <f t="shared" si="3"/>
        <v>121</v>
      </c>
      <c r="B140" s="121">
        <f t="shared" si="4"/>
        <v>0</v>
      </c>
      <c r="C140" s="304"/>
      <c r="D140" s="106"/>
      <c r="E140" s="106"/>
      <c r="F140" s="4"/>
      <c r="G140" s="40"/>
      <c r="H140" s="60"/>
      <c r="I140" s="9"/>
      <c r="L140" s="32">
        <f t="shared" si="5"/>
        <v>0</v>
      </c>
      <c r="M140" s="32">
        <f t="shared" si="6"/>
        <v>0</v>
      </c>
    </row>
    <row r="141" spans="1:13" x14ac:dyDescent="0.2">
      <c r="A141" s="70">
        <f t="shared" si="3"/>
        <v>122</v>
      </c>
      <c r="B141" s="121">
        <f t="shared" si="4"/>
        <v>0</v>
      </c>
      <c r="C141" s="304"/>
      <c r="D141" s="106"/>
      <c r="E141" s="106"/>
      <c r="F141" s="4"/>
      <c r="G141" s="40"/>
      <c r="H141" s="60"/>
      <c r="I141" s="9"/>
      <c r="L141" s="32">
        <f t="shared" si="5"/>
        <v>0</v>
      </c>
      <c r="M141" s="32">
        <f t="shared" si="6"/>
        <v>0</v>
      </c>
    </row>
    <row r="142" spans="1:13" x14ac:dyDescent="0.2">
      <c r="A142" s="70">
        <f t="shared" si="3"/>
        <v>123</v>
      </c>
      <c r="B142" s="121">
        <f t="shared" si="4"/>
        <v>0</v>
      </c>
      <c r="C142" s="304"/>
      <c r="D142" s="106"/>
      <c r="E142" s="106"/>
      <c r="F142" s="4"/>
      <c r="G142" s="40"/>
      <c r="H142" s="60"/>
      <c r="I142" s="9"/>
      <c r="L142" s="32">
        <f t="shared" si="5"/>
        <v>0</v>
      </c>
      <c r="M142" s="32">
        <f t="shared" si="6"/>
        <v>0</v>
      </c>
    </row>
    <row r="143" spans="1:13" x14ac:dyDescent="0.2">
      <c r="A143" s="70">
        <f t="shared" si="3"/>
        <v>124</v>
      </c>
      <c r="B143" s="121">
        <f t="shared" si="4"/>
        <v>0</v>
      </c>
      <c r="C143" s="304"/>
      <c r="D143" s="106"/>
      <c r="E143" s="106"/>
      <c r="F143" s="4"/>
      <c r="G143" s="40"/>
      <c r="H143" s="60"/>
      <c r="I143" s="9"/>
      <c r="L143" s="32">
        <f t="shared" si="5"/>
        <v>0</v>
      </c>
      <c r="M143" s="32">
        <f t="shared" si="6"/>
        <v>0</v>
      </c>
    </row>
    <row r="144" spans="1:13" x14ac:dyDescent="0.2">
      <c r="A144" s="70">
        <f t="shared" si="3"/>
        <v>125</v>
      </c>
      <c r="B144" s="121">
        <f t="shared" si="4"/>
        <v>0</v>
      </c>
      <c r="C144" s="304"/>
      <c r="D144" s="106"/>
      <c r="E144" s="106"/>
      <c r="F144" s="4"/>
      <c r="G144" s="40"/>
      <c r="H144" s="60"/>
      <c r="I144" s="9"/>
      <c r="L144" s="32">
        <f t="shared" si="5"/>
        <v>0</v>
      </c>
      <c r="M144" s="32">
        <f t="shared" si="6"/>
        <v>0</v>
      </c>
    </row>
    <row r="145" spans="1:13" x14ac:dyDescent="0.2">
      <c r="A145" s="70">
        <f t="shared" si="3"/>
        <v>126</v>
      </c>
      <c r="B145" s="121">
        <f t="shared" si="4"/>
        <v>0</v>
      </c>
      <c r="C145" s="304"/>
      <c r="D145" s="106"/>
      <c r="E145" s="106"/>
      <c r="F145" s="4"/>
      <c r="G145" s="40"/>
      <c r="H145" s="60"/>
      <c r="I145" s="9"/>
      <c r="L145" s="32">
        <f t="shared" si="5"/>
        <v>0</v>
      </c>
      <c r="M145" s="32">
        <f t="shared" si="6"/>
        <v>0</v>
      </c>
    </row>
    <row r="146" spans="1:13" x14ac:dyDescent="0.2">
      <c r="A146" s="70">
        <f t="shared" si="3"/>
        <v>127</v>
      </c>
      <c r="B146" s="121">
        <f t="shared" si="4"/>
        <v>0</v>
      </c>
      <c r="C146" s="304"/>
      <c r="D146" s="106"/>
      <c r="E146" s="106"/>
      <c r="F146" s="4"/>
      <c r="G146" s="40"/>
      <c r="H146" s="60"/>
      <c r="I146" s="9"/>
      <c r="L146" s="32">
        <f t="shared" si="5"/>
        <v>0</v>
      </c>
      <c r="M146" s="32">
        <f t="shared" si="6"/>
        <v>0</v>
      </c>
    </row>
    <row r="147" spans="1:13" x14ac:dyDescent="0.2">
      <c r="A147" s="70">
        <f t="shared" si="3"/>
        <v>128</v>
      </c>
      <c r="B147" s="121">
        <f t="shared" si="4"/>
        <v>0</v>
      </c>
      <c r="C147" s="304"/>
      <c r="D147" s="106"/>
      <c r="E147" s="106"/>
      <c r="F147" s="4"/>
      <c r="G147" s="40"/>
      <c r="H147" s="60"/>
      <c r="I147" s="9"/>
      <c r="L147" s="32">
        <f t="shared" si="5"/>
        <v>0</v>
      </c>
      <c r="M147" s="32">
        <f t="shared" si="6"/>
        <v>0</v>
      </c>
    </row>
    <row r="148" spans="1:13" x14ac:dyDescent="0.2">
      <c r="A148" s="70">
        <f t="shared" si="3"/>
        <v>129</v>
      </c>
      <c r="B148" s="121">
        <f t="shared" ref="B148:B211" si="7">IF(ISBLANK(E148),0,VLOOKUP(TRIM(E148),AllVarieties,4,FALSE))</f>
        <v>0</v>
      </c>
      <c r="C148" s="304"/>
      <c r="D148" s="106"/>
      <c r="E148" s="106"/>
      <c r="F148" s="4"/>
      <c r="G148" s="40"/>
      <c r="H148" s="60"/>
      <c r="I148" s="9"/>
      <c r="L148" s="32">
        <f t="shared" si="5"/>
        <v>0</v>
      </c>
      <c r="M148" s="32">
        <f t="shared" si="6"/>
        <v>0</v>
      </c>
    </row>
    <row r="149" spans="1:13" x14ac:dyDescent="0.2">
      <c r="A149" s="70">
        <f t="shared" si="3"/>
        <v>130</v>
      </c>
      <c r="B149" s="121">
        <f t="shared" si="7"/>
        <v>0</v>
      </c>
      <c r="C149" s="304"/>
      <c r="D149" s="106"/>
      <c r="E149" s="106"/>
      <c r="F149" s="4"/>
      <c r="G149" s="40"/>
      <c r="H149" s="60"/>
      <c r="I149" s="9"/>
      <c r="L149" s="32">
        <f t="shared" ref="L149:L262" si="8">IF(ISNA(+B149),1,0)</f>
        <v>0</v>
      </c>
      <c r="M149" s="32">
        <f t="shared" ref="M149:M262" si="9">IF(ISERR(+B149),1,0)</f>
        <v>0</v>
      </c>
    </row>
    <row r="150" spans="1:13" x14ac:dyDescent="0.2">
      <c r="A150" s="70">
        <f t="shared" si="3"/>
        <v>131</v>
      </c>
      <c r="B150" s="121">
        <f t="shared" si="7"/>
        <v>0</v>
      </c>
      <c r="C150" s="304"/>
      <c r="D150" s="106"/>
      <c r="E150" s="106"/>
      <c r="F150" s="4"/>
      <c r="G150" s="40"/>
      <c r="H150" s="60"/>
      <c r="I150" s="9"/>
      <c r="L150" s="32">
        <f t="shared" si="8"/>
        <v>0</v>
      </c>
      <c r="M150" s="32">
        <f t="shared" si="9"/>
        <v>0</v>
      </c>
    </row>
    <row r="151" spans="1:13" x14ac:dyDescent="0.2">
      <c r="A151" s="70">
        <f t="shared" si="3"/>
        <v>132</v>
      </c>
      <c r="B151" s="121">
        <f t="shared" si="7"/>
        <v>0</v>
      </c>
      <c r="C151" s="304"/>
      <c r="D151" s="106"/>
      <c r="E151" s="106"/>
      <c r="F151" s="4"/>
      <c r="G151" s="40"/>
      <c r="H151" s="60"/>
      <c r="I151" s="9"/>
      <c r="L151" s="32">
        <f t="shared" si="8"/>
        <v>0</v>
      </c>
      <c r="M151" s="32">
        <f t="shared" si="9"/>
        <v>0</v>
      </c>
    </row>
    <row r="152" spans="1:13" x14ac:dyDescent="0.2">
      <c r="A152" s="70">
        <f t="shared" si="3"/>
        <v>133</v>
      </c>
      <c r="B152" s="121">
        <f t="shared" si="7"/>
        <v>0</v>
      </c>
      <c r="C152" s="304"/>
      <c r="D152" s="106"/>
      <c r="E152" s="106"/>
      <c r="F152" s="4"/>
      <c r="G152" s="40"/>
      <c r="H152" s="60"/>
      <c r="I152" s="9"/>
      <c r="L152" s="32">
        <f t="shared" si="8"/>
        <v>0</v>
      </c>
      <c r="M152" s="32">
        <f t="shared" si="9"/>
        <v>0</v>
      </c>
    </row>
    <row r="153" spans="1:13" x14ac:dyDescent="0.2">
      <c r="A153" s="70">
        <f t="shared" si="3"/>
        <v>134</v>
      </c>
      <c r="B153" s="121">
        <f t="shared" si="7"/>
        <v>0</v>
      </c>
      <c r="C153" s="304"/>
      <c r="D153" s="106"/>
      <c r="E153" s="106"/>
      <c r="F153" s="4"/>
      <c r="G153" s="40"/>
      <c r="H153" s="60"/>
      <c r="I153" s="9"/>
      <c r="L153" s="32">
        <f t="shared" si="8"/>
        <v>0</v>
      </c>
      <c r="M153" s="32">
        <f t="shared" si="9"/>
        <v>0</v>
      </c>
    </row>
    <row r="154" spans="1:13" x14ac:dyDescent="0.2">
      <c r="A154" s="70">
        <f t="shared" si="3"/>
        <v>135</v>
      </c>
      <c r="B154" s="121">
        <f t="shared" si="7"/>
        <v>0</v>
      </c>
      <c r="C154" s="304"/>
      <c r="D154" s="106"/>
      <c r="E154" s="106"/>
      <c r="F154" s="4"/>
      <c r="G154" s="40"/>
      <c r="H154" s="60"/>
      <c r="I154" s="9"/>
      <c r="L154" s="32">
        <f t="shared" si="8"/>
        <v>0</v>
      </c>
      <c r="M154" s="32">
        <f t="shared" si="9"/>
        <v>0</v>
      </c>
    </row>
    <row r="155" spans="1:13" x14ac:dyDescent="0.2">
      <c r="A155" s="70">
        <f t="shared" si="3"/>
        <v>136</v>
      </c>
      <c r="B155" s="121">
        <f t="shared" si="7"/>
        <v>0</v>
      </c>
      <c r="C155" s="304"/>
      <c r="D155" s="106"/>
      <c r="E155" s="106"/>
      <c r="F155" s="4"/>
      <c r="G155" s="40"/>
      <c r="H155" s="60"/>
      <c r="I155" s="9"/>
      <c r="L155" s="32">
        <f t="shared" si="8"/>
        <v>0</v>
      </c>
      <c r="M155" s="32">
        <f t="shared" si="9"/>
        <v>0</v>
      </c>
    </row>
    <row r="156" spans="1:13" x14ac:dyDescent="0.2">
      <c r="A156" s="70">
        <f t="shared" si="3"/>
        <v>137</v>
      </c>
      <c r="B156" s="121">
        <f t="shared" si="7"/>
        <v>0</v>
      </c>
      <c r="C156" s="304"/>
      <c r="D156" s="106"/>
      <c r="E156" s="106"/>
      <c r="F156" s="4"/>
      <c r="G156" s="40"/>
      <c r="H156" s="60"/>
      <c r="I156" s="9"/>
      <c r="L156" s="32">
        <f t="shared" si="8"/>
        <v>0</v>
      </c>
      <c r="M156" s="32">
        <f t="shared" si="9"/>
        <v>0</v>
      </c>
    </row>
    <row r="157" spans="1:13" x14ac:dyDescent="0.2">
      <c r="A157" s="70">
        <f t="shared" si="3"/>
        <v>138</v>
      </c>
      <c r="B157" s="121">
        <f t="shared" si="7"/>
        <v>0</v>
      </c>
      <c r="C157" s="304"/>
      <c r="D157" s="106"/>
      <c r="E157" s="106"/>
      <c r="F157" s="4"/>
      <c r="G157" s="40"/>
      <c r="H157" s="60"/>
      <c r="I157" s="9"/>
      <c r="L157" s="32">
        <f t="shared" si="8"/>
        <v>0</v>
      </c>
      <c r="M157" s="32">
        <f t="shared" si="9"/>
        <v>0</v>
      </c>
    </row>
    <row r="158" spans="1:13" x14ac:dyDescent="0.2">
      <c r="A158" s="70">
        <f t="shared" si="3"/>
        <v>139</v>
      </c>
      <c r="B158" s="121">
        <f t="shared" si="7"/>
        <v>0</v>
      </c>
      <c r="C158" s="304"/>
      <c r="D158" s="106"/>
      <c r="E158" s="106"/>
      <c r="F158" s="4"/>
      <c r="G158" s="40"/>
      <c r="H158" s="60"/>
      <c r="I158" s="9"/>
      <c r="L158" s="32">
        <f t="shared" si="8"/>
        <v>0</v>
      </c>
      <c r="M158" s="32">
        <f t="shared" si="9"/>
        <v>0</v>
      </c>
    </row>
    <row r="159" spans="1:13" x14ac:dyDescent="0.2">
      <c r="A159" s="70">
        <f t="shared" si="3"/>
        <v>140</v>
      </c>
      <c r="B159" s="121">
        <f t="shared" si="7"/>
        <v>0</v>
      </c>
      <c r="C159" s="304"/>
      <c r="D159" s="106"/>
      <c r="E159" s="106"/>
      <c r="F159" s="4"/>
      <c r="G159" s="40"/>
      <c r="H159" s="60"/>
      <c r="I159" s="9"/>
      <c r="L159" s="32">
        <f t="shared" si="8"/>
        <v>0</v>
      </c>
      <c r="M159" s="32">
        <f t="shared" si="9"/>
        <v>0</v>
      </c>
    </row>
    <row r="160" spans="1:13" x14ac:dyDescent="0.2">
      <c r="A160" s="70">
        <f t="shared" si="3"/>
        <v>141</v>
      </c>
      <c r="B160" s="121">
        <f t="shared" si="7"/>
        <v>0</v>
      </c>
      <c r="C160" s="304"/>
      <c r="D160" s="106"/>
      <c r="E160" s="106"/>
      <c r="F160" s="4"/>
      <c r="G160" s="40"/>
      <c r="H160" s="60"/>
      <c r="I160" s="9"/>
      <c r="L160" s="32">
        <f t="shared" si="8"/>
        <v>0</v>
      </c>
      <c r="M160" s="32">
        <f t="shared" si="9"/>
        <v>0</v>
      </c>
    </row>
    <row r="161" spans="1:13" x14ac:dyDescent="0.2">
      <c r="A161" s="70">
        <f t="shared" si="3"/>
        <v>142</v>
      </c>
      <c r="B161" s="121">
        <f t="shared" si="7"/>
        <v>0</v>
      </c>
      <c r="C161" s="304"/>
      <c r="D161" s="106"/>
      <c r="E161" s="106"/>
      <c r="F161" s="4"/>
      <c r="G161" s="40"/>
      <c r="H161" s="60"/>
      <c r="I161" s="9"/>
      <c r="L161" s="32">
        <f t="shared" si="8"/>
        <v>0</v>
      </c>
      <c r="M161" s="32">
        <f t="shared" si="9"/>
        <v>0</v>
      </c>
    </row>
    <row r="162" spans="1:13" x14ac:dyDescent="0.2">
      <c r="A162" s="70">
        <f t="shared" si="3"/>
        <v>143</v>
      </c>
      <c r="B162" s="121">
        <f t="shared" si="7"/>
        <v>0</v>
      </c>
      <c r="C162" s="304"/>
      <c r="D162" s="106"/>
      <c r="E162" s="106"/>
      <c r="F162" s="4"/>
      <c r="G162" s="40"/>
      <c r="H162" s="60"/>
      <c r="I162" s="9"/>
      <c r="L162" s="32">
        <f t="shared" si="8"/>
        <v>0</v>
      </c>
      <c r="M162" s="32">
        <f t="shared" si="9"/>
        <v>0</v>
      </c>
    </row>
    <row r="163" spans="1:13" x14ac:dyDescent="0.2">
      <c r="A163" s="70">
        <f t="shared" si="3"/>
        <v>144</v>
      </c>
      <c r="B163" s="121">
        <f t="shared" si="7"/>
        <v>0</v>
      </c>
      <c r="C163" s="304"/>
      <c r="D163" s="106"/>
      <c r="E163" s="106"/>
      <c r="F163" s="4"/>
      <c r="G163" s="40"/>
      <c r="H163" s="60"/>
      <c r="I163" s="9"/>
      <c r="L163" s="32">
        <f t="shared" si="8"/>
        <v>0</v>
      </c>
      <c r="M163" s="32">
        <f t="shared" si="9"/>
        <v>0</v>
      </c>
    </row>
    <row r="164" spans="1:13" x14ac:dyDescent="0.2">
      <c r="A164" s="70">
        <f t="shared" si="3"/>
        <v>145</v>
      </c>
      <c r="B164" s="121">
        <f t="shared" si="7"/>
        <v>0</v>
      </c>
      <c r="C164" s="304"/>
      <c r="D164" s="106"/>
      <c r="E164" s="106"/>
      <c r="F164" s="4"/>
      <c r="G164" s="40"/>
      <c r="H164" s="60"/>
      <c r="I164" s="9"/>
      <c r="L164" s="32">
        <f t="shared" si="8"/>
        <v>0</v>
      </c>
      <c r="M164" s="32">
        <f t="shared" si="9"/>
        <v>0</v>
      </c>
    </row>
    <row r="165" spans="1:13" x14ac:dyDescent="0.2">
      <c r="A165" s="70">
        <f t="shared" si="3"/>
        <v>146</v>
      </c>
      <c r="B165" s="121">
        <f t="shared" si="7"/>
        <v>0</v>
      </c>
      <c r="C165" s="304"/>
      <c r="D165" s="106"/>
      <c r="E165" s="106"/>
      <c r="F165" s="4"/>
      <c r="G165" s="40"/>
      <c r="H165" s="60"/>
      <c r="I165" s="9"/>
      <c r="L165" s="32">
        <f t="shared" si="8"/>
        <v>0</v>
      </c>
      <c r="M165" s="32">
        <f t="shared" si="9"/>
        <v>0</v>
      </c>
    </row>
    <row r="166" spans="1:13" x14ac:dyDescent="0.2">
      <c r="A166" s="70">
        <f t="shared" si="3"/>
        <v>147</v>
      </c>
      <c r="B166" s="121">
        <f t="shared" si="7"/>
        <v>0</v>
      </c>
      <c r="C166" s="304"/>
      <c r="D166" s="106"/>
      <c r="E166" s="106"/>
      <c r="F166" s="4"/>
      <c r="G166" s="40"/>
      <c r="H166" s="60"/>
      <c r="I166" s="9"/>
      <c r="L166" s="32">
        <f t="shared" si="8"/>
        <v>0</v>
      </c>
      <c r="M166" s="32">
        <f t="shared" si="9"/>
        <v>0</v>
      </c>
    </row>
    <row r="167" spans="1:13" x14ac:dyDescent="0.2">
      <c r="A167" s="70">
        <f t="shared" si="3"/>
        <v>148</v>
      </c>
      <c r="B167" s="121">
        <f t="shared" si="7"/>
        <v>0</v>
      </c>
      <c r="C167" s="304"/>
      <c r="D167" s="106"/>
      <c r="E167" s="106"/>
      <c r="F167" s="4"/>
      <c r="G167" s="40"/>
      <c r="H167" s="60"/>
      <c r="I167" s="9"/>
      <c r="L167" s="32">
        <f t="shared" si="8"/>
        <v>0</v>
      </c>
      <c r="M167" s="32">
        <f t="shared" si="9"/>
        <v>0</v>
      </c>
    </row>
    <row r="168" spans="1:13" x14ac:dyDescent="0.2">
      <c r="A168" s="70">
        <f t="shared" si="3"/>
        <v>149</v>
      </c>
      <c r="B168" s="121">
        <f t="shared" si="7"/>
        <v>0</v>
      </c>
      <c r="C168" s="304"/>
      <c r="D168" s="106"/>
      <c r="E168" s="106"/>
      <c r="F168" s="4"/>
      <c r="G168" s="40"/>
      <c r="H168" s="60"/>
      <c r="I168" s="9"/>
      <c r="L168" s="32">
        <f t="shared" si="8"/>
        <v>0</v>
      </c>
      <c r="M168" s="32">
        <f t="shared" si="9"/>
        <v>0</v>
      </c>
    </row>
    <row r="169" spans="1:13" x14ac:dyDescent="0.2">
      <c r="A169" s="70">
        <f t="shared" si="3"/>
        <v>150</v>
      </c>
      <c r="B169" s="121">
        <f t="shared" si="7"/>
        <v>0</v>
      </c>
      <c r="C169" s="304"/>
      <c r="D169" s="106"/>
      <c r="E169" s="106"/>
      <c r="F169" s="4"/>
      <c r="G169" s="40"/>
      <c r="H169" s="60"/>
      <c r="I169" s="9"/>
      <c r="L169" s="32">
        <f t="shared" si="8"/>
        <v>0</v>
      </c>
      <c r="M169" s="32">
        <f t="shared" si="9"/>
        <v>0</v>
      </c>
    </row>
    <row r="170" spans="1:13" x14ac:dyDescent="0.2">
      <c r="A170" s="70">
        <f t="shared" si="3"/>
        <v>151</v>
      </c>
      <c r="B170" s="121">
        <f t="shared" si="7"/>
        <v>0</v>
      </c>
      <c r="C170" s="304"/>
      <c r="D170" s="106"/>
      <c r="E170" s="106"/>
      <c r="F170" s="4"/>
      <c r="G170" s="40"/>
      <c r="H170" s="60"/>
      <c r="I170" s="9"/>
      <c r="L170" s="32">
        <f t="shared" si="8"/>
        <v>0</v>
      </c>
      <c r="M170" s="32">
        <f t="shared" si="9"/>
        <v>0</v>
      </c>
    </row>
    <row r="171" spans="1:13" x14ac:dyDescent="0.2">
      <c r="A171" s="70">
        <f t="shared" si="3"/>
        <v>152</v>
      </c>
      <c r="B171" s="121">
        <f t="shared" si="7"/>
        <v>0</v>
      </c>
      <c r="C171" s="304"/>
      <c r="D171" s="106"/>
      <c r="E171" s="106"/>
      <c r="F171" s="4"/>
      <c r="G171" s="40"/>
      <c r="H171" s="60"/>
      <c r="I171" s="9"/>
      <c r="L171" s="32">
        <f t="shared" si="8"/>
        <v>0</v>
      </c>
      <c r="M171" s="32">
        <f t="shared" si="9"/>
        <v>0</v>
      </c>
    </row>
    <row r="172" spans="1:13" x14ac:dyDescent="0.2">
      <c r="A172" s="70">
        <f t="shared" si="3"/>
        <v>153</v>
      </c>
      <c r="B172" s="121">
        <f t="shared" si="7"/>
        <v>0</v>
      </c>
      <c r="C172" s="304"/>
      <c r="D172" s="106"/>
      <c r="E172" s="106"/>
      <c r="F172" s="4"/>
      <c r="G172" s="40"/>
      <c r="H172" s="60"/>
      <c r="I172" s="9"/>
      <c r="L172" s="32">
        <f t="shared" si="8"/>
        <v>0</v>
      </c>
      <c r="M172" s="32">
        <f t="shared" si="9"/>
        <v>0</v>
      </c>
    </row>
    <row r="173" spans="1:13" x14ac:dyDescent="0.2">
      <c r="A173" s="70">
        <f t="shared" si="3"/>
        <v>154</v>
      </c>
      <c r="B173" s="121">
        <f t="shared" si="7"/>
        <v>0</v>
      </c>
      <c r="C173" s="304"/>
      <c r="D173" s="106"/>
      <c r="E173" s="106"/>
      <c r="F173" s="4"/>
      <c r="G173" s="40"/>
      <c r="H173" s="60"/>
      <c r="I173" s="9"/>
      <c r="L173" s="32">
        <f t="shared" si="8"/>
        <v>0</v>
      </c>
      <c r="M173" s="32">
        <f t="shared" si="9"/>
        <v>0</v>
      </c>
    </row>
    <row r="174" spans="1:13" x14ac:dyDescent="0.2">
      <c r="A174" s="70">
        <f t="shared" si="3"/>
        <v>155</v>
      </c>
      <c r="B174" s="121">
        <f t="shared" si="7"/>
        <v>0</v>
      </c>
      <c r="C174" s="304"/>
      <c r="D174" s="106"/>
      <c r="E174" s="106"/>
      <c r="F174" s="4"/>
      <c r="G174" s="40"/>
      <c r="H174" s="60"/>
      <c r="I174" s="9"/>
      <c r="L174" s="32">
        <f t="shared" si="8"/>
        <v>0</v>
      </c>
      <c r="M174" s="32">
        <f t="shared" si="9"/>
        <v>0</v>
      </c>
    </row>
    <row r="175" spans="1:13" x14ac:dyDescent="0.2">
      <c r="A175" s="70">
        <f t="shared" si="3"/>
        <v>156</v>
      </c>
      <c r="B175" s="121">
        <f t="shared" si="7"/>
        <v>0</v>
      </c>
      <c r="C175" s="304"/>
      <c r="D175" s="106"/>
      <c r="E175" s="106"/>
      <c r="F175" s="4"/>
      <c r="G175" s="40"/>
      <c r="H175" s="60"/>
      <c r="I175" s="9"/>
      <c r="L175" s="32">
        <f t="shared" si="8"/>
        <v>0</v>
      </c>
      <c r="M175" s="32">
        <f t="shared" si="9"/>
        <v>0</v>
      </c>
    </row>
    <row r="176" spans="1:13" x14ac:dyDescent="0.2">
      <c r="A176" s="70">
        <f t="shared" si="3"/>
        <v>157</v>
      </c>
      <c r="B176" s="121">
        <f t="shared" si="7"/>
        <v>0</v>
      </c>
      <c r="C176" s="304"/>
      <c r="D176" s="106"/>
      <c r="E176" s="106"/>
      <c r="F176" s="4"/>
      <c r="G176" s="40"/>
      <c r="H176" s="60"/>
      <c r="I176" s="9"/>
      <c r="L176" s="32">
        <f t="shared" si="8"/>
        <v>0</v>
      </c>
      <c r="M176" s="32">
        <f t="shared" si="9"/>
        <v>0</v>
      </c>
    </row>
    <row r="177" spans="1:13" x14ac:dyDescent="0.2">
      <c r="A177" s="70">
        <f t="shared" si="3"/>
        <v>158</v>
      </c>
      <c r="B177" s="121">
        <f t="shared" si="7"/>
        <v>0</v>
      </c>
      <c r="C177" s="304"/>
      <c r="D177" s="106"/>
      <c r="E177" s="106"/>
      <c r="F177" s="4"/>
      <c r="G177" s="40"/>
      <c r="H177" s="60"/>
      <c r="I177" s="9"/>
      <c r="L177" s="32">
        <f t="shared" si="8"/>
        <v>0</v>
      </c>
      <c r="M177" s="32">
        <f t="shared" si="9"/>
        <v>0</v>
      </c>
    </row>
    <row r="178" spans="1:13" x14ac:dyDescent="0.2">
      <c r="A178" s="70">
        <f t="shared" si="3"/>
        <v>159</v>
      </c>
      <c r="B178" s="121">
        <f t="shared" si="7"/>
        <v>0</v>
      </c>
      <c r="C178" s="304"/>
      <c r="D178" s="106"/>
      <c r="E178" s="106"/>
      <c r="F178" s="4"/>
      <c r="G178" s="40"/>
      <c r="H178" s="60"/>
      <c r="I178" s="9"/>
      <c r="L178" s="32">
        <f t="shared" si="8"/>
        <v>0</v>
      </c>
      <c r="M178" s="32">
        <f t="shared" si="9"/>
        <v>0</v>
      </c>
    </row>
    <row r="179" spans="1:13" x14ac:dyDescent="0.2">
      <c r="A179" s="70">
        <f t="shared" si="3"/>
        <v>160</v>
      </c>
      <c r="B179" s="121">
        <f t="shared" si="7"/>
        <v>0</v>
      </c>
      <c r="C179" s="304"/>
      <c r="D179" s="106"/>
      <c r="E179" s="106"/>
      <c r="F179" s="4"/>
      <c r="G179" s="40"/>
      <c r="H179" s="60"/>
      <c r="I179" s="9"/>
      <c r="L179" s="32">
        <f t="shared" si="8"/>
        <v>0</v>
      </c>
      <c r="M179" s="32">
        <f t="shared" si="9"/>
        <v>0</v>
      </c>
    </row>
    <row r="180" spans="1:13" x14ac:dyDescent="0.2">
      <c r="A180" s="70">
        <f t="shared" si="3"/>
        <v>161</v>
      </c>
      <c r="B180" s="121">
        <f t="shared" si="7"/>
        <v>0</v>
      </c>
      <c r="C180" s="304"/>
      <c r="D180" s="106"/>
      <c r="E180" s="106"/>
      <c r="F180" s="4"/>
      <c r="G180" s="40"/>
      <c r="H180" s="60"/>
      <c r="I180" s="9"/>
      <c r="L180" s="32">
        <f t="shared" si="8"/>
        <v>0</v>
      </c>
      <c r="M180" s="32">
        <f t="shared" si="9"/>
        <v>0</v>
      </c>
    </row>
    <row r="181" spans="1:13" x14ac:dyDescent="0.2">
      <c r="A181" s="70">
        <f t="shared" si="3"/>
        <v>162</v>
      </c>
      <c r="B181" s="121">
        <f t="shared" si="7"/>
        <v>0</v>
      </c>
      <c r="C181" s="304"/>
      <c r="D181" s="106"/>
      <c r="E181" s="106"/>
      <c r="F181" s="4"/>
      <c r="G181" s="40"/>
      <c r="H181" s="60"/>
      <c r="I181" s="9"/>
      <c r="L181" s="32">
        <f t="shared" si="8"/>
        <v>0</v>
      </c>
      <c r="M181" s="32">
        <f t="shared" si="9"/>
        <v>0</v>
      </c>
    </row>
    <row r="182" spans="1:13" x14ac:dyDescent="0.2">
      <c r="A182" s="70">
        <f t="shared" si="3"/>
        <v>163</v>
      </c>
      <c r="B182" s="121">
        <f t="shared" si="7"/>
        <v>0</v>
      </c>
      <c r="C182" s="304"/>
      <c r="D182" s="106"/>
      <c r="E182" s="106"/>
      <c r="F182" s="4"/>
      <c r="G182" s="40"/>
      <c r="H182" s="60"/>
      <c r="I182" s="9"/>
      <c r="L182" s="32">
        <f t="shared" si="8"/>
        <v>0</v>
      </c>
      <c r="M182" s="32">
        <f t="shared" si="9"/>
        <v>0</v>
      </c>
    </row>
    <row r="183" spans="1:13" x14ac:dyDescent="0.2">
      <c r="A183" s="70">
        <f t="shared" si="3"/>
        <v>164</v>
      </c>
      <c r="B183" s="121">
        <f t="shared" si="7"/>
        <v>0</v>
      </c>
      <c r="C183" s="304"/>
      <c r="D183" s="106"/>
      <c r="E183" s="106"/>
      <c r="F183" s="4"/>
      <c r="G183" s="40"/>
      <c r="H183" s="60"/>
      <c r="I183" s="9"/>
      <c r="L183" s="32">
        <f t="shared" si="8"/>
        <v>0</v>
      </c>
      <c r="M183" s="32">
        <f t="shared" si="9"/>
        <v>0</v>
      </c>
    </row>
    <row r="184" spans="1:13" x14ac:dyDescent="0.2">
      <c r="A184" s="70">
        <f t="shared" si="3"/>
        <v>165</v>
      </c>
      <c r="B184" s="121">
        <f t="shared" si="7"/>
        <v>0</v>
      </c>
      <c r="C184" s="304"/>
      <c r="D184" s="106"/>
      <c r="E184" s="106"/>
      <c r="F184" s="4"/>
      <c r="G184" s="40"/>
      <c r="H184" s="60"/>
      <c r="I184" s="9"/>
      <c r="L184" s="32">
        <f t="shared" si="8"/>
        <v>0</v>
      </c>
      <c r="M184" s="32">
        <f t="shared" si="9"/>
        <v>0</v>
      </c>
    </row>
    <row r="185" spans="1:13" x14ac:dyDescent="0.2">
      <c r="A185" s="70">
        <f t="shared" si="3"/>
        <v>166</v>
      </c>
      <c r="B185" s="121">
        <f t="shared" si="7"/>
        <v>0</v>
      </c>
      <c r="C185" s="304"/>
      <c r="D185" s="106"/>
      <c r="E185" s="106"/>
      <c r="F185" s="4"/>
      <c r="G185" s="40"/>
      <c r="H185" s="60"/>
      <c r="I185" s="9"/>
      <c r="L185" s="32">
        <f t="shared" si="8"/>
        <v>0</v>
      </c>
      <c r="M185" s="32">
        <f t="shared" si="9"/>
        <v>0</v>
      </c>
    </row>
    <row r="186" spans="1:13" x14ac:dyDescent="0.2">
      <c r="A186" s="70">
        <f t="shared" si="3"/>
        <v>167</v>
      </c>
      <c r="B186" s="121">
        <f t="shared" si="7"/>
        <v>0</v>
      </c>
      <c r="C186" s="304"/>
      <c r="D186" s="106"/>
      <c r="E186" s="106"/>
      <c r="F186" s="4"/>
      <c r="G186" s="40"/>
      <c r="H186" s="60"/>
      <c r="I186" s="9"/>
      <c r="L186" s="32">
        <f t="shared" si="8"/>
        <v>0</v>
      </c>
      <c r="M186" s="32">
        <f t="shared" si="9"/>
        <v>0</v>
      </c>
    </row>
    <row r="187" spans="1:13" x14ac:dyDescent="0.2">
      <c r="A187" s="70">
        <f t="shared" si="3"/>
        <v>168</v>
      </c>
      <c r="B187" s="121">
        <f t="shared" si="7"/>
        <v>0</v>
      </c>
      <c r="C187" s="304"/>
      <c r="D187" s="106"/>
      <c r="E187" s="106"/>
      <c r="F187" s="4"/>
      <c r="G187" s="40"/>
      <c r="H187" s="60"/>
      <c r="I187" s="9"/>
      <c r="L187" s="32">
        <f t="shared" si="8"/>
        <v>0</v>
      </c>
      <c r="M187" s="32">
        <f t="shared" si="9"/>
        <v>0</v>
      </c>
    </row>
    <row r="188" spans="1:13" x14ac:dyDescent="0.2">
      <c r="A188" s="70">
        <f t="shared" si="3"/>
        <v>169</v>
      </c>
      <c r="B188" s="121">
        <f t="shared" si="7"/>
        <v>0</v>
      </c>
      <c r="C188" s="304"/>
      <c r="D188" s="106"/>
      <c r="E188" s="106"/>
      <c r="F188" s="4"/>
      <c r="G188" s="40"/>
      <c r="H188" s="60"/>
      <c r="I188" s="9"/>
      <c r="L188" s="32">
        <f t="shared" si="8"/>
        <v>0</v>
      </c>
      <c r="M188" s="32">
        <f t="shared" si="9"/>
        <v>0</v>
      </c>
    </row>
    <row r="189" spans="1:13" x14ac:dyDescent="0.2">
      <c r="A189" s="70">
        <f t="shared" si="3"/>
        <v>170</v>
      </c>
      <c r="B189" s="121">
        <f t="shared" si="7"/>
        <v>0</v>
      </c>
      <c r="C189" s="304"/>
      <c r="D189" s="106"/>
      <c r="E189" s="106"/>
      <c r="F189" s="4"/>
      <c r="G189" s="40"/>
      <c r="H189" s="60"/>
      <c r="I189" s="9"/>
      <c r="L189" s="32">
        <f t="shared" si="8"/>
        <v>0</v>
      </c>
      <c r="M189" s="32">
        <f t="shared" si="9"/>
        <v>0</v>
      </c>
    </row>
    <row r="190" spans="1:13" x14ac:dyDescent="0.2">
      <c r="A190" s="70">
        <f t="shared" si="3"/>
        <v>171</v>
      </c>
      <c r="B190" s="121">
        <f t="shared" si="7"/>
        <v>0</v>
      </c>
      <c r="C190" s="304"/>
      <c r="D190" s="106"/>
      <c r="E190" s="106"/>
      <c r="F190" s="4"/>
      <c r="G190" s="40"/>
      <c r="H190" s="60"/>
      <c r="I190" s="9"/>
      <c r="L190" s="32">
        <f t="shared" si="8"/>
        <v>0</v>
      </c>
      <c r="M190" s="32">
        <f t="shared" si="9"/>
        <v>0</v>
      </c>
    </row>
    <row r="191" spans="1:13" x14ac:dyDescent="0.2">
      <c r="A191" s="70">
        <f t="shared" si="3"/>
        <v>172</v>
      </c>
      <c r="B191" s="121">
        <f t="shared" si="7"/>
        <v>0</v>
      </c>
      <c r="C191" s="304"/>
      <c r="D191" s="106"/>
      <c r="E191" s="106"/>
      <c r="F191" s="4"/>
      <c r="G191" s="40"/>
      <c r="H191" s="60"/>
      <c r="I191" s="9"/>
      <c r="L191" s="32">
        <f t="shared" si="8"/>
        <v>0</v>
      </c>
      <c r="M191" s="32">
        <f t="shared" si="9"/>
        <v>0</v>
      </c>
    </row>
    <row r="192" spans="1:13" x14ac:dyDescent="0.2">
      <c r="A192" s="70">
        <f t="shared" si="3"/>
        <v>173</v>
      </c>
      <c r="B192" s="121">
        <f t="shared" si="7"/>
        <v>0</v>
      </c>
      <c r="C192" s="304"/>
      <c r="D192" s="106"/>
      <c r="E192" s="106"/>
      <c r="F192" s="4"/>
      <c r="G192" s="40"/>
      <c r="H192" s="60"/>
      <c r="I192" s="9"/>
      <c r="L192" s="32">
        <f t="shared" si="8"/>
        <v>0</v>
      </c>
      <c r="M192" s="32">
        <f t="shared" si="9"/>
        <v>0</v>
      </c>
    </row>
    <row r="193" spans="1:13" x14ac:dyDescent="0.2">
      <c r="A193" s="70">
        <f t="shared" si="3"/>
        <v>174</v>
      </c>
      <c r="B193" s="121">
        <f t="shared" si="7"/>
        <v>0</v>
      </c>
      <c r="C193" s="304"/>
      <c r="D193" s="106"/>
      <c r="E193" s="106"/>
      <c r="F193" s="4"/>
      <c r="G193" s="40"/>
      <c r="H193" s="60"/>
      <c r="I193" s="9"/>
      <c r="L193" s="32">
        <f t="shared" si="8"/>
        <v>0</v>
      </c>
      <c r="M193" s="32">
        <f t="shared" si="9"/>
        <v>0</v>
      </c>
    </row>
    <row r="194" spans="1:13" x14ac:dyDescent="0.2">
      <c r="A194" s="70">
        <f t="shared" si="3"/>
        <v>175</v>
      </c>
      <c r="B194" s="121">
        <f t="shared" si="7"/>
        <v>0</v>
      </c>
      <c r="C194" s="304"/>
      <c r="D194" s="106"/>
      <c r="E194" s="106"/>
      <c r="F194" s="4"/>
      <c r="G194" s="40"/>
      <c r="H194" s="60"/>
      <c r="I194" s="9"/>
      <c r="L194" s="32">
        <f t="shared" si="8"/>
        <v>0</v>
      </c>
      <c r="M194" s="32">
        <f t="shared" si="9"/>
        <v>0</v>
      </c>
    </row>
    <row r="195" spans="1:13" x14ac:dyDescent="0.2">
      <c r="A195" s="70">
        <f t="shared" si="3"/>
        <v>176</v>
      </c>
      <c r="B195" s="121">
        <f t="shared" si="7"/>
        <v>0</v>
      </c>
      <c r="C195" s="304"/>
      <c r="D195" s="106"/>
      <c r="E195" s="106"/>
      <c r="F195" s="4"/>
      <c r="G195" s="40"/>
      <c r="H195" s="60"/>
      <c r="I195" s="9"/>
      <c r="L195" s="32">
        <f t="shared" si="8"/>
        <v>0</v>
      </c>
      <c r="M195" s="32">
        <f t="shared" si="9"/>
        <v>0</v>
      </c>
    </row>
    <row r="196" spans="1:13" x14ac:dyDescent="0.2">
      <c r="A196" s="70">
        <f t="shared" si="3"/>
        <v>177</v>
      </c>
      <c r="B196" s="121">
        <f t="shared" si="7"/>
        <v>0</v>
      </c>
      <c r="C196" s="304"/>
      <c r="D196" s="106"/>
      <c r="E196" s="106"/>
      <c r="F196" s="4"/>
      <c r="G196" s="40"/>
      <c r="H196" s="60"/>
      <c r="I196" s="9"/>
      <c r="L196" s="32">
        <f t="shared" si="8"/>
        <v>0</v>
      </c>
      <c r="M196" s="32">
        <f t="shared" si="9"/>
        <v>0</v>
      </c>
    </row>
    <row r="197" spans="1:13" x14ac:dyDescent="0.2">
      <c r="A197" s="70">
        <f t="shared" si="3"/>
        <v>178</v>
      </c>
      <c r="B197" s="121">
        <f t="shared" si="7"/>
        <v>0</v>
      </c>
      <c r="C197" s="304"/>
      <c r="D197" s="106"/>
      <c r="E197" s="106"/>
      <c r="F197" s="4"/>
      <c r="G197" s="40"/>
      <c r="H197" s="60"/>
      <c r="I197" s="9"/>
      <c r="L197" s="32">
        <f t="shared" si="8"/>
        <v>0</v>
      </c>
      <c r="M197" s="32">
        <f t="shared" si="9"/>
        <v>0</v>
      </c>
    </row>
    <row r="198" spans="1:13" x14ac:dyDescent="0.2">
      <c r="A198" s="70">
        <f t="shared" si="3"/>
        <v>179</v>
      </c>
      <c r="B198" s="121">
        <f t="shared" si="7"/>
        <v>0</v>
      </c>
      <c r="C198" s="304"/>
      <c r="D198" s="106"/>
      <c r="E198" s="106"/>
      <c r="F198" s="4"/>
      <c r="G198" s="40"/>
      <c r="H198" s="60"/>
      <c r="I198" s="9"/>
      <c r="L198" s="32">
        <f t="shared" si="8"/>
        <v>0</v>
      </c>
      <c r="M198" s="32">
        <f t="shared" si="9"/>
        <v>0</v>
      </c>
    </row>
    <row r="199" spans="1:13" x14ac:dyDescent="0.2">
      <c r="A199" s="70">
        <f t="shared" si="3"/>
        <v>180</v>
      </c>
      <c r="B199" s="121">
        <f t="shared" si="7"/>
        <v>0</v>
      </c>
      <c r="C199" s="304"/>
      <c r="D199" s="106"/>
      <c r="E199" s="106"/>
      <c r="F199" s="4"/>
      <c r="G199" s="40"/>
      <c r="H199" s="60"/>
      <c r="I199" s="9"/>
      <c r="L199" s="32">
        <f t="shared" si="8"/>
        <v>0</v>
      </c>
      <c r="M199" s="32">
        <f t="shared" si="9"/>
        <v>0</v>
      </c>
    </row>
    <row r="200" spans="1:13" x14ac:dyDescent="0.2">
      <c r="A200" s="70">
        <f t="shared" si="3"/>
        <v>181</v>
      </c>
      <c r="B200" s="121">
        <f t="shared" si="7"/>
        <v>0</v>
      </c>
      <c r="C200" s="304"/>
      <c r="D200" s="106"/>
      <c r="E200" s="106"/>
      <c r="F200" s="4"/>
      <c r="G200" s="40"/>
      <c r="H200" s="60"/>
      <c r="I200" s="9"/>
      <c r="L200" s="32">
        <f t="shared" si="8"/>
        <v>0</v>
      </c>
      <c r="M200" s="32">
        <f t="shared" si="9"/>
        <v>0</v>
      </c>
    </row>
    <row r="201" spans="1:13" x14ac:dyDescent="0.2">
      <c r="A201" s="70">
        <f t="shared" si="3"/>
        <v>182</v>
      </c>
      <c r="B201" s="121">
        <f t="shared" si="7"/>
        <v>0</v>
      </c>
      <c r="C201" s="304"/>
      <c r="D201" s="106"/>
      <c r="E201" s="106"/>
      <c r="F201" s="4"/>
      <c r="G201" s="40"/>
      <c r="H201" s="60"/>
      <c r="I201" s="9"/>
      <c r="L201" s="32">
        <f t="shared" si="8"/>
        <v>0</v>
      </c>
      <c r="M201" s="32">
        <f t="shared" si="9"/>
        <v>0</v>
      </c>
    </row>
    <row r="202" spans="1:13" x14ac:dyDescent="0.2">
      <c r="A202" s="70">
        <f t="shared" si="3"/>
        <v>183</v>
      </c>
      <c r="B202" s="121">
        <f t="shared" si="7"/>
        <v>0</v>
      </c>
      <c r="C202" s="304"/>
      <c r="D202" s="106"/>
      <c r="E202" s="106"/>
      <c r="F202" s="4"/>
      <c r="G202" s="40"/>
      <c r="H202" s="60"/>
      <c r="I202" s="9"/>
      <c r="L202" s="32">
        <f t="shared" si="8"/>
        <v>0</v>
      </c>
      <c r="M202" s="32">
        <f t="shared" si="9"/>
        <v>0</v>
      </c>
    </row>
    <row r="203" spans="1:13" x14ac:dyDescent="0.2">
      <c r="A203" s="70">
        <f t="shared" si="3"/>
        <v>184</v>
      </c>
      <c r="B203" s="121">
        <f t="shared" si="7"/>
        <v>0</v>
      </c>
      <c r="C203" s="304"/>
      <c r="D203" s="106"/>
      <c r="E203" s="106"/>
      <c r="F203" s="4"/>
      <c r="G203" s="40"/>
      <c r="H203" s="60"/>
      <c r="I203" s="9"/>
      <c r="L203" s="32">
        <f t="shared" si="8"/>
        <v>0</v>
      </c>
      <c r="M203" s="32">
        <f t="shared" si="9"/>
        <v>0</v>
      </c>
    </row>
    <row r="204" spans="1:13" x14ac:dyDescent="0.2">
      <c r="A204" s="70">
        <f t="shared" si="3"/>
        <v>185</v>
      </c>
      <c r="B204" s="121">
        <f t="shared" si="7"/>
        <v>0</v>
      </c>
      <c r="C204" s="304"/>
      <c r="D204" s="106"/>
      <c r="E204" s="106"/>
      <c r="F204" s="4"/>
      <c r="G204" s="40"/>
      <c r="H204" s="60"/>
      <c r="I204" s="9"/>
      <c r="L204" s="32">
        <f t="shared" si="8"/>
        <v>0</v>
      </c>
      <c r="M204" s="32">
        <f t="shared" si="9"/>
        <v>0</v>
      </c>
    </row>
    <row r="205" spans="1:13" x14ac:dyDescent="0.2">
      <c r="A205" s="70">
        <f t="shared" si="3"/>
        <v>186</v>
      </c>
      <c r="B205" s="121">
        <f t="shared" si="7"/>
        <v>0</v>
      </c>
      <c r="C205" s="304"/>
      <c r="D205" s="106"/>
      <c r="E205" s="106"/>
      <c r="F205" s="4"/>
      <c r="G205" s="40"/>
      <c r="H205" s="60"/>
      <c r="I205" s="9"/>
      <c r="L205" s="32">
        <f t="shared" si="8"/>
        <v>0</v>
      </c>
      <c r="M205" s="32">
        <f t="shared" si="9"/>
        <v>0</v>
      </c>
    </row>
    <row r="206" spans="1:13" x14ac:dyDescent="0.2">
      <c r="A206" s="70">
        <f t="shared" si="3"/>
        <v>187</v>
      </c>
      <c r="B206" s="121">
        <f t="shared" si="7"/>
        <v>0</v>
      </c>
      <c r="C206" s="304"/>
      <c r="D206" s="106"/>
      <c r="E206" s="106"/>
      <c r="F206" s="4"/>
      <c r="G206" s="40"/>
      <c r="H206" s="60"/>
      <c r="I206" s="9"/>
      <c r="L206" s="32">
        <f t="shared" si="8"/>
        <v>0</v>
      </c>
      <c r="M206" s="32">
        <f t="shared" si="9"/>
        <v>0</v>
      </c>
    </row>
    <row r="207" spans="1:13" x14ac:dyDescent="0.2">
      <c r="A207" s="70">
        <f t="shared" si="3"/>
        <v>188</v>
      </c>
      <c r="B207" s="121">
        <f t="shared" si="7"/>
        <v>0</v>
      </c>
      <c r="C207" s="304"/>
      <c r="D207" s="106"/>
      <c r="E207" s="106"/>
      <c r="F207" s="4"/>
      <c r="G207" s="40"/>
      <c r="H207" s="60"/>
      <c r="I207" s="9"/>
      <c r="L207" s="32">
        <f t="shared" si="8"/>
        <v>0</v>
      </c>
      <c r="M207" s="32">
        <f t="shared" si="9"/>
        <v>0</v>
      </c>
    </row>
    <row r="208" spans="1:13" x14ac:dyDescent="0.2">
      <c r="A208" s="70">
        <f t="shared" si="3"/>
        <v>189</v>
      </c>
      <c r="B208" s="121">
        <f t="shared" si="7"/>
        <v>0</v>
      </c>
      <c r="C208" s="304"/>
      <c r="D208" s="106"/>
      <c r="E208" s="106"/>
      <c r="F208" s="4"/>
      <c r="G208" s="40"/>
      <c r="H208" s="60"/>
      <c r="I208" s="9"/>
      <c r="L208" s="32">
        <f t="shared" si="8"/>
        <v>0</v>
      </c>
      <c r="M208" s="32">
        <f t="shared" si="9"/>
        <v>0</v>
      </c>
    </row>
    <row r="209" spans="1:13" x14ac:dyDescent="0.2">
      <c r="A209" s="70">
        <f t="shared" si="3"/>
        <v>190</v>
      </c>
      <c r="B209" s="121">
        <f t="shared" si="7"/>
        <v>0</v>
      </c>
      <c r="C209" s="304"/>
      <c r="D209" s="106"/>
      <c r="E209" s="106"/>
      <c r="F209" s="4"/>
      <c r="G209" s="40"/>
      <c r="H209" s="60"/>
      <c r="I209" s="9"/>
      <c r="L209" s="32">
        <f t="shared" si="8"/>
        <v>0</v>
      </c>
      <c r="M209" s="32">
        <f t="shared" si="9"/>
        <v>0</v>
      </c>
    </row>
    <row r="210" spans="1:13" x14ac:dyDescent="0.2">
      <c r="A210" s="70">
        <f t="shared" si="3"/>
        <v>191</v>
      </c>
      <c r="B210" s="121">
        <f t="shared" si="7"/>
        <v>0</v>
      </c>
      <c r="C210" s="304"/>
      <c r="D210" s="106"/>
      <c r="E210" s="106"/>
      <c r="F210" s="4"/>
      <c r="G210" s="40"/>
      <c r="H210" s="60"/>
      <c r="I210" s="9"/>
      <c r="L210" s="32">
        <f t="shared" si="8"/>
        <v>0</v>
      </c>
      <c r="M210" s="32">
        <f t="shared" si="9"/>
        <v>0</v>
      </c>
    </row>
    <row r="211" spans="1:13" x14ac:dyDescent="0.2">
      <c r="A211" s="70">
        <f t="shared" si="3"/>
        <v>192</v>
      </c>
      <c r="B211" s="121">
        <f t="shared" si="7"/>
        <v>0</v>
      </c>
      <c r="C211" s="304"/>
      <c r="D211" s="106"/>
      <c r="E211" s="106"/>
      <c r="F211" s="4"/>
      <c r="G211" s="40"/>
      <c r="H211" s="60"/>
      <c r="I211" s="9"/>
      <c r="L211" s="32">
        <f t="shared" si="8"/>
        <v>0</v>
      </c>
      <c r="M211" s="32">
        <f t="shared" si="9"/>
        <v>0</v>
      </c>
    </row>
    <row r="212" spans="1:13" x14ac:dyDescent="0.2">
      <c r="A212" s="70">
        <f t="shared" si="3"/>
        <v>193</v>
      </c>
      <c r="B212" s="121">
        <f t="shared" ref="B212:B261" si="10">IF(ISBLANK(E212),0,VLOOKUP(TRIM(E212),AllVarieties,4,FALSE))</f>
        <v>0</v>
      </c>
      <c r="C212" s="304"/>
      <c r="D212" s="106"/>
      <c r="E212" s="106"/>
      <c r="F212" s="4"/>
      <c r="G212" s="40"/>
      <c r="H212" s="60"/>
      <c r="I212" s="9"/>
      <c r="L212" s="32">
        <f t="shared" si="8"/>
        <v>0</v>
      </c>
      <c r="M212" s="32">
        <f t="shared" si="9"/>
        <v>0</v>
      </c>
    </row>
    <row r="213" spans="1:13" x14ac:dyDescent="0.2">
      <c r="A213" s="70">
        <f t="shared" si="3"/>
        <v>194</v>
      </c>
      <c r="B213" s="121">
        <f t="shared" si="10"/>
        <v>0</v>
      </c>
      <c r="C213" s="304"/>
      <c r="D213" s="106"/>
      <c r="E213" s="106"/>
      <c r="F213" s="4"/>
      <c r="G213" s="40"/>
      <c r="H213" s="60"/>
      <c r="I213" s="9"/>
      <c r="L213" s="32">
        <f t="shared" si="8"/>
        <v>0</v>
      </c>
      <c r="M213" s="32">
        <f t="shared" si="9"/>
        <v>0</v>
      </c>
    </row>
    <row r="214" spans="1:13" x14ac:dyDescent="0.2">
      <c r="A214" s="70">
        <f t="shared" si="3"/>
        <v>195</v>
      </c>
      <c r="B214" s="121">
        <f t="shared" si="10"/>
        <v>0</v>
      </c>
      <c r="C214" s="304"/>
      <c r="D214" s="106"/>
      <c r="E214" s="106"/>
      <c r="F214" s="4"/>
      <c r="G214" s="40"/>
      <c r="H214" s="60"/>
      <c r="I214" s="9"/>
      <c r="L214" s="32">
        <f t="shared" si="8"/>
        <v>0</v>
      </c>
      <c r="M214" s="32">
        <f t="shared" si="9"/>
        <v>0</v>
      </c>
    </row>
    <row r="215" spans="1:13" x14ac:dyDescent="0.2">
      <c r="A215" s="70">
        <f t="shared" si="3"/>
        <v>196</v>
      </c>
      <c r="B215" s="121">
        <f t="shared" si="10"/>
        <v>0</v>
      </c>
      <c r="C215" s="304"/>
      <c r="D215" s="106"/>
      <c r="E215" s="106"/>
      <c r="F215" s="4"/>
      <c r="G215" s="40"/>
      <c r="H215" s="60"/>
      <c r="I215" s="9"/>
      <c r="L215" s="32">
        <f t="shared" si="8"/>
        <v>0</v>
      </c>
      <c r="M215" s="32">
        <f t="shared" si="9"/>
        <v>0</v>
      </c>
    </row>
    <row r="216" spans="1:13" x14ac:dyDescent="0.2">
      <c r="A216" s="70">
        <f t="shared" si="3"/>
        <v>197</v>
      </c>
      <c r="B216" s="121">
        <f t="shared" si="10"/>
        <v>0</v>
      </c>
      <c r="C216" s="304"/>
      <c r="D216" s="106"/>
      <c r="E216" s="106"/>
      <c r="F216" s="4"/>
      <c r="G216" s="40"/>
      <c r="H216" s="60"/>
      <c r="I216" s="9"/>
      <c r="L216" s="32">
        <f t="shared" si="8"/>
        <v>0</v>
      </c>
      <c r="M216" s="32">
        <f t="shared" si="9"/>
        <v>0</v>
      </c>
    </row>
    <row r="217" spans="1:13" x14ac:dyDescent="0.2">
      <c r="A217" s="70">
        <f t="shared" si="3"/>
        <v>198</v>
      </c>
      <c r="B217" s="121">
        <f t="shared" si="10"/>
        <v>0</v>
      </c>
      <c r="C217" s="304"/>
      <c r="D217" s="106"/>
      <c r="E217" s="106"/>
      <c r="F217" s="4"/>
      <c r="G217" s="40"/>
      <c r="H217" s="60"/>
      <c r="I217" s="9"/>
      <c r="L217" s="32">
        <f t="shared" si="8"/>
        <v>0</v>
      </c>
      <c r="M217" s="32">
        <f t="shared" si="9"/>
        <v>0</v>
      </c>
    </row>
    <row r="218" spans="1:13" x14ac:dyDescent="0.2">
      <c r="A218" s="70">
        <f t="shared" si="3"/>
        <v>199</v>
      </c>
      <c r="B218" s="121">
        <f t="shared" si="10"/>
        <v>0</v>
      </c>
      <c r="C218" s="304"/>
      <c r="D218" s="106"/>
      <c r="E218" s="106"/>
      <c r="F218" s="4"/>
      <c r="G218" s="40"/>
      <c r="H218" s="60"/>
      <c r="I218" s="9"/>
      <c r="L218" s="32">
        <f t="shared" si="8"/>
        <v>0</v>
      </c>
      <c r="M218" s="32">
        <f t="shared" si="9"/>
        <v>0</v>
      </c>
    </row>
    <row r="219" spans="1:13" x14ac:dyDescent="0.2">
      <c r="A219" s="70">
        <f t="shared" si="3"/>
        <v>200</v>
      </c>
      <c r="B219" s="121">
        <f t="shared" si="10"/>
        <v>0</v>
      </c>
      <c r="C219" s="304"/>
      <c r="D219" s="106"/>
      <c r="E219" s="106"/>
      <c r="F219" s="4"/>
      <c r="G219" s="40"/>
      <c r="H219" s="60"/>
      <c r="I219" s="9"/>
      <c r="L219" s="32">
        <f t="shared" si="8"/>
        <v>0</v>
      </c>
      <c r="M219" s="32">
        <f t="shared" si="9"/>
        <v>0</v>
      </c>
    </row>
    <row r="220" spans="1:13" x14ac:dyDescent="0.2">
      <c r="A220" s="70">
        <f t="shared" si="3"/>
        <v>201</v>
      </c>
      <c r="B220" s="121">
        <f t="shared" si="10"/>
        <v>0</v>
      </c>
      <c r="C220" s="304"/>
      <c r="D220" s="106"/>
      <c r="E220" s="106"/>
      <c r="F220" s="4"/>
      <c r="G220" s="40"/>
      <c r="H220" s="60"/>
      <c r="I220" s="9"/>
      <c r="L220" s="32">
        <f t="shared" si="8"/>
        <v>0</v>
      </c>
      <c r="M220" s="32">
        <f t="shared" si="9"/>
        <v>0</v>
      </c>
    </row>
    <row r="221" spans="1:13" x14ac:dyDescent="0.2">
      <c r="A221" s="70">
        <f t="shared" si="3"/>
        <v>202</v>
      </c>
      <c r="B221" s="121">
        <f t="shared" si="10"/>
        <v>0</v>
      </c>
      <c r="C221" s="304"/>
      <c r="D221" s="106"/>
      <c r="E221" s="106"/>
      <c r="F221" s="4"/>
      <c r="G221" s="40"/>
      <c r="H221" s="60"/>
      <c r="I221" s="9"/>
      <c r="L221" s="32">
        <f t="shared" si="8"/>
        <v>0</v>
      </c>
      <c r="M221" s="32">
        <f t="shared" si="9"/>
        <v>0</v>
      </c>
    </row>
    <row r="222" spans="1:13" x14ac:dyDescent="0.2">
      <c r="A222" s="70">
        <f t="shared" ref="A222:A261" si="11">ROW()-Q1bline</f>
        <v>203</v>
      </c>
      <c r="B222" s="121">
        <f t="shared" si="10"/>
        <v>0</v>
      </c>
      <c r="C222" s="304"/>
      <c r="D222" s="106"/>
      <c r="E222" s="106"/>
      <c r="F222" s="4"/>
      <c r="G222" s="40"/>
      <c r="H222" s="60"/>
      <c r="I222" s="9"/>
      <c r="L222" s="32">
        <f t="shared" si="8"/>
        <v>0</v>
      </c>
      <c r="M222" s="32">
        <f t="shared" si="9"/>
        <v>0</v>
      </c>
    </row>
    <row r="223" spans="1:13" x14ac:dyDescent="0.2">
      <c r="A223" s="70">
        <f t="shared" si="11"/>
        <v>204</v>
      </c>
      <c r="B223" s="121">
        <f t="shared" si="10"/>
        <v>0</v>
      </c>
      <c r="C223" s="304"/>
      <c r="D223" s="106"/>
      <c r="E223" s="106"/>
      <c r="F223" s="4"/>
      <c r="G223" s="40"/>
      <c r="H223" s="60"/>
      <c r="I223" s="9"/>
      <c r="L223" s="32">
        <f t="shared" si="8"/>
        <v>0</v>
      </c>
      <c r="M223" s="32">
        <f t="shared" si="9"/>
        <v>0</v>
      </c>
    </row>
    <row r="224" spans="1:13" x14ac:dyDescent="0.2">
      <c r="A224" s="70">
        <f t="shared" si="11"/>
        <v>205</v>
      </c>
      <c r="B224" s="121">
        <f t="shared" si="10"/>
        <v>0</v>
      </c>
      <c r="C224" s="304"/>
      <c r="D224" s="106"/>
      <c r="E224" s="106"/>
      <c r="F224" s="4"/>
      <c r="G224" s="40"/>
      <c r="H224" s="60"/>
      <c r="I224" s="9"/>
      <c r="L224" s="32">
        <f t="shared" si="8"/>
        <v>0</v>
      </c>
      <c r="M224" s="32">
        <f t="shared" si="9"/>
        <v>0</v>
      </c>
    </row>
    <row r="225" spans="1:13" x14ac:dyDescent="0.2">
      <c r="A225" s="70">
        <f t="shared" si="11"/>
        <v>206</v>
      </c>
      <c r="B225" s="121">
        <f t="shared" si="10"/>
        <v>0</v>
      </c>
      <c r="C225" s="304"/>
      <c r="D225" s="106"/>
      <c r="E225" s="106"/>
      <c r="F225" s="4"/>
      <c r="G225" s="40"/>
      <c r="H225" s="60"/>
      <c r="I225" s="9"/>
      <c r="L225" s="32">
        <f t="shared" si="8"/>
        <v>0</v>
      </c>
      <c r="M225" s="32">
        <f t="shared" si="9"/>
        <v>0</v>
      </c>
    </row>
    <row r="226" spans="1:13" x14ac:dyDescent="0.2">
      <c r="A226" s="70">
        <f t="shared" si="11"/>
        <v>207</v>
      </c>
      <c r="B226" s="121">
        <f t="shared" si="10"/>
        <v>0</v>
      </c>
      <c r="C226" s="304"/>
      <c r="D226" s="106"/>
      <c r="E226" s="106"/>
      <c r="F226" s="4"/>
      <c r="G226" s="40"/>
      <c r="H226" s="60"/>
      <c r="I226" s="9"/>
      <c r="L226" s="32">
        <f t="shared" si="8"/>
        <v>0</v>
      </c>
      <c r="M226" s="32">
        <f t="shared" si="9"/>
        <v>0</v>
      </c>
    </row>
    <row r="227" spans="1:13" x14ac:dyDescent="0.2">
      <c r="A227" s="70">
        <f t="shared" si="11"/>
        <v>208</v>
      </c>
      <c r="B227" s="121">
        <f t="shared" si="10"/>
        <v>0</v>
      </c>
      <c r="C227" s="304"/>
      <c r="D227" s="106"/>
      <c r="E227" s="106"/>
      <c r="F227" s="4"/>
      <c r="G227" s="40"/>
      <c r="H227" s="60"/>
      <c r="I227" s="9"/>
      <c r="L227" s="32">
        <f t="shared" si="8"/>
        <v>0</v>
      </c>
      <c r="M227" s="32">
        <f t="shared" si="9"/>
        <v>0</v>
      </c>
    </row>
    <row r="228" spans="1:13" x14ac:dyDescent="0.2">
      <c r="A228" s="70">
        <f t="shared" si="11"/>
        <v>209</v>
      </c>
      <c r="B228" s="121">
        <f t="shared" si="10"/>
        <v>0</v>
      </c>
      <c r="C228" s="304"/>
      <c r="D228" s="106"/>
      <c r="E228" s="106"/>
      <c r="F228" s="4"/>
      <c r="G228" s="40"/>
      <c r="H228" s="60"/>
      <c r="I228" s="9"/>
      <c r="L228" s="32">
        <f t="shared" si="8"/>
        <v>0</v>
      </c>
      <c r="M228" s="32">
        <f t="shared" si="9"/>
        <v>0</v>
      </c>
    </row>
    <row r="229" spans="1:13" x14ac:dyDescent="0.2">
      <c r="A229" s="70">
        <f t="shared" si="11"/>
        <v>210</v>
      </c>
      <c r="B229" s="121">
        <f t="shared" si="10"/>
        <v>0</v>
      </c>
      <c r="C229" s="304"/>
      <c r="D229" s="106"/>
      <c r="E229" s="106"/>
      <c r="F229" s="4"/>
      <c r="G229" s="40"/>
      <c r="H229" s="60"/>
      <c r="I229" s="9"/>
      <c r="L229" s="32">
        <f t="shared" si="8"/>
        <v>0</v>
      </c>
      <c r="M229" s="32">
        <f t="shared" si="9"/>
        <v>0</v>
      </c>
    </row>
    <row r="230" spans="1:13" x14ac:dyDescent="0.2">
      <c r="A230" s="70">
        <f t="shared" si="11"/>
        <v>211</v>
      </c>
      <c r="B230" s="121">
        <f t="shared" si="10"/>
        <v>0</v>
      </c>
      <c r="C230" s="304"/>
      <c r="D230" s="106"/>
      <c r="E230" s="106"/>
      <c r="F230" s="4"/>
      <c r="G230" s="40"/>
      <c r="H230" s="60"/>
      <c r="I230" s="9"/>
      <c r="L230" s="32">
        <f t="shared" si="8"/>
        <v>0</v>
      </c>
      <c r="M230" s="32">
        <f t="shared" si="9"/>
        <v>0</v>
      </c>
    </row>
    <row r="231" spans="1:13" x14ac:dyDescent="0.2">
      <c r="A231" s="70">
        <f t="shared" si="11"/>
        <v>212</v>
      </c>
      <c r="B231" s="121">
        <f t="shared" si="10"/>
        <v>0</v>
      </c>
      <c r="C231" s="304"/>
      <c r="D231" s="106"/>
      <c r="E231" s="106"/>
      <c r="F231" s="4"/>
      <c r="G231" s="40"/>
      <c r="H231" s="60"/>
      <c r="I231" s="9"/>
      <c r="L231" s="32">
        <f t="shared" si="8"/>
        <v>0</v>
      </c>
      <c r="M231" s="32">
        <f t="shared" si="9"/>
        <v>0</v>
      </c>
    </row>
    <row r="232" spans="1:13" x14ac:dyDescent="0.2">
      <c r="A232" s="70">
        <f t="shared" si="11"/>
        <v>213</v>
      </c>
      <c r="B232" s="121">
        <f t="shared" si="10"/>
        <v>0</v>
      </c>
      <c r="C232" s="304"/>
      <c r="D232" s="106"/>
      <c r="E232" s="106"/>
      <c r="F232" s="4"/>
      <c r="G232" s="40"/>
      <c r="H232" s="60"/>
      <c r="I232" s="9"/>
      <c r="L232" s="32">
        <f t="shared" si="8"/>
        <v>0</v>
      </c>
      <c r="M232" s="32">
        <f t="shared" si="9"/>
        <v>0</v>
      </c>
    </row>
    <row r="233" spans="1:13" x14ac:dyDescent="0.2">
      <c r="A233" s="70">
        <f t="shared" si="11"/>
        <v>214</v>
      </c>
      <c r="B233" s="121">
        <f t="shared" si="10"/>
        <v>0</v>
      </c>
      <c r="C233" s="304"/>
      <c r="D233" s="106"/>
      <c r="E233" s="106"/>
      <c r="F233" s="4"/>
      <c r="G233" s="40"/>
      <c r="H233" s="60"/>
      <c r="I233" s="9"/>
      <c r="L233" s="32">
        <f t="shared" si="8"/>
        <v>0</v>
      </c>
      <c r="M233" s="32">
        <f t="shared" si="9"/>
        <v>0</v>
      </c>
    </row>
    <row r="234" spans="1:13" x14ac:dyDescent="0.2">
      <c r="A234" s="70">
        <f t="shared" si="11"/>
        <v>215</v>
      </c>
      <c r="B234" s="121">
        <f t="shared" si="10"/>
        <v>0</v>
      </c>
      <c r="C234" s="304"/>
      <c r="D234" s="106"/>
      <c r="E234" s="106"/>
      <c r="F234" s="4"/>
      <c r="G234" s="40"/>
      <c r="H234" s="60"/>
      <c r="I234" s="9"/>
      <c r="L234" s="32">
        <f t="shared" si="8"/>
        <v>0</v>
      </c>
      <c r="M234" s="32">
        <f t="shared" si="9"/>
        <v>0</v>
      </c>
    </row>
    <row r="235" spans="1:13" x14ac:dyDescent="0.2">
      <c r="A235" s="70">
        <f t="shared" si="11"/>
        <v>216</v>
      </c>
      <c r="B235" s="121">
        <f t="shared" si="10"/>
        <v>0</v>
      </c>
      <c r="C235" s="304"/>
      <c r="D235" s="106"/>
      <c r="E235" s="106"/>
      <c r="F235" s="4"/>
      <c r="G235" s="40"/>
      <c r="H235" s="60"/>
      <c r="I235" s="9"/>
      <c r="L235" s="32">
        <f t="shared" si="8"/>
        <v>0</v>
      </c>
      <c r="M235" s="32">
        <f t="shared" si="9"/>
        <v>0</v>
      </c>
    </row>
    <row r="236" spans="1:13" x14ac:dyDescent="0.2">
      <c r="A236" s="70">
        <f t="shared" si="11"/>
        <v>217</v>
      </c>
      <c r="B236" s="121">
        <f t="shared" si="10"/>
        <v>0</v>
      </c>
      <c r="C236" s="304"/>
      <c r="D236" s="106"/>
      <c r="E236" s="106"/>
      <c r="F236" s="4"/>
      <c r="G236" s="40"/>
      <c r="H236" s="60"/>
      <c r="I236" s="9"/>
      <c r="L236" s="32">
        <f t="shared" si="8"/>
        <v>0</v>
      </c>
      <c r="M236" s="32">
        <f t="shared" si="9"/>
        <v>0</v>
      </c>
    </row>
    <row r="237" spans="1:13" x14ac:dyDescent="0.2">
      <c r="A237" s="70">
        <f t="shared" si="11"/>
        <v>218</v>
      </c>
      <c r="B237" s="121">
        <f t="shared" si="10"/>
        <v>0</v>
      </c>
      <c r="C237" s="304"/>
      <c r="D237" s="106"/>
      <c r="E237" s="106"/>
      <c r="F237" s="4"/>
      <c r="G237" s="40"/>
      <c r="H237" s="60"/>
      <c r="I237" s="9"/>
      <c r="L237" s="32">
        <f t="shared" si="8"/>
        <v>0</v>
      </c>
      <c r="M237" s="32">
        <f t="shared" si="9"/>
        <v>0</v>
      </c>
    </row>
    <row r="238" spans="1:13" x14ac:dyDescent="0.2">
      <c r="A238" s="70">
        <f t="shared" si="11"/>
        <v>219</v>
      </c>
      <c r="B238" s="121">
        <f t="shared" si="10"/>
        <v>0</v>
      </c>
      <c r="C238" s="304"/>
      <c r="D238" s="106"/>
      <c r="E238" s="106"/>
      <c r="F238" s="4"/>
      <c r="G238" s="40"/>
      <c r="H238" s="60"/>
      <c r="I238" s="9"/>
      <c r="L238" s="32">
        <f t="shared" si="8"/>
        <v>0</v>
      </c>
      <c r="M238" s="32">
        <f t="shared" si="9"/>
        <v>0</v>
      </c>
    </row>
    <row r="239" spans="1:13" x14ac:dyDescent="0.2">
      <c r="A239" s="70">
        <f t="shared" si="11"/>
        <v>220</v>
      </c>
      <c r="B239" s="121">
        <f t="shared" si="10"/>
        <v>0</v>
      </c>
      <c r="C239" s="304"/>
      <c r="D239" s="106"/>
      <c r="E239" s="106"/>
      <c r="F239" s="4"/>
      <c r="G239" s="40"/>
      <c r="H239" s="60"/>
      <c r="I239" s="9"/>
      <c r="L239" s="32">
        <f t="shared" si="8"/>
        <v>0</v>
      </c>
      <c r="M239" s="32">
        <f t="shared" si="9"/>
        <v>0</v>
      </c>
    </row>
    <row r="240" spans="1:13" x14ac:dyDescent="0.2">
      <c r="A240" s="70">
        <f t="shared" si="11"/>
        <v>221</v>
      </c>
      <c r="B240" s="121">
        <f t="shared" si="10"/>
        <v>0</v>
      </c>
      <c r="C240" s="304"/>
      <c r="D240" s="106"/>
      <c r="E240" s="106"/>
      <c r="F240" s="4"/>
      <c r="G240" s="40"/>
      <c r="H240" s="60"/>
      <c r="I240" s="9"/>
      <c r="L240" s="32">
        <f t="shared" si="8"/>
        <v>0</v>
      </c>
      <c r="M240" s="32">
        <f t="shared" si="9"/>
        <v>0</v>
      </c>
    </row>
    <row r="241" spans="1:13" x14ac:dyDescent="0.2">
      <c r="A241" s="70">
        <f t="shared" si="11"/>
        <v>222</v>
      </c>
      <c r="B241" s="121">
        <f t="shared" si="10"/>
        <v>0</v>
      </c>
      <c r="C241" s="304"/>
      <c r="D241" s="106"/>
      <c r="E241" s="106"/>
      <c r="F241" s="4"/>
      <c r="G241" s="40"/>
      <c r="H241" s="60"/>
      <c r="I241" s="9"/>
      <c r="L241" s="32">
        <f t="shared" si="8"/>
        <v>0</v>
      </c>
      <c r="M241" s="32">
        <f t="shared" si="9"/>
        <v>0</v>
      </c>
    </row>
    <row r="242" spans="1:13" x14ac:dyDescent="0.2">
      <c r="A242" s="70">
        <f t="shared" si="11"/>
        <v>223</v>
      </c>
      <c r="B242" s="121">
        <f t="shared" si="10"/>
        <v>0</v>
      </c>
      <c r="C242" s="304"/>
      <c r="D242" s="106"/>
      <c r="E242" s="106"/>
      <c r="F242" s="4"/>
      <c r="G242" s="40"/>
      <c r="H242" s="60"/>
      <c r="I242" s="9"/>
      <c r="L242" s="32">
        <f t="shared" si="8"/>
        <v>0</v>
      </c>
      <c r="M242" s="32">
        <f t="shared" si="9"/>
        <v>0</v>
      </c>
    </row>
    <row r="243" spans="1:13" x14ac:dyDescent="0.2">
      <c r="A243" s="70">
        <f t="shared" si="11"/>
        <v>224</v>
      </c>
      <c r="B243" s="121">
        <f t="shared" si="10"/>
        <v>0</v>
      </c>
      <c r="C243" s="304"/>
      <c r="D243" s="106"/>
      <c r="E243" s="106"/>
      <c r="F243" s="4"/>
      <c r="G243" s="40"/>
      <c r="H243" s="60"/>
      <c r="I243" s="9"/>
      <c r="L243" s="32">
        <f t="shared" si="8"/>
        <v>0</v>
      </c>
      <c r="M243" s="32">
        <f t="shared" si="9"/>
        <v>0</v>
      </c>
    </row>
    <row r="244" spans="1:13" x14ac:dyDescent="0.2">
      <c r="A244" s="70">
        <f t="shared" si="11"/>
        <v>225</v>
      </c>
      <c r="B244" s="121">
        <f t="shared" si="10"/>
        <v>0</v>
      </c>
      <c r="C244" s="304"/>
      <c r="D244" s="106"/>
      <c r="E244" s="106"/>
      <c r="F244" s="4"/>
      <c r="G244" s="40"/>
      <c r="H244" s="60"/>
      <c r="I244" s="9"/>
      <c r="L244" s="32">
        <f t="shared" si="8"/>
        <v>0</v>
      </c>
      <c r="M244" s="32">
        <f t="shared" si="9"/>
        <v>0</v>
      </c>
    </row>
    <row r="245" spans="1:13" x14ac:dyDescent="0.2">
      <c r="A245" s="70">
        <f t="shared" si="11"/>
        <v>226</v>
      </c>
      <c r="B245" s="121">
        <f t="shared" si="10"/>
        <v>0</v>
      </c>
      <c r="C245" s="304"/>
      <c r="D245" s="106"/>
      <c r="E245" s="106"/>
      <c r="F245" s="4"/>
      <c r="G245" s="40"/>
      <c r="H245" s="60"/>
      <c r="I245" s="9"/>
      <c r="L245" s="32">
        <f t="shared" si="8"/>
        <v>0</v>
      </c>
      <c r="M245" s="32">
        <f t="shared" si="9"/>
        <v>0</v>
      </c>
    </row>
    <row r="246" spans="1:13" x14ac:dyDescent="0.2">
      <c r="A246" s="70">
        <f t="shared" si="11"/>
        <v>227</v>
      </c>
      <c r="B246" s="121">
        <f t="shared" si="10"/>
        <v>0</v>
      </c>
      <c r="C246" s="304"/>
      <c r="D246" s="106"/>
      <c r="E246" s="106"/>
      <c r="F246" s="4"/>
      <c r="G246" s="40"/>
      <c r="H246" s="60"/>
      <c r="I246" s="9"/>
      <c r="L246" s="32">
        <f t="shared" si="8"/>
        <v>0</v>
      </c>
      <c r="M246" s="32">
        <f t="shared" si="9"/>
        <v>0</v>
      </c>
    </row>
    <row r="247" spans="1:13" x14ac:dyDescent="0.2">
      <c r="A247" s="70">
        <f t="shared" si="11"/>
        <v>228</v>
      </c>
      <c r="B247" s="121">
        <f t="shared" si="10"/>
        <v>0</v>
      </c>
      <c r="C247" s="304"/>
      <c r="D247" s="106"/>
      <c r="E247" s="106"/>
      <c r="F247" s="4"/>
      <c r="G247" s="40"/>
      <c r="H247" s="60"/>
      <c r="I247" s="9"/>
      <c r="L247" s="32">
        <f t="shared" si="8"/>
        <v>0</v>
      </c>
      <c r="M247" s="32">
        <f t="shared" si="9"/>
        <v>0</v>
      </c>
    </row>
    <row r="248" spans="1:13" x14ac:dyDescent="0.2">
      <c r="A248" s="70">
        <f t="shared" si="11"/>
        <v>229</v>
      </c>
      <c r="B248" s="121">
        <f t="shared" si="10"/>
        <v>0</v>
      </c>
      <c r="C248" s="304"/>
      <c r="D248" s="106"/>
      <c r="E248" s="106"/>
      <c r="F248" s="4"/>
      <c r="G248" s="40"/>
      <c r="H248" s="60"/>
      <c r="I248" s="9"/>
      <c r="L248" s="32">
        <f t="shared" si="8"/>
        <v>0</v>
      </c>
      <c r="M248" s="32">
        <f t="shared" si="9"/>
        <v>0</v>
      </c>
    </row>
    <row r="249" spans="1:13" x14ac:dyDescent="0.2">
      <c r="A249" s="70">
        <f t="shared" si="11"/>
        <v>230</v>
      </c>
      <c r="B249" s="121">
        <f t="shared" si="10"/>
        <v>0</v>
      </c>
      <c r="C249" s="304"/>
      <c r="D249" s="106"/>
      <c r="E249" s="106"/>
      <c r="F249" s="4"/>
      <c r="G249" s="40"/>
      <c r="H249" s="60"/>
      <c r="I249" s="9"/>
      <c r="L249" s="32">
        <f t="shared" si="8"/>
        <v>0</v>
      </c>
      <c r="M249" s="32">
        <f t="shared" si="9"/>
        <v>0</v>
      </c>
    </row>
    <row r="250" spans="1:13" x14ac:dyDescent="0.2">
      <c r="A250" s="70">
        <f t="shared" si="11"/>
        <v>231</v>
      </c>
      <c r="B250" s="121">
        <f t="shared" si="10"/>
        <v>0</v>
      </c>
      <c r="C250" s="304"/>
      <c r="D250" s="106"/>
      <c r="E250" s="106"/>
      <c r="F250" s="4"/>
      <c r="G250" s="40"/>
      <c r="H250" s="60"/>
      <c r="I250" s="9"/>
      <c r="L250" s="32">
        <f t="shared" si="8"/>
        <v>0</v>
      </c>
      <c r="M250" s="32">
        <f t="shared" si="9"/>
        <v>0</v>
      </c>
    </row>
    <row r="251" spans="1:13" x14ac:dyDescent="0.2">
      <c r="A251" s="70">
        <f t="shared" si="11"/>
        <v>232</v>
      </c>
      <c r="B251" s="121">
        <f t="shared" si="10"/>
        <v>0</v>
      </c>
      <c r="C251" s="304"/>
      <c r="D251" s="106"/>
      <c r="E251" s="106"/>
      <c r="F251" s="4"/>
      <c r="G251" s="40"/>
      <c r="H251" s="60"/>
      <c r="I251" s="9"/>
      <c r="L251" s="32">
        <f t="shared" si="8"/>
        <v>0</v>
      </c>
      <c r="M251" s="32">
        <f t="shared" si="9"/>
        <v>0</v>
      </c>
    </row>
    <row r="252" spans="1:13" x14ac:dyDescent="0.2">
      <c r="A252" s="70">
        <f t="shared" si="11"/>
        <v>233</v>
      </c>
      <c r="B252" s="121">
        <f t="shared" si="10"/>
        <v>0</v>
      </c>
      <c r="C252" s="304"/>
      <c r="D252" s="106"/>
      <c r="E252" s="106"/>
      <c r="F252" s="4"/>
      <c r="G252" s="40"/>
      <c r="H252" s="60"/>
      <c r="I252" s="9"/>
      <c r="L252" s="32">
        <f t="shared" si="8"/>
        <v>0</v>
      </c>
      <c r="M252" s="32">
        <f t="shared" si="9"/>
        <v>0</v>
      </c>
    </row>
    <row r="253" spans="1:13" x14ac:dyDescent="0.2">
      <c r="A253" s="70">
        <f t="shared" si="11"/>
        <v>234</v>
      </c>
      <c r="B253" s="121">
        <f t="shared" si="10"/>
        <v>0</v>
      </c>
      <c r="C253" s="304"/>
      <c r="D253" s="106"/>
      <c r="E253" s="106"/>
      <c r="F253" s="4"/>
      <c r="G253" s="40"/>
      <c r="H253" s="60"/>
      <c r="I253" s="9"/>
      <c r="L253" s="32">
        <f t="shared" si="8"/>
        <v>0</v>
      </c>
      <c r="M253" s="32">
        <f t="shared" si="9"/>
        <v>0</v>
      </c>
    </row>
    <row r="254" spans="1:13" x14ac:dyDescent="0.2">
      <c r="A254" s="70">
        <f t="shared" si="11"/>
        <v>235</v>
      </c>
      <c r="B254" s="121">
        <f t="shared" si="10"/>
        <v>0</v>
      </c>
      <c r="C254" s="304"/>
      <c r="D254" s="106"/>
      <c r="E254" s="106"/>
      <c r="F254" s="4"/>
      <c r="G254" s="40"/>
      <c r="H254" s="60"/>
      <c r="I254" s="9"/>
      <c r="L254" s="32">
        <f t="shared" si="8"/>
        <v>0</v>
      </c>
      <c r="M254" s="32">
        <f t="shared" si="9"/>
        <v>0</v>
      </c>
    </row>
    <row r="255" spans="1:13" x14ac:dyDescent="0.2">
      <c r="A255" s="70">
        <f t="shared" si="11"/>
        <v>236</v>
      </c>
      <c r="B255" s="121">
        <f t="shared" si="10"/>
        <v>0</v>
      </c>
      <c r="C255" s="304"/>
      <c r="D255" s="106"/>
      <c r="E255" s="106"/>
      <c r="F255" s="4"/>
      <c r="G255" s="40"/>
      <c r="H255" s="60"/>
      <c r="I255" s="9"/>
      <c r="L255" s="32">
        <f t="shared" si="8"/>
        <v>0</v>
      </c>
      <c r="M255" s="32">
        <f t="shared" si="9"/>
        <v>0</v>
      </c>
    </row>
    <row r="256" spans="1:13" x14ac:dyDescent="0.2">
      <c r="A256" s="70">
        <f t="shared" si="11"/>
        <v>237</v>
      </c>
      <c r="B256" s="121">
        <f t="shared" si="10"/>
        <v>0</v>
      </c>
      <c r="C256" s="304"/>
      <c r="D256" s="106"/>
      <c r="E256" s="106"/>
      <c r="F256" s="4"/>
      <c r="G256" s="40"/>
      <c r="H256" s="60"/>
      <c r="I256" s="9"/>
      <c r="L256" s="32">
        <f t="shared" si="8"/>
        <v>0</v>
      </c>
      <c r="M256" s="32">
        <f t="shared" si="9"/>
        <v>0</v>
      </c>
    </row>
    <row r="257" spans="1:13" x14ac:dyDescent="0.2">
      <c r="A257" s="70">
        <f t="shared" si="11"/>
        <v>238</v>
      </c>
      <c r="B257" s="121">
        <f t="shared" si="10"/>
        <v>0</v>
      </c>
      <c r="C257" s="304"/>
      <c r="D257" s="106"/>
      <c r="E257" s="106"/>
      <c r="F257" s="4"/>
      <c r="G257" s="40"/>
      <c r="H257" s="60"/>
      <c r="I257" s="9"/>
      <c r="L257" s="32">
        <f t="shared" si="8"/>
        <v>0</v>
      </c>
      <c r="M257" s="32">
        <f t="shared" si="9"/>
        <v>0</v>
      </c>
    </row>
    <row r="258" spans="1:13" x14ac:dyDescent="0.2">
      <c r="A258" s="70">
        <f t="shared" si="11"/>
        <v>239</v>
      </c>
      <c r="B258" s="121">
        <f t="shared" si="10"/>
        <v>0</v>
      </c>
      <c r="C258" s="304"/>
      <c r="D258" s="106"/>
      <c r="E258" s="106"/>
      <c r="F258" s="4"/>
      <c r="G258" s="40"/>
      <c r="H258" s="60"/>
      <c r="I258" s="9"/>
      <c r="L258" s="32">
        <f t="shared" si="8"/>
        <v>0</v>
      </c>
      <c r="M258" s="32">
        <f t="shared" si="9"/>
        <v>0</v>
      </c>
    </row>
    <row r="259" spans="1:13" x14ac:dyDescent="0.2">
      <c r="A259" s="70">
        <f t="shared" si="11"/>
        <v>240</v>
      </c>
      <c r="B259" s="121">
        <f t="shared" si="10"/>
        <v>0</v>
      </c>
      <c r="C259" s="304"/>
      <c r="D259" s="106"/>
      <c r="E259" s="106"/>
      <c r="F259" s="4"/>
      <c r="G259" s="40"/>
      <c r="H259" s="60"/>
      <c r="I259" s="9"/>
      <c r="L259" s="32">
        <f t="shared" si="8"/>
        <v>0</v>
      </c>
      <c r="M259" s="32">
        <f t="shared" si="9"/>
        <v>0</v>
      </c>
    </row>
    <row r="260" spans="1:13" x14ac:dyDescent="0.2">
      <c r="A260" s="70">
        <f t="shared" si="11"/>
        <v>241</v>
      </c>
      <c r="B260" s="121">
        <f t="shared" si="10"/>
        <v>0</v>
      </c>
      <c r="C260" s="304"/>
      <c r="D260" s="106"/>
      <c r="E260" s="106"/>
      <c r="F260" s="4"/>
      <c r="G260" s="40"/>
      <c r="H260" s="60"/>
      <c r="I260" s="9"/>
      <c r="L260" s="32">
        <f t="shared" si="8"/>
        <v>0</v>
      </c>
      <c r="M260" s="32">
        <f t="shared" si="9"/>
        <v>0</v>
      </c>
    </row>
    <row r="261" spans="1:13" x14ac:dyDescent="0.2">
      <c r="A261" s="70">
        <f t="shared" si="11"/>
        <v>242</v>
      </c>
      <c r="B261" s="121">
        <f t="shared" si="10"/>
        <v>0</v>
      </c>
      <c r="C261" s="304"/>
      <c r="D261" s="106"/>
      <c r="E261" s="106"/>
      <c r="F261" s="4"/>
      <c r="G261" s="40"/>
      <c r="H261" s="60"/>
      <c r="I261" s="9"/>
      <c r="L261" s="32">
        <f t="shared" si="8"/>
        <v>0</v>
      </c>
      <c r="M261" s="32">
        <f t="shared" si="9"/>
        <v>0</v>
      </c>
    </row>
    <row r="262" spans="1:13" x14ac:dyDescent="0.2">
      <c r="A262" s="70">
        <f t="shared" si="3"/>
        <v>243</v>
      </c>
      <c r="B262" s="121">
        <f t="shared" ref="B262:B519" si="12">IF(ISBLANK(E262),0,VLOOKUP(TRIM(E262),AllVarieties,4,FALSE))</f>
        <v>0</v>
      </c>
      <c r="C262" s="304"/>
      <c r="D262" s="106"/>
      <c r="E262" s="106"/>
      <c r="F262" s="4"/>
      <c r="G262" s="40"/>
      <c r="H262" s="60"/>
      <c r="I262" s="9"/>
      <c r="L262" s="32">
        <f t="shared" si="8"/>
        <v>0</v>
      </c>
      <c r="M262" s="32">
        <f t="shared" si="9"/>
        <v>0</v>
      </c>
    </row>
    <row r="263" spans="1:13" x14ac:dyDescent="0.2">
      <c r="A263" s="70">
        <f t="shared" si="3"/>
        <v>244</v>
      </c>
      <c r="B263" s="121">
        <f t="shared" si="12"/>
        <v>0</v>
      </c>
      <c r="C263" s="304"/>
      <c r="D263" s="106"/>
      <c r="E263" s="106"/>
      <c r="F263" s="4"/>
      <c r="G263" s="40"/>
      <c r="H263" s="60"/>
      <c r="I263" s="9"/>
      <c r="L263" s="32">
        <f t="shared" ref="L263:L519" si="13">IF(ISNA(+B263),1,0)</f>
        <v>0</v>
      </c>
      <c r="M263" s="32">
        <f t="shared" ref="M263:M519" si="14">IF(ISERR(+B263),1,0)</f>
        <v>0</v>
      </c>
    </row>
    <row r="264" spans="1:13" x14ac:dyDescent="0.2">
      <c r="A264" s="70">
        <f t="shared" si="3"/>
        <v>245</v>
      </c>
      <c r="B264" s="121">
        <f t="shared" si="12"/>
        <v>0</v>
      </c>
      <c r="C264" s="304"/>
      <c r="D264" s="106"/>
      <c r="E264" s="106"/>
      <c r="F264" s="4"/>
      <c r="G264" s="40"/>
      <c r="H264" s="60"/>
      <c r="I264" s="9"/>
      <c r="L264" s="32">
        <f t="shared" si="13"/>
        <v>0</v>
      </c>
      <c r="M264" s="32">
        <f t="shared" si="14"/>
        <v>0</v>
      </c>
    </row>
    <row r="265" spans="1:13" x14ac:dyDescent="0.2">
      <c r="A265" s="70">
        <f t="shared" si="3"/>
        <v>246</v>
      </c>
      <c r="B265" s="121">
        <f t="shared" si="12"/>
        <v>0</v>
      </c>
      <c r="C265" s="304"/>
      <c r="D265" s="106"/>
      <c r="E265" s="106"/>
      <c r="F265" s="4"/>
      <c r="G265" s="40"/>
      <c r="H265" s="60"/>
      <c r="I265" s="9"/>
      <c r="L265" s="32">
        <f t="shared" si="13"/>
        <v>0</v>
      </c>
      <c r="M265" s="32">
        <f t="shared" si="14"/>
        <v>0</v>
      </c>
    </row>
    <row r="266" spans="1:13" x14ac:dyDescent="0.2">
      <c r="A266" s="70">
        <f t="shared" si="3"/>
        <v>247</v>
      </c>
      <c r="B266" s="121">
        <f t="shared" si="12"/>
        <v>0</v>
      </c>
      <c r="C266" s="304"/>
      <c r="D266" s="106"/>
      <c r="E266" s="106"/>
      <c r="F266" s="4"/>
      <c r="G266" s="40"/>
      <c r="H266" s="60"/>
      <c r="I266" s="9"/>
      <c r="L266" s="32">
        <f t="shared" si="13"/>
        <v>0</v>
      </c>
      <c r="M266" s="32">
        <f t="shared" si="14"/>
        <v>0</v>
      </c>
    </row>
    <row r="267" spans="1:13" x14ac:dyDescent="0.2">
      <c r="A267" s="70">
        <f t="shared" si="3"/>
        <v>248</v>
      </c>
      <c r="B267" s="121">
        <f t="shared" si="12"/>
        <v>0</v>
      </c>
      <c r="C267" s="304"/>
      <c r="D267" s="106"/>
      <c r="E267" s="106"/>
      <c r="F267" s="4"/>
      <c r="G267" s="40"/>
      <c r="H267" s="60"/>
      <c r="I267" s="9"/>
      <c r="L267" s="32">
        <f t="shared" si="13"/>
        <v>0</v>
      </c>
      <c r="M267" s="32">
        <f t="shared" si="14"/>
        <v>0</v>
      </c>
    </row>
    <row r="268" spans="1:13" x14ac:dyDescent="0.2">
      <c r="A268" s="70">
        <f t="shared" si="3"/>
        <v>249</v>
      </c>
      <c r="B268" s="121">
        <f t="shared" si="12"/>
        <v>0</v>
      </c>
      <c r="C268" s="304"/>
      <c r="D268" s="106"/>
      <c r="E268" s="106"/>
      <c r="F268" s="4"/>
      <c r="G268" s="40"/>
      <c r="H268" s="60"/>
      <c r="I268" s="9"/>
      <c r="L268" s="32">
        <f t="shared" si="13"/>
        <v>0</v>
      </c>
      <c r="M268" s="32">
        <f t="shared" si="14"/>
        <v>0</v>
      </c>
    </row>
    <row r="269" spans="1:13" x14ac:dyDescent="0.2">
      <c r="A269" s="70">
        <f t="shared" si="3"/>
        <v>250</v>
      </c>
      <c r="B269" s="121">
        <f t="shared" si="12"/>
        <v>0</v>
      </c>
      <c r="C269" s="304"/>
      <c r="D269" s="106"/>
      <c r="E269" s="106"/>
      <c r="F269" s="4"/>
      <c r="G269" s="40"/>
      <c r="H269" s="60"/>
      <c r="I269" s="9"/>
      <c r="L269" s="32">
        <f t="shared" si="13"/>
        <v>0</v>
      </c>
      <c r="M269" s="32">
        <f t="shared" si="14"/>
        <v>0</v>
      </c>
    </row>
    <row r="270" spans="1:13" x14ac:dyDescent="0.2">
      <c r="A270" s="70">
        <f t="shared" si="3"/>
        <v>251</v>
      </c>
      <c r="B270" s="121">
        <f t="shared" si="12"/>
        <v>0</v>
      </c>
      <c r="C270" s="304"/>
      <c r="D270" s="106"/>
      <c r="E270" s="106"/>
      <c r="F270" s="4"/>
      <c r="G270" s="40"/>
      <c r="H270" s="60"/>
      <c r="I270" s="9"/>
      <c r="L270" s="32">
        <f t="shared" si="13"/>
        <v>0</v>
      </c>
      <c r="M270" s="32">
        <f t="shared" si="14"/>
        <v>0</v>
      </c>
    </row>
    <row r="271" spans="1:13" x14ac:dyDescent="0.2">
      <c r="A271" s="70">
        <f t="shared" si="3"/>
        <v>252</v>
      </c>
      <c r="B271" s="121">
        <f t="shared" si="12"/>
        <v>0</v>
      </c>
      <c r="C271" s="304"/>
      <c r="D271" s="106"/>
      <c r="E271" s="106"/>
      <c r="F271" s="4"/>
      <c r="G271" s="40"/>
      <c r="H271" s="60"/>
      <c r="I271" s="9"/>
      <c r="L271" s="32">
        <f t="shared" si="13"/>
        <v>0</v>
      </c>
      <c r="M271" s="32">
        <f t="shared" si="14"/>
        <v>0</v>
      </c>
    </row>
    <row r="272" spans="1:13" x14ac:dyDescent="0.2">
      <c r="A272" s="70">
        <f t="shared" si="3"/>
        <v>253</v>
      </c>
      <c r="B272" s="121">
        <f t="shared" si="12"/>
        <v>0</v>
      </c>
      <c r="C272" s="304"/>
      <c r="D272" s="106"/>
      <c r="E272" s="106"/>
      <c r="F272" s="4"/>
      <c r="G272" s="40"/>
      <c r="H272" s="60"/>
      <c r="I272" s="9"/>
      <c r="L272" s="32">
        <f t="shared" si="13"/>
        <v>0</v>
      </c>
      <c r="M272" s="32">
        <f t="shared" si="14"/>
        <v>0</v>
      </c>
    </row>
    <row r="273" spans="1:13" x14ac:dyDescent="0.2">
      <c r="A273" s="70">
        <f t="shared" si="3"/>
        <v>254</v>
      </c>
      <c r="B273" s="121">
        <f t="shared" si="12"/>
        <v>0</v>
      </c>
      <c r="C273" s="304"/>
      <c r="D273" s="106"/>
      <c r="E273" s="106"/>
      <c r="F273" s="4"/>
      <c r="G273" s="40"/>
      <c r="H273" s="60"/>
      <c r="I273" s="9"/>
      <c r="L273" s="32">
        <f t="shared" si="13"/>
        <v>0</v>
      </c>
      <c r="M273" s="32">
        <f t="shared" si="14"/>
        <v>0</v>
      </c>
    </row>
    <row r="274" spans="1:13" x14ac:dyDescent="0.2">
      <c r="A274" s="70">
        <f t="shared" si="3"/>
        <v>255</v>
      </c>
      <c r="B274" s="121">
        <f t="shared" si="12"/>
        <v>0</v>
      </c>
      <c r="C274" s="304"/>
      <c r="D274" s="106"/>
      <c r="E274" s="106"/>
      <c r="F274" s="4"/>
      <c r="G274" s="40"/>
      <c r="H274" s="60"/>
      <c r="I274" s="9"/>
      <c r="L274" s="32">
        <f t="shared" si="13"/>
        <v>0</v>
      </c>
      <c r="M274" s="32">
        <f t="shared" si="14"/>
        <v>0</v>
      </c>
    </row>
    <row r="275" spans="1:13" x14ac:dyDescent="0.2">
      <c r="A275" s="70">
        <f t="shared" si="3"/>
        <v>256</v>
      </c>
      <c r="B275" s="121">
        <f t="shared" si="12"/>
        <v>0</v>
      </c>
      <c r="C275" s="304"/>
      <c r="D275" s="106"/>
      <c r="E275" s="106"/>
      <c r="F275" s="4"/>
      <c r="G275" s="40"/>
      <c r="H275" s="60"/>
      <c r="I275" s="9"/>
      <c r="L275" s="32">
        <f t="shared" si="13"/>
        <v>0</v>
      </c>
      <c r="M275" s="32">
        <f t="shared" si="14"/>
        <v>0</v>
      </c>
    </row>
    <row r="276" spans="1:13" x14ac:dyDescent="0.2">
      <c r="A276" s="70">
        <f t="shared" si="3"/>
        <v>257</v>
      </c>
      <c r="B276" s="121">
        <f t="shared" si="12"/>
        <v>0</v>
      </c>
      <c r="C276" s="304"/>
      <c r="D276" s="106"/>
      <c r="E276" s="106"/>
      <c r="F276" s="4"/>
      <c r="G276" s="40"/>
      <c r="H276" s="60"/>
      <c r="I276" s="9"/>
      <c r="L276" s="32">
        <f t="shared" si="13"/>
        <v>0</v>
      </c>
      <c r="M276" s="32">
        <f t="shared" si="14"/>
        <v>0</v>
      </c>
    </row>
    <row r="277" spans="1:13" x14ac:dyDescent="0.2">
      <c r="A277" s="70">
        <f t="shared" si="3"/>
        <v>258</v>
      </c>
      <c r="B277" s="121">
        <f t="shared" si="12"/>
        <v>0</v>
      </c>
      <c r="C277" s="304"/>
      <c r="D277" s="106"/>
      <c r="E277" s="106"/>
      <c r="F277" s="4"/>
      <c r="G277" s="40"/>
      <c r="H277" s="60"/>
      <c r="I277" s="9"/>
      <c r="L277" s="32">
        <f t="shared" si="13"/>
        <v>0</v>
      </c>
      <c r="M277" s="32">
        <f t="shared" si="14"/>
        <v>0</v>
      </c>
    </row>
    <row r="278" spans="1:13" x14ac:dyDescent="0.2">
      <c r="A278" s="70">
        <f t="shared" si="3"/>
        <v>259</v>
      </c>
      <c r="B278" s="121">
        <f t="shared" si="12"/>
        <v>0</v>
      </c>
      <c r="C278" s="304"/>
      <c r="D278" s="106"/>
      <c r="E278" s="106"/>
      <c r="F278" s="4"/>
      <c r="G278" s="40"/>
      <c r="H278" s="60"/>
      <c r="I278" s="9"/>
      <c r="L278" s="32">
        <f t="shared" si="13"/>
        <v>0</v>
      </c>
      <c r="M278" s="32">
        <f t="shared" si="14"/>
        <v>0</v>
      </c>
    </row>
    <row r="279" spans="1:13" x14ac:dyDescent="0.2">
      <c r="A279" s="70">
        <f t="shared" si="3"/>
        <v>260</v>
      </c>
      <c r="B279" s="121">
        <f t="shared" si="12"/>
        <v>0</v>
      </c>
      <c r="C279" s="304"/>
      <c r="D279" s="106"/>
      <c r="E279" s="106"/>
      <c r="F279" s="4"/>
      <c r="G279" s="40"/>
      <c r="H279" s="60"/>
      <c r="I279" s="9"/>
      <c r="L279" s="32">
        <f t="shared" si="13"/>
        <v>0</v>
      </c>
      <c r="M279" s="32">
        <f t="shared" si="14"/>
        <v>0</v>
      </c>
    </row>
    <row r="280" spans="1:13" x14ac:dyDescent="0.2">
      <c r="A280" s="70">
        <f t="shared" si="3"/>
        <v>261</v>
      </c>
      <c r="B280" s="121">
        <f t="shared" si="12"/>
        <v>0</v>
      </c>
      <c r="C280" s="304"/>
      <c r="D280" s="106"/>
      <c r="E280" s="106"/>
      <c r="F280" s="4"/>
      <c r="G280" s="40"/>
      <c r="H280" s="60"/>
      <c r="I280" s="9"/>
      <c r="L280" s="32">
        <f t="shared" si="13"/>
        <v>0</v>
      </c>
      <c r="M280" s="32">
        <f t="shared" si="14"/>
        <v>0</v>
      </c>
    </row>
    <row r="281" spans="1:13" x14ac:dyDescent="0.2">
      <c r="A281" s="70">
        <f t="shared" si="3"/>
        <v>262</v>
      </c>
      <c r="B281" s="121">
        <f t="shared" si="12"/>
        <v>0</v>
      </c>
      <c r="C281" s="304"/>
      <c r="D281" s="106"/>
      <c r="E281" s="106"/>
      <c r="F281" s="4"/>
      <c r="G281" s="40"/>
      <c r="H281" s="60"/>
      <c r="I281" s="9"/>
      <c r="L281" s="32">
        <f t="shared" si="13"/>
        <v>0</v>
      </c>
      <c r="M281" s="32">
        <f t="shared" si="14"/>
        <v>0</v>
      </c>
    </row>
    <row r="282" spans="1:13" x14ac:dyDescent="0.2">
      <c r="A282" s="70">
        <f t="shared" si="3"/>
        <v>263</v>
      </c>
      <c r="B282" s="121">
        <f t="shared" si="12"/>
        <v>0</v>
      </c>
      <c r="C282" s="304"/>
      <c r="D282" s="106"/>
      <c r="E282" s="106"/>
      <c r="F282" s="4"/>
      <c r="G282" s="40"/>
      <c r="H282" s="60"/>
      <c r="I282" s="9"/>
      <c r="L282" s="32">
        <f t="shared" si="13"/>
        <v>0</v>
      </c>
      <c r="M282" s="32">
        <f t="shared" si="14"/>
        <v>0</v>
      </c>
    </row>
    <row r="283" spans="1:13" x14ac:dyDescent="0.2">
      <c r="A283" s="70">
        <f t="shared" si="3"/>
        <v>264</v>
      </c>
      <c r="B283" s="121">
        <f t="shared" si="12"/>
        <v>0</v>
      </c>
      <c r="C283" s="304"/>
      <c r="D283" s="106"/>
      <c r="E283" s="106"/>
      <c r="F283" s="4"/>
      <c r="G283" s="40"/>
      <c r="H283" s="60"/>
      <c r="I283" s="9"/>
      <c r="L283" s="32">
        <f t="shared" si="13"/>
        <v>0</v>
      </c>
      <c r="M283" s="32">
        <f t="shared" si="14"/>
        <v>0</v>
      </c>
    </row>
    <row r="284" spans="1:13" x14ac:dyDescent="0.2">
      <c r="A284" s="70">
        <f t="shared" si="3"/>
        <v>265</v>
      </c>
      <c r="B284" s="121">
        <f t="shared" si="12"/>
        <v>0</v>
      </c>
      <c r="C284" s="304"/>
      <c r="D284" s="106"/>
      <c r="E284" s="106"/>
      <c r="F284" s="4"/>
      <c r="G284" s="40"/>
      <c r="H284" s="60"/>
      <c r="I284" s="9"/>
      <c r="L284" s="32">
        <f t="shared" si="13"/>
        <v>0</v>
      </c>
      <c r="M284" s="32">
        <f t="shared" si="14"/>
        <v>0</v>
      </c>
    </row>
    <row r="285" spans="1:13" x14ac:dyDescent="0.2">
      <c r="A285" s="70">
        <f t="shared" si="3"/>
        <v>266</v>
      </c>
      <c r="B285" s="121">
        <f t="shared" si="12"/>
        <v>0</v>
      </c>
      <c r="C285" s="304"/>
      <c r="D285" s="106"/>
      <c r="E285" s="106"/>
      <c r="F285" s="4"/>
      <c r="G285" s="40"/>
      <c r="H285" s="60"/>
      <c r="I285" s="9"/>
      <c r="L285" s="32">
        <f t="shared" si="13"/>
        <v>0</v>
      </c>
      <c r="M285" s="32">
        <f t="shared" si="14"/>
        <v>0</v>
      </c>
    </row>
    <row r="286" spans="1:13" x14ac:dyDescent="0.2">
      <c r="A286" s="70">
        <f t="shared" si="3"/>
        <v>267</v>
      </c>
      <c r="B286" s="121">
        <f t="shared" si="12"/>
        <v>0</v>
      </c>
      <c r="C286" s="304"/>
      <c r="D286" s="106"/>
      <c r="E286" s="106"/>
      <c r="F286" s="4"/>
      <c r="G286" s="40"/>
      <c r="H286" s="60"/>
      <c r="I286" s="9"/>
      <c r="L286" s="32">
        <f t="shared" si="13"/>
        <v>0</v>
      </c>
      <c r="M286" s="32">
        <f t="shared" si="14"/>
        <v>0</v>
      </c>
    </row>
    <row r="287" spans="1:13" x14ac:dyDescent="0.2">
      <c r="A287" s="70">
        <f t="shared" si="3"/>
        <v>268</v>
      </c>
      <c r="B287" s="121">
        <f t="shared" si="12"/>
        <v>0</v>
      </c>
      <c r="C287" s="304"/>
      <c r="D287" s="106"/>
      <c r="E287" s="106"/>
      <c r="F287" s="4"/>
      <c r="G287" s="40"/>
      <c r="H287" s="60"/>
      <c r="I287" s="9"/>
      <c r="L287" s="32">
        <f t="shared" si="13"/>
        <v>0</v>
      </c>
      <c r="M287" s="32">
        <f t="shared" si="14"/>
        <v>0</v>
      </c>
    </row>
    <row r="288" spans="1:13" x14ac:dyDescent="0.2">
      <c r="A288" s="70">
        <f t="shared" si="3"/>
        <v>269</v>
      </c>
      <c r="B288" s="121">
        <f t="shared" si="12"/>
        <v>0</v>
      </c>
      <c r="C288" s="304"/>
      <c r="D288" s="106"/>
      <c r="E288" s="106"/>
      <c r="F288" s="4"/>
      <c r="G288" s="40"/>
      <c r="H288" s="60"/>
      <c r="I288" s="9"/>
      <c r="L288" s="32">
        <f t="shared" si="13"/>
        <v>0</v>
      </c>
      <c r="M288" s="32">
        <f t="shared" si="14"/>
        <v>0</v>
      </c>
    </row>
    <row r="289" spans="1:13" x14ac:dyDescent="0.2">
      <c r="A289" s="70">
        <f t="shared" si="3"/>
        <v>270</v>
      </c>
      <c r="B289" s="121">
        <f t="shared" si="12"/>
        <v>0</v>
      </c>
      <c r="C289" s="304"/>
      <c r="D289" s="106"/>
      <c r="E289" s="106"/>
      <c r="F289" s="4"/>
      <c r="G289" s="40"/>
      <c r="H289" s="60"/>
      <c r="I289" s="9"/>
      <c r="L289" s="32">
        <f t="shared" si="13"/>
        <v>0</v>
      </c>
      <c r="M289" s="32">
        <f t="shared" si="14"/>
        <v>0</v>
      </c>
    </row>
    <row r="290" spans="1:13" x14ac:dyDescent="0.2">
      <c r="A290" s="70">
        <f t="shared" si="3"/>
        <v>271</v>
      </c>
      <c r="B290" s="121">
        <f t="shared" si="12"/>
        <v>0</v>
      </c>
      <c r="C290" s="304"/>
      <c r="D290" s="106"/>
      <c r="E290" s="106"/>
      <c r="F290" s="4"/>
      <c r="G290" s="40"/>
      <c r="H290" s="60"/>
      <c r="I290" s="9"/>
      <c r="L290" s="32">
        <f t="shared" si="13"/>
        <v>0</v>
      </c>
      <c r="M290" s="32">
        <f t="shared" si="14"/>
        <v>0</v>
      </c>
    </row>
    <row r="291" spans="1:13" x14ac:dyDescent="0.2">
      <c r="A291" s="70">
        <f t="shared" si="3"/>
        <v>272</v>
      </c>
      <c r="B291" s="121">
        <f t="shared" si="12"/>
        <v>0</v>
      </c>
      <c r="C291" s="304"/>
      <c r="D291" s="106"/>
      <c r="E291" s="106"/>
      <c r="F291" s="4"/>
      <c r="G291" s="40"/>
      <c r="H291" s="60"/>
      <c r="I291" s="9"/>
      <c r="L291" s="32">
        <f t="shared" si="13"/>
        <v>0</v>
      </c>
      <c r="M291" s="32">
        <f t="shared" si="14"/>
        <v>0</v>
      </c>
    </row>
    <row r="292" spans="1:13" x14ac:dyDescent="0.2">
      <c r="A292" s="70">
        <f t="shared" si="3"/>
        <v>273</v>
      </c>
      <c r="B292" s="121">
        <f t="shared" si="12"/>
        <v>0</v>
      </c>
      <c r="C292" s="304"/>
      <c r="D292" s="106"/>
      <c r="E292" s="106"/>
      <c r="F292" s="4"/>
      <c r="G292" s="40"/>
      <c r="H292" s="60"/>
      <c r="I292" s="9"/>
      <c r="L292" s="32">
        <f t="shared" si="13"/>
        <v>0</v>
      </c>
      <c r="M292" s="32">
        <f t="shared" si="14"/>
        <v>0</v>
      </c>
    </row>
    <row r="293" spans="1:13" x14ac:dyDescent="0.2">
      <c r="A293" s="70">
        <f t="shared" si="3"/>
        <v>274</v>
      </c>
      <c r="B293" s="121">
        <f t="shared" si="12"/>
        <v>0</v>
      </c>
      <c r="C293" s="304"/>
      <c r="D293" s="106"/>
      <c r="E293" s="106"/>
      <c r="F293" s="4"/>
      <c r="G293" s="40"/>
      <c r="H293" s="60"/>
      <c r="I293" s="9"/>
      <c r="L293" s="32">
        <f t="shared" si="13"/>
        <v>0</v>
      </c>
      <c r="M293" s="32">
        <f t="shared" si="14"/>
        <v>0</v>
      </c>
    </row>
    <row r="294" spans="1:13" x14ac:dyDescent="0.2">
      <c r="A294" s="70">
        <f t="shared" si="3"/>
        <v>275</v>
      </c>
      <c r="B294" s="121">
        <f t="shared" si="12"/>
        <v>0</v>
      </c>
      <c r="C294" s="304"/>
      <c r="D294" s="106"/>
      <c r="E294" s="106"/>
      <c r="F294" s="4"/>
      <c r="G294" s="40"/>
      <c r="H294" s="60"/>
      <c r="I294" s="9"/>
      <c r="L294" s="32">
        <f t="shared" si="13"/>
        <v>0</v>
      </c>
      <c r="M294" s="32">
        <f t="shared" si="14"/>
        <v>0</v>
      </c>
    </row>
    <row r="295" spans="1:13" x14ac:dyDescent="0.2">
      <c r="A295" s="70">
        <f t="shared" si="3"/>
        <v>276</v>
      </c>
      <c r="B295" s="121">
        <f t="shared" si="12"/>
        <v>0</v>
      </c>
      <c r="C295" s="304"/>
      <c r="D295" s="106"/>
      <c r="E295" s="106"/>
      <c r="F295" s="4"/>
      <c r="G295" s="40"/>
      <c r="H295" s="60"/>
      <c r="I295" s="9"/>
      <c r="L295" s="32">
        <f t="shared" si="13"/>
        <v>0</v>
      </c>
      <c r="M295" s="32">
        <f t="shared" si="14"/>
        <v>0</v>
      </c>
    </row>
    <row r="296" spans="1:13" x14ac:dyDescent="0.2">
      <c r="A296" s="70">
        <f t="shared" si="3"/>
        <v>277</v>
      </c>
      <c r="B296" s="121">
        <f t="shared" si="12"/>
        <v>0</v>
      </c>
      <c r="C296" s="304"/>
      <c r="D296" s="106"/>
      <c r="E296" s="106"/>
      <c r="F296" s="4"/>
      <c r="G296" s="40"/>
      <c r="H296" s="60"/>
      <c r="I296" s="9"/>
      <c r="L296" s="32">
        <f t="shared" si="13"/>
        <v>0</v>
      </c>
      <c r="M296" s="32">
        <f t="shared" si="14"/>
        <v>0</v>
      </c>
    </row>
    <row r="297" spans="1:13" x14ac:dyDescent="0.2">
      <c r="A297" s="70">
        <f t="shared" si="3"/>
        <v>278</v>
      </c>
      <c r="B297" s="121">
        <f t="shared" si="12"/>
        <v>0</v>
      </c>
      <c r="C297" s="304"/>
      <c r="D297" s="106"/>
      <c r="E297" s="106"/>
      <c r="F297" s="4"/>
      <c r="G297" s="40"/>
      <c r="H297" s="60"/>
      <c r="I297" s="9"/>
      <c r="L297" s="32">
        <f t="shared" si="13"/>
        <v>0</v>
      </c>
      <c r="M297" s="32">
        <f t="shared" si="14"/>
        <v>0</v>
      </c>
    </row>
    <row r="298" spans="1:13" x14ac:dyDescent="0.2">
      <c r="A298" s="70">
        <f t="shared" si="3"/>
        <v>279</v>
      </c>
      <c r="B298" s="121">
        <f t="shared" si="12"/>
        <v>0</v>
      </c>
      <c r="C298" s="304"/>
      <c r="D298" s="106"/>
      <c r="E298" s="106"/>
      <c r="F298" s="4"/>
      <c r="G298" s="40"/>
      <c r="H298" s="60"/>
      <c r="I298" s="9"/>
      <c r="L298" s="32">
        <f t="shared" si="13"/>
        <v>0</v>
      </c>
      <c r="M298" s="32">
        <f t="shared" si="14"/>
        <v>0</v>
      </c>
    </row>
    <row r="299" spans="1:13" x14ac:dyDescent="0.2">
      <c r="A299" s="70">
        <f t="shared" si="3"/>
        <v>280</v>
      </c>
      <c r="B299" s="121">
        <f t="shared" si="12"/>
        <v>0</v>
      </c>
      <c r="C299" s="304"/>
      <c r="D299" s="106"/>
      <c r="E299" s="106"/>
      <c r="F299" s="4"/>
      <c r="G299" s="40"/>
      <c r="H299" s="60"/>
      <c r="I299" s="9"/>
      <c r="L299" s="32">
        <f t="shared" si="13"/>
        <v>0</v>
      </c>
      <c r="M299" s="32">
        <f t="shared" si="14"/>
        <v>0</v>
      </c>
    </row>
    <row r="300" spans="1:13" x14ac:dyDescent="0.2">
      <c r="A300" s="70">
        <f t="shared" si="3"/>
        <v>281</v>
      </c>
      <c r="B300" s="121">
        <f t="shared" si="12"/>
        <v>0</v>
      </c>
      <c r="C300" s="304"/>
      <c r="D300" s="106"/>
      <c r="E300" s="106"/>
      <c r="F300" s="4"/>
      <c r="G300" s="40"/>
      <c r="H300" s="60"/>
      <c r="I300" s="9"/>
      <c r="L300" s="32">
        <f t="shared" si="13"/>
        <v>0</v>
      </c>
      <c r="M300" s="32">
        <f t="shared" si="14"/>
        <v>0</v>
      </c>
    </row>
    <row r="301" spans="1:13" x14ac:dyDescent="0.2">
      <c r="A301" s="70">
        <f t="shared" si="3"/>
        <v>282</v>
      </c>
      <c r="B301" s="121">
        <f t="shared" si="12"/>
        <v>0</v>
      </c>
      <c r="C301" s="304"/>
      <c r="D301" s="106"/>
      <c r="E301" s="106"/>
      <c r="F301" s="4"/>
      <c r="G301" s="40"/>
      <c r="H301" s="60"/>
      <c r="I301" s="9"/>
      <c r="L301" s="32">
        <f t="shared" si="13"/>
        <v>0</v>
      </c>
      <c r="M301" s="32">
        <f t="shared" si="14"/>
        <v>0</v>
      </c>
    </row>
    <row r="302" spans="1:13" x14ac:dyDescent="0.2">
      <c r="A302" s="70">
        <f t="shared" si="3"/>
        <v>283</v>
      </c>
      <c r="B302" s="121">
        <f t="shared" si="12"/>
        <v>0</v>
      </c>
      <c r="C302" s="304"/>
      <c r="D302" s="106"/>
      <c r="E302" s="106"/>
      <c r="F302" s="4"/>
      <c r="G302" s="40"/>
      <c r="H302" s="60"/>
      <c r="I302" s="9"/>
      <c r="L302" s="32">
        <f t="shared" si="13"/>
        <v>0</v>
      </c>
      <c r="M302" s="32">
        <f t="shared" si="14"/>
        <v>0</v>
      </c>
    </row>
    <row r="303" spans="1:13" x14ac:dyDescent="0.2">
      <c r="A303" s="70">
        <f t="shared" si="3"/>
        <v>284</v>
      </c>
      <c r="B303" s="121">
        <f t="shared" si="12"/>
        <v>0</v>
      </c>
      <c r="C303" s="304"/>
      <c r="D303" s="106"/>
      <c r="E303" s="106"/>
      <c r="F303" s="4"/>
      <c r="G303" s="40"/>
      <c r="H303" s="60"/>
      <c r="I303" s="9"/>
      <c r="L303" s="32">
        <f t="shared" si="13"/>
        <v>0</v>
      </c>
      <c r="M303" s="32">
        <f t="shared" si="14"/>
        <v>0</v>
      </c>
    </row>
    <row r="304" spans="1:13" x14ac:dyDescent="0.2">
      <c r="A304" s="70">
        <f t="shared" si="3"/>
        <v>285</v>
      </c>
      <c r="B304" s="121">
        <f t="shared" si="12"/>
        <v>0</v>
      </c>
      <c r="C304" s="304"/>
      <c r="D304" s="106"/>
      <c r="E304" s="106"/>
      <c r="F304" s="4"/>
      <c r="G304" s="40"/>
      <c r="H304" s="60"/>
      <c r="I304" s="9"/>
      <c r="L304" s="32">
        <f t="shared" si="13"/>
        <v>0</v>
      </c>
      <c r="M304" s="32">
        <f t="shared" si="14"/>
        <v>0</v>
      </c>
    </row>
    <row r="305" spans="1:13" x14ac:dyDescent="0.2">
      <c r="A305" s="70">
        <f t="shared" si="3"/>
        <v>286</v>
      </c>
      <c r="B305" s="121">
        <f t="shared" si="12"/>
        <v>0</v>
      </c>
      <c r="C305" s="304"/>
      <c r="D305" s="106"/>
      <c r="E305" s="106"/>
      <c r="F305" s="4"/>
      <c r="G305" s="40"/>
      <c r="H305" s="60"/>
      <c r="I305" s="9"/>
      <c r="L305" s="32">
        <f t="shared" si="13"/>
        <v>0</v>
      </c>
      <c r="M305" s="32">
        <f t="shared" si="14"/>
        <v>0</v>
      </c>
    </row>
    <row r="306" spans="1:13" x14ac:dyDescent="0.2">
      <c r="A306" s="70">
        <f t="shared" si="3"/>
        <v>287</v>
      </c>
      <c r="B306" s="121">
        <f t="shared" si="12"/>
        <v>0</v>
      </c>
      <c r="C306" s="304"/>
      <c r="D306" s="106"/>
      <c r="E306" s="106"/>
      <c r="F306" s="4"/>
      <c r="G306" s="40"/>
      <c r="H306" s="60"/>
      <c r="I306" s="9"/>
      <c r="L306" s="32">
        <f t="shared" si="13"/>
        <v>0</v>
      </c>
      <c r="M306" s="32">
        <f t="shared" si="14"/>
        <v>0</v>
      </c>
    </row>
    <row r="307" spans="1:13" x14ac:dyDescent="0.2">
      <c r="A307" s="70">
        <f t="shared" si="3"/>
        <v>288</v>
      </c>
      <c r="B307" s="121">
        <f t="shared" si="12"/>
        <v>0</v>
      </c>
      <c r="C307" s="304"/>
      <c r="D307" s="106"/>
      <c r="E307" s="106"/>
      <c r="F307" s="4"/>
      <c r="G307" s="40"/>
      <c r="H307" s="60"/>
      <c r="I307" s="9"/>
      <c r="L307" s="32">
        <f t="shared" si="13"/>
        <v>0</v>
      </c>
      <c r="M307" s="32">
        <f t="shared" si="14"/>
        <v>0</v>
      </c>
    </row>
    <row r="308" spans="1:13" x14ac:dyDescent="0.2">
      <c r="A308" s="70">
        <f t="shared" si="3"/>
        <v>289</v>
      </c>
      <c r="B308" s="121">
        <f t="shared" si="12"/>
        <v>0</v>
      </c>
      <c r="C308" s="304"/>
      <c r="D308" s="106"/>
      <c r="E308" s="106"/>
      <c r="F308" s="4"/>
      <c r="G308" s="40"/>
      <c r="H308" s="60"/>
      <c r="I308" s="9"/>
      <c r="L308" s="32">
        <f t="shared" si="13"/>
        <v>0</v>
      </c>
      <c r="M308" s="32">
        <f t="shared" si="14"/>
        <v>0</v>
      </c>
    </row>
    <row r="309" spans="1:13" x14ac:dyDescent="0.2">
      <c r="A309" s="70">
        <f t="shared" si="3"/>
        <v>290</v>
      </c>
      <c r="B309" s="121">
        <f t="shared" si="12"/>
        <v>0</v>
      </c>
      <c r="C309" s="304"/>
      <c r="D309" s="106"/>
      <c r="E309" s="106"/>
      <c r="F309" s="4"/>
      <c r="G309" s="40"/>
      <c r="H309" s="60"/>
      <c r="I309" s="9"/>
      <c r="L309" s="32">
        <f t="shared" si="13"/>
        <v>0</v>
      </c>
      <c r="M309" s="32">
        <f t="shared" si="14"/>
        <v>0</v>
      </c>
    </row>
    <row r="310" spans="1:13" x14ac:dyDescent="0.2">
      <c r="A310" s="70">
        <f t="shared" si="3"/>
        <v>291</v>
      </c>
      <c r="B310" s="121">
        <f t="shared" si="12"/>
        <v>0</v>
      </c>
      <c r="C310" s="304"/>
      <c r="D310" s="106"/>
      <c r="E310" s="106"/>
      <c r="F310" s="4"/>
      <c r="G310" s="40"/>
      <c r="H310" s="60"/>
      <c r="I310" s="9"/>
      <c r="L310" s="32">
        <f t="shared" si="13"/>
        <v>0</v>
      </c>
      <c r="M310" s="32">
        <f t="shared" si="14"/>
        <v>0</v>
      </c>
    </row>
    <row r="311" spans="1:13" x14ac:dyDescent="0.2">
      <c r="A311" s="70">
        <f t="shared" si="3"/>
        <v>292</v>
      </c>
      <c r="B311" s="121">
        <f t="shared" si="12"/>
        <v>0</v>
      </c>
      <c r="C311" s="304"/>
      <c r="D311" s="106"/>
      <c r="E311" s="106"/>
      <c r="F311" s="4"/>
      <c r="G311" s="40"/>
      <c r="H311" s="60"/>
      <c r="I311" s="9"/>
      <c r="L311" s="32">
        <f t="shared" si="13"/>
        <v>0</v>
      </c>
      <c r="M311" s="32">
        <f t="shared" si="14"/>
        <v>0</v>
      </c>
    </row>
    <row r="312" spans="1:13" x14ac:dyDescent="0.2">
      <c r="A312" s="70">
        <f t="shared" si="3"/>
        <v>293</v>
      </c>
      <c r="B312" s="121">
        <f t="shared" si="12"/>
        <v>0</v>
      </c>
      <c r="C312" s="304"/>
      <c r="D312" s="106"/>
      <c r="E312" s="106"/>
      <c r="F312" s="4"/>
      <c r="G312" s="40"/>
      <c r="H312" s="60"/>
      <c r="I312" s="9"/>
      <c r="L312" s="32">
        <f t="shared" si="13"/>
        <v>0</v>
      </c>
      <c r="M312" s="32">
        <f t="shared" si="14"/>
        <v>0</v>
      </c>
    </row>
    <row r="313" spans="1:13" x14ac:dyDescent="0.2">
      <c r="A313" s="70">
        <f t="shared" si="3"/>
        <v>294</v>
      </c>
      <c r="B313" s="121">
        <f t="shared" si="12"/>
        <v>0</v>
      </c>
      <c r="C313" s="304"/>
      <c r="D313" s="106"/>
      <c r="E313" s="106"/>
      <c r="F313" s="4"/>
      <c r="G313" s="40"/>
      <c r="H313" s="60"/>
      <c r="I313" s="9"/>
      <c r="L313" s="32">
        <f t="shared" si="13"/>
        <v>0</v>
      </c>
      <c r="M313" s="32">
        <f t="shared" si="14"/>
        <v>0</v>
      </c>
    </row>
    <row r="314" spans="1:13" x14ac:dyDescent="0.2">
      <c r="A314" s="70">
        <f t="shared" si="3"/>
        <v>295</v>
      </c>
      <c r="B314" s="121">
        <f t="shared" si="12"/>
        <v>0</v>
      </c>
      <c r="C314" s="304"/>
      <c r="D314" s="106"/>
      <c r="E314" s="106"/>
      <c r="F314" s="4"/>
      <c r="G314" s="40"/>
      <c r="H314" s="60"/>
      <c r="I314" s="9"/>
      <c r="L314" s="32">
        <f t="shared" si="13"/>
        <v>0</v>
      </c>
      <c r="M314" s="32">
        <f t="shared" si="14"/>
        <v>0</v>
      </c>
    </row>
    <row r="315" spans="1:13" x14ac:dyDescent="0.2">
      <c r="A315" s="70">
        <f t="shared" si="3"/>
        <v>296</v>
      </c>
      <c r="B315" s="121">
        <f t="shared" si="12"/>
        <v>0</v>
      </c>
      <c r="C315" s="304"/>
      <c r="D315" s="106"/>
      <c r="E315" s="106"/>
      <c r="F315" s="4"/>
      <c r="G315" s="40"/>
      <c r="H315" s="60"/>
      <c r="I315" s="9"/>
      <c r="L315" s="32">
        <f t="shared" si="13"/>
        <v>0</v>
      </c>
      <c r="M315" s="32">
        <f t="shared" si="14"/>
        <v>0</v>
      </c>
    </row>
    <row r="316" spans="1:13" x14ac:dyDescent="0.2">
      <c r="A316" s="70">
        <f t="shared" si="3"/>
        <v>297</v>
      </c>
      <c r="B316" s="121">
        <f t="shared" si="12"/>
        <v>0</v>
      </c>
      <c r="C316" s="304"/>
      <c r="D316" s="106"/>
      <c r="E316" s="106"/>
      <c r="F316" s="4"/>
      <c r="G316" s="40"/>
      <c r="H316" s="60"/>
      <c r="I316" s="9"/>
      <c r="L316" s="32">
        <f t="shared" si="13"/>
        <v>0</v>
      </c>
      <c r="M316" s="32">
        <f t="shared" si="14"/>
        <v>0</v>
      </c>
    </row>
    <row r="317" spans="1:13" x14ac:dyDescent="0.2">
      <c r="A317" s="70">
        <f t="shared" si="3"/>
        <v>298</v>
      </c>
      <c r="B317" s="121">
        <f t="shared" si="12"/>
        <v>0</v>
      </c>
      <c r="C317" s="304"/>
      <c r="D317" s="106"/>
      <c r="E317" s="106"/>
      <c r="F317" s="4"/>
      <c r="G317" s="40"/>
      <c r="H317" s="60"/>
      <c r="I317" s="9"/>
      <c r="L317" s="32">
        <f t="shared" si="13"/>
        <v>0</v>
      </c>
      <c r="M317" s="32">
        <f t="shared" si="14"/>
        <v>0</v>
      </c>
    </row>
    <row r="318" spans="1:13" x14ac:dyDescent="0.2">
      <c r="A318" s="70">
        <f t="shared" si="3"/>
        <v>299</v>
      </c>
      <c r="B318" s="121">
        <f t="shared" si="12"/>
        <v>0</v>
      </c>
      <c r="C318" s="304"/>
      <c r="D318" s="106"/>
      <c r="E318" s="106"/>
      <c r="F318" s="4"/>
      <c r="G318" s="40"/>
      <c r="H318" s="60"/>
      <c r="I318" s="9"/>
      <c r="L318" s="32">
        <f t="shared" si="13"/>
        <v>0</v>
      </c>
      <c r="M318" s="32">
        <f t="shared" si="14"/>
        <v>0</v>
      </c>
    </row>
    <row r="319" spans="1:13" x14ac:dyDescent="0.2">
      <c r="A319" s="70">
        <f t="shared" ref="A319:A518" si="15">ROW()-Q1bline</f>
        <v>300</v>
      </c>
      <c r="B319" s="121">
        <f t="shared" si="12"/>
        <v>0</v>
      </c>
      <c r="C319" s="304"/>
      <c r="D319" s="106"/>
      <c r="E319" s="106"/>
      <c r="F319" s="4"/>
      <c r="G319" s="40"/>
      <c r="H319" s="60"/>
      <c r="I319" s="9"/>
      <c r="L319" s="32">
        <f t="shared" si="13"/>
        <v>0</v>
      </c>
      <c r="M319" s="32">
        <f t="shared" si="14"/>
        <v>0</v>
      </c>
    </row>
    <row r="320" spans="1:13" x14ac:dyDescent="0.2">
      <c r="A320" s="70">
        <f t="shared" si="15"/>
        <v>301</v>
      </c>
      <c r="B320" s="121">
        <f t="shared" si="12"/>
        <v>0</v>
      </c>
      <c r="C320" s="304"/>
      <c r="D320" s="106"/>
      <c r="E320" s="106"/>
      <c r="F320" s="4"/>
      <c r="G320" s="40"/>
      <c r="H320" s="60"/>
      <c r="I320" s="9"/>
      <c r="L320" s="32">
        <f t="shared" si="13"/>
        <v>0</v>
      </c>
      <c r="M320" s="32">
        <f t="shared" si="14"/>
        <v>0</v>
      </c>
    </row>
    <row r="321" spans="1:13" x14ac:dyDescent="0.2">
      <c r="A321" s="70">
        <f t="shared" si="15"/>
        <v>302</v>
      </c>
      <c r="B321" s="121">
        <f t="shared" si="12"/>
        <v>0</v>
      </c>
      <c r="C321" s="304"/>
      <c r="D321" s="106"/>
      <c r="E321" s="106"/>
      <c r="F321" s="4"/>
      <c r="G321" s="40"/>
      <c r="H321" s="60"/>
      <c r="I321" s="9"/>
      <c r="L321" s="32">
        <f t="shared" si="13"/>
        <v>0</v>
      </c>
      <c r="M321" s="32">
        <f t="shared" si="14"/>
        <v>0</v>
      </c>
    </row>
    <row r="322" spans="1:13" x14ac:dyDescent="0.2">
      <c r="A322" s="70">
        <f t="shared" si="15"/>
        <v>303</v>
      </c>
      <c r="B322" s="121">
        <f t="shared" si="12"/>
        <v>0</v>
      </c>
      <c r="C322" s="304"/>
      <c r="D322" s="106"/>
      <c r="E322" s="106"/>
      <c r="F322" s="4"/>
      <c r="G322" s="40"/>
      <c r="H322" s="60"/>
      <c r="I322" s="9"/>
      <c r="L322" s="32">
        <f t="shared" si="13"/>
        <v>0</v>
      </c>
      <c r="M322" s="32">
        <f t="shared" si="14"/>
        <v>0</v>
      </c>
    </row>
    <row r="323" spans="1:13" x14ac:dyDescent="0.2">
      <c r="A323" s="70">
        <f t="shared" si="15"/>
        <v>304</v>
      </c>
      <c r="B323" s="121">
        <f t="shared" si="12"/>
        <v>0</v>
      </c>
      <c r="C323" s="304"/>
      <c r="D323" s="106"/>
      <c r="E323" s="106"/>
      <c r="F323" s="4"/>
      <c r="G323" s="40"/>
      <c r="H323" s="60"/>
      <c r="I323" s="9"/>
      <c r="L323" s="32">
        <f t="shared" si="13"/>
        <v>0</v>
      </c>
      <c r="M323" s="32">
        <f t="shared" si="14"/>
        <v>0</v>
      </c>
    </row>
    <row r="324" spans="1:13" x14ac:dyDescent="0.2">
      <c r="A324" s="70">
        <f t="shared" si="15"/>
        <v>305</v>
      </c>
      <c r="B324" s="121">
        <f t="shared" si="12"/>
        <v>0</v>
      </c>
      <c r="C324" s="304"/>
      <c r="D324" s="106"/>
      <c r="E324" s="106"/>
      <c r="F324" s="4"/>
      <c r="G324" s="40"/>
      <c r="H324" s="60"/>
      <c r="I324" s="9"/>
      <c r="L324" s="32">
        <f t="shared" si="13"/>
        <v>0</v>
      </c>
      <c r="M324" s="32">
        <f t="shared" si="14"/>
        <v>0</v>
      </c>
    </row>
    <row r="325" spans="1:13" x14ac:dyDescent="0.2">
      <c r="A325" s="70">
        <f t="shared" si="15"/>
        <v>306</v>
      </c>
      <c r="B325" s="121">
        <f t="shared" si="12"/>
        <v>0</v>
      </c>
      <c r="C325" s="304"/>
      <c r="D325" s="106"/>
      <c r="E325" s="106"/>
      <c r="F325" s="4"/>
      <c r="G325" s="40"/>
      <c r="H325" s="60"/>
      <c r="I325" s="9"/>
      <c r="L325" s="32">
        <f t="shared" si="13"/>
        <v>0</v>
      </c>
      <c r="M325" s="32">
        <f t="shared" si="14"/>
        <v>0</v>
      </c>
    </row>
    <row r="326" spans="1:13" x14ac:dyDescent="0.2">
      <c r="A326" s="70">
        <f t="shared" si="15"/>
        <v>307</v>
      </c>
      <c r="B326" s="121">
        <f t="shared" si="12"/>
        <v>0</v>
      </c>
      <c r="C326" s="304"/>
      <c r="D326" s="106"/>
      <c r="E326" s="106"/>
      <c r="F326" s="4"/>
      <c r="G326" s="40"/>
      <c r="H326" s="60"/>
      <c r="I326" s="9"/>
      <c r="L326" s="32">
        <f t="shared" si="13"/>
        <v>0</v>
      </c>
      <c r="M326" s="32">
        <f t="shared" si="14"/>
        <v>0</v>
      </c>
    </row>
    <row r="327" spans="1:13" x14ac:dyDescent="0.2">
      <c r="A327" s="70">
        <f t="shared" si="15"/>
        <v>308</v>
      </c>
      <c r="B327" s="121">
        <f t="shared" si="12"/>
        <v>0</v>
      </c>
      <c r="C327" s="304"/>
      <c r="D327" s="106"/>
      <c r="E327" s="106"/>
      <c r="F327" s="4"/>
      <c r="G327" s="40"/>
      <c r="H327" s="60"/>
      <c r="I327" s="9"/>
      <c r="L327" s="32">
        <f t="shared" si="13"/>
        <v>0</v>
      </c>
      <c r="M327" s="32">
        <f t="shared" si="14"/>
        <v>0</v>
      </c>
    </row>
    <row r="328" spans="1:13" x14ac:dyDescent="0.2">
      <c r="A328" s="70">
        <f t="shared" si="15"/>
        <v>309</v>
      </c>
      <c r="B328" s="121">
        <f t="shared" si="12"/>
        <v>0</v>
      </c>
      <c r="C328" s="304"/>
      <c r="D328" s="106"/>
      <c r="E328" s="106"/>
      <c r="F328" s="4"/>
      <c r="G328" s="40"/>
      <c r="H328" s="60"/>
      <c r="I328" s="9"/>
      <c r="L328" s="32">
        <f t="shared" si="13"/>
        <v>0</v>
      </c>
      <c r="M328" s="32">
        <f t="shared" si="14"/>
        <v>0</v>
      </c>
    </row>
    <row r="329" spans="1:13" x14ac:dyDescent="0.2">
      <c r="A329" s="70">
        <f t="shared" si="15"/>
        <v>310</v>
      </c>
      <c r="B329" s="121">
        <f t="shared" si="12"/>
        <v>0</v>
      </c>
      <c r="C329" s="304"/>
      <c r="D329" s="106"/>
      <c r="E329" s="106"/>
      <c r="F329" s="4"/>
      <c r="G329" s="40"/>
      <c r="H329" s="60"/>
      <c r="I329" s="9"/>
      <c r="L329" s="32">
        <f t="shared" si="13"/>
        <v>0</v>
      </c>
      <c r="M329" s="32">
        <f t="shared" si="14"/>
        <v>0</v>
      </c>
    </row>
    <row r="330" spans="1:13" x14ac:dyDescent="0.2">
      <c r="A330" s="70">
        <f t="shared" si="15"/>
        <v>311</v>
      </c>
      <c r="B330" s="121">
        <f t="shared" si="12"/>
        <v>0</v>
      </c>
      <c r="C330" s="304"/>
      <c r="D330" s="106"/>
      <c r="E330" s="106"/>
      <c r="F330" s="4"/>
      <c r="G330" s="40"/>
      <c r="H330" s="60"/>
      <c r="I330" s="9"/>
      <c r="L330" s="32">
        <f t="shared" si="13"/>
        <v>0</v>
      </c>
      <c r="M330" s="32">
        <f t="shared" si="14"/>
        <v>0</v>
      </c>
    </row>
    <row r="331" spans="1:13" x14ac:dyDescent="0.2">
      <c r="A331" s="70">
        <f t="shared" si="15"/>
        <v>312</v>
      </c>
      <c r="B331" s="121">
        <f t="shared" si="12"/>
        <v>0</v>
      </c>
      <c r="C331" s="304"/>
      <c r="D331" s="106"/>
      <c r="E331" s="106"/>
      <c r="F331" s="4"/>
      <c r="G331" s="40"/>
      <c r="H331" s="60"/>
      <c r="I331" s="9"/>
      <c r="L331" s="32">
        <f t="shared" si="13"/>
        <v>0</v>
      </c>
      <c r="M331" s="32">
        <f t="shared" si="14"/>
        <v>0</v>
      </c>
    </row>
    <row r="332" spans="1:13" x14ac:dyDescent="0.2">
      <c r="A332" s="70">
        <f t="shared" si="15"/>
        <v>313</v>
      </c>
      <c r="B332" s="121">
        <f t="shared" si="12"/>
        <v>0</v>
      </c>
      <c r="C332" s="304"/>
      <c r="D332" s="106"/>
      <c r="E332" s="106"/>
      <c r="F332" s="4"/>
      <c r="G332" s="40"/>
      <c r="H332" s="60"/>
      <c r="I332" s="9"/>
      <c r="L332" s="32">
        <f t="shared" si="13"/>
        <v>0</v>
      </c>
      <c r="M332" s="32">
        <f t="shared" si="14"/>
        <v>0</v>
      </c>
    </row>
    <row r="333" spans="1:13" x14ac:dyDescent="0.2">
      <c r="A333" s="70">
        <f t="shared" si="15"/>
        <v>314</v>
      </c>
      <c r="B333" s="121">
        <f t="shared" si="12"/>
        <v>0</v>
      </c>
      <c r="C333" s="304"/>
      <c r="D333" s="106"/>
      <c r="E333" s="106"/>
      <c r="F333" s="4"/>
      <c r="G333" s="40"/>
      <c r="H333" s="60"/>
      <c r="I333" s="9"/>
      <c r="L333" s="32">
        <f t="shared" si="13"/>
        <v>0</v>
      </c>
      <c r="M333" s="32">
        <f t="shared" si="14"/>
        <v>0</v>
      </c>
    </row>
    <row r="334" spans="1:13" x14ac:dyDescent="0.2">
      <c r="A334" s="70">
        <f t="shared" si="15"/>
        <v>315</v>
      </c>
      <c r="B334" s="121">
        <f t="shared" si="12"/>
        <v>0</v>
      </c>
      <c r="C334" s="304"/>
      <c r="D334" s="106"/>
      <c r="E334" s="106"/>
      <c r="F334" s="4"/>
      <c r="G334" s="40"/>
      <c r="H334" s="60"/>
      <c r="I334" s="9"/>
      <c r="L334" s="32">
        <f t="shared" si="13"/>
        <v>0</v>
      </c>
      <c r="M334" s="32">
        <f t="shared" si="14"/>
        <v>0</v>
      </c>
    </row>
    <row r="335" spans="1:13" x14ac:dyDescent="0.2">
      <c r="A335" s="70">
        <f t="shared" si="15"/>
        <v>316</v>
      </c>
      <c r="B335" s="121">
        <f t="shared" si="12"/>
        <v>0</v>
      </c>
      <c r="C335" s="304"/>
      <c r="D335" s="106"/>
      <c r="E335" s="106"/>
      <c r="F335" s="4"/>
      <c r="G335" s="40"/>
      <c r="H335" s="60"/>
      <c r="I335" s="9"/>
      <c r="L335" s="32">
        <f t="shared" si="13"/>
        <v>0</v>
      </c>
      <c r="M335" s="32">
        <f t="shared" si="14"/>
        <v>0</v>
      </c>
    </row>
    <row r="336" spans="1:13" x14ac:dyDescent="0.2">
      <c r="A336" s="70">
        <f t="shared" si="15"/>
        <v>317</v>
      </c>
      <c r="B336" s="121">
        <f t="shared" si="12"/>
        <v>0</v>
      </c>
      <c r="C336" s="304"/>
      <c r="D336" s="106"/>
      <c r="E336" s="106"/>
      <c r="F336" s="4"/>
      <c r="G336" s="40"/>
      <c r="H336" s="60"/>
      <c r="I336" s="9"/>
      <c r="L336" s="32">
        <f t="shared" si="13"/>
        <v>0</v>
      </c>
      <c r="M336" s="32">
        <f t="shared" si="14"/>
        <v>0</v>
      </c>
    </row>
    <row r="337" spans="1:13" x14ac:dyDescent="0.2">
      <c r="A337" s="70">
        <f t="shared" si="15"/>
        <v>318</v>
      </c>
      <c r="B337" s="121">
        <f t="shared" si="12"/>
        <v>0</v>
      </c>
      <c r="C337" s="304"/>
      <c r="D337" s="106"/>
      <c r="E337" s="106"/>
      <c r="F337" s="4"/>
      <c r="G337" s="40"/>
      <c r="H337" s="60"/>
      <c r="I337" s="9"/>
      <c r="L337" s="32">
        <f t="shared" si="13"/>
        <v>0</v>
      </c>
      <c r="M337" s="32">
        <f t="shared" si="14"/>
        <v>0</v>
      </c>
    </row>
    <row r="338" spans="1:13" x14ac:dyDescent="0.2">
      <c r="A338" s="70">
        <f t="shared" si="15"/>
        <v>319</v>
      </c>
      <c r="B338" s="121">
        <f t="shared" si="12"/>
        <v>0</v>
      </c>
      <c r="C338" s="304"/>
      <c r="D338" s="106"/>
      <c r="E338" s="106"/>
      <c r="F338" s="4"/>
      <c r="G338" s="40"/>
      <c r="H338" s="60"/>
      <c r="I338" s="9"/>
      <c r="L338" s="32">
        <f t="shared" si="13"/>
        <v>0</v>
      </c>
      <c r="M338" s="32">
        <f t="shared" si="14"/>
        <v>0</v>
      </c>
    </row>
    <row r="339" spans="1:13" x14ac:dyDescent="0.2">
      <c r="A339" s="70">
        <f t="shared" si="15"/>
        <v>320</v>
      </c>
      <c r="B339" s="121">
        <f t="shared" si="12"/>
        <v>0</v>
      </c>
      <c r="C339" s="304"/>
      <c r="D339" s="106"/>
      <c r="E339" s="106"/>
      <c r="F339" s="4"/>
      <c r="G339" s="40"/>
      <c r="H339" s="60"/>
      <c r="I339" s="9"/>
      <c r="L339" s="32">
        <f t="shared" si="13"/>
        <v>0</v>
      </c>
      <c r="M339" s="32">
        <f t="shared" si="14"/>
        <v>0</v>
      </c>
    </row>
    <row r="340" spans="1:13" x14ac:dyDescent="0.2">
      <c r="A340" s="70">
        <f t="shared" si="15"/>
        <v>321</v>
      </c>
      <c r="B340" s="121">
        <f t="shared" si="12"/>
        <v>0</v>
      </c>
      <c r="C340" s="304"/>
      <c r="D340" s="106"/>
      <c r="E340" s="106"/>
      <c r="F340" s="4"/>
      <c r="G340" s="40"/>
      <c r="H340" s="60"/>
      <c r="I340" s="9"/>
      <c r="L340" s="32">
        <f t="shared" si="13"/>
        <v>0</v>
      </c>
      <c r="M340" s="32">
        <f t="shared" si="14"/>
        <v>0</v>
      </c>
    </row>
    <row r="341" spans="1:13" x14ac:dyDescent="0.2">
      <c r="A341" s="70">
        <f t="shared" si="15"/>
        <v>322</v>
      </c>
      <c r="B341" s="121">
        <f t="shared" si="12"/>
        <v>0</v>
      </c>
      <c r="C341" s="304"/>
      <c r="D341" s="106"/>
      <c r="E341" s="106"/>
      <c r="F341" s="4"/>
      <c r="G341" s="40"/>
      <c r="H341" s="60"/>
      <c r="I341" s="9"/>
      <c r="L341" s="32">
        <f t="shared" si="13"/>
        <v>0</v>
      </c>
      <c r="M341" s="32">
        <f t="shared" si="14"/>
        <v>0</v>
      </c>
    </row>
    <row r="342" spans="1:13" x14ac:dyDescent="0.2">
      <c r="A342" s="70">
        <f t="shared" si="15"/>
        <v>323</v>
      </c>
      <c r="B342" s="121">
        <f t="shared" si="12"/>
        <v>0</v>
      </c>
      <c r="C342" s="304"/>
      <c r="D342" s="106"/>
      <c r="E342" s="106"/>
      <c r="F342" s="4"/>
      <c r="G342" s="40"/>
      <c r="H342" s="60"/>
      <c r="I342" s="9"/>
      <c r="L342" s="32">
        <f t="shared" si="13"/>
        <v>0</v>
      </c>
      <c r="M342" s="32">
        <f t="shared" si="14"/>
        <v>0</v>
      </c>
    </row>
    <row r="343" spans="1:13" x14ac:dyDescent="0.2">
      <c r="A343" s="70">
        <f t="shared" si="15"/>
        <v>324</v>
      </c>
      <c r="B343" s="121">
        <f t="shared" si="12"/>
        <v>0</v>
      </c>
      <c r="C343" s="304"/>
      <c r="D343" s="106"/>
      <c r="E343" s="106"/>
      <c r="F343" s="4"/>
      <c r="G343" s="40"/>
      <c r="H343" s="60"/>
      <c r="I343" s="9"/>
      <c r="L343" s="32">
        <f t="shared" si="13"/>
        <v>0</v>
      </c>
      <c r="M343" s="32">
        <f t="shared" si="14"/>
        <v>0</v>
      </c>
    </row>
    <row r="344" spans="1:13" x14ac:dyDescent="0.2">
      <c r="A344" s="70">
        <f t="shared" si="15"/>
        <v>325</v>
      </c>
      <c r="B344" s="121">
        <f t="shared" si="12"/>
        <v>0</v>
      </c>
      <c r="C344" s="304"/>
      <c r="D344" s="106"/>
      <c r="E344" s="106"/>
      <c r="F344" s="4"/>
      <c r="G344" s="40"/>
      <c r="H344" s="60"/>
      <c r="I344" s="9"/>
      <c r="L344" s="32">
        <f t="shared" si="13"/>
        <v>0</v>
      </c>
      <c r="M344" s="32">
        <f t="shared" si="14"/>
        <v>0</v>
      </c>
    </row>
    <row r="345" spans="1:13" x14ac:dyDescent="0.2">
      <c r="A345" s="70">
        <f t="shared" si="15"/>
        <v>326</v>
      </c>
      <c r="B345" s="121">
        <f t="shared" si="12"/>
        <v>0</v>
      </c>
      <c r="C345" s="304"/>
      <c r="D345" s="106"/>
      <c r="E345" s="106"/>
      <c r="F345" s="4"/>
      <c r="G345" s="40"/>
      <c r="H345" s="60"/>
      <c r="I345" s="9"/>
      <c r="L345" s="32">
        <f t="shared" si="13"/>
        <v>0</v>
      </c>
      <c r="M345" s="32">
        <f t="shared" si="14"/>
        <v>0</v>
      </c>
    </row>
    <row r="346" spans="1:13" x14ac:dyDescent="0.2">
      <c r="A346" s="70">
        <f t="shared" si="15"/>
        <v>327</v>
      </c>
      <c r="B346" s="121">
        <f t="shared" si="12"/>
        <v>0</v>
      </c>
      <c r="C346" s="304"/>
      <c r="D346" s="106"/>
      <c r="E346" s="106"/>
      <c r="F346" s="4"/>
      <c r="G346" s="40"/>
      <c r="H346" s="60"/>
      <c r="I346" s="9"/>
      <c r="L346" s="32">
        <f t="shared" si="13"/>
        <v>0</v>
      </c>
      <c r="M346" s="32">
        <f t="shared" si="14"/>
        <v>0</v>
      </c>
    </row>
    <row r="347" spans="1:13" x14ac:dyDescent="0.2">
      <c r="A347" s="70">
        <f t="shared" si="15"/>
        <v>328</v>
      </c>
      <c r="B347" s="121">
        <f t="shared" si="12"/>
        <v>0</v>
      </c>
      <c r="C347" s="304"/>
      <c r="D347" s="106"/>
      <c r="E347" s="106"/>
      <c r="F347" s="4"/>
      <c r="G347" s="40"/>
      <c r="H347" s="60"/>
      <c r="I347" s="9"/>
      <c r="L347" s="32">
        <f t="shared" si="13"/>
        <v>0</v>
      </c>
      <c r="M347" s="32">
        <f t="shared" si="14"/>
        <v>0</v>
      </c>
    </row>
    <row r="348" spans="1:13" x14ac:dyDescent="0.2">
      <c r="A348" s="70">
        <f t="shared" si="15"/>
        <v>329</v>
      </c>
      <c r="B348" s="121">
        <f t="shared" si="12"/>
        <v>0</v>
      </c>
      <c r="C348" s="304"/>
      <c r="D348" s="106"/>
      <c r="E348" s="106"/>
      <c r="F348" s="4"/>
      <c r="G348" s="40"/>
      <c r="H348" s="60"/>
      <c r="I348" s="9"/>
      <c r="L348" s="32">
        <f t="shared" si="13"/>
        <v>0</v>
      </c>
      <c r="M348" s="32">
        <f t="shared" si="14"/>
        <v>0</v>
      </c>
    </row>
    <row r="349" spans="1:13" x14ac:dyDescent="0.2">
      <c r="A349" s="70">
        <f t="shared" si="15"/>
        <v>330</v>
      </c>
      <c r="B349" s="121">
        <f t="shared" si="12"/>
        <v>0</v>
      </c>
      <c r="C349" s="304"/>
      <c r="D349" s="106"/>
      <c r="E349" s="106"/>
      <c r="F349" s="4"/>
      <c r="G349" s="40"/>
      <c r="H349" s="60"/>
      <c r="I349" s="9"/>
      <c r="L349" s="32">
        <f t="shared" si="13"/>
        <v>0</v>
      </c>
      <c r="M349" s="32">
        <f t="shared" si="14"/>
        <v>0</v>
      </c>
    </row>
    <row r="350" spans="1:13" x14ac:dyDescent="0.2">
      <c r="A350" s="70">
        <f t="shared" si="15"/>
        <v>331</v>
      </c>
      <c r="B350" s="121">
        <f t="shared" si="12"/>
        <v>0</v>
      </c>
      <c r="C350" s="304"/>
      <c r="D350" s="106"/>
      <c r="E350" s="106"/>
      <c r="F350" s="4"/>
      <c r="G350" s="40"/>
      <c r="H350" s="60"/>
      <c r="I350" s="9"/>
      <c r="L350" s="32">
        <f t="shared" si="13"/>
        <v>0</v>
      </c>
      <c r="M350" s="32">
        <f t="shared" si="14"/>
        <v>0</v>
      </c>
    </row>
    <row r="351" spans="1:13" x14ac:dyDescent="0.2">
      <c r="A351" s="70">
        <f t="shared" si="15"/>
        <v>332</v>
      </c>
      <c r="B351" s="121">
        <f t="shared" si="12"/>
        <v>0</v>
      </c>
      <c r="C351" s="304"/>
      <c r="D351" s="106"/>
      <c r="E351" s="106"/>
      <c r="F351" s="4"/>
      <c r="G351" s="40"/>
      <c r="H351" s="60"/>
      <c r="I351" s="9"/>
      <c r="L351" s="32">
        <f t="shared" si="13"/>
        <v>0</v>
      </c>
      <c r="M351" s="32">
        <f t="shared" si="14"/>
        <v>0</v>
      </c>
    </row>
    <row r="352" spans="1:13" x14ac:dyDescent="0.2">
      <c r="A352" s="70">
        <f t="shared" si="15"/>
        <v>333</v>
      </c>
      <c r="B352" s="121">
        <f t="shared" si="12"/>
        <v>0</v>
      </c>
      <c r="C352" s="304"/>
      <c r="D352" s="106"/>
      <c r="E352" s="106"/>
      <c r="F352" s="4"/>
      <c r="G352" s="40"/>
      <c r="H352" s="60"/>
      <c r="I352" s="9"/>
      <c r="L352" s="32">
        <f t="shared" si="13"/>
        <v>0</v>
      </c>
      <c r="M352" s="32">
        <f t="shared" si="14"/>
        <v>0</v>
      </c>
    </row>
    <row r="353" spans="1:13" x14ac:dyDescent="0.2">
      <c r="A353" s="70">
        <f t="shared" si="15"/>
        <v>334</v>
      </c>
      <c r="B353" s="121">
        <f t="shared" si="12"/>
        <v>0</v>
      </c>
      <c r="C353" s="304"/>
      <c r="D353" s="106"/>
      <c r="E353" s="106"/>
      <c r="F353" s="4"/>
      <c r="G353" s="40"/>
      <c r="H353" s="60"/>
      <c r="I353" s="9"/>
      <c r="L353" s="32">
        <f t="shared" si="13"/>
        <v>0</v>
      </c>
      <c r="M353" s="32">
        <f t="shared" si="14"/>
        <v>0</v>
      </c>
    </row>
    <row r="354" spans="1:13" x14ac:dyDescent="0.2">
      <c r="A354" s="70">
        <f t="shared" si="15"/>
        <v>335</v>
      </c>
      <c r="B354" s="121">
        <f t="shared" si="12"/>
        <v>0</v>
      </c>
      <c r="C354" s="304"/>
      <c r="D354" s="106"/>
      <c r="E354" s="106"/>
      <c r="F354" s="4"/>
      <c r="G354" s="40"/>
      <c r="H354" s="60"/>
      <c r="I354" s="9"/>
      <c r="L354" s="32">
        <f t="shared" si="13"/>
        <v>0</v>
      </c>
      <c r="M354" s="32">
        <f t="shared" si="14"/>
        <v>0</v>
      </c>
    </row>
    <row r="355" spans="1:13" x14ac:dyDescent="0.2">
      <c r="A355" s="70">
        <f t="shared" si="15"/>
        <v>336</v>
      </c>
      <c r="B355" s="121">
        <f t="shared" si="12"/>
        <v>0</v>
      </c>
      <c r="C355" s="304"/>
      <c r="D355" s="106"/>
      <c r="E355" s="106"/>
      <c r="F355" s="4"/>
      <c r="G355" s="40"/>
      <c r="H355" s="60"/>
      <c r="I355" s="9"/>
      <c r="L355" s="32">
        <f t="shared" si="13"/>
        <v>0</v>
      </c>
      <c r="M355" s="32">
        <f t="shared" si="14"/>
        <v>0</v>
      </c>
    </row>
    <row r="356" spans="1:13" x14ac:dyDescent="0.2">
      <c r="A356" s="70">
        <f t="shared" si="15"/>
        <v>337</v>
      </c>
      <c r="B356" s="121">
        <f t="shared" si="12"/>
        <v>0</v>
      </c>
      <c r="C356" s="304"/>
      <c r="D356" s="106"/>
      <c r="E356" s="106"/>
      <c r="F356" s="4"/>
      <c r="G356" s="40"/>
      <c r="H356" s="60"/>
      <c r="I356" s="9"/>
      <c r="L356" s="32">
        <f t="shared" si="13"/>
        <v>0</v>
      </c>
      <c r="M356" s="32">
        <f t="shared" si="14"/>
        <v>0</v>
      </c>
    </row>
    <row r="357" spans="1:13" x14ac:dyDescent="0.2">
      <c r="A357" s="70">
        <f t="shared" si="15"/>
        <v>338</v>
      </c>
      <c r="B357" s="121">
        <f t="shared" si="12"/>
        <v>0</v>
      </c>
      <c r="C357" s="304"/>
      <c r="D357" s="106"/>
      <c r="E357" s="106"/>
      <c r="F357" s="4"/>
      <c r="G357" s="40"/>
      <c r="H357" s="60"/>
      <c r="I357" s="9"/>
      <c r="L357" s="32">
        <f t="shared" si="13"/>
        <v>0</v>
      </c>
      <c r="M357" s="32">
        <f t="shared" si="14"/>
        <v>0</v>
      </c>
    </row>
    <row r="358" spans="1:13" x14ac:dyDescent="0.2">
      <c r="A358" s="70">
        <f t="shared" si="15"/>
        <v>339</v>
      </c>
      <c r="B358" s="121">
        <f t="shared" si="12"/>
        <v>0</v>
      </c>
      <c r="C358" s="304"/>
      <c r="D358" s="106"/>
      <c r="E358" s="106"/>
      <c r="F358" s="4"/>
      <c r="G358" s="40"/>
      <c r="H358" s="60"/>
      <c r="I358" s="9"/>
      <c r="L358" s="32">
        <f t="shared" si="13"/>
        <v>0</v>
      </c>
      <c r="M358" s="32">
        <f t="shared" si="14"/>
        <v>0</v>
      </c>
    </row>
    <row r="359" spans="1:13" x14ac:dyDescent="0.2">
      <c r="A359" s="70">
        <f t="shared" si="15"/>
        <v>340</v>
      </c>
      <c r="B359" s="121">
        <f t="shared" si="12"/>
        <v>0</v>
      </c>
      <c r="C359" s="304"/>
      <c r="D359" s="106"/>
      <c r="E359" s="106"/>
      <c r="F359" s="4"/>
      <c r="G359" s="40"/>
      <c r="H359" s="60"/>
      <c r="I359" s="9"/>
      <c r="L359" s="32">
        <f t="shared" si="13"/>
        <v>0</v>
      </c>
      <c r="M359" s="32">
        <f t="shared" si="14"/>
        <v>0</v>
      </c>
    </row>
    <row r="360" spans="1:13" x14ac:dyDescent="0.2">
      <c r="A360" s="70">
        <f t="shared" si="15"/>
        <v>341</v>
      </c>
      <c r="B360" s="121">
        <f t="shared" si="12"/>
        <v>0</v>
      </c>
      <c r="C360" s="304"/>
      <c r="D360" s="106"/>
      <c r="E360" s="106"/>
      <c r="F360" s="4"/>
      <c r="G360" s="40"/>
      <c r="H360" s="60"/>
      <c r="I360" s="9"/>
      <c r="L360" s="32">
        <f t="shared" si="13"/>
        <v>0</v>
      </c>
      <c r="M360" s="32">
        <f t="shared" si="14"/>
        <v>0</v>
      </c>
    </row>
    <row r="361" spans="1:13" x14ac:dyDescent="0.2">
      <c r="A361" s="70">
        <f t="shared" si="15"/>
        <v>342</v>
      </c>
      <c r="B361" s="121">
        <f t="shared" si="12"/>
        <v>0</v>
      </c>
      <c r="C361" s="304"/>
      <c r="D361" s="106"/>
      <c r="E361" s="106"/>
      <c r="F361" s="4"/>
      <c r="G361" s="40"/>
      <c r="H361" s="60"/>
      <c r="I361" s="9"/>
      <c r="L361" s="32">
        <f t="shared" si="13"/>
        <v>0</v>
      </c>
      <c r="M361" s="32">
        <f t="shared" si="14"/>
        <v>0</v>
      </c>
    </row>
    <row r="362" spans="1:13" x14ac:dyDescent="0.2">
      <c r="A362" s="70">
        <f t="shared" si="15"/>
        <v>343</v>
      </c>
      <c r="B362" s="121">
        <f t="shared" si="12"/>
        <v>0</v>
      </c>
      <c r="C362" s="304"/>
      <c r="D362" s="106"/>
      <c r="E362" s="106"/>
      <c r="F362" s="4"/>
      <c r="G362" s="40"/>
      <c r="H362" s="60"/>
      <c r="I362" s="9"/>
      <c r="L362" s="32">
        <f t="shared" si="13"/>
        <v>0</v>
      </c>
      <c r="M362" s="32">
        <f t="shared" si="14"/>
        <v>0</v>
      </c>
    </row>
    <row r="363" spans="1:13" x14ac:dyDescent="0.2">
      <c r="A363" s="70">
        <f t="shared" si="15"/>
        <v>344</v>
      </c>
      <c r="B363" s="121">
        <f t="shared" ref="B363:B518" si="16">IF(ISBLANK(E363),0,VLOOKUP(TRIM(E363),AllVarieties,4,FALSE))</f>
        <v>0</v>
      </c>
      <c r="C363" s="304"/>
      <c r="D363" s="106"/>
      <c r="E363" s="106"/>
      <c r="F363" s="4"/>
      <c r="G363" s="40"/>
      <c r="H363" s="60"/>
      <c r="I363" s="9"/>
      <c r="L363" s="32">
        <f t="shared" si="13"/>
        <v>0</v>
      </c>
      <c r="M363" s="32">
        <f t="shared" si="14"/>
        <v>0</v>
      </c>
    </row>
    <row r="364" spans="1:13" x14ac:dyDescent="0.2">
      <c r="A364" s="70">
        <f t="shared" si="15"/>
        <v>345</v>
      </c>
      <c r="B364" s="121">
        <f t="shared" si="16"/>
        <v>0</v>
      </c>
      <c r="C364" s="304"/>
      <c r="D364" s="106"/>
      <c r="E364" s="106"/>
      <c r="F364" s="4"/>
      <c r="G364" s="40"/>
      <c r="H364" s="60"/>
      <c r="I364" s="9"/>
      <c r="L364" s="32">
        <f t="shared" ref="L364:L518" si="17">IF(ISNA(+B364),1,0)</f>
        <v>0</v>
      </c>
      <c r="M364" s="32">
        <f t="shared" ref="M364:M518" si="18">IF(ISERR(+B364),1,0)</f>
        <v>0</v>
      </c>
    </row>
    <row r="365" spans="1:13" x14ac:dyDescent="0.2">
      <c r="A365" s="70">
        <f t="shared" si="15"/>
        <v>346</v>
      </c>
      <c r="B365" s="121">
        <f t="shared" si="16"/>
        <v>0</v>
      </c>
      <c r="C365" s="304"/>
      <c r="D365" s="106"/>
      <c r="E365" s="106"/>
      <c r="F365" s="4"/>
      <c r="G365" s="40"/>
      <c r="H365" s="60"/>
      <c r="I365" s="9"/>
      <c r="L365" s="32">
        <f t="shared" si="17"/>
        <v>0</v>
      </c>
      <c r="M365" s="32">
        <f t="shared" si="18"/>
        <v>0</v>
      </c>
    </row>
    <row r="366" spans="1:13" x14ac:dyDescent="0.2">
      <c r="A366" s="70">
        <f t="shared" si="15"/>
        <v>347</v>
      </c>
      <c r="B366" s="121">
        <f t="shared" si="16"/>
        <v>0</v>
      </c>
      <c r="C366" s="304"/>
      <c r="D366" s="106"/>
      <c r="E366" s="106"/>
      <c r="F366" s="4"/>
      <c r="G366" s="40"/>
      <c r="H366" s="60"/>
      <c r="I366" s="9"/>
      <c r="L366" s="32">
        <f t="shared" si="17"/>
        <v>0</v>
      </c>
      <c r="M366" s="32">
        <f t="shared" si="18"/>
        <v>0</v>
      </c>
    </row>
    <row r="367" spans="1:13" x14ac:dyDescent="0.2">
      <c r="A367" s="70">
        <f t="shared" si="15"/>
        <v>348</v>
      </c>
      <c r="B367" s="121">
        <f t="shared" si="16"/>
        <v>0</v>
      </c>
      <c r="C367" s="304"/>
      <c r="D367" s="106"/>
      <c r="E367" s="106"/>
      <c r="F367" s="4"/>
      <c r="G367" s="40"/>
      <c r="H367" s="60"/>
      <c r="I367" s="9"/>
      <c r="L367" s="32">
        <f t="shared" si="17"/>
        <v>0</v>
      </c>
      <c r="M367" s="32">
        <f t="shared" si="18"/>
        <v>0</v>
      </c>
    </row>
    <row r="368" spans="1:13" x14ac:dyDescent="0.2">
      <c r="A368" s="70">
        <f t="shared" si="15"/>
        <v>349</v>
      </c>
      <c r="B368" s="121">
        <f t="shared" si="16"/>
        <v>0</v>
      </c>
      <c r="C368" s="304"/>
      <c r="D368" s="106"/>
      <c r="E368" s="106"/>
      <c r="F368" s="4"/>
      <c r="G368" s="40"/>
      <c r="H368" s="60"/>
      <c r="I368" s="9"/>
      <c r="L368" s="32">
        <f t="shared" si="17"/>
        <v>0</v>
      </c>
      <c r="M368" s="32">
        <f t="shared" si="18"/>
        <v>0</v>
      </c>
    </row>
    <row r="369" spans="1:13" x14ac:dyDescent="0.2">
      <c r="A369" s="70">
        <f t="shared" si="15"/>
        <v>350</v>
      </c>
      <c r="B369" s="121">
        <f t="shared" si="16"/>
        <v>0</v>
      </c>
      <c r="C369" s="304"/>
      <c r="D369" s="106"/>
      <c r="E369" s="106"/>
      <c r="F369" s="4"/>
      <c r="G369" s="40"/>
      <c r="H369" s="60"/>
      <c r="I369" s="9"/>
      <c r="L369" s="32">
        <f t="shared" si="17"/>
        <v>0</v>
      </c>
      <c r="M369" s="32">
        <f t="shared" si="18"/>
        <v>0</v>
      </c>
    </row>
    <row r="370" spans="1:13" x14ac:dyDescent="0.2">
      <c r="A370" s="70">
        <f t="shared" si="15"/>
        <v>351</v>
      </c>
      <c r="B370" s="121">
        <f t="shared" si="16"/>
        <v>0</v>
      </c>
      <c r="C370" s="304"/>
      <c r="D370" s="106"/>
      <c r="E370" s="106"/>
      <c r="F370" s="4"/>
      <c r="G370" s="40"/>
      <c r="H370" s="60"/>
      <c r="I370" s="9"/>
      <c r="L370" s="32">
        <f t="shared" si="17"/>
        <v>0</v>
      </c>
      <c r="M370" s="32">
        <f t="shared" si="18"/>
        <v>0</v>
      </c>
    </row>
    <row r="371" spans="1:13" x14ac:dyDescent="0.2">
      <c r="A371" s="70">
        <f t="shared" si="15"/>
        <v>352</v>
      </c>
      <c r="B371" s="121">
        <f t="shared" si="16"/>
        <v>0</v>
      </c>
      <c r="C371" s="304"/>
      <c r="D371" s="106"/>
      <c r="E371" s="106"/>
      <c r="F371" s="4"/>
      <c r="G371" s="40"/>
      <c r="H371" s="60"/>
      <c r="I371" s="9"/>
      <c r="L371" s="32">
        <f t="shared" si="17"/>
        <v>0</v>
      </c>
      <c r="M371" s="32">
        <f t="shared" si="18"/>
        <v>0</v>
      </c>
    </row>
    <row r="372" spans="1:13" x14ac:dyDescent="0.2">
      <c r="A372" s="70">
        <f t="shared" si="15"/>
        <v>353</v>
      </c>
      <c r="B372" s="121">
        <f t="shared" si="16"/>
        <v>0</v>
      </c>
      <c r="C372" s="304"/>
      <c r="D372" s="106"/>
      <c r="E372" s="106"/>
      <c r="F372" s="4"/>
      <c r="G372" s="40"/>
      <c r="H372" s="60"/>
      <c r="I372" s="9"/>
      <c r="L372" s="32">
        <f t="shared" si="17"/>
        <v>0</v>
      </c>
      <c r="M372" s="32">
        <f t="shared" si="18"/>
        <v>0</v>
      </c>
    </row>
    <row r="373" spans="1:13" x14ac:dyDescent="0.2">
      <c r="A373" s="70">
        <f t="shared" si="15"/>
        <v>354</v>
      </c>
      <c r="B373" s="121">
        <f t="shared" si="16"/>
        <v>0</v>
      </c>
      <c r="C373" s="304"/>
      <c r="D373" s="106"/>
      <c r="E373" s="106"/>
      <c r="F373" s="4"/>
      <c r="G373" s="40"/>
      <c r="H373" s="60"/>
      <c r="I373" s="9"/>
      <c r="L373" s="32">
        <f t="shared" si="17"/>
        <v>0</v>
      </c>
      <c r="M373" s="32">
        <f t="shared" si="18"/>
        <v>0</v>
      </c>
    </row>
    <row r="374" spans="1:13" x14ac:dyDescent="0.2">
      <c r="A374" s="70">
        <f t="shared" si="15"/>
        <v>355</v>
      </c>
      <c r="B374" s="121">
        <f t="shared" si="16"/>
        <v>0</v>
      </c>
      <c r="C374" s="304"/>
      <c r="D374" s="106"/>
      <c r="E374" s="106"/>
      <c r="F374" s="4"/>
      <c r="G374" s="40"/>
      <c r="H374" s="60"/>
      <c r="I374" s="9"/>
      <c r="L374" s="32">
        <f t="shared" si="17"/>
        <v>0</v>
      </c>
      <c r="M374" s="32">
        <f t="shared" si="18"/>
        <v>0</v>
      </c>
    </row>
    <row r="375" spans="1:13" x14ac:dyDescent="0.2">
      <c r="A375" s="70">
        <f t="shared" si="15"/>
        <v>356</v>
      </c>
      <c r="B375" s="121">
        <f t="shared" si="16"/>
        <v>0</v>
      </c>
      <c r="C375" s="304"/>
      <c r="D375" s="106"/>
      <c r="E375" s="106"/>
      <c r="F375" s="4"/>
      <c r="G375" s="40"/>
      <c r="H375" s="60"/>
      <c r="I375" s="9"/>
      <c r="L375" s="32">
        <f t="shared" si="17"/>
        <v>0</v>
      </c>
      <c r="M375" s="32">
        <f t="shared" si="18"/>
        <v>0</v>
      </c>
    </row>
    <row r="376" spans="1:13" x14ac:dyDescent="0.2">
      <c r="A376" s="70">
        <f t="shared" si="15"/>
        <v>357</v>
      </c>
      <c r="B376" s="121">
        <f t="shared" si="16"/>
        <v>0</v>
      </c>
      <c r="C376" s="304"/>
      <c r="D376" s="106"/>
      <c r="E376" s="106"/>
      <c r="F376" s="4"/>
      <c r="G376" s="40"/>
      <c r="H376" s="60"/>
      <c r="I376" s="9"/>
      <c r="L376" s="32">
        <f t="shared" si="17"/>
        <v>0</v>
      </c>
      <c r="M376" s="32">
        <f t="shared" si="18"/>
        <v>0</v>
      </c>
    </row>
    <row r="377" spans="1:13" x14ac:dyDescent="0.2">
      <c r="A377" s="70">
        <f t="shared" si="15"/>
        <v>358</v>
      </c>
      <c r="B377" s="121">
        <f t="shared" si="16"/>
        <v>0</v>
      </c>
      <c r="C377" s="304"/>
      <c r="D377" s="106"/>
      <c r="E377" s="106"/>
      <c r="F377" s="4"/>
      <c r="G377" s="40"/>
      <c r="H377" s="60"/>
      <c r="I377" s="9"/>
      <c r="L377" s="32">
        <f t="shared" si="17"/>
        <v>0</v>
      </c>
      <c r="M377" s="32">
        <f t="shared" si="18"/>
        <v>0</v>
      </c>
    </row>
    <row r="378" spans="1:13" x14ac:dyDescent="0.2">
      <c r="A378" s="70">
        <f t="shared" si="15"/>
        <v>359</v>
      </c>
      <c r="B378" s="121">
        <f t="shared" si="16"/>
        <v>0</v>
      </c>
      <c r="C378" s="304"/>
      <c r="D378" s="106"/>
      <c r="E378" s="106"/>
      <c r="F378" s="4"/>
      <c r="G378" s="40"/>
      <c r="H378" s="60"/>
      <c r="I378" s="9"/>
      <c r="L378" s="32">
        <f t="shared" si="17"/>
        <v>0</v>
      </c>
      <c r="M378" s="32">
        <f t="shared" si="18"/>
        <v>0</v>
      </c>
    </row>
    <row r="379" spans="1:13" x14ac:dyDescent="0.2">
      <c r="A379" s="70">
        <f t="shared" si="15"/>
        <v>360</v>
      </c>
      <c r="B379" s="121">
        <f t="shared" si="16"/>
        <v>0</v>
      </c>
      <c r="C379" s="304"/>
      <c r="D379" s="106"/>
      <c r="E379" s="106"/>
      <c r="F379" s="4"/>
      <c r="G379" s="40"/>
      <c r="H379" s="60"/>
      <c r="I379" s="9"/>
      <c r="L379" s="32">
        <f t="shared" si="17"/>
        <v>0</v>
      </c>
      <c r="M379" s="32">
        <f t="shared" si="18"/>
        <v>0</v>
      </c>
    </row>
    <row r="380" spans="1:13" x14ac:dyDescent="0.2">
      <c r="A380" s="70">
        <f t="shared" si="15"/>
        <v>361</v>
      </c>
      <c r="B380" s="121">
        <f t="shared" si="16"/>
        <v>0</v>
      </c>
      <c r="C380" s="304"/>
      <c r="D380" s="106"/>
      <c r="E380" s="106"/>
      <c r="F380" s="4"/>
      <c r="G380" s="40"/>
      <c r="H380" s="60"/>
      <c r="I380" s="9"/>
      <c r="L380" s="32">
        <f t="shared" si="17"/>
        <v>0</v>
      </c>
      <c r="M380" s="32">
        <f t="shared" si="18"/>
        <v>0</v>
      </c>
    </row>
    <row r="381" spans="1:13" x14ac:dyDescent="0.2">
      <c r="A381" s="70">
        <f t="shared" si="15"/>
        <v>362</v>
      </c>
      <c r="B381" s="121">
        <f t="shared" si="16"/>
        <v>0</v>
      </c>
      <c r="C381" s="304"/>
      <c r="D381" s="106"/>
      <c r="E381" s="106"/>
      <c r="F381" s="4"/>
      <c r="G381" s="40"/>
      <c r="H381" s="60"/>
      <c r="I381" s="9"/>
      <c r="L381" s="32">
        <f t="shared" si="17"/>
        <v>0</v>
      </c>
      <c r="M381" s="32">
        <f t="shared" si="18"/>
        <v>0</v>
      </c>
    </row>
    <row r="382" spans="1:13" x14ac:dyDescent="0.2">
      <c r="A382" s="70">
        <f t="shared" si="15"/>
        <v>363</v>
      </c>
      <c r="B382" s="121">
        <f t="shared" si="16"/>
        <v>0</v>
      </c>
      <c r="C382" s="304"/>
      <c r="D382" s="106"/>
      <c r="E382" s="106"/>
      <c r="F382" s="4"/>
      <c r="G382" s="40"/>
      <c r="H382" s="60"/>
      <c r="I382" s="9"/>
      <c r="L382" s="32">
        <f t="shared" si="17"/>
        <v>0</v>
      </c>
      <c r="M382" s="32">
        <f t="shared" si="18"/>
        <v>0</v>
      </c>
    </row>
    <row r="383" spans="1:13" x14ac:dyDescent="0.2">
      <c r="A383" s="70">
        <f t="shared" si="15"/>
        <v>364</v>
      </c>
      <c r="B383" s="121">
        <f t="shared" si="16"/>
        <v>0</v>
      </c>
      <c r="C383" s="304"/>
      <c r="D383" s="106"/>
      <c r="E383" s="106"/>
      <c r="F383" s="4"/>
      <c r="G383" s="40"/>
      <c r="H383" s="60"/>
      <c r="I383" s="9"/>
      <c r="L383" s="32">
        <f t="shared" si="17"/>
        <v>0</v>
      </c>
      <c r="M383" s="32">
        <f t="shared" si="18"/>
        <v>0</v>
      </c>
    </row>
    <row r="384" spans="1:13" x14ac:dyDescent="0.2">
      <c r="A384" s="70">
        <f t="shared" si="15"/>
        <v>365</v>
      </c>
      <c r="B384" s="121">
        <f t="shared" si="16"/>
        <v>0</v>
      </c>
      <c r="C384" s="304"/>
      <c r="D384" s="106"/>
      <c r="E384" s="106"/>
      <c r="F384" s="4"/>
      <c r="G384" s="40"/>
      <c r="H384" s="60"/>
      <c r="I384" s="9"/>
      <c r="L384" s="32">
        <f t="shared" si="17"/>
        <v>0</v>
      </c>
      <c r="M384" s="32">
        <f t="shared" si="18"/>
        <v>0</v>
      </c>
    </row>
    <row r="385" spans="1:13" x14ac:dyDescent="0.2">
      <c r="A385" s="70">
        <f t="shared" si="15"/>
        <v>366</v>
      </c>
      <c r="B385" s="121">
        <f t="shared" si="16"/>
        <v>0</v>
      </c>
      <c r="C385" s="304"/>
      <c r="D385" s="106"/>
      <c r="E385" s="106"/>
      <c r="F385" s="4"/>
      <c r="G385" s="40"/>
      <c r="H385" s="60"/>
      <c r="I385" s="9"/>
      <c r="L385" s="32">
        <f t="shared" si="17"/>
        <v>0</v>
      </c>
      <c r="M385" s="32">
        <f t="shared" si="18"/>
        <v>0</v>
      </c>
    </row>
    <row r="386" spans="1:13" x14ac:dyDescent="0.2">
      <c r="A386" s="70">
        <f t="shared" si="15"/>
        <v>367</v>
      </c>
      <c r="B386" s="121">
        <f t="shared" si="16"/>
        <v>0</v>
      </c>
      <c r="C386" s="304"/>
      <c r="D386" s="106"/>
      <c r="E386" s="106"/>
      <c r="F386" s="4"/>
      <c r="G386" s="40"/>
      <c r="H386" s="60"/>
      <c r="I386" s="9"/>
      <c r="L386" s="32">
        <f t="shared" si="17"/>
        <v>0</v>
      </c>
      <c r="M386" s="32">
        <f t="shared" si="18"/>
        <v>0</v>
      </c>
    </row>
    <row r="387" spans="1:13" x14ac:dyDescent="0.2">
      <c r="A387" s="70">
        <f t="shared" si="15"/>
        <v>368</v>
      </c>
      <c r="B387" s="121">
        <f t="shared" si="16"/>
        <v>0</v>
      </c>
      <c r="C387" s="304"/>
      <c r="D387" s="106"/>
      <c r="E387" s="106"/>
      <c r="F387" s="4"/>
      <c r="G387" s="40"/>
      <c r="H387" s="60"/>
      <c r="I387" s="9"/>
      <c r="L387" s="32">
        <f t="shared" si="17"/>
        <v>0</v>
      </c>
      <c r="M387" s="32">
        <f t="shared" si="18"/>
        <v>0</v>
      </c>
    </row>
    <row r="388" spans="1:13" x14ac:dyDescent="0.2">
      <c r="A388" s="70">
        <f t="shared" si="15"/>
        <v>369</v>
      </c>
      <c r="B388" s="121">
        <f t="shared" si="16"/>
        <v>0</v>
      </c>
      <c r="C388" s="304"/>
      <c r="D388" s="106"/>
      <c r="E388" s="106"/>
      <c r="F388" s="4"/>
      <c r="G388" s="40"/>
      <c r="H388" s="60"/>
      <c r="I388" s="9"/>
      <c r="L388" s="32">
        <f t="shared" si="17"/>
        <v>0</v>
      </c>
      <c r="M388" s="32">
        <f t="shared" si="18"/>
        <v>0</v>
      </c>
    </row>
    <row r="389" spans="1:13" x14ac:dyDescent="0.2">
      <c r="A389" s="70">
        <f t="shared" si="15"/>
        <v>370</v>
      </c>
      <c r="B389" s="121">
        <f t="shared" si="16"/>
        <v>0</v>
      </c>
      <c r="C389" s="304"/>
      <c r="D389" s="106"/>
      <c r="E389" s="106"/>
      <c r="F389" s="4"/>
      <c r="G389" s="40"/>
      <c r="H389" s="60"/>
      <c r="I389" s="9"/>
      <c r="L389" s="32">
        <f t="shared" si="17"/>
        <v>0</v>
      </c>
      <c r="M389" s="32">
        <f t="shared" si="18"/>
        <v>0</v>
      </c>
    </row>
    <row r="390" spans="1:13" x14ac:dyDescent="0.2">
      <c r="A390" s="70">
        <f t="shared" si="15"/>
        <v>371</v>
      </c>
      <c r="B390" s="121">
        <f t="shared" si="16"/>
        <v>0</v>
      </c>
      <c r="C390" s="304"/>
      <c r="D390" s="106"/>
      <c r="E390" s="106"/>
      <c r="F390" s="4"/>
      <c r="G390" s="40"/>
      <c r="H390" s="60"/>
      <c r="I390" s="9"/>
      <c r="L390" s="32">
        <f t="shared" si="17"/>
        <v>0</v>
      </c>
      <c r="M390" s="32">
        <f t="shared" si="18"/>
        <v>0</v>
      </c>
    </row>
    <row r="391" spans="1:13" x14ac:dyDescent="0.2">
      <c r="A391" s="70">
        <f t="shared" si="15"/>
        <v>372</v>
      </c>
      <c r="B391" s="121">
        <f t="shared" si="16"/>
        <v>0</v>
      </c>
      <c r="C391" s="304"/>
      <c r="D391" s="106"/>
      <c r="E391" s="106"/>
      <c r="F391" s="4"/>
      <c r="G391" s="40"/>
      <c r="H391" s="60"/>
      <c r="I391" s="9"/>
      <c r="L391" s="32">
        <f t="shared" si="17"/>
        <v>0</v>
      </c>
      <c r="M391" s="32">
        <f t="shared" si="18"/>
        <v>0</v>
      </c>
    </row>
    <row r="392" spans="1:13" x14ac:dyDescent="0.2">
      <c r="A392" s="70">
        <f t="shared" si="15"/>
        <v>373</v>
      </c>
      <c r="B392" s="121">
        <f t="shared" si="16"/>
        <v>0</v>
      </c>
      <c r="C392" s="304"/>
      <c r="D392" s="106"/>
      <c r="E392" s="106"/>
      <c r="F392" s="4"/>
      <c r="G392" s="40"/>
      <c r="H392" s="60"/>
      <c r="I392" s="9"/>
      <c r="L392" s="32">
        <f t="shared" si="17"/>
        <v>0</v>
      </c>
      <c r="M392" s="32">
        <f t="shared" si="18"/>
        <v>0</v>
      </c>
    </row>
    <row r="393" spans="1:13" x14ac:dyDescent="0.2">
      <c r="A393" s="70">
        <f t="shared" si="15"/>
        <v>374</v>
      </c>
      <c r="B393" s="121">
        <f t="shared" si="16"/>
        <v>0</v>
      </c>
      <c r="C393" s="304"/>
      <c r="D393" s="106"/>
      <c r="E393" s="106"/>
      <c r="F393" s="4"/>
      <c r="G393" s="40"/>
      <c r="H393" s="60"/>
      <c r="I393" s="9"/>
      <c r="L393" s="32">
        <f t="shared" si="17"/>
        <v>0</v>
      </c>
      <c r="M393" s="32">
        <f t="shared" si="18"/>
        <v>0</v>
      </c>
    </row>
    <row r="394" spans="1:13" x14ac:dyDescent="0.2">
      <c r="A394" s="70">
        <f t="shared" si="15"/>
        <v>375</v>
      </c>
      <c r="B394" s="121">
        <f t="shared" si="16"/>
        <v>0</v>
      </c>
      <c r="C394" s="304"/>
      <c r="D394" s="106"/>
      <c r="E394" s="106"/>
      <c r="F394" s="4"/>
      <c r="G394" s="40"/>
      <c r="H394" s="60"/>
      <c r="I394" s="9"/>
      <c r="L394" s="32">
        <f t="shared" si="17"/>
        <v>0</v>
      </c>
      <c r="M394" s="32">
        <f t="shared" si="18"/>
        <v>0</v>
      </c>
    </row>
    <row r="395" spans="1:13" x14ac:dyDescent="0.2">
      <c r="A395" s="70">
        <f t="shared" si="15"/>
        <v>376</v>
      </c>
      <c r="B395" s="121">
        <f t="shared" si="16"/>
        <v>0</v>
      </c>
      <c r="C395" s="304"/>
      <c r="D395" s="106"/>
      <c r="E395" s="106"/>
      <c r="F395" s="4"/>
      <c r="G395" s="40"/>
      <c r="H395" s="60"/>
      <c r="I395" s="9"/>
      <c r="L395" s="32">
        <f t="shared" si="17"/>
        <v>0</v>
      </c>
      <c r="M395" s="32">
        <f t="shared" si="18"/>
        <v>0</v>
      </c>
    </row>
    <row r="396" spans="1:13" x14ac:dyDescent="0.2">
      <c r="A396" s="70">
        <f t="shared" si="15"/>
        <v>377</v>
      </c>
      <c r="B396" s="121">
        <f t="shared" si="16"/>
        <v>0</v>
      </c>
      <c r="C396" s="304"/>
      <c r="D396" s="106"/>
      <c r="E396" s="106"/>
      <c r="F396" s="4"/>
      <c r="G396" s="40"/>
      <c r="H396" s="60"/>
      <c r="I396" s="9"/>
      <c r="L396" s="32">
        <f t="shared" si="17"/>
        <v>0</v>
      </c>
      <c r="M396" s="32">
        <f t="shared" si="18"/>
        <v>0</v>
      </c>
    </row>
    <row r="397" spans="1:13" x14ac:dyDescent="0.2">
      <c r="A397" s="70">
        <f t="shared" si="15"/>
        <v>378</v>
      </c>
      <c r="B397" s="121">
        <f t="shared" si="16"/>
        <v>0</v>
      </c>
      <c r="C397" s="304"/>
      <c r="D397" s="106"/>
      <c r="E397" s="106"/>
      <c r="F397" s="4"/>
      <c r="G397" s="40"/>
      <c r="H397" s="60"/>
      <c r="I397" s="9"/>
      <c r="L397" s="32">
        <f t="shared" si="17"/>
        <v>0</v>
      </c>
      <c r="M397" s="32">
        <f t="shared" si="18"/>
        <v>0</v>
      </c>
    </row>
    <row r="398" spans="1:13" x14ac:dyDescent="0.2">
      <c r="A398" s="70">
        <f t="shared" si="15"/>
        <v>379</v>
      </c>
      <c r="B398" s="121">
        <f t="shared" si="16"/>
        <v>0</v>
      </c>
      <c r="C398" s="304"/>
      <c r="D398" s="106"/>
      <c r="E398" s="106"/>
      <c r="F398" s="4"/>
      <c r="G398" s="40"/>
      <c r="H398" s="60"/>
      <c r="I398" s="9"/>
      <c r="L398" s="32">
        <f t="shared" si="17"/>
        <v>0</v>
      </c>
      <c r="M398" s="32">
        <f t="shared" si="18"/>
        <v>0</v>
      </c>
    </row>
    <row r="399" spans="1:13" x14ac:dyDescent="0.2">
      <c r="A399" s="70">
        <f t="shared" si="15"/>
        <v>380</v>
      </c>
      <c r="B399" s="121">
        <f t="shared" si="16"/>
        <v>0</v>
      </c>
      <c r="C399" s="304"/>
      <c r="D399" s="106"/>
      <c r="E399" s="106"/>
      <c r="F399" s="4"/>
      <c r="G399" s="40"/>
      <c r="H399" s="60"/>
      <c r="I399" s="9"/>
      <c r="L399" s="32">
        <f t="shared" si="17"/>
        <v>0</v>
      </c>
      <c r="M399" s="32">
        <f t="shared" si="18"/>
        <v>0</v>
      </c>
    </row>
    <row r="400" spans="1:13" x14ac:dyDescent="0.2">
      <c r="A400" s="70">
        <f t="shared" si="15"/>
        <v>381</v>
      </c>
      <c r="B400" s="121">
        <f t="shared" si="16"/>
        <v>0</v>
      </c>
      <c r="C400" s="304"/>
      <c r="D400" s="106"/>
      <c r="E400" s="106"/>
      <c r="F400" s="4"/>
      <c r="G400" s="40"/>
      <c r="H400" s="60"/>
      <c r="I400" s="9"/>
      <c r="L400" s="32">
        <f t="shared" si="17"/>
        <v>0</v>
      </c>
      <c r="M400" s="32">
        <f t="shared" si="18"/>
        <v>0</v>
      </c>
    </row>
    <row r="401" spans="1:13" x14ac:dyDescent="0.2">
      <c r="A401" s="70">
        <f t="shared" si="15"/>
        <v>382</v>
      </c>
      <c r="B401" s="121">
        <f t="shared" si="16"/>
        <v>0</v>
      </c>
      <c r="C401" s="304"/>
      <c r="D401" s="106"/>
      <c r="E401" s="106"/>
      <c r="F401" s="4"/>
      <c r="G401" s="40"/>
      <c r="H401" s="60"/>
      <c r="I401" s="9"/>
      <c r="L401" s="32">
        <f t="shared" si="17"/>
        <v>0</v>
      </c>
      <c r="M401" s="32">
        <f t="shared" si="18"/>
        <v>0</v>
      </c>
    </row>
    <row r="402" spans="1:13" x14ac:dyDescent="0.2">
      <c r="A402" s="70">
        <f t="shared" si="15"/>
        <v>383</v>
      </c>
      <c r="B402" s="121">
        <f t="shared" si="16"/>
        <v>0</v>
      </c>
      <c r="C402" s="304"/>
      <c r="D402" s="106"/>
      <c r="E402" s="106"/>
      <c r="F402" s="4"/>
      <c r="G402" s="40"/>
      <c r="H402" s="60"/>
      <c r="I402" s="9"/>
      <c r="L402" s="32">
        <f t="shared" si="17"/>
        <v>0</v>
      </c>
      <c r="M402" s="32">
        <f t="shared" si="18"/>
        <v>0</v>
      </c>
    </row>
    <row r="403" spans="1:13" x14ac:dyDescent="0.2">
      <c r="A403" s="70">
        <f t="shared" si="15"/>
        <v>384</v>
      </c>
      <c r="B403" s="121">
        <f t="shared" si="16"/>
        <v>0</v>
      </c>
      <c r="C403" s="304"/>
      <c r="D403" s="106"/>
      <c r="E403" s="106"/>
      <c r="F403" s="4"/>
      <c r="G403" s="40"/>
      <c r="H403" s="60"/>
      <c r="I403" s="9"/>
      <c r="L403" s="32">
        <f t="shared" si="17"/>
        <v>0</v>
      </c>
      <c r="M403" s="32">
        <f t="shared" si="18"/>
        <v>0</v>
      </c>
    </row>
    <row r="404" spans="1:13" x14ac:dyDescent="0.2">
      <c r="A404" s="70">
        <f t="shared" si="15"/>
        <v>385</v>
      </c>
      <c r="B404" s="121">
        <f t="shared" si="16"/>
        <v>0</v>
      </c>
      <c r="C404" s="304"/>
      <c r="D404" s="106"/>
      <c r="E404" s="106"/>
      <c r="F404" s="4"/>
      <c r="G404" s="40"/>
      <c r="H404" s="60"/>
      <c r="I404" s="9"/>
      <c r="L404" s="32">
        <f t="shared" si="17"/>
        <v>0</v>
      </c>
      <c r="M404" s="32">
        <f t="shared" si="18"/>
        <v>0</v>
      </c>
    </row>
    <row r="405" spans="1:13" x14ac:dyDescent="0.2">
      <c r="A405" s="70">
        <f t="shared" si="15"/>
        <v>386</v>
      </c>
      <c r="B405" s="121">
        <f t="shared" si="16"/>
        <v>0</v>
      </c>
      <c r="C405" s="304"/>
      <c r="D405" s="106"/>
      <c r="E405" s="106"/>
      <c r="F405" s="4"/>
      <c r="G405" s="40"/>
      <c r="H405" s="60"/>
      <c r="I405" s="9"/>
      <c r="L405" s="32">
        <f t="shared" si="17"/>
        <v>0</v>
      </c>
      <c r="M405" s="32">
        <f t="shared" si="18"/>
        <v>0</v>
      </c>
    </row>
    <row r="406" spans="1:13" x14ac:dyDescent="0.2">
      <c r="A406" s="70">
        <f t="shared" si="15"/>
        <v>387</v>
      </c>
      <c r="B406" s="121">
        <f t="shared" si="16"/>
        <v>0</v>
      </c>
      <c r="C406" s="304"/>
      <c r="D406" s="106"/>
      <c r="E406" s="106"/>
      <c r="F406" s="4"/>
      <c r="G406" s="40"/>
      <c r="H406" s="60"/>
      <c r="I406" s="9"/>
      <c r="L406" s="32">
        <f t="shared" si="17"/>
        <v>0</v>
      </c>
      <c r="M406" s="32">
        <f t="shared" si="18"/>
        <v>0</v>
      </c>
    </row>
    <row r="407" spans="1:13" x14ac:dyDescent="0.2">
      <c r="A407" s="70">
        <f t="shared" si="15"/>
        <v>388</v>
      </c>
      <c r="B407" s="121">
        <f t="shared" si="16"/>
        <v>0</v>
      </c>
      <c r="C407" s="304"/>
      <c r="D407" s="106"/>
      <c r="E407" s="106"/>
      <c r="F407" s="4"/>
      <c r="G407" s="40"/>
      <c r="H407" s="60"/>
      <c r="I407" s="9"/>
      <c r="L407" s="32">
        <f t="shared" si="17"/>
        <v>0</v>
      </c>
      <c r="M407" s="32">
        <f t="shared" si="18"/>
        <v>0</v>
      </c>
    </row>
    <row r="408" spans="1:13" x14ac:dyDescent="0.2">
      <c r="A408" s="70">
        <f t="shared" si="15"/>
        <v>389</v>
      </c>
      <c r="B408" s="121">
        <f t="shared" si="16"/>
        <v>0</v>
      </c>
      <c r="C408" s="304"/>
      <c r="D408" s="106"/>
      <c r="E408" s="106"/>
      <c r="F408" s="4"/>
      <c r="G408" s="40"/>
      <c r="H408" s="60"/>
      <c r="I408" s="9"/>
      <c r="L408" s="32">
        <f t="shared" si="17"/>
        <v>0</v>
      </c>
      <c r="M408" s="32">
        <f t="shared" si="18"/>
        <v>0</v>
      </c>
    </row>
    <row r="409" spans="1:13" x14ac:dyDescent="0.2">
      <c r="A409" s="70">
        <f t="shared" si="15"/>
        <v>390</v>
      </c>
      <c r="B409" s="121">
        <f t="shared" si="16"/>
        <v>0</v>
      </c>
      <c r="C409" s="304"/>
      <c r="D409" s="106"/>
      <c r="E409" s="106"/>
      <c r="F409" s="4"/>
      <c r="G409" s="40"/>
      <c r="H409" s="60"/>
      <c r="I409" s="9"/>
      <c r="L409" s="32">
        <f t="shared" si="17"/>
        <v>0</v>
      </c>
      <c r="M409" s="32">
        <f t="shared" si="18"/>
        <v>0</v>
      </c>
    </row>
    <row r="410" spans="1:13" x14ac:dyDescent="0.2">
      <c r="A410" s="70">
        <f t="shared" si="15"/>
        <v>391</v>
      </c>
      <c r="B410" s="121">
        <f t="shared" si="16"/>
        <v>0</v>
      </c>
      <c r="C410" s="304"/>
      <c r="D410" s="106"/>
      <c r="E410" s="106"/>
      <c r="F410" s="4"/>
      <c r="G410" s="40"/>
      <c r="H410" s="60"/>
      <c r="I410" s="9"/>
      <c r="L410" s="32">
        <f t="shared" si="17"/>
        <v>0</v>
      </c>
      <c r="M410" s="32">
        <f t="shared" si="18"/>
        <v>0</v>
      </c>
    </row>
    <row r="411" spans="1:13" x14ac:dyDescent="0.2">
      <c r="A411" s="70">
        <f t="shared" si="15"/>
        <v>392</v>
      </c>
      <c r="B411" s="121">
        <f t="shared" si="16"/>
        <v>0</v>
      </c>
      <c r="C411" s="304"/>
      <c r="D411" s="106"/>
      <c r="E411" s="106"/>
      <c r="F411" s="4"/>
      <c r="G411" s="40"/>
      <c r="H411" s="60"/>
      <c r="I411" s="9"/>
      <c r="L411" s="32">
        <f t="shared" si="17"/>
        <v>0</v>
      </c>
      <c r="M411" s="32">
        <f t="shared" si="18"/>
        <v>0</v>
      </c>
    </row>
    <row r="412" spans="1:13" x14ac:dyDescent="0.2">
      <c r="A412" s="70">
        <f t="shared" si="15"/>
        <v>393</v>
      </c>
      <c r="B412" s="121">
        <f t="shared" si="16"/>
        <v>0</v>
      </c>
      <c r="C412" s="304"/>
      <c r="D412" s="106"/>
      <c r="E412" s="106"/>
      <c r="F412" s="4"/>
      <c r="G412" s="40"/>
      <c r="H412" s="60"/>
      <c r="I412" s="9"/>
      <c r="L412" s="32">
        <f t="shared" si="17"/>
        <v>0</v>
      </c>
      <c r="M412" s="32">
        <f t="shared" si="18"/>
        <v>0</v>
      </c>
    </row>
    <row r="413" spans="1:13" x14ac:dyDescent="0.2">
      <c r="A413" s="70">
        <f t="shared" si="15"/>
        <v>394</v>
      </c>
      <c r="B413" s="121">
        <f t="shared" si="16"/>
        <v>0</v>
      </c>
      <c r="C413" s="304"/>
      <c r="D413" s="106"/>
      <c r="E413" s="106"/>
      <c r="F413" s="4"/>
      <c r="G413" s="40"/>
      <c r="H413" s="60"/>
      <c r="I413" s="9"/>
      <c r="L413" s="32">
        <f t="shared" si="17"/>
        <v>0</v>
      </c>
      <c r="M413" s="32">
        <f t="shared" si="18"/>
        <v>0</v>
      </c>
    </row>
    <row r="414" spans="1:13" x14ac:dyDescent="0.2">
      <c r="A414" s="70">
        <f t="shared" si="15"/>
        <v>395</v>
      </c>
      <c r="B414" s="121">
        <f t="shared" si="16"/>
        <v>0</v>
      </c>
      <c r="C414" s="304"/>
      <c r="D414" s="106"/>
      <c r="E414" s="106"/>
      <c r="F414" s="4"/>
      <c r="G414" s="40"/>
      <c r="H414" s="60"/>
      <c r="I414" s="9"/>
      <c r="L414" s="32">
        <f t="shared" si="17"/>
        <v>0</v>
      </c>
      <c r="M414" s="32">
        <f t="shared" si="18"/>
        <v>0</v>
      </c>
    </row>
    <row r="415" spans="1:13" x14ac:dyDescent="0.2">
      <c r="A415" s="70">
        <f t="shared" si="15"/>
        <v>396</v>
      </c>
      <c r="B415" s="121">
        <f t="shared" si="16"/>
        <v>0</v>
      </c>
      <c r="C415" s="304"/>
      <c r="D415" s="106"/>
      <c r="E415" s="106"/>
      <c r="F415" s="4"/>
      <c r="G415" s="40"/>
      <c r="H415" s="60"/>
      <c r="I415" s="9"/>
      <c r="L415" s="32">
        <f t="shared" si="17"/>
        <v>0</v>
      </c>
      <c r="M415" s="32">
        <f t="shared" si="18"/>
        <v>0</v>
      </c>
    </row>
    <row r="416" spans="1:13" x14ac:dyDescent="0.2">
      <c r="A416" s="70">
        <f t="shared" si="15"/>
        <v>397</v>
      </c>
      <c r="B416" s="121">
        <f t="shared" si="16"/>
        <v>0</v>
      </c>
      <c r="C416" s="304"/>
      <c r="D416" s="106"/>
      <c r="E416" s="106"/>
      <c r="F416" s="4"/>
      <c r="G416" s="40"/>
      <c r="H416" s="60"/>
      <c r="I416" s="9"/>
      <c r="L416" s="32">
        <f t="shared" si="17"/>
        <v>0</v>
      </c>
      <c r="M416" s="32">
        <f t="shared" si="18"/>
        <v>0</v>
      </c>
    </row>
    <row r="417" spans="1:13" x14ac:dyDescent="0.2">
      <c r="A417" s="70">
        <f t="shared" si="15"/>
        <v>398</v>
      </c>
      <c r="B417" s="121">
        <f t="shared" si="16"/>
        <v>0</v>
      </c>
      <c r="C417" s="304"/>
      <c r="D417" s="106"/>
      <c r="E417" s="106"/>
      <c r="F417" s="4"/>
      <c r="G417" s="40"/>
      <c r="H417" s="60"/>
      <c r="I417" s="9"/>
      <c r="L417" s="32">
        <f t="shared" si="17"/>
        <v>0</v>
      </c>
      <c r="M417" s="32">
        <f t="shared" si="18"/>
        <v>0</v>
      </c>
    </row>
    <row r="418" spans="1:13" x14ac:dyDescent="0.2">
      <c r="A418" s="70">
        <f t="shared" si="15"/>
        <v>399</v>
      </c>
      <c r="B418" s="121">
        <f t="shared" si="16"/>
        <v>0</v>
      </c>
      <c r="C418" s="304"/>
      <c r="D418" s="106"/>
      <c r="E418" s="106"/>
      <c r="F418" s="4"/>
      <c r="G418" s="40"/>
      <c r="H418" s="60"/>
      <c r="I418" s="9"/>
      <c r="L418" s="32">
        <f t="shared" si="17"/>
        <v>0</v>
      </c>
      <c r="M418" s="32">
        <f t="shared" si="18"/>
        <v>0</v>
      </c>
    </row>
    <row r="419" spans="1:13" x14ac:dyDescent="0.2">
      <c r="A419" s="70">
        <f t="shared" si="15"/>
        <v>400</v>
      </c>
      <c r="B419" s="121">
        <f t="shared" si="16"/>
        <v>0</v>
      </c>
      <c r="C419" s="304"/>
      <c r="D419" s="106"/>
      <c r="E419" s="106"/>
      <c r="F419" s="4"/>
      <c r="G419" s="40"/>
      <c r="H419" s="60"/>
      <c r="I419" s="9"/>
      <c r="L419" s="32">
        <f t="shared" si="17"/>
        <v>0</v>
      </c>
      <c r="M419" s="32">
        <f t="shared" si="18"/>
        <v>0</v>
      </c>
    </row>
    <row r="420" spans="1:13" x14ac:dyDescent="0.2">
      <c r="A420" s="70">
        <f t="shared" si="15"/>
        <v>401</v>
      </c>
      <c r="B420" s="121">
        <f t="shared" si="16"/>
        <v>0</v>
      </c>
      <c r="C420" s="304"/>
      <c r="D420" s="106"/>
      <c r="E420" s="106"/>
      <c r="F420" s="4"/>
      <c r="G420" s="40"/>
      <c r="H420" s="60"/>
      <c r="I420" s="9"/>
      <c r="L420" s="32">
        <f t="shared" si="17"/>
        <v>0</v>
      </c>
      <c r="M420" s="32">
        <f t="shared" si="18"/>
        <v>0</v>
      </c>
    </row>
    <row r="421" spans="1:13" x14ac:dyDescent="0.2">
      <c r="A421" s="70">
        <f t="shared" si="15"/>
        <v>402</v>
      </c>
      <c r="B421" s="121">
        <f t="shared" si="16"/>
        <v>0</v>
      </c>
      <c r="C421" s="304"/>
      <c r="D421" s="106"/>
      <c r="E421" s="106"/>
      <c r="F421" s="4"/>
      <c r="G421" s="40"/>
      <c r="H421" s="60"/>
      <c r="I421" s="9"/>
      <c r="L421" s="32">
        <f t="shared" si="17"/>
        <v>0</v>
      </c>
      <c r="M421" s="32">
        <f t="shared" si="18"/>
        <v>0</v>
      </c>
    </row>
    <row r="422" spans="1:13" x14ac:dyDescent="0.2">
      <c r="A422" s="70">
        <f t="shared" si="15"/>
        <v>403</v>
      </c>
      <c r="B422" s="121">
        <f t="shared" si="16"/>
        <v>0</v>
      </c>
      <c r="C422" s="304"/>
      <c r="D422" s="106"/>
      <c r="E422" s="106"/>
      <c r="F422" s="4"/>
      <c r="G422" s="40"/>
      <c r="H422" s="60"/>
      <c r="I422" s="9"/>
      <c r="L422" s="32">
        <f t="shared" si="17"/>
        <v>0</v>
      </c>
      <c r="M422" s="32">
        <f t="shared" si="18"/>
        <v>0</v>
      </c>
    </row>
    <row r="423" spans="1:13" x14ac:dyDescent="0.2">
      <c r="A423" s="70">
        <f t="shared" si="15"/>
        <v>404</v>
      </c>
      <c r="B423" s="121">
        <f t="shared" si="16"/>
        <v>0</v>
      </c>
      <c r="C423" s="304"/>
      <c r="D423" s="106"/>
      <c r="E423" s="106"/>
      <c r="F423" s="4"/>
      <c r="G423" s="40"/>
      <c r="H423" s="60"/>
      <c r="I423" s="9"/>
      <c r="L423" s="32">
        <f t="shared" si="17"/>
        <v>0</v>
      </c>
      <c r="M423" s="32">
        <f t="shared" si="18"/>
        <v>0</v>
      </c>
    </row>
    <row r="424" spans="1:13" x14ac:dyDescent="0.2">
      <c r="A424" s="70">
        <f t="shared" si="15"/>
        <v>405</v>
      </c>
      <c r="B424" s="121">
        <f t="shared" si="16"/>
        <v>0</v>
      </c>
      <c r="C424" s="304"/>
      <c r="D424" s="106"/>
      <c r="E424" s="106"/>
      <c r="F424" s="4"/>
      <c r="G424" s="40"/>
      <c r="H424" s="60"/>
      <c r="I424" s="9"/>
      <c r="L424" s="32">
        <f t="shared" si="17"/>
        <v>0</v>
      </c>
      <c r="M424" s="32">
        <f t="shared" si="18"/>
        <v>0</v>
      </c>
    </row>
    <row r="425" spans="1:13" x14ac:dyDescent="0.2">
      <c r="A425" s="70">
        <f t="shared" si="15"/>
        <v>406</v>
      </c>
      <c r="B425" s="121">
        <f t="shared" si="16"/>
        <v>0</v>
      </c>
      <c r="C425" s="304"/>
      <c r="D425" s="106"/>
      <c r="E425" s="106"/>
      <c r="F425" s="4"/>
      <c r="G425" s="40"/>
      <c r="H425" s="60"/>
      <c r="I425" s="9"/>
      <c r="L425" s="32">
        <f t="shared" si="17"/>
        <v>0</v>
      </c>
      <c r="M425" s="32">
        <f t="shared" si="18"/>
        <v>0</v>
      </c>
    </row>
    <row r="426" spans="1:13" x14ac:dyDescent="0.2">
      <c r="A426" s="70">
        <f t="shared" si="15"/>
        <v>407</v>
      </c>
      <c r="B426" s="121">
        <f t="shared" si="16"/>
        <v>0</v>
      </c>
      <c r="C426" s="304"/>
      <c r="D426" s="106"/>
      <c r="E426" s="106"/>
      <c r="F426" s="4"/>
      <c r="G426" s="40"/>
      <c r="H426" s="60"/>
      <c r="I426" s="9"/>
      <c r="L426" s="32">
        <f t="shared" si="17"/>
        <v>0</v>
      </c>
      <c r="M426" s="32">
        <f t="shared" si="18"/>
        <v>0</v>
      </c>
    </row>
    <row r="427" spans="1:13" x14ac:dyDescent="0.2">
      <c r="A427" s="70">
        <f t="shared" si="15"/>
        <v>408</v>
      </c>
      <c r="B427" s="121">
        <f t="shared" si="16"/>
        <v>0</v>
      </c>
      <c r="C427" s="304"/>
      <c r="D427" s="106"/>
      <c r="E427" s="106"/>
      <c r="F427" s="4"/>
      <c r="G427" s="40"/>
      <c r="H427" s="60"/>
      <c r="I427" s="9"/>
      <c r="L427" s="32">
        <f t="shared" si="17"/>
        <v>0</v>
      </c>
      <c r="M427" s="32">
        <f t="shared" si="18"/>
        <v>0</v>
      </c>
    </row>
    <row r="428" spans="1:13" x14ac:dyDescent="0.2">
      <c r="A428" s="70">
        <f t="shared" si="15"/>
        <v>409</v>
      </c>
      <c r="B428" s="121">
        <f t="shared" si="16"/>
        <v>0</v>
      </c>
      <c r="C428" s="304"/>
      <c r="D428" s="106"/>
      <c r="E428" s="106"/>
      <c r="F428" s="4"/>
      <c r="G428" s="40"/>
      <c r="H428" s="60"/>
      <c r="I428" s="9"/>
      <c r="L428" s="32">
        <f t="shared" si="17"/>
        <v>0</v>
      </c>
      <c r="M428" s="32">
        <f t="shared" si="18"/>
        <v>0</v>
      </c>
    </row>
    <row r="429" spans="1:13" x14ac:dyDescent="0.2">
      <c r="A429" s="70">
        <f t="shared" si="15"/>
        <v>410</v>
      </c>
      <c r="B429" s="121">
        <f t="shared" si="16"/>
        <v>0</v>
      </c>
      <c r="C429" s="304"/>
      <c r="D429" s="106"/>
      <c r="E429" s="106"/>
      <c r="F429" s="4"/>
      <c r="G429" s="40"/>
      <c r="H429" s="60"/>
      <c r="I429" s="9"/>
      <c r="L429" s="32">
        <f t="shared" si="17"/>
        <v>0</v>
      </c>
      <c r="M429" s="32">
        <f t="shared" si="18"/>
        <v>0</v>
      </c>
    </row>
    <row r="430" spans="1:13" x14ac:dyDescent="0.2">
      <c r="A430" s="70">
        <f t="shared" si="15"/>
        <v>411</v>
      </c>
      <c r="B430" s="121">
        <f t="shared" si="16"/>
        <v>0</v>
      </c>
      <c r="C430" s="304"/>
      <c r="D430" s="106"/>
      <c r="E430" s="106"/>
      <c r="F430" s="4"/>
      <c r="G430" s="40"/>
      <c r="H430" s="60"/>
      <c r="I430" s="9"/>
      <c r="L430" s="32">
        <f t="shared" si="17"/>
        <v>0</v>
      </c>
      <c r="M430" s="32">
        <f t="shared" si="18"/>
        <v>0</v>
      </c>
    </row>
    <row r="431" spans="1:13" x14ac:dyDescent="0.2">
      <c r="A431" s="70">
        <f t="shared" si="15"/>
        <v>412</v>
      </c>
      <c r="B431" s="121">
        <f t="shared" si="16"/>
        <v>0</v>
      </c>
      <c r="C431" s="304"/>
      <c r="D431" s="106"/>
      <c r="E431" s="106"/>
      <c r="F431" s="4"/>
      <c r="G431" s="40"/>
      <c r="H431" s="60"/>
      <c r="I431" s="9"/>
      <c r="L431" s="32">
        <f t="shared" si="17"/>
        <v>0</v>
      </c>
      <c r="M431" s="32">
        <f t="shared" si="18"/>
        <v>0</v>
      </c>
    </row>
    <row r="432" spans="1:13" x14ac:dyDescent="0.2">
      <c r="A432" s="70">
        <f t="shared" si="15"/>
        <v>413</v>
      </c>
      <c r="B432" s="121">
        <f t="shared" si="16"/>
        <v>0</v>
      </c>
      <c r="C432" s="304"/>
      <c r="D432" s="106"/>
      <c r="E432" s="106"/>
      <c r="F432" s="4"/>
      <c r="G432" s="40"/>
      <c r="H432" s="60"/>
      <c r="I432" s="9"/>
      <c r="L432" s="32">
        <f t="shared" si="17"/>
        <v>0</v>
      </c>
      <c r="M432" s="32">
        <f t="shared" si="18"/>
        <v>0</v>
      </c>
    </row>
    <row r="433" spans="1:13" x14ac:dyDescent="0.2">
      <c r="A433" s="70">
        <f t="shared" si="15"/>
        <v>414</v>
      </c>
      <c r="B433" s="121">
        <f t="shared" si="16"/>
        <v>0</v>
      </c>
      <c r="C433" s="304"/>
      <c r="D433" s="106"/>
      <c r="E433" s="106"/>
      <c r="F433" s="4"/>
      <c r="G433" s="40"/>
      <c r="H433" s="60"/>
      <c r="I433" s="9"/>
      <c r="L433" s="32">
        <f t="shared" si="17"/>
        <v>0</v>
      </c>
      <c r="M433" s="32">
        <f t="shared" si="18"/>
        <v>0</v>
      </c>
    </row>
    <row r="434" spans="1:13" x14ac:dyDescent="0.2">
      <c r="A434" s="70">
        <f t="shared" si="15"/>
        <v>415</v>
      </c>
      <c r="B434" s="121">
        <f t="shared" si="16"/>
        <v>0</v>
      </c>
      <c r="C434" s="304"/>
      <c r="D434" s="106"/>
      <c r="E434" s="106"/>
      <c r="F434" s="4"/>
      <c r="G434" s="40"/>
      <c r="H434" s="60"/>
      <c r="I434" s="9"/>
      <c r="L434" s="32">
        <f t="shared" si="17"/>
        <v>0</v>
      </c>
      <c r="M434" s="32">
        <f t="shared" si="18"/>
        <v>0</v>
      </c>
    </row>
    <row r="435" spans="1:13" x14ac:dyDescent="0.2">
      <c r="A435" s="70">
        <f t="shared" si="15"/>
        <v>416</v>
      </c>
      <c r="B435" s="121">
        <f t="shared" si="16"/>
        <v>0</v>
      </c>
      <c r="C435" s="304"/>
      <c r="D435" s="106"/>
      <c r="E435" s="106"/>
      <c r="F435" s="4"/>
      <c r="G435" s="40"/>
      <c r="H435" s="60"/>
      <c r="I435" s="9"/>
      <c r="L435" s="32">
        <f t="shared" si="17"/>
        <v>0</v>
      </c>
      <c r="M435" s="32">
        <f t="shared" si="18"/>
        <v>0</v>
      </c>
    </row>
    <row r="436" spans="1:13" x14ac:dyDescent="0.2">
      <c r="A436" s="70">
        <f t="shared" si="15"/>
        <v>417</v>
      </c>
      <c r="B436" s="121">
        <f t="shared" si="16"/>
        <v>0</v>
      </c>
      <c r="C436" s="304"/>
      <c r="D436" s="106"/>
      <c r="E436" s="106"/>
      <c r="F436" s="4"/>
      <c r="G436" s="40"/>
      <c r="H436" s="60"/>
      <c r="I436" s="9"/>
      <c r="L436" s="32">
        <f t="shared" si="17"/>
        <v>0</v>
      </c>
      <c r="M436" s="32">
        <f t="shared" si="18"/>
        <v>0</v>
      </c>
    </row>
    <row r="437" spans="1:13" x14ac:dyDescent="0.2">
      <c r="A437" s="70">
        <f t="shared" si="15"/>
        <v>418</v>
      </c>
      <c r="B437" s="121">
        <f t="shared" si="16"/>
        <v>0</v>
      </c>
      <c r="C437" s="304"/>
      <c r="D437" s="106"/>
      <c r="E437" s="106"/>
      <c r="F437" s="4"/>
      <c r="G437" s="40"/>
      <c r="H437" s="60"/>
      <c r="I437" s="9"/>
      <c r="L437" s="32">
        <f t="shared" si="17"/>
        <v>0</v>
      </c>
      <c r="M437" s="32">
        <f t="shared" si="18"/>
        <v>0</v>
      </c>
    </row>
    <row r="438" spans="1:13" x14ac:dyDescent="0.2">
      <c r="A438" s="70">
        <f t="shared" si="15"/>
        <v>419</v>
      </c>
      <c r="B438" s="121">
        <f t="shared" si="16"/>
        <v>0</v>
      </c>
      <c r="C438" s="304"/>
      <c r="D438" s="106"/>
      <c r="E438" s="106"/>
      <c r="F438" s="4"/>
      <c r="G438" s="40"/>
      <c r="H438" s="60"/>
      <c r="I438" s="9"/>
      <c r="L438" s="32">
        <f t="shared" si="17"/>
        <v>0</v>
      </c>
      <c r="M438" s="32">
        <f t="shared" si="18"/>
        <v>0</v>
      </c>
    </row>
    <row r="439" spans="1:13" x14ac:dyDescent="0.2">
      <c r="A439" s="70">
        <f t="shared" si="15"/>
        <v>420</v>
      </c>
      <c r="B439" s="121">
        <f t="shared" si="16"/>
        <v>0</v>
      </c>
      <c r="C439" s="304"/>
      <c r="D439" s="106"/>
      <c r="E439" s="106"/>
      <c r="F439" s="4"/>
      <c r="G439" s="40"/>
      <c r="H439" s="60"/>
      <c r="I439" s="9"/>
      <c r="L439" s="32">
        <f t="shared" si="17"/>
        <v>0</v>
      </c>
      <c r="M439" s="32">
        <f t="shared" si="18"/>
        <v>0</v>
      </c>
    </row>
    <row r="440" spans="1:13" x14ac:dyDescent="0.2">
      <c r="A440" s="70">
        <f t="shared" si="15"/>
        <v>421</v>
      </c>
      <c r="B440" s="121">
        <f t="shared" si="16"/>
        <v>0</v>
      </c>
      <c r="C440" s="304"/>
      <c r="D440" s="106"/>
      <c r="E440" s="106"/>
      <c r="F440" s="4"/>
      <c r="G440" s="40"/>
      <c r="H440" s="60"/>
      <c r="I440" s="9"/>
      <c r="L440" s="32">
        <f t="shared" si="17"/>
        <v>0</v>
      </c>
      <c r="M440" s="32">
        <f t="shared" si="18"/>
        <v>0</v>
      </c>
    </row>
    <row r="441" spans="1:13" x14ac:dyDescent="0.2">
      <c r="A441" s="70">
        <f t="shared" si="15"/>
        <v>422</v>
      </c>
      <c r="B441" s="121">
        <f t="shared" si="16"/>
        <v>0</v>
      </c>
      <c r="C441" s="304"/>
      <c r="D441" s="106"/>
      <c r="E441" s="106"/>
      <c r="F441" s="4"/>
      <c r="G441" s="40"/>
      <c r="H441" s="60"/>
      <c r="I441" s="9"/>
      <c r="L441" s="32">
        <f t="shared" si="17"/>
        <v>0</v>
      </c>
      <c r="M441" s="32">
        <f t="shared" si="18"/>
        <v>0</v>
      </c>
    </row>
    <row r="442" spans="1:13" x14ac:dyDescent="0.2">
      <c r="A442" s="70">
        <f t="shared" si="15"/>
        <v>423</v>
      </c>
      <c r="B442" s="121">
        <f t="shared" si="16"/>
        <v>0</v>
      </c>
      <c r="C442" s="304"/>
      <c r="D442" s="106"/>
      <c r="E442" s="106"/>
      <c r="F442" s="4"/>
      <c r="G442" s="40"/>
      <c r="H442" s="60"/>
      <c r="I442" s="9"/>
      <c r="L442" s="32">
        <f t="shared" si="17"/>
        <v>0</v>
      </c>
      <c r="M442" s="32">
        <f t="shared" si="18"/>
        <v>0</v>
      </c>
    </row>
    <row r="443" spans="1:13" x14ac:dyDescent="0.2">
      <c r="A443" s="70">
        <f t="shared" si="15"/>
        <v>424</v>
      </c>
      <c r="B443" s="121">
        <f t="shared" si="16"/>
        <v>0</v>
      </c>
      <c r="C443" s="304"/>
      <c r="D443" s="106"/>
      <c r="E443" s="106"/>
      <c r="F443" s="4"/>
      <c r="G443" s="40"/>
      <c r="H443" s="60"/>
      <c r="I443" s="9"/>
      <c r="L443" s="32">
        <f t="shared" si="17"/>
        <v>0</v>
      </c>
      <c r="M443" s="32">
        <f t="shared" si="18"/>
        <v>0</v>
      </c>
    </row>
    <row r="444" spans="1:13" x14ac:dyDescent="0.2">
      <c r="A444" s="70">
        <f t="shared" si="15"/>
        <v>425</v>
      </c>
      <c r="B444" s="121">
        <f t="shared" si="16"/>
        <v>0</v>
      </c>
      <c r="C444" s="304"/>
      <c r="D444" s="106"/>
      <c r="E444" s="106"/>
      <c r="F444" s="4"/>
      <c r="G444" s="40"/>
      <c r="H444" s="60"/>
      <c r="I444" s="9"/>
      <c r="L444" s="32">
        <f t="shared" si="17"/>
        <v>0</v>
      </c>
      <c r="M444" s="32">
        <f t="shared" si="18"/>
        <v>0</v>
      </c>
    </row>
    <row r="445" spans="1:13" x14ac:dyDescent="0.2">
      <c r="A445" s="70">
        <f t="shared" si="15"/>
        <v>426</v>
      </c>
      <c r="B445" s="121">
        <f t="shared" si="16"/>
        <v>0</v>
      </c>
      <c r="C445" s="304"/>
      <c r="D445" s="106"/>
      <c r="E445" s="106"/>
      <c r="F445" s="4"/>
      <c r="G445" s="40"/>
      <c r="H445" s="60"/>
      <c r="I445" s="9"/>
      <c r="L445" s="32">
        <f t="shared" si="17"/>
        <v>0</v>
      </c>
      <c r="M445" s="32">
        <f t="shared" si="18"/>
        <v>0</v>
      </c>
    </row>
    <row r="446" spans="1:13" x14ac:dyDescent="0.2">
      <c r="A446" s="70">
        <f t="shared" si="15"/>
        <v>427</v>
      </c>
      <c r="B446" s="121">
        <f t="shared" si="16"/>
        <v>0</v>
      </c>
      <c r="C446" s="304"/>
      <c r="D446" s="106"/>
      <c r="E446" s="106"/>
      <c r="F446" s="4"/>
      <c r="G446" s="40"/>
      <c r="H446" s="60"/>
      <c r="I446" s="9"/>
      <c r="L446" s="32">
        <f t="shared" si="17"/>
        <v>0</v>
      </c>
      <c r="M446" s="32">
        <f t="shared" si="18"/>
        <v>0</v>
      </c>
    </row>
    <row r="447" spans="1:13" x14ac:dyDescent="0.2">
      <c r="A447" s="70">
        <f t="shared" si="15"/>
        <v>428</v>
      </c>
      <c r="B447" s="121">
        <f t="shared" si="16"/>
        <v>0</v>
      </c>
      <c r="C447" s="304"/>
      <c r="D447" s="106"/>
      <c r="E447" s="106"/>
      <c r="F447" s="4"/>
      <c r="G447" s="40"/>
      <c r="H447" s="60"/>
      <c r="I447" s="9"/>
      <c r="L447" s="32">
        <f t="shared" si="17"/>
        <v>0</v>
      </c>
      <c r="M447" s="32">
        <f t="shared" si="18"/>
        <v>0</v>
      </c>
    </row>
    <row r="448" spans="1:13" x14ac:dyDescent="0.2">
      <c r="A448" s="70">
        <f t="shared" si="15"/>
        <v>429</v>
      </c>
      <c r="B448" s="121">
        <f t="shared" si="16"/>
        <v>0</v>
      </c>
      <c r="C448" s="304"/>
      <c r="D448" s="106"/>
      <c r="E448" s="106"/>
      <c r="F448" s="4"/>
      <c r="G448" s="40"/>
      <c r="H448" s="60"/>
      <c r="I448" s="9"/>
      <c r="L448" s="32">
        <f t="shared" si="17"/>
        <v>0</v>
      </c>
      <c r="M448" s="32">
        <f t="shared" si="18"/>
        <v>0</v>
      </c>
    </row>
    <row r="449" spans="1:13" x14ac:dyDescent="0.2">
      <c r="A449" s="70">
        <f t="shared" si="15"/>
        <v>430</v>
      </c>
      <c r="B449" s="121">
        <f t="shared" si="16"/>
        <v>0</v>
      </c>
      <c r="C449" s="304"/>
      <c r="D449" s="106"/>
      <c r="E449" s="106"/>
      <c r="F449" s="4"/>
      <c r="G449" s="40"/>
      <c r="H449" s="60"/>
      <c r="I449" s="9"/>
      <c r="L449" s="32">
        <f t="shared" si="17"/>
        <v>0</v>
      </c>
      <c r="M449" s="32">
        <f t="shared" si="18"/>
        <v>0</v>
      </c>
    </row>
    <row r="450" spans="1:13" x14ac:dyDescent="0.2">
      <c r="A450" s="70">
        <f t="shared" si="15"/>
        <v>431</v>
      </c>
      <c r="B450" s="121">
        <f t="shared" si="16"/>
        <v>0</v>
      </c>
      <c r="C450" s="304"/>
      <c r="D450" s="106"/>
      <c r="E450" s="106"/>
      <c r="F450" s="4"/>
      <c r="G450" s="40"/>
      <c r="H450" s="60"/>
      <c r="I450" s="9"/>
      <c r="L450" s="32">
        <f t="shared" si="17"/>
        <v>0</v>
      </c>
      <c r="M450" s="32">
        <f t="shared" si="18"/>
        <v>0</v>
      </c>
    </row>
    <row r="451" spans="1:13" x14ac:dyDescent="0.2">
      <c r="A451" s="70">
        <f t="shared" si="15"/>
        <v>432</v>
      </c>
      <c r="B451" s="121">
        <f t="shared" si="16"/>
        <v>0</v>
      </c>
      <c r="C451" s="304"/>
      <c r="D451" s="106"/>
      <c r="E451" s="106"/>
      <c r="F451" s="4"/>
      <c r="G451" s="40"/>
      <c r="H451" s="60"/>
      <c r="I451" s="9"/>
      <c r="L451" s="32">
        <f t="shared" si="17"/>
        <v>0</v>
      </c>
      <c r="M451" s="32">
        <f t="shared" si="18"/>
        <v>0</v>
      </c>
    </row>
    <row r="452" spans="1:13" x14ac:dyDescent="0.2">
      <c r="A452" s="70">
        <f t="shared" si="15"/>
        <v>433</v>
      </c>
      <c r="B452" s="121">
        <f t="shared" si="16"/>
        <v>0</v>
      </c>
      <c r="C452" s="304"/>
      <c r="D452" s="106"/>
      <c r="E452" s="106"/>
      <c r="F452" s="4"/>
      <c r="G452" s="40"/>
      <c r="H452" s="60"/>
      <c r="I452" s="9"/>
      <c r="L452" s="32">
        <f t="shared" si="17"/>
        <v>0</v>
      </c>
      <c r="M452" s="32">
        <f t="shared" si="18"/>
        <v>0</v>
      </c>
    </row>
    <row r="453" spans="1:13" x14ac:dyDescent="0.2">
      <c r="A453" s="70">
        <f t="shared" si="15"/>
        <v>434</v>
      </c>
      <c r="B453" s="121">
        <f t="shared" si="16"/>
        <v>0</v>
      </c>
      <c r="C453" s="304"/>
      <c r="D453" s="106"/>
      <c r="E453" s="106"/>
      <c r="F453" s="4"/>
      <c r="G453" s="40"/>
      <c r="H453" s="60"/>
      <c r="I453" s="9"/>
      <c r="L453" s="32">
        <f t="shared" si="17"/>
        <v>0</v>
      </c>
      <c r="M453" s="32">
        <f t="shared" si="18"/>
        <v>0</v>
      </c>
    </row>
    <row r="454" spans="1:13" x14ac:dyDescent="0.2">
      <c r="A454" s="70">
        <f t="shared" si="15"/>
        <v>435</v>
      </c>
      <c r="B454" s="121">
        <f t="shared" si="16"/>
        <v>0</v>
      </c>
      <c r="C454" s="304"/>
      <c r="D454" s="106"/>
      <c r="E454" s="106"/>
      <c r="F454" s="4"/>
      <c r="G454" s="40"/>
      <c r="H454" s="60"/>
      <c r="I454" s="9"/>
      <c r="L454" s="32">
        <f t="shared" si="17"/>
        <v>0</v>
      </c>
      <c r="M454" s="32">
        <f t="shared" si="18"/>
        <v>0</v>
      </c>
    </row>
    <row r="455" spans="1:13" x14ac:dyDescent="0.2">
      <c r="A455" s="70">
        <f t="shared" si="15"/>
        <v>436</v>
      </c>
      <c r="B455" s="121">
        <f t="shared" si="16"/>
        <v>0</v>
      </c>
      <c r="C455" s="304"/>
      <c r="D455" s="106"/>
      <c r="E455" s="106"/>
      <c r="F455" s="4"/>
      <c r="G455" s="40"/>
      <c r="H455" s="60"/>
      <c r="I455" s="9"/>
      <c r="L455" s="32">
        <f t="shared" si="17"/>
        <v>0</v>
      </c>
      <c r="M455" s="32">
        <f t="shared" si="18"/>
        <v>0</v>
      </c>
    </row>
    <row r="456" spans="1:13" x14ac:dyDescent="0.2">
      <c r="A456" s="70">
        <f t="shared" si="15"/>
        <v>437</v>
      </c>
      <c r="B456" s="121">
        <f t="shared" si="16"/>
        <v>0</v>
      </c>
      <c r="C456" s="304"/>
      <c r="D456" s="106"/>
      <c r="E456" s="106"/>
      <c r="F456" s="4"/>
      <c r="G456" s="40"/>
      <c r="H456" s="60"/>
      <c r="I456" s="9"/>
      <c r="L456" s="32">
        <f t="shared" si="17"/>
        <v>0</v>
      </c>
      <c r="M456" s="32">
        <f t="shared" si="18"/>
        <v>0</v>
      </c>
    </row>
    <row r="457" spans="1:13" x14ac:dyDescent="0.2">
      <c r="A457" s="70">
        <f t="shared" si="15"/>
        <v>438</v>
      </c>
      <c r="B457" s="121">
        <f t="shared" si="16"/>
        <v>0</v>
      </c>
      <c r="C457" s="304"/>
      <c r="D457" s="106"/>
      <c r="E457" s="106"/>
      <c r="F457" s="4"/>
      <c r="G457" s="40"/>
      <c r="H457" s="60"/>
      <c r="I457" s="9"/>
      <c r="L457" s="32">
        <f t="shared" si="17"/>
        <v>0</v>
      </c>
      <c r="M457" s="32">
        <f t="shared" si="18"/>
        <v>0</v>
      </c>
    </row>
    <row r="458" spans="1:13" x14ac:dyDescent="0.2">
      <c r="A458" s="70">
        <f t="shared" si="15"/>
        <v>439</v>
      </c>
      <c r="B458" s="121">
        <f t="shared" si="16"/>
        <v>0</v>
      </c>
      <c r="C458" s="304"/>
      <c r="D458" s="106"/>
      <c r="E458" s="106"/>
      <c r="F458" s="4"/>
      <c r="G458" s="40"/>
      <c r="H458" s="60"/>
      <c r="I458" s="9"/>
      <c r="L458" s="32">
        <f t="shared" si="17"/>
        <v>0</v>
      </c>
      <c r="M458" s="32">
        <f t="shared" si="18"/>
        <v>0</v>
      </c>
    </row>
    <row r="459" spans="1:13" x14ac:dyDescent="0.2">
      <c r="A459" s="70">
        <f t="shared" si="15"/>
        <v>440</v>
      </c>
      <c r="B459" s="121">
        <f t="shared" si="16"/>
        <v>0</v>
      </c>
      <c r="C459" s="304"/>
      <c r="D459" s="106"/>
      <c r="E459" s="106"/>
      <c r="F459" s="4"/>
      <c r="G459" s="40"/>
      <c r="H459" s="60"/>
      <c r="I459" s="9"/>
      <c r="L459" s="32">
        <f t="shared" si="17"/>
        <v>0</v>
      </c>
      <c r="M459" s="32">
        <f t="shared" si="18"/>
        <v>0</v>
      </c>
    </row>
    <row r="460" spans="1:13" x14ac:dyDescent="0.2">
      <c r="A460" s="70">
        <f t="shared" si="15"/>
        <v>441</v>
      </c>
      <c r="B460" s="121">
        <f t="shared" si="16"/>
        <v>0</v>
      </c>
      <c r="C460" s="304"/>
      <c r="D460" s="106"/>
      <c r="E460" s="106"/>
      <c r="F460" s="4"/>
      <c r="G460" s="40"/>
      <c r="H460" s="60"/>
      <c r="I460" s="9"/>
      <c r="L460" s="32">
        <f t="shared" si="17"/>
        <v>0</v>
      </c>
      <c r="M460" s="32">
        <f t="shared" si="18"/>
        <v>0</v>
      </c>
    </row>
    <row r="461" spans="1:13" x14ac:dyDescent="0.2">
      <c r="A461" s="70">
        <f t="shared" si="15"/>
        <v>442</v>
      </c>
      <c r="B461" s="121">
        <f t="shared" si="16"/>
        <v>0</v>
      </c>
      <c r="C461" s="304"/>
      <c r="D461" s="106"/>
      <c r="E461" s="106"/>
      <c r="F461" s="4"/>
      <c r="G461" s="40"/>
      <c r="H461" s="60"/>
      <c r="I461" s="9"/>
      <c r="L461" s="32">
        <f t="shared" si="17"/>
        <v>0</v>
      </c>
      <c r="M461" s="32">
        <f t="shared" si="18"/>
        <v>0</v>
      </c>
    </row>
    <row r="462" spans="1:13" x14ac:dyDescent="0.2">
      <c r="A462" s="70">
        <f t="shared" si="15"/>
        <v>443</v>
      </c>
      <c r="B462" s="121">
        <f t="shared" si="16"/>
        <v>0</v>
      </c>
      <c r="C462" s="304"/>
      <c r="D462" s="106"/>
      <c r="E462" s="106"/>
      <c r="F462" s="4"/>
      <c r="G462" s="40"/>
      <c r="H462" s="60"/>
      <c r="I462" s="9"/>
      <c r="L462" s="32">
        <f t="shared" si="17"/>
        <v>0</v>
      </c>
      <c r="M462" s="32">
        <f t="shared" si="18"/>
        <v>0</v>
      </c>
    </row>
    <row r="463" spans="1:13" x14ac:dyDescent="0.2">
      <c r="A463" s="70">
        <f t="shared" si="15"/>
        <v>444</v>
      </c>
      <c r="B463" s="121">
        <f t="shared" si="16"/>
        <v>0</v>
      </c>
      <c r="C463" s="304"/>
      <c r="D463" s="106"/>
      <c r="E463" s="106"/>
      <c r="F463" s="4"/>
      <c r="G463" s="40"/>
      <c r="H463" s="60"/>
      <c r="I463" s="9"/>
      <c r="L463" s="32">
        <f t="shared" si="17"/>
        <v>0</v>
      </c>
      <c r="M463" s="32">
        <f t="shared" si="18"/>
        <v>0</v>
      </c>
    </row>
    <row r="464" spans="1:13" x14ac:dyDescent="0.2">
      <c r="A464" s="70">
        <f t="shared" si="15"/>
        <v>445</v>
      </c>
      <c r="B464" s="121">
        <f t="shared" si="16"/>
        <v>0</v>
      </c>
      <c r="C464" s="304"/>
      <c r="D464" s="106"/>
      <c r="E464" s="106"/>
      <c r="F464" s="4"/>
      <c r="G464" s="40"/>
      <c r="H464" s="60"/>
      <c r="I464" s="9"/>
      <c r="L464" s="32">
        <f t="shared" si="17"/>
        <v>0</v>
      </c>
      <c r="M464" s="32">
        <f t="shared" si="18"/>
        <v>0</v>
      </c>
    </row>
    <row r="465" spans="1:13" x14ac:dyDescent="0.2">
      <c r="A465" s="70">
        <f t="shared" si="15"/>
        <v>446</v>
      </c>
      <c r="B465" s="121">
        <f t="shared" si="16"/>
        <v>0</v>
      </c>
      <c r="C465" s="304"/>
      <c r="D465" s="106"/>
      <c r="E465" s="106"/>
      <c r="F465" s="4"/>
      <c r="G465" s="40"/>
      <c r="H465" s="60"/>
      <c r="I465" s="9"/>
      <c r="L465" s="32">
        <f t="shared" si="17"/>
        <v>0</v>
      </c>
      <c r="M465" s="32">
        <f t="shared" si="18"/>
        <v>0</v>
      </c>
    </row>
    <row r="466" spans="1:13" x14ac:dyDescent="0.2">
      <c r="A466" s="70">
        <f t="shared" si="15"/>
        <v>447</v>
      </c>
      <c r="B466" s="121">
        <f t="shared" si="16"/>
        <v>0</v>
      </c>
      <c r="C466" s="304"/>
      <c r="D466" s="106"/>
      <c r="E466" s="106"/>
      <c r="F466" s="4"/>
      <c r="G466" s="40"/>
      <c r="H466" s="60"/>
      <c r="I466" s="9"/>
      <c r="L466" s="32">
        <f t="shared" si="17"/>
        <v>0</v>
      </c>
      <c r="M466" s="32">
        <f t="shared" si="18"/>
        <v>0</v>
      </c>
    </row>
    <row r="467" spans="1:13" x14ac:dyDescent="0.2">
      <c r="A467" s="70">
        <f t="shared" si="15"/>
        <v>448</v>
      </c>
      <c r="B467" s="121">
        <f t="shared" si="16"/>
        <v>0</v>
      </c>
      <c r="C467" s="304"/>
      <c r="D467" s="106"/>
      <c r="E467" s="106"/>
      <c r="F467" s="4"/>
      <c r="G467" s="40"/>
      <c r="H467" s="60"/>
      <c r="I467" s="9"/>
      <c r="L467" s="32">
        <f t="shared" si="17"/>
        <v>0</v>
      </c>
      <c r="M467" s="32">
        <f t="shared" si="18"/>
        <v>0</v>
      </c>
    </row>
    <row r="468" spans="1:13" x14ac:dyDescent="0.2">
      <c r="A468" s="70">
        <f t="shared" si="15"/>
        <v>449</v>
      </c>
      <c r="B468" s="121">
        <f t="shared" si="16"/>
        <v>0</v>
      </c>
      <c r="C468" s="304"/>
      <c r="D468" s="106"/>
      <c r="E468" s="106"/>
      <c r="F468" s="4"/>
      <c r="G468" s="40"/>
      <c r="H468" s="60"/>
      <c r="I468" s="9"/>
      <c r="L468" s="32">
        <f t="shared" si="17"/>
        <v>0</v>
      </c>
      <c r="M468" s="32">
        <f t="shared" si="18"/>
        <v>0</v>
      </c>
    </row>
    <row r="469" spans="1:13" x14ac:dyDescent="0.2">
      <c r="A469" s="70">
        <f t="shared" si="15"/>
        <v>450</v>
      </c>
      <c r="B469" s="121">
        <f t="shared" si="16"/>
        <v>0</v>
      </c>
      <c r="C469" s="304"/>
      <c r="D469" s="106"/>
      <c r="E469" s="106"/>
      <c r="F469" s="4"/>
      <c r="G469" s="40"/>
      <c r="H469" s="60"/>
      <c r="I469" s="9"/>
      <c r="L469" s="32">
        <f t="shared" si="17"/>
        <v>0</v>
      </c>
      <c r="M469" s="32">
        <f t="shared" si="18"/>
        <v>0</v>
      </c>
    </row>
    <row r="470" spans="1:13" x14ac:dyDescent="0.2">
      <c r="A470" s="70">
        <f t="shared" si="15"/>
        <v>451</v>
      </c>
      <c r="B470" s="121">
        <f t="shared" si="16"/>
        <v>0</v>
      </c>
      <c r="C470" s="304"/>
      <c r="D470" s="106"/>
      <c r="E470" s="106"/>
      <c r="F470" s="4"/>
      <c r="G470" s="40"/>
      <c r="H470" s="60"/>
      <c r="I470" s="9"/>
      <c r="L470" s="32">
        <f t="shared" si="17"/>
        <v>0</v>
      </c>
      <c r="M470" s="32">
        <f t="shared" si="18"/>
        <v>0</v>
      </c>
    </row>
    <row r="471" spans="1:13" x14ac:dyDescent="0.2">
      <c r="A471" s="70">
        <f t="shared" si="15"/>
        <v>452</v>
      </c>
      <c r="B471" s="121">
        <f t="shared" si="16"/>
        <v>0</v>
      </c>
      <c r="C471" s="304"/>
      <c r="D471" s="106"/>
      <c r="E471" s="106"/>
      <c r="F471" s="4"/>
      <c r="G471" s="40"/>
      <c r="H471" s="60"/>
      <c r="I471" s="9"/>
      <c r="L471" s="32">
        <f t="shared" si="17"/>
        <v>0</v>
      </c>
      <c r="M471" s="32">
        <f t="shared" si="18"/>
        <v>0</v>
      </c>
    </row>
    <row r="472" spans="1:13" x14ac:dyDescent="0.2">
      <c r="A472" s="70">
        <f t="shared" si="15"/>
        <v>453</v>
      </c>
      <c r="B472" s="121">
        <f t="shared" si="16"/>
        <v>0</v>
      </c>
      <c r="C472" s="304"/>
      <c r="D472" s="106"/>
      <c r="E472" s="106"/>
      <c r="F472" s="4"/>
      <c r="G472" s="40"/>
      <c r="H472" s="60"/>
      <c r="I472" s="9"/>
      <c r="L472" s="32">
        <f t="shared" si="17"/>
        <v>0</v>
      </c>
      <c r="M472" s="32">
        <f t="shared" si="18"/>
        <v>0</v>
      </c>
    </row>
    <row r="473" spans="1:13" x14ac:dyDescent="0.2">
      <c r="A473" s="70">
        <f t="shared" si="15"/>
        <v>454</v>
      </c>
      <c r="B473" s="121">
        <f t="shared" si="16"/>
        <v>0</v>
      </c>
      <c r="C473" s="304"/>
      <c r="D473" s="106"/>
      <c r="E473" s="106"/>
      <c r="F473" s="4"/>
      <c r="G473" s="40"/>
      <c r="H473" s="60"/>
      <c r="I473" s="9"/>
      <c r="L473" s="32">
        <f t="shared" si="17"/>
        <v>0</v>
      </c>
      <c r="M473" s="32">
        <f t="shared" si="18"/>
        <v>0</v>
      </c>
    </row>
    <row r="474" spans="1:13" x14ac:dyDescent="0.2">
      <c r="A474" s="70">
        <f t="shared" si="15"/>
        <v>455</v>
      </c>
      <c r="B474" s="121">
        <f t="shared" si="16"/>
        <v>0</v>
      </c>
      <c r="C474" s="304"/>
      <c r="D474" s="106"/>
      <c r="E474" s="106"/>
      <c r="F474" s="4"/>
      <c r="G474" s="40"/>
      <c r="H474" s="60"/>
      <c r="I474" s="9"/>
      <c r="L474" s="32">
        <f t="shared" si="17"/>
        <v>0</v>
      </c>
      <c r="M474" s="32">
        <f t="shared" si="18"/>
        <v>0</v>
      </c>
    </row>
    <row r="475" spans="1:13" x14ac:dyDescent="0.2">
      <c r="A475" s="70">
        <f t="shared" si="15"/>
        <v>456</v>
      </c>
      <c r="B475" s="121">
        <f t="shared" si="16"/>
        <v>0</v>
      </c>
      <c r="C475" s="304"/>
      <c r="D475" s="106"/>
      <c r="E475" s="106"/>
      <c r="F475" s="4"/>
      <c r="G475" s="40"/>
      <c r="H475" s="60"/>
      <c r="I475" s="9"/>
      <c r="L475" s="32">
        <f t="shared" si="17"/>
        <v>0</v>
      </c>
      <c r="M475" s="32">
        <f t="shared" si="18"/>
        <v>0</v>
      </c>
    </row>
    <row r="476" spans="1:13" x14ac:dyDescent="0.2">
      <c r="A476" s="70">
        <f t="shared" si="15"/>
        <v>457</v>
      </c>
      <c r="B476" s="121">
        <f t="shared" si="16"/>
        <v>0</v>
      </c>
      <c r="C476" s="304"/>
      <c r="D476" s="106"/>
      <c r="E476" s="106"/>
      <c r="F476" s="4"/>
      <c r="G476" s="40"/>
      <c r="H476" s="60"/>
      <c r="I476" s="9"/>
      <c r="L476" s="32">
        <f t="shared" si="17"/>
        <v>0</v>
      </c>
      <c r="M476" s="32">
        <f t="shared" si="18"/>
        <v>0</v>
      </c>
    </row>
    <row r="477" spans="1:13" x14ac:dyDescent="0.2">
      <c r="A477" s="70">
        <f t="shared" si="15"/>
        <v>458</v>
      </c>
      <c r="B477" s="121">
        <f t="shared" si="16"/>
        <v>0</v>
      </c>
      <c r="C477" s="304"/>
      <c r="D477" s="106"/>
      <c r="E477" s="106"/>
      <c r="F477" s="4"/>
      <c r="G477" s="40"/>
      <c r="H477" s="60"/>
      <c r="I477" s="9"/>
      <c r="L477" s="32">
        <f t="shared" si="17"/>
        <v>0</v>
      </c>
      <c r="M477" s="32">
        <f t="shared" si="18"/>
        <v>0</v>
      </c>
    </row>
    <row r="478" spans="1:13" x14ac:dyDescent="0.2">
      <c r="A478" s="70">
        <f t="shared" si="15"/>
        <v>459</v>
      </c>
      <c r="B478" s="121">
        <f t="shared" si="16"/>
        <v>0</v>
      </c>
      <c r="C478" s="304"/>
      <c r="D478" s="106"/>
      <c r="E478" s="106"/>
      <c r="F478" s="4"/>
      <c r="G478" s="40"/>
      <c r="H478" s="60"/>
      <c r="I478" s="9"/>
      <c r="L478" s="32">
        <f t="shared" si="17"/>
        <v>0</v>
      </c>
      <c r="M478" s="32">
        <f t="shared" si="18"/>
        <v>0</v>
      </c>
    </row>
    <row r="479" spans="1:13" x14ac:dyDescent="0.2">
      <c r="A479" s="70">
        <f t="shared" si="15"/>
        <v>460</v>
      </c>
      <c r="B479" s="121">
        <f t="shared" si="16"/>
        <v>0</v>
      </c>
      <c r="C479" s="304"/>
      <c r="D479" s="106"/>
      <c r="E479" s="106"/>
      <c r="F479" s="4"/>
      <c r="G479" s="40"/>
      <c r="H479" s="60"/>
      <c r="I479" s="9"/>
      <c r="L479" s="32">
        <f t="shared" si="17"/>
        <v>0</v>
      </c>
      <c r="M479" s="32">
        <f t="shared" si="18"/>
        <v>0</v>
      </c>
    </row>
    <row r="480" spans="1:13" x14ac:dyDescent="0.2">
      <c r="A480" s="70">
        <f t="shared" si="15"/>
        <v>461</v>
      </c>
      <c r="B480" s="121">
        <f t="shared" si="16"/>
        <v>0</v>
      </c>
      <c r="C480" s="304"/>
      <c r="D480" s="106"/>
      <c r="E480" s="106"/>
      <c r="F480" s="4"/>
      <c r="G480" s="40"/>
      <c r="H480" s="60"/>
      <c r="I480" s="9"/>
      <c r="L480" s="32">
        <f t="shared" si="17"/>
        <v>0</v>
      </c>
      <c r="M480" s="32">
        <f t="shared" si="18"/>
        <v>0</v>
      </c>
    </row>
    <row r="481" spans="1:13" x14ac:dyDescent="0.2">
      <c r="A481" s="70">
        <f t="shared" si="15"/>
        <v>462</v>
      </c>
      <c r="B481" s="121">
        <f t="shared" si="16"/>
        <v>0</v>
      </c>
      <c r="C481" s="304"/>
      <c r="D481" s="106"/>
      <c r="E481" s="106"/>
      <c r="F481" s="4"/>
      <c r="G481" s="40"/>
      <c r="H481" s="60"/>
      <c r="I481" s="9"/>
      <c r="L481" s="32">
        <f t="shared" si="17"/>
        <v>0</v>
      </c>
      <c r="M481" s="32">
        <f t="shared" si="18"/>
        <v>0</v>
      </c>
    </row>
    <row r="482" spans="1:13" x14ac:dyDescent="0.2">
      <c r="A482" s="70">
        <f t="shared" si="15"/>
        <v>463</v>
      </c>
      <c r="B482" s="121">
        <f t="shared" si="16"/>
        <v>0</v>
      </c>
      <c r="C482" s="304"/>
      <c r="D482" s="106"/>
      <c r="E482" s="106"/>
      <c r="F482" s="4"/>
      <c r="G482" s="40"/>
      <c r="H482" s="60"/>
      <c r="I482" s="9"/>
      <c r="L482" s="32">
        <f t="shared" si="17"/>
        <v>0</v>
      </c>
      <c r="M482" s="32">
        <f t="shared" si="18"/>
        <v>0</v>
      </c>
    </row>
    <row r="483" spans="1:13" x14ac:dyDescent="0.2">
      <c r="A483" s="70">
        <f t="shared" si="15"/>
        <v>464</v>
      </c>
      <c r="B483" s="121">
        <f t="shared" si="16"/>
        <v>0</v>
      </c>
      <c r="C483" s="304"/>
      <c r="D483" s="106"/>
      <c r="E483" s="106"/>
      <c r="F483" s="4"/>
      <c r="G483" s="40"/>
      <c r="H483" s="60"/>
      <c r="I483" s="9"/>
      <c r="L483" s="32">
        <f t="shared" si="17"/>
        <v>0</v>
      </c>
      <c r="M483" s="32">
        <f t="shared" si="18"/>
        <v>0</v>
      </c>
    </row>
    <row r="484" spans="1:13" x14ac:dyDescent="0.2">
      <c r="A484" s="70">
        <f t="shared" si="15"/>
        <v>465</v>
      </c>
      <c r="B484" s="121">
        <f t="shared" si="16"/>
        <v>0</v>
      </c>
      <c r="C484" s="304"/>
      <c r="D484" s="106"/>
      <c r="E484" s="106"/>
      <c r="F484" s="4"/>
      <c r="G484" s="40"/>
      <c r="H484" s="60"/>
      <c r="I484" s="9"/>
      <c r="L484" s="32">
        <f t="shared" si="17"/>
        <v>0</v>
      </c>
      <c r="M484" s="32">
        <f t="shared" si="18"/>
        <v>0</v>
      </c>
    </row>
    <row r="485" spans="1:13" x14ac:dyDescent="0.2">
      <c r="A485" s="70">
        <f t="shared" si="15"/>
        <v>466</v>
      </c>
      <c r="B485" s="121">
        <f t="shared" si="16"/>
        <v>0</v>
      </c>
      <c r="C485" s="304"/>
      <c r="D485" s="106"/>
      <c r="E485" s="106"/>
      <c r="F485" s="4"/>
      <c r="G485" s="40"/>
      <c r="H485" s="60"/>
      <c r="I485" s="9"/>
      <c r="L485" s="32">
        <f t="shared" si="17"/>
        <v>0</v>
      </c>
      <c r="M485" s="32">
        <f t="shared" si="18"/>
        <v>0</v>
      </c>
    </row>
    <row r="486" spans="1:13" x14ac:dyDescent="0.2">
      <c r="A486" s="70">
        <f t="shared" si="15"/>
        <v>467</v>
      </c>
      <c r="B486" s="121">
        <f t="shared" si="16"/>
        <v>0</v>
      </c>
      <c r="C486" s="304"/>
      <c r="D486" s="106"/>
      <c r="E486" s="106"/>
      <c r="F486" s="4"/>
      <c r="G486" s="40"/>
      <c r="H486" s="60"/>
      <c r="I486" s="9"/>
      <c r="L486" s="32">
        <f t="shared" si="17"/>
        <v>0</v>
      </c>
      <c r="M486" s="32">
        <f t="shared" si="18"/>
        <v>0</v>
      </c>
    </row>
    <row r="487" spans="1:13" x14ac:dyDescent="0.2">
      <c r="A487" s="70">
        <f t="shared" si="15"/>
        <v>468</v>
      </c>
      <c r="B487" s="121">
        <f t="shared" si="16"/>
        <v>0</v>
      </c>
      <c r="C487" s="304"/>
      <c r="D487" s="106"/>
      <c r="E487" s="106"/>
      <c r="F487" s="4"/>
      <c r="G487" s="40"/>
      <c r="H487" s="60"/>
      <c r="I487" s="9"/>
      <c r="L487" s="32">
        <f t="shared" si="17"/>
        <v>0</v>
      </c>
      <c r="M487" s="32">
        <f t="shared" si="18"/>
        <v>0</v>
      </c>
    </row>
    <row r="488" spans="1:13" x14ac:dyDescent="0.2">
      <c r="A488" s="70">
        <f t="shared" si="15"/>
        <v>469</v>
      </c>
      <c r="B488" s="121">
        <f t="shared" si="16"/>
        <v>0</v>
      </c>
      <c r="C488" s="304"/>
      <c r="D488" s="106"/>
      <c r="E488" s="106"/>
      <c r="F488" s="4"/>
      <c r="G488" s="40"/>
      <c r="H488" s="60"/>
      <c r="I488" s="9"/>
      <c r="L488" s="32">
        <f t="shared" si="17"/>
        <v>0</v>
      </c>
      <c r="M488" s="32">
        <f t="shared" si="18"/>
        <v>0</v>
      </c>
    </row>
    <row r="489" spans="1:13" x14ac:dyDescent="0.2">
      <c r="A489" s="70">
        <f t="shared" si="15"/>
        <v>470</v>
      </c>
      <c r="B489" s="121">
        <f t="shared" si="16"/>
        <v>0</v>
      </c>
      <c r="C489" s="304"/>
      <c r="D489" s="106"/>
      <c r="E489" s="106"/>
      <c r="F489" s="4"/>
      <c r="G489" s="40"/>
      <c r="H489" s="60"/>
      <c r="I489" s="9"/>
      <c r="L489" s="32">
        <f t="shared" si="17"/>
        <v>0</v>
      </c>
      <c r="M489" s="32">
        <f t="shared" si="18"/>
        <v>0</v>
      </c>
    </row>
    <row r="490" spans="1:13" x14ac:dyDescent="0.2">
      <c r="A490" s="70">
        <f t="shared" si="15"/>
        <v>471</v>
      </c>
      <c r="B490" s="121">
        <f t="shared" si="16"/>
        <v>0</v>
      </c>
      <c r="C490" s="304"/>
      <c r="D490" s="106"/>
      <c r="E490" s="106"/>
      <c r="F490" s="4"/>
      <c r="G490" s="40"/>
      <c r="H490" s="60"/>
      <c r="I490" s="9"/>
      <c r="L490" s="32">
        <f t="shared" si="17"/>
        <v>0</v>
      </c>
      <c r="M490" s="32">
        <f t="shared" si="18"/>
        <v>0</v>
      </c>
    </row>
    <row r="491" spans="1:13" x14ac:dyDescent="0.2">
      <c r="A491" s="70">
        <f t="shared" si="15"/>
        <v>472</v>
      </c>
      <c r="B491" s="121">
        <f t="shared" si="16"/>
        <v>0</v>
      </c>
      <c r="C491" s="304"/>
      <c r="D491" s="106"/>
      <c r="E491" s="106"/>
      <c r="F491" s="4"/>
      <c r="G491" s="40"/>
      <c r="H491" s="60"/>
      <c r="I491" s="9"/>
      <c r="L491" s="32">
        <f t="shared" si="17"/>
        <v>0</v>
      </c>
      <c r="M491" s="32">
        <f t="shared" si="18"/>
        <v>0</v>
      </c>
    </row>
    <row r="492" spans="1:13" x14ac:dyDescent="0.2">
      <c r="A492" s="70">
        <f t="shared" si="15"/>
        <v>473</v>
      </c>
      <c r="B492" s="121">
        <f t="shared" si="16"/>
        <v>0</v>
      </c>
      <c r="C492" s="304"/>
      <c r="D492" s="106"/>
      <c r="E492" s="106"/>
      <c r="F492" s="4"/>
      <c r="G492" s="40"/>
      <c r="H492" s="60"/>
      <c r="I492" s="9"/>
      <c r="L492" s="32">
        <f t="shared" si="17"/>
        <v>0</v>
      </c>
      <c r="M492" s="32">
        <f t="shared" si="18"/>
        <v>0</v>
      </c>
    </row>
    <row r="493" spans="1:13" x14ac:dyDescent="0.2">
      <c r="A493" s="70">
        <f t="shared" si="15"/>
        <v>474</v>
      </c>
      <c r="B493" s="121">
        <f t="shared" si="16"/>
        <v>0</v>
      </c>
      <c r="C493" s="304"/>
      <c r="D493" s="106"/>
      <c r="E493" s="106"/>
      <c r="F493" s="4"/>
      <c r="G493" s="40"/>
      <c r="H493" s="60"/>
      <c r="I493" s="9"/>
      <c r="L493" s="32">
        <f t="shared" si="17"/>
        <v>0</v>
      </c>
      <c r="M493" s="32">
        <f t="shared" si="18"/>
        <v>0</v>
      </c>
    </row>
    <row r="494" spans="1:13" x14ac:dyDescent="0.2">
      <c r="A494" s="70">
        <f t="shared" si="15"/>
        <v>475</v>
      </c>
      <c r="B494" s="121">
        <f t="shared" si="16"/>
        <v>0</v>
      </c>
      <c r="C494" s="304"/>
      <c r="D494" s="106"/>
      <c r="E494" s="106"/>
      <c r="F494" s="4"/>
      <c r="G494" s="40"/>
      <c r="H494" s="60"/>
      <c r="I494" s="9"/>
      <c r="L494" s="32">
        <f t="shared" si="17"/>
        <v>0</v>
      </c>
      <c r="M494" s="32">
        <f t="shared" si="18"/>
        <v>0</v>
      </c>
    </row>
    <row r="495" spans="1:13" x14ac:dyDescent="0.2">
      <c r="A495" s="70">
        <f t="shared" si="15"/>
        <v>476</v>
      </c>
      <c r="B495" s="121">
        <f t="shared" si="16"/>
        <v>0</v>
      </c>
      <c r="C495" s="304"/>
      <c r="D495" s="106"/>
      <c r="E495" s="106"/>
      <c r="F495" s="4"/>
      <c r="G495" s="40"/>
      <c r="H495" s="60"/>
      <c r="I495" s="9"/>
      <c r="L495" s="32">
        <f t="shared" si="17"/>
        <v>0</v>
      </c>
      <c r="M495" s="32">
        <f t="shared" si="18"/>
        <v>0</v>
      </c>
    </row>
    <row r="496" spans="1:13" x14ac:dyDescent="0.2">
      <c r="A496" s="70">
        <f t="shared" si="15"/>
        <v>477</v>
      </c>
      <c r="B496" s="121">
        <f t="shared" si="16"/>
        <v>0</v>
      </c>
      <c r="C496" s="304"/>
      <c r="D496" s="106"/>
      <c r="E496" s="106"/>
      <c r="F496" s="4"/>
      <c r="G496" s="40"/>
      <c r="H496" s="60"/>
      <c r="I496" s="9"/>
      <c r="L496" s="32">
        <f t="shared" si="17"/>
        <v>0</v>
      </c>
      <c r="M496" s="32">
        <f t="shared" si="18"/>
        <v>0</v>
      </c>
    </row>
    <row r="497" spans="1:13" x14ac:dyDescent="0.2">
      <c r="A497" s="70">
        <f t="shared" si="15"/>
        <v>478</v>
      </c>
      <c r="B497" s="121">
        <f t="shared" si="16"/>
        <v>0</v>
      </c>
      <c r="C497" s="304"/>
      <c r="D497" s="106"/>
      <c r="E497" s="106"/>
      <c r="F497" s="4"/>
      <c r="G497" s="40"/>
      <c r="H497" s="60"/>
      <c r="I497" s="9"/>
      <c r="L497" s="32">
        <f t="shared" si="17"/>
        <v>0</v>
      </c>
      <c r="M497" s="32">
        <f t="shared" si="18"/>
        <v>0</v>
      </c>
    </row>
    <row r="498" spans="1:13" x14ac:dyDescent="0.2">
      <c r="A498" s="70">
        <f t="shared" si="15"/>
        <v>479</v>
      </c>
      <c r="B498" s="121">
        <f t="shared" si="16"/>
        <v>0</v>
      </c>
      <c r="C498" s="304"/>
      <c r="D498" s="106"/>
      <c r="E498" s="106"/>
      <c r="F498" s="4"/>
      <c r="G498" s="40"/>
      <c r="H498" s="60"/>
      <c r="I498" s="9"/>
      <c r="L498" s="32">
        <f t="shared" si="17"/>
        <v>0</v>
      </c>
      <c r="M498" s="32">
        <f t="shared" si="18"/>
        <v>0</v>
      </c>
    </row>
    <row r="499" spans="1:13" x14ac:dyDescent="0.2">
      <c r="A499" s="70">
        <f t="shared" si="15"/>
        <v>480</v>
      </c>
      <c r="B499" s="121">
        <f t="shared" si="16"/>
        <v>0</v>
      </c>
      <c r="C499" s="304"/>
      <c r="D499" s="106"/>
      <c r="E499" s="106"/>
      <c r="F499" s="4"/>
      <c r="G499" s="40"/>
      <c r="H499" s="60"/>
      <c r="I499" s="9"/>
      <c r="L499" s="32">
        <f t="shared" si="17"/>
        <v>0</v>
      </c>
      <c r="M499" s="32">
        <f t="shared" si="18"/>
        <v>0</v>
      </c>
    </row>
    <row r="500" spans="1:13" x14ac:dyDescent="0.2">
      <c r="A500" s="70">
        <f t="shared" si="15"/>
        <v>481</v>
      </c>
      <c r="B500" s="121">
        <f t="shared" si="16"/>
        <v>0</v>
      </c>
      <c r="C500" s="304"/>
      <c r="D500" s="106"/>
      <c r="E500" s="106"/>
      <c r="F500" s="4"/>
      <c r="G500" s="40"/>
      <c r="H500" s="60"/>
      <c r="I500" s="9"/>
      <c r="L500" s="32">
        <f t="shared" si="17"/>
        <v>0</v>
      </c>
      <c r="M500" s="32">
        <f t="shared" si="18"/>
        <v>0</v>
      </c>
    </row>
    <row r="501" spans="1:13" x14ac:dyDescent="0.2">
      <c r="A501" s="70">
        <f t="shared" si="15"/>
        <v>482</v>
      </c>
      <c r="B501" s="121">
        <f t="shared" si="16"/>
        <v>0</v>
      </c>
      <c r="C501" s="304"/>
      <c r="D501" s="106"/>
      <c r="E501" s="106"/>
      <c r="F501" s="4"/>
      <c r="G501" s="40"/>
      <c r="H501" s="60"/>
      <c r="I501" s="9"/>
      <c r="L501" s="32">
        <f t="shared" si="17"/>
        <v>0</v>
      </c>
      <c r="M501" s="32">
        <f t="shared" si="18"/>
        <v>0</v>
      </c>
    </row>
    <row r="502" spans="1:13" x14ac:dyDescent="0.2">
      <c r="A502" s="70">
        <f t="shared" si="15"/>
        <v>483</v>
      </c>
      <c r="B502" s="121">
        <f t="shared" si="16"/>
        <v>0</v>
      </c>
      <c r="C502" s="304"/>
      <c r="D502" s="106"/>
      <c r="E502" s="106"/>
      <c r="F502" s="4"/>
      <c r="G502" s="40"/>
      <c r="H502" s="60"/>
      <c r="I502" s="9"/>
      <c r="L502" s="32">
        <f t="shared" si="17"/>
        <v>0</v>
      </c>
      <c r="M502" s="32">
        <f t="shared" si="18"/>
        <v>0</v>
      </c>
    </row>
    <row r="503" spans="1:13" x14ac:dyDescent="0.2">
      <c r="A503" s="70">
        <f t="shared" si="15"/>
        <v>484</v>
      </c>
      <c r="B503" s="121">
        <f t="shared" si="16"/>
        <v>0</v>
      </c>
      <c r="C503" s="304"/>
      <c r="D503" s="106"/>
      <c r="E503" s="106"/>
      <c r="F503" s="4"/>
      <c r="G503" s="40"/>
      <c r="H503" s="60"/>
      <c r="I503" s="9"/>
      <c r="L503" s="32">
        <f t="shared" si="17"/>
        <v>0</v>
      </c>
      <c r="M503" s="32">
        <f t="shared" si="18"/>
        <v>0</v>
      </c>
    </row>
    <row r="504" spans="1:13" x14ac:dyDescent="0.2">
      <c r="A504" s="70">
        <f t="shared" si="15"/>
        <v>485</v>
      </c>
      <c r="B504" s="121">
        <f t="shared" si="16"/>
        <v>0</v>
      </c>
      <c r="C504" s="304"/>
      <c r="D504" s="106"/>
      <c r="E504" s="106"/>
      <c r="F504" s="4"/>
      <c r="G504" s="40"/>
      <c r="H504" s="60"/>
      <c r="I504" s="9"/>
      <c r="L504" s="32">
        <f t="shared" si="17"/>
        <v>0</v>
      </c>
      <c r="M504" s="32">
        <f t="shared" si="18"/>
        <v>0</v>
      </c>
    </row>
    <row r="505" spans="1:13" x14ac:dyDescent="0.2">
      <c r="A505" s="70">
        <f t="shared" si="15"/>
        <v>486</v>
      </c>
      <c r="B505" s="121">
        <f t="shared" si="16"/>
        <v>0</v>
      </c>
      <c r="C505" s="304"/>
      <c r="D505" s="106"/>
      <c r="E505" s="106"/>
      <c r="F505" s="4"/>
      <c r="G505" s="40"/>
      <c r="H505" s="60"/>
      <c r="I505" s="9"/>
      <c r="L505" s="32">
        <f t="shared" si="17"/>
        <v>0</v>
      </c>
      <c r="M505" s="32">
        <f t="shared" si="18"/>
        <v>0</v>
      </c>
    </row>
    <row r="506" spans="1:13" x14ac:dyDescent="0.2">
      <c r="A506" s="70">
        <f t="shared" si="15"/>
        <v>487</v>
      </c>
      <c r="B506" s="121">
        <f t="shared" si="16"/>
        <v>0</v>
      </c>
      <c r="C506" s="304"/>
      <c r="D506" s="106"/>
      <c r="E506" s="106"/>
      <c r="F506" s="4"/>
      <c r="G506" s="40"/>
      <c r="H506" s="60"/>
      <c r="I506" s="9"/>
      <c r="L506" s="32">
        <f t="shared" si="17"/>
        <v>0</v>
      </c>
      <c r="M506" s="32">
        <f t="shared" si="18"/>
        <v>0</v>
      </c>
    </row>
    <row r="507" spans="1:13" x14ac:dyDescent="0.2">
      <c r="A507" s="70">
        <f t="shared" si="15"/>
        <v>488</v>
      </c>
      <c r="B507" s="121">
        <f t="shared" si="16"/>
        <v>0</v>
      </c>
      <c r="C507" s="304"/>
      <c r="D507" s="106"/>
      <c r="E507" s="106"/>
      <c r="F507" s="4"/>
      <c r="G507" s="40"/>
      <c r="H507" s="60"/>
      <c r="I507" s="9"/>
      <c r="L507" s="32">
        <f t="shared" si="17"/>
        <v>0</v>
      </c>
      <c r="M507" s="32">
        <f t="shared" si="18"/>
        <v>0</v>
      </c>
    </row>
    <row r="508" spans="1:13" x14ac:dyDescent="0.2">
      <c r="A508" s="70">
        <f t="shared" si="15"/>
        <v>489</v>
      </c>
      <c r="B508" s="121">
        <f t="shared" si="16"/>
        <v>0</v>
      </c>
      <c r="C508" s="304"/>
      <c r="D508" s="106"/>
      <c r="E508" s="106"/>
      <c r="F508" s="4"/>
      <c r="G508" s="40"/>
      <c r="H508" s="60"/>
      <c r="I508" s="9"/>
      <c r="L508" s="32">
        <f t="shared" si="17"/>
        <v>0</v>
      </c>
      <c r="M508" s="32">
        <f t="shared" si="18"/>
        <v>0</v>
      </c>
    </row>
    <row r="509" spans="1:13" x14ac:dyDescent="0.2">
      <c r="A509" s="70">
        <f t="shared" si="15"/>
        <v>490</v>
      </c>
      <c r="B509" s="121">
        <f t="shared" si="16"/>
        <v>0</v>
      </c>
      <c r="C509" s="304"/>
      <c r="D509" s="106"/>
      <c r="E509" s="106"/>
      <c r="F509" s="4"/>
      <c r="G509" s="40"/>
      <c r="H509" s="60"/>
      <c r="I509" s="9"/>
      <c r="L509" s="32">
        <f t="shared" si="17"/>
        <v>0</v>
      </c>
      <c r="M509" s="32">
        <f t="shared" si="18"/>
        <v>0</v>
      </c>
    </row>
    <row r="510" spans="1:13" x14ac:dyDescent="0.2">
      <c r="A510" s="70">
        <f t="shared" si="15"/>
        <v>491</v>
      </c>
      <c r="B510" s="121">
        <f t="shared" si="16"/>
        <v>0</v>
      </c>
      <c r="C510" s="304"/>
      <c r="D510" s="106"/>
      <c r="E510" s="106"/>
      <c r="F510" s="4"/>
      <c r="G510" s="40"/>
      <c r="H510" s="60"/>
      <c r="I510" s="9"/>
      <c r="L510" s="32">
        <f t="shared" si="17"/>
        <v>0</v>
      </c>
      <c r="M510" s="32">
        <f t="shared" si="18"/>
        <v>0</v>
      </c>
    </row>
    <row r="511" spans="1:13" x14ac:dyDescent="0.2">
      <c r="A511" s="70">
        <f t="shared" si="15"/>
        <v>492</v>
      </c>
      <c r="B511" s="121">
        <f t="shared" si="16"/>
        <v>0</v>
      </c>
      <c r="C511" s="304"/>
      <c r="D511" s="106"/>
      <c r="E511" s="106"/>
      <c r="F511" s="4"/>
      <c r="G511" s="40"/>
      <c r="H511" s="60"/>
      <c r="I511" s="9"/>
      <c r="L511" s="32">
        <f t="shared" si="17"/>
        <v>0</v>
      </c>
      <c r="M511" s="32">
        <f t="shared" si="18"/>
        <v>0</v>
      </c>
    </row>
    <row r="512" spans="1:13" x14ac:dyDescent="0.2">
      <c r="A512" s="70">
        <f t="shared" si="15"/>
        <v>493</v>
      </c>
      <c r="B512" s="121">
        <f t="shared" si="16"/>
        <v>0</v>
      </c>
      <c r="C512" s="304"/>
      <c r="D512" s="106"/>
      <c r="E512" s="106"/>
      <c r="F512" s="4"/>
      <c r="G512" s="40"/>
      <c r="H512" s="60"/>
      <c r="I512" s="9"/>
      <c r="L512" s="32">
        <f t="shared" si="17"/>
        <v>0</v>
      </c>
      <c r="M512" s="32">
        <f t="shared" si="18"/>
        <v>0</v>
      </c>
    </row>
    <row r="513" spans="1:13" x14ac:dyDescent="0.2">
      <c r="A513" s="70">
        <f t="shared" si="15"/>
        <v>494</v>
      </c>
      <c r="B513" s="121">
        <f t="shared" si="16"/>
        <v>0</v>
      </c>
      <c r="C513" s="304"/>
      <c r="D513" s="106"/>
      <c r="E513" s="106"/>
      <c r="F513" s="4"/>
      <c r="G513" s="40"/>
      <c r="H513" s="60"/>
      <c r="I513" s="9"/>
      <c r="L513" s="32">
        <f t="shared" si="17"/>
        <v>0</v>
      </c>
      <c r="M513" s="32">
        <f t="shared" si="18"/>
        <v>0</v>
      </c>
    </row>
    <row r="514" spans="1:13" x14ac:dyDescent="0.2">
      <c r="A514" s="70">
        <f t="shared" si="15"/>
        <v>495</v>
      </c>
      <c r="B514" s="121">
        <f t="shared" si="16"/>
        <v>0</v>
      </c>
      <c r="C514" s="304"/>
      <c r="D514" s="106"/>
      <c r="E514" s="106"/>
      <c r="F514" s="4"/>
      <c r="G514" s="40"/>
      <c r="H514" s="60"/>
      <c r="I514" s="9"/>
      <c r="L514" s="32">
        <f t="shared" si="17"/>
        <v>0</v>
      </c>
      <c r="M514" s="32">
        <f t="shared" si="18"/>
        <v>0</v>
      </c>
    </row>
    <row r="515" spans="1:13" x14ac:dyDescent="0.2">
      <c r="A515" s="70">
        <f t="shared" si="15"/>
        <v>496</v>
      </c>
      <c r="B515" s="121">
        <f t="shared" si="16"/>
        <v>0</v>
      </c>
      <c r="C515" s="304"/>
      <c r="D515" s="106"/>
      <c r="E515" s="106"/>
      <c r="F515" s="4"/>
      <c r="G515" s="40"/>
      <c r="H515" s="60"/>
      <c r="I515" s="9"/>
      <c r="L515" s="32">
        <f t="shared" si="17"/>
        <v>0</v>
      </c>
      <c r="M515" s="32">
        <f t="shared" si="18"/>
        <v>0</v>
      </c>
    </row>
    <row r="516" spans="1:13" x14ac:dyDescent="0.2">
      <c r="A516" s="70">
        <f t="shared" si="15"/>
        <v>497</v>
      </c>
      <c r="B516" s="121">
        <f t="shared" si="16"/>
        <v>0</v>
      </c>
      <c r="C516" s="304"/>
      <c r="D516" s="106"/>
      <c r="E516" s="106"/>
      <c r="F516" s="4"/>
      <c r="G516" s="40"/>
      <c r="H516" s="60"/>
      <c r="I516" s="9"/>
      <c r="L516" s="32">
        <f t="shared" si="17"/>
        <v>0</v>
      </c>
      <c r="M516" s="32">
        <f t="shared" si="18"/>
        <v>0</v>
      </c>
    </row>
    <row r="517" spans="1:13" x14ac:dyDescent="0.2">
      <c r="A517" s="70">
        <f t="shared" si="15"/>
        <v>498</v>
      </c>
      <c r="B517" s="121">
        <f t="shared" si="16"/>
        <v>0</v>
      </c>
      <c r="C517" s="304"/>
      <c r="D517" s="106"/>
      <c r="E517" s="106"/>
      <c r="F517" s="4"/>
      <c r="G517" s="40"/>
      <c r="H517" s="60"/>
      <c r="I517" s="9"/>
      <c r="L517" s="32">
        <f t="shared" si="17"/>
        <v>0</v>
      </c>
      <c r="M517" s="32">
        <f t="shared" si="18"/>
        <v>0</v>
      </c>
    </row>
    <row r="518" spans="1:13" x14ac:dyDescent="0.2">
      <c r="A518" s="70">
        <f t="shared" si="15"/>
        <v>499</v>
      </c>
      <c r="B518" s="121">
        <f t="shared" si="16"/>
        <v>0</v>
      </c>
      <c r="C518" s="304"/>
      <c r="D518" s="106"/>
      <c r="E518" s="106"/>
      <c r="F518" s="4"/>
      <c r="G518" s="40"/>
      <c r="H518" s="60"/>
      <c r="I518" s="9"/>
      <c r="L518" s="32">
        <f t="shared" si="17"/>
        <v>0</v>
      </c>
      <c r="M518" s="32">
        <f t="shared" si="18"/>
        <v>0</v>
      </c>
    </row>
    <row r="519" spans="1:13" ht="13.5" thickBot="1" x14ac:dyDescent="0.25">
      <c r="A519" s="71">
        <f t="shared" si="3"/>
        <v>500</v>
      </c>
      <c r="B519" s="288">
        <f t="shared" si="12"/>
        <v>0</v>
      </c>
      <c r="C519" s="302"/>
      <c r="D519" s="107"/>
      <c r="E519" s="107"/>
      <c r="F519" s="61"/>
      <c r="G519" s="62"/>
      <c r="H519" s="63"/>
      <c r="I519" s="9"/>
      <c r="L519" s="32">
        <f t="shared" si="13"/>
        <v>0</v>
      </c>
      <c r="M519" s="32">
        <f t="shared" si="14"/>
        <v>0</v>
      </c>
    </row>
    <row r="520" spans="1:13" ht="17.25" customHeight="1" thickTop="1" thickBot="1" x14ac:dyDescent="0.25">
      <c r="A520" s="11"/>
      <c r="B520" s="8"/>
      <c r="C520" s="8"/>
      <c r="D520" s="161" t="str">
        <f>IF(+Operation=0, "YOUR FIRM'S NAME IS MISSING.", +Operation)</f>
        <v>YOUR FIRM'S NAME IS MISSING.</v>
      </c>
      <c r="E520" s="161" t="str">
        <f>IF(ISNUMBER(+POID), IF(+POID &gt;300000000, IF(+POID &gt;999999999, "INVALID ID NUMBER", +POID ), "INVALID ID NUMBER" ), "YOUR ID NUMBER IS MISSING.")</f>
        <v>YOUR ID NUMBER IS MISSING.</v>
      </c>
      <c r="F520" s="8"/>
      <c r="G520" s="152">
        <f>+Q1bTons</f>
        <v>0</v>
      </c>
      <c r="H520" s="8"/>
      <c r="I520" s="9"/>
    </row>
    <row r="521" spans="1:13" ht="6" customHeight="1" thickTop="1" x14ac:dyDescent="0.2">
      <c r="A521" s="12"/>
      <c r="B521" s="29"/>
      <c r="C521" s="29"/>
      <c r="D521" s="29"/>
      <c r="E521" s="29"/>
      <c r="F521" s="29"/>
      <c r="G521" s="29"/>
      <c r="H521" s="29"/>
      <c r="I521" s="13"/>
    </row>
  </sheetData>
  <sheetProtection algorithmName="SHA-512" hashValue="I6MmY3Xe046FtE84fOhOpFyCaiboXT9762Xhb8GYSSs7b4D4VGO+t6QjGKJLDaAm7DfT8ERFU+fBQ1ZOMaJuWw==" saltValue="eYE4BKN6kVRmhDcmTG0BSQ==" spinCount="100000" sheet="1" objects="1" scenarios="1"/>
  <phoneticPr fontId="0" type="noConversion"/>
  <conditionalFormatting sqref="D520">
    <cfRule type="cellIs" dxfId="791" priority="66" stopIfTrue="1" operator="notEqual">
      <formula>+Operation</formula>
    </cfRule>
  </conditionalFormatting>
  <conditionalFormatting sqref="E520">
    <cfRule type="cellIs" dxfId="790" priority="67" stopIfTrue="1" operator="notEqual">
      <formula>+POID</formula>
    </cfRule>
  </conditionalFormatting>
  <conditionalFormatting sqref="D16">
    <cfRule type="cellIs" dxfId="789" priority="68" stopIfTrue="1" operator="notEqual">
      <formula>+Operation</formula>
    </cfRule>
  </conditionalFormatting>
  <conditionalFormatting sqref="E16">
    <cfRule type="cellIs" dxfId="788" priority="69" stopIfTrue="1" operator="notEqual">
      <formula>+POID</formula>
    </cfRule>
  </conditionalFormatting>
  <conditionalFormatting sqref="B20:B211 B262:B318 B493:B519">
    <cfRule type="expression" dxfId="787" priority="70" stopIfTrue="1">
      <formula>ISNA(+B20)</formula>
    </cfRule>
  </conditionalFormatting>
  <conditionalFormatting sqref="D20:D211 D262:D318 D493:D519">
    <cfRule type="expression" priority="71" stopIfTrue="1">
      <formula>ISBLANK(E20)</formula>
    </cfRule>
    <cfRule type="expression" dxfId="786" priority="72" stopIfTrue="1">
      <formula>ISBLANK(D20)</formula>
    </cfRule>
  </conditionalFormatting>
  <conditionalFormatting sqref="E20:E211 E262:E318 E493:E519">
    <cfRule type="expression" dxfId="785" priority="73" stopIfTrue="1">
      <formula>ISNA(+B20)</formula>
    </cfRule>
    <cfRule type="expression" priority="74" stopIfTrue="1">
      <formula>+F20+G20+H20=0</formula>
    </cfRule>
    <cfRule type="expression" dxfId="784" priority="75" stopIfTrue="1">
      <formula>+F20+G20+H20=+F20+G20+H20+B20</formula>
    </cfRule>
  </conditionalFormatting>
  <conditionalFormatting sqref="F20:F211 F262:F318 F493:F519">
    <cfRule type="expression" priority="76" stopIfTrue="1">
      <formula>+G20+H20=0</formula>
    </cfRule>
    <cfRule type="expression" dxfId="783" priority="77" stopIfTrue="1">
      <formula>+G20+H20=+G20+H20+F20</formula>
    </cfRule>
  </conditionalFormatting>
  <conditionalFormatting sqref="G20:G211 G262:G318 G493:G519">
    <cfRule type="expression" priority="78" stopIfTrue="1">
      <formula>+F20+G20+H20=0</formula>
    </cfRule>
    <cfRule type="expression" dxfId="782" priority="79" stopIfTrue="1">
      <formula>+F20+G20+H20=+F20+H20</formula>
    </cfRule>
  </conditionalFormatting>
  <conditionalFormatting sqref="H20:H211 H262:H318 H493:H519">
    <cfRule type="expression" priority="80" stopIfTrue="1">
      <formula>+G20+H20=0</formula>
    </cfRule>
    <cfRule type="expression" dxfId="781" priority="81" stopIfTrue="1">
      <formula>+G20+H20=+G20</formula>
    </cfRule>
    <cfRule type="cellIs" dxfId="780" priority="82" stopIfTrue="1" operator="notBetween">
      <formula>15</formula>
      <formula>35</formula>
    </cfRule>
  </conditionalFormatting>
  <conditionalFormatting sqref="E17">
    <cfRule type="expression" dxfId="779" priority="83" stopIfTrue="1">
      <formula>+Q1bIndicator &gt;0</formula>
    </cfRule>
  </conditionalFormatting>
  <conditionalFormatting sqref="E18">
    <cfRule type="expression" dxfId="778" priority="84" stopIfTrue="1">
      <formula>+Q1bIndicator &gt; 0</formula>
    </cfRule>
  </conditionalFormatting>
  <conditionalFormatting sqref="B212:B261">
    <cfRule type="expression" dxfId="777" priority="53" stopIfTrue="1">
      <formula>ISNA(+B212)</formula>
    </cfRule>
  </conditionalFormatting>
  <conditionalFormatting sqref="D212:D261">
    <cfRule type="expression" priority="54" stopIfTrue="1">
      <formula>ISBLANK(E212)</formula>
    </cfRule>
    <cfRule type="expression" dxfId="776" priority="55" stopIfTrue="1">
      <formula>ISBLANK(D212)</formula>
    </cfRule>
  </conditionalFormatting>
  <conditionalFormatting sqref="E212:E261">
    <cfRule type="expression" dxfId="775" priority="56" stopIfTrue="1">
      <formula>ISNA(+B212)</formula>
    </cfRule>
    <cfRule type="expression" priority="57" stopIfTrue="1">
      <formula>+F212+G212+H212=0</formula>
    </cfRule>
    <cfRule type="expression" dxfId="774" priority="58" stopIfTrue="1">
      <formula>+F212+G212+H212=+F212+G212+H212+B212</formula>
    </cfRule>
  </conditionalFormatting>
  <conditionalFormatting sqref="F212:F261">
    <cfRule type="expression" priority="59" stopIfTrue="1">
      <formula>+G212+H212=0</formula>
    </cfRule>
    <cfRule type="expression" dxfId="773" priority="60" stopIfTrue="1">
      <formula>+G212+H212=+G212+H212+F212</formula>
    </cfRule>
  </conditionalFormatting>
  <conditionalFormatting sqref="G212:G261">
    <cfRule type="expression" priority="61" stopIfTrue="1">
      <formula>+F212+G212+H212=0</formula>
    </cfRule>
    <cfRule type="expression" dxfId="772" priority="62" stopIfTrue="1">
      <formula>+F212+G212+H212=+F212+H212</formula>
    </cfRule>
  </conditionalFormatting>
  <conditionalFormatting sqref="H212:H261">
    <cfRule type="expression" priority="63" stopIfTrue="1">
      <formula>+G212+H212=0</formula>
    </cfRule>
    <cfRule type="expression" dxfId="771" priority="64" stopIfTrue="1">
      <formula>+G212+H212=+G212</formula>
    </cfRule>
    <cfRule type="cellIs" dxfId="770" priority="65" stopIfTrue="1" operator="notBetween">
      <formula>15</formula>
      <formula>35</formula>
    </cfRule>
  </conditionalFormatting>
  <conditionalFormatting sqref="B363:B392">
    <cfRule type="expression" dxfId="769" priority="40" stopIfTrue="1">
      <formula>ISNA(+B363)</formula>
    </cfRule>
  </conditionalFormatting>
  <conditionalFormatting sqref="D363:D392">
    <cfRule type="expression" priority="41" stopIfTrue="1">
      <formula>ISBLANK(E363)</formula>
    </cfRule>
    <cfRule type="expression" dxfId="768" priority="42" stopIfTrue="1">
      <formula>ISBLANK(D363)</formula>
    </cfRule>
  </conditionalFormatting>
  <conditionalFormatting sqref="E363:E392">
    <cfRule type="expression" dxfId="767" priority="43" stopIfTrue="1">
      <formula>ISNA(+B363)</formula>
    </cfRule>
    <cfRule type="expression" priority="44" stopIfTrue="1">
      <formula>+F363+G363+H363=0</formula>
    </cfRule>
    <cfRule type="expression" dxfId="766" priority="45" stopIfTrue="1">
      <formula>+F363+G363+H363=+F363+G363+H363+B363</formula>
    </cfRule>
  </conditionalFormatting>
  <conditionalFormatting sqref="F363:F392">
    <cfRule type="expression" priority="46" stopIfTrue="1">
      <formula>+G363+H363=0</formula>
    </cfRule>
    <cfRule type="expression" dxfId="765" priority="47" stopIfTrue="1">
      <formula>+G363+H363=+G363+H363+F363</formula>
    </cfRule>
  </conditionalFormatting>
  <conditionalFormatting sqref="G363:G392">
    <cfRule type="expression" priority="48" stopIfTrue="1">
      <formula>+F363+G363+H363=0</formula>
    </cfRule>
    <cfRule type="expression" dxfId="764" priority="49" stopIfTrue="1">
      <formula>+F363+G363+H363=+F363+H363</formula>
    </cfRule>
  </conditionalFormatting>
  <conditionalFormatting sqref="H363:H392">
    <cfRule type="expression" priority="50" stopIfTrue="1">
      <formula>+G363+H363=0</formula>
    </cfRule>
    <cfRule type="expression" dxfId="763" priority="51" stopIfTrue="1">
      <formula>+G363+H363=+G363</formula>
    </cfRule>
    <cfRule type="cellIs" dxfId="762" priority="52" stopIfTrue="1" operator="notBetween">
      <formula>15</formula>
      <formula>35</formula>
    </cfRule>
  </conditionalFormatting>
  <conditionalFormatting sqref="B319:B362">
    <cfRule type="expression" dxfId="761" priority="27" stopIfTrue="1">
      <formula>ISNA(+B319)</formula>
    </cfRule>
  </conditionalFormatting>
  <conditionalFormatting sqref="D319:D362">
    <cfRule type="expression" priority="28" stopIfTrue="1">
      <formula>ISBLANK(E319)</formula>
    </cfRule>
    <cfRule type="expression" dxfId="760" priority="29" stopIfTrue="1">
      <formula>ISBLANK(D319)</formula>
    </cfRule>
  </conditionalFormatting>
  <conditionalFormatting sqref="E319:E362">
    <cfRule type="expression" dxfId="759" priority="30" stopIfTrue="1">
      <formula>ISNA(+B319)</formula>
    </cfRule>
    <cfRule type="expression" priority="31" stopIfTrue="1">
      <formula>+F319+G319+H319=0</formula>
    </cfRule>
    <cfRule type="expression" dxfId="758" priority="32" stopIfTrue="1">
      <formula>+F319+G319+H319=+F319+G319+H319+B319</formula>
    </cfRule>
  </conditionalFormatting>
  <conditionalFormatting sqref="F319:F362">
    <cfRule type="expression" priority="33" stopIfTrue="1">
      <formula>+G319+H319=0</formula>
    </cfRule>
    <cfRule type="expression" dxfId="757" priority="34" stopIfTrue="1">
      <formula>+G319+H319=+G319+H319+F319</formula>
    </cfRule>
  </conditionalFormatting>
  <conditionalFormatting sqref="G319:G362">
    <cfRule type="expression" priority="35" stopIfTrue="1">
      <formula>+F319+G319+H319=0</formula>
    </cfRule>
    <cfRule type="expression" dxfId="756" priority="36" stopIfTrue="1">
      <formula>+F319+G319+H319=+F319+H319</formula>
    </cfRule>
  </conditionalFormatting>
  <conditionalFormatting sqref="H319:H362">
    <cfRule type="expression" priority="37" stopIfTrue="1">
      <formula>+G319+H319=0</formula>
    </cfRule>
    <cfRule type="expression" dxfId="755" priority="38" stopIfTrue="1">
      <formula>+G319+H319=+G319</formula>
    </cfRule>
    <cfRule type="cellIs" dxfId="754" priority="39" stopIfTrue="1" operator="notBetween">
      <formula>15</formula>
      <formula>35</formula>
    </cfRule>
  </conditionalFormatting>
  <conditionalFormatting sqref="B437:B492">
    <cfRule type="expression" dxfId="753" priority="14" stopIfTrue="1">
      <formula>ISNA(+B437)</formula>
    </cfRule>
  </conditionalFormatting>
  <conditionalFormatting sqref="D437:D492">
    <cfRule type="expression" priority="15" stopIfTrue="1">
      <formula>ISBLANK(E437)</formula>
    </cfRule>
    <cfRule type="expression" dxfId="752" priority="16" stopIfTrue="1">
      <formula>ISBLANK(D437)</formula>
    </cfRule>
  </conditionalFormatting>
  <conditionalFormatting sqref="E437:E492">
    <cfRule type="expression" dxfId="751" priority="17" stopIfTrue="1">
      <formula>ISNA(+B437)</formula>
    </cfRule>
    <cfRule type="expression" priority="18" stopIfTrue="1">
      <formula>+F437+G437+H437=0</formula>
    </cfRule>
    <cfRule type="expression" dxfId="750" priority="19" stopIfTrue="1">
      <formula>+F437+G437+H437=+F437+G437+H437+B437</formula>
    </cfRule>
  </conditionalFormatting>
  <conditionalFormatting sqref="F437:F492">
    <cfRule type="expression" priority="20" stopIfTrue="1">
      <formula>+G437+H437=0</formula>
    </cfRule>
    <cfRule type="expression" dxfId="749" priority="21" stopIfTrue="1">
      <formula>+G437+H437=+G437+H437+F437</formula>
    </cfRule>
  </conditionalFormatting>
  <conditionalFormatting sqref="G437:G492">
    <cfRule type="expression" priority="22" stopIfTrue="1">
      <formula>+F437+G437+H437=0</formula>
    </cfRule>
    <cfRule type="expression" dxfId="748" priority="23" stopIfTrue="1">
      <formula>+F437+G437+H437=+F437+H437</formula>
    </cfRule>
  </conditionalFormatting>
  <conditionalFormatting sqref="H437:H492">
    <cfRule type="expression" priority="24" stopIfTrue="1">
      <formula>+G437+H437=0</formula>
    </cfRule>
    <cfRule type="expression" dxfId="747" priority="25" stopIfTrue="1">
      <formula>+G437+H437=+G437</formula>
    </cfRule>
    <cfRule type="cellIs" dxfId="746" priority="26" stopIfTrue="1" operator="notBetween">
      <formula>15</formula>
      <formula>35</formula>
    </cfRule>
  </conditionalFormatting>
  <conditionalFormatting sqref="B393:B436">
    <cfRule type="expression" dxfId="745" priority="1" stopIfTrue="1">
      <formula>ISNA(+B393)</formula>
    </cfRule>
  </conditionalFormatting>
  <conditionalFormatting sqref="D393:D436">
    <cfRule type="expression" priority="2" stopIfTrue="1">
      <formula>ISBLANK(E393)</formula>
    </cfRule>
    <cfRule type="expression" dxfId="744" priority="3" stopIfTrue="1">
      <formula>ISBLANK(D393)</formula>
    </cfRule>
  </conditionalFormatting>
  <conditionalFormatting sqref="E393:E436">
    <cfRule type="expression" dxfId="743" priority="4" stopIfTrue="1">
      <formula>ISNA(+B393)</formula>
    </cfRule>
    <cfRule type="expression" priority="5" stopIfTrue="1">
      <formula>+F393+G393+H393=0</formula>
    </cfRule>
    <cfRule type="expression" dxfId="742" priority="6" stopIfTrue="1">
      <formula>+F393+G393+H393=+F393+G393+H393+B393</formula>
    </cfRule>
  </conditionalFormatting>
  <conditionalFormatting sqref="F393:F436">
    <cfRule type="expression" priority="7" stopIfTrue="1">
      <formula>+G393+H393=0</formula>
    </cfRule>
    <cfRule type="expression" dxfId="741" priority="8" stopIfTrue="1">
      <formula>+G393+H393=+G393+H393+F393</formula>
    </cfRule>
  </conditionalFormatting>
  <conditionalFormatting sqref="G393:G436">
    <cfRule type="expression" priority="9" stopIfTrue="1">
      <formula>+F393+G393+H393=0</formula>
    </cfRule>
    <cfRule type="expression" dxfId="740" priority="10" stopIfTrue="1">
      <formula>+F393+G393+H393=+F393+H393</formula>
    </cfRule>
  </conditionalFormatting>
  <conditionalFormatting sqref="H393:H436">
    <cfRule type="expression" priority="11" stopIfTrue="1">
      <formula>+G393+H393=0</formula>
    </cfRule>
    <cfRule type="expression" dxfId="739" priority="12" stopIfTrue="1">
      <formula>+G393+H393=+G393</formula>
    </cfRule>
    <cfRule type="cellIs" dxfId="738" priority="13" stopIfTrue="1" operator="notBetween">
      <formula>15</formula>
      <formula>35</formula>
    </cfRule>
  </conditionalFormatting>
  <dataValidations disablePrompts="1" count="1">
    <dataValidation type="whole" allowBlank="1" showInputMessage="1" showErrorMessage="1" errorTitle="Grape Pricing District Number" error="The district numbers range from 1 to 17 only." sqref="F20:F519" xr:uid="{00000000-0002-0000-0200-000000000000}">
      <formula1>1</formula1>
      <formula2>17</formula2>
    </dataValidation>
  </dataValidations>
  <hyperlinks>
    <hyperlink ref="E19" location="Varieties!A1" display="Click here for variety name list!" xr:uid="{1651E02B-5BA8-48AF-A85F-79C3E49FC6B2}"/>
    <hyperlink ref="F19" location="Districts!A1" display="Click for map!" xr:uid="{85F449EA-EF6B-4F00-AD8F-6130E63E1721}"/>
  </hyperlinks>
  <pageMargins left="0.75" right="0.25" top="0.25" bottom="0.25" header="0" footer="0"/>
  <pageSetup paperSize="5"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CCFF"/>
  </sheetPr>
  <dimension ref="A1:Z517"/>
  <sheetViews>
    <sheetView workbookViewId="0">
      <pane ySplit="15" topLeftCell="A16" activePane="bottomLeft" state="frozen"/>
      <selection activeCell="A5" sqref="A5"/>
      <selection pane="bottomLeft" activeCell="D16" sqref="D16"/>
    </sheetView>
  </sheetViews>
  <sheetFormatPr defaultRowHeight="12.75" x14ac:dyDescent="0.2"/>
  <cols>
    <col min="1" max="1" width="4.28515625" style="32" customWidth="1"/>
    <col min="2" max="2" width="5" style="32" hidden="1" customWidth="1"/>
    <col min="3" max="3" width="5.5703125" style="32" hidden="1" customWidth="1"/>
    <col min="4" max="4" width="34.5703125" style="32" customWidth="1"/>
    <col min="5" max="5" width="27.42578125" style="32" customWidth="1"/>
    <col min="6" max="6" width="14.140625" style="32" customWidth="1"/>
    <col min="7" max="8" width="15.28515625" style="32" customWidth="1"/>
    <col min="9" max="9" width="4.7109375" style="32" customWidth="1"/>
    <col min="10" max="10" width="28.140625" style="32" customWidth="1"/>
    <col min="11" max="11" width="5.5703125" style="32" hidden="1" customWidth="1"/>
    <col min="12" max="12" width="6" style="32" hidden="1" customWidth="1"/>
    <col min="13" max="21" width="0" style="32" hidden="1" customWidth="1"/>
    <col min="22" max="22" width="44.7109375" style="32" customWidth="1"/>
    <col min="23" max="23" width="1.42578125" style="32" customWidth="1"/>
    <col min="24" max="24" width="9.140625" style="32"/>
    <col min="25" max="26" width="0" style="32" hidden="1" customWidth="1"/>
    <col min="27" max="16384" width="9.140625" style="32"/>
  </cols>
  <sheetData>
    <row r="1" spans="1:26" ht="15.75" x14ac:dyDescent="0.25">
      <c r="A1" s="5" t="s">
        <v>986</v>
      </c>
      <c r="B1" s="14"/>
      <c r="C1" s="21"/>
      <c r="D1" s="21"/>
      <c r="E1" s="14"/>
      <c r="F1" s="25"/>
      <c r="G1" s="14"/>
      <c r="H1" s="14"/>
      <c r="I1" s="6"/>
      <c r="J1" s="6"/>
      <c r="K1" s="6"/>
      <c r="L1" s="6"/>
      <c r="V1" s="6"/>
      <c r="W1" s="7"/>
    </row>
    <row r="2" spans="1:26" ht="15.75" x14ac:dyDescent="0.25">
      <c r="A2" s="22" t="s">
        <v>987</v>
      </c>
      <c r="B2" s="20"/>
      <c r="C2" s="23"/>
      <c r="D2" s="23"/>
      <c r="E2" s="20"/>
      <c r="F2" s="26"/>
      <c r="G2" s="20"/>
      <c r="H2" s="8"/>
      <c r="I2" s="8"/>
      <c r="J2" s="37" t="s">
        <v>960</v>
      </c>
      <c r="K2" s="8"/>
      <c r="L2" s="8"/>
      <c r="T2" s="127" t="s">
        <v>73</v>
      </c>
      <c r="V2" s="8"/>
      <c r="W2" s="9"/>
    </row>
    <row r="3" spans="1:26" ht="16.5" thickBot="1" x14ac:dyDescent="0.3">
      <c r="A3" s="11"/>
      <c r="B3" s="8"/>
      <c r="C3" s="23"/>
      <c r="D3" s="23"/>
      <c r="E3" s="8"/>
      <c r="F3" s="20"/>
      <c r="G3" s="72" t="s">
        <v>70</v>
      </c>
      <c r="H3" s="72" t="s">
        <v>71</v>
      </c>
      <c r="I3" s="8"/>
      <c r="J3" s="38"/>
      <c r="K3" s="220"/>
      <c r="L3" s="8"/>
      <c r="S3" s="32">
        <v>1</v>
      </c>
      <c r="T3" s="85">
        <f>SUMIF(F16:F515,S3,Q16:Q515)</f>
        <v>0</v>
      </c>
      <c r="V3" s="8"/>
      <c r="W3" s="9"/>
    </row>
    <row r="4" spans="1:26" ht="14.25" thickTop="1" thickBot="1" x14ac:dyDescent="0.25">
      <c r="A4" s="601" t="s">
        <v>963</v>
      </c>
      <c r="B4" s="601"/>
      <c r="C4" s="8"/>
      <c r="D4" s="8"/>
      <c r="E4" s="8"/>
      <c r="F4" s="20"/>
      <c r="G4" s="1"/>
      <c r="H4" s="2"/>
      <c r="I4" s="8"/>
      <c r="J4" s="75" t="s">
        <v>961</v>
      </c>
      <c r="K4" s="220"/>
      <c r="L4" s="8"/>
      <c r="S4" s="32">
        <v>2</v>
      </c>
      <c r="T4" s="85">
        <f>SUMIF(F16:F515,S4,Q16:Q515)</f>
        <v>0</v>
      </c>
      <c r="V4" s="8"/>
      <c r="W4" s="9"/>
    </row>
    <row r="5" spans="1:26" ht="14.25" thickTop="1" thickBot="1" x14ac:dyDescent="0.25">
      <c r="A5" s="618" t="s">
        <v>69</v>
      </c>
      <c r="B5" s="17"/>
      <c r="C5" s="8"/>
      <c r="D5" s="17"/>
      <c r="E5" s="8"/>
      <c r="F5" s="20"/>
      <c r="G5" s="20"/>
      <c r="H5" s="8"/>
      <c r="I5" s="8"/>
      <c r="J5" s="108">
        <f>SUMIF(J16:J515,"&lt;&gt;1",G16:G515)</f>
        <v>0</v>
      </c>
      <c r="K5" s="8"/>
      <c r="L5" s="8"/>
      <c r="S5" s="32">
        <v>3</v>
      </c>
      <c r="T5" s="85">
        <f>SUMIF(F16:F515,S5,Q16:Q515)</f>
        <v>0</v>
      </c>
      <c r="V5" s="8"/>
      <c r="W5" s="9"/>
    </row>
    <row r="6" spans="1:26" ht="14.25" thickTop="1" thickBot="1" x14ac:dyDescent="0.25">
      <c r="A6" s="618" t="s">
        <v>996</v>
      </c>
      <c r="B6" s="17"/>
      <c r="C6" s="8"/>
      <c r="D6" s="17"/>
      <c r="E6" s="8"/>
      <c r="F6" s="20"/>
      <c r="G6" s="8"/>
      <c r="H6" s="8"/>
      <c r="I6" s="8"/>
      <c r="J6" s="75" t="s">
        <v>962</v>
      </c>
      <c r="K6" s="8"/>
      <c r="L6" s="8"/>
      <c r="S6" s="32">
        <v>4</v>
      </c>
      <c r="T6" s="85">
        <f>SUMIF(F16:F515,S6,Q16:Q515)</f>
        <v>0</v>
      </c>
      <c r="V6" s="8"/>
      <c r="W6" s="9"/>
    </row>
    <row r="7" spans="1:26" ht="15" hidden="1" customHeight="1" thickBot="1" x14ac:dyDescent="0.25">
      <c r="A7" s="628"/>
      <c r="B7" s="17"/>
      <c r="C7" s="16"/>
      <c r="D7" s="613"/>
      <c r="E7" s="8"/>
      <c r="F7" s="20"/>
      <c r="G7" s="20"/>
      <c r="H7" s="8"/>
      <c r="I7" s="8"/>
      <c r="J7" s="75" t="s">
        <v>962</v>
      </c>
      <c r="K7" s="8"/>
      <c r="L7" s="8"/>
      <c r="S7" s="32">
        <v>5</v>
      </c>
      <c r="T7" s="85">
        <f>SUMIF(F16:F515,S7,Q16:Q515)</f>
        <v>0</v>
      </c>
      <c r="V7" s="8"/>
      <c r="W7" s="9"/>
    </row>
    <row r="8" spans="1:26" ht="14.25" thickTop="1" thickBot="1" x14ac:dyDescent="0.25">
      <c r="A8" s="618" t="s">
        <v>997</v>
      </c>
      <c r="B8" s="17"/>
      <c r="C8" s="8"/>
      <c r="D8" s="17"/>
      <c r="E8" s="8"/>
      <c r="F8" s="20"/>
      <c r="G8" s="20"/>
      <c r="H8" s="8"/>
      <c r="I8" s="8"/>
      <c r="J8" s="108">
        <f>SUMIF(J16:J515,"=1",G16:G515)</f>
        <v>0</v>
      </c>
      <c r="K8" s="8"/>
      <c r="L8" s="8"/>
      <c r="S8" s="32">
        <v>6</v>
      </c>
      <c r="T8" s="85">
        <f>SUMIF(F16:F515,S8,Q16:Q515)</f>
        <v>0</v>
      </c>
      <c r="V8" s="8"/>
      <c r="W8" s="9"/>
    </row>
    <row r="9" spans="1:26" ht="14.25" thickTop="1" thickBot="1" x14ac:dyDescent="0.25">
      <c r="A9" s="629" t="s">
        <v>994</v>
      </c>
      <c r="B9" s="16"/>
      <c r="C9" s="17"/>
      <c r="D9" s="17"/>
      <c r="E9" s="8"/>
      <c r="F9" s="8"/>
      <c r="G9" s="8"/>
      <c r="H9" s="8"/>
      <c r="I9" s="8"/>
      <c r="J9" s="8"/>
      <c r="K9" s="8"/>
      <c r="L9" s="8"/>
      <c r="S9" s="32">
        <v>7</v>
      </c>
      <c r="T9" s="85">
        <f>SUMIF(F16:F515,S9,Q16:Q515)</f>
        <v>0</v>
      </c>
      <c r="V9" s="8"/>
      <c r="W9" s="9"/>
    </row>
    <row r="10" spans="1:26" ht="13.5" hidden="1" thickBot="1" x14ac:dyDescent="0.25">
      <c r="A10" s="630"/>
      <c r="B10" s="16"/>
      <c r="C10" s="8"/>
      <c r="D10" s="614"/>
      <c r="E10" s="8"/>
      <c r="F10" s="8"/>
      <c r="G10" s="8"/>
      <c r="H10" s="8"/>
      <c r="I10" s="8"/>
      <c r="J10" s="8"/>
      <c r="K10" s="8"/>
      <c r="L10" s="8"/>
      <c r="S10" s="32">
        <v>7</v>
      </c>
      <c r="T10" s="85">
        <f>SUMIF(F17:F516,S10,Q17:Q516)</f>
        <v>0</v>
      </c>
      <c r="V10" s="8"/>
      <c r="W10" s="9"/>
    </row>
    <row r="11" spans="1:26" ht="14.25" thickTop="1" thickBot="1" x14ac:dyDescent="0.25">
      <c r="A11" s="866" t="s">
        <v>995</v>
      </c>
      <c r="B11" s="16"/>
      <c r="C11" s="8"/>
      <c r="D11" s="614"/>
      <c r="E11" s="8"/>
      <c r="F11" s="8"/>
      <c r="G11" s="8"/>
      <c r="H11" s="8"/>
      <c r="I11" s="8"/>
      <c r="J11" s="732"/>
      <c r="K11" s="377"/>
      <c r="L11" s="377"/>
      <c r="M11" s="377"/>
      <c r="N11" s="377"/>
      <c r="O11" s="377"/>
      <c r="P11" s="377"/>
      <c r="Q11" s="377"/>
      <c r="R11" s="377"/>
      <c r="S11" s="377">
        <v>8</v>
      </c>
      <c r="T11" s="378">
        <f>SUMIF(F16:F515,S11,Q16:Q515)</f>
        <v>0</v>
      </c>
      <c r="U11" s="377"/>
      <c r="V11" s="733"/>
      <c r="W11" s="9"/>
    </row>
    <row r="12" spans="1:26" ht="14.25" thickTop="1" thickBot="1" x14ac:dyDescent="0.25">
      <c r="A12" s="24"/>
      <c r="B12" s="10"/>
      <c r="C12" s="10"/>
      <c r="D12" s="161"/>
      <c r="E12" s="161"/>
      <c r="F12" s="8"/>
      <c r="G12" s="108">
        <f>SUM(G16:G515)</f>
        <v>0</v>
      </c>
      <c r="H12" s="18"/>
      <c r="I12" s="161">
        <v>15</v>
      </c>
      <c r="J12" s="365" t="s">
        <v>957</v>
      </c>
      <c r="K12" s="372"/>
      <c r="L12" s="33"/>
      <c r="N12" s="32">
        <f>SUM(N16:N515)</f>
        <v>0</v>
      </c>
      <c r="O12" s="32">
        <f>SUM(O16:O515)</f>
        <v>0</v>
      </c>
      <c r="R12" s="32">
        <f>SUM(R16:R515)</f>
        <v>0</v>
      </c>
      <c r="S12" s="32">
        <v>9</v>
      </c>
      <c r="T12" s="85">
        <f>SUMIF(F16:F515,S12,Q16:Q515)</f>
        <v>0</v>
      </c>
      <c r="V12" s="46"/>
      <c r="W12" s="9"/>
    </row>
    <row r="13" spans="1:26" ht="13.5" thickTop="1" x14ac:dyDescent="0.2">
      <c r="A13" s="64"/>
      <c r="B13" s="43" t="s">
        <v>158</v>
      </c>
      <c r="C13" s="42" t="s">
        <v>158</v>
      </c>
      <c r="D13" s="43"/>
      <c r="E13" s="43" t="str">
        <f>IF(+Q1cIndicator&gt;0, "BAD VALUE FOR", "")</f>
        <v/>
      </c>
      <c r="F13" s="43" t="s">
        <v>54</v>
      </c>
      <c r="G13" s="43"/>
      <c r="H13" s="44"/>
      <c r="I13" s="8"/>
      <c r="J13" s="365"/>
      <c r="K13" s="372"/>
      <c r="L13" s="379" t="s">
        <v>158</v>
      </c>
      <c r="S13" s="32">
        <v>10</v>
      </c>
      <c r="T13" s="85">
        <f>SUMIF(F16:F515,S13,Q16:Q515)</f>
        <v>0</v>
      </c>
      <c r="V13" s="46" t="s">
        <v>958</v>
      </c>
      <c r="W13" s="9"/>
    </row>
    <row r="14" spans="1:26" x14ac:dyDescent="0.2">
      <c r="A14" s="617" t="s">
        <v>692</v>
      </c>
      <c r="B14" s="38" t="s">
        <v>58</v>
      </c>
      <c r="C14" s="45" t="s">
        <v>58</v>
      </c>
      <c r="D14" s="38" t="s">
        <v>899</v>
      </c>
      <c r="E14" s="38" t="s">
        <v>72</v>
      </c>
      <c r="F14" s="38" t="s">
        <v>946</v>
      </c>
      <c r="G14" s="38" t="s">
        <v>73</v>
      </c>
      <c r="H14" s="46" t="s">
        <v>59</v>
      </c>
      <c r="I14" s="8"/>
      <c r="J14" s="365" t="s">
        <v>956</v>
      </c>
      <c r="K14" s="372"/>
      <c r="L14" s="379" t="s">
        <v>58</v>
      </c>
      <c r="S14" s="32">
        <v>11</v>
      </c>
      <c r="T14" s="85">
        <f>SUMIF(F16:F515,S14,Q16:Q515)</f>
        <v>0</v>
      </c>
      <c r="V14" s="46" t="s">
        <v>959</v>
      </c>
      <c r="W14" s="9"/>
    </row>
    <row r="15" spans="1:26" ht="13.5" thickBot="1" x14ac:dyDescent="0.25">
      <c r="A15" s="68"/>
      <c r="B15" s="69" t="s">
        <v>57</v>
      </c>
      <c r="C15" s="47" t="s">
        <v>57</v>
      </c>
      <c r="D15" s="69"/>
      <c r="E15" s="723" t="s">
        <v>944</v>
      </c>
      <c r="F15" s="723" t="s">
        <v>945</v>
      </c>
      <c r="G15" s="69" t="s">
        <v>652</v>
      </c>
      <c r="H15" s="48"/>
      <c r="I15" s="8"/>
      <c r="J15" s="366" t="s">
        <v>1030</v>
      </c>
      <c r="K15" s="372"/>
      <c r="L15" s="379" t="s">
        <v>57</v>
      </c>
      <c r="S15" s="32">
        <v>12</v>
      </c>
      <c r="T15" s="85">
        <f>SUMIF(F16:F515,S15,Q16:Q515)</f>
        <v>0</v>
      </c>
      <c r="V15" s="48"/>
      <c r="W15" s="9"/>
    </row>
    <row r="16" spans="1:26" x14ac:dyDescent="0.2">
      <c r="A16" s="70">
        <f>ROW()-Q1cline</f>
        <v>1</v>
      </c>
      <c r="B16" s="303">
        <f t="shared" ref="B16:B79" si="0">IF(ISBLANK(E16),0,VLOOKUP(TRIM(E16),AllVarieties,4,FALSE))</f>
        <v>0</v>
      </c>
      <c r="C16" s="304"/>
      <c r="D16" s="616"/>
      <c r="E16" s="616"/>
      <c r="F16" s="4"/>
      <c r="G16" s="40"/>
      <c r="H16" s="60"/>
      <c r="I16" s="8"/>
      <c r="J16" s="367"/>
      <c r="K16" s="373" t="str">
        <f>IF(+J16=0," ", IF(+J16=1," ","ERROR"))</f>
        <v xml:space="preserve"> </v>
      </c>
      <c r="L16" s="374"/>
      <c r="N16" s="32">
        <f>IF(ISNA(+B16),1,0)</f>
        <v>0</v>
      </c>
      <c r="O16" s="32">
        <f>IF(ISERR(+B16),1,0)</f>
        <v>0</v>
      </c>
      <c r="Q16" s="32">
        <f>IF(+J16=1,0,+G16)</f>
        <v>0</v>
      </c>
      <c r="R16" s="32">
        <f>IF(ISBLANK(V16), IF(+J16=1, 1, 0))</f>
        <v>0</v>
      </c>
      <c r="S16" s="32">
        <v>13</v>
      </c>
      <c r="T16" s="85">
        <f>SUMIF(F16:F515,S16,Q16:Q515)</f>
        <v>0</v>
      </c>
      <c r="V16" s="368"/>
      <c r="W16" s="9"/>
      <c r="Y16" s="32">
        <f>+G16-J16*G16</f>
        <v>0</v>
      </c>
      <c r="Z16" s="32">
        <f>+G16*J16</f>
        <v>0</v>
      </c>
    </row>
    <row r="17" spans="1:26" x14ac:dyDescent="0.2">
      <c r="A17" s="70">
        <f>ROW()-Q1cline</f>
        <v>2</v>
      </c>
      <c r="B17" s="303">
        <f t="shared" si="0"/>
        <v>0</v>
      </c>
      <c r="C17" s="304"/>
      <c r="D17" s="106"/>
      <c r="E17" s="616"/>
      <c r="F17" s="4"/>
      <c r="G17" s="40"/>
      <c r="H17" s="60"/>
      <c r="I17" s="8"/>
      <c r="J17" s="367"/>
      <c r="K17" s="246" t="str">
        <f t="shared" ref="K17:K80" si="1">IF(+J17=0," ", IF(+J17=1," ","ERROR"))</f>
        <v xml:space="preserve"> </v>
      </c>
      <c r="L17" s="375"/>
      <c r="N17" s="32">
        <f t="shared" ref="N17:N80" si="2">IF(ISNA(+B17),1,0)</f>
        <v>0</v>
      </c>
      <c r="O17" s="32">
        <f t="shared" ref="O17:O80" si="3">IF(ISERR(+B17),1,0)</f>
        <v>0</v>
      </c>
      <c r="Q17" s="32">
        <f t="shared" ref="Q17:Q80" si="4">IF(+J17=1,0,+G17)</f>
        <v>0</v>
      </c>
      <c r="R17" s="32">
        <f t="shared" ref="R17:R80" si="5">IF(ISBLANK(V17), IF(+J17=1, 1, 0))</f>
        <v>0</v>
      </c>
      <c r="S17" s="32">
        <v>14</v>
      </c>
      <c r="T17" s="85">
        <f>SUMIF(F16:F515,S17,Q16:Q515)</f>
        <v>0</v>
      </c>
      <c r="V17" s="368"/>
      <c r="W17" s="9"/>
      <c r="Y17" s="32">
        <f t="shared" ref="Y17:Y80" si="6">+G17-J17*G17</f>
        <v>0</v>
      </c>
      <c r="Z17" s="32">
        <f t="shared" ref="Z17:Z80" si="7">+G17*J17</f>
        <v>0</v>
      </c>
    </row>
    <row r="18" spans="1:26" x14ac:dyDescent="0.2">
      <c r="A18" s="70">
        <f>ROW()-Q1cline</f>
        <v>3</v>
      </c>
      <c r="B18" s="303">
        <f t="shared" si="0"/>
        <v>0</v>
      </c>
      <c r="C18" s="304"/>
      <c r="D18" s="106"/>
      <c r="E18" s="106"/>
      <c r="F18" s="4"/>
      <c r="G18" s="40"/>
      <c r="H18" s="60"/>
      <c r="I18" s="8"/>
      <c r="J18" s="367"/>
      <c r="K18" s="246" t="str">
        <f t="shared" si="1"/>
        <v xml:space="preserve"> </v>
      </c>
      <c r="L18" s="375"/>
      <c r="N18" s="32">
        <f t="shared" si="2"/>
        <v>0</v>
      </c>
      <c r="O18" s="32">
        <f t="shared" si="3"/>
        <v>0</v>
      </c>
      <c r="Q18" s="32">
        <f t="shared" si="4"/>
        <v>0</v>
      </c>
      <c r="R18" s="32">
        <f t="shared" si="5"/>
        <v>0</v>
      </c>
      <c r="S18" s="32">
        <v>15</v>
      </c>
      <c r="T18" s="85">
        <f>SUMIF(F16:F515,S18,Q16:Q515)</f>
        <v>0</v>
      </c>
      <c r="V18" s="368"/>
      <c r="W18" s="9"/>
      <c r="Y18" s="32">
        <f t="shared" si="6"/>
        <v>0</v>
      </c>
      <c r="Z18" s="32">
        <f t="shared" si="7"/>
        <v>0</v>
      </c>
    </row>
    <row r="19" spans="1:26" x14ac:dyDescent="0.2">
      <c r="A19" s="70">
        <f>ROW()-Q1cline</f>
        <v>4</v>
      </c>
      <c r="B19" s="303">
        <f t="shared" si="0"/>
        <v>0</v>
      </c>
      <c r="C19" s="304"/>
      <c r="D19" s="106"/>
      <c r="E19" s="106"/>
      <c r="F19" s="4"/>
      <c r="G19" s="40"/>
      <c r="H19" s="60"/>
      <c r="I19" s="8"/>
      <c r="J19" s="367"/>
      <c r="K19" s="246" t="str">
        <f t="shared" si="1"/>
        <v xml:space="preserve"> </v>
      </c>
      <c r="L19" s="375"/>
      <c r="N19" s="32">
        <f t="shared" si="2"/>
        <v>0</v>
      </c>
      <c r="O19" s="32">
        <f t="shared" si="3"/>
        <v>0</v>
      </c>
      <c r="Q19" s="32">
        <f t="shared" si="4"/>
        <v>0</v>
      </c>
      <c r="R19" s="32">
        <f t="shared" si="5"/>
        <v>0</v>
      </c>
      <c r="S19" s="32">
        <v>16</v>
      </c>
      <c r="T19" s="85">
        <f>SUMIF(F16:F515,S19,Q16:Q515)</f>
        <v>0</v>
      </c>
      <c r="V19" s="368"/>
      <c r="W19" s="9"/>
      <c r="Y19" s="32">
        <f t="shared" si="6"/>
        <v>0</v>
      </c>
      <c r="Z19" s="32">
        <f t="shared" si="7"/>
        <v>0</v>
      </c>
    </row>
    <row r="20" spans="1:26" x14ac:dyDescent="0.2">
      <c r="A20" s="70">
        <f>ROW()-Q1cline</f>
        <v>5</v>
      </c>
      <c r="B20" s="303">
        <f t="shared" si="0"/>
        <v>0</v>
      </c>
      <c r="C20" s="304"/>
      <c r="D20" s="106"/>
      <c r="E20" s="106"/>
      <c r="F20" s="4"/>
      <c r="G20" s="40"/>
      <c r="H20" s="60"/>
      <c r="I20" s="8"/>
      <c r="J20" s="367"/>
      <c r="K20" s="246" t="str">
        <f t="shared" si="1"/>
        <v xml:space="preserve"> </v>
      </c>
      <c r="L20" s="375"/>
      <c r="N20" s="32">
        <f t="shared" si="2"/>
        <v>0</v>
      </c>
      <c r="O20" s="32">
        <f t="shared" si="3"/>
        <v>0</v>
      </c>
      <c r="Q20" s="32">
        <f t="shared" si="4"/>
        <v>0</v>
      </c>
      <c r="R20" s="32">
        <f t="shared" si="5"/>
        <v>0</v>
      </c>
      <c r="S20" s="32">
        <v>17</v>
      </c>
      <c r="T20" s="85">
        <f>SUMIF(F16:F515,S20,Q16:Q515)</f>
        <v>0</v>
      </c>
      <c r="V20" s="368"/>
      <c r="W20" s="9"/>
      <c r="Y20" s="32">
        <f t="shared" si="6"/>
        <v>0</v>
      </c>
      <c r="Z20" s="32">
        <f t="shared" si="7"/>
        <v>0</v>
      </c>
    </row>
    <row r="21" spans="1:26" x14ac:dyDescent="0.2">
      <c r="A21" s="70">
        <f t="shared" ref="A21:A515" si="8">ROW()-Q1cline</f>
        <v>6</v>
      </c>
      <c r="B21" s="303">
        <f t="shared" si="0"/>
        <v>0</v>
      </c>
      <c r="C21" s="304"/>
      <c r="D21" s="106"/>
      <c r="E21" s="106"/>
      <c r="F21" s="4"/>
      <c r="G21" s="40"/>
      <c r="H21" s="60"/>
      <c r="I21" s="8"/>
      <c r="J21" s="367"/>
      <c r="K21" s="246" t="str">
        <f t="shared" si="1"/>
        <v xml:space="preserve"> </v>
      </c>
      <c r="L21" s="375"/>
      <c r="N21" s="32">
        <f t="shared" si="2"/>
        <v>0</v>
      </c>
      <c r="O21" s="32">
        <f t="shared" si="3"/>
        <v>0</v>
      </c>
      <c r="Q21" s="32">
        <f t="shared" si="4"/>
        <v>0</v>
      </c>
      <c r="R21" s="32">
        <f t="shared" si="5"/>
        <v>0</v>
      </c>
      <c r="V21" s="368"/>
      <c r="W21" s="9"/>
      <c r="Y21" s="32">
        <f t="shared" si="6"/>
        <v>0</v>
      </c>
      <c r="Z21" s="32">
        <f t="shared" si="7"/>
        <v>0</v>
      </c>
    </row>
    <row r="22" spans="1:26" x14ac:dyDescent="0.2">
      <c r="A22" s="70">
        <f t="shared" si="8"/>
        <v>7</v>
      </c>
      <c r="B22" s="303">
        <f t="shared" si="0"/>
        <v>0</v>
      </c>
      <c r="C22" s="304"/>
      <c r="D22" s="106"/>
      <c r="E22" s="106"/>
      <c r="F22" s="4"/>
      <c r="G22" s="40"/>
      <c r="H22" s="60"/>
      <c r="I22" s="8"/>
      <c r="J22" s="367"/>
      <c r="K22" s="246" t="str">
        <f t="shared" si="1"/>
        <v xml:space="preserve"> </v>
      </c>
      <c r="L22" s="375"/>
      <c r="N22" s="32">
        <f t="shared" si="2"/>
        <v>0</v>
      </c>
      <c r="O22" s="32">
        <f t="shared" si="3"/>
        <v>0</v>
      </c>
      <c r="Q22" s="32">
        <f t="shared" si="4"/>
        <v>0</v>
      </c>
      <c r="R22" s="32">
        <f t="shared" si="5"/>
        <v>0</v>
      </c>
      <c r="V22" s="368"/>
      <c r="W22" s="9"/>
      <c r="Y22" s="32">
        <f t="shared" si="6"/>
        <v>0</v>
      </c>
      <c r="Z22" s="32">
        <f t="shared" si="7"/>
        <v>0</v>
      </c>
    </row>
    <row r="23" spans="1:26" x14ac:dyDescent="0.2">
      <c r="A23" s="70">
        <f t="shared" si="8"/>
        <v>8</v>
      </c>
      <c r="B23" s="303">
        <f t="shared" si="0"/>
        <v>0</v>
      </c>
      <c r="C23" s="304"/>
      <c r="D23" s="106"/>
      <c r="E23" s="106"/>
      <c r="F23" s="4"/>
      <c r="G23" s="40"/>
      <c r="H23" s="60"/>
      <c r="I23" s="8"/>
      <c r="J23" s="367"/>
      <c r="K23" s="246" t="str">
        <f t="shared" si="1"/>
        <v xml:space="preserve"> </v>
      </c>
      <c r="L23" s="375"/>
      <c r="N23" s="32">
        <f t="shared" si="2"/>
        <v>0</v>
      </c>
      <c r="O23" s="32">
        <f t="shared" si="3"/>
        <v>0</v>
      </c>
      <c r="Q23" s="32">
        <f t="shared" si="4"/>
        <v>0</v>
      </c>
      <c r="R23" s="32">
        <f t="shared" si="5"/>
        <v>0</v>
      </c>
      <c r="V23" s="368"/>
      <c r="W23" s="9"/>
      <c r="Y23" s="32">
        <f t="shared" si="6"/>
        <v>0</v>
      </c>
      <c r="Z23" s="32">
        <f t="shared" si="7"/>
        <v>0</v>
      </c>
    </row>
    <row r="24" spans="1:26" x14ac:dyDescent="0.2">
      <c r="A24" s="70">
        <f t="shared" si="8"/>
        <v>9</v>
      </c>
      <c r="B24" s="303">
        <f t="shared" si="0"/>
        <v>0</v>
      </c>
      <c r="C24" s="304"/>
      <c r="D24" s="106"/>
      <c r="E24" s="106"/>
      <c r="F24" s="4"/>
      <c r="G24" s="40"/>
      <c r="H24" s="60"/>
      <c r="I24" s="8"/>
      <c r="J24" s="367"/>
      <c r="K24" s="246" t="str">
        <f t="shared" si="1"/>
        <v xml:space="preserve"> </v>
      </c>
      <c r="L24" s="375"/>
      <c r="N24" s="32">
        <f t="shared" si="2"/>
        <v>0</v>
      </c>
      <c r="O24" s="32">
        <f t="shared" si="3"/>
        <v>0</v>
      </c>
      <c r="Q24" s="32">
        <f t="shared" si="4"/>
        <v>0</v>
      </c>
      <c r="R24" s="32">
        <f t="shared" si="5"/>
        <v>0</v>
      </c>
      <c r="V24" s="368"/>
      <c r="W24" s="9"/>
      <c r="Y24" s="32">
        <f t="shared" si="6"/>
        <v>0</v>
      </c>
      <c r="Z24" s="32">
        <f t="shared" si="7"/>
        <v>0</v>
      </c>
    </row>
    <row r="25" spans="1:26" x14ac:dyDescent="0.2">
      <c r="A25" s="70">
        <f t="shared" si="8"/>
        <v>10</v>
      </c>
      <c r="B25" s="303">
        <f t="shared" si="0"/>
        <v>0</v>
      </c>
      <c r="C25" s="304"/>
      <c r="D25" s="106"/>
      <c r="E25" s="106"/>
      <c r="F25" s="4"/>
      <c r="G25" s="40"/>
      <c r="H25" s="60"/>
      <c r="I25" s="8"/>
      <c r="J25" s="367"/>
      <c r="K25" s="246" t="str">
        <f t="shared" si="1"/>
        <v xml:space="preserve"> </v>
      </c>
      <c r="L25" s="375"/>
      <c r="N25" s="32">
        <f t="shared" si="2"/>
        <v>0</v>
      </c>
      <c r="O25" s="32">
        <f t="shared" si="3"/>
        <v>0</v>
      </c>
      <c r="Q25" s="32">
        <f t="shared" si="4"/>
        <v>0</v>
      </c>
      <c r="R25" s="32">
        <f t="shared" si="5"/>
        <v>0</v>
      </c>
      <c r="V25" s="368"/>
      <c r="W25" s="9"/>
      <c r="Y25" s="32">
        <f t="shared" si="6"/>
        <v>0</v>
      </c>
      <c r="Z25" s="32">
        <f t="shared" si="7"/>
        <v>0</v>
      </c>
    </row>
    <row r="26" spans="1:26" x14ac:dyDescent="0.2">
      <c r="A26" s="70">
        <f t="shared" si="8"/>
        <v>11</v>
      </c>
      <c r="B26" s="303">
        <f t="shared" si="0"/>
        <v>0</v>
      </c>
      <c r="C26" s="304"/>
      <c r="D26" s="106"/>
      <c r="E26" s="106"/>
      <c r="F26" s="4"/>
      <c r="G26" s="40"/>
      <c r="H26" s="60"/>
      <c r="I26" s="8"/>
      <c r="J26" s="367"/>
      <c r="K26" s="246" t="str">
        <f t="shared" si="1"/>
        <v xml:space="preserve"> </v>
      </c>
      <c r="L26" s="375"/>
      <c r="N26" s="32">
        <f t="shared" si="2"/>
        <v>0</v>
      </c>
      <c r="O26" s="32">
        <f t="shared" si="3"/>
        <v>0</v>
      </c>
      <c r="Q26" s="32">
        <f t="shared" si="4"/>
        <v>0</v>
      </c>
      <c r="R26" s="32">
        <f t="shared" si="5"/>
        <v>0</v>
      </c>
      <c r="V26" s="368"/>
      <c r="W26" s="9"/>
      <c r="Y26" s="32">
        <f t="shared" si="6"/>
        <v>0</v>
      </c>
      <c r="Z26" s="32">
        <f t="shared" si="7"/>
        <v>0</v>
      </c>
    </row>
    <row r="27" spans="1:26" x14ac:dyDescent="0.2">
      <c r="A27" s="70">
        <f t="shared" si="8"/>
        <v>12</v>
      </c>
      <c r="B27" s="303">
        <f t="shared" si="0"/>
        <v>0</v>
      </c>
      <c r="C27" s="304"/>
      <c r="D27" s="106"/>
      <c r="E27" s="106"/>
      <c r="F27" s="4"/>
      <c r="G27" s="40"/>
      <c r="H27" s="60"/>
      <c r="I27" s="8"/>
      <c r="J27" s="367"/>
      <c r="K27" s="246" t="str">
        <f t="shared" si="1"/>
        <v xml:space="preserve"> </v>
      </c>
      <c r="L27" s="375"/>
      <c r="N27" s="32">
        <f t="shared" si="2"/>
        <v>0</v>
      </c>
      <c r="O27" s="32">
        <f t="shared" si="3"/>
        <v>0</v>
      </c>
      <c r="Q27" s="32">
        <f t="shared" si="4"/>
        <v>0</v>
      </c>
      <c r="R27" s="32">
        <f t="shared" si="5"/>
        <v>0</v>
      </c>
      <c r="V27" s="368"/>
      <c r="W27" s="9"/>
      <c r="Y27" s="32">
        <f t="shared" si="6"/>
        <v>0</v>
      </c>
      <c r="Z27" s="32">
        <f t="shared" si="7"/>
        <v>0</v>
      </c>
    </row>
    <row r="28" spans="1:26" x14ac:dyDescent="0.2">
      <c r="A28" s="70">
        <f t="shared" si="8"/>
        <v>13</v>
      </c>
      <c r="B28" s="303">
        <f t="shared" si="0"/>
        <v>0</v>
      </c>
      <c r="C28" s="304"/>
      <c r="D28" s="106"/>
      <c r="E28" s="106"/>
      <c r="F28" s="4"/>
      <c r="G28" s="40"/>
      <c r="H28" s="60"/>
      <c r="I28" s="8"/>
      <c r="J28" s="367"/>
      <c r="K28" s="246" t="str">
        <f t="shared" si="1"/>
        <v xml:space="preserve"> </v>
      </c>
      <c r="L28" s="375"/>
      <c r="N28" s="32">
        <f t="shared" si="2"/>
        <v>0</v>
      </c>
      <c r="O28" s="32">
        <f t="shared" si="3"/>
        <v>0</v>
      </c>
      <c r="Q28" s="32">
        <f t="shared" si="4"/>
        <v>0</v>
      </c>
      <c r="R28" s="32">
        <f t="shared" si="5"/>
        <v>0</v>
      </c>
      <c r="V28" s="368"/>
      <c r="W28" s="9"/>
      <c r="Y28" s="32">
        <f t="shared" si="6"/>
        <v>0</v>
      </c>
      <c r="Z28" s="32">
        <f t="shared" si="7"/>
        <v>0</v>
      </c>
    </row>
    <row r="29" spans="1:26" x14ac:dyDescent="0.2">
      <c r="A29" s="70">
        <f t="shared" si="8"/>
        <v>14</v>
      </c>
      <c r="B29" s="303">
        <f t="shared" si="0"/>
        <v>0</v>
      </c>
      <c r="C29" s="304"/>
      <c r="D29" s="106"/>
      <c r="E29" s="106"/>
      <c r="F29" s="4"/>
      <c r="G29" s="40"/>
      <c r="H29" s="60"/>
      <c r="I29" s="8"/>
      <c r="J29" s="367"/>
      <c r="K29" s="246" t="str">
        <f t="shared" si="1"/>
        <v xml:space="preserve"> </v>
      </c>
      <c r="L29" s="375"/>
      <c r="N29" s="32">
        <f t="shared" si="2"/>
        <v>0</v>
      </c>
      <c r="O29" s="32">
        <f t="shared" si="3"/>
        <v>0</v>
      </c>
      <c r="Q29" s="32">
        <f t="shared" si="4"/>
        <v>0</v>
      </c>
      <c r="R29" s="32">
        <f t="shared" si="5"/>
        <v>0</v>
      </c>
      <c r="V29" s="368"/>
      <c r="W29" s="9"/>
      <c r="Y29" s="32">
        <f t="shared" si="6"/>
        <v>0</v>
      </c>
      <c r="Z29" s="32">
        <f t="shared" si="7"/>
        <v>0</v>
      </c>
    </row>
    <row r="30" spans="1:26" x14ac:dyDescent="0.2">
      <c r="A30" s="70">
        <f t="shared" si="8"/>
        <v>15</v>
      </c>
      <c r="B30" s="303">
        <f t="shared" si="0"/>
        <v>0</v>
      </c>
      <c r="C30" s="304"/>
      <c r="D30" s="106"/>
      <c r="E30" s="106"/>
      <c r="F30" s="4"/>
      <c r="G30" s="40"/>
      <c r="H30" s="60"/>
      <c r="I30" s="8"/>
      <c r="J30" s="367"/>
      <c r="K30" s="246" t="str">
        <f t="shared" si="1"/>
        <v xml:space="preserve"> </v>
      </c>
      <c r="L30" s="375"/>
      <c r="N30" s="32">
        <f t="shared" si="2"/>
        <v>0</v>
      </c>
      <c r="O30" s="32">
        <f t="shared" si="3"/>
        <v>0</v>
      </c>
      <c r="Q30" s="32">
        <f t="shared" si="4"/>
        <v>0</v>
      </c>
      <c r="R30" s="32">
        <f t="shared" si="5"/>
        <v>0</v>
      </c>
      <c r="V30" s="368"/>
      <c r="W30" s="9"/>
      <c r="Y30" s="32">
        <f t="shared" si="6"/>
        <v>0</v>
      </c>
      <c r="Z30" s="32">
        <f t="shared" si="7"/>
        <v>0</v>
      </c>
    </row>
    <row r="31" spans="1:26" x14ac:dyDescent="0.2">
      <c r="A31" s="70">
        <f t="shared" si="8"/>
        <v>16</v>
      </c>
      <c r="B31" s="303">
        <f t="shared" si="0"/>
        <v>0</v>
      </c>
      <c r="C31" s="304"/>
      <c r="D31" s="106"/>
      <c r="E31" s="106"/>
      <c r="F31" s="4"/>
      <c r="G31" s="40"/>
      <c r="H31" s="60"/>
      <c r="I31" s="8"/>
      <c r="J31" s="367"/>
      <c r="K31" s="246" t="str">
        <f t="shared" si="1"/>
        <v xml:space="preserve"> </v>
      </c>
      <c r="L31" s="375"/>
      <c r="N31" s="32">
        <f t="shared" si="2"/>
        <v>0</v>
      </c>
      <c r="O31" s="32">
        <f t="shared" si="3"/>
        <v>0</v>
      </c>
      <c r="Q31" s="32">
        <f t="shared" si="4"/>
        <v>0</v>
      </c>
      <c r="R31" s="32">
        <f t="shared" si="5"/>
        <v>0</v>
      </c>
      <c r="V31" s="368"/>
      <c r="W31" s="9"/>
      <c r="Y31" s="32">
        <f t="shared" si="6"/>
        <v>0</v>
      </c>
      <c r="Z31" s="32">
        <f t="shared" si="7"/>
        <v>0</v>
      </c>
    </row>
    <row r="32" spans="1:26" x14ac:dyDescent="0.2">
      <c r="A32" s="70">
        <f t="shared" si="8"/>
        <v>17</v>
      </c>
      <c r="B32" s="303">
        <f t="shared" si="0"/>
        <v>0</v>
      </c>
      <c r="C32" s="304"/>
      <c r="D32" s="106"/>
      <c r="E32" s="106"/>
      <c r="F32" s="4"/>
      <c r="G32" s="40"/>
      <c r="H32" s="60"/>
      <c r="I32" s="8"/>
      <c r="J32" s="367"/>
      <c r="K32" s="246" t="str">
        <f t="shared" si="1"/>
        <v xml:space="preserve"> </v>
      </c>
      <c r="L32" s="375"/>
      <c r="N32" s="32">
        <f t="shared" si="2"/>
        <v>0</v>
      </c>
      <c r="O32" s="32">
        <f t="shared" si="3"/>
        <v>0</v>
      </c>
      <c r="Q32" s="32">
        <f t="shared" si="4"/>
        <v>0</v>
      </c>
      <c r="R32" s="32">
        <f t="shared" si="5"/>
        <v>0</v>
      </c>
      <c r="V32" s="368"/>
      <c r="W32" s="9"/>
      <c r="Y32" s="32">
        <f t="shared" si="6"/>
        <v>0</v>
      </c>
      <c r="Z32" s="32">
        <f t="shared" si="7"/>
        <v>0</v>
      </c>
    </row>
    <row r="33" spans="1:26" x14ac:dyDescent="0.2">
      <c r="A33" s="70">
        <f t="shared" si="8"/>
        <v>18</v>
      </c>
      <c r="B33" s="303">
        <f t="shared" si="0"/>
        <v>0</v>
      </c>
      <c r="C33" s="304"/>
      <c r="D33" s="106"/>
      <c r="E33" s="106"/>
      <c r="F33" s="4"/>
      <c r="G33" s="40"/>
      <c r="H33" s="60"/>
      <c r="I33" s="8"/>
      <c r="J33" s="367"/>
      <c r="K33" s="246" t="str">
        <f t="shared" si="1"/>
        <v xml:space="preserve"> </v>
      </c>
      <c r="L33" s="375"/>
      <c r="N33" s="32">
        <f t="shared" si="2"/>
        <v>0</v>
      </c>
      <c r="O33" s="32">
        <f t="shared" si="3"/>
        <v>0</v>
      </c>
      <c r="Q33" s="32">
        <f t="shared" si="4"/>
        <v>0</v>
      </c>
      <c r="R33" s="32">
        <f t="shared" si="5"/>
        <v>0</v>
      </c>
      <c r="V33" s="368"/>
      <c r="W33" s="9"/>
      <c r="Y33" s="32">
        <f t="shared" si="6"/>
        <v>0</v>
      </c>
      <c r="Z33" s="32">
        <f t="shared" si="7"/>
        <v>0</v>
      </c>
    </row>
    <row r="34" spans="1:26" x14ac:dyDescent="0.2">
      <c r="A34" s="70">
        <f t="shared" si="8"/>
        <v>19</v>
      </c>
      <c r="B34" s="303">
        <f t="shared" si="0"/>
        <v>0</v>
      </c>
      <c r="C34" s="304"/>
      <c r="D34" s="106"/>
      <c r="E34" s="106"/>
      <c r="F34" s="4"/>
      <c r="G34" s="40"/>
      <c r="H34" s="60"/>
      <c r="I34" s="8"/>
      <c r="J34" s="367"/>
      <c r="K34" s="246" t="str">
        <f t="shared" si="1"/>
        <v xml:space="preserve"> </v>
      </c>
      <c r="L34" s="375"/>
      <c r="N34" s="32">
        <f t="shared" si="2"/>
        <v>0</v>
      </c>
      <c r="O34" s="32">
        <f t="shared" si="3"/>
        <v>0</v>
      </c>
      <c r="Q34" s="32">
        <f t="shared" si="4"/>
        <v>0</v>
      </c>
      <c r="R34" s="32">
        <f t="shared" si="5"/>
        <v>0</v>
      </c>
      <c r="V34" s="368"/>
      <c r="W34" s="9"/>
      <c r="Y34" s="32">
        <f t="shared" si="6"/>
        <v>0</v>
      </c>
      <c r="Z34" s="32">
        <f t="shared" si="7"/>
        <v>0</v>
      </c>
    </row>
    <row r="35" spans="1:26" x14ac:dyDescent="0.2">
      <c r="A35" s="70">
        <f t="shared" si="8"/>
        <v>20</v>
      </c>
      <c r="B35" s="303">
        <f t="shared" si="0"/>
        <v>0</v>
      </c>
      <c r="C35" s="304"/>
      <c r="D35" s="106"/>
      <c r="E35" s="106"/>
      <c r="F35" s="4"/>
      <c r="G35" s="40"/>
      <c r="H35" s="60"/>
      <c r="I35" s="8"/>
      <c r="J35" s="367"/>
      <c r="K35" s="246" t="str">
        <f t="shared" si="1"/>
        <v xml:space="preserve"> </v>
      </c>
      <c r="L35" s="375"/>
      <c r="N35" s="32">
        <f t="shared" si="2"/>
        <v>0</v>
      </c>
      <c r="O35" s="32">
        <f t="shared" si="3"/>
        <v>0</v>
      </c>
      <c r="Q35" s="32">
        <f t="shared" si="4"/>
        <v>0</v>
      </c>
      <c r="R35" s="32">
        <f t="shared" si="5"/>
        <v>0</v>
      </c>
      <c r="V35" s="368"/>
      <c r="W35" s="9"/>
      <c r="Y35" s="32">
        <f t="shared" si="6"/>
        <v>0</v>
      </c>
      <c r="Z35" s="32">
        <f t="shared" si="7"/>
        <v>0</v>
      </c>
    </row>
    <row r="36" spans="1:26" x14ac:dyDescent="0.2">
      <c r="A36" s="70">
        <f t="shared" si="8"/>
        <v>21</v>
      </c>
      <c r="B36" s="303">
        <f t="shared" si="0"/>
        <v>0</v>
      </c>
      <c r="C36" s="304"/>
      <c r="D36" s="106"/>
      <c r="E36" s="106"/>
      <c r="F36" s="4"/>
      <c r="G36" s="40"/>
      <c r="H36" s="60"/>
      <c r="I36" s="8"/>
      <c r="J36" s="367"/>
      <c r="K36" s="246" t="str">
        <f t="shared" si="1"/>
        <v xml:space="preserve"> </v>
      </c>
      <c r="L36" s="375"/>
      <c r="N36" s="32">
        <f t="shared" si="2"/>
        <v>0</v>
      </c>
      <c r="O36" s="32">
        <f t="shared" si="3"/>
        <v>0</v>
      </c>
      <c r="Q36" s="32">
        <f t="shared" si="4"/>
        <v>0</v>
      </c>
      <c r="R36" s="32">
        <f t="shared" si="5"/>
        <v>0</v>
      </c>
      <c r="V36" s="368"/>
      <c r="W36" s="9"/>
      <c r="Y36" s="32">
        <f t="shared" si="6"/>
        <v>0</v>
      </c>
      <c r="Z36" s="32">
        <f t="shared" si="7"/>
        <v>0</v>
      </c>
    </row>
    <row r="37" spans="1:26" x14ac:dyDescent="0.2">
      <c r="A37" s="70">
        <f t="shared" si="8"/>
        <v>22</v>
      </c>
      <c r="B37" s="303">
        <f t="shared" si="0"/>
        <v>0</v>
      </c>
      <c r="C37" s="304"/>
      <c r="D37" s="106"/>
      <c r="E37" s="106"/>
      <c r="F37" s="4"/>
      <c r="G37" s="40"/>
      <c r="H37" s="60"/>
      <c r="I37" s="8"/>
      <c r="J37" s="367"/>
      <c r="K37" s="246" t="str">
        <f t="shared" si="1"/>
        <v xml:space="preserve"> </v>
      </c>
      <c r="L37" s="375"/>
      <c r="N37" s="32">
        <f t="shared" si="2"/>
        <v>0</v>
      </c>
      <c r="O37" s="32">
        <f t="shared" si="3"/>
        <v>0</v>
      </c>
      <c r="Q37" s="32">
        <f t="shared" si="4"/>
        <v>0</v>
      </c>
      <c r="R37" s="32">
        <f t="shared" si="5"/>
        <v>0</v>
      </c>
      <c r="V37" s="368"/>
      <c r="W37" s="9"/>
      <c r="Y37" s="32">
        <f t="shared" si="6"/>
        <v>0</v>
      </c>
      <c r="Z37" s="32">
        <f t="shared" si="7"/>
        <v>0</v>
      </c>
    </row>
    <row r="38" spans="1:26" x14ac:dyDescent="0.2">
      <c r="A38" s="70">
        <f t="shared" si="8"/>
        <v>23</v>
      </c>
      <c r="B38" s="303">
        <f t="shared" si="0"/>
        <v>0</v>
      </c>
      <c r="C38" s="304"/>
      <c r="D38" s="106"/>
      <c r="E38" s="106"/>
      <c r="F38" s="4"/>
      <c r="G38" s="40"/>
      <c r="H38" s="60"/>
      <c r="I38" s="8"/>
      <c r="J38" s="367"/>
      <c r="K38" s="246" t="str">
        <f t="shared" si="1"/>
        <v xml:space="preserve"> </v>
      </c>
      <c r="L38" s="375"/>
      <c r="N38" s="32">
        <f t="shared" si="2"/>
        <v>0</v>
      </c>
      <c r="O38" s="32">
        <f t="shared" si="3"/>
        <v>0</v>
      </c>
      <c r="Q38" s="32">
        <f t="shared" si="4"/>
        <v>0</v>
      </c>
      <c r="R38" s="32">
        <f t="shared" si="5"/>
        <v>0</v>
      </c>
      <c r="V38" s="368"/>
      <c r="W38" s="9"/>
      <c r="Y38" s="32">
        <f t="shared" si="6"/>
        <v>0</v>
      </c>
      <c r="Z38" s="32">
        <f t="shared" si="7"/>
        <v>0</v>
      </c>
    </row>
    <row r="39" spans="1:26" x14ac:dyDescent="0.2">
      <c r="A39" s="70">
        <f t="shared" si="8"/>
        <v>24</v>
      </c>
      <c r="B39" s="303">
        <f t="shared" si="0"/>
        <v>0</v>
      </c>
      <c r="C39" s="304"/>
      <c r="D39" s="106"/>
      <c r="E39" s="106"/>
      <c r="F39" s="4"/>
      <c r="G39" s="40"/>
      <c r="H39" s="60"/>
      <c r="I39" s="8"/>
      <c r="J39" s="367"/>
      <c r="K39" s="246" t="str">
        <f t="shared" si="1"/>
        <v xml:space="preserve"> </v>
      </c>
      <c r="L39" s="375"/>
      <c r="N39" s="32">
        <f t="shared" si="2"/>
        <v>0</v>
      </c>
      <c r="O39" s="32">
        <f t="shared" si="3"/>
        <v>0</v>
      </c>
      <c r="Q39" s="32">
        <f t="shared" si="4"/>
        <v>0</v>
      </c>
      <c r="R39" s="32">
        <f t="shared" si="5"/>
        <v>0</v>
      </c>
      <c r="V39" s="368"/>
      <c r="W39" s="9"/>
      <c r="Y39" s="32">
        <f t="shared" si="6"/>
        <v>0</v>
      </c>
      <c r="Z39" s="32">
        <f t="shared" si="7"/>
        <v>0</v>
      </c>
    </row>
    <row r="40" spans="1:26" x14ac:dyDescent="0.2">
      <c r="A40" s="70">
        <f t="shared" si="8"/>
        <v>25</v>
      </c>
      <c r="B40" s="303">
        <f t="shared" si="0"/>
        <v>0</v>
      </c>
      <c r="C40" s="304"/>
      <c r="D40" s="106"/>
      <c r="E40" s="106"/>
      <c r="F40" s="4"/>
      <c r="G40" s="40"/>
      <c r="H40" s="60"/>
      <c r="I40" s="8"/>
      <c r="J40" s="367"/>
      <c r="K40" s="246" t="str">
        <f t="shared" si="1"/>
        <v xml:space="preserve"> </v>
      </c>
      <c r="L40" s="375"/>
      <c r="N40" s="32">
        <f t="shared" si="2"/>
        <v>0</v>
      </c>
      <c r="O40" s="32">
        <f t="shared" si="3"/>
        <v>0</v>
      </c>
      <c r="Q40" s="32">
        <f t="shared" si="4"/>
        <v>0</v>
      </c>
      <c r="R40" s="32">
        <f t="shared" si="5"/>
        <v>0</v>
      </c>
      <c r="V40" s="368"/>
      <c r="W40" s="9"/>
      <c r="Y40" s="32">
        <f t="shared" si="6"/>
        <v>0</v>
      </c>
      <c r="Z40" s="32">
        <f t="shared" si="7"/>
        <v>0</v>
      </c>
    </row>
    <row r="41" spans="1:26" x14ac:dyDescent="0.2">
      <c r="A41" s="70">
        <f t="shared" si="8"/>
        <v>26</v>
      </c>
      <c r="B41" s="303">
        <f t="shared" si="0"/>
        <v>0</v>
      </c>
      <c r="C41" s="304"/>
      <c r="D41" s="106"/>
      <c r="E41" s="106"/>
      <c r="F41" s="4"/>
      <c r="G41" s="40"/>
      <c r="H41" s="60"/>
      <c r="I41" s="8"/>
      <c r="J41" s="367"/>
      <c r="K41" s="246" t="str">
        <f t="shared" si="1"/>
        <v xml:space="preserve"> </v>
      </c>
      <c r="L41" s="375"/>
      <c r="N41" s="32">
        <f t="shared" si="2"/>
        <v>0</v>
      </c>
      <c r="O41" s="32">
        <f t="shared" si="3"/>
        <v>0</v>
      </c>
      <c r="Q41" s="32">
        <f t="shared" si="4"/>
        <v>0</v>
      </c>
      <c r="R41" s="32">
        <f t="shared" si="5"/>
        <v>0</v>
      </c>
      <c r="V41" s="368"/>
      <c r="W41" s="9"/>
      <c r="Y41" s="32">
        <f t="shared" si="6"/>
        <v>0</v>
      </c>
      <c r="Z41" s="32">
        <f t="shared" si="7"/>
        <v>0</v>
      </c>
    </row>
    <row r="42" spans="1:26" x14ac:dyDescent="0.2">
      <c r="A42" s="70">
        <f t="shared" si="8"/>
        <v>27</v>
      </c>
      <c r="B42" s="303">
        <f t="shared" si="0"/>
        <v>0</v>
      </c>
      <c r="C42" s="304"/>
      <c r="D42" s="106"/>
      <c r="E42" s="106"/>
      <c r="F42" s="4"/>
      <c r="G42" s="40"/>
      <c r="H42" s="60"/>
      <c r="I42" s="8"/>
      <c r="J42" s="367"/>
      <c r="K42" s="246" t="str">
        <f t="shared" si="1"/>
        <v xml:space="preserve"> </v>
      </c>
      <c r="L42" s="375"/>
      <c r="N42" s="32">
        <f t="shared" si="2"/>
        <v>0</v>
      </c>
      <c r="O42" s="32">
        <f t="shared" si="3"/>
        <v>0</v>
      </c>
      <c r="Q42" s="32">
        <f t="shared" si="4"/>
        <v>0</v>
      </c>
      <c r="R42" s="32">
        <f t="shared" si="5"/>
        <v>0</v>
      </c>
      <c r="V42" s="368"/>
      <c r="W42" s="9"/>
      <c r="Y42" s="32">
        <f t="shared" si="6"/>
        <v>0</v>
      </c>
      <c r="Z42" s="32">
        <f t="shared" si="7"/>
        <v>0</v>
      </c>
    </row>
    <row r="43" spans="1:26" x14ac:dyDescent="0.2">
      <c r="A43" s="70">
        <f t="shared" si="8"/>
        <v>28</v>
      </c>
      <c r="B43" s="303">
        <f t="shared" si="0"/>
        <v>0</v>
      </c>
      <c r="C43" s="304"/>
      <c r="D43" s="106"/>
      <c r="E43" s="106"/>
      <c r="F43" s="4"/>
      <c r="G43" s="40"/>
      <c r="H43" s="60"/>
      <c r="I43" s="8"/>
      <c r="J43" s="367"/>
      <c r="K43" s="246" t="str">
        <f t="shared" si="1"/>
        <v xml:space="preserve"> </v>
      </c>
      <c r="L43" s="375"/>
      <c r="N43" s="32">
        <f t="shared" si="2"/>
        <v>0</v>
      </c>
      <c r="O43" s="32">
        <f t="shared" si="3"/>
        <v>0</v>
      </c>
      <c r="Q43" s="32">
        <f t="shared" si="4"/>
        <v>0</v>
      </c>
      <c r="R43" s="32">
        <f t="shared" si="5"/>
        <v>0</v>
      </c>
      <c r="V43" s="368"/>
      <c r="W43" s="9"/>
      <c r="Y43" s="32">
        <f t="shared" si="6"/>
        <v>0</v>
      </c>
      <c r="Z43" s="32">
        <f t="shared" si="7"/>
        <v>0</v>
      </c>
    </row>
    <row r="44" spans="1:26" x14ac:dyDescent="0.2">
      <c r="A44" s="70">
        <f t="shared" si="8"/>
        <v>29</v>
      </c>
      <c r="B44" s="303">
        <f t="shared" si="0"/>
        <v>0</v>
      </c>
      <c r="C44" s="304"/>
      <c r="D44" s="106"/>
      <c r="E44" s="106"/>
      <c r="F44" s="4"/>
      <c r="G44" s="40"/>
      <c r="H44" s="60"/>
      <c r="I44" s="8"/>
      <c r="J44" s="367"/>
      <c r="K44" s="246" t="str">
        <f t="shared" si="1"/>
        <v xml:space="preserve"> </v>
      </c>
      <c r="L44" s="375"/>
      <c r="N44" s="32">
        <f t="shared" si="2"/>
        <v>0</v>
      </c>
      <c r="O44" s="32">
        <f t="shared" si="3"/>
        <v>0</v>
      </c>
      <c r="Q44" s="32">
        <f t="shared" si="4"/>
        <v>0</v>
      </c>
      <c r="R44" s="32">
        <f t="shared" si="5"/>
        <v>0</v>
      </c>
      <c r="V44" s="368"/>
      <c r="W44" s="9"/>
      <c r="Y44" s="32">
        <f t="shared" si="6"/>
        <v>0</v>
      </c>
      <c r="Z44" s="32">
        <f t="shared" si="7"/>
        <v>0</v>
      </c>
    </row>
    <row r="45" spans="1:26" x14ac:dyDescent="0.2">
      <c r="A45" s="70">
        <f t="shared" si="8"/>
        <v>30</v>
      </c>
      <c r="B45" s="303">
        <f t="shared" si="0"/>
        <v>0</v>
      </c>
      <c r="C45" s="304"/>
      <c r="D45" s="106"/>
      <c r="E45" s="106"/>
      <c r="F45" s="4"/>
      <c r="G45" s="40"/>
      <c r="H45" s="60"/>
      <c r="I45" s="8"/>
      <c r="J45" s="367"/>
      <c r="K45" s="246" t="str">
        <f t="shared" si="1"/>
        <v xml:space="preserve"> </v>
      </c>
      <c r="L45" s="375"/>
      <c r="N45" s="32">
        <f t="shared" si="2"/>
        <v>0</v>
      </c>
      <c r="O45" s="32">
        <f t="shared" si="3"/>
        <v>0</v>
      </c>
      <c r="Q45" s="32">
        <f t="shared" si="4"/>
        <v>0</v>
      </c>
      <c r="R45" s="32">
        <f t="shared" si="5"/>
        <v>0</v>
      </c>
      <c r="V45" s="368"/>
      <c r="W45" s="9"/>
      <c r="Y45" s="32">
        <f t="shared" si="6"/>
        <v>0</v>
      </c>
      <c r="Z45" s="32">
        <f t="shared" si="7"/>
        <v>0</v>
      </c>
    </row>
    <row r="46" spans="1:26" x14ac:dyDescent="0.2">
      <c r="A46" s="70">
        <f t="shared" si="8"/>
        <v>31</v>
      </c>
      <c r="B46" s="303">
        <f t="shared" si="0"/>
        <v>0</v>
      </c>
      <c r="C46" s="304"/>
      <c r="D46" s="106"/>
      <c r="E46" s="106"/>
      <c r="F46" s="4"/>
      <c r="G46" s="40"/>
      <c r="H46" s="60"/>
      <c r="I46" s="8"/>
      <c r="J46" s="367"/>
      <c r="K46" s="246" t="str">
        <f t="shared" si="1"/>
        <v xml:space="preserve"> </v>
      </c>
      <c r="L46" s="375"/>
      <c r="N46" s="32">
        <f t="shared" si="2"/>
        <v>0</v>
      </c>
      <c r="O46" s="32">
        <f t="shared" si="3"/>
        <v>0</v>
      </c>
      <c r="Q46" s="32">
        <f t="shared" si="4"/>
        <v>0</v>
      </c>
      <c r="R46" s="32">
        <f t="shared" si="5"/>
        <v>0</v>
      </c>
      <c r="V46" s="368"/>
      <c r="W46" s="9"/>
      <c r="Y46" s="32">
        <f t="shared" si="6"/>
        <v>0</v>
      </c>
      <c r="Z46" s="32">
        <f t="shared" si="7"/>
        <v>0</v>
      </c>
    </row>
    <row r="47" spans="1:26" x14ac:dyDescent="0.2">
      <c r="A47" s="70">
        <f t="shared" si="8"/>
        <v>32</v>
      </c>
      <c r="B47" s="303">
        <f t="shared" si="0"/>
        <v>0</v>
      </c>
      <c r="C47" s="304"/>
      <c r="D47" s="106"/>
      <c r="E47" s="106"/>
      <c r="F47" s="4"/>
      <c r="G47" s="40"/>
      <c r="H47" s="60"/>
      <c r="I47" s="8"/>
      <c r="J47" s="367"/>
      <c r="K47" s="246" t="str">
        <f t="shared" si="1"/>
        <v xml:space="preserve"> </v>
      </c>
      <c r="L47" s="375"/>
      <c r="N47" s="32">
        <f t="shared" si="2"/>
        <v>0</v>
      </c>
      <c r="O47" s="32">
        <f t="shared" si="3"/>
        <v>0</v>
      </c>
      <c r="Q47" s="32">
        <f t="shared" si="4"/>
        <v>0</v>
      </c>
      <c r="R47" s="32">
        <f t="shared" si="5"/>
        <v>0</v>
      </c>
      <c r="V47" s="368"/>
      <c r="W47" s="9"/>
      <c r="Y47" s="32">
        <f t="shared" si="6"/>
        <v>0</v>
      </c>
      <c r="Z47" s="32">
        <f t="shared" si="7"/>
        <v>0</v>
      </c>
    </row>
    <row r="48" spans="1:26" x14ac:dyDescent="0.2">
      <c r="A48" s="70">
        <f t="shared" si="8"/>
        <v>33</v>
      </c>
      <c r="B48" s="303">
        <f t="shared" si="0"/>
        <v>0</v>
      </c>
      <c r="C48" s="304"/>
      <c r="D48" s="106"/>
      <c r="E48" s="106"/>
      <c r="F48" s="4"/>
      <c r="G48" s="40"/>
      <c r="H48" s="60"/>
      <c r="I48" s="8"/>
      <c r="J48" s="367"/>
      <c r="K48" s="246" t="str">
        <f t="shared" si="1"/>
        <v xml:space="preserve"> </v>
      </c>
      <c r="L48" s="375"/>
      <c r="N48" s="32">
        <f t="shared" si="2"/>
        <v>0</v>
      </c>
      <c r="O48" s="32">
        <f t="shared" si="3"/>
        <v>0</v>
      </c>
      <c r="Q48" s="32">
        <f t="shared" si="4"/>
        <v>0</v>
      </c>
      <c r="R48" s="32">
        <f t="shared" si="5"/>
        <v>0</v>
      </c>
      <c r="V48" s="368"/>
      <c r="W48" s="9"/>
      <c r="Y48" s="32">
        <f t="shared" si="6"/>
        <v>0</v>
      </c>
      <c r="Z48" s="32">
        <f t="shared" si="7"/>
        <v>0</v>
      </c>
    </row>
    <row r="49" spans="1:26" x14ac:dyDescent="0.2">
      <c r="A49" s="70">
        <f t="shared" si="8"/>
        <v>34</v>
      </c>
      <c r="B49" s="303">
        <f t="shared" si="0"/>
        <v>0</v>
      </c>
      <c r="C49" s="304"/>
      <c r="D49" s="106"/>
      <c r="E49" s="106"/>
      <c r="F49" s="4"/>
      <c r="G49" s="40"/>
      <c r="H49" s="60"/>
      <c r="I49" s="8"/>
      <c r="J49" s="367"/>
      <c r="K49" s="246" t="str">
        <f t="shared" si="1"/>
        <v xml:space="preserve"> </v>
      </c>
      <c r="L49" s="375"/>
      <c r="N49" s="32">
        <f t="shared" si="2"/>
        <v>0</v>
      </c>
      <c r="O49" s="32">
        <f t="shared" si="3"/>
        <v>0</v>
      </c>
      <c r="Q49" s="32">
        <f t="shared" si="4"/>
        <v>0</v>
      </c>
      <c r="R49" s="32">
        <f t="shared" si="5"/>
        <v>0</v>
      </c>
      <c r="V49" s="368"/>
      <c r="W49" s="9"/>
      <c r="Y49" s="32">
        <f t="shared" si="6"/>
        <v>0</v>
      </c>
      <c r="Z49" s="32">
        <f t="shared" si="7"/>
        <v>0</v>
      </c>
    </row>
    <row r="50" spans="1:26" x14ac:dyDescent="0.2">
      <c r="A50" s="70">
        <f t="shared" si="8"/>
        <v>35</v>
      </c>
      <c r="B50" s="303">
        <f t="shared" si="0"/>
        <v>0</v>
      </c>
      <c r="C50" s="304"/>
      <c r="D50" s="106"/>
      <c r="E50" s="106"/>
      <c r="F50" s="4"/>
      <c r="G50" s="40"/>
      <c r="H50" s="60"/>
      <c r="I50" s="8"/>
      <c r="J50" s="367"/>
      <c r="K50" s="246" t="str">
        <f t="shared" si="1"/>
        <v xml:space="preserve"> </v>
      </c>
      <c r="L50" s="375"/>
      <c r="N50" s="32">
        <f t="shared" si="2"/>
        <v>0</v>
      </c>
      <c r="O50" s="32">
        <f t="shared" si="3"/>
        <v>0</v>
      </c>
      <c r="Q50" s="32">
        <f t="shared" si="4"/>
        <v>0</v>
      </c>
      <c r="R50" s="32">
        <f t="shared" si="5"/>
        <v>0</v>
      </c>
      <c r="V50" s="368"/>
      <c r="W50" s="9"/>
      <c r="Y50" s="32">
        <f t="shared" si="6"/>
        <v>0</v>
      </c>
      <c r="Z50" s="32">
        <f t="shared" si="7"/>
        <v>0</v>
      </c>
    </row>
    <row r="51" spans="1:26" x14ac:dyDescent="0.2">
      <c r="A51" s="70">
        <f t="shared" si="8"/>
        <v>36</v>
      </c>
      <c r="B51" s="303">
        <f t="shared" si="0"/>
        <v>0</v>
      </c>
      <c r="C51" s="304"/>
      <c r="D51" s="106"/>
      <c r="E51" s="106"/>
      <c r="F51" s="4"/>
      <c r="G51" s="40"/>
      <c r="H51" s="60"/>
      <c r="I51" s="8"/>
      <c r="J51" s="367"/>
      <c r="K51" s="246" t="str">
        <f t="shared" si="1"/>
        <v xml:space="preserve"> </v>
      </c>
      <c r="L51" s="375"/>
      <c r="N51" s="32">
        <f t="shared" si="2"/>
        <v>0</v>
      </c>
      <c r="O51" s="32">
        <f t="shared" si="3"/>
        <v>0</v>
      </c>
      <c r="Q51" s="32">
        <f t="shared" si="4"/>
        <v>0</v>
      </c>
      <c r="R51" s="32">
        <f t="shared" si="5"/>
        <v>0</v>
      </c>
      <c r="V51" s="368"/>
      <c r="W51" s="9"/>
      <c r="Y51" s="32">
        <f t="shared" si="6"/>
        <v>0</v>
      </c>
      <c r="Z51" s="32">
        <f t="shared" si="7"/>
        <v>0</v>
      </c>
    </row>
    <row r="52" spans="1:26" x14ac:dyDescent="0.2">
      <c r="A52" s="70">
        <f t="shared" si="8"/>
        <v>37</v>
      </c>
      <c r="B52" s="303">
        <f t="shared" si="0"/>
        <v>0</v>
      </c>
      <c r="C52" s="304"/>
      <c r="D52" s="106"/>
      <c r="E52" s="106"/>
      <c r="F52" s="4"/>
      <c r="G52" s="40"/>
      <c r="H52" s="60"/>
      <c r="I52" s="8"/>
      <c r="J52" s="367"/>
      <c r="K52" s="246" t="str">
        <f t="shared" si="1"/>
        <v xml:space="preserve"> </v>
      </c>
      <c r="L52" s="375"/>
      <c r="N52" s="32">
        <f t="shared" si="2"/>
        <v>0</v>
      </c>
      <c r="O52" s="32">
        <f t="shared" si="3"/>
        <v>0</v>
      </c>
      <c r="Q52" s="32">
        <f t="shared" si="4"/>
        <v>0</v>
      </c>
      <c r="R52" s="32">
        <f t="shared" si="5"/>
        <v>0</v>
      </c>
      <c r="V52" s="368"/>
      <c r="W52" s="9"/>
      <c r="Y52" s="32">
        <f t="shared" si="6"/>
        <v>0</v>
      </c>
      <c r="Z52" s="32">
        <f t="shared" si="7"/>
        <v>0</v>
      </c>
    </row>
    <row r="53" spans="1:26" x14ac:dyDescent="0.2">
      <c r="A53" s="70">
        <f t="shared" si="8"/>
        <v>38</v>
      </c>
      <c r="B53" s="303">
        <f t="shared" si="0"/>
        <v>0</v>
      </c>
      <c r="C53" s="304"/>
      <c r="D53" s="106"/>
      <c r="E53" s="106"/>
      <c r="F53" s="4"/>
      <c r="G53" s="40"/>
      <c r="H53" s="60"/>
      <c r="I53" s="8"/>
      <c r="J53" s="367"/>
      <c r="K53" s="246" t="str">
        <f t="shared" si="1"/>
        <v xml:space="preserve"> </v>
      </c>
      <c r="L53" s="375"/>
      <c r="N53" s="32">
        <f t="shared" si="2"/>
        <v>0</v>
      </c>
      <c r="O53" s="32">
        <f t="shared" si="3"/>
        <v>0</v>
      </c>
      <c r="Q53" s="32">
        <f t="shared" si="4"/>
        <v>0</v>
      </c>
      <c r="R53" s="32">
        <f t="shared" si="5"/>
        <v>0</v>
      </c>
      <c r="V53" s="368"/>
      <c r="W53" s="9"/>
      <c r="Y53" s="32">
        <f t="shared" si="6"/>
        <v>0</v>
      </c>
      <c r="Z53" s="32">
        <f t="shared" si="7"/>
        <v>0</v>
      </c>
    </row>
    <row r="54" spans="1:26" x14ac:dyDescent="0.2">
      <c r="A54" s="70">
        <f t="shared" si="8"/>
        <v>39</v>
      </c>
      <c r="B54" s="303">
        <f t="shared" si="0"/>
        <v>0</v>
      </c>
      <c r="C54" s="304"/>
      <c r="D54" s="106"/>
      <c r="E54" s="106"/>
      <c r="F54" s="4"/>
      <c r="G54" s="40"/>
      <c r="H54" s="60"/>
      <c r="I54" s="8"/>
      <c r="J54" s="367"/>
      <c r="K54" s="246" t="str">
        <f t="shared" si="1"/>
        <v xml:space="preserve"> </v>
      </c>
      <c r="L54" s="375"/>
      <c r="N54" s="32">
        <f t="shared" si="2"/>
        <v>0</v>
      </c>
      <c r="O54" s="32">
        <f t="shared" si="3"/>
        <v>0</v>
      </c>
      <c r="Q54" s="32">
        <f t="shared" si="4"/>
        <v>0</v>
      </c>
      <c r="R54" s="32">
        <f t="shared" si="5"/>
        <v>0</v>
      </c>
      <c r="V54" s="368"/>
      <c r="W54" s="9"/>
      <c r="Y54" s="32">
        <f t="shared" si="6"/>
        <v>0</v>
      </c>
      <c r="Z54" s="32">
        <f t="shared" si="7"/>
        <v>0</v>
      </c>
    </row>
    <row r="55" spans="1:26" x14ac:dyDescent="0.2">
      <c r="A55" s="70">
        <f t="shared" si="8"/>
        <v>40</v>
      </c>
      <c r="B55" s="303">
        <f t="shared" si="0"/>
        <v>0</v>
      </c>
      <c r="C55" s="304"/>
      <c r="D55" s="106"/>
      <c r="E55" s="106"/>
      <c r="F55" s="4"/>
      <c r="G55" s="40"/>
      <c r="H55" s="60"/>
      <c r="I55" s="8"/>
      <c r="J55" s="367"/>
      <c r="K55" s="246" t="str">
        <f t="shared" si="1"/>
        <v xml:space="preserve"> </v>
      </c>
      <c r="L55" s="375"/>
      <c r="N55" s="32">
        <f t="shared" si="2"/>
        <v>0</v>
      </c>
      <c r="O55" s="32">
        <f t="shared" si="3"/>
        <v>0</v>
      </c>
      <c r="Q55" s="32">
        <f t="shared" si="4"/>
        <v>0</v>
      </c>
      <c r="R55" s="32">
        <f t="shared" si="5"/>
        <v>0</v>
      </c>
      <c r="V55" s="368"/>
      <c r="W55" s="9"/>
      <c r="Y55" s="32">
        <f t="shared" si="6"/>
        <v>0</v>
      </c>
      <c r="Z55" s="32">
        <f t="shared" si="7"/>
        <v>0</v>
      </c>
    </row>
    <row r="56" spans="1:26" x14ac:dyDescent="0.2">
      <c r="A56" s="70">
        <f t="shared" si="8"/>
        <v>41</v>
      </c>
      <c r="B56" s="303">
        <f t="shared" si="0"/>
        <v>0</v>
      </c>
      <c r="C56" s="304"/>
      <c r="D56" s="106"/>
      <c r="E56" s="106"/>
      <c r="F56" s="4"/>
      <c r="G56" s="40"/>
      <c r="H56" s="60"/>
      <c r="I56" s="8"/>
      <c r="J56" s="367"/>
      <c r="K56" s="246" t="str">
        <f t="shared" si="1"/>
        <v xml:space="preserve"> </v>
      </c>
      <c r="L56" s="375"/>
      <c r="N56" s="32">
        <f t="shared" si="2"/>
        <v>0</v>
      </c>
      <c r="O56" s="32">
        <f t="shared" si="3"/>
        <v>0</v>
      </c>
      <c r="Q56" s="32">
        <f t="shared" si="4"/>
        <v>0</v>
      </c>
      <c r="R56" s="32">
        <f t="shared" si="5"/>
        <v>0</v>
      </c>
      <c r="V56" s="368"/>
      <c r="W56" s="9"/>
      <c r="Y56" s="32">
        <f t="shared" si="6"/>
        <v>0</v>
      </c>
      <c r="Z56" s="32">
        <f t="shared" si="7"/>
        <v>0</v>
      </c>
    </row>
    <row r="57" spans="1:26" x14ac:dyDescent="0.2">
      <c r="A57" s="70">
        <f t="shared" si="8"/>
        <v>42</v>
      </c>
      <c r="B57" s="303">
        <f t="shared" si="0"/>
        <v>0</v>
      </c>
      <c r="C57" s="304"/>
      <c r="D57" s="106"/>
      <c r="E57" s="106"/>
      <c r="F57" s="4"/>
      <c r="G57" s="40"/>
      <c r="H57" s="60"/>
      <c r="I57" s="8"/>
      <c r="J57" s="367"/>
      <c r="K57" s="246" t="str">
        <f t="shared" si="1"/>
        <v xml:space="preserve"> </v>
      </c>
      <c r="L57" s="375"/>
      <c r="N57" s="32">
        <f t="shared" si="2"/>
        <v>0</v>
      </c>
      <c r="O57" s="32">
        <f t="shared" si="3"/>
        <v>0</v>
      </c>
      <c r="Q57" s="32">
        <f t="shared" si="4"/>
        <v>0</v>
      </c>
      <c r="R57" s="32">
        <f t="shared" si="5"/>
        <v>0</v>
      </c>
      <c r="V57" s="368"/>
      <c r="W57" s="9"/>
      <c r="Y57" s="32">
        <f t="shared" si="6"/>
        <v>0</v>
      </c>
      <c r="Z57" s="32">
        <f t="shared" si="7"/>
        <v>0</v>
      </c>
    </row>
    <row r="58" spans="1:26" x14ac:dyDescent="0.2">
      <c r="A58" s="70">
        <f t="shared" si="8"/>
        <v>43</v>
      </c>
      <c r="B58" s="303">
        <f t="shared" si="0"/>
        <v>0</v>
      </c>
      <c r="C58" s="304"/>
      <c r="D58" s="106"/>
      <c r="E58" s="106"/>
      <c r="F58" s="4"/>
      <c r="G58" s="40"/>
      <c r="H58" s="60"/>
      <c r="I58" s="8"/>
      <c r="J58" s="367"/>
      <c r="K58" s="246" t="str">
        <f t="shared" si="1"/>
        <v xml:space="preserve"> </v>
      </c>
      <c r="L58" s="375"/>
      <c r="N58" s="32">
        <f t="shared" si="2"/>
        <v>0</v>
      </c>
      <c r="O58" s="32">
        <f t="shared" si="3"/>
        <v>0</v>
      </c>
      <c r="Q58" s="32">
        <f t="shared" si="4"/>
        <v>0</v>
      </c>
      <c r="R58" s="32">
        <f t="shared" si="5"/>
        <v>0</v>
      </c>
      <c r="V58" s="368"/>
      <c r="W58" s="9"/>
      <c r="Y58" s="32">
        <f t="shared" si="6"/>
        <v>0</v>
      </c>
      <c r="Z58" s="32">
        <f t="shared" si="7"/>
        <v>0</v>
      </c>
    </row>
    <row r="59" spans="1:26" x14ac:dyDescent="0.2">
      <c r="A59" s="70">
        <f t="shared" si="8"/>
        <v>44</v>
      </c>
      <c r="B59" s="303">
        <f t="shared" si="0"/>
        <v>0</v>
      </c>
      <c r="C59" s="304"/>
      <c r="D59" s="106"/>
      <c r="E59" s="106"/>
      <c r="F59" s="4"/>
      <c r="G59" s="40"/>
      <c r="H59" s="60"/>
      <c r="I59" s="8"/>
      <c r="J59" s="367"/>
      <c r="K59" s="246" t="str">
        <f t="shared" si="1"/>
        <v xml:space="preserve"> </v>
      </c>
      <c r="L59" s="375"/>
      <c r="N59" s="32">
        <f t="shared" si="2"/>
        <v>0</v>
      </c>
      <c r="O59" s="32">
        <f t="shared" si="3"/>
        <v>0</v>
      </c>
      <c r="Q59" s="32">
        <f t="shared" si="4"/>
        <v>0</v>
      </c>
      <c r="R59" s="32">
        <f t="shared" si="5"/>
        <v>0</v>
      </c>
      <c r="V59" s="368"/>
      <c r="W59" s="9"/>
      <c r="Y59" s="32">
        <f t="shared" si="6"/>
        <v>0</v>
      </c>
      <c r="Z59" s="32">
        <f t="shared" si="7"/>
        <v>0</v>
      </c>
    </row>
    <row r="60" spans="1:26" x14ac:dyDescent="0.2">
      <c r="A60" s="70">
        <f t="shared" si="8"/>
        <v>45</v>
      </c>
      <c r="B60" s="303">
        <f t="shared" si="0"/>
        <v>0</v>
      </c>
      <c r="C60" s="304"/>
      <c r="D60" s="106"/>
      <c r="E60" s="106"/>
      <c r="F60" s="4"/>
      <c r="G60" s="40"/>
      <c r="H60" s="60"/>
      <c r="I60" s="8"/>
      <c r="J60" s="367"/>
      <c r="K60" s="246" t="str">
        <f t="shared" si="1"/>
        <v xml:space="preserve"> </v>
      </c>
      <c r="L60" s="375"/>
      <c r="N60" s="32">
        <f t="shared" si="2"/>
        <v>0</v>
      </c>
      <c r="O60" s="32">
        <f t="shared" si="3"/>
        <v>0</v>
      </c>
      <c r="Q60" s="32">
        <f t="shared" si="4"/>
        <v>0</v>
      </c>
      <c r="R60" s="32">
        <f t="shared" si="5"/>
        <v>0</v>
      </c>
      <c r="V60" s="368"/>
      <c r="W60" s="9"/>
      <c r="Y60" s="32">
        <f t="shared" si="6"/>
        <v>0</v>
      </c>
      <c r="Z60" s="32">
        <f t="shared" si="7"/>
        <v>0</v>
      </c>
    </row>
    <row r="61" spans="1:26" x14ac:dyDescent="0.2">
      <c r="A61" s="70">
        <f t="shared" si="8"/>
        <v>46</v>
      </c>
      <c r="B61" s="303">
        <f t="shared" si="0"/>
        <v>0</v>
      </c>
      <c r="C61" s="304"/>
      <c r="D61" s="106"/>
      <c r="E61" s="106"/>
      <c r="F61" s="4"/>
      <c r="G61" s="40"/>
      <c r="H61" s="60"/>
      <c r="I61" s="8"/>
      <c r="J61" s="367"/>
      <c r="K61" s="246" t="str">
        <f t="shared" si="1"/>
        <v xml:space="preserve"> </v>
      </c>
      <c r="L61" s="375"/>
      <c r="N61" s="32">
        <f t="shared" si="2"/>
        <v>0</v>
      </c>
      <c r="O61" s="32">
        <f t="shared" si="3"/>
        <v>0</v>
      </c>
      <c r="Q61" s="32">
        <f t="shared" si="4"/>
        <v>0</v>
      </c>
      <c r="R61" s="32">
        <f t="shared" si="5"/>
        <v>0</v>
      </c>
      <c r="V61" s="368"/>
      <c r="W61" s="9"/>
      <c r="Y61" s="32">
        <f t="shared" si="6"/>
        <v>0</v>
      </c>
      <c r="Z61" s="32">
        <f t="shared" si="7"/>
        <v>0</v>
      </c>
    </row>
    <row r="62" spans="1:26" x14ac:dyDescent="0.2">
      <c r="A62" s="70">
        <f t="shared" si="8"/>
        <v>47</v>
      </c>
      <c r="B62" s="303">
        <f t="shared" si="0"/>
        <v>0</v>
      </c>
      <c r="C62" s="304"/>
      <c r="D62" s="106"/>
      <c r="E62" s="106"/>
      <c r="F62" s="4"/>
      <c r="G62" s="40"/>
      <c r="H62" s="60"/>
      <c r="I62" s="8"/>
      <c r="J62" s="367"/>
      <c r="K62" s="246" t="str">
        <f t="shared" si="1"/>
        <v xml:space="preserve"> </v>
      </c>
      <c r="L62" s="375"/>
      <c r="N62" s="32">
        <f t="shared" si="2"/>
        <v>0</v>
      </c>
      <c r="O62" s="32">
        <f t="shared" si="3"/>
        <v>0</v>
      </c>
      <c r="Q62" s="32">
        <f t="shared" si="4"/>
        <v>0</v>
      </c>
      <c r="R62" s="32">
        <f t="shared" si="5"/>
        <v>0</v>
      </c>
      <c r="V62" s="368"/>
      <c r="W62" s="9"/>
      <c r="Y62" s="32">
        <f t="shared" si="6"/>
        <v>0</v>
      </c>
      <c r="Z62" s="32">
        <f t="shared" si="7"/>
        <v>0</v>
      </c>
    </row>
    <row r="63" spans="1:26" x14ac:dyDescent="0.2">
      <c r="A63" s="70">
        <f t="shared" si="8"/>
        <v>48</v>
      </c>
      <c r="B63" s="303">
        <f t="shared" si="0"/>
        <v>0</v>
      </c>
      <c r="C63" s="304"/>
      <c r="D63" s="106"/>
      <c r="E63" s="106"/>
      <c r="F63" s="4"/>
      <c r="G63" s="40"/>
      <c r="H63" s="60"/>
      <c r="I63" s="8"/>
      <c r="J63" s="367"/>
      <c r="K63" s="246" t="str">
        <f t="shared" si="1"/>
        <v xml:space="preserve"> </v>
      </c>
      <c r="L63" s="375"/>
      <c r="N63" s="32">
        <f t="shared" si="2"/>
        <v>0</v>
      </c>
      <c r="O63" s="32">
        <f t="shared" si="3"/>
        <v>0</v>
      </c>
      <c r="Q63" s="32">
        <f t="shared" si="4"/>
        <v>0</v>
      </c>
      <c r="R63" s="32">
        <f t="shared" si="5"/>
        <v>0</v>
      </c>
      <c r="V63" s="368"/>
      <c r="W63" s="9"/>
      <c r="Y63" s="32">
        <f t="shared" si="6"/>
        <v>0</v>
      </c>
      <c r="Z63" s="32">
        <f t="shared" si="7"/>
        <v>0</v>
      </c>
    </row>
    <row r="64" spans="1:26" x14ac:dyDescent="0.2">
      <c r="A64" s="70">
        <f t="shared" si="8"/>
        <v>49</v>
      </c>
      <c r="B64" s="303">
        <f t="shared" si="0"/>
        <v>0</v>
      </c>
      <c r="C64" s="304"/>
      <c r="D64" s="106"/>
      <c r="E64" s="106"/>
      <c r="F64" s="4"/>
      <c r="G64" s="40"/>
      <c r="H64" s="60"/>
      <c r="I64" s="8"/>
      <c r="J64" s="367"/>
      <c r="K64" s="246" t="str">
        <f t="shared" si="1"/>
        <v xml:space="preserve"> </v>
      </c>
      <c r="L64" s="375"/>
      <c r="N64" s="32">
        <f t="shared" si="2"/>
        <v>0</v>
      </c>
      <c r="O64" s="32">
        <f t="shared" si="3"/>
        <v>0</v>
      </c>
      <c r="Q64" s="32">
        <f t="shared" si="4"/>
        <v>0</v>
      </c>
      <c r="R64" s="32">
        <f t="shared" si="5"/>
        <v>0</v>
      </c>
      <c r="V64" s="368"/>
      <c r="W64" s="9"/>
      <c r="Y64" s="32">
        <f t="shared" si="6"/>
        <v>0</v>
      </c>
      <c r="Z64" s="32">
        <f t="shared" si="7"/>
        <v>0</v>
      </c>
    </row>
    <row r="65" spans="1:26" x14ac:dyDescent="0.2">
      <c r="A65" s="70">
        <f t="shared" si="8"/>
        <v>50</v>
      </c>
      <c r="B65" s="303">
        <f t="shared" si="0"/>
        <v>0</v>
      </c>
      <c r="C65" s="304"/>
      <c r="D65" s="106"/>
      <c r="E65" s="106"/>
      <c r="F65" s="4"/>
      <c r="G65" s="40"/>
      <c r="H65" s="60"/>
      <c r="I65" s="8"/>
      <c r="J65" s="367"/>
      <c r="K65" s="246" t="str">
        <f t="shared" si="1"/>
        <v xml:space="preserve"> </v>
      </c>
      <c r="L65" s="375"/>
      <c r="N65" s="32">
        <f t="shared" si="2"/>
        <v>0</v>
      </c>
      <c r="O65" s="32">
        <f t="shared" si="3"/>
        <v>0</v>
      </c>
      <c r="Q65" s="32">
        <f t="shared" si="4"/>
        <v>0</v>
      </c>
      <c r="R65" s="32">
        <f t="shared" si="5"/>
        <v>0</v>
      </c>
      <c r="V65" s="368"/>
      <c r="W65" s="9"/>
      <c r="Y65" s="32">
        <f t="shared" si="6"/>
        <v>0</v>
      </c>
      <c r="Z65" s="32">
        <f t="shared" si="7"/>
        <v>0</v>
      </c>
    </row>
    <row r="66" spans="1:26" x14ac:dyDescent="0.2">
      <c r="A66" s="70">
        <f t="shared" si="8"/>
        <v>51</v>
      </c>
      <c r="B66" s="303">
        <f t="shared" si="0"/>
        <v>0</v>
      </c>
      <c r="C66" s="304"/>
      <c r="D66" s="106"/>
      <c r="E66" s="106"/>
      <c r="F66" s="4"/>
      <c r="G66" s="40"/>
      <c r="H66" s="60"/>
      <c r="I66" s="8"/>
      <c r="J66" s="367"/>
      <c r="K66" s="246" t="str">
        <f t="shared" si="1"/>
        <v xml:space="preserve"> </v>
      </c>
      <c r="L66" s="375"/>
      <c r="N66" s="32">
        <f t="shared" si="2"/>
        <v>0</v>
      </c>
      <c r="O66" s="32">
        <f t="shared" si="3"/>
        <v>0</v>
      </c>
      <c r="Q66" s="32">
        <f t="shared" si="4"/>
        <v>0</v>
      </c>
      <c r="R66" s="32">
        <f t="shared" si="5"/>
        <v>0</v>
      </c>
      <c r="V66" s="368"/>
      <c r="W66" s="9"/>
      <c r="Y66" s="32">
        <f t="shared" si="6"/>
        <v>0</v>
      </c>
      <c r="Z66" s="32">
        <f t="shared" si="7"/>
        <v>0</v>
      </c>
    </row>
    <row r="67" spans="1:26" x14ac:dyDescent="0.2">
      <c r="A67" s="70">
        <f t="shared" si="8"/>
        <v>52</v>
      </c>
      <c r="B67" s="303">
        <f t="shared" si="0"/>
        <v>0</v>
      </c>
      <c r="C67" s="304"/>
      <c r="D67" s="106"/>
      <c r="E67" s="106"/>
      <c r="F67" s="4"/>
      <c r="G67" s="40"/>
      <c r="H67" s="60"/>
      <c r="I67" s="8"/>
      <c r="J67" s="367"/>
      <c r="K67" s="246" t="str">
        <f t="shared" si="1"/>
        <v xml:space="preserve"> </v>
      </c>
      <c r="L67" s="375"/>
      <c r="N67" s="32">
        <f t="shared" si="2"/>
        <v>0</v>
      </c>
      <c r="O67" s="32">
        <f t="shared" si="3"/>
        <v>0</v>
      </c>
      <c r="Q67" s="32">
        <f t="shared" si="4"/>
        <v>0</v>
      </c>
      <c r="R67" s="32">
        <f t="shared" si="5"/>
        <v>0</v>
      </c>
      <c r="V67" s="368"/>
      <c r="W67" s="9"/>
      <c r="Y67" s="32">
        <f t="shared" si="6"/>
        <v>0</v>
      </c>
      <c r="Z67" s="32">
        <f t="shared" si="7"/>
        <v>0</v>
      </c>
    </row>
    <row r="68" spans="1:26" x14ac:dyDescent="0.2">
      <c r="A68" s="70">
        <f t="shared" si="8"/>
        <v>53</v>
      </c>
      <c r="B68" s="303">
        <f t="shared" si="0"/>
        <v>0</v>
      </c>
      <c r="C68" s="304"/>
      <c r="D68" s="106"/>
      <c r="E68" s="106"/>
      <c r="F68" s="4"/>
      <c r="G68" s="40"/>
      <c r="H68" s="60"/>
      <c r="I68" s="8"/>
      <c r="J68" s="367"/>
      <c r="K68" s="246" t="str">
        <f t="shared" si="1"/>
        <v xml:space="preserve"> </v>
      </c>
      <c r="L68" s="375"/>
      <c r="N68" s="32">
        <f t="shared" si="2"/>
        <v>0</v>
      </c>
      <c r="O68" s="32">
        <f t="shared" si="3"/>
        <v>0</v>
      </c>
      <c r="Q68" s="32">
        <f t="shared" si="4"/>
        <v>0</v>
      </c>
      <c r="R68" s="32">
        <f t="shared" si="5"/>
        <v>0</v>
      </c>
      <c r="V68" s="368"/>
      <c r="W68" s="9"/>
      <c r="Y68" s="32">
        <f t="shared" si="6"/>
        <v>0</v>
      </c>
      <c r="Z68" s="32">
        <f t="shared" si="7"/>
        <v>0</v>
      </c>
    </row>
    <row r="69" spans="1:26" x14ac:dyDescent="0.2">
      <c r="A69" s="70">
        <f t="shared" si="8"/>
        <v>54</v>
      </c>
      <c r="B69" s="303">
        <f t="shared" si="0"/>
        <v>0</v>
      </c>
      <c r="C69" s="304"/>
      <c r="D69" s="106"/>
      <c r="E69" s="106"/>
      <c r="F69" s="4"/>
      <c r="G69" s="40"/>
      <c r="H69" s="60"/>
      <c r="I69" s="8"/>
      <c r="J69" s="367"/>
      <c r="K69" s="246" t="str">
        <f t="shared" si="1"/>
        <v xml:space="preserve"> </v>
      </c>
      <c r="L69" s="375"/>
      <c r="N69" s="32">
        <f t="shared" si="2"/>
        <v>0</v>
      </c>
      <c r="O69" s="32">
        <f t="shared" si="3"/>
        <v>0</v>
      </c>
      <c r="Q69" s="32">
        <f t="shared" si="4"/>
        <v>0</v>
      </c>
      <c r="R69" s="32">
        <f t="shared" si="5"/>
        <v>0</v>
      </c>
      <c r="V69" s="368"/>
      <c r="W69" s="9"/>
      <c r="Y69" s="32">
        <f t="shared" si="6"/>
        <v>0</v>
      </c>
      <c r="Z69" s="32">
        <f t="shared" si="7"/>
        <v>0</v>
      </c>
    </row>
    <row r="70" spans="1:26" x14ac:dyDescent="0.2">
      <c r="A70" s="70">
        <f t="shared" si="8"/>
        <v>55</v>
      </c>
      <c r="B70" s="303">
        <f t="shared" si="0"/>
        <v>0</v>
      </c>
      <c r="C70" s="304"/>
      <c r="D70" s="106"/>
      <c r="E70" s="106"/>
      <c r="F70" s="4"/>
      <c r="G70" s="40"/>
      <c r="H70" s="60"/>
      <c r="I70" s="8"/>
      <c r="J70" s="367"/>
      <c r="K70" s="246" t="str">
        <f t="shared" si="1"/>
        <v xml:space="preserve"> </v>
      </c>
      <c r="L70" s="375"/>
      <c r="N70" s="32">
        <f t="shared" si="2"/>
        <v>0</v>
      </c>
      <c r="O70" s="32">
        <f t="shared" si="3"/>
        <v>0</v>
      </c>
      <c r="Q70" s="32">
        <f t="shared" si="4"/>
        <v>0</v>
      </c>
      <c r="R70" s="32">
        <f t="shared" si="5"/>
        <v>0</v>
      </c>
      <c r="V70" s="368"/>
      <c r="W70" s="9"/>
      <c r="Y70" s="32">
        <f t="shared" si="6"/>
        <v>0</v>
      </c>
      <c r="Z70" s="32">
        <f t="shared" si="7"/>
        <v>0</v>
      </c>
    </row>
    <row r="71" spans="1:26" x14ac:dyDescent="0.2">
      <c r="A71" s="70">
        <f t="shared" si="8"/>
        <v>56</v>
      </c>
      <c r="B71" s="303">
        <f t="shared" si="0"/>
        <v>0</v>
      </c>
      <c r="C71" s="304"/>
      <c r="D71" s="106"/>
      <c r="E71" s="106"/>
      <c r="F71" s="4"/>
      <c r="G71" s="40"/>
      <c r="H71" s="60"/>
      <c r="I71" s="8"/>
      <c r="J71" s="367"/>
      <c r="K71" s="246" t="str">
        <f t="shared" si="1"/>
        <v xml:space="preserve"> </v>
      </c>
      <c r="L71" s="375"/>
      <c r="N71" s="32">
        <f t="shared" si="2"/>
        <v>0</v>
      </c>
      <c r="O71" s="32">
        <f t="shared" si="3"/>
        <v>0</v>
      </c>
      <c r="Q71" s="32">
        <f t="shared" si="4"/>
        <v>0</v>
      </c>
      <c r="R71" s="32">
        <f t="shared" si="5"/>
        <v>0</v>
      </c>
      <c r="V71" s="368"/>
      <c r="W71" s="9"/>
      <c r="Y71" s="32">
        <f t="shared" si="6"/>
        <v>0</v>
      </c>
      <c r="Z71" s="32">
        <f t="shared" si="7"/>
        <v>0</v>
      </c>
    </row>
    <row r="72" spans="1:26" x14ac:dyDescent="0.2">
      <c r="A72" s="70">
        <f t="shared" si="8"/>
        <v>57</v>
      </c>
      <c r="B72" s="303">
        <f t="shared" si="0"/>
        <v>0</v>
      </c>
      <c r="C72" s="304"/>
      <c r="D72" s="106"/>
      <c r="E72" s="106"/>
      <c r="F72" s="4"/>
      <c r="G72" s="40"/>
      <c r="H72" s="60"/>
      <c r="I72" s="8"/>
      <c r="J72" s="367"/>
      <c r="K72" s="246" t="str">
        <f t="shared" si="1"/>
        <v xml:space="preserve"> </v>
      </c>
      <c r="L72" s="375"/>
      <c r="N72" s="32">
        <f t="shared" si="2"/>
        <v>0</v>
      </c>
      <c r="O72" s="32">
        <f t="shared" si="3"/>
        <v>0</v>
      </c>
      <c r="Q72" s="32">
        <f t="shared" si="4"/>
        <v>0</v>
      </c>
      <c r="R72" s="32">
        <f t="shared" si="5"/>
        <v>0</v>
      </c>
      <c r="V72" s="368"/>
      <c r="W72" s="9"/>
      <c r="Y72" s="32">
        <f t="shared" si="6"/>
        <v>0</v>
      </c>
      <c r="Z72" s="32">
        <f t="shared" si="7"/>
        <v>0</v>
      </c>
    </row>
    <row r="73" spans="1:26" x14ac:dyDescent="0.2">
      <c r="A73" s="70">
        <f t="shared" si="8"/>
        <v>58</v>
      </c>
      <c r="B73" s="303">
        <f t="shared" si="0"/>
        <v>0</v>
      </c>
      <c r="C73" s="304"/>
      <c r="D73" s="106"/>
      <c r="E73" s="106"/>
      <c r="F73" s="4"/>
      <c r="G73" s="40"/>
      <c r="H73" s="60"/>
      <c r="I73" s="8"/>
      <c r="J73" s="367"/>
      <c r="K73" s="246" t="str">
        <f t="shared" si="1"/>
        <v xml:space="preserve"> </v>
      </c>
      <c r="L73" s="375"/>
      <c r="N73" s="32">
        <f t="shared" si="2"/>
        <v>0</v>
      </c>
      <c r="O73" s="32">
        <f t="shared" si="3"/>
        <v>0</v>
      </c>
      <c r="Q73" s="32">
        <f t="shared" si="4"/>
        <v>0</v>
      </c>
      <c r="R73" s="32">
        <f t="shared" si="5"/>
        <v>0</v>
      </c>
      <c r="V73" s="368"/>
      <c r="W73" s="9"/>
      <c r="Y73" s="32">
        <f t="shared" si="6"/>
        <v>0</v>
      </c>
      <c r="Z73" s="32">
        <f t="shared" si="7"/>
        <v>0</v>
      </c>
    </row>
    <row r="74" spans="1:26" x14ac:dyDescent="0.2">
      <c r="A74" s="70">
        <f t="shared" si="8"/>
        <v>59</v>
      </c>
      <c r="B74" s="303">
        <f t="shared" si="0"/>
        <v>0</v>
      </c>
      <c r="C74" s="304"/>
      <c r="D74" s="106"/>
      <c r="E74" s="106"/>
      <c r="F74" s="4"/>
      <c r="G74" s="40"/>
      <c r="H74" s="60"/>
      <c r="I74" s="8"/>
      <c r="J74" s="367"/>
      <c r="K74" s="246" t="str">
        <f t="shared" si="1"/>
        <v xml:space="preserve"> </v>
      </c>
      <c r="L74" s="375"/>
      <c r="N74" s="32">
        <f t="shared" si="2"/>
        <v>0</v>
      </c>
      <c r="O74" s="32">
        <f t="shared" si="3"/>
        <v>0</v>
      </c>
      <c r="Q74" s="32">
        <f t="shared" si="4"/>
        <v>0</v>
      </c>
      <c r="R74" s="32">
        <f t="shared" si="5"/>
        <v>0</v>
      </c>
      <c r="V74" s="368"/>
      <c r="W74" s="9"/>
      <c r="Y74" s="32">
        <f t="shared" si="6"/>
        <v>0</v>
      </c>
      <c r="Z74" s="32">
        <f t="shared" si="7"/>
        <v>0</v>
      </c>
    </row>
    <row r="75" spans="1:26" x14ac:dyDescent="0.2">
      <c r="A75" s="70">
        <f t="shared" si="8"/>
        <v>60</v>
      </c>
      <c r="B75" s="303">
        <f t="shared" si="0"/>
        <v>0</v>
      </c>
      <c r="C75" s="304"/>
      <c r="D75" s="106"/>
      <c r="E75" s="106"/>
      <c r="F75" s="4"/>
      <c r="G75" s="40"/>
      <c r="H75" s="60"/>
      <c r="I75" s="8"/>
      <c r="J75" s="367"/>
      <c r="K75" s="246" t="str">
        <f t="shared" si="1"/>
        <v xml:space="preserve"> </v>
      </c>
      <c r="L75" s="375"/>
      <c r="N75" s="32">
        <f t="shared" si="2"/>
        <v>0</v>
      </c>
      <c r="O75" s="32">
        <f t="shared" si="3"/>
        <v>0</v>
      </c>
      <c r="Q75" s="32">
        <f t="shared" si="4"/>
        <v>0</v>
      </c>
      <c r="R75" s="32">
        <f t="shared" si="5"/>
        <v>0</v>
      </c>
      <c r="V75" s="368"/>
      <c r="W75" s="9"/>
      <c r="Y75" s="32">
        <f t="shared" si="6"/>
        <v>0</v>
      </c>
      <c r="Z75" s="32">
        <f t="shared" si="7"/>
        <v>0</v>
      </c>
    </row>
    <row r="76" spans="1:26" x14ac:dyDescent="0.2">
      <c r="A76" s="70">
        <f t="shared" si="8"/>
        <v>61</v>
      </c>
      <c r="B76" s="303">
        <f t="shared" si="0"/>
        <v>0</v>
      </c>
      <c r="C76" s="304"/>
      <c r="D76" s="106"/>
      <c r="E76" s="106"/>
      <c r="F76" s="4"/>
      <c r="G76" s="40"/>
      <c r="H76" s="60"/>
      <c r="I76" s="8"/>
      <c r="J76" s="367"/>
      <c r="K76" s="246" t="str">
        <f t="shared" si="1"/>
        <v xml:space="preserve"> </v>
      </c>
      <c r="L76" s="375"/>
      <c r="N76" s="32">
        <f t="shared" si="2"/>
        <v>0</v>
      </c>
      <c r="O76" s="32">
        <f t="shared" si="3"/>
        <v>0</v>
      </c>
      <c r="Q76" s="32">
        <f t="shared" si="4"/>
        <v>0</v>
      </c>
      <c r="R76" s="32">
        <f t="shared" si="5"/>
        <v>0</v>
      </c>
      <c r="V76" s="368"/>
      <c r="W76" s="9"/>
      <c r="Y76" s="32">
        <f t="shared" si="6"/>
        <v>0</v>
      </c>
      <c r="Z76" s="32">
        <f t="shared" si="7"/>
        <v>0</v>
      </c>
    </row>
    <row r="77" spans="1:26" x14ac:dyDescent="0.2">
      <c r="A77" s="70">
        <f t="shared" si="8"/>
        <v>62</v>
      </c>
      <c r="B77" s="303">
        <f t="shared" si="0"/>
        <v>0</v>
      </c>
      <c r="C77" s="304"/>
      <c r="D77" s="106"/>
      <c r="E77" s="106"/>
      <c r="F77" s="4"/>
      <c r="G77" s="40"/>
      <c r="H77" s="60"/>
      <c r="I77" s="8"/>
      <c r="J77" s="367"/>
      <c r="K77" s="246" t="str">
        <f t="shared" si="1"/>
        <v xml:space="preserve"> </v>
      </c>
      <c r="L77" s="375"/>
      <c r="N77" s="32">
        <f t="shared" si="2"/>
        <v>0</v>
      </c>
      <c r="O77" s="32">
        <f t="shared" si="3"/>
        <v>0</v>
      </c>
      <c r="Q77" s="32">
        <f t="shared" si="4"/>
        <v>0</v>
      </c>
      <c r="R77" s="32">
        <f t="shared" si="5"/>
        <v>0</v>
      </c>
      <c r="V77" s="368"/>
      <c r="W77" s="9"/>
      <c r="Y77" s="32">
        <f t="shared" si="6"/>
        <v>0</v>
      </c>
      <c r="Z77" s="32">
        <f t="shared" si="7"/>
        <v>0</v>
      </c>
    </row>
    <row r="78" spans="1:26" x14ac:dyDescent="0.2">
      <c r="A78" s="70">
        <f t="shared" si="8"/>
        <v>63</v>
      </c>
      <c r="B78" s="303">
        <f t="shared" si="0"/>
        <v>0</v>
      </c>
      <c r="C78" s="304"/>
      <c r="D78" s="106"/>
      <c r="E78" s="106"/>
      <c r="F78" s="4"/>
      <c r="G78" s="40"/>
      <c r="H78" s="60"/>
      <c r="I78" s="8"/>
      <c r="J78" s="367"/>
      <c r="K78" s="246" t="str">
        <f t="shared" si="1"/>
        <v xml:space="preserve"> </v>
      </c>
      <c r="L78" s="375"/>
      <c r="N78" s="32">
        <f t="shared" si="2"/>
        <v>0</v>
      </c>
      <c r="O78" s="32">
        <f t="shared" si="3"/>
        <v>0</v>
      </c>
      <c r="Q78" s="32">
        <f t="shared" si="4"/>
        <v>0</v>
      </c>
      <c r="R78" s="32">
        <f t="shared" si="5"/>
        <v>0</v>
      </c>
      <c r="V78" s="368"/>
      <c r="W78" s="9"/>
      <c r="Y78" s="32">
        <f t="shared" si="6"/>
        <v>0</v>
      </c>
      <c r="Z78" s="32">
        <f t="shared" si="7"/>
        <v>0</v>
      </c>
    </row>
    <row r="79" spans="1:26" x14ac:dyDescent="0.2">
      <c r="A79" s="70">
        <f t="shared" si="8"/>
        <v>64</v>
      </c>
      <c r="B79" s="303">
        <f t="shared" si="0"/>
        <v>0</v>
      </c>
      <c r="C79" s="304"/>
      <c r="D79" s="106"/>
      <c r="E79" s="106"/>
      <c r="F79" s="4"/>
      <c r="G79" s="40"/>
      <c r="H79" s="60"/>
      <c r="I79" s="8"/>
      <c r="J79" s="367"/>
      <c r="K79" s="246" t="str">
        <f t="shared" si="1"/>
        <v xml:space="preserve"> </v>
      </c>
      <c r="L79" s="375"/>
      <c r="N79" s="32">
        <f t="shared" si="2"/>
        <v>0</v>
      </c>
      <c r="O79" s="32">
        <f t="shared" si="3"/>
        <v>0</v>
      </c>
      <c r="Q79" s="32">
        <f t="shared" si="4"/>
        <v>0</v>
      </c>
      <c r="R79" s="32">
        <f t="shared" si="5"/>
        <v>0</v>
      </c>
      <c r="V79" s="368"/>
      <c r="W79" s="9"/>
      <c r="Y79" s="32">
        <f t="shared" si="6"/>
        <v>0</v>
      </c>
      <c r="Z79" s="32">
        <f t="shared" si="7"/>
        <v>0</v>
      </c>
    </row>
    <row r="80" spans="1:26" x14ac:dyDescent="0.2">
      <c r="A80" s="70">
        <f t="shared" si="8"/>
        <v>65</v>
      </c>
      <c r="B80" s="303">
        <f t="shared" ref="B80:B143" si="9">IF(ISBLANK(E80),0,VLOOKUP(TRIM(E80),AllVarieties,4,FALSE))</f>
        <v>0</v>
      </c>
      <c r="C80" s="304"/>
      <c r="D80" s="106"/>
      <c r="E80" s="106"/>
      <c r="F80" s="4"/>
      <c r="G80" s="40"/>
      <c r="H80" s="60"/>
      <c r="I80" s="8"/>
      <c r="J80" s="367"/>
      <c r="K80" s="246" t="str">
        <f t="shared" si="1"/>
        <v xml:space="preserve"> </v>
      </c>
      <c r="L80" s="375"/>
      <c r="N80" s="32">
        <f t="shared" si="2"/>
        <v>0</v>
      </c>
      <c r="O80" s="32">
        <f t="shared" si="3"/>
        <v>0</v>
      </c>
      <c r="Q80" s="32">
        <f t="shared" si="4"/>
        <v>0</v>
      </c>
      <c r="R80" s="32">
        <f t="shared" si="5"/>
        <v>0</v>
      </c>
      <c r="V80" s="368"/>
      <c r="W80" s="9"/>
      <c r="Y80" s="32">
        <f t="shared" si="6"/>
        <v>0</v>
      </c>
      <c r="Z80" s="32">
        <f t="shared" si="7"/>
        <v>0</v>
      </c>
    </row>
    <row r="81" spans="1:26" x14ac:dyDescent="0.2">
      <c r="A81" s="70">
        <f t="shared" si="8"/>
        <v>66</v>
      </c>
      <c r="B81" s="303">
        <f t="shared" si="9"/>
        <v>0</v>
      </c>
      <c r="C81" s="304"/>
      <c r="D81" s="106"/>
      <c r="E81" s="106"/>
      <c r="F81" s="4"/>
      <c r="G81" s="40"/>
      <c r="H81" s="60"/>
      <c r="I81" s="8"/>
      <c r="J81" s="367"/>
      <c r="K81" s="246" t="str">
        <f t="shared" ref="K81:K144" si="10">IF(+J81=0," ", IF(+J81=1," ","ERROR"))</f>
        <v xml:space="preserve"> </v>
      </c>
      <c r="L81" s="375"/>
      <c r="N81" s="32">
        <f t="shared" ref="N81:N144" si="11">IF(ISNA(+B81),1,0)</f>
        <v>0</v>
      </c>
      <c r="O81" s="32">
        <f t="shared" ref="O81:O144" si="12">IF(ISERR(+B81),1,0)</f>
        <v>0</v>
      </c>
      <c r="Q81" s="32">
        <f t="shared" ref="Q81:Q144" si="13">IF(+J81=1,0,+G81)</f>
        <v>0</v>
      </c>
      <c r="R81" s="32">
        <f t="shared" ref="R81:R144" si="14">IF(ISBLANK(V81), IF(+J81=1, 1, 0))</f>
        <v>0</v>
      </c>
      <c r="V81" s="368"/>
      <c r="W81" s="9"/>
      <c r="Y81" s="32">
        <f t="shared" ref="Y81:Y144" si="15">+G81-J81*G81</f>
        <v>0</v>
      </c>
      <c r="Z81" s="32">
        <f t="shared" ref="Z81:Z144" si="16">+G81*J81</f>
        <v>0</v>
      </c>
    </row>
    <row r="82" spans="1:26" x14ac:dyDescent="0.2">
      <c r="A82" s="70">
        <f t="shared" si="8"/>
        <v>67</v>
      </c>
      <c r="B82" s="303">
        <f t="shared" si="9"/>
        <v>0</v>
      </c>
      <c r="C82" s="304"/>
      <c r="D82" s="106"/>
      <c r="E82" s="106"/>
      <c r="F82" s="4"/>
      <c r="G82" s="40"/>
      <c r="H82" s="60"/>
      <c r="I82" s="8"/>
      <c r="J82" s="367"/>
      <c r="K82" s="246" t="str">
        <f t="shared" si="10"/>
        <v xml:space="preserve"> </v>
      </c>
      <c r="L82" s="375"/>
      <c r="N82" s="32">
        <f t="shared" si="11"/>
        <v>0</v>
      </c>
      <c r="O82" s="32">
        <f t="shared" si="12"/>
        <v>0</v>
      </c>
      <c r="Q82" s="32">
        <f t="shared" si="13"/>
        <v>0</v>
      </c>
      <c r="R82" s="32">
        <f t="shared" si="14"/>
        <v>0</v>
      </c>
      <c r="V82" s="368"/>
      <c r="W82" s="9"/>
      <c r="Y82" s="32">
        <f t="shared" si="15"/>
        <v>0</v>
      </c>
      <c r="Z82" s="32">
        <f t="shared" si="16"/>
        <v>0</v>
      </c>
    </row>
    <row r="83" spans="1:26" x14ac:dyDescent="0.2">
      <c r="A83" s="70">
        <f t="shared" si="8"/>
        <v>68</v>
      </c>
      <c r="B83" s="303">
        <f t="shared" si="9"/>
        <v>0</v>
      </c>
      <c r="C83" s="304"/>
      <c r="D83" s="106"/>
      <c r="E83" s="106"/>
      <c r="F83" s="4"/>
      <c r="G83" s="40"/>
      <c r="H83" s="60"/>
      <c r="I83" s="8"/>
      <c r="J83" s="367"/>
      <c r="K83" s="246" t="str">
        <f t="shared" si="10"/>
        <v xml:space="preserve"> </v>
      </c>
      <c r="L83" s="375"/>
      <c r="N83" s="32">
        <f t="shared" si="11"/>
        <v>0</v>
      </c>
      <c r="O83" s="32">
        <f t="shared" si="12"/>
        <v>0</v>
      </c>
      <c r="Q83" s="32">
        <f t="shared" si="13"/>
        <v>0</v>
      </c>
      <c r="R83" s="32">
        <f t="shared" si="14"/>
        <v>0</v>
      </c>
      <c r="V83" s="368"/>
      <c r="W83" s="9"/>
      <c r="Y83" s="32">
        <f t="shared" si="15"/>
        <v>0</v>
      </c>
      <c r="Z83" s="32">
        <f t="shared" si="16"/>
        <v>0</v>
      </c>
    </row>
    <row r="84" spans="1:26" x14ac:dyDescent="0.2">
      <c r="A84" s="70">
        <f t="shared" si="8"/>
        <v>69</v>
      </c>
      <c r="B84" s="303">
        <f t="shared" si="9"/>
        <v>0</v>
      </c>
      <c r="C84" s="304"/>
      <c r="D84" s="106"/>
      <c r="E84" s="106"/>
      <c r="F84" s="4"/>
      <c r="G84" s="40"/>
      <c r="H84" s="60"/>
      <c r="I84" s="8"/>
      <c r="J84" s="367"/>
      <c r="K84" s="246" t="str">
        <f t="shared" si="10"/>
        <v xml:space="preserve"> </v>
      </c>
      <c r="L84" s="375"/>
      <c r="N84" s="32">
        <f t="shared" si="11"/>
        <v>0</v>
      </c>
      <c r="O84" s="32">
        <f t="shared" si="12"/>
        <v>0</v>
      </c>
      <c r="Q84" s="32">
        <f t="shared" si="13"/>
        <v>0</v>
      </c>
      <c r="R84" s="32">
        <f t="shared" si="14"/>
        <v>0</v>
      </c>
      <c r="V84" s="368"/>
      <c r="W84" s="9"/>
      <c r="Y84" s="32">
        <f t="shared" si="15"/>
        <v>0</v>
      </c>
      <c r="Z84" s="32">
        <f t="shared" si="16"/>
        <v>0</v>
      </c>
    </row>
    <row r="85" spans="1:26" x14ac:dyDescent="0.2">
      <c r="A85" s="70">
        <f t="shared" si="8"/>
        <v>70</v>
      </c>
      <c r="B85" s="303">
        <f t="shared" si="9"/>
        <v>0</v>
      </c>
      <c r="C85" s="304"/>
      <c r="D85" s="106"/>
      <c r="E85" s="106"/>
      <c r="F85" s="4"/>
      <c r="G85" s="40"/>
      <c r="H85" s="60"/>
      <c r="I85" s="8"/>
      <c r="J85" s="367"/>
      <c r="K85" s="246" t="str">
        <f t="shared" si="10"/>
        <v xml:space="preserve"> </v>
      </c>
      <c r="L85" s="375"/>
      <c r="N85" s="32">
        <f t="shared" si="11"/>
        <v>0</v>
      </c>
      <c r="O85" s="32">
        <f t="shared" si="12"/>
        <v>0</v>
      </c>
      <c r="Q85" s="32">
        <f t="shared" si="13"/>
        <v>0</v>
      </c>
      <c r="R85" s="32">
        <f t="shared" si="14"/>
        <v>0</v>
      </c>
      <c r="V85" s="368"/>
      <c r="W85" s="9"/>
      <c r="Y85" s="32">
        <f t="shared" si="15"/>
        <v>0</v>
      </c>
      <c r="Z85" s="32">
        <f t="shared" si="16"/>
        <v>0</v>
      </c>
    </row>
    <row r="86" spans="1:26" x14ac:dyDescent="0.2">
      <c r="A86" s="70">
        <f t="shared" si="8"/>
        <v>71</v>
      </c>
      <c r="B86" s="303">
        <f t="shared" si="9"/>
        <v>0</v>
      </c>
      <c r="C86" s="304"/>
      <c r="D86" s="106"/>
      <c r="E86" s="106"/>
      <c r="F86" s="4"/>
      <c r="G86" s="40"/>
      <c r="H86" s="60"/>
      <c r="I86" s="8"/>
      <c r="J86" s="367"/>
      <c r="K86" s="246" t="str">
        <f t="shared" si="10"/>
        <v xml:space="preserve"> </v>
      </c>
      <c r="L86" s="375"/>
      <c r="N86" s="32">
        <f t="shared" si="11"/>
        <v>0</v>
      </c>
      <c r="O86" s="32">
        <f t="shared" si="12"/>
        <v>0</v>
      </c>
      <c r="Q86" s="32">
        <f t="shared" si="13"/>
        <v>0</v>
      </c>
      <c r="R86" s="32">
        <f t="shared" si="14"/>
        <v>0</v>
      </c>
      <c r="V86" s="368"/>
      <c r="W86" s="9"/>
      <c r="Y86" s="32">
        <f t="shared" si="15"/>
        <v>0</v>
      </c>
      <c r="Z86" s="32">
        <f t="shared" si="16"/>
        <v>0</v>
      </c>
    </row>
    <row r="87" spans="1:26" x14ac:dyDescent="0.2">
      <c r="A87" s="70">
        <f t="shared" si="8"/>
        <v>72</v>
      </c>
      <c r="B87" s="303">
        <f t="shared" si="9"/>
        <v>0</v>
      </c>
      <c r="C87" s="304"/>
      <c r="D87" s="106"/>
      <c r="E87" s="106"/>
      <c r="F87" s="4"/>
      <c r="G87" s="40"/>
      <c r="H87" s="60"/>
      <c r="I87" s="8"/>
      <c r="J87" s="367"/>
      <c r="K87" s="246" t="str">
        <f t="shared" si="10"/>
        <v xml:space="preserve"> </v>
      </c>
      <c r="L87" s="375"/>
      <c r="N87" s="32">
        <f t="shared" si="11"/>
        <v>0</v>
      </c>
      <c r="O87" s="32">
        <f t="shared" si="12"/>
        <v>0</v>
      </c>
      <c r="Q87" s="32">
        <f t="shared" si="13"/>
        <v>0</v>
      </c>
      <c r="R87" s="32">
        <f t="shared" si="14"/>
        <v>0</v>
      </c>
      <c r="V87" s="368"/>
      <c r="W87" s="9"/>
      <c r="Y87" s="32">
        <f t="shared" si="15"/>
        <v>0</v>
      </c>
      <c r="Z87" s="32">
        <f t="shared" si="16"/>
        <v>0</v>
      </c>
    </row>
    <row r="88" spans="1:26" x14ac:dyDescent="0.2">
      <c r="A88" s="70">
        <f t="shared" si="8"/>
        <v>73</v>
      </c>
      <c r="B88" s="303">
        <f t="shared" si="9"/>
        <v>0</v>
      </c>
      <c r="C88" s="304"/>
      <c r="D88" s="106"/>
      <c r="E88" s="106"/>
      <c r="F88" s="4"/>
      <c r="G88" s="40"/>
      <c r="H88" s="60"/>
      <c r="I88" s="8"/>
      <c r="J88" s="367"/>
      <c r="K88" s="246" t="str">
        <f t="shared" si="10"/>
        <v xml:space="preserve"> </v>
      </c>
      <c r="L88" s="375"/>
      <c r="N88" s="32">
        <f t="shared" si="11"/>
        <v>0</v>
      </c>
      <c r="O88" s="32">
        <f t="shared" si="12"/>
        <v>0</v>
      </c>
      <c r="Q88" s="32">
        <f t="shared" si="13"/>
        <v>0</v>
      </c>
      <c r="R88" s="32">
        <f t="shared" si="14"/>
        <v>0</v>
      </c>
      <c r="V88" s="368"/>
      <c r="W88" s="9"/>
      <c r="Y88" s="32">
        <f t="shared" si="15"/>
        <v>0</v>
      </c>
      <c r="Z88" s="32">
        <f t="shared" si="16"/>
        <v>0</v>
      </c>
    </row>
    <row r="89" spans="1:26" x14ac:dyDescent="0.2">
      <c r="A89" s="70">
        <f t="shared" si="8"/>
        <v>74</v>
      </c>
      <c r="B89" s="303">
        <f t="shared" si="9"/>
        <v>0</v>
      </c>
      <c r="C89" s="304"/>
      <c r="D89" s="106"/>
      <c r="E89" s="106"/>
      <c r="F89" s="4"/>
      <c r="G89" s="40"/>
      <c r="H89" s="60"/>
      <c r="I89" s="8"/>
      <c r="J89" s="367"/>
      <c r="K89" s="246" t="str">
        <f t="shared" si="10"/>
        <v xml:space="preserve"> </v>
      </c>
      <c r="L89" s="375"/>
      <c r="N89" s="32">
        <f t="shared" si="11"/>
        <v>0</v>
      </c>
      <c r="O89" s="32">
        <f t="shared" si="12"/>
        <v>0</v>
      </c>
      <c r="Q89" s="32">
        <f t="shared" si="13"/>
        <v>0</v>
      </c>
      <c r="R89" s="32">
        <f t="shared" si="14"/>
        <v>0</v>
      </c>
      <c r="V89" s="368"/>
      <c r="W89" s="9"/>
      <c r="Y89" s="32">
        <f t="shared" si="15"/>
        <v>0</v>
      </c>
      <c r="Z89" s="32">
        <f t="shared" si="16"/>
        <v>0</v>
      </c>
    </row>
    <row r="90" spans="1:26" x14ac:dyDescent="0.2">
      <c r="A90" s="70">
        <f t="shared" si="8"/>
        <v>75</v>
      </c>
      <c r="B90" s="303">
        <f t="shared" si="9"/>
        <v>0</v>
      </c>
      <c r="C90" s="304"/>
      <c r="D90" s="106"/>
      <c r="E90" s="106"/>
      <c r="F90" s="4"/>
      <c r="G90" s="40"/>
      <c r="H90" s="60"/>
      <c r="I90" s="8"/>
      <c r="J90" s="367"/>
      <c r="K90" s="246" t="str">
        <f t="shared" si="10"/>
        <v xml:space="preserve"> </v>
      </c>
      <c r="L90" s="375"/>
      <c r="N90" s="32">
        <f t="shared" si="11"/>
        <v>0</v>
      </c>
      <c r="O90" s="32">
        <f t="shared" si="12"/>
        <v>0</v>
      </c>
      <c r="Q90" s="32">
        <f t="shared" si="13"/>
        <v>0</v>
      </c>
      <c r="R90" s="32">
        <f t="shared" si="14"/>
        <v>0</v>
      </c>
      <c r="V90" s="368"/>
      <c r="W90" s="9"/>
      <c r="Y90" s="32">
        <f t="shared" si="15"/>
        <v>0</v>
      </c>
      <c r="Z90" s="32">
        <f t="shared" si="16"/>
        <v>0</v>
      </c>
    </row>
    <row r="91" spans="1:26" x14ac:dyDescent="0.2">
      <c r="A91" s="70">
        <f t="shared" si="8"/>
        <v>76</v>
      </c>
      <c r="B91" s="303">
        <f t="shared" si="9"/>
        <v>0</v>
      </c>
      <c r="C91" s="304"/>
      <c r="D91" s="106"/>
      <c r="E91" s="106"/>
      <c r="F91" s="4"/>
      <c r="G91" s="40"/>
      <c r="H91" s="60"/>
      <c r="I91" s="8"/>
      <c r="J91" s="367"/>
      <c r="K91" s="246" t="str">
        <f t="shared" si="10"/>
        <v xml:space="preserve"> </v>
      </c>
      <c r="L91" s="375"/>
      <c r="N91" s="32">
        <f t="shared" si="11"/>
        <v>0</v>
      </c>
      <c r="O91" s="32">
        <f t="shared" si="12"/>
        <v>0</v>
      </c>
      <c r="Q91" s="32">
        <f t="shared" si="13"/>
        <v>0</v>
      </c>
      <c r="R91" s="32">
        <f t="shared" si="14"/>
        <v>0</v>
      </c>
      <c r="V91" s="368"/>
      <c r="W91" s="9"/>
      <c r="Y91" s="32">
        <f t="shared" si="15"/>
        <v>0</v>
      </c>
      <c r="Z91" s="32">
        <f t="shared" si="16"/>
        <v>0</v>
      </c>
    </row>
    <row r="92" spans="1:26" x14ac:dyDescent="0.2">
      <c r="A92" s="70">
        <f t="shared" si="8"/>
        <v>77</v>
      </c>
      <c r="B92" s="303">
        <f t="shared" si="9"/>
        <v>0</v>
      </c>
      <c r="C92" s="304"/>
      <c r="D92" s="106"/>
      <c r="E92" s="106"/>
      <c r="F92" s="4"/>
      <c r="G92" s="40"/>
      <c r="H92" s="60"/>
      <c r="I92" s="8"/>
      <c r="J92" s="367"/>
      <c r="K92" s="246" t="str">
        <f t="shared" si="10"/>
        <v xml:space="preserve"> </v>
      </c>
      <c r="L92" s="375"/>
      <c r="N92" s="32">
        <f t="shared" si="11"/>
        <v>0</v>
      </c>
      <c r="O92" s="32">
        <f t="shared" si="12"/>
        <v>0</v>
      </c>
      <c r="Q92" s="32">
        <f t="shared" si="13"/>
        <v>0</v>
      </c>
      <c r="R92" s="32">
        <f t="shared" si="14"/>
        <v>0</v>
      </c>
      <c r="V92" s="368"/>
      <c r="W92" s="9"/>
      <c r="Y92" s="32">
        <f t="shared" si="15"/>
        <v>0</v>
      </c>
      <c r="Z92" s="32">
        <f t="shared" si="16"/>
        <v>0</v>
      </c>
    </row>
    <row r="93" spans="1:26" x14ac:dyDescent="0.2">
      <c r="A93" s="70">
        <f t="shared" si="8"/>
        <v>78</v>
      </c>
      <c r="B93" s="303">
        <f t="shared" si="9"/>
        <v>0</v>
      </c>
      <c r="C93" s="304"/>
      <c r="D93" s="106"/>
      <c r="E93" s="106"/>
      <c r="F93" s="4"/>
      <c r="G93" s="40"/>
      <c r="H93" s="60"/>
      <c r="I93" s="8"/>
      <c r="J93" s="367"/>
      <c r="K93" s="246" t="str">
        <f t="shared" si="10"/>
        <v xml:space="preserve"> </v>
      </c>
      <c r="L93" s="375"/>
      <c r="N93" s="32">
        <f t="shared" si="11"/>
        <v>0</v>
      </c>
      <c r="O93" s="32">
        <f t="shared" si="12"/>
        <v>0</v>
      </c>
      <c r="Q93" s="32">
        <f t="shared" si="13"/>
        <v>0</v>
      </c>
      <c r="R93" s="32">
        <f t="shared" si="14"/>
        <v>0</v>
      </c>
      <c r="V93" s="368"/>
      <c r="W93" s="9"/>
      <c r="Y93" s="32">
        <f t="shared" si="15"/>
        <v>0</v>
      </c>
      <c r="Z93" s="32">
        <f t="shared" si="16"/>
        <v>0</v>
      </c>
    </row>
    <row r="94" spans="1:26" x14ac:dyDescent="0.2">
      <c r="A94" s="70">
        <f t="shared" si="8"/>
        <v>79</v>
      </c>
      <c r="B94" s="303">
        <f t="shared" si="9"/>
        <v>0</v>
      </c>
      <c r="C94" s="304"/>
      <c r="D94" s="106"/>
      <c r="E94" s="106"/>
      <c r="F94" s="4"/>
      <c r="G94" s="40"/>
      <c r="H94" s="60"/>
      <c r="I94" s="8"/>
      <c r="J94" s="367"/>
      <c r="K94" s="246" t="str">
        <f t="shared" si="10"/>
        <v xml:space="preserve"> </v>
      </c>
      <c r="L94" s="375"/>
      <c r="N94" s="32">
        <f t="shared" si="11"/>
        <v>0</v>
      </c>
      <c r="O94" s="32">
        <f t="shared" si="12"/>
        <v>0</v>
      </c>
      <c r="Q94" s="32">
        <f t="shared" si="13"/>
        <v>0</v>
      </c>
      <c r="R94" s="32">
        <f t="shared" si="14"/>
        <v>0</v>
      </c>
      <c r="V94" s="368"/>
      <c r="W94" s="9"/>
      <c r="Y94" s="32">
        <f t="shared" si="15"/>
        <v>0</v>
      </c>
      <c r="Z94" s="32">
        <f t="shared" si="16"/>
        <v>0</v>
      </c>
    </row>
    <row r="95" spans="1:26" x14ac:dyDescent="0.2">
      <c r="A95" s="70">
        <f t="shared" si="8"/>
        <v>80</v>
      </c>
      <c r="B95" s="303">
        <f t="shared" si="9"/>
        <v>0</v>
      </c>
      <c r="C95" s="304"/>
      <c r="D95" s="106"/>
      <c r="E95" s="106"/>
      <c r="F95" s="4"/>
      <c r="G95" s="40"/>
      <c r="H95" s="60"/>
      <c r="I95" s="8"/>
      <c r="J95" s="367"/>
      <c r="K95" s="246" t="str">
        <f t="shared" si="10"/>
        <v xml:space="preserve"> </v>
      </c>
      <c r="L95" s="375"/>
      <c r="N95" s="32">
        <f t="shared" si="11"/>
        <v>0</v>
      </c>
      <c r="O95" s="32">
        <f t="shared" si="12"/>
        <v>0</v>
      </c>
      <c r="Q95" s="32">
        <f t="shared" si="13"/>
        <v>0</v>
      </c>
      <c r="R95" s="32">
        <f t="shared" si="14"/>
        <v>0</v>
      </c>
      <c r="V95" s="368"/>
      <c r="W95" s="9"/>
      <c r="Y95" s="32">
        <f t="shared" si="15"/>
        <v>0</v>
      </c>
      <c r="Z95" s="32">
        <f t="shared" si="16"/>
        <v>0</v>
      </c>
    </row>
    <row r="96" spans="1:26" x14ac:dyDescent="0.2">
      <c r="A96" s="70">
        <f t="shared" si="8"/>
        <v>81</v>
      </c>
      <c r="B96" s="303">
        <f t="shared" si="9"/>
        <v>0</v>
      </c>
      <c r="C96" s="304"/>
      <c r="D96" s="106"/>
      <c r="E96" s="106"/>
      <c r="F96" s="4"/>
      <c r="G96" s="40"/>
      <c r="H96" s="60"/>
      <c r="I96" s="8"/>
      <c r="J96" s="367"/>
      <c r="K96" s="246" t="str">
        <f t="shared" si="10"/>
        <v xml:space="preserve"> </v>
      </c>
      <c r="L96" s="375"/>
      <c r="N96" s="32">
        <f t="shared" si="11"/>
        <v>0</v>
      </c>
      <c r="O96" s="32">
        <f t="shared" si="12"/>
        <v>0</v>
      </c>
      <c r="Q96" s="32">
        <f t="shared" si="13"/>
        <v>0</v>
      </c>
      <c r="R96" s="32">
        <f t="shared" si="14"/>
        <v>0</v>
      </c>
      <c r="V96" s="368"/>
      <c r="W96" s="9"/>
      <c r="Y96" s="32">
        <f t="shared" si="15"/>
        <v>0</v>
      </c>
      <c r="Z96" s="32">
        <f t="shared" si="16"/>
        <v>0</v>
      </c>
    </row>
    <row r="97" spans="1:26" x14ac:dyDescent="0.2">
      <c r="A97" s="70">
        <f t="shared" si="8"/>
        <v>82</v>
      </c>
      <c r="B97" s="303">
        <f t="shared" si="9"/>
        <v>0</v>
      </c>
      <c r="C97" s="304"/>
      <c r="D97" s="106"/>
      <c r="E97" s="106"/>
      <c r="F97" s="4"/>
      <c r="G97" s="40"/>
      <c r="H97" s="60"/>
      <c r="I97" s="8"/>
      <c r="J97" s="367"/>
      <c r="K97" s="246" t="str">
        <f t="shared" si="10"/>
        <v xml:space="preserve"> </v>
      </c>
      <c r="L97" s="375"/>
      <c r="N97" s="32">
        <f t="shared" si="11"/>
        <v>0</v>
      </c>
      <c r="O97" s="32">
        <f t="shared" si="12"/>
        <v>0</v>
      </c>
      <c r="Q97" s="32">
        <f t="shared" si="13"/>
        <v>0</v>
      </c>
      <c r="R97" s="32">
        <f t="shared" si="14"/>
        <v>0</v>
      </c>
      <c r="V97" s="368"/>
      <c r="W97" s="9"/>
      <c r="Y97" s="32">
        <f t="shared" si="15"/>
        <v>0</v>
      </c>
      <c r="Z97" s="32">
        <f t="shared" si="16"/>
        <v>0</v>
      </c>
    </row>
    <row r="98" spans="1:26" x14ac:dyDescent="0.2">
      <c r="A98" s="70">
        <f t="shared" si="8"/>
        <v>83</v>
      </c>
      <c r="B98" s="303">
        <f t="shared" si="9"/>
        <v>0</v>
      </c>
      <c r="C98" s="304"/>
      <c r="D98" s="106"/>
      <c r="E98" s="106"/>
      <c r="F98" s="4"/>
      <c r="G98" s="40"/>
      <c r="H98" s="60"/>
      <c r="I98" s="8"/>
      <c r="J98" s="367"/>
      <c r="K98" s="246" t="str">
        <f t="shared" si="10"/>
        <v xml:space="preserve"> </v>
      </c>
      <c r="L98" s="375"/>
      <c r="N98" s="32">
        <f t="shared" si="11"/>
        <v>0</v>
      </c>
      <c r="O98" s="32">
        <f t="shared" si="12"/>
        <v>0</v>
      </c>
      <c r="Q98" s="32">
        <f t="shared" si="13"/>
        <v>0</v>
      </c>
      <c r="R98" s="32">
        <f t="shared" si="14"/>
        <v>0</v>
      </c>
      <c r="V98" s="368"/>
      <c r="W98" s="9"/>
      <c r="Y98" s="32">
        <f t="shared" si="15"/>
        <v>0</v>
      </c>
      <c r="Z98" s="32">
        <f t="shared" si="16"/>
        <v>0</v>
      </c>
    </row>
    <row r="99" spans="1:26" x14ac:dyDescent="0.2">
      <c r="A99" s="70">
        <f t="shared" si="8"/>
        <v>84</v>
      </c>
      <c r="B99" s="303">
        <f t="shared" si="9"/>
        <v>0</v>
      </c>
      <c r="C99" s="304"/>
      <c r="D99" s="106"/>
      <c r="E99" s="106"/>
      <c r="F99" s="4"/>
      <c r="G99" s="40"/>
      <c r="H99" s="60"/>
      <c r="I99" s="8"/>
      <c r="J99" s="367"/>
      <c r="K99" s="246" t="str">
        <f t="shared" si="10"/>
        <v xml:space="preserve"> </v>
      </c>
      <c r="L99" s="375"/>
      <c r="N99" s="32">
        <f t="shared" si="11"/>
        <v>0</v>
      </c>
      <c r="O99" s="32">
        <f t="shared" si="12"/>
        <v>0</v>
      </c>
      <c r="Q99" s="32">
        <f t="shared" si="13"/>
        <v>0</v>
      </c>
      <c r="R99" s="32">
        <f t="shared" si="14"/>
        <v>0</v>
      </c>
      <c r="V99" s="368"/>
      <c r="W99" s="9"/>
      <c r="Y99" s="32">
        <f t="shared" si="15"/>
        <v>0</v>
      </c>
      <c r="Z99" s="32">
        <f t="shared" si="16"/>
        <v>0</v>
      </c>
    </row>
    <row r="100" spans="1:26" x14ac:dyDescent="0.2">
      <c r="A100" s="70">
        <f t="shared" si="8"/>
        <v>85</v>
      </c>
      <c r="B100" s="303">
        <f t="shared" si="9"/>
        <v>0</v>
      </c>
      <c r="C100" s="304"/>
      <c r="D100" s="106"/>
      <c r="E100" s="106"/>
      <c r="F100" s="4"/>
      <c r="G100" s="40"/>
      <c r="H100" s="60"/>
      <c r="I100" s="8"/>
      <c r="J100" s="367"/>
      <c r="K100" s="246" t="str">
        <f t="shared" si="10"/>
        <v xml:space="preserve"> </v>
      </c>
      <c r="L100" s="375"/>
      <c r="N100" s="32">
        <f t="shared" si="11"/>
        <v>0</v>
      </c>
      <c r="O100" s="32">
        <f t="shared" si="12"/>
        <v>0</v>
      </c>
      <c r="Q100" s="32">
        <f t="shared" si="13"/>
        <v>0</v>
      </c>
      <c r="R100" s="32">
        <f t="shared" si="14"/>
        <v>0</v>
      </c>
      <c r="V100" s="368"/>
      <c r="W100" s="9"/>
      <c r="Y100" s="32">
        <f t="shared" si="15"/>
        <v>0</v>
      </c>
      <c r="Z100" s="32">
        <f t="shared" si="16"/>
        <v>0</v>
      </c>
    </row>
    <row r="101" spans="1:26" x14ac:dyDescent="0.2">
      <c r="A101" s="70">
        <f t="shared" si="8"/>
        <v>86</v>
      </c>
      <c r="B101" s="303">
        <f t="shared" si="9"/>
        <v>0</v>
      </c>
      <c r="C101" s="304"/>
      <c r="D101" s="106"/>
      <c r="E101" s="106"/>
      <c r="F101" s="4"/>
      <c r="G101" s="40"/>
      <c r="H101" s="60"/>
      <c r="I101" s="8"/>
      <c r="J101" s="367"/>
      <c r="K101" s="246" t="str">
        <f t="shared" si="10"/>
        <v xml:space="preserve"> </v>
      </c>
      <c r="L101" s="375"/>
      <c r="N101" s="32">
        <f t="shared" si="11"/>
        <v>0</v>
      </c>
      <c r="O101" s="32">
        <f t="shared" si="12"/>
        <v>0</v>
      </c>
      <c r="Q101" s="32">
        <f t="shared" si="13"/>
        <v>0</v>
      </c>
      <c r="R101" s="32">
        <f t="shared" si="14"/>
        <v>0</v>
      </c>
      <c r="V101" s="368"/>
      <c r="W101" s="9"/>
      <c r="Y101" s="32">
        <f t="shared" si="15"/>
        <v>0</v>
      </c>
      <c r="Z101" s="32">
        <f t="shared" si="16"/>
        <v>0</v>
      </c>
    </row>
    <row r="102" spans="1:26" x14ac:dyDescent="0.2">
      <c r="A102" s="70">
        <f t="shared" si="8"/>
        <v>87</v>
      </c>
      <c r="B102" s="303">
        <f t="shared" si="9"/>
        <v>0</v>
      </c>
      <c r="C102" s="304"/>
      <c r="D102" s="106"/>
      <c r="E102" s="106"/>
      <c r="F102" s="4"/>
      <c r="G102" s="40"/>
      <c r="H102" s="60"/>
      <c r="I102" s="8"/>
      <c r="J102" s="367"/>
      <c r="K102" s="246" t="str">
        <f t="shared" si="10"/>
        <v xml:space="preserve"> </v>
      </c>
      <c r="L102" s="375"/>
      <c r="N102" s="32">
        <f t="shared" si="11"/>
        <v>0</v>
      </c>
      <c r="O102" s="32">
        <f t="shared" si="12"/>
        <v>0</v>
      </c>
      <c r="Q102" s="32">
        <f t="shared" si="13"/>
        <v>0</v>
      </c>
      <c r="R102" s="32">
        <f t="shared" si="14"/>
        <v>0</v>
      </c>
      <c r="V102" s="368"/>
      <c r="W102" s="9"/>
      <c r="Y102" s="32">
        <f t="shared" si="15"/>
        <v>0</v>
      </c>
      <c r="Z102" s="32">
        <f t="shared" si="16"/>
        <v>0</v>
      </c>
    </row>
    <row r="103" spans="1:26" x14ac:dyDescent="0.2">
      <c r="A103" s="70">
        <f t="shared" si="8"/>
        <v>88</v>
      </c>
      <c r="B103" s="303">
        <f t="shared" si="9"/>
        <v>0</v>
      </c>
      <c r="C103" s="304"/>
      <c r="D103" s="106"/>
      <c r="E103" s="106"/>
      <c r="F103" s="4"/>
      <c r="G103" s="40"/>
      <c r="H103" s="60"/>
      <c r="I103" s="8"/>
      <c r="J103" s="367"/>
      <c r="K103" s="246" t="str">
        <f t="shared" si="10"/>
        <v xml:space="preserve"> </v>
      </c>
      <c r="L103" s="375"/>
      <c r="N103" s="32">
        <f t="shared" si="11"/>
        <v>0</v>
      </c>
      <c r="O103" s="32">
        <f t="shared" si="12"/>
        <v>0</v>
      </c>
      <c r="Q103" s="32">
        <f t="shared" si="13"/>
        <v>0</v>
      </c>
      <c r="R103" s="32">
        <f t="shared" si="14"/>
        <v>0</v>
      </c>
      <c r="V103" s="368"/>
      <c r="W103" s="9"/>
      <c r="Y103" s="32">
        <f t="shared" si="15"/>
        <v>0</v>
      </c>
      <c r="Z103" s="32">
        <f t="shared" si="16"/>
        <v>0</v>
      </c>
    </row>
    <row r="104" spans="1:26" x14ac:dyDescent="0.2">
      <c r="A104" s="70">
        <f t="shared" si="8"/>
        <v>89</v>
      </c>
      <c r="B104" s="303">
        <f t="shared" si="9"/>
        <v>0</v>
      </c>
      <c r="C104" s="304"/>
      <c r="D104" s="106"/>
      <c r="E104" s="106"/>
      <c r="F104" s="4"/>
      <c r="G104" s="40"/>
      <c r="H104" s="60"/>
      <c r="I104" s="8"/>
      <c r="J104" s="367"/>
      <c r="K104" s="246" t="str">
        <f t="shared" si="10"/>
        <v xml:space="preserve"> </v>
      </c>
      <c r="L104" s="375"/>
      <c r="N104" s="32">
        <f t="shared" si="11"/>
        <v>0</v>
      </c>
      <c r="O104" s="32">
        <f t="shared" si="12"/>
        <v>0</v>
      </c>
      <c r="Q104" s="32">
        <f t="shared" si="13"/>
        <v>0</v>
      </c>
      <c r="R104" s="32">
        <f t="shared" si="14"/>
        <v>0</v>
      </c>
      <c r="V104" s="368"/>
      <c r="W104" s="9"/>
      <c r="Y104" s="32">
        <f t="shared" si="15"/>
        <v>0</v>
      </c>
      <c r="Z104" s="32">
        <f t="shared" si="16"/>
        <v>0</v>
      </c>
    </row>
    <row r="105" spans="1:26" x14ac:dyDescent="0.2">
      <c r="A105" s="70">
        <f t="shared" si="8"/>
        <v>90</v>
      </c>
      <c r="B105" s="303">
        <f t="shared" si="9"/>
        <v>0</v>
      </c>
      <c r="C105" s="304"/>
      <c r="D105" s="106"/>
      <c r="E105" s="106"/>
      <c r="F105" s="4"/>
      <c r="G105" s="40"/>
      <c r="H105" s="60"/>
      <c r="I105" s="8"/>
      <c r="J105" s="367"/>
      <c r="K105" s="246" t="str">
        <f t="shared" si="10"/>
        <v xml:space="preserve"> </v>
      </c>
      <c r="L105" s="375"/>
      <c r="N105" s="32">
        <f t="shared" si="11"/>
        <v>0</v>
      </c>
      <c r="O105" s="32">
        <f t="shared" si="12"/>
        <v>0</v>
      </c>
      <c r="Q105" s="32">
        <f t="shared" si="13"/>
        <v>0</v>
      </c>
      <c r="R105" s="32">
        <f t="shared" si="14"/>
        <v>0</v>
      </c>
      <c r="V105" s="368"/>
      <c r="W105" s="9"/>
      <c r="Y105" s="32">
        <f t="shared" si="15"/>
        <v>0</v>
      </c>
      <c r="Z105" s="32">
        <f t="shared" si="16"/>
        <v>0</v>
      </c>
    </row>
    <row r="106" spans="1:26" x14ac:dyDescent="0.2">
      <c r="A106" s="70">
        <f t="shared" si="8"/>
        <v>91</v>
      </c>
      <c r="B106" s="303">
        <f t="shared" si="9"/>
        <v>0</v>
      </c>
      <c r="C106" s="304"/>
      <c r="D106" s="106"/>
      <c r="E106" s="106"/>
      <c r="F106" s="4"/>
      <c r="G106" s="40"/>
      <c r="H106" s="60"/>
      <c r="I106" s="8"/>
      <c r="J106" s="367"/>
      <c r="K106" s="246" t="str">
        <f t="shared" si="10"/>
        <v xml:space="preserve"> </v>
      </c>
      <c r="L106" s="375"/>
      <c r="N106" s="32">
        <f t="shared" si="11"/>
        <v>0</v>
      </c>
      <c r="O106" s="32">
        <f t="shared" si="12"/>
        <v>0</v>
      </c>
      <c r="Q106" s="32">
        <f t="shared" si="13"/>
        <v>0</v>
      </c>
      <c r="R106" s="32">
        <f t="shared" si="14"/>
        <v>0</v>
      </c>
      <c r="V106" s="368"/>
      <c r="W106" s="9"/>
      <c r="Y106" s="32">
        <f t="shared" si="15"/>
        <v>0</v>
      </c>
      <c r="Z106" s="32">
        <f t="shared" si="16"/>
        <v>0</v>
      </c>
    </row>
    <row r="107" spans="1:26" x14ac:dyDescent="0.2">
      <c r="A107" s="70">
        <f t="shared" si="8"/>
        <v>92</v>
      </c>
      <c r="B107" s="303">
        <f t="shared" si="9"/>
        <v>0</v>
      </c>
      <c r="C107" s="304"/>
      <c r="D107" s="106"/>
      <c r="E107" s="106"/>
      <c r="F107" s="4"/>
      <c r="G107" s="40"/>
      <c r="H107" s="60"/>
      <c r="I107" s="8"/>
      <c r="J107" s="367"/>
      <c r="K107" s="246" t="str">
        <f t="shared" si="10"/>
        <v xml:space="preserve"> </v>
      </c>
      <c r="L107" s="375"/>
      <c r="N107" s="32">
        <f t="shared" si="11"/>
        <v>0</v>
      </c>
      <c r="O107" s="32">
        <f t="shared" si="12"/>
        <v>0</v>
      </c>
      <c r="Q107" s="32">
        <f t="shared" si="13"/>
        <v>0</v>
      </c>
      <c r="R107" s="32">
        <f t="shared" si="14"/>
        <v>0</v>
      </c>
      <c r="V107" s="368"/>
      <c r="W107" s="9"/>
      <c r="Y107" s="32">
        <f t="shared" si="15"/>
        <v>0</v>
      </c>
      <c r="Z107" s="32">
        <f t="shared" si="16"/>
        <v>0</v>
      </c>
    </row>
    <row r="108" spans="1:26" x14ac:dyDescent="0.2">
      <c r="A108" s="70">
        <f t="shared" si="8"/>
        <v>93</v>
      </c>
      <c r="B108" s="303">
        <f t="shared" si="9"/>
        <v>0</v>
      </c>
      <c r="C108" s="304"/>
      <c r="D108" s="106"/>
      <c r="E108" s="106"/>
      <c r="F108" s="4"/>
      <c r="G108" s="40"/>
      <c r="H108" s="60"/>
      <c r="I108" s="8"/>
      <c r="J108" s="367"/>
      <c r="K108" s="246" t="str">
        <f t="shared" si="10"/>
        <v xml:space="preserve"> </v>
      </c>
      <c r="L108" s="375"/>
      <c r="N108" s="32">
        <f t="shared" si="11"/>
        <v>0</v>
      </c>
      <c r="O108" s="32">
        <f t="shared" si="12"/>
        <v>0</v>
      </c>
      <c r="Q108" s="32">
        <f t="shared" si="13"/>
        <v>0</v>
      </c>
      <c r="R108" s="32">
        <f t="shared" si="14"/>
        <v>0</v>
      </c>
      <c r="V108" s="368"/>
      <c r="W108" s="9"/>
      <c r="Y108" s="32">
        <f t="shared" si="15"/>
        <v>0</v>
      </c>
      <c r="Z108" s="32">
        <f t="shared" si="16"/>
        <v>0</v>
      </c>
    </row>
    <row r="109" spans="1:26" x14ac:dyDescent="0.2">
      <c r="A109" s="70">
        <f t="shared" si="8"/>
        <v>94</v>
      </c>
      <c r="B109" s="303">
        <f t="shared" si="9"/>
        <v>0</v>
      </c>
      <c r="C109" s="304"/>
      <c r="D109" s="106"/>
      <c r="E109" s="106"/>
      <c r="F109" s="4"/>
      <c r="G109" s="40"/>
      <c r="H109" s="60"/>
      <c r="I109" s="8"/>
      <c r="J109" s="367"/>
      <c r="K109" s="246" t="str">
        <f t="shared" si="10"/>
        <v xml:space="preserve"> </v>
      </c>
      <c r="L109" s="375"/>
      <c r="N109" s="32">
        <f t="shared" si="11"/>
        <v>0</v>
      </c>
      <c r="O109" s="32">
        <f t="shared" si="12"/>
        <v>0</v>
      </c>
      <c r="Q109" s="32">
        <f t="shared" si="13"/>
        <v>0</v>
      </c>
      <c r="R109" s="32">
        <f t="shared" si="14"/>
        <v>0</v>
      </c>
      <c r="V109" s="368"/>
      <c r="W109" s="9"/>
      <c r="Y109" s="32">
        <f t="shared" si="15"/>
        <v>0</v>
      </c>
      <c r="Z109" s="32">
        <f t="shared" si="16"/>
        <v>0</v>
      </c>
    </row>
    <row r="110" spans="1:26" x14ac:dyDescent="0.2">
      <c r="A110" s="70">
        <f t="shared" si="8"/>
        <v>95</v>
      </c>
      <c r="B110" s="303">
        <f t="shared" si="9"/>
        <v>0</v>
      </c>
      <c r="C110" s="304"/>
      <c r="D110" s="106"/>
      <c r="E110" s="106"/>
      <c r="F110" s="4"/>
      <c r="G110" s="40"/>
      <c r="H110" s="60"/>
      <c r="I110" s="8"/>
      <c r="J110" s="367"/>
      <c r="K110" s="246" t="str">
        <f t="shared" si="10"/>
        <v xml:space="preserve"> </v>
      </c>
      <c r="L110" s="375"/>
      <c r="N110" s="32">
        <f t="shared" si="11"/>
        <v>0</v>
      </c>
      <c r="O110" s="32">
        <f t="shared" si="12"/>
        <v>0</v>
      </c>
      <c r="Q110" s="32">
        <f t="shared" si="13"/>
        <v>0</v>
      </c>
      <c r="R110" s="32">
        <f t="shared" si="14"/>
        <v>0</v>
      </c>
      <c r="V110" s="368"/>
      <c r="W110" s="9"/>
      <c r="Y110" s="32">
        <f t="shared" si="15"/>
        <v>0</v>
      </c>
      <c r="Z110" s="32">
        <f t="shared" si="16"/>
        <v>0</v>
      </c>
    </row>
    <row r="111" spans="1:26" x14ac:dyDescent="0.2">
      <c r="A111" s="70">
        <f t="shared" si="8"/>
        <v>96</v>
      </c>
      <c r="B111" s="303">
        <f t="shared" si="9"/>
        <v>0</v>
      </c>
      <c r="C111" s="304"/>
      <c r="D111" s="106"/>
      <c r="E111" s="106"/>
      <c r="F111" s="4"/>
      <c r="G111" s="40"/>
      <c r="H111" s="60"/>
      <c r="I111" s="8"/>
      <c r="J111" s="367"/>
      <c r="K111" s="246" t="str">
        <f t="shared" si="10"/>
        <v xml:space="preserve"> </v>
      </c>
      <c r="L111" s="375"/>
      <c r="N111" s="32">
        <f t="shared" si="11"/>
        <v>0</v>
      </c>
      <c r="O111" s="32">
        <f t="shared" si="12"/>
        <v>0</v>
      </c>
      <c r="Q111" s="32">
        <f t="shared" si="13"/>
        <v>0</v>
      </c>
      <c r="R111" s="32">
        <f t="shared" si="14"/>
        <v>0</v>
      </c>
      <c r="V111" s="368"/>
      <c r="W111" s="9"/>
      <c r="Y111" s="32">
        <f t="shared" si="15"/>
        <v>0</v>
      </c>
      <c r="Z111" s="32">
        <f t="shared" si="16"/>
        <v>0</v>
      </c>
    </row>
    <row r="112" spans="1:26" x14ac:dyDescent="0.2">
      <c r="A112" s="70">
        <f t="shared" si="8"/>
        <v>97</v>
      </c>
      <c r="B112" s="303">
        <f t="shared" si="9"/>
        <v>0</v>
      </c>
      <c r="C112" s="304"/>
      <c r="D112" s="106"/>
      <c r="E112" s="106"/>
      <c r="F112" s="4"/>
      <c r="G112" s="40"/>
      <c r="H112" s="60"/>
      <c r="I112" s="8"/>
      <c r="J112" s="367"/>
      <c r="K112" s="246" t="str">
        <f t="shared" si="10"/>
        <v xml:space="preserve"> </v>
      </c>
      <c r="L112" s="375"/>
      <c r="N112" s="32">
        <f t="shared" si="11"/>
        <v>0</v>
      </c>
      <c r="O112" s="32">
        <f t="shared" si="12"/>
        <v>0</v>
      </c>
      <c r="Q112" s="32">
        <f t="shared" si="13"/>
        <v>0</v>
      </c>
      <c r="R112" s="32">
        <f t="shared" si="14"/>
        <v>0</v>
      </c>
      <c r="V112" s="368"/>
      <c r="W112" s="9"/>
      <c r="Y112" s="32">
        <f t="shared" si="15"/>
        <v>0</v>
      </c>
      <c r="Z112" s="32">
        <f t="shared" si="16"/>
        <v>0</v>
      </c>
    </row>
    <row r="113" spans="1:26" x14ac:dyDescent="0.2">
      <c r="A113" s="70">
        <f t="shared" si="8"/>
        <v>98</v>
      </c>
      <c r="B113" s="303">
        <f t="shared" si="9"/>
        <v>0</v>
      </c>
      <c r="C113" s="304"/>
      <c r="D113" s="106"/>
      <c r="E113" s="106"/>
      <c r="F113" s="4"/>
      <c r="G113" s="40"/>
      <c r="H113" s="60"/>
      <c r="I113" s="8"/>
      <c r="J113" s="367"/>
      <c r="K113" s="246" t="str">
        <f t="shared" si="10"/>
        <v xml:space="preserve"> </v>
      </c>
      <c r="L113" s="375"/>
      <c r="N113" s="32">
        <f t="shared" si="11"/>
        <v>0</v>
      </c>
      <c r="O113" s="32">
        <f t="shared" si="12"/>
        <v>0</v>
      </c>
      <c r="Q113" s="32">
        <f t="shared" si="13"/>
        <v>0</v>
      </c>
      <c r="R113" s="32">
        <f t="shared" si="14"/>
        <v>0</v>
      </c>
      <c r="V113" s="368"/>
      <c r="W113" s="9"/>
      <c r="Y113" s="32">
        <f t="shared" si="15"/>
        <v>0</v>
      </c>
      <c r="Z113" s="32">
        <f t="shared" si="16"/>
        <v>0</v>
      </c>
    </row>
    <row r="114" spans="1:26" x14ac:dyDescent="0.2">
      <c r="A114" s="70">
        <f t="shared" si="8"/>
        <v>99</v>
      </c>
      <c r="B114" s="303">
        <f t="shared" si="9"/>
        <v>0</v>
      </c>
      <c r="C114" s="304"/>
      <c r="D114" s="106"/>
      <c r="E114" s="106"/>
      <c r="F114" s="4"/>
      <c r="G114" s="40"/>
      <c r="H114" s="60"/>
      <c r="I114" s="8"/>
      <c r="J114" s="367"/>
      <c r="K114" s="246" t="str">
        <f t="shared" si="10"/>
        <v xml:space="preserve"> </v>
      </c>
      <c r="L114" s="375"/>
      <c r="N114" s="32">
        <f t="shared" si="11"/>
        <v>0</v>
      </c>
      <c r="O114" s="32">
        <f t="shared" si="12"/>
        <v>0</v>
      </c>
      <c r="Q114" s="32">
        <f t="shared" si="13"/>
        <v>0</v>
      </c>
      <c r="R114" s="32">
        <f t="shared" si="14"/>
        <v>0</v>
      </c>
      <c r="V114" s="368"/>
      <c r="W114" s="9"/>
      <c r="Y114" s="32">
        <f t="shared" si="15"/>
        <v>0</v>
      </c>
      <c r="Z114" s="32">
        <f t="shared" si="16"/>
        <v>0</v>
      </c>
    </row>
    <row r="115" spans="1:26" x14ac:dyDescent="0.2">
      <c r="A115" s="70">
        <f t="shared" si="8"/>
        <v>100</v>
      </c>
      <c r="B115" s="303">
        <f t="shared" si="9"/>
        <v>0</v>
      </c>
      <c r="C115" s="304"/>
      <c r="D115" s="106"/>
      <c r="E115" s="106"/>
      <c r="F115" s="4"/>
      <c r="G115" s="40"/>
      <c r="H115" s="60"/>
      <c r="I115" s="8"/>
      <c r="J115" s="367"/>
      <c r="K115" s="246" t="str">
        <f t="shared" si="10"/>
        <v xml:space="preserve"> </v>
      </c>
      <c r="L115" s="375"/>
      <c r="N115" s="32">
        <f t="shared" si="11"/>
        <v>0</v>
      </c>
      <c r="O115" s="32">
        <f t="shared" si="12"/>
        <v>0</v>
      </c>
      <c r="Q115" s="32">
        <f t="shared" si="13"/>
        <v>0</v>
      </c>
      <c r="R115" s="32">
        <f t="shared" si="14"/>
        <v>0</v>
      </c>
      <c r="V115" s="368"/>
      <c r="W115" s="9"/>
      <c r="Y115" s="32">
        <f t="shared" si="15"/>
        <v>0</v>
      </c>
      <c r="Z115" s="32">
        <f t="shared" si="16"/>
        <v>0</v>
      </c>
    </row>
    <row r="116" spans="1:26" x14ac:dyDescent="0.2">
      <c r="A116" s="70">
        <f t="shared" si="8"/>
        <v>101</v>
      </c>
      <c r="B116" s="303">
        <f t="shared" si="9"/>
        <v>0</v>
      </c>
      <c r="C116" s="304"/>
      <c r="D116" s="106"/>
      <c r="E116" s="106"/>
      <c r="F116" s="4"/>
      <c r="G116" s="40"/>
      <c r="H116" s="60"/>
      <c r="I116" s="8"/>
      <c r="J116" s="367"/>
      <c r="K116" s="246" t="str">
        <f t="shared" si="10"/>
        <v xml:space="preserve"> </v>
      </c>
      <c r="L116" s="375"/>
      <c r="N116" s="32">
        <f t="shared" si="11"/>
        <v>0</v>
      </c>
      <c r="O116" s="32">
        <f t="shared" si="12"/>
        <v>0</v>
      </c>
      <c r="Q116" s="32">
        <f t="shared" si="13"/>
        <v>0</v>
      </c>
      <c r="R116" s="32">
        <f t="shared" si="14"/>
        <v>0</v>
      </c>
      <c r="V116" s="368"/>
      <c r="W116" s="9"/>
      <c r="Y116" s="32">
        <f t="shared" si="15"/>
        <v>0</v>
      </c>
      <c r="Z116" s="32">
        <f t="shared" si="16"/>
        <v>0</v>
      </c>
    </row>
    <row r="117" spans="1:26" x14ac:dyDescent="0.2">
      <c r="A117" s="70">
        <f t="shared" si="8"/>
        <v>102</v>
      </c>
      <c r="B117" s="303">
        <f t="shared" si="9"/>
        <v>0</v>
      </c>
      <c r="C117" s="304"/>
      <c r="D117" s="106"/>
      <c r="E117" s="106"/>
      <c r="F117" s="4"/>
      <c r="G117" s="40"/>
      <c r="H117" s="60"/>
      <c r="I117" s="8"/>
      <c r="J117" s="367"/>
      <c r="K117" s="246" t="str">
        <f t="shared" si="10"/>
        <v xml:space="preserve"> </v>
      </c>
      <c r="L117" s="375"/>
      <c r="N117" s="32">
        <f t="shared" si="11"/>
        <v>0</v>
      </c>
      <c r="O117" s="32">
        <f t="shared" si="12"/>
        <v>0</v>
      </c>
      <c r="Q117" s="32">
        <f t="shared" si="13"/>
        <v>0</v>
      </c>
      <c r="R117" s="32">
        <f t="shared" si="14"/>
        <v>0</v>
      </c>
      <c r="V117" s="368"/>
      <c r="W117" s="9"/>
      <c r="Y117" s="32">
        <f t="shared" si="15"/>
        <v>0</v>
      </c>
      <c r="Z117" s="32">
        <f t="shared" si="16"/>
        <v>0</v>
      </c>
    </row>
    <row r="118" spans="1:26" x14ac:dyDescent="0.2">
      <c r="A118" s="70">
        <f t="shared" si="8"/>
        <v>103</v>
      </c>
      <c r="B118" s="303">
        <f t="shared" si="9"/>
        <v>0</v>
      </c>
      <c r="C118" s="304"/>
      <c r="D118" s="106"/>
      <c r="E118" s="106"/>
      <c r="F118" s="4"/>
      <c r="G118" s="40"/>
      <c r="H118" s="60"/>
      <c r="I118" s="8"/>
      <c r="J118" s="367"/>
      <c r="K118" s="246" t="str">
        <f t="shared" si="10"/>
        <v xml:space="preserve"> </v>
      </c>
      <c r="L118" s="375"/>
      <c r="N118" s="32">
        <f t="shared" si="11"/>
        <v>0</v>
      </c>
      <c r="O118" s="32">
        <f t="shared" si="12"/>
        <v>0</v>
      </c>
      <c r="Q118" s="32">
        <f t="shared" si="13"/>
        <v>0</v>
      </c>
      <c r="R118" s="32">
        <f t="shared" si="14"/>
        <v>0</v>
      </c>
      <c r="V118" s="368"/>
      <c r="W118" s="9"/>
      <c r="Y118" s="32">
        <f t="shared" si="15"/>
        <v>0</v>
      </c>
      <c r="Z118" s="32">
        <f t="shared" si="16"/>
        <v>0</v>
      </c>
    </row>
    <row r="119" spans="1:26" x14ac:dyDescent="0.2">
      <c r="A119" s="70">
        <f t="shared" si="8"/>
        <v>104</v>
      </c>
      <c r="B119" s="303">
        <f t="shared" si="9"/>
        <v>0</v>
      </c>
      <c r="C119" s="304"/>
      <c r="D119" s="106"/>
      <c r="E119" s="106"/>
      <c r="F119" s="4"/>
      <c r="G119" s="40"/>
      <c r="H119" s="60"/>
      <c r="I119" s="8"/>
      <c r="J119" s="367"/>
      <c r="K119" s="246" t="str">
        <f t="shared" si="10"/>
        <v xml:space="preserve"> </v>
      </c>
      <c r="L119" s="375"/>
      <c r="N119" s="32">
        <f t="shared" si="11"/>
        <v>0</v>
      </c>
      <c r="O119" s="32">
        <f t="shared" si="12"/>
        <v>0</v>
      </c>
      <c r="Q119" s="32">
        <f t="shared" si="13"/>
        <v>0</v>
      </c>
      <c r="R119" s="32">
        <f t="shared" si="14"/>
        <v>0</v>
      </c>
      <c r="V119" s="368"/>
      <c r="W119" s="9"/>
      <c r="Y119" s="32">
        <f t="shared" si="15"/>
        <v>0</v>
      </c>
      <c r="Z119" s="32">
        <f t="shared" si="16"/>
        <v>0</v>
      </c>
    </row>
    <row r="120" spans="1:26" x14ac:dyDescent="0.2">
      <c r="A120" s="70">
        <f t="shared" si="8"/>
        <v>105</v>
      </c>
      <c r="B120" s="303">
        <f t="shared" si="9"/>
        <v>0</v>
      </c>
      <c r="C120" s="304"/>
      <c r="D120" s="106"/>
      <c r="E120" s="106"/>
      <c r="F120" s="4"/>
      <c r="G120" s="40"/>
      <c r="H120" s="60"/>
      <c r="I120" s="8"/>
      <c r="J120" s="367"/>
      <c r="K120" s="246" t="str">
        <f t="shared" si="10"/>
        <v xml:space="preserve"> </v>
      </c>
      <c r="L120" s="375"/>
      <c r="N120" s="32">
        <f t="shared" si="11"/>
        <v>0</v>
      </c>
      <c r="O120" s="32">
        <f t="shared" si="12"/>
        <v>0</v>
      </c>
      <c r="Q120" s="32">
        <f t="shared" si="13"/>
        <v>0</v>
      </c>
      <c r="R120" s="32">
        <f t="shared" si="14"/>
        <v>0</v>
      </c>
      <c r="V120" s="368"/>
      <c r="W120" s="9"/>
      <c r="Y120" s="32">
        <f t="shared" si="15"/>
        <v>0</v>
      </c>
      <c r="Z120" s="32">
        <f t="shared" si="16"/>
        <v>0</v>
      </c>
    </row>
    <row r="121" spans="1:26" x14ac:dyDescent="0.2">
      <c r="A121" s="70">
        <f t="shared" si="8"/>
        <v>106</v>
      </c>
      <c r="B121" s="303">
        <f t="shared" si="9"/>
        <v>0</v>
      </c>
      <c r="C121" s="304"/>
      <c r="D121" s="106"/>
      <c r="E121" s="106"/>
      <c r="F121" s="4"/>
      <c r="G121" s="40"/>
      <c r="H121" s="60"/>
      <c r="I121" s="8"/>
      <c r="J121" s="367"/>
      <c r="K121" s="246" t="str">
        <f t="shared" si="10"/>
        <v xml:space="preserve"> </v>
      </c>
      <c r="L121" s="375"/>
      <c r="N121" s="32">
        <f t="shared" si="11"/>
        <v>0</v>
      </c>
      <c r="O121" s="32">
        <f t="shared" si="12"/>
        <v>0</v>
      </c>
      <c r="Q121" s="32">
        <f t="shared" si="13"/>
        <v>0</v>
      </c>
      <c r="R121" s="32">
        <f t="shared" si="14"/>
        <v>0</v>
      </c>
      <c r="V121" s="368"/>
      <c r="W121" s="9"/>
      <c r="Y121" s="32">
        <f t="shared" si="15"/>
        <v>0</v>
      </c>
      <c r="Z121" s="32">
        <f t="shared" si="16"/>
        <v>0</v>
      </c>
    </row>
    <row r="122" spans="1:26" x14ac:dyDescent="0.2">
      <c r="A122" s="70">
        <f t="shared" si="8"/>
        <v>107</v>
      </c>
      <c r="B122" s="303">
        <f t="shared" si="9"/>
        <v>0</v>
      </c>
      <c r="C122" s="304"/>
      <c r="D122" s="106"/>
      <c r="E122" s="106"/>
      <c r="F122" s="4"/>
      <c r="G122" s="40"/>
      <c r="H122" s="60"/>
      <c r="I122" s="8"/>
      <c r="J122" s="367"/>
      <c r="K122" s="246" t="str">
        <f t="shared" si="10"/>
        <v xml:space="preserve"> </v>
      </c>
      <c r="L122" s="375"/>
      <c r="N122" s="32">
        <f t="shared" si="11"/>
        <v>0</v>
      </c>
      <c r="O122" s="32">
        <f t="shared" si="12"/>
        <v>0</v>
      </c>
      <c r="Q122" s="32">
        <f t="shared" si="13"/>
        <v>0</v>
      </c>
      <c r="R122" s="32">
        <f t="shared" si="14"/>
        <v>0</v>
      </c>
      <c r="V122" s="368"/>
      <c r="W122" s="9"/>
      <c r="Y122" s="32">
        <f t="shared" si="15"/>
        <v>0</v>
      </c>
      <c r="Z122" s="32">
        <f t="shared" si="16"/>
        <v>0</v>
      </c>
    </row>
    <row r="123" spans="1:26" x14ac:dyDescent="0.2">
      <c r="A123" s="70">
        <f t="shared" si="8"/>
        <v>108</v>
      </c>
      <c r="B123" s="303">
        <f t="shared" si="9"/>
        <v>0</v>
      </c>
      <c r="C123" s="304"/>
      <c r="D123" s="106"/>
      <c r="E123" s="106"/>
      <c r="F123" s="4"/>
      <c r="G123" s="40"/>
      <c r="H123" s="60"/>
      <c r="I123" s="8"/>
      <c r="J123" s="367"/>
      <c r="K123" s="246" t="str">
        <f t="shared" si="10"/>
        <v xml:space="preserve"> </v>
      </c>
      <c r="L123" s="375"/>
      <c r="N123" s="32">
        <f t="shared" si="11"/>
        <v>0</v>
      </c>
      <c r="O123" s="32">
        <f t="shared" si="12"/>
        <v>0</v>
      </c>
      <c r="Q123" s="32">
        <f t="shared" si="13"/>
        <v>0</v>
      </c>
      <c r="R123" s="32">
        <f t="shared" si="14"/>
        <v>0</v>
      </c>
      <c r="V123" s="368"/>
      <c r="W123" s="9"/>
      <c r="Y123" s="32">
        <f t="shared" si="15"/>
        <v>0</v>
      </c>
      <c r="Z123" s="32">
        <f t="shared" si="16"/>
        <v>0</v>
      </c>
    </row>
    <row r="124" spans="1:26" x14ac:dyDescent="0.2">
      <c r="A124" s="70">
        <f t="shared" si="8"/>
        <v>109</v>
      </c>
      <c r="B124" s="303">
        <f t="shared" si="9"/>
        <v>0</v>
      </c>
      <c r="C124" s="304"/>
      <c r="D124" s="106"/>
      <c r="E124" s="106"/>
      <c r="F124" s="4"/>
      <c r="G124" s="40"/>
      <c r="H124" s="60"/>
      <c r="I124" s="8"/>
      <c r="J124" s="367"/>
      <c r="K124" s="246" t="str">
        <f t="shared" si="10"/>
        <v xml:space="preserve"> </v>
      </c>
      <c r="L124" s="375"/>
      <c r="N124" s="32">
        <f t="shared" si="11"/>
        <v>0</v>
      </c>
      <c r="O124" s="32">
        <f t="shared" si="12"/>
        <v>0</v>
      </c>
      <c r="Q124" s="32">
        <f t="shared" si="13"/>
        <v>0</v>
      </c>
      <c r="R124" s="32">
        <f t="shared" si="14"/>
        <v>0</v>
      </c>
      <c r="V124" s="368"/>
      <c r="W124" s="9"/>
      <c r="Y124" s="32">
        <f t="shared" si="15"/>
        <v>0</v>
      </c>
      <c r="Z124" s="32">
        <f t="shared" si="16"/>
        <v>0</v>
      </c>
    </row>
    <row r="125" spans="1:26" x14ac:dyDescent="0.2">
      <c r="A125" s="70">
        <f t="shared" si="8"/>
        <v>110</v>
      </c>
      <c r="B125" s="303">
        <f t="shared" si="9"/>
        <v>0</v>
      </c>
      <c r="C125" s="304"/>
      <c r="D125" s="106"/>
      <c r="E125" s="106"/>
      <c r="F125" s="4"/>
      <c r="G125" s="40"/>
      <c r="H125" s="60"/>
      <c r="I125" s="8"/>
      <c r="J125" s="367"/>
      <c r="K125" s="246" t="str">
        <f t="shared" si="10"/>
        <v xml:space="preserve"> </v>
      </c>
      <c r="L125" s="375"/>
      <c r="N125" s="32">
        <f t="shared" si="11"/>
        <v>0</v>
      </c>
      <c r="O125" s="32">
        <f t="shared" si="12"/>
        <v>0</v>
      </c>
      <c r="Q125" s="32">
        <f t="shared" si="13"/>
        <v>0</v>
      </c>
      <c r="R125" s="32">
        <f t="shared" si="14"/>
        <v>0</v>
      </c>
      <c r="V125" s="368"/>
      <c r="W125" s="9"/>
      <c r="Y125" s="32">
        <f t="shared" si="15"/>
        <v>0</v>
      </c>
      <c r="Z125" s="32">
        <f t="shared" si="16"/>
        <v>0</v>
      </c>
    </row>
    <row r="126" spans="1:26" x14ac:dyDescent="0.2">
      <c r="A126" s="70">
        <f t="shared" si="8"/>
        <v>111</v>
      </c>
      <c r="B126" s="303">
        <f t="shared" si="9"/>
        <v>0</v>
      </c>
      <c r="C126" s="304"/>
      <c r="D126" s="106"/>
      <c r="E126" s="106"/>
      <c r="F126" s="4"/>
      <c r="G126" s="40"/>
      <c r="H126" s="60"/>
      <c r="I126" s="8"/>
      <c r="J126" s="367"/>
      <c r="K126" s="246" t="str">
        <f t="shared" si="10"/>
        <v xml:space="preserve"> </v>
      </c>
      <c r="L126" s="375"/>
      <c r="N126" s="32">
        <f t="shared" si="11"/>
        <v>0</v>
      </c>
      <c r="O126" s="32">
        <f t="shared" si="12"/>
        <v>0</v>
      </c>
      <c r="Q126" s="32">
        <f t="shared" si="13"/>
        <v>0</v>
      </c>
      <c r="R126" s="32">
        <f t="shared" si="14"/>
        <v>0</v>
      </c>
      <c r="V126" s="368"/>
      <c r="W126" s="9"/>
      <c r="Y126" s="32">
        <f t="shared" si="15"/>
        <v>0</v>
      </c>
      <c r="Z126" s="32">
        <f t="shared" si="16"/>
        <v>0</v>
      </c>
    </row>
    <row r="127" spans="1:26" x14ac:dyDescent="0.2">
      <c r="A127" s="70">
        <f t="shared" si="8"/>
        <v>112</v>
      </c>
      <c r="B127" s="303">
        <f t="shared" si="9"/>
        <v>0</v>
      </c>
      <c r="C127" s="304"/>
      <c r="D127" s="106"/>
      <c r="E127" s="106"/>
      <c r="F127" s="4"/>
      <c r="G127" s="40"/>
      <c r="H127" s="60"/>
      <c r="I127" s="8"/>
      <c r="J127" s="367"/>
      <c r="K127" s="246" t="str">
        <f t="shared" si="10"/>
        <v xml:space="preserve"> </v>
      </c>
      <c r="L127" s="375"/>
      <c r="N127" s="32">
        <f t="shared" si="11"/>
        <v>0</v>
      </c>
      <c r="O127" s="32">
        <f t="shared" si="12"/>
        <v>0</v>
      </c>
      <c r="Q127" s="32">
        <f t="shared" si="13"/>
        <v>0</v>
      </c>
      <c r="R127" s="32">
        <f t="shared" si="14"/>
        <v>0</v>
      </c>
      <c r="V127" s="368"/>
      <c r="W127" s="9"/>
      <c r="Y127" s="32">
        <f t="shared" si="15"/>
        <v>0</v>
      </c>
      <c r="Z127" s="32">
        <f t="shared" si="16"/>
        <v>0</v>
      </c>
    </row>
    <row r="128" spans="1:26" x14ac:dyDescent="0.2">
      <c r="A128" s="70">
        <f t="shared" si="8"/>
        <v>113</v>
      </c>
      <c r="B128" s="303">
        <f t="shared" si="9"/>
        <v>0</v>
      </c>
      <c r="C128" s="304"/>
      <c r="D128" s="106"/>
      <c r="E128" s="106"/>
      <c r="F128" s="4"/>
      <c r="G128" s="40"/>
      <c r="H128" s="60"/>
      <c r="I128" s="8"/>
      <c r="J128" s="367"/>
      <c r="K128" s="246" t="str">
        <f t="shared" si="10"/>
        <v xml:space="preserve"> </v>
      </c>
      <c r="L128" s="375"/>
      <c r="N128" s="32">
        <f t="shared" si="11"/>
        <v>0</v>
      </c>
      <c r="O128" s="32">
        <f t="shared" si="12"/>
        <v>0</v>
      </c>
      <c r="Q128" s="32">
        <f t="shared" si="13"/>
        <v>0</v>
      </c>
      <c r="R128" s="32">
        <f t="shared" si="14"/>
        <v>0</v>
      </c>
      <c r="V128" s="368"/>
      <c r="W128" s="9"/>
      <c r="Y128" s="32">
        <f t="shared" si="15"/>
        <v>0</v>
      </c>
      <c r="Z128" s="32">
        <f t="shared" si="16"/>
        <v>0</v>
      </c>
    </row>
    <row r="129" spans="1:26" x14ac:dyDescent="0.2">
      <c r="A129" s="70">
        <f t="shared" si="8"/>
        <v>114</v>
      </c>
      <c r="B129" s="303">
        <f t="shared" si="9"/>
        <v>0</v>
      </c>
      <c r="C129" s="304"/>
      <c r="D129" s="106"/>
      <c r="E129" s="106"/>
      <c r="F129" s="4"/>
      <c r="G129" s="40"/>
      <c r="H129" s="60"/>
      <c r="I129" s="8"/>
      <c r="J129" s="367"/>
      <c r="K129" s="246" t="str">
        <f t="shared" si="10"/>
        <v xml:space="preserve"> </v>
      </c>
      <c r="L129" s="375"/>
      <c r="N129" s="32">
        <f t="shared" si="11"/>
        <v>0</v>
      </c>
      <c r="O129" s="32">
        <f t="shared" si="12"/>
        <v>0</v>
      </c>
      <c r="Q129" s="32">
        <f t="shared" si="13"/>
        <v>0</v>
      </c>
      <c r="R129" s="32">
        <f t="shared" si="14"/>
        <v>0</v>
      </c>
      <c r="V129" s="368"/>
      <c r="W129" s="9"/>
      <c r="Y129" s="32">
        <f t="shared" si="15"/>
        <v>0</v>
      </c>
      <c r="Z129" s="32">
        <f t="shared" si="16"/>
        <v>0</v>
      </c>
    </row>
    <row r="130" spans="1:26" x14ac:dyDescent="0.2">
      <c r="A130" s="70">
        <f t="shared" si="8"/>
        <v>115</v>
      </c>
      <c r="B130" s="303">
        <f t="shared" si="9"/>
        <v>0</v>
      </c>
      <c r="C130" s="304"/>
      <c r="D130" s="106"/>
      <c r="E130" s="106"/>
      <c r="F130" s="4"/>
      <c r="G130" s="40"/>
      <c r="H130" s="60"/>
      <c r="I130" s="8"/>
      <c r="J130" s="367"/>
      <c r="K130" s="246" t="str">
        <f t="shared" si="10"/>
        <v xml:space="preserve"> </v>
      </c>
      <c r="L130" s="375"/>
      <c r="N130" s="32">
        <f t="shared" si="11"/>
        <v>0</v>
      </c>
      <c r="O130" s="32">
        <f t="shared" si="12"/>
        <v>0</v>
      </c>
      <c r="Q130" s="32">
        <f t="shared" si="13"/>
        <v>0</v>
      </c>
      <c r="R130" s="32">
        <f t="shared" si="14"/>
        <v>0</v>
      </c>
      <c r="V130" s="368"/>
      <c r="W130" s="9"/>
      <c r="Y130" s="32">
        <f t="shared" si="15"/>
        <v>0</v>
      </c>
      <c r="Z130" s="32">
        <f t="shared" si="16"/>
        <v>0</v>
      </c>
    </row>
    <row r="131" spans="1:26" x14ac:dyDescent="0.2">
      <c r="A131" s="70">
        <f t="shared" si="8"/>
        <v>116</v>
      </c>
      <c r="B131" s="303">
        <f t="shared" si="9"/>
        <v>0</v>
      </c>
      <c r="C131" s="304"/>
      <c r="D131" s="106"/>
      <c r="E131" s="106"/>
      <c r="F131" s="4"/>
      <c r="G131" s="40"/>
      <c r="H131" s="60"/>
      <c r="I131" s="8"/>
      <c r="J131" s="367"/>
      <c r="K131" s="246" t="str">
        <f t="shared" si="10"/>
        <v xml:space="preserve"> </v>
      </c>
      <c r="L131" s="375"/>
      <c r="N131" s="32">
        <f t="shared" si="11"/>
        <v>0</v>
      </c>
      <c r="O131" s="32">
        <f t="shared" si="12"/>
        <v>0</v>
      </c>
      <c r="Q131" s="32">
        <f t="shared" si="13"/>
        <v>0</v>
      </c>
      <c r="R131" s="32">
        <f t="shared" si="14"/>
        <v>0</v>
      </c>
      <c r="V131" s="368"/>
      <c r="W131" s="9"/>
      <c r="Y131" s="32">
        <f t="shared" si="15"/>
        <v>0</v>
      </c>
      <c r="Z131" s="32">
        <f t="shared" si="16"/>
        <v>0</v>
      </c>
    </row>
    <row r="132" spans="1:26" x14ac:dyDescent="0.2">
      <c r="A132" s="70">
        <f t="shared" si="8"/>
        <v>117</v>
      </c>
      <c r="B132" s="303">
        <f t="shared" si="9"/>
        <v>0</v>
      </c>
      <c r="C132" s="304"/>
      <c r="D132" s="106"/>
      <c r="E132" s="106"/>
      <c r="F132" s="4"/>
      <c r="G132" s="40"/>
      <c r="H132" s="60"/>
      <c r="I132" s="8"/>
      <c r="J132" s="367"/>
      <c r="K132" s="246" t="str">
        <f t="shared" si="10"/>
        <v xml:space="preserve"> </v>
      </c>
      <c r="L132" s="375"/>
      <c r="N132" s="32">
        <f t="shared" si="11"/>
        <v>0</v>
      </c>
      <c r="O132" s="32">
        <f t="shared" si="12"/>
        <v>0</v>
      </c>
      <c r="Q132" s="32">
        <f t="shared" si="13"/>
        <v>0</v>
      </c>
      <c r="R132" s="32">
        <f t="shared" si="14"/>
        <v>0</v>
      </c>
      <c r="V132" s="368"/>
      <c r="W132" s="9"/>
      <c r="Y132" s="32">
        <f t="shared" si="15"/>
        <v>0</v>
      </c>
      <c r="Z132" s="32">
        <f t="shared" si="16"/>
        <v>0</v>
      </c>
    </row>
    <row r="133" spans="1:26" x14ac:dyDescent="0.2">
      <c r="A133" s="70">
        <f t="shared" si="8"/>
        <v>118</v>
      </c>
      <c r="B133" s="303">
        <f t="shared" si="9"/>
        <v>0</v>
      </c>
      <c r="C133" s="304"/>
      <c r="D133" s="106"/>
      <c r="E133" s="106"/>
      <c r="F133" s="4"/>
      <c r="G133" s="40"/>
      <c r="H133" s="60"/>
      <c r="I133" s="8"/>
      <c r="J133" s="367"/>
      <c r="K133" s="246" t="str">
        <f t="shared" si="10"/>
        <v xml:space="preserve"> </v>
      </c>
      <c r="L133" s="375"/>
      <c r="N133" s="32">
        <f t="shared" si="11"/>
        <v>0</v>
      </c>
      <c r="O133" s="32">
        <f t="shared" si="12"/>
        <v>0</v>
      </c>
      <c r="Q133" s="32">
        <f t="shared" si="13"/>
        <v>0</v>
      </c>
      <c r="R133" s="32">
        <f t="shared" si="14"/>
        <v>0</v>
      </c>
      <c r="V133" s="368"/>
      <c r="W133" s="9"/>
      <c r="Y133" s="32">
        <f t="shared" si="15"/>
        <v>0</v>
      </c>
      <c r="Z133" s="32">
        <f t="shared" si="16"/>
        <v>0</v>
      </c>
    </row>
    <row r="134" spans="1:26" x14ac:dyDescent="0.2">
      <c r="A134" s="70">
        <f t="shared" si="8"/>
        <v>119</v>
      </c>
      <c r="B134" s="303">
        <f t="shared" si="9"/>
        <v>0</v>
      </c>
      <c r="C134" s="304"/>
      <c r="D134" s="106"/>
      <c r="E134" s="106"/>
      <c r="F134" s="4"/>
      <c r="G134" s="40"/>
      <c r="H134" s="60"/>
      <c r="I134" s="8"/>
      <c r="J134" s="367"/>
      <c r="K134" s="246" t="str">
        <f t="shared" si="10"/>
        <v xml:space="preserve"> </v>
      </c>
      <c r="L134" s="375"/>
      <c r="N134" s="32">
        <f t="shared" si="11"/>
        <v>0</v>
      </c>
      <c r="O134" s="32">
        <f t="shared" si="12"/>
        <v>0</v>
      </c>
      <c r="Q134" s="32">
        <f t="shared" si="13"/>
        <v>0</v>
      </c>
      <c r="R134" s="32">
        <f t="shared" si="14"/>
        <v>0</v>
      </c>
      <c r="V134" s="368"/>
      <c r="W134" s="9"/>
      <c r="Y134" s="32">
        <f t="shared" si="15"/>
        <v>0</v>
      </c>
      <c r="Z134" s="32">
        <f t="shared" si="16"/>
        <v>0</v>
      </c>
    </row>
    <row r="135" spans="1:26" x14ac:dyDescent="0.2">
      <c r="A135" s="70">
        <f t="shared" si="8"/>
        <v>120</v>
      </c>
      <c r="B135" s="303">
        <f t="shared" si="9"/>
        <v>0</v>
      </c>
      <c r="C135" s="304"/>
      <c r="D135" s="106"/>
      <c r="E135" s="106"/>
      <c r="F135" s="4"/>
      <c r="G135" s="40"/>
      <c r="H135" s="60"/>
      <c r="I135" s="8"/>
      <c r="J135" s="367"/>
      <c r="K135" s="246" t="str">
        <f t="shared" si="10"/>
        <v xml:space="preserve"> </v>
      </c>
      <c r="L135" s="375"/>
      <c r="N135" s="32">
        <f t="shared" si="11"/>
        <v>0</v>
      </c>
      <c r="O135" s="32">
        <f t="shared" si="12"/>
        <v>0</v>
      </c>
      <c r="Q135" s="32">
        <f t="shared" si="13"/>
        <v>0</v>
      </c>
      <c r="R135" s="32">
        <f t="shared" si="14"/>
        <v>0</v>
      </c>
      <c r="V135" s="368"/>
      <c r="W135" s="9"/>
      <c r="Y135" s="32">
        <f t="shared" si="15"/>
        <v>0</v>
      </c>
      <c r="Z135" s="32">
        <f t="shared" si="16"/>
        <v>0</v>
      </c>
    </row>
    <row r="136" spans="1:26" x14ac:dyDescent="0.2">
      <c r="A136" s="70">
        <f t="shared" si="8"/>
        <v>121</v>
      </c>
      <c r="B136" s="303">
        <f t="shared" si="9"/>
        <v>0</v>
      </c>
      <c r="C136" s="304"/>
      <c r="D136" s="106"/>
      <c r="E136" s="106"/>
      <c r="F136" s="4"/>
      <c r="G136" s="40"/>
      <c r="H136" s="60"/>
      <c r="I136" s="8"/>
      <c r="J136" s="367"/>
      <c r="K136" s="246" t="str">
        <f t="shared" si="10"/>
        <v xml:space="preserve"> </v>
      </c>
      <c r="L136" s="375"/>
      <c r="N136" s="32">
        <f t="shared" si="11"/>
        <v>0</v>
      </c>
      <c r="O136" s="32">
        <f t="shared" si="12"/>
        <v>0</v>
      </c>
      <c r="Q136" s="32">
        <f t="shared" si="13"/>
        <v>0</v>
      </c>
      <c r="R136" s="32">
        <f t="shared" si="14"/>
        <v>0</v>
      </c>
      <c r="V136" s="368"/>
      <c r="W136" s="9"/>
      <c r="Y136" s="32">
        <f t="shared" si="15"/>
        <v>0</v>
      </c>
      <c r="Z136" s="32">
        <f t="shared" si="16"/>
        <v>0</v>
      </c>
    </row>
    <row r="137" spans="1:26" x14ac:dyDescent="0.2">
      <c r="A137" s="70">
        <f t="shared" si="8"/>
        <v>122</v>
      </c>
      <c r="B137" s="303">
        <f t="shared" si="9"/>
        <v>0</v>
      </c>
      <c r="C137" s="304"/>
      <c r="D137" s="106"/>
      <c r="E137" s="106"/>
      <c r="F137" s="4"/>
      <c r="G137" s="40"/>
      <c r="H137" s="60"/>
      <c r="I137" s="8"/>
      <c r="J137" s="367"/>
      <c r="K137" s="246" t="str">
        <f t="shared" si="10"/>
        <v xml:space="preserve"> </v>
      </c>
      <c r="L137" s="375"/>
      <c r="N137" s="32">
        <f t="shared" si="11"/>
        <v>0</v>
      </c>
      <c r="O137" s="32">
        <f t="shared" si="12"/>
        <v>0</v>
      </c>
      <c r="Q137" s="32">
        <f t="shared" si="13"/>
        <v>0</v>
      </c>
      <c r="R137" s="32">
        <f t="shared" si="14"/>
        <v>0</v>
      </c>
      <c r="V137" s="368"/>
      <c r="W137" s="9"/>
      <c r="Y137" s="32">
        <f t="shared" si="15"/>
        <v>0</v>
      </c>
      <c r="Z137" s="32">
        <f t="shared" si="16"/>
        <v>0</v>
      </c>
    </row>
    <row r="138" spans="1:26" x14ac:dyDescent="0.2">
      <c r="A138" s="70">
        <f t="shared" si="8"/>
        <v>123</v>
      </c>
      <c r="B138" s="303">
        <f t="shared" si="9"/>
        <v>0</v>
      </c>
      <c r="C138" s="304"/>
      <c r="D138" s="106"/>
      <c r="E138" s="106"/>
      <c r="F138" s="4"/>
      <c r="G138" s="40"/>
      <c r="H138" s="60"/>
      <c r="I138" s="8"/>
      <c r="J138" s="367"/>
      <c r="K138" s="246" t="str">
        <f t="shared" si="10"/>
        <v xml:space="preserve"> </v>
      </c>
      <c r="L138" s="375"/>
      <c r="N138" s="32">
        <f t="shared" si="11"/>
        <v>0</v>
      </c>
      <c r="O138" s="32">
        <f t="shared" si="12"/>
        <v>0</v>
      </c>
      <c r="Q138" s="32">
        <f t="shared" si="13"/>
        <v>0</v>
      </c>
      <c r="R138" s="32">
        <f t="shared" si="14"/>
        <v>0</v>
      </c>
      <c r="V138" s="368"/>
      <c r="W138" s="9"/>
      <c r="Y138" s="32">
        <f t="shared" si="15"/>
        <v>0</v>
      </c>
      <c r="Z138" s="32">
        <f t="shared" si="16"/>
        <v>0</v>
      </c>
    </row>
    <row r="139" spans="1:26" x14ac:dyDescent="0.2">
      <c r="A139" s="70">
        <f t="shared" si="8"/>
        <v>124</v>
      </c>
      <c r="B139" s="303">
        <f t="shared" si="9"/>
        <v>0</v>
      </c>
      <c r="C139" s="304"/>
      <c r="D139" s="106"/>
      <c r="E139" s="106"/>
      <c r="F139" s="4"/>
      <c r="G139" s="40"/>
      <c r="H139" s="60"/>
      <c r="I139" s="8"/>
      <c r="J139" s="367"/>
      <c r="K139" s="246" t="str">
        <f t="shared" si="10"/>
        <v xml:space="preserve"> </v>
      </c>
      <c r="L139" s="375"/>
      <c r="N139" s="32">
        <f t="shared" si="11"/>
        <v>0</v>
      </c>
      <c r="O139" s="32">
        <f t="shared" si="12"/>
        <v>0</v>
      </c>
      <c r="Q139" s="32">
        <f t="shared" si="13"/>
        <v>0</v>
      </c>
      <c r="R139" s="32">
        <f t="shared" si="14"/>
        <v>0</v>
      </c>
      <c r="V139" s="368"/>
      <c r="W139" s="9"/>
      <c r="Y139" s="32">
        <f t="shared" si="15"/>
        <v>0</v>
      </c>
      <c r="Z139" s="32">
        <f t="shared" si="16"/>
        <v>0</v>
      </c>
    </row>
    <row r="140" spans="1:26" x14ac:dyDescent="0.2">
      <c r="A140" s="70">
        <f t="shared" si="8"/>
        <v>125</v>
      </c>
      <c r="B140" s="303">
        <f t="shared" si="9"/>
        <v>0</v>
      </c>
      <c r="C140" s="304"/>
      <c r="D140" s="106"/>
      <c r="E140" s="106"/>
      <c r="F140" s="4"/>
      <c r="G140" s="40"/>
      <c r="H140" s="60"/>
      <c r="I140" s="8"/>
      <c r="J140" s="367"/>
      <c r="K140" s="246" t="str">
        <f t="shared" si="10"/>
        <v xml:space="preserve"> </v>
      </c>
      <c r="L140" s="375"/>
      <c r="N140" s="32">
        <f t="shared" si="11"/>
        <v>0</v>
      </c>
      <c r="O140" s="32">
        <f t="shared" si="12"/>
        <v>0</v>
      </c>
      <c r="Q140" s="32">
        <f t="shared" si="13"/>
        <v>0</v>
      </c>
      <c r="R140" s="32">
        <f t="shared" si="14"/>
        <v>0</v>
      </c>
      <c r="V140" s="368"/>
      <c r="W140" s="9"/>
      <c r="Y140" s="32">
        <f t="shared" si="15"/>
        <v>0</v>
      </c>
      <c r="Z140" s="32">
        <f t="shared" si="16"/>
        <v>0</v>
      </c>
    </row>
    <row r="141" spans="1:26" x14ac:dyDescent="0.2">
      <c r="A141" s="70">
        <f t="shared" si="8"/>
        <v>126</v>
      </c>
      <c r="B141" s="303">
        <f t="shared" si="9"/>
        <v>0</v>
      </c>
      <c r="C141" s="304"/>
      <c r="D141" s="106"/>
      <c r="E141" s="106"/>
      <c r="F141" s="4"/>
      <c r="G141" s="40"/>
      <c r="H141" s="60"/>
      <c r="I141" s="8"/>
      <c r="J141" s="367"/>
      <c r="K141" s="246" t="str">
        <f t="shared" si="10"/>
        <v xml:space="preserve"> </v>
      </c>
      <c r="L141" s="375"/>
      <c r="N141" s="32">
        <f t="shared" si="11"/>
        <v>0</v>
      </c>
      <c r="O141" s="32">
        <f t="shared" si="12"/>
        <v>0</v>
      </c>
      <c r="Q141" s="32">
        <f t="shared" si="13"/>
        <v>0</v>
      </c>
      <c r="R141" s="32">
        <f t="shared" si="14"/>
        <v>0</v>
      </c>
      <c r="V141" s="368"/>
      <c r="W141" s="9"/>
      <c r="Y141" s="32">
        <f t="shared" si="15"/>
        <v>0</v>
      </c>
      <c r="Z141" s="32">
        <f t="shared" si="16"/>
        <v>0</v>
      </c>
    </row>
    <row r="142" spans="1:26" x14ac:dyDescent="0.2">
      <c r="A142" s="70">
        <f t="shared" si="8"/>
        <v>127</v>
      </c>
      <c r="B142" s="303">
        <f t="shared" si="9"/>
        <v>0</v>
      </c>
      <c r="C142" s="304"/>
      <c r="D142" s="106"/>
      <c r="E142" s="106"/>
      <c r="F142" s="4"/>
      <c r="G142" s="40"/>
      <c r="H142" s="60"/>
      <c r="I142" s="8"/>
      <c r="J142" s="367"/>
      <c r="K142" s="246" t="str">
        <f t="shared" si="10"/>
        <v xml:space="preserve"> </v>
      </c>
      <c r="L142" s="375"/>
      <c r="N142" s="32">
        <f t="shared" si="11"/>
        <v>0</v>
      </c>
      <c r="O142" s="32">
        <f t="shared" si="12"/>
        <v>0</v>
      </c>
      <c r="Q142" s="32">
        <f t="shared" si="13"/>
        <v>0</v>
      </c>
      <c r="R142" s="32">
        <f t="shared" si="14"/>
        <v>0</v>
      </c>
      <c r="V142" s="368"/>
      <c r="W142" s="9"/>
      <c r="Y142" s="32">
        <f t="shared" si="15"/>
        <v>0</v>
      </c>
      <c r="Z142" s="32">
        <f t="shared" si="16"/>
        <v>0</v>
      </c>
    </row>
    <row r="143" spans="1:26" x14ac:dyDescent="0.2">
      <c r="A143" s="70">
        <f t="shared" si="8"/>
        <v>128</v>
      </c>
      <c r="B143" s="303">
        <f t="shared" si="9"/>
        <v>0</v>
      </c>
      <c r="C143" s="304"/>
      <c r="D143" s="106"/>
      <c r="E143" s="106"/>
      <c r="F143" s="4"/>
      <c r="G143" s="40"/>
      <c r="H143" s="60"/>
      <c r="I143" s="8"/>
      <c r="J143" s="367"/>
      <c r="K143" s="246" t="str">
        <f t="shared" si="10"/>
        <v xml:space="preserve"> </v>
      </c>
      <c r="L143" s="375"/>
      <c r="N143" s="32">
        <f t="shared" si="11"/>
        <v>0</v>
      </c>
      <c r="O143" s="32">
        <f t="shared" si="12"/>
        <v>0</v>
      </c>
      <c r="Q143" s="32">
        <f t="shared" si="13"/>
        <v>0</v>
      </c>
      <c r="R143" s="32">
        <f t="shared" si="14"/>
        <v>0</v>
      </c>
      <c r="V143" s="368"/>
      <c r="W143" s="9"/>
      <c r="Y143" s="32">
        <f t="shared" si="15"/>
        <v>0</v>
      </c>
      <c r="Z143" s="32">
        <f t="shared" si="16"/>
        <v>0</v>
      </c>
    </row>
    <row r="144" spans="1:26" x14ac:dyDescent="0.2">
      <c r="A144" s="70">
        <f t="shared" si="8"/>
        <v>129</v>
      </c>
      <c r="B144" s="303">
        <f t="shared" ref="B144:B207" si="17">IF(ISBLANK(E144),0,VLOOKUP(TRIM(E144),AllVarieties,4,FALSE))</f>
        <v>0</v>
      </c>
      <c r="C144" s="304"/>
      <c r="D144" s="106"/>
      <c r="E144" s="106"/>
      <c r="F144" s="4"/>
      <c r="G144" s="40"/>
      <c r="H144" s="60"/>
      <c r="I144" s="8"/>
      <c r="J144" s="367"/>
      <c r="K144" s="246" t="str">
        <f t="shared" si="10"/>
        <v xml:space="preserve"> </v>
      </c>
      <c r="L144" s="375"/>
      <c r="N144" s="32">
        <f t="shared" si="11"/>
        <v>0</v>
      </c>
      <c r="O144" s="32">
        <f t="shared" si="12"/>
        <v>0</v>
      </c>
      <c r="Q144" s="32">
        <f t="shared" si="13"/>
        <v>0</v>
      </c>
      <c r="R144" s="32">
        <f t="shared" si="14"/>
        <v>0</v>
      </c>
      <c r="V144" s="368"/>
      <c r="W144" s="9"/>
      <c r="Y144" s="32">
        <f t="shared" si="15"/>
        <v>0</v>
      </c>
      <c r="Z144" s="32">
        <f t="shared" si="16"/>
        <v>0</v>
      </c>
    </row>
    <row r="145" spans="1:26" x14ac:dyDescent="0.2">
      <c r="A145" s="70">
        <f t="shared" si="8"/>
        <v>130</v>
      </c>
      <c r="B145" s="303">
        <f t="shared" si="17"/>
        <v>0</v>
      </c>
      <c r="C145" s="304"/>
      <c r="D145" s="106"/>
      <c r="E145" s="106"/>
      <c r="F145" s="4"/>
      <c r="G145" s="40"/>
      <c r="H145" s="60"/>
      <c r="I145" s="8"/>
      <c r="J145" s="367"/>
      <c r="K145" s="246" t="str">
        <f t="shared" ref="K145:K208" si="18">IF(+J145=0," ", IF(+J145=1," ","ERROR"))</f>
        <v xml:space="preserve"> </v>
      </c>
      <c r="L145" s="375"/>
      <c r="N145" s="32">
        <f t="shared" ref="N145:N208" si="19">IF(ISNA(+B145),1,0)</f>
        <v>0</v>
      </c>
      <c r="O145" s="32">
        <f t="shared" ref="O145:O208" si="20">IF(ISERR(+B145),1,0)</f>
        <v>0</v>
      </c>
      <c r="Q145" s="32">
        <f t="shared" ref="Q145:Q208" si="21">IF(+J145=1,0,+G145)</f>
        <v>0</v>
      </c>
      <c r="R145" s="32">
        <f t="shared" ref="R145:R208" si="22">IF(ISBLANK(V145), IF(+J145=1, 1, 0))</f>
        <v>0</v>
      </c>
      <c r="V145" s="368"/>
      <c r="W145" s="9"/>
      <c r="Y145" s="32">
        <f t="shared" ref="Y145:Y208" si="23">+G145-J145*G145</f>
        <v>0</v>
      </c>
      <c r="Z145" s="32">
        <f t="shared" ref="Z145:Z208" si="24">+G145*J145</f>
        <v>0</v>
      </c>
    </row>
    <row r="146" spans="1:26" x14ac:dyDescent="0.2">
      <c r="A146" s="70">
        <f t="shared" si="8"/>
        <v>131</v>
      </c>
      <c r="B146" s="303">
        <f t="shared" si="17"/>
        <v>0</v>
      </c>
      <c r="C146" s="304"/>
      <c r="D146" s="106"/>
      <c r="E146" s="106"/>
      <c r="F146" s="4"/>
      <c r="G146" s="40"/>
      <c r="H146" s="60"/>
      <c r="I146" s="8"/>
      <c r="J146" s="367"/>
      <c r="K146" s="246" t="str">
        <f t="shared" si="18"/>
        <v xml:space="preserve"> </v>
      </c>
      <c r="L146" s="375"/>
      <c r="N146" s="32">
        <f t="shared" si="19"/>
        <v>0</v>
      </c>
      <c r="O146" s="32">
        <f t="shared" si="20"/>
        <v>0</v>
      </c>
      <c r="Q146" s="32">
        <f t="shared" si="21"/>
        <v>0</v>
      </c>
      <c r="R146" s="32">
        <f t="shared" si="22"/>
        <v>0</v>
      </c>
      <c r="V146" s="368"/>
      <c r="W146" s="9"/>
      <c r="Y146" s="32">
        <f t="shared" si="23"/>
        <v>0</v>
      </c>
      <c r="Z146" s="32">
        <f t="shared" si="24"/>
        <v>0</v>
      </c>
    </row>
    <row r="147" spans="1:26" x14ac:dyDescent="0.2">
      <c r="A147" s="70">
        <f t="shared" si="8"/>
        <v>132</v>
      </c>
      <c r="B147" s="303">
        <f t="shared" si="17"/>
        <v>0</v>
      </c>
      <c r="C147" s="304"/>
      <c r="D147" s="106"/>
      <c r="E147" s="106"/>
      <c r="F147" s="4"/>
      <c r="G147" s="40"/>
      <c r="H147" s="60"/>
      <c r="I147" s="8"/>
      <c r="J147" s="367"/>
      <c r="K147" s="246" t="str">
        <f t="shared" si="18"/>
        <v xml:space="preserve"> </v>
      </c>
      <c r="L147" s="375"/>
      <c r="N147" s="32">
        <f t="shared" si="19"/>
        <v>0</v>
      </c>
      <c r="O147" s="32">
        <f t="shared" si="20"/>
        <v>0</v>
      </c>
      <c r="Q147" s="32">
        <f t="shared" si="21"/>
        <v>0</v>
      </c>
      <c r="R147" s="32">
        <f t="shared" si="22"/>
        <v>0</v>
      </c>
      <c r="V147" s="368"/>
      <c r="W147" s="9"/>
      <c r="Y147" s="32">
        <f t="shared" si="23"/>
        <v>0</v>
      </c>
      <c r="Z147" s="32">
        <f t="shared" si="24"/>
        <v>0</v>
      </c>
    </row>
    <row r="148" spans="1:26" x14ac:dyDescent="0.2">
      <c r="A148" s="70">
        <f t="shared" si="8"/>
        <v>133</v>
      </c>
      <c r="B148" s="303">
        <f t="shared" si="17"/>
        <v>0</v>
      </c>
      <c r="C148" s="304"/>
      <c r="D148" s="106"/>
      <c r="E148" s="106"/>
      <c r="F148" s="4"/>
      <c r="G148" s="40"/>
      <c r="H148" s="60"/>
      <c r="I148" s="8"/>
      <c r="J148" s="367"/>
      <c r="K148" s="246" t="str">
        <f t="shared" si="18"/>
        <v xml:space="preserve"> </v>
      </c>
      <c r="L148" s="375"/>
      <c r="N148" s="32">
        <f t="shared" si="19"/>
        <v>0</v>
      </c>
      <c r="O148" s="32">
        <f t="shared" si="20"/>
        <v>0</v>
      </c>
      <c r="Q148" s="32">
        <f t="shared" si="21"/>
        <v>0</v>
      </c>
      <c r="R148" s="32">
        <f t="shared" si="22"/>
        <v>0</v>
      </c>
      <c r="V148" s="368"/>
      <c r="W148" s="9"/>
      <c r="Y148" s="32">
        <f t="shared" si="23"/>
        <v>0</v>
      </c>
      <c r="Z148" s="32">
        <f t="shared" si="24"/>
        <v>0</v>
      </c>
    </row>
    <row r="149" spans="1:26" x14ac:dyDescent="0.2">
      <c r="A149" s="70">
        <f t="shared" si="8"/>
        <v>134</v>
      </c>
      <c r="B149" s="303">
        <f t="shared" si="17"/>
        <v>0</v>
      </c>
      <c r="C149" s="304"/>
      <c r="D149" s="106"/>
      <c r="E149" s="106"/>
      <c r="F149" s="4"/>
      <c r="G149" s="40"/>
      <c r="H149" s="60"/>
      <c r="I149" s="8"/>
      <c r="J149" s="367"/>
      <c r="K149" s="246" t="str">
        <f t="shared" si="18"/>
        <v xml:space="preserve"> </v>
      </c>
      <c r="L149" s="375"/>
      <c r="N149" s="32">
        <f t="shared" si="19"/>
        <v>0</v>
      </c>
      <c r="O149" s="32">
        <f t="shared" si="20"/>
        <v>0</v>
      </c>
      <c r="Q149" s="32">
        <f t="shared" si="21"/>
        <v>0</v>
      </c>
      <c r="R149" s="32">
        <f t="shared" si="22"/>
        <v>0</v>
      </c>
      <c r="V149" s="368"/>
      <c r="W149" s="9"/>
      <c r="Y149" s="32">
        <f t="shared" si="23"/>
        <v>0</v>
      </c>
      <c r="Z149" s="32">
        <f t="shared" si="24"/>
        <v>0</v>
      </c>
    </row>
    <row r="150" spans="1:26" x14ac:dyDescent="0.2">
      <c r="A150" s="70">
        <f t="shared" si="8"/>
        <v>135</v>
      </c>
      <c r="B150" s="303">
        <f t="shared" si="17"/>
        <v>0</v>
      </c>
      <c r="C150" s="304"/>
      <c r="D150" s="106"/>
      <c r="E150" s="106"/>
      <c r="F150" s="4"/>
      <c r="G150" s="40"/>
      <c r="H150" s="60"/>
      <c r="I150" s="8"/>
      <c r="J150" s="367"/>
      <c r="K150" s="246" t="str">
        <f t="shared" si="18"/>
        <v xml:space="preserve"> </v>
      </c>
      <c r="L150" s="375"/>
      <c r="N150" s="32">
        <f t="shared" si="19"/>
        <v>0</v>
      </c>
      <c r="O150" s="32">
        <f t="shared" si="20"/>
        <v>0</v>
      </c>
      <c r="Q150" s="32">
        <f t="shared" si="21"/>
        <v>0</v>
      </c>
      <c r="R150" s="32">
        <f t="shared" si="22"/>
        <v>0</v>
      </c>
      <c r="V150" s="368"/>
      <c r="W150" s="9"/>
      <c r="Y150" s="32">
        <f t="shared" si="23"/>
        <v>0</v>
      </c>
      <c r="Z150" s="32">
        <f t="shared" si="24"/>
        <v>0</v>
      </c>
    </row>
    <row r="151" spans="1:26" x14ac:dyDescent="0.2">
      <c r="A151" s="70">
        <f t="shared" si="8"/>
        <v>136</v>
      </c>
      <c r="B151" s="303">
        <f t="shared" si="17"/>
        <v>0</v>
      </c>
      <c r="C151" s="304"/>
      <c r="D151" s="106"/>
      <c r="E151" s="106"/>
      <c r="F151" s="4"/>
      <c r="G151" s="40"/>
      <c r="H151" s="60"/>
      <c r="I151" s="8"/>
      <c r="J151" s="367"/>
      <c r="K151" s="246" t="str">
        <f t="shared" si="18"/>
        <v xml:space="preserve"> </v>
      </c>
      <c r="L151" s="375"/>
      <c r="N151" s="32">
        <f t="shared" si="19"/>
        <v>0</v>
      </c>
      <c r="O151" s="32">
        <f t="shared" si="20"/>
        <v>0</v>
      </c>
      <c r="Q151" s="32">
        <f t="shared" si="21"/>
        <v>0</v>
      </c>
      <c r="R151" s="32">
        <f t="shared" si="22"/>
        <v>0</v>
      </c>
      <c r="V151" s="368"/>
      <c r="W151" s="9"/>
      <c r="Y151" s="32">
        <f t="shared" si="23"/>
        <v>0</v>
      </c>
      <c r="Z151" s="32">
        <f t="shared" si="24"/>
        <v>0</v>
      </c>
    </row>
    <row r="152" spans="1:26" x14ac:dyDescent="0.2">
      <c r="A152" s="70">
        <f t="shared" si="8"/>
        <v>137</v>
      </c>
      <c r="B152" s="303">
        <f t="shared" si="17"/>
        <v>0</v>
      </c>
      <c r="C152" s="304"/>
      <c r="D152" s="106"/>
      <c r="E152" s="106"/>
      <c r="F152" s="4"/>
      <c r="G152" s="40"/>
      <c r="H152" s="60"/>
      <c r="I152" s="8"/>
      <c r="J152" s="367"/>
      <c r="K152" s="246" t="str">
        <f t="shared" si="18"/>
        <v xml:space="preserve"> </v>
      </c>
      <c r="L152" s="375"/>
      <c r="N152" s="32">
        <f t="shared" si="19"/>
        <v>0</v>
      </c>
      <c r="O152" s="32">
        <f t="shared" si="20"/>
        <v>0</v>
      </c>
      <c r="Q152" s="32">
        <f t="shared" si="21"/>
        <v>0</v>
      </c>
      <c r="R152" s="32">
        <f t="shared" si="22"/>
        <v>0</v>
      </c>
      <c r="V152" s="368"/>
      <c r="W152" s="9"/>
      <c r="Y152" s="32">
        <f t="shared" si="23"/>
        <v>0</v>
      </c>
      <c r="Z152" s="32">
        <f t="shared" si="24"/>
        <v>0</v>
      </c>
    </row>
    <row r="153" spans="1:26" x14ac:dyDescent="0.2">
      <c r="A153" s="70">
        <f t="shared" si="8"/>
        <v>138</v>
      </c>
      <c r="B153" s="303">
        <f t="shared" si="17"/>
        <v>0</v>
      </c>
      <c r="C153" s="304"/>
      <c r="D153" s="106"/>
      <c r="E153" s="106"/>
      <c r="F153" s="4"/>
      <c r="G153" s="40"/>
      <c r="H153" s="60"/>
      <c r="I153" s="8"/>
      <c r="J153" s="367"/>
      <c r="K153" s="246" t="str">
        <f t="shared" si="18"/>
        <v xml:space="preserve"> </v>
      </c>
      <c r="L153" s="375"/>
      <c r="N153" s="32">
        <f t="shared" si="19"/>
        <v>0</v>
      </c>
      <c r="O153" s="32">
        <f t="shared" si="20"/>
        <v>0</v>
      </c>
      <c r="Q153" s="32">
        <f t="shared" si="21"/>
        <v>0</v>
      </c>
      <c r="R153" s="32">
        <f t="shared" si="22"/>
        <v>0</v>
      </c>
      <c r="V153" s="368"/>
      <c r="W153" s="9"/>
      <c r="Y153" s="32">
        <f t="shared" si="23"/>
        <v>0</v>
      </c>
      <c r="Z153" s="32">
        <f t="shared" si="24"/>
        <v>0</v>
      </c>
    </row>
    <row r="154" spans="1:26" x14ac:dyDescent="0.2">
      <c r="A154" s="70">
        <f t="shared" si="8"/>
        <v>139</v>
      </c>
      <c r="B154" s="303">
        <f t="shared" si="17"/>
        <v>0</v>
      </c>
      <c r="C154" s="304"/>
      <c r="D154" s="106"/>
      <c r="E154" s="106"/>
      <c r="F154" s="4"/>
      <c r="G154" s="40"/>
      <c r="H154" s="60"/>
      <c r="I154" s="8"/>
      <c r="J154" s="367"/>
      <c r="K154" s="246" t="str">
        <f t="shared" si="18"/>
        <v xml:space="preserve"> </v>
      </c>
      <c r="L154" s="375"/>
      <c r="N154" s="32">
        <f t="shared" si="19"/>
        <v>0</v>
      </c>
      <c r="O154" s="32">
        <f t="shared" si="20"/>
        <v>0</v>
      </c>
      <c r="Q154" s="32">
        <f t="shared" si="21"/>
        <v>0</v>
      </c>
      <c r="R154" s="32">
        <f t="shared" si="22"/>
        <v>0</v>
      </c>
      <c r="V154" s="368"/>
      <c r="W154" s="9"/>
      <c r="Y154" s="32">
        <f t="shared" si="23"/>
        <v>0</v>
      </c>
      <c r="Z154" s="32">
        <f t="shared" si="24"/>
        <v>0</v>
      </c>
    </row>
    <row r="155" spans="1:26" x14ac:dyDescent="0.2">
      <c r="A155" s="70">
        <f t="shared" si="8"/>
        <v>140</v>
      </c>
      <c r="B155" s="303">
        <f t="shared" si="17"/>
        <v>0</v>
      </c>
      <c r="C155" s="304"/>
      <c r="D155" s="106"/>
      <c r="E155" s="106"/>
      <c r="F155" s="4"/>
      <c r="G155" s="40"/>
      <c r="H155" s="60"/>
      <c r="I155" s="8"/>
      <c r="J155" s="367"/>
      <c r="K155" s="246" t="str">
        <f t="shared" si="18"/>
        <v xml:space="preserve"> </v>
      </c>
      <c r="L155" s="375"/>
      <c r="N155" s="32">
        <f t="shared" si="19"/>
        <v>0</v>
      </c>
      <c r="O155" s="32">
        <f t="shared" si="20"/>
        <v>0</v>
      </c>
      <c r="Q155" s="32">
        <f t="shared" si="21"/>
        <v>0</v>
      </c>
      <c r="R155" s="32">
        <f t="shared" si="22"/>
        <v>0</v>
      </c>
      <c r="V155" s="368"/>
      <c r="W155" s="9"/>
      <c r="Y155" s="32">
        <f t="shared" si="23"/>
        <v>0</v>
      </c>
      <c r="Z155" s="32">
        <f t="shared" si="24"/>
        <v>0</v>
      </c>
    </row>
    <row r="156" spans="1:26" x14ac:dyDescent="0.2">
      <c r="A156" s="70">
        <f t="shared" si="8"/>
        <v>141</v>
      </c>
      <c r="B156" s="303">
        <f t="shared" si="17"/>
        <v>0</v>
      </c>
      <c r="C156" s="304"/>
      <c r="D156" s="106"/>
      <c r="E156" s="106"/>
      <c r="F156" s="4"/>
      <c r="G156" s="40"/>
      <c r="H156" s="60"/>
      <c r="I156" s="8"/>
      <c r="J156" s="367"/>
      <c r="K156" s="246" t="str">
        <f t="shared" si="18"/>
        <v xml:space="preserve"> </v>
      </c>
      <c r="L156" s="375"/>
      <c r="N156" s="32">
        <f t="shared" si="19"/>
        <v>0</v>
      </c>
      <c r="O156" s="32">
        <f t="shared" si="20"/>
        <v>0</v>
      </c>
      <c r="Q156" s="32">
        <f t="shared" si="21"/>
        <v>0</v>
      </c>
      <c r="R156" s="32">
        <f t="shared" si="22"/>
        <v>0</v>
      </c>
      <c r="V156" s="368"/>
      <c r="W156" s="9"/>
      <c r="Y156" s="32">
        <f t="shared" si="23"/>
        <v>0</v>
      </c>
      <c r="Z156" s="32">
        <f t="shared" si="24"/>
        <v>0</v>
      </c>
    </row>
    <row r="157" spans="1:26" x14ac:dyDescent="0.2">
      <c r="A157" s="70">
        <f t="shared" si="8"/>
        <v>142</v>
      </c>
      <c r="B157" s="303">
        <f t="shared" si="17"/>
        <v>0</v>
      </c>
      <c r="C157" s="304"/>
      <c r="D157" s="106"/>
      <c r="E157" s="106"/>
      <c r="F157" s="4"/>
      <c r="G157" s="40"/>
      <c r="H157" s="60"/>
      <c r="I157" s="8"/>
      <c r="J157" s="367"/>
      <c r="K157" s="246" t="str">
        <f t="shared" si="18"/>
        <v xml:space="preserve"> </v>
      </c>
      <c r="L157" s="375"/>
      <c r="N157" s="32">
        <f t="shared" si="19"/>
        <v>0</v>
      </c>
      <c r="O157" s="32">
        <f t="shared" si="20"/>
        <v>0</v>
      </c>
      <c r="Q157" s="32">
        <f t="shared" si="21"/>
        <v>0</v>
      </c>
      <c r="R157" s="32">
        <f t="shared" si="22"/>
        <v>0</v>
      </c>
      <c r="V157" s="368"/>
      <c r="W157" s="9"/>
      <c r="Y157" s="32">
        <f t="shared" si="23"/>
        <v>0</v>
      </c>
      <c r="Z157" s="32">
        <f t="shared" si="24"/>
        <v>0</v>
      </c>
    </row>
    <row r="158" spans="1:26" x14ac:dyDescent="0.2">
      <c r="A158" s="70">
        <f t="shared" si="8"/>
        <v>143</v>
      </c>
      <c r="B158" s="303">
        <f t="shared" si="17"/>
        <v>0</v>
      </c>
      <c r="C158" s="304"/>
      <c r="D158" s="106"/>
      <c r="E158" s="106"/>
      <c r="F158" s="4"/>
      <c r="G158" s="40"/>
      <c r="H158" s="60"/>
      <c r="I158" s="8"/>
      <c r="J158" s="367"/>
      <c r="K158" s="246" t="str">
        <f t="shared" si="18"/>
        <v xml:space="preserve"> </v>
      </c>
      <c r="L158" s="375"/>
      <c r="N158" s="32">
        <f t="shared" si="19"/>
        <v>0</v>
      </c>
      <c r="O158" s="32">
        <f t="shared" si="20"/>
        <v>0</v>
      </c>
      <c r="Q158" s="32">
        <f t="shared" si="21"/>
        <v>0</v>
      </c>
      <c r="R158" s="32">
        <f t="shared" si="22"/>
        <v>0</v>
      </c>
      <c r="V158" s="368"/>
      <c r="W158" s="9"/>
      <c r="Y158" s="32">
        <f t="shared" si="23"/>
        <v>0</v>
      </c>
      <c r="Z158" s="32">
        <f t="shared" si="24"/>
        <v>0</v>
      </c>
    </row>
    <row r="159" spans="1:26" x14ac:dyDescent="0.2">
      <c r="A159" s="70">
        <f t="shared" si="8"/>
        <v>144</v>
      </c>
      <c r="B159" s="303">
        <f t="shared" si="17"/>
        <v>0</v>
      </c>
      <c r="C159" s="304"/>
      <c r="D159" s="106"/>
      <c r="E159" s="106"/>
      <c r="F159" s="4"/>
      <c r="G159" s="40"/>
      <c r="H159" s="60"/>
      <c r="I159" s="8"/>
      <c r="J159" s="367"/>
      <c r="K159" s="246" t="str">
        <f t="shared" si="18"/>
        <v xml:space="preserve"> </v>
      </c>
      <c r="L159" s="375"/>
      <c r="N159" s="32">
        <f t="shared" si="19"/>
        <v>0</v>
      </c>
      <c r="O159" s="32">
        <f t="shared" si="20"/>
        <v>0</v>
      </c>
      <c r="Q159" s="32">
        <f t="shared" si="21"/>
        <v>0</v>
      </c>
      <c r="R159" s="32">
        <f t="shared" si="22"/>
        <v>0</v>
      </c>
      <c r="V159" s="368"/>
      <c r="W159" s="9"/>
      <c r="Y159" s="32">
        <f t="shared" si="23"/>
        <v>0</v>
      </c>
      <c r="Z159" s="32">
        <f t="shared" si="24"/>
        <v>0</v>
      </c>
    </row>
    <row r="160" spans="1:26" x14ac:dyDescent="0.2">
      <c r="A160" s="70">
        <f t="shared" si="8"/>
        <v>145</v>
      </c>
      <c r="B160" s="303">
        <f t="shared" si="17"/>
        <v>0</v>
      </c>
      <c r="C160" s="304"/>
      <c r="D160" s="106"/>
      <c r="E160" s="106"/>
      <c r="F160" s="4"/>
      <c r="G160" s="40"/>
      <c r="H160" s="60"/>
      <c r="I160" s="8"/>
      <c r="J160" s="367"/>
      <c r="K160" s="246" t="str">
        <f t="shared" si="18"/>
        <v xml:space="preserve"> </v>
      </c>
      <c r="L160" s="375"/>
      <c r="N160" s="32">
        <f t="shared" si="19"/>
        <v>0</v>
      </c>
      <c r="O160" s="32">
        <f t="shared" si="20"/>
        <v>0</v>
      </c>
      <c r="Q160" s="32">
        <f t="shared" si="21"/>
        <v>0</v>
      </c>
      <c r="R160" s="32">
        <f t="shared" si="22"/>
        <v>0</v>
      </c>
      <c r="V160" s="368"/>
      <c r="W160" s="9"/>
      <c r="Y160" s="32">
        <f t="shared" si="23"/>
        <v>0</v>
      </c>
      <c r="Z160" s="32">
        <f t="shared" si="24"/>
        <v>0</v>
      </c>
    </row>
    <row r="161" spans="1:26" x14ac:dyDescent="0.2">
      <c r="A161" s="70">
        <f t="shared" si="8"/>
        <v>146</v>
      </c>
      <c r="B161" s="303">
        <f t="shared" si="17"/>
        <v>0</v>
      </c>
      <c r="C161" s="304"/>
      <c r="D161" s="106"/>
      <c r="E161" s="106"/>
      <c r="F161" s="4"/>
      <c r="G161" s="40"/>
      <c r="H161" s="60"/>
      <c r="I161" s="8"/>
      <c r="J161" s="367"/>
      <c r="K161" s="246" t="str">
        <f t="shared" si="18"/>
        <v xml:space="preserve"> </v>
      </c>
      <c r="L161" s="375"/>
      <c r="N161" s="32">
        <f t="shared" si="19"/>
        <v>0</v>
      </c>
      <c r="O161" s="32">
        <f t="shared" si="20"/>
        <v>0</v>
      </c>
      <c r="Q161" s="32">
        <f t="shared" si="21"/>
        <v>0</v>
      </c>
      <c r="R161" s="32">
        <f t="shared" si="22"/>
        <v>0</v>
      </c>
      <c r="V161" s="368"/>
      <c r="W161" s="9"/>
      <c r="Y161" s="32">
        <f t="shared" si="23"/>
        <v>0</v>
      </c>
      <c r="Z161" s="32">
        <f t="shared" si="24"/>
        <v>0</v>
      </c>
    </row>
    <row r="162" spans="1:26" x14ac:dyDescent="0.2">
      <c r="A162" s="70">
        <f t="shared" si="8"/>
        <v>147</v>
      </c>
      <c r="B162" s="303">
        <f t="shared" si="17"/>
        <v>0</v>
      </c>
      <c r="C162" s="304"/>
      <c r="D162" s="106"/>
      <c r="E162" s="106"/>
      <c r="F162" s="4"/>
      <c r="G162" s="40"/>
      <c r="H162" s="60"/>
      <c r="I162" s="8"/>
      <c r="J162" s="367"/>
      <c r="K162" s="246" t="str">
        <f t="shared" si="18"/>
        <v xml:space="preserve"> </v>
      </c>
      <c r="L162" s="375"/>
      <c r="N162" s="32">
        <f t="shared" si="19"/>
        <v>0</v>
      </c>
      <c r="O162" s="32">
        <f t="shared" si="20"/>
        <v>0</v>
      </c>
      <c r="Q162" s="32">
        <f t="shared" si="21"/>
        <v>0</v>
      </c>
      <c r="R162" s="32">
        <f t="shared" si="22"/>
        <v>0</v>
      </c>
      <c r="V162" s="368"/>
      <c r="W162" s="9"/>
      <c r="Y162" s="32">
        <f t="shared" si="23"/>
        <v>0</v>
      </c>
      <c r="Z162" s="32">
        <f t="shared" si="24"/>
        <v>0</v>
      </c>
    </row>
    <row r="163" spans="1:26" x14ac:dyDescent="0.2">
      <c r="A163" s="70">
        <f t="shared" si="8"/>
        <v>148</v>
      </c>
      <c r="B163" s="303">
        <f t="shared" si="17"/>
        <v>0</v>
      </c>
      <c r="C163" s="304"/>
      <c r="D163" s="106"/>
      <c r="E163" s="106"/>
      <c r="F163" s="4"/>
      <c r="G163" s="40"/>
      <c r="H163" s="60"/>
      <c r="I163" s="8"/>
      <c r="J163" s="367"/>
      <c r="K163" s="246" t="str">
        <f t="shared" si="18"/>
        <v xml:space="preserve"> </v>
      </c>
      <c r="L163" s="375"/>
      <c r="N163" s="32">
        <f t="shared" si="19"/>
        <v>0</v>
      </c>
      <c r="O163" s="32">
        <f t="shared" si="20"/>
        <v>0</v>
      </c>
      <c r="Q163" s="32">
        <f t="shared" si="21"/>
        <v>0</v>
      </c>
      <c r="R163" s="32">
        <f t="shared" si="22"/>
        <v>0</v>
      </c>
      <c r="V163" s="368"/>
      <c r="W163" s="9"/>
      <c r="Y163" s="32">
        <f t="shared" si="23"/>
        <v>0</v>
      </c>
      <c r="Z163" s="32">
        <f t="shared" si="24"/>
        <v>0</v>
      </c>
    </row>
    <row r="164" spans="1:26" x14ac:dyDescent="0.2">
      <c r="A164" s="70">
        <f t="shared" si="8"/>
        <v>149</v>
      </c>
      <c r="B164" s="303">
        <f t="shared" si="17"/>
        <v>0</v>
      </c>
      <c r="C164" s="304"/>
      <c r="D164" s="106"/>
      <c r="E164" s="106"/>
      <c r="F164" s="4"/>
      <c r="G164" s="40"/>
      <c r="H164" s="60"/>
      <c r="I164" s="8"/>
      <c r="J164" s="367"/>
      <c r="K164" s="246" t="str">
        <f t="shared" si="18"/>
        <v xml:space="preserve"> </v>
      </c>
      <c r="L164" s="375"/>
      <c r="N164" s="32">
        <f t="shared" si="19"/>
        <v>0</v>
      </c>
      <c r="O164" s="32">
        <f t="shared" si="20"/>
        <v>0</v>
      </c>
      <c r="Q164" s="32">
        <f t="shared" si="21"/>
        <v>0</v>
      </c>
      <c r="R164" s="32">
        <f t="shared" si="22"/>
        <v>0</v>
      </c>
      <c r="V164" s="368"/>
      <c r="W164" s="9"/>
      <c r="Y164" s="32">
        <f t="shared" si="23"/>
        <v>0</v>
      </c>
      <c r="Z164" s="32">
        <f t="shared" si="24"/>
        <v>0</v>
      </c>
    </row>
    <row r="165" spans="1:26" x14ac:dyDescent="0.2">
      <c r="A165" s="70">
        <f t="shared" si="8"/>
        <v>150</v>
      </c>
      <c r="B165" s="303">
        <f t="shared" si="17"/>
        <v>0</v>
      </c>
      <c r="C165" s="304"/>
      <c r="D165" s="106"/>
      <c r="E165" s="106"/>
      <c r="F165" s="4"/>
      <c r="G165" s="40"/>
      <c r="H165" s="60"/>
      <c r="I165" s="8"/>
      <c r="J165" s="367"/>
      <c r="K165" s="246" t="str">
        <f t="shared" si="18"/>
        <v xml:space="preserve"> </v>
      </c>
      <c r="L165" s="375"/>
      <c r="N165" s="32">
        <f t="shared" si="19"/>
        <v>0</v>
      </c>
      <c r="O165" s="32">
        <f t="shared" si="20"/>
        <v>0</v>
      </c>
      <c r="Q165" s="32">
        <f t="shared" si="21"/>
        <v>0</v>
      </c>
      <c r="R165" s="32">
        <f t="shared" si="22"/>
        <v>0</v>
      </c>
      <c r="V165" s="368"/>
      <c r="W165" s="9"/>
      <c r="Y165" s="32">
        <f t="shared" si="23"/>
        <v>0</v>
      </c>
      <c r="Z165" s="32">
        <f t="shared" si="24"/>
        <v>0</v>
      </c>
    </row>
    <row r="166" spans="1:26" x14ac:dyDescent="0.2">
      <c r="A166" s="70">
        <f t="shared" si="8"/>
        <v>151</v>
      </c>
      <c r="B166" s="303">
        <f t="shared" si="17"/>
        <v>0</v>
      </c>
      <c r="C166" s="304"/>
      <c r="D166" s="106"/>
      <c r="E166" s="106"/>
      <c r="F166" s="4"/>
      <c r="G166" s="40"/>
      <c r="H166" s="60"/>
      <c r="I166" s="8"/>
      <c r="J166" s="367"/>
      <c r="K166" s="246" t="str">
        <f t="shared" si="18"/>
        <v xml:space="preserve"> </v>
      </c>
      <c r="L166" s="375"/>
      <c r="N166" s="32">
        <f t="shared" si="19"/>
        <v>0</v>
      </c>
      <c r="O166" s="32">
        <f t="shared" si="20"/>
        <v>0</v>
      </c>
      <c r="Q166" s="32">
        <f t="shared" si="21"/>
        <v>0</v>
      </c>
      <c r="R166" s="32">
        <f t="shared" si="22"/>
        <v>0</v>
      </c>
      <c r="V166" s="368"/>
      <c r="W166" s="9"/>
      <c r="Y166" s="32">
        <f t="shared" si="23"/>
        <v>0</v>
      </c>
      <c r="Z166" s="32">
        <f t="shared" si="24"/>
        <v>0</v>
      </c>
    </row>
    <row r="167" spans="1:26" x14ac:dyDescent="0.2">
      <c r="A167" s="70">
        <f t="shared" si="8"/>
        <v>152</v>
      </c>
      <c r="B167" s="303">
        <f t="shared" si="17"/>
        <v>0</v>
      </c>
      <c r="C167" s="304"/>
      <c r="D167" s="106"/>
      <c r="E167" s="106"/>
      <c r="F167" s="4"/>
      <c r="G167" s="40"/>
      <c r="H167" s="60"/>
      <c r="I167" s="8"/>
      <c r="J167" s="367"/>
      <c r="K167" s="246" t="str">
        <f t="shared" si="18"/>
        <v xml:space="preserve"> </v>
      </c>
      <c r="L167" s="375"/>
      <c r="N167" s="32">
        <f t="shared" si="19"/>
        <v>0</v>
      </c>
      <c r="O167" s="32">
        <f t="shared" si="20"/>
        <v>0</v>
      </c>
      <c r="Q167" s="32">
        <f t="shared" si="21"/>
        <v>0</v>
      </c>
      <c r="R167" s="32">
        <f t="shared" si="22"/>
        <v>0</v>
      </c>
      <c r="V167" s="368"/>
      <c r="W167" s="9"/>
      <c r="Y167" s="32">
        <f t="shared" si="23"/>
        <v>0</v>
      </c>
      <c r="Z167" s="32">
        <f t="shared" si="24"/>
        <v>0</v>
      </c>
    </row>
    <row r="168" spans="1:26" x14ac:dyDescent="0.2">
      <c r="A168" s="70">
        <f t="shared" si="8"/>
        <v>153</v>
      </c>
      <c r="B168" s="303">
        <f t="shared" si="17"/>
        <v>0</v>
      </c>
      <c r="C168" s="304"/>
      <c r="D168" s="106"/>
      <c r="E168" s="106"/>
      <c r="F168" s="4"/>
      <c r="G168" s="40"/>
      <c r="H168" s="60"/>
      <c r="I168" s="8"/>
      <c r="J168" s="367"/>
      <c r="K168" s="246" t="str">
        <f t="shared" si="18"/>
        <v xml:space="preserve"> </v>
      </c>
      <c r="L168" s="375"/>
      <c r="N168" s="32">
        <f t="shared" si="19"/>
        <v>0</v>
      </c>
      <c r="O168" s="32">
        <f t="shared" si="20"/>
        <v>0</v>
      </c>
      <c r="Q168" s="32">
        <f t="shared" si="21"/>
        <v>0</v>
      </c>
      <c r="R168" s="32">
        <f t="shared" si="22"/>
        <v>0</v>
      </c>
      <c r="V168" s="368"/>
      <c r="W168" s="9"/>
      <c r="Y168" s="32">
        <f t="shared" si="23"/>
        <v>0</v>
      </c>
      <c r="Z168" s="32">
        <f t="shared" si="24"/>
        <v>0</v>
      </c>
    </row>
    <row r="169" spans="1:26" x14ac:dyDescent="0.2">
      <c r="A169" s="70">
        <f t="shared" si="8"/>
        <v>154</v>
      </c>
      <c r="B169" s="303">
        <f t="shared" si="17"/>
        <v>0</v>
      </c>
      <c r="C169" s="304"/>
      <c r="D169" s="106"/>
      <c r="E169" s="106"/>
      <c r="F169" s="4"/>
      <c r="G169" s="40"/>
      <c r="H169" s="60"/>
      <c r="I169" s="8"/>
      <c r="J169" s="367"/>
      <c r="K169" s="246" t="str">
        <f t="shared" si="18"/>
        <v xml:space="preserve"> </v>
      </c>
      <c r="L169" s="375"/>
      <c r="N169" s="32">
        <f t="shared" si="19"/>
        <v>0</v>
      </c>
      <c r="O169" s="32">
        <f t="shared" si="20"/>
        <v>0</v>
      </c>
      <c r="Q169" s="32">
        <f t="shared" si="21"/>
        <v>0</v>
      </c>
      <c r="R169" s="32">
        <f t="shared" si="22"/>
        <v>0</v>
      </c>
      <c r="V169" s="368"/>
      <c r="W169" s="9"/>
      <c r="Y169" s="32">
        <f t="shared" si="23"/>
        <v>0</v>
      </c>
      <c r="Z169" s="32">
        <f t="shared" si="24"/>
        <v>0</v>
      </c>
    </row>
    <row r="170" spans="1:26" x14ac:dyDescent="0.2">
      <c r="A170" s="70">
        <f t="shared" si="8"/>
        <v>155</v>
      </c>
      <c r="B170" s="303">
        <f t="shared" si="17"/>
        <v>0</v>
      </c>
      <c r="C170" s="304"/>
      <c r="D170" s="106"/>
      <c r="E170" s="106"/>
      <c r="F170" s="4"/>
      <c r="G170" s="40"/>
      <c r="H170" s="60"/>
      <c r="I170" s="8"/>
      <c r="J170" s="367"/>
      <c r="K170" s="246" t="str">
        <f t="shared" si="18"/>
        <v xml:space="preserve"> </v>
      </c>
      <c r="L170" s="375"/>
      <c r="N170" s="32">
        <f t="shared" si="19"/>
        <v>0</v>
      </c>
      <c r="O170" s="32">
        <f t="shared" si="20"/>
        <v>0</v>
      </c>
      <c r="Q170" s="32">
        <f t="shared" si="21"/>
        <v>0</v>
      </c>
      <c r="R170" s="32">
        <f t="shared" si="22"/>
        <v>0</v>
      </c>
      <c r="V170" s="368"/>
      <c r="W170" s="9"/>
      <c r="Y170" s="32">
        <f t="shared" si="23"/>
        <v>0</v>
      </c>
      <c r="Z170" s="32">
        <f t="shared" si="24"/>
        <v>0</v>
      </c>
    </row>
    <row r="171" spans="1:26" x14ac:dyDescent="0.2">
      <c r="A171" s="70">
        <f t="shared" si="8"/>
        <v>156</v>
      </c>
      <c r="B171" s="303">
        <f t="shared" si="17"/>
        <v>0</v>
      </c>
      <c r="C171" s="304"/>
      <c r="D171" s="106"/>
      <c r="E171" s="106"/>
      <c r="F171" s="4"/>
      <c r="G171" s="40"/>
      <c r="H171" s="60"/>
      <c r="I171" s="8"/>
      <c r="J171" s="367"/>
      <c r="K171" s="246" t="str">
        <f t="shared" si="18"/>
        <v xml:space="preserve"> </v>
      </c>
      <c r="L171" s="375"/>
      <c r="N171" s="32">
        <f t="shared" si="19"/>
        <v>0</v>
      </c>
      <c r="O171" s="32">
        <f t="shared" si="20"/>
        <v>0</v>
      </c>
      <c r="Q171" s="32">
        <f t="shared" si="21"/>
        <v>0</v>
      </c>
      <c r="R171" s="32">
        <f t="shared" si="22"/>
        <v>0</v>
      </c>
      <c r="V171" s="368"/>
      <c r="W171" s="9"/>
      <c r="Y171" s="32">
        <f t="shared" si="23"/>
        <v>0</v>
      </c>
      <c r="Z171" s="32">
        <f t="shared" si="24"/>
        <v>0</v>
      </c>
    </row>
    <row r="172" spans="1:26" x14ac:dyDescent="0.2">
      <c r="A172" s="70">
        <f t="shared" si="8"/>
        <v>157</v>
      </c>
      <c r="B172" s="303">
        <f t="shared" si="17"/>
        <v>0</v>
      </c>
      <c r="C172" s="304"/>
      <c r="D172" s="106"/>
      <c r="E172" s="106"/>
      <c r="F172" s="4"/>
      <c r="G172" s="40"/>
      <c r="H172" s="60"/>
      <c r="I172" s="8"/>
      <c r="J172" s="367"/>
      <c r="K172" s="246" t="str">
        <f t="shared" si="18"/>
        <v xml:space="preserve"> </v>
      </c>
      <c r="L172" s="375"/>
      <c r="N172" s="32">
        <f t="shared" si="19"/>
        <v>0</v>
      </c>
      <c r="O172" s="32">
        <f t="shared" si="20"/>
        <v>0</v>
      </c>
      <c r="Q172" s="32">
        <f t="shared" si="21"/>
        <v>0</v>
      </c>
      <c r="R172" s="32">
        <f t="shared" si="22"/>
        <v>0</v>
      </c>
      <c r="V172" s="368"/>
      <c r="W172" s="9"/>
      <c r="Y172" s="32">
        <f t="shared" si="23"/>
        <v>0</v>
      </c>
      <c r="Z172" s="32">
        <f t="shared" si="24"/>
        <v>0</v>
      </c>
    </row>
    <row r="173" spans="1:26" x14ac:dyDescent="0.2">
      <c r="A173" s="70">
        <f t="shared" si="8"/>
        <v>158</v>
      </c>
      <c r="B173" s="303">
        <f t="shared" si="17"/>
        <v>0</v>
      </c>
      <c r="C173" s="304"/>
      <c r="D173" s="106"/>
      <c r="E173" s="106"/>
      <c r="F173" s="4"/>
      <c r="G173" s="40"/>
      <c r="H173" s="60"/>
      <c r="I173" s="8"/>
      <c r="J173" s="367"/>
      <c r="K173" s="246" t="str">
        <f t="shared" si="18"/>
        <v xml:space="preserve"> </v>
      </c>
      <c r="L173" s="375"/>
      <c r="N173" s="32">
        <f t="shared" si="19"/>
        <v>0</v>
      </c>
      <c r="O173" s="32">
        <f t="shared" si="20"/>
        <v>0</v>
      </c>
      <c r="Q173" s="32">
        <f t="shared" si="21"/>
        <v>0</v>
      </c>
      <c r="R173" s="32">
        <f t="shared" si="22"/>
        <v>0</v>
      </c>
      <c r="V173" s="368"/>
      <c r="W173" s="9"/>
      <c r="Y173" s="32">
        <f t="shared" si="23"/>
        <v>0</v>
      </c>
      <c r="Z173" s="32">
        <f t="shared" si="24"/>
        <v>0</v>
      </c>
    </row>
    <row r="174" spans="1:26" x14ac:dyDescent="0.2">
      <c r="A174" s="70">
        <f t="shared" si="8"/>
        <v>159</v>
      </c>
      <c r="B174" s="303">
        <f t="shared" si="17"/>
        <v>0</v>
      </c>
      <c r="C174" s="304"/>
      <c r="D174" s="106"/>
      <c r="E174" s="106"/>
      <c r="F174" s="4"/>
      <c r="G174" s="40"/>
      <c r="H174" s="60"/>
      <c r="I174" s="8"/>
      <c r="J174" s="367"/>
      <c r="K174" s="246" t="str">
        <f t="shared" si="18"/>
        <v xml:space="preserve"> </v>
      </c>
      <c r="L174" s="375"/>
      <c r="N174" s="32">
        <f t="shared" si="19"/>
        <v>0</v>
      </c>
      <c r="O174" s="32">
        <f t="shared" si="20"/>
        <v>0</v>
      </c>
      <c r="Q174" s="32">
        <f t="shared" si="21"/>
        <v>0</v>
      </c>
      <c r="R174" s="32">
        <f t="shared" si="22"/>
        <v>0</v>
      </c>
      <c r="V174" s="368"/>
      <c r="W174" s="9"/>
      <c r="Y174" s="32">
        <f t="shared" si="23"/>
        <v>0</v>
      </c>
      <c r="Z174" s="32">
        <f t="shared" si="24"/>
        <v>0</v>
      </c>
    </row>
    <row r="175" spans="1:26" x14ac:dyDescent="0.2">
      <c r="A175" s="70">
        <f t="shared" si="8"/>
        <v>160</v>
      </c>
      <c r="B175" s="303">
        <f t="shared" si="17"/>
        <v>0</v>
      </c>
      <c r="C175" s="304"/>
      <c r="D175" s="106"/>
      <c r="E175" s="106"/>
      <c r="F175" s="4"/>
      <c r="G175" s="40"/>
      <c r="H175" s="60"/>
      <c r="I175" s="8"/>
      <c r="J175" s="367"/>
      <c r="K175" s="246" t="str">
        <f t="shared" si="18"/>
        <v xml:space="preserve"> </v>
      </c>
      <c r="L175" s="375"/>
      <c r="N175" s="32">
        <f t="shared" si="19"/>
        <v>0</v>
      </c>
      <c r="O175" s="32">
        <f t="shared" si="20"/>
        <v>0</v>
      </c>
      <c r="Q175" s="32">
        <f t="shared" si="21"/>
        <v>0</v>
      </c>
      <c r="R175" s="32">
        <f t="shared" si="22"/>
        <v>0</v>
      </c>
      <c r="V175" s="368"/>
      <c r="W175" s="9"/>
      <c r="Y175" s="32">
        <f t="shared" si="23"/>
        <v>0</v>
      </c>
      <c r="Z175" s="32">
        <f t="shared" si="24"/>
        <v>0</v>
      </c>
    </row>
    <row r="176" spans="1:26" x14ac:dyDescent="0.2">
      <c r="A176" s="70">
        <f t="shared" si="8"/>
        <v>161</v>
      </c>
      <c r="B176" s="303">
        <f t="shared" si="17"/>
        <v>0</v>
      </c>
      <c r="C176" s="304"/>
      <c r="D176" s="106"/>
      <c r="E176" s="106"/>
      <c r="F176" s="4"/>
      <c r="G176" s="40"/>
      <c r="H176" s="60"/>
      <c r="I176" s="8"/>
      <c r="J176" s="367"/>
      <c r="K176" s="246" t="str">
        <f t="shared" si="18"/>
        <v xml:space="preserve"> </v>
      </c>
      <c r="L176" s="375"/>
      <c r="N176" s="32">
        <f t="shared" si="19"/>
        <v>0</v>
      </c>
      <c r="O176" s="32">
        <f t="shared" si="20"/>
        <v>0</v>
      </c>
      <c r="Q176" s="32">
        <f t="shared" si="21"/>
        <v>0</v>
      </c>
      <c r="R176" s="32">
        <f t="shared" si="22"/>
        <v>0</v>
      </c>
      <c r="V176" s="368"/>
      <c r="W176" s="9"/>
      <c r="Y176" s="32">
        <f t="shared" si="23"/>
        <v>0</v>
      </c>
      <c r="Z176" s="32">
        <f t="shared" si="24"/>
        <v>0</v>
      </c>
    </row>
    <row r="177" spans="1:26" x14ac:dyDescent="0.2">
      <c r="A177" s="70">
        <f t="shared" si="8"/>
        <v>162</v>
      </c>
      <c r="B177" s="303">
        <f t="shared" si="17"/>
        <v>0</v>
      </c>
      <c r="C177" s="304"/>
      <c r="D177" s="106"/>
      <c r="E177" s="106"/>
      <c r="F177" s="4"/>
      <c r="G177" s="40"/>
      <c r="H177" s="60"/>
      <c r="I177" s="8"/>
      <c r="J177" s="367"/>
      <c r="K177" s="246" t="str">
        <f t="shared" si="18"/>
        <v xml:space="preserve"> </v>
      </c>
      <c r="L177" s="375"/>
      <c r="N177" s="32">
        <f t="shared" si="19"/>
        <v>0</v>
      </c>
      <c r="O177" s="32">
        <f t="shared" si="20"/>
        <v>0</v>
      </c>
      <c r="Q177" s="32">
        <f t="shared" si="21"/>
        <v>0</v>
      </c>
      <c r="R177" s="32">
        <f t="shared" si="22"/>
        <v>0</v>
      </c>
      <c r="V177" s="368"/>
      <c r="W177" s="9"/>
      <c r="Y177" s="32">
        <f t="shared" si="23"/>
        <v>0</v>
      </c>
      <c r="Z177" s="32">
        <f t="shared" si="24"/>
        <v>0</v>
      </c>
    </row>
    <row r="178" spans="1:26" x14ac:dyDescent="0.2">
      <c r="A178" s="70">
        <f t="shared" si="8"/>
        <v>163</v>
      </c>
      <c r="B178" s="303">
        <f t="shared" si="17"/>
        <v>0</v>
      </c>
      <c r="C178" s="304"/>
      <c r="D178" s="106"/>
      <c r="E178" s="106"/>
      <c r="F178" s="4"/>
      <c r="G178" s="40"/>
      <c r="H178" s="60"/>
      <c r="I178" s="8"/>
      <c r="J178" s="367"/>
      <c r="K178" s="246" t="str">
        <f t="shared" si="18"/>
        <v xml:space="preserve"> </v>
      </c>
      <c r="L178" s="375"/>
      <c r="N178" s="32">
        <f t="shared" si="19"/>
        <v>0</v>
      </c>
      <c r="O178" s="32">
        <f t="shared" si="20"/>
        <v>0</v>
      </c>
      <c r="Q178" s="32">
        <f t="shared" si="21"/>
        <v>0</v>
      </c>
      <c r="R178" s="32">
        <f t="shared" si="22"/>
        <v>0</v>
      </c>
      <c r="V178" s="368"/>
      <c r="W178" s="9"/>
      <c r="Y178" s="32">
        <f t="shared" si="23"/>
        <v>0</v>
      </c>
      <c r="Z178" s="32">
        <f t="shared" si="24"/>
        <v>0</v>
      </c>
    </row>
    <row r="179" spans="1:26" x14ac:dyDescent="0.2">
      <c r="A179" s="70">
        <f t="shared" si="8"/>
        <v>164</v>
      </c>
      <c r="B179" s="303">
        <f t="shared" si="17"/>
        <v>0</v>
      </c>
      <c r="C179" s="304"/>
      <c r="D179" s="106"/>
      <c r="E179" s="106"/>
      <c r="F179" s="4"/>
      <c r="G179" s="40"/>
      <c r="H179" s="60"/>
      <c r="I179" s="8"/>
      <c r="J179" s="367"/>
      <c r="K179" s="246" t="str">
        <f t="shared" si="18"/>
        <v xml:space="preserve"> </v>
      </c>
      <c r="L179" s="375"/>
      <c r="N179" s="32">
        <f t="shared" si="19"/>
        <v>0</v>
      </c>
      <c r="O179" s="32">
        <f t="shared" si="20"/>
        <v>0</v>
      </c>
      <c r="Q179" s="32">
        <f t="shared" si="21"/>
        <v>0</v>
      </c>
      <c r="R179" s="32">
        <f t="shared" si="22"/>
        <v>0</v>
      </c>
      <c r="V179" s="368"/>
      <c r="W179" s="9"/>
      <c r="Y179" s="32">
        <f t="shared" si="23"/>
        <v>0</v>
      </c>
      <c r="Z179" s="32">
        <f t="shared" si="24"/>
        <v>0</v>
      </c>
    </row>
    <row r="180" spans="1:26" x14ac:dyDescent="0.2">
      <c r="A180" s="70">
        <f t="shared" si="8"/>
        <v>165</v>
      </c>
      <c r="B180" s="303">
        <f t="shared" si="17"/>
        <v>0</v>
      </c>
      <c r="C180" s="304"/>
      <c r="D180" s="106"/>
      <c r="E180" s="106"/>
      <c r="F180" s="4"/>
      <c r="G180" s="40"/>
      <c r="H180" s="60"/>
      <c r="I180" s="8"/>
      <c r="J180" s="367"/>
      <c r="K180" s="246" t="str">
        <f t="shared" si="18"/>
        <v xml:space="preserve"> </v>
      </c>
      <c r="L180" s="375"/>
      <c r="N180" s="32">
        <f t="shared" si="19"/>
        <v>0</v>
      </c>
      <c r="O180" s="32">
        <f t="shared" si="20"/>
        <v>0</v>
      </c>
      <c r="Q180" s="32">
        <f t="shared" si="21"/>
        <v>0</v>
      </c>
      <c r="R180" s="32">
        <f t="shared" si="22"/>
        <v>0</v>
      </c>
      <c r="V180" s="368"/>
      <c r="W180" s="9"/>
      <c r="Y180" s="32">
        <f t="shared" si="23"/>
        <v>0</v>
      </c>
      <c r="Z180" s="32">
        <f t="shared" si="24"/>
        <v>0</v>
      </c>
    </row>
    <row r="181" spans="1:26" x14ac:dyDescent="0.2">
      <c r="A181" s="70">
        <f t="shared" si="8"/>
        <v>166</v>
      </c>
      <c r="B181" s="303">
        <f t="shared" si="17"/>
        <v>0</v>
      </c>
      <c r="C181" s="304"/>
      <c r="D181" s="106"/>
      <c r="E181" s="106"/>
      <c r="F181" s="4"/>
      <c r="G181" s="40"/>
      <c r="H181" s="60"/>
      <c r="I181" s="8"/>
      <c r="J181" s="367"/>
      <c r="K181" s="246" t="str">
        <f t="shared" si="18"/>
        <v xml:space="preserve"> </v>
      </c>
      <c r="L181" s="375"/>
      <c r="N181" s="32">
        <f t="shared" si="19"/>
        <v>0</v>
      </c>
      <c r="O181" s="32">
        <f t="shared" si="20"/>
        <v>0</v>
      </c>
      <c r="Q181" s="32">
        <f t="shared" si="21"/>
        <v>0</v>
      </c>
      <c r="R181" s="32">
        <f t="shared" si="22"/>
        <v>0</v>
      </c>
      <c r="V181" s="368"/>
      <c r="W181" s="9"/>
      <c r="Y181" s="32">
        <f t="shared" si="23"/>
        <v>0</v>
      </c>
      <c r="Z181" s="32">
        <f t="shared" si="24"/>
        <v>0</v>
      </c>
    </row>
    <row r="182" spans="1:26" x14ac:dyDescent="0.2">
      <c r="A182" s="70">
        <f t="shared" si="8"/>
        <v>167</v>
      </c>
      <c r="B182" s="303">
        <f t="shared" si="17"/>
        <v>0</v>
      </c>
      <c r="C182" s="304"/>
      <c r="D182" s="106"/>
      <c r="E182" s="106"/>
      <c r="F182" s="4"/>
      <c r="G182" s="40"/>
      <c r="H182" s="60"/>
      <c r="I182" s="8"/>
      <c r="J182" s="367"/>
      <c r="K182" s="246" t="str">
        <f t="shared" si="18"/>
        <v xml:space="preserve"> </v>
      </c>
      <c r="L182" s="375"/>
      <c r="N182" s="32">
        <f t="shared" si="19"/>
        <v>0</v>
      </c>
      <c r="O182" s="32">
        <f t="shared" si="20"/>
        <v>0</v>
      </c>
      <c r="Q182" s="32">
        <f t="shared" si="21"/>
        <v>0</v>
      </c>
      <c r="R182" s="32">
        <f t="shared" si="22"/>
        <v>0</v>
      </c>
      <c r="V182" s="368"/>
      <c r="W182" s="9"/>
      <c r="Y182" s="32">
        <f t="shared" si="23"/>
        <v>0</v>
      </c>
      <c r="Z182" s="32">
        <f t="shared" si="24"/>
        <v>0</v>
      </c>
    </row>
    <row r="183" spans="1:26" x14ac:dyDescent="0.2">
      <c r="A183" s="70">
        <f t="shared" si="8"/>
        <v>168</v>
      </c>
      <c r="B183" s="303">
        <f t="shared" si="17"/>
        <v>0</v>
      </c>
      <c r="C183" s="304"/>
      <c r="D183" s="106"/>
      <c r="E183" s="106"/>
      <c r="F183" s="4"/>
      <c r="G183" s="40"/>
      <c r="H183" s="60"/>
      <c r="I183" s="8"/>
      <c r="J183" s="367"/>
      <c r="K183" s="246" t="str">
        <f t="shared" si="18"/>
        <v xml:space="preserve"> </v>
      </c>
      <c r="L183" s="375"/>
      <c r="N183" s="32">
        <f t="shared" si="19"/>
        <v>0</v>
      </c>
      <c r="O183" s="32">
        <f t="shared" si="20"/>
        <v>0</v>
      </c>
      <c r="Q183" s="32">
        <f t="shared" si="21"/>
        <v>0</v>
      </c>
      <c r="R183" s="32">
        <f t="shared" si="22"/>
        <v>0</v>
      </c>
      <c r="V183" s="368"/>
      <c r="W183" s="9"/>
      <c r="Y183" s="32">
        <f t="shared" si="23"/>
        <v>0</v>
      </c>
      <c r="Z183" s="32">
        <f t="shared" si="24"/>
        <v>0</v>
      </c>
    </row>
    <row r="184" spans="1:26" x14ac:dyDescent="0.2">
      <c r="A184" s="70">
        <f t="shared" si="8"/>
        <v>169</v>
      </c>
      <c r="B184" s="303">
        <f t="shared" si="17"/>
        <v>0</v>
      </c>
      <c r="C184" s="304"/>
      <c r="D184" s="106"/>
      <c r="E184" s="106"/>
      <c r="F184" s="4"/>
      <c r="G184" s="40"/>
      <c r="H184" s="60"/>
      <c r="I184" s="8"/>
      <c r="J184" s="367"/>
      <c r="K184" s="246" t="str">
        <f t="shared" si="18"/>
        <v xml:space="preserve"> </v>
      </c>
      <c r="L184" s="375"/>
      <c r="N184" s="32">
        <f t="shared" si="19"/>
        <v>0</v>
      </c>
      <c r="O184" s="32">
        <f t="shared" si="20"/>
        <v>0</v>
      </c>
      <c r="Q184" s="32">
        <f t="shared" si="21"/>
        <v>0</v>
      </c>
      <c r="R184" s="32">
        <f t="shared" si="22"/>
        <v>0</v>
      </c>
      <c r="V184" s="368"/>
      <c r="W184" s="9"/>
      <c r="Y184" s="32">
        <f t="shared" si="23"/>
        <v>0</v>
      </c>
      <c r="Z184" s="32">
        <f t="shared" si="24"/>
        <v>0</v>
      </c>
    </row>
    <row r="185" spans="1:26" x14ac:dyDescent="0.2">
      <c r="A185" s="70">
        <f t="shared" si="8"/>
        <v>170</v>
      </c>
      <c r="B185" s="303">
        <f t="shared" si="17"/>
        <v>0</v>
      </c>
      <c r="C185" s="304"/>
      <c r="D185" s="106"/>
      <c r="E185" s="106"/>
      <c r="F185" s="4"/>
      <c r="G185" s="40"/>
      <c r="H185" s="60"/>
      <c r="I185" s="8"/>
      <c r="J185" s="367"/>
      <c r="K185" s="246" t="str">
        <f t="shared" si="18"/>
        <v xml:space="preserve"> </v>
      </c>
      <c r="L185" s="375"/>
      <c r="N185" s="32">
        <f t="shared" si="19"/>
        <v>0</v>
      </c>
      <c r="O185" s="32">
        <f t="shared" si="20"/>
        <v>0</v>
      </c>
      <c r="Q185" s="32">
        <f t="shared" si="21"/>
        <v>0</v>
      </c>
      <c r="R185" s="32">
        <f t="shared" si="22"/>
        <v>0</v>
      </c>
      <c r="V185" s="368"/>
      <c r="W185" s="9"/>
      <c r="Y185" s="32">
        <f t="shared" si="23"/>
        <v>0</v>
      </c>
      <c r="Z185" s="32">
        <f t="shared" si="24"/>
        <v>0</v>
      </c>
    </row>
    <row r="186" spans="1:26" x14ac:dyDescent="0.2">
      <c r="A186" s="70">
        <f t="shared" si="8"/>
        <v>171</v>
      </c>
      <c r="B186" s="303">
        <f t="shared" si="17"/>
        <v>0</v>
      </c>
      <c r="C186" s="304"/>
      <c r="D186" s="106"/>
      <c r="E186" s="106"/>
      <c r="F186" s="4"/>
      <c r="G186" s="40"/>
      <c r="H186" s="60"/>
      <c r="I186" s="8"/>
      <c r="J186" s="367"/>
      <c r="K186" s="246" t="str">
        <f t="shared" si="18"/>
        <v xml:space="preserve"> </v>
      </c>
      <c r="L186" s="375"/>
      <c r="N186" s="32">
        <f t="shared" si="19"/>
        <v>0</v>
      </c>
      <c r="O186" s="32">
        <f t="shared" si="20"/>
        <v>0</v>
      </c>
      <c r="Q186" s="32">
        <f t="shared" si="21"/>
        <v>0</v>
      </c>
      <c r="R186" s="32">
        <f t="shared" si="22"/>
        <v>0</v>
      </c>
      <c r="V186" s="368"/>
      <c r="W186" s="9"/>
      <c r="Y186" s="32">
        <f t="shared" si="23"/>
        <v>0</v>
      </c>
      <c r="Z186" s="32">
        <f t="shared" si="24"/>
        <v>0</v>
      </c>
    </row>
    <row r="187" spans="1:26" x14ac:dyDescent="0.2">
      <c r="A187" s="70">
        <f t="shared" si="8"/>
        <v>172</v>
      </c>
      <c r="B187" s="303">
        <f t="shared" si="17"/>
        <v>0</v>
      </c>
      <c r="C187" s="304"/>
      <c r="D187" s="106"/>
      <c r="E187" s="106"/>
      <c r="F187" s="4"/>
      <c r="G187" s="40"/>
      <c r="H187" s="60"/>
      <c r="I187" s="8"/>
      <c r="J187" s="367"/>
      <c r="K187" s="246" t="str">
        <f t="shared" si="18"/>
        <v xml:space="preserve"> </v>
      </c>
      <c r="L187" s="375"/>
      <c r="N187" s="32">
        <f t="shared" si="19"/>
        <v>0</v>
      </c>
      <c r="O187" s="32">
        <f t="shared" si="20"/>
        <v>0</v>
      </c>
      <c r="Q187" s="32">
        <f t="shared" si="21"/>
        <v>0</v>
      </c>
      <c r="R187" s="32">
        <f t="shared" si="22"/>
        <v>0</v>
      </c>
      <c r="V187" s="368"/>
      <c r="W187" s="9"/>
      <c r="Y187" s="32">
        <f t="shared" si="23"/>
        <v>0</v>
      </c>
      <c r="Z187" s="32">
        <f t="shared" si="24"/>
        <v>0</v>
      </c>
    </row>
    <row r="188" spans="1:26" x14ac:dyDescent="0.2">
      <c r="A188" s="70">
        <f t="shared" si="8"/>
        <v>173</v>
      </c>
      <c r="B188" s="303">
        <f t="shared" si="17"/>
        <v>0</v>
      </c>
      <c r="C188" s="304"/>
      <c r="D188" s="106"/>
      <c r="E188" s="106"/>
      <c r="F188" s="4"/>
      <c r="G188" s="40"/>
      <c r="H188" s="60"/>
      <c r="I188" s="8"/>
      <c r="J188" s="367"/>
      <c r="K188" s="246" t="str">
        <f t="shared" si="18"/>
        <v xml:space="preserve"> </v>
      </c>
      <c r="L188" s="375"/>
      <c r="N188" s="32">
        <f t="shared" si="19"/>
        <v>0</v>
      </c>
      <c r="O188" s="32">
        <f t="shared" si="20"/>
        <v>0</v>
      </c>
      <c r="Q188" s="32">
        <f t="shared" si="21"/>
        <v>0</v>
      </c>
      <c r="R188" s="32">
        <f t="shared" si="22"/>
        <v>0</v>
      </c>
      <c r="V188" s="368"/>
      <c r="W188" s="9"/>
      <c r="Y188" s="32">
        <f t="shared" si="23"/>
        <v>0</v>
      </c>
      <c r="Z188" s="32">
        <f t="shared" si="24"/>
        <v>0</v>
      </c>
    </row>
    <row r="189" spans="1:26" x14ac:dyDescent="0.2">
      <c r="A189" s="70">
        <f t="shared" si="8"/>
        <v>174</v>
      </c>
      <c r="B189" s="303">
        <f t="shared" si="17"/>
        <v>0</v>
      </c>
      <c r="C189" s="304"/>
      <c r="D189" s="106"/>
      <c r="E189" s="106"/>
      <c r="F189" s="4"/>
      <c r="G189" s="40"/>
      <c r="H189" s="60"/>
      <c r="I189" s="8"/>
      <c r="J189" s="367"/>
      <c r="K189" s="246" t="str">
        <f t="shared" si="18"/>
        <v xml:space="preserve"> </v>
      </c>
      <c r="L189" s="375"/>
      <c r="N189" s="32">
        <f t="shared" si="19"/>
        <v>0</v>
      </c>
      <c r="O189" s="32">
        <f t="shared" si="20"/>
        <v>0</v>
      </c>
      <c r="Q189" s="32">
        <f t="shared" si="21"/>
        <v>0</v>
      </c>
      <c r="R189" s="32">
        <f t="shared" si="22"/>
        <v>0</v>
      </c>
      <c r="V189" s="368"/>
      <c r="W189" s="9"/>
      <c r="Y189" s="32">
        <f t="shared" si="23"/>
        <v>0</v>
      </c>
      <c r="Z189" s="32">
        <f t="shared" si="24"/>
        <v>0</v>
      </c>
    </row>
    <row r="190" spans="1:26" x14ac:dyDescent="0.2">
      <c r="A190" s="70">
        <f t="shared" si="8"/>
        <v>175</v>
      </c>
      <c r="B190" s="303">
        <f t="shared" si="17"/>
        <v>0</v>
      </c>
      <c r="C190" s="304"/>
      <c r="D190" s="106"/>
      <c r="E190" s="106"/>
      <c r="F190" s="4"/>
      <c r="G190" s="40"/>
      <c r="H190" s="60"/>
      <c r="I190" s="8"/>
      <c r="J190" s="367"/>
      <c r="K190" s="246" t="str">
        <f t="shared" si="18"/>
        <v xml:space="preserve"> </v>
      </c>
      <c r="L190" s="375"/>
      <c r="N190" s="32">
        <f t="shared" si="19"/>
        <v>0</v>
      </c>
      <c r="O190" s="32">
        <f t="shared" si="20"/>
        <v>0</v>
      </c>
      <c r="Q190" s="32">
        <f t="shared" si="21"/>
        <v>0</v>
      </c>
      <c r="R190" s="32">
        <f t="shared" si="22"/>
        <v>0</v>
      </c>
      <c r="V190" s="368"/>
      <c r="W190" s="9"/>
      <c r="Y190" s="32">
        <f t="shared" si="23"/>
        <v>0</v>
      </c>
      <c r="Z190" s="32">
        <f t="shared" si="24"/>
        <v>0</v>
      </c>
    </row>
    <row r="191" spans="1:26" x14ac:dyDescent="0.2">
      <c r="A191" s="70">
        <f t="shared" si="8"/>
        <v>176</v>
      </c>
      <c r="B191" s="303">
        <f t="shared" si="17"/>
        <v>0</v>
      </c>
      <c r="C191" s="304"/>
      <c r="D191" s="106"/>
      <c r="E191" s="106"/>
      <c r="F191" s="4"/>
      <c r="G191" s="40"/>
      <c r="H191" s="60"/>
      <c r="I191" s="8"/>
      <c r="J191" s="367"/>
      <c r="K191" s="246" t="str">
        <f t="shared" si="18"/>
        <v xml:space="preserve"> </v>
      </c>
      <c r="L191" s="375"/>
      <c r="N191" s="32">
        <f t="shared" si="19"/>
        <v>0</v>
      </c>
      <c r="O191" s="32">
        <f t="shared" si="20"/>
        <v>0</v>
      </c>
      <c r="Q191" s="32">
        <f t="shared" si="21"/>
        <v>0</v>
      </c>
      <c r="R191" s="32">
        <f t="shared" si="22"/>
        <v>0</v>
      </c>
      <c r="V191" s="368"/>
      <c r="W191" s="9"/>
      <c r="Y191" s="32">
        <f t="shared" si="23"/>
        <v>0</v>
      </c>
      <c r="Z191" s="32">
        <f t="shared" si="24"/>
        <v>0</v>
      </c>
    </row>
    <row r="192" spans="1:26" x14ac:dyDescent="0.2">
      <c r="A192" s="70">
        <f t="shared" si="8"/>
        <v>177</v>
      </c>
      <c r="B192" s="303">
        <f t="shared" si="17"/>
        <v>0</v>
      </c>
      <c r="C192" s="304"/>
      <c r="D192" s="106"/>
      <c r="E192" s="106"/>
      <c r="F192" s="4"/>
      <c r="G192" s="40"/>
      <c r="H192" s="60"/>
      <c r="I192" s="8"/>
      <c r="J192" s="367"/>
      <c r="K192" s="246" t="str">
        <f t="shared" si="18"/>
        <v xml:space="preserve"> </v>
      </c>
      <c r="L192" s="375"/>
      <c r="N192" s="32">
        <f t="shared" si="19"/>
        <v>0</v>
      </c>
      <c r="O192" s="32">
        <f t="shared" si="20"/>
        <v>0</v>
      </c>
      <c r="Q192" s="32">
        <f t="shared" si="21"/>
        <v>0</v>
      </c>
      <c r="R192" s="32">
        <f t="shared" si="22"/>
        <v>0</v>
      </c>
      <c r="V192" s="368"/>
      <c r="W192" s="9"/>
      <c r="Y192" s="32">
        <f t="shared" si="23"/>
        <v>0</v>
      </c>
      <c r="Z192" s="32">
        <f t="shared" si="24"/>
        <v>0</v>
      </c>
    </row>
    <row r="193" spans="1:26" x14ac:dyDescent="0.2">
      <c r="A193" s="70">
        <f t="shared" si="8"/>
        <v>178</v>
      </c>
      <c r="B193" s="303">
        <f t="shared" si="17"/>
        <v>0</v>
      </c>
      <c r="C193" s="304"/>
      <c r="D193" s="106"/>
      <c r="E193" s="106"/>
      <c r="F193" s="4"/>
      <c r="G193" s="40"/>
      <c r="H193" s="60"/>
      <c r="I193" s="8"/>
      <c r="J193" s="367"/>
      <c r="K193" s="246" t="str">
        <f t="shared" si="18"/>
        <v xml:space="preserve"> </v>
      </c>
      <c r="L193" s="375"/>
      <c r="N193" s="32">
        <f t="shared" si="19"/>
        <v>0</v>
      </c>
      <c r="O193" s="32">
        <f t="shared" si="20"/>
        <v>0</v>
      </c>
      <c r="Q193" s="32">
        <f t="shared" si="21"/>
        <v>0</v>
      </c>
      <c r="R193" s="32">
        <f t="shared" si="22"/>
        <v>0</v>
      </c>
      <c r="V193" s="368"/>
      <c r="W193" s="9"/>
      <c r="Y193" s="32">
        <f t="shared" si="23"/>
        <v>0</v>
      </c>
      <c r="Z193" s="32">
        <f t="shared" si="24"/>
        <v>0</v>
      </c>
    </row>
    <row r="194" spans="1:26" x14ac:dyDescent="0.2">
      <c r="A194" s="70">
        <f t="shared" si="8"/>
        <v>179</v>
      </c>
      <c r="B194" s="303">
        <f t="shared" si="17"/>
        <v>0</v>
      </c>
      <c r="C194" s="304"/>
      <c r="D194" s="106"/>
      <c r="E194" s="106"/>
      <c r="F194" s="4"/>
      <c r="G194" s="40"/>
      <c r="H194" s="60"/>
      <c r="I194" s="8"/>
      <c r="J194" s="367"/>
      <c r="K194" s="246" t="str">
        <f t="shared" si="18"/>
        <v xml:space="preserve"> </v>
      </c>
      <c r="L194" s="375"/>
      <c r="N194" s="32">
        <f t="shared" si="19"/>
        <v>0</v>
      </c>
      <c r="O194" s="32">
        <f t="shared" si="20"/>
        <v>0</v>
      </c>
      <c r="Q194" s="32">
        <f t="shared" si="21"/>
        <v>0</v>
      </c>
      <c r="R194" s="32">
        <f t="shared" si="22"/>
        <v>0</v>
      </c>
      <c r="V194" s="368"/>
      <c r="W194" s="9"/>
      <c r="Y194" s="32">
        <f t="shared" si="23"/>
        <v>0</v>
      </c>
      <c r="Z194" s="32">
        <f t="shared" si="24"/>
        <v>0</v>
      </c>
    </row>
    <row r="195" spans="1:26" x14ac:dyDescent="0.2">
      <c r="A195" s="70">
        <f t="shared" si="8"/>
        <v>180</v>
      </c>
      <c r="B195" s="303">
        <f t="shared" si="17"/>
        <v>0</v>
      </c>
      <c r="C195" s="304"/>
      <c r="D195" s="106"/>
      <c r="E195" s="106"/>
      <c r="F195" s="4"/>
      <c r="G195" s="40"/>
      <c r="H195" s="60"/>
      <c r="I195" s="8"/>
      <c r="J195" s="367"/>
      <c r="K195" s="246" t="str">
        <f t="shared" si="18"/>
        <v xml:space="preserve"> </v>
      </c>
      <c r="L195" s="375"/>
      <c r="N195" s="32">
        <f t="shared" si="19"/>
        <v>0</v>
      </c>
      <c r="O195" s="32">
        <f t="shared" si="20"/>
        <v>0</v>
      </c>
      <c r="Q195" s="32">
        <f t="shared" si="21"/>
        <v>0</v>
      </c>
      <c r="R195" s="32">
        <f t="shared" si="22"/>
        <v>0</v>
      </c>
      <c r="V195" s="368"/>
      <c r="W195" s="9"/>
      <c r="Y195" s="32">
        <f t="shared" si="23"/>
        <v>0</v>
      </c>
      <c r="Z195" s="32">
        <f t="shared" si="24"/>
        <v>0</v>
      </c>
    </row>
    <row r="196" spans="1:26" x14ac:dyDescent="0.2">
      <c r="A196" s="70">
        <f t="shared" si="8"/>
        <v>181</v>
      </c>
      <c r="B196" s="303">
        <f t="shared" si="17"/>
        <v>0</v>
      </c>
      <c r="C196" s="304"/>
      <c r="D196" s="106"/>
      <c r="E196" s="106"/>
      <c r="F196" s="4"/>
      <c r="G196" s="40"/>
      <c r="H196" s="60"/>
      <c r="I196" s="8"/>
      <c r="J196" s="367"/>
      <c r="K196" s="246" t="str">
        <f t="shared" si="18"/>
        <v xml:space="preserve"> </v>
      </c>
      <c r="L196" s="375"/>
      <c r="N196" s="32">
        <f t="shared" si="19"/>
        <v>0</v>
      </c>
      <c r="O196" s="32">
        <f t="shared" si="20"/>
        <v>0</v>
      </c>
      <c r="Q196" s="32">
        <f t="shared" si="21"/>
        <v>0</v>
      </c>
      <c r="R196" s="32">
        <f t="shared" si="22"/>
        <v>0</v>
      </c>
      <c r="V196" s="368"/>
      <c r="W196" s="9"/>
      <c r="Y196" s="32">
        <f t="shared" si="23"/>
        <v>0</v>
      </c>
      <c r="Z196" s="32">
        <f t="shared" si="24"/>
        <v>0</v>
      </c>
    </row>
    <row r="197" spans="1:26" x14ac:dyDescent="0.2">
      <c r="A197" s="70">
        <f t="shared" si="8"/>
        <v>182</v>
      </c>
      <c r="B197" s="303">
        <f t="shared" si="17"/>
        <v>0</v>
      </c>
      <c r="C197" s="304"/>
      <c r="D197" s="106"/>
      <c r="E197" s="106"/>
      <c r="F197" s="4"/>
      <c r="G197" s="40"/>
      <c r="H197" s="60"/>
      <c r="I197" s="8"/>
      <c r="J197" s="367"/>
      <c r="K197" s="246" t="str">
        <f t="shared" si="18"/>
        <v xml:space="preserve"> </v>
      </c>
      <c r="L197" s="375"/>
      <c r="N197" s="32">
        <f t="shared" si="19"/>
        <v>0</v>
      </c>
      <c r="O197" s="32">
        <f t="shared" si="20"/>
        <v>0</v>
      </c>
      <c r="Q197" s="32">
        <f t="shared" si="21"/>
        <v>0</v>
      </c>
      <c r="R197" s="32">
        <f t="shared" si="22"/>
        <v>0</v>
      </c>
      <c r="V197" s="368"/>
      <c r="W197" s="9"/>
      <c r="Y197" s="32">
        <f t="shared" si="23"/>
        <v>0</v>
      </c>
      <c r="Z197" s="32">
        <f t="shared" si="24"/>
        <v>0</v>
      </c>
    </row>
    <row r="198" spans="1:26" x14ac:dyDescent="0.2">
      <c r="A198" s="70">
        <f t="shared" si="8"/>
        <v>183</v>
      </c>
      <c r="B198" s="303">
        <f t="shared" si="17"/>
        <v>0</v>
      </c>
      <c r="C198" s="304"/>
      <c r="D198" s="106"/>
      <c r="E198" s="106"/>
      <c r="F198" s="4"/>
      <c r="G198" s="40"/>
      <c r="H198" s="60"/>
      <c r="I198" s="8"/>
      <c r="J198" s="367"/>
      <c r="K198" s="246" t="str">
        <f t="shared" si="18"/>
        <v xml:space="preserve"> </v>
      </c>
      <c r="L198" s="375"/>
      <c r="N198" s="32">
        <f t="shared" si="19"/>
        <v>0</v>
      </c>
      <c r="O198" s="32">
        <f t="shared" si="20"/>
        <v>0</v>
      </c>
      <c r="Q198" s="32">
        <f t="shared" si="21"/>
        <v>0</v>
      </c>
      <c r="R198" s="32">
        <f t="shared" si="22"/>
        <v>0</v>
      </c>
      <c r="V198" s="368"/>
      <c r="W198" s="9"/>
      <c r="Y198" s="32">
        <f t="shared" si="23"/>
        <v>0</v>
      </c>
      <c r="Z198" s="32">
        <f t="shared" si="24"/>
        <v>0</v>
      </c>
    </row>
    <row r="199" spans="1:26" x14ac:dyDescent="0.2">
      <c r="A199" s="70">
        <f t="shared" si="8"/>
        <v>184</v>
      </c>
      <c r="B199" s="303">
        <f t="shared" si="17"/>
        <v>0</v>
      </c>
      <c r="C199" s="304"/>
      <c r="D199" s="106"/>
      <c r="E199" s="106"/>
      <c r="F199" s="4"/>
      <c r="G199" s="40"/>
      <c r="H199" s="60"/>
      <c r="I199" s="8"/>
      <c r="J199" s="367"/>
      <c r="K199" s="246" t="str">
        <f t="shared" si="18"/>
        <v xml:space="preserve"> </v>
      </c>
      <c r="L199" s="375"/>
      <c r="N199" s="32">
        <f t="shared" si="19"/>
        <v>0</v>
      </c>
      <c r="O199" s="32">
        <f t="shared" si="20"/>
        <v>0</v>
      </c>
      <c r="Q199" s="32">
        <f t="shared" si="21"/>
        <v>0</v>
      </c>
      <c r="R199" s="32">
        <f t="shared" si="22"/>
        <v>0</v>
      </c>
      <c r="V199" s="368"/>
      <c r="W199" s="9"/>
      <c r="Y199" s="32">
        <f t="shared" si="23"/>
        <v>0</v>
      </c>
      <c r="Z199" s="32">
        <f t="shared" si="24"/>
        <v>0</v>
      </c>
    </row>
    <row r="200" spans="1:26" x14ac:dyDescent="0.2">
      <c r="A200" s="70">
        <f t="shared" si="8"/>
        <v>185</v>
      </c>
      <c r="B200" s="303">
        <f t="shared" si="17"/>
        <v>0</v>
      </c>
      <c r="C200" s="304"/>
      <c r="D200" s="106"/>
      <c r="E200" s="106"/>
      <c r="F200" s="4"/>
      <c r="G200" s="40"/>
      <c r="H200" s="60"/>
      <c r="I200" s="8"/>
      <c r="J200" s="367"/>
      <c r="K200" s="246" t="str">
        <f t="shared" si="18"/>
        <v xml:space="preserve"> </v>
      </c>
      <c r="L200" s="375"/>
      <c r="N200" s="32">
        <f t="shared" si="19"/>
        <v>0</v>
      </c>
      <c r="O200" s="32">
        <f t="shared" si="20"/>
        <v>0</v>
      </c>
      <c r="Q200" s="32">
        <f t="shared" si="21"/>
        <v>0</v>
      </c>
      <c r="R200" s="32">
        <f t="shared" si="22"/>
        <v>0</v>
      </c>
      <c r="V200" s="368"/>
      <c r="W200" s="9"/>
      <c r="Y200" s="32">
        <f t="shared" si="23"/>
        <v>0</v>
      </c>
      <c r="Z200" s="32">
        <f t="shared" si="24"/>
        <v>0</v>
      </c>
    </row>
    <row r="201" spans="1:26" x14ac:dyDescent="0.2">
      <c r="A201" s="70">
        <f t="shared" si="8"/>
        <v>186</v>
      </c>
      <c r="B201" s="303">
        <f t="shared" si="17"/>
        <v>0</v>
      </c>
      <c r="C201" s="304"/>
      <c r="D201" s="106"/>
      <c r="E201" s="106"/>
      <c r="F201" s="4"/>
      <c r="G201" s="40"/>
      <c r="H201" s="60"/>
      <c r="I201" s="8"/>
      <c r="J201" s="367"/>
      <c r="K201" s="246" t="str">
        <f t="shared" si="18"/>
        <v xml:space="preserve"> </v>
      </c>
      <c r="L201" s="375"/>
      <c r="N201" s="32">
        <f t="shared" si="19"/>
        <v>0</v>
      </c>
      <c r="O201" s="32">
        <f t="shared" si="20"/>
        <v>0</v>
      </c>
      <c r="Q201" s="32">
        <f t="shared" si="21"/>
        <v>0</v>
      </c>
      <c r="R201" s="32">
        <f t="shared" si="22"/>
        <v>0</v>
      </c>
      <c r="V201" s="368"/>
      <c r="W201" s="9"/>
      <c r="Y201" s="32">
        <f t="shared" si="23"/>
        <v>0</v>
      </c>
      <c r="Z201" s="32">
        <f t="shared" si="24"/>
        <v>0</v>
      </c>
    </row>
    <row r="202" spans="1:26" x14ac:dyDescent="0.2">
      <c r="A202" s="70">
        <f t="shared" si="8"/>
        <v>187</v>
      </c>
      <c r="B202" s="303">
        <f t="shared" si="17"/>
        <v>0</v>
      </c>
      <c r="C202" s="304"/>
      <c r="D202" s="106"/>
      <c r="E202" s="106"/>
      <c r="F202" s="4"/>
      <c r="G202" s="40"/>
      <c r="H202" s="60"/>
      <c r="I202" s="8"/>
      <c r="J202" s="367"/>
      <c r="K202" s="246" t="str">
        <f t="shared" si="18"/>
        <v xml:space="preserve"> </v>
      </c>
      <c r="L202" s="375"/>
      <c r="N202" s="32">
        <f t="shared" si="19"/>
        <v>0</v>
      </c>
      <c r="O202" s="32">
        <f t="shared" si="20"/>
        <v>0</v>
      </c>
      <c r="Q202" s="32">
        <f t="shared" si="21"/>
        <v>0</v>
      </c>
      <c r="R202" s="32">
        <f t="shared" si="22"/>
        <v>0</v>
      </c>
      <c r="V202" s="368"/>
      <c r="W202" s="9"/>
      <c r="Y202" s="32">
        <f t="shared" si="23"/>
        <v>0</v>
      </c>
      <c r="Z202" s="32">
        <f t="shared" si="24"/>
        <v>0</v>
      </c>
    </row>
    <row r="203" spans="1:26" x14ac:dyDescent="0.2">
      <c r="A203" s="70">
        <f t="shared" si="8"/>
        <v>188</v>
      </c>
      <c r="B203" s="303">
        <f t="shared" si="17"/>
        <v>0</v>
      </c>
      <c r="C203" s="304"/>
      <c r="D203" s="106"/>
      <c r="E203" s="106"/>
      <c r="F203" s="4"/>
      <c r="G203" s="40"/>
      <c r="H203" s="60"/>
      <c r="I203" s="8"/>
      <c r="J203" s="367"/>
      <c r="K203" s="246" t="str">
        <f t="shared" si="18"/>
        <v xml:space="preserve"> </v>
      </c>
      <c r="L203" s="375"/>
      <c r="N203" s="32">
        <f t="shared" si="19"/>
        <v>0</v>
      </c>
      <c r="O203" s="32">
        <f t="shared" si="20"/>
        <v>0</v>
      </c>
      <c r="Q203" s="32">
        <f t="shared" si="21"/>
        <v>0</v>
      </c>
      <c r="R203" s="32">
        <f t="shared" si="22"/>
        <v>0</v>
      </c>
      <c r="V203" s="368"/>
      <c r="W203" s="9"/>
      <c r="Y203" s="32">
        <f t="shared" si="23"/>
        <v>0</v>
      </c>
      <c r="Z203" s="32">
        <f t="shared" si="24"/>
        <v>0</v>
      </c>
    </row>
    <row r="204" spans="1:26" x14ac:dyDescent="0.2">
      <c r="A204" s="70">
        <f t="shared" si="8"/>
        <v>189</v>
      </c>
      <c r="B204" s="303">
        <f t="shared" si="17"/>
        <v>0</v>
      </c>
      <c r="C204" s="304"/>
      <c r="D204" s="106"/>
      <c r="E204" s="106"/>
      <c r="F204" s="4"/>
      <c r="G204" s="40"/>
      <c r="H204" s="60"/>
      <c r="I204" s="8"/>
      <c r="J204" s="367"/>
      <c r="K204" s="246" t="str">
        <f t="shared" si="18"/>
        <v xml:space="preserve"> </v>
      </c>
      <c r="L204" s="375"/>
      <c r="N204" s="32">
        <f t="shared" si="19"/>
        <v>0</v>
      </c>
      <c r="O204" s="32">
        <f t="shared" si="20"/>
        <v>0</v>
      </c>
      <c r="Q204" s="32">
        <f t="shared" si="21"/>
        <v>0</v>
      </c>
      <c r="R204" s="32">
        <f t="shared" si="22"/>
        <v>0</v>
      </c>
      <c r="V204" s="368"/>
      <c r="W204" s="9"/>
      <c r="Y204" s="32">
        <f t="shared" si="23"/>
        <v>0</v>
      </c>
      <c r="Z204" s="32">
        <f t="shared" si="24"/>
        <v>0</v>
      </c>
    </row>
    <row r="205" spans="1:26" x14ac:dyDescent="0.2">
      <c r="A205" s="70">
        <f t="shared" si="8"/>
        <v>190</v>
      </c>
      <c r="B205" s="303">
        <f t="shared" si="17"/>
        <v>0</v>
      </c>
      <c r="C205" s="304"/>
      <c r="D205" s="106"/>
      <c r="E205" s="106"/>
      <c r="F205" s="4"/>
      <c r="G205" s="40"/>
      <c r="H205" s="60"/>
      <c r="I205" s="8"/>
      <c r="J205" s="367"/>
      <c r="K205" s="246" t="str">
        <f t="shared" si="18"/>
        <v xml:space="preserve"> </v>
      </c>
      <c r="L205" s="375"/>
      <c r="N205" s="32">
        <f t="shared" si="19"/>
        <v>0</v>
      </c>
      <c r="O205" s="32">
        <f t="shared" si="20"/>
        <v>0</v>
      </c>
      <c r="Q205" s="32">
        <f t="shared" si="21"/>
        <v>0</v>
      </c>
      <c r="R205" s="32">
        <f t="shared" si="22"/>
        <v>0</v>
      </c>
      <c r="V205" s="368"/>
      <c r="W205" s="9"/>
      <c r="Y205" s="32">
        <f t="shared" si="23"/>
        <v>0</v>
      </c>
      <c r="Z205" s="32">
        <f t="shared" si="24"/>
        <v>0</v>
      </c>
    </row>
    <row r="206" spans="1:26" x14ac:dyDescent="0.2">
      <c r="A206" s="70">
        <f t="shared" si="8"/>
        <v>191</v>
      </c>
      <c r="B206" s="303">
        <f t="shared" si="17"/>
        <v>0</v>
      </c>
      <c r="C206" s="304"/>
      <c r="D206" s="106"/>
      <c r="E206" s="106"/>
      <c r="F206" s="4"/>
      <c r="G206" s="40"/>
      <c r="H206" s="60"/>
      <c r="I206" s="8"/>
      <c r="J206" s="367"/>
      <c r="K206" s="246" t="str">
        <f t="shared" si="18"/>
        <v xml:space="preserve"> </v>
      </c>
      <c r="L206" s="375"/>
      <c r="N206" s="32">
        <f t="shared" si="19"/>
        <v>0</v>
      </c>
      <c r="O206" s="32">
        <f t="shared" si="20"/>
        <v>0</v>
      </c>
      <c r="Q206" s="32">
        <f t="shared" si="21"/>
        <v>0</v>
      </c>
      <c r="R206" s="32">
        <f t="shared" si="22"/>
        <v>0</v>
      </c>
      <c r="V206" s="368"/>
      <c r="W206" s="9"/>
      <c r="Y206" s="32">
        <f t="shared" si="23"/>
        <v>0</v>
      </c>
      <c r="Z206" s="32">
        <f t="shared" si="24"/>
        <v>0</v>
      </c>
    </row>
    <row r="207" spans="1:26" x14ac:dyDescent="0.2">
      <c r="A207" s="70">
        <f t="shared" si="8"/>
        <v>192</v>
      </c>
      <c r="B207" s="303">
        <f t="shared" si="17"/>
        <v>0</v>
      </c>
      <c r="C207" s="304"/>
      <c r="D207" s="106"/>
      <c r="E207" s="106"/>
      <c r="F207" s="4"/>
      <c r="G207" s="40"/>
      <c r="H207" s="60"/>
      <c r="I207" s="8"/>
      <c r="J207" s="367"/>
      <c r="K207" s="246" t="str">
        <f t="shared" si="18"/>
        <v xml:space="preserve"> </v>
      </c>
      <c r="L207" s="375"/>
      <c r="N207" s="32">
        <f t="shared" si="19"/>
        <v>0</v>
      </c>
      <c r="O207" s="32">
        <f t="shared" si="20"/>
        <v>0</v>
      </c>
      <c r="Q207" s="32">
        <f t="shared" si="21"/>
        <v>0</v>
      </c>
      <c r="R207" s="32">
        <f t="shared" si="22"/>
        <v>0</v>
      </c>
      <c r="V207" s="368"/>
      <c r="W207" s="9"/>
      <c r="Y207" s="32">
        <f t="shared" si="23"/>
        <v>0</v>
      </c>
      <c r="Z207" s="32">
        <f t="shared" si="24"/>
        <v>0</v>
      </c>
    </row>
    <row r="208" spans="1:26" x14ac:dyDescent="0.2">
      <c r="A208" s="70">
        <f t="shared" si="8"/>
        <v>193</v>
      </c>
      <c r="B208" s="303">
        <f t="shared" ref="B208:B515" si="25">IF(ISBLANK(E208),0,VLOOKUP(TRIM(E208),AllVarieties,4,FALSE))</f>
        <v>0</v>
      </c>
      <c r="C208" s="304"/>
      <c r="D208" s="106"/>
      <c r="E208" s="106"/>
      <c r="F208" s="4"/>
      <c r="G208" s="40"/>
      <c r="H208" s="60"/>
      <c r="I208" s="8"/>
      <c r="J208" s="367"/>
      <c r="K208" s="246" t="str">
        <f t="shared" si="18"/>
        <v xml:space="preserve"> </v>
      </c>
      <c r="L208" s="375"/>
      <c r="N208" s="32">
        <f t="shared" si="19"/>
        <v>0</v>
      </c>
      <c r="O208" s="32">
        <f t="shared" si="20"/>
        <v>0</v>
      </c>
      <c r="Q208" s="32">
        <f t="shared" si="21"/>
        <v>0</v>
      </c>
      <c r="R208" s="32">
        <f t="shared" si="22"/>
        <v>0</v>
      </c>
      <c r="V208" s="368"/>
      <c r="W208" s="9"/>
      <c r="Y208" s="32">
        <f t="shared" si="23"/>
        <v>0</v>
      </c>
      <c r="Z208" s="32">
        <f t="shared" si="24"/>
        <v>0</v>
      </c>
    </row>
    <row r="209" spans="1:26" x14ac:dyDescent="0.2">
      <c r="A209" s="70">
        <f t="shared" si="8"/>
        <v>194</v>
      </c>
      <c r="B209" s="303">
        <f t="shared" si="25"/>
        <v>0</v>
      </c>
      <c r="C209" s="304"/>
      <c r="D209" s="106"/>
      <c r="E209" s="106"/>
      <c r="F209" s="4"/>
      <c r="G209" s="40"/>
      <c r="H209" s="60"/>
      <c r="I209" s="8"/>
      <c r="J209" s="367"/>
      <c r="K209" s="246" t="str">
        <f t="shared" ref="K209:K515" si="26">IF(+J209=0," ", IF(+J209=1," ","ERROR"))</f>
        <v xml:space="preserve"> </v>
      </c>
      <c r="L209" s="375"/>
      <c r="N209" s="32">
        <f t="shared" ref="N209:N515" si="27">IF(ISNA(+B209),1,0)</f>
        <v>0</v>
      </c>
      <c r="O209" s="32">
        <f t="shared" ref="O209:O515" si="28">IF(ISERR(+B209),1,0)</f>
        <v>0</v>
      </c>
      <c r="Q209" s="32">
        <f t="shared" ref="Q209:Q515" si="29">IF(+J209=1,0,+G209)</f>
        <v>0</v>
      </c>
      <c r="R209" s="32">
        <f t="shared" ref="R209:R515" si="30">IF(ISBLANK(V209), IF(+J209=1, 1, 0))</f>
        <v>0</v>
      </c>
      <c r="V209" s="368"/>
      <c r="W209" s="9"/>
      <c r="Y209" s="32">
        <f t="shared" ref="Y209:Y515" si="31">+G209-J209*G209</f>
        <v>0</v>
      </c>
      <c r="Z209" s="32">
        <f t="shared" ref="Z209:Z515" si="32">+G209*J209</f>
        <v>0</v>
      </c>
    </row>
    <row r="210" spans="1:26" x14ac:dyDescent="0.2">
      <c r="A210" s="70">
        <f t="shared" si="8"/>
        <v>195</v>
      </c>
      <c r="B210" s="303">
        <f t="shared" si="25"/>
        <v>0</v>
      </c>
      <c r="C210" s="304"/>
      <c r="D210" s="106"/>
      <c r="E210" s="106"/>
      <c r="F210" s="4"/>
      <c r="G210" s="40"/>
      <c r="H210" s="60"/>
      <c r="I210" s="8"/>
      <c r="J210" s="367"/>
      <c r="K210" s="246" t="str">
        <f t="shared" si="26"/>
        <v xml:space="preserve"> </v>
      </c>
      <c r="L210" s="375"/>
      <c r="N210" s="32">
        <f t="shared" si="27"/>
        <v>0</v>
      </c>
      <c r="O210" s="32">
        <f t="shared" si="28"/>
        <v>0</v>
      </c>
      <c r="Q210" s="32">
        <f t="shared" si="29"/>
        <v>0</v>
      </c>
      <c r="R210" s="32">
        <f t="shared" si="30"/>
        <v>0</v>
      </c>
      <c r="V210" s="368"/>
      <c r="W210" s="9"/>
      <c r="Y210" s="32">
        <f t="shared" si="31"/>
        <v>0</v>
      </c>
      <c r="Z210" s="32">
        <f t="shared" si="32"/>
        <v>0</v>
      </c>
    </row>
    <row r="211" spans="1:26" x14ac:dyDescent="0.2">
      <c r="A211" s="70">
        <f t="shared" si="8"/>
        <v>196</v>
      </c>
      <c r="B211" s="303">
        <f t="shared" si="25"/>
        <v>0</v>
      </c>
      <c r="C211" s="304"/>
      <c r="D211" s="106"/>
      <c r="E211" s="106"/>
      <c r="F211" s="4"/>
      <c r="G211" s="40"/>
      <c r="H211" s="60"/>
      <c r="I211" s="8"/>
      <c r="J211" s="367"/>
      <c r="K211" s="246" t="str">
        <f t="shared" si="26"/>
        <v xml:space="preserve"> </v>
      </c>
      <c r="L211" s="375"/>
      <c r="N211" s="32">
        <f t="shared" si="27"/>
        <v>0</v>
      </c>
      <c r="O211" s="32">
        <f t="shared" si="28"/>
        <v>0</v>
      </c>
      <c r="Q211" s="32">
        <f t="shared" si="29"/>
        <v>0</v>
      </c>
      <c r="R211" s="32">
        <f t="shared" si="30"/>
        <v>0</v>
      </c>
      <c r="V211" s="368"/>
      <c r="W211" s="9"/>
      <c r="Y211" s="32">
        <f t="shared" si="31"/>
        <v>0</v>
      </c>
      <c r="Z211" s="32">
        <f t="shared" si="32"/>
        <v>0</v>
      </c>
    </row>
    <row r="212" spans="1:26" x14ac:dyDescent="0.2">
      <c r="A212" s="70">
        <f t="shared" si="8"/>
        <v>197</v>
      </c>
      <c r="B212" s="303">
        <f t="shared" si="25"/>
        <v>0</v>
      </c>
      <c r="C212" s="304"/>
      <c r="D212" s="106"/>
      <c r="E212" s="106"/>
      <c r="F212" s="4"/>
      <c r="G212" s="40"/>
      <c r="H212" s="60"/>
      <c r="I212" s="8"/>
      <c r="J212" s="367"/>
      <c r="K212" s="246" t="str">
        <f t="shared" si="26"/>
        <v xml:space="preserve"> </v>
      </c>
      <c r="L212" s="375"/>
      <c r="N212" s="32">
        <f t="shared" si="27"/>
        <v>0</v>
      </c>
      <c r="O212" s="32">
        <f t="shared" si="28"/>
        <v>0</v>
      </c>
      <c r="Q212" s="32">
        <f t="shared" si="29"/>
        <v>0</v>
      </c>
      <c r="R212" s="32">
        <f t="shared" si="30"/>
        <v>0</v>
      </c>
      <c r="V212" s="368"/>
      <c r="W212" s="9"/>
      <c r="Y212" s="32">
        <f t="shared" si="31"/>
        <v>0</v>
      </c>
      <c r="Z212" s="32">
        <f t="shared" si="32"/>
        <v>0</v>
      </c>
    </row>
    <row r="213" spans="1:26" x14ac:dyDescent="0.2">
      <c r="A213" s="70">
        <f t="shared" si="8"/>
        <v>198</v>
      </c>
      <c r="B213" s="303">
        <f t="shared" si="25"/>
        <v>0</v>
      </c>
      <c r="C213" s="304"/>
      <c r="D213" s="106"/>
      <c r="E213" s="106"/>
      <c r="F213" s="4"/>
      <c r="G213" s="40"/>
      <c r="H213" s="60"/>
      <c r="I213" s="8"/>
      <c r="J213" s="367"/>
      <c r="K213" s="246" t="str">
        <f t="shared" si="26"/>
        <v xml:space="preserve"> </v>
      </c>
      <c r="L213" s="375"/>
      <c r="N213" s="32">
        <f t="shared" si="27"/>
        <v>0</v>
      </c>
      <c r="O213" s="32">
        <f t="shared" si="28"/>
        <v>0</v>
      </c>
      <c r="Q213" s="32">
        <f t="shared" si="29"/>
        <v>0</v>
      </c>
      <c r="R213" s="32">
        <f t="shared" si="30"/>
        <v>0</v>
      </c>
      <c r="V213" s="368"/>
      <c r="W213" s="9"/>
      <c r="Y213" s="32">
        <f t="shared" si="31"/>
        <v>0</v>
      </c>
      <c r="Z213" s="32">
        <f t="shared" si="32"/>
        <v>0</v>
      </c>
    </row>
    <row r="214" spans="1:26" x14ac:dyDescent="0.2">
      <c r="A214" s="70">
        <f t="shared" si="8"/>
        <v>199</v>
      </c>
      <c r="B214" s="303">
        <f t="shared" si="25"/>
        <v>0</v>
      </c>
      <c r="C214" s="304"/>
      <c r="D214" s="106"/>
      <c r="E214" s="106"/>
      <c r="F214" s="4"/>
      <c r="G214" s="40"/>
      <c r="H214" s="60"/>
      <c r="I214" s="8"/>
      <c r="J214" s="367"/>
      <c r="K214" s="246" t="str">
        <f t="shared" si="26"/>
        <v xml:space="preserve"> </v>
      </c>
      <c r="L214" s="375"/>
      <c r="N214" s="32">
        <f t="shared" si="27"/>
        <v>0</v>
      </c>
      <c r="O214" s="32">
        <f t="shared" si="28"/>
        <v>0</v>
      </c>
      <c r="Q214" s="32">
        <f t="shared" si="29"/>
        <v>0</v>
      </c>
      <c r="R214" s="32">
        <f t="shared" si="30"/>
        <v>0</v>
      </c>
      <c r="V214" s="368"/>
      <c r="W214" s="9"/>
      <c r="Y214" s="32">
        <f t="shared" si="31"/>
        <v>0</v>
      </c>
      <c r="Z214" s="32">
        <f t="shared" si="32"/>
        <v>0</v>
      </c>
    </row>
    <row r="215" spans="1:26" x14ac:dyDescent="0.2">
      <c r="A215" s="70">
        <f t="shared" si="8"/>
        <v>200</v>
      </c>
      <c r="B215" s="303">
        <f t="shared" si="25"/>
        <v>0</v>
      </c>
      <c r="C215" s="304"/>
      <c r="D215" s="106"/>
      <c r="E215" s="106"/>
      <c r="F215" s="4"/>
      <c r="G215" s="40"/>
      <c r="H215" s="60"/>
      <c r="I215" s="8"/>
      <c r="J215" s="367"/>
      <c r="K215" s="246" t="str">
        <f t="shared" si="26"/>
        <v xml:space="preserve"> </v>
      </c>
      <c r="L215" s="375"/>
      <c r="N215" s="32">
        <f t="shared" si="27"/>
        <v>0</v>
      </c>
      <c r="O215" s="32">
        <f t="shared" si="28"/>
        <v>0</v>
      </c>
      <c r="Q215" s="32">
        <f t="shared" si="29"/>
        <v>0</v>
      </c>
      <c r="R215" s="32">
        <f t="shared" si="30"/>
        <v>0</v>
      </c>
      <c r="V215" s="368"/>
      <c r="W215" s="9"/>
      <c r="Y215" s="32">
        <f t="shared" si="31"/>
        <v>0</v>
      </c>
      <c r="Z215" s="32">
        <f t="shared" si="32"/>
        <v>0</v>
      </c>
    </row>
    <row r="216" spans="1:26" x14ac:dyDescent="0.2">
      <c r="A216" s="70">
        <f t="shared" si="8"/>
        <v>201</v>
      </c>
      <c r="B216" s="303">
        <f t="shared" si="25"/>
        <v>0</v>
      </c>
      <c r="C216" s="304"/>
      <c r="D216" s="106"/>
      <c r="E216" s="106"/>
      <c r="F216" s="4"/>
      <c r="G216" s="40"/>
      <c r="H216" s="60"/>
      <c r="I216" s="8"/>
      <c r="J216" s="367"/>
      <c r="K216" s="246" t="str">
        <f t="shared" si="26"/>
        <v xml:space="preserve"> </v>
      </c>
      <c r="L216" s="375"/>
      <c r="N216" s="32">
        <f t="shared" si="27"/>
        <v>0</v>
      </c>
      <c r="O216" s="32">
        <f t="shared" si="28"/>
        <v>0</v>
      </c>
      <c r="Q216" s="32">
        <f t="shared" si="29"/>
        <v>0</v>
      </c>
      <c r="R216" s="32">
        <f t="shared" si="30"/>
        <v>0</v>
      </c>
      <c r="V216" s="368"/>
      <c r="W216" s="9"/>
      <c r="Y216" s="32">
        <f t="shared" si="31"/>
        <v>0</v>
      </c>
      <c r="Z216" s="32">
        <f t="shared" si="32"/>
        <v>0</v>
      </c>
    </row>
    <row r="217" spans="1:26" x14ac:dyDescent="0.2">
      <c r="A217" s="70">
        <f t="shared" si="8"/>
        <v>202</v>
      </c>
      <c r="B217" s="303">
        <f t="shared" si="25"/>
        <v>0</v>
      </c>
      <c r="C217" s="304"/>
      <c r="D217" s="106"/>
      <c r="E217" s="106"/>
      <c r="F217" s="4"/>
      <c r="G217" s="40"/>
      <c r="H217" s="60"/>
      <c r="I217" s="8"/>
      <c r="J217" s="367"/>
      <c r="K217" s="246" t="str">
        <f t="shared" si="26"/>
        <v xml:space="preserve"> </v>
      </c>
      <c r="L217" s="375"/>
      <c r="N217" s="32">
        <f t="shared" si="27"/>
        <v>0</v>
      </c>
      <c r="O217" s="32">
        <f t="shared" si="28"/>
        <v>0</v>
      </c>
      <c r="Q217" s="32">
        <f t="shared" si="29"/>
        <v>0</v>
      </c>
      <c r="R217" s="32">
        <f t="shared" si="30"/>
        <v>0</v>
      </c>
      <c r="V217" s="368"/>
      <c r="W217" s="9"/>
      <c r="Y217" s="32">
        <f t="shared" si="31"/>
        <v>0</v>
      </c>
      <c r="Z217" s="32">
        <f t="shared" si="32"/>
        <v>0</v>
      </c>
    </row>
    <row r="218" spans="1:26" x14ac:dyDescent="0.2">
      <c r="A218" s="70">
        <f t="shared" si="8"/>
        <v>203</v>
      </c>
      <c r="B218" s="303">
        <f t="shared" si="25"/>
        <v>0</v>
      </c>
      <c r="C218" s="304"/>
      <c r="D218" s="106"/>
      <c r="E218" s="106"/>
      <c r="F218" s="4"/>
      <c r="G218" s="40"/>
      <c r="H218" s="60"/>
      <c r="I218" s="8"/>
      <c r="J218" s="367"/>
      <c r="K218" s="246" t="str">
        <f t="shared" si="26"/>
        <v xml:space="preserve"> </v>
      </c>
      <c r="L218" s="375"/>
      <c r="N218" s="32">
        <f t="shared" si="27"/>
        <v>0</v>
      </c>
      <c r="O218" s="32">
        <f t="shared" si="28"/>
        <v>0</v>
      </c>
      <c r="Q218" s="32">
        <f t="shared" si="29"/>
        <v>0</v>
      </c>
      <c r="R218" s="32">
        <f t="shared" si="30"/>
        <v>0</v>
      </c>
      <c r="V218" s="368"/>
      <c r="W218" s="9"/>
      <c r="Y218" s="32">
        <f t="shared" si="31"/>
        <v>0</v>
      </c>
      <c r="Z218" s="32">
        <f t="shared" si="32"/>
        <v>0</v>
      </c>
    </row>
    <row r="219" spans="1:26" x14ac:dyDescent="0.2">
      <c r="A219" s="70">
        <f t="shared" si="8"/>
        <v>204</v>
      </c>
      <c r="B219" s="303">
        <f t="shared" si="25"/>
        <v>0</v>
      </c>
      <c r="C219" s="304"/>
      <c r="D219" s="106"/>
      <c r="E219" s="106"/>
      <c r="F219" s="4"/>
      <c r="G219" s="40"/>
      <c r="H219" s="60"/>
      <c r="I219" s="8"/>
      <c r="J219" s="367"/>
      <c r="K219" s="246" t="str">
        <f t="shared" si="26"/>
        <v xml:space="preserve"> </v>
      </c>
      <c r="L219" s="375"/>
      <c r="N219" s="32">
        <f t="shared" si="27"/>
        <v>0</v>
      </c>
      <c r="O219" s="32">
        <f t="shared" si="28"/>
        <v>0</v>
      </c>
      <c r="Q219" s="32">
        <f t="shared" si="29"/>
        <v>0</v>
      </c>
      <c r="R219" s="32">
        <f t="shared" si="30"/>
        <v>0</v>
      </c>
      <c r="V219" s="368"/>
      <c r="W219" s="9"/>
      <c r="Y219" s="32">
        <f t="shared" si="31"/>
        <v>0</v>
      </c>
      <c r="Z219" s="32">
        <f t="shared" si="32"/>
        <v>0</v>
      </c>
    </row>
    <row r="220" spans="1:26" x14ac:dyDescent="0.2">
      <c r="A220" s="70">
        <f t="shared" si="8"/>
        <v>205</v>
      </c>
      <c r="B220" s="303">
        <f t="shared" si="25"/>
        <v>0</v>
      </c>
      <c r="C220" s="304"/>
      <c r="D220" s="106"/>
      <c r="E220" s="106"/>
      <c r="F220" s="4"/>
      <c r="G220" s="40"/>
      <c r="H220" s="60"/>
      <c r="I220" s="8"/>
      <c r="J220" s="367"/>
      <c r="K220" s="246" t="str">
        <f t="shared" si="26"/>
        <v xml:space="preserve"> </v>
      </c>
      <c r="L220" s="375"/>
      <c r="N220" s="32">
        <f t="shared" si="27"/>
        <v>0</v>
      </c>
      <c r="O220" s="32">
        <f t="shared" si="28"/>
        <v>0</v>
      </c>
      <c r="Q220" s="32">
        <f t="shared" si="29"/>
        <v>0</v>
      </c>
      <c r="R220" s="32">
        <f t="shared" si="30"/>
        <v>0</v>
      </c>
      <c r="V220" s="368"/>
      <c r="W220" s="9"/>
      <c r="Y220" s="32">
        <f t="shared" si="31"/>
        <v>0</v>
      </c>
      <c r="Z220" s="32">
        <f t="shared" si="32"/>
        <v>0</v>
      </c>
    </row>
    <row r="221" spans="1:26" x14ac:dyDescent="0.2">
      <c r="A221" s="70">
        <f t="shared" si="8"/>
        <v>206</v>
      </c>
      <c r="B221" s="303">
        <f t="shared" si="25"/>
        <v>0</v>
      </c>
      <c r="C221" s="304"/>
      <c r="D221" s="106"/>
      <c r="E221" s="106"/>
      <c r="F221" s="4"/>
      <c r="G221" s="40"/>
      <c r="H221" s="60"/>
      <c r="I221" s="8"/>
      <c r="J221" s="367"/>
      <c r="K221" s="246" t="str">
        <f t="shared" si="26"/>
        <v xml:space="preserve"> </v>
      </c>
      <c r="L221" s="375"/>
      <c r="N221" s="32">
        <f t="shared" si="27"/>
        <v>0</v>
      </c>
      <c r="O221" s="32">
        <f t="shared" si="28"/>
        <v>0</v>
      </c>
      <c r="Q221" s="32">
        <f t="shared" si="29"/>
        <v>0</v>
      </c>
      <c r="R221" s="32">
        <f t="shared" si="30"/>
        <v>0</v>
      </c>
      <c r="V221" s="368"/>
      <c r="W221" s="9"/>
      <c r="Y221" s="32">
        <f t="shared" si="31"/>
        <v>0</v>
      </c>
      <c r="Z221" s="32">
        <f t="shared" si="32"/>
        <v>0</v>
      </c>
    </row>
    <row r="222" spans="1:26" x14ac:dyDescent="0.2">
      <c r="A222" s="70">
        <f t="shared" si="8"/>
        <v>207</v>
      </c>
      <c r="B222" s="303">
        <f t="shared" si="25"/>
        <v>0</v>
      </c>
      <c r="C222" s="304"/>
      <c r="D222" s="106"/>
      <c r="E222" s="106"/>
      <c r="F222" s="4"/>
      <c r="G222" s="40"/>
      <c r="H222" s="60"/>
      <c r="I222" s="8"/>
      <c r="J222" s="367"/>
      <c r="K222" s="246" t="str">
        <f t="shared" si="26"/>
        <v xml:space="preserve"> </v>
      </c>
      <c r="L222" s="375"/>
      <c r="N222" s="32">
        <f t="shared" si="27"/>
        <v>0</v>
      </c>
      <c r="O222" s="32">
        <f t="shared" si="28"/>
        <v>0</v>
      </c>
      <c r="Q222" s="32">
        <f t="shared" si="29"/>
        <v>0</v>
      </c>
      <c r="R222" s="32">
        <f t="shared" si="30"/>
        <v>0</v>
      </c>
      <c r="V222" s="368"/>
      <c r="W222" s="9"/>
      <c r="Y222" s="32">
        <f t="shared" si="31"/>
        <v>0</v>
      </c>
      <c r="Z222" s="32">
        <f t="shared" si="32"/>
        <v>0</v>
      </c>
    </row>
    <row r="223" spans="1:26" x14ac:dyDescent="0.2">
      <c r="A223" s="70">
        <f t="shared" si="8"/>
        <v>208</v>
      </c>
      <c r="B223" s="303">
        <f t="shared" si="25"/>
        <v>0</v>
      </c>
      <c r="C223" s="304"/>
      <c r="D223" s="106"/>
      <c r="E223" s="106"/>
      <c r="F223" s="4"/>
      <c r="G223" s="40"/>
      <c r="H223" s="60"/>
      <c r="I223" s="8"/>
      <c r="J223" s="367"/>
      <c r="K223" s="246" t="str">
        <f t="shared" si="26"/>
        <v xml:space="preserve"> </v>
      </c>
      <c r="L223" s="375"/>
      <c r="N223" s="32">
        <f t="shared" si="27"/>
        <v>0</v>
      </c>
      <c r="O223" s="32">
        <f t="shared" si="28"/>
        <v>0</v>
      </c>
      <c r="Q223" s="32">
        <f t="shared" si="29"/>
        <v>0</v>
      </c>
      <c r="R223" s="32">
        <f t="shared" si="30"/>
        <v>0</v>
      </c>
      <c r="V223" s="368"/>
      <c r="W223" s="9"/>
      <c r="Y223" s="32">
        <f t="shared" si="31"/>
        <v>0</v>
      </c>
      <c r="Z223" s="32">
        <f t="shared" si="32"/>
        <v>0</v>
      </c>
    </row>
    <row r="224" spans="1:26" x14ac:dyDescent="0.2">
      <c r="A224" s="70">
        <f t="shared" si="8"/>
        <v>209</v>
      </c>
      <c r="B224" s="303">
        <f t="shared" si="25"/>
        <v>0</v>
      </c>
      <c r="C224" s="304"/>
      <c r="D224" s="106"/>
      <c r="E224" s="106"/>
      <c r="F224" s="4"/>
      <c r="G224" s="40"/>
      <c r="H224" s="60"/>
      <c r="I224" s="8"/>
      <c r="J224" s="367"/>
      <c r="K224" s="246" t="str">
        <f t="shared" si="26"/>
        <v xml:space="preserve"> </v>
      </c>
      <c r="L224" s="375"/>
      <c r="N224" s="32">
        <f t="shared" si="27"/>
        <v>0</v>
      </c>
      <c r="O224" s="32">
        <f t="shared" si="28"/>
        <v>0</v>
      </c>
      <c r="Q224" s="32">
        <f t="shared" si="29"/>
        <v>0</v>
      </c>
      <c r="R224" s="32">
        <f t="shared" si="30"/>
        <v>0</v>
      </c>
      <c r="V224" s="368"/>
      <c r="W224" s="9"/>
      <c r="Y224" s="32">
        <f t="shared" si="31"/>
        <v>0</v>
      </c>
      <c r="Z224" s="32">
        <f t="shared" si="32"/>
        <v>0</v>
      </c>
    </row>
    <row r="225" spans="1:26" x14ac:dyDescent="0.2">
      <c r="A225" s="70">
        <f t="shared" si="8"/>
        <v>210</v>
      </c>
      <c r="B225" s="303">
        <f t="shared" si="25"/>
        <v>0</v>
      </c>
      <c r="C225" s="304"/>
      <c r="D225" s="106"/>
      <c r="E225" s="106"/>
      <c r="F225" s="4"/>
      <c r="G225" s="40"/>
      <c r="H225" s="60"/>
      <c r="I225" s="8"/>
      <c r="J225" s="367"/>
      <c r="K225" s="246" t="str">
        <f t="shared" si="26"/>
        <v xml:space="preserve"> </v>
      </c>
      <c r="L225" s="375"/>
      <c r="N225" s="32">
        <f t="shared" si="27"/>
        <v>0</v>
      </c>
      <c r="O225" s="32">
        <f t="shared" si="28"/>
        <v>0</v>
      </c>
      <c r="Q225" s="32">
        <f t="shared" si="29"/>
        <v>0</v>
      </c>
      <c r="R225" s="32">
        <f t="shared" si="30"/>
        <v>0</v>
      </c>
      <c r="V225" s="368"/>
      <c r="W225" s="9"/>
      <c r="Y225" s="32">
        <f t="shared" si="31"/>
        <v>0</v>
      </c>
      <c r="Z225" s="32">
        <f t="shared" si="32"/>
        <v>0</v>
      </c>
    </row>
    <row r="226" spans="1:26" x14ac:dyDescent="0.2">
      <c r="A226" s="70">
        <f t="shared" si="8"/>
        <v>211</v>
      </c>
      <c r="B226" s="303">
        <f t="shared" si="25"/>
        <v>0</v>
      </c>
      <c r="C226" s="304"/>
      <c r="D226" s="106"/>
      <c r="E226" s="106"/>
      <c r="F226" s="4"/>
      <c r="G226" s="40"/>
      <c r="H226" s="60"/>
      <c r="I226" s="8"/>
      <c r="J226" s="367"/>
      <c r="K226" s="246" t="str">
        <f t="shared" si="26"/>
        <v xml:space="preserve"> </v>
      </c>
      <c r="L226" s="375"/>
      <c r="N226" s="32">
        <f t="shared" si="27"/>
        <v>0</v>
      </c>
      <c r="O226" s="32">
        <f t="shared" si="28"/>
        <v>0</v>
      </c>
      <c r="Q226" s="32">
        <f t="shared" si="29"/>
        <v>0</v>
      </c>
      <c r="R226" s="32">
        <f t="shared" si="30"/>
        <v>0</v>
      </c>
      <c r="V226" s="368"/>
      <c r="W226" s="9"/>
      <c r="Y226" s="32">
        <f t="shared" si="31"/>
        <v>0</v>
      </c>
      <c r="Z226" s="32">
        <f t="shared" si="32"/>
        <v>0</v>
      </c>
    </row>
    <row r="227" spans="1:26" x14ac:dyDescent="0.2">
      <c r="A227" s="70">
        <f t="shared" si="8"/>
        <v>212</v>
      </c>
      <c r="B227" s="303">
        <f t="shared" si="25"/>
        <v>0</v>
      </c>
      <c r="C227" s="304"/>
      <c r="D227" s="106"/>
      <c r="E227" s="106"/>
      <c r="F227" s="4"/>
      <c r="G227" s="40"/>
      <c r="H227" s="60"/>
      <c r="I227" s="8"/>
      <c r="J227" s="367"/>
      <c r="K227" s="246" t="str">
        <f t="shared" si="26"/>
        <v xml:space="preserve"> </v>
      </c>
      <c r="L227" s="375"/>
      <c r="N227" s="32">
        <f t="shared" si="27"/>
        <v>0</v>
      </c>
      <c r="O227" s="32">
        <f t="shared" si="28"/>
        <v>0</v>
      </c>
      <c r="Q227" s="32">
        <f t="shared" si="29"/>
        <v>0</v>
      </c>
      <c r="R227" s="32">
        <f t="shared" si="30"/>
        <v>0</v>
      </c>
      <c r="V227" s="368"/>
      <c r="W227" s="9"/>
      <c r="Y227" s="32">
        <f t="shared" si="31"/>
        <v>0</v>
      </c>
      <c r="Z227" s="32">
        <f t="shared" si="32"/>
        <v>0</v>
      </c>
    </row>
    <row r="228" spans="1:26" x14ac:dyDescent="0.2">
      <c r="A228" s="70">
        <f t="shared" si="8"/>
        <v>213</v>
      </c>
      <c r="B228" s="303">
        <f t="shared" si="25"/>
        <v>0</v>
      </c>
      <c r="C228" s="304"/>
      <c r="D228" s="106"/>
      <c r="E228" s="106"/>
      <c r="F228" s="4"/>
      <c r="G228" s="40"/>
      <c r="H228" s="60"/>
      <c r="I228" s="8"/>
      <c r="J228" s="367"/>
      <c r="K228" s="246" t="str">
        <f t="shared" si="26"/>
        <v xml:space="preserve"> </v>
      </c>
      <c r="L228" s="375"/>
      <c r="N228" s="32">
        <f t="shared" si="27"/>
        <v>0</v>
      </c>
      <c r="O228" s="32">
        <f t="shared" si="28"/>
        <v>0</v>
      </c>
      <c r="Q228" s="32">
        <f t="shared" si="29"/>
        <v>0</v>
      </c>
      <c r="R228" s="32">
        <f t="shared" si="30"/>
        <v>0</v>
      </c>
      <c r="V228" s="368"/>
      <c r="W228" s="9"/>
      <c r="Y228" s="32">
        <f t="shared" si="31"/>
        <v>0</v>
      </c>
      <c r="Z228" s="32">
        <f t="shared" si="32"/>
        <v>0</v>
      </c>
    </row>
    <row r="229" spans="1:26" x14ac:dyDescent="0.2">
      <c r="A229" s="70">
        <f t="shared" si="8"/>
        <v>214</v>
      </c>
      <c r="B229" s="303">
        <f t="shared" si="25"/>
        <v>0</v>
      </c>
      <c r="C229" s="304"/>
      <c r="D229" s="106"/>
      <c r="E229" s="106"/>
      <c r="F229" s="4"/>
      <c r="G229" s="40"/>
      <c r="H229" s="60"/>
      <c r="I229" s="8"/>
      <c r="J229" s="367"/>
      <c r="K229" s="246" t="str">
        <f t="shared" si="26"/>
        <v xml:space="preserve"> </v>
      </c>
      <c r="L229" s="375"/>
      <c r="N229" s="32">
        <f t="shared" si="27"/>
        <v>0</v>
      </c>
      <c r="O229" s="32">
        <f t="shared" si="28"/>
        <v>0</v>
      </c>
      <c r="Q229" s="32">
        <f t="shared" si="29"/>
        <v>0</v>
      </c>
      <c r="R229" s="32">
        <f t="shared" si="30"/>
        <v>0</v>
      </c>
      <c r="V229" s="368"/>
      <c r="W229" s="9"/>
      <c r="Y229" s="32">
        <f t="shared" si="31"/>
        <v>0</v>
      </c>
      <c r="Z229" s="32">
        <f t="shared" si="32"/>
        <v>0</v>
      </c>
    </row>
    <row r="230" spans="1:26" x14ac:dyDescent="0.2">
      <c r="A230" s="70">
        <f t="shared" si="8"/>
        <v>215</v>
      </c>
      <c r="B230" s="303">
        <f t="shared" si="25"/>
        <v>0</v>
      </c>
      <c r="C230" s="304"/>
      <c r="D230" s="106"/>
      <c r="E230" s="106"/>
      <c r="F230" s="4"/>
      <c r="G230" s="40"/>
      <c r="H230" s="60"/>
      <c r="I230" s="8"/>
      <c r="J230" s="367"/>
      <c r="K230" s="246" t="str">
        <f t="shared" si="26"/>
        <v xml:space="preserve"> </v>
      </c>
      <c r="L230" s="375"/>
      <c r="N230" s="32">
        <f t="shared" si="27"/>
        <v>0</v>
      </c>
      <c r="O230" s="32">
        <f t="shared" si="28"/>
        <v>0</v>
      </c>
      <c r="Q230" s="32">
        <f t="shared" si="29"/>
        <v>0</v>
      </c>
      <c r="R230" s="32">
        <f t="shared" si="30"/>
        <v>0</v>
      </c>
      <c r="V230" s="368"/>
      <c r="W230" s="9"/>
      <c r="Y230" s="32">
        <f t="shared" si="31"/>
        <v>0</v>
      </c>
      <c r="Z230" s="32">
        <f t="shared" si="32"/>
        <v>0</v>
      </c>
    </row>
    <row r="231" spans="1:26" x14ac:dyDescent="0.2">
      <c r="A231" s="70">
        <f t="shared" si="8"/>
        <v>216</v>
      </c>
      <c r="B231" s="303">
        <f t="shared" si="25"/>
        <v>0</v>
      </c>
      <c r="C231" s="304"/>
      <c r="D231" s="106"/>
      <c r="E231" s="106"/>
      <c r="F231" s="4"/>
      <c r="G231" s="40"/>
      <c r="H231" s="60"/>
      <c r="I231" s="8"/>
      <c r="J231" s="367"/>
      <c r="K231" s="246" t="str">
        <f t="shared" si="26"/>
        <v xml:space="preserve"> </v>
      </c>
      <c r="L231" s="375"/>
      <c r="N231" s="32">
        <f t="shared" si="27"/>
        <v>0</v>
      </c>
      <c r="O231" s="32">
        <f t="shared" si="28"/>
        <v>0</v>
      </c>
      <c r="Q231" s="32">
        <f t="shared" si="29"/>
        <v>0</v>
      </c>
      <c r="R231" s="32">
        <f t="shared" si="30"/>
        <v>0</v>
      </c>
      <c r="V231" s="368"/>
      <c r="W231" s="9"/>
      <c r="Y231" s="32">
        <f t="shared" si="31"/>
        <v>0</v>
      </c>
      <c r="Z231" s="32">
        <f t="shared" si="32"/>
        <v>0</v>
      </c>
    </row>
    <row r="232" spans="1:26" x14ac:dyDescent="0.2">
      <c r="A232" s="70">
        <f t="shared" si="8"/>
        <v>217</v>
      </c>
      <c r="B232" s="303">
        <f t="shared" si="25"/>
        <v>0</v>
      </c>
      <c r="C232" s="304"/>
      <c r="D232" s="106"/>
      <c r="E232" s="106"/>
      <c r="F232" s="4"/>
      <c r="G232" s="40"/>
      <c r="H232" s="60"/>
      <c r="I232" s="8"/>
      <c r="J232" s="367"/>
      <c r="K232" s="246" t="str">
        <f t="shared" si="26"/>
        <v xml:space="preserve"> </v>
      </c>
      <c r="L232" s="375"/>
      <c r="N232" s="32">
        <f t="shared" si="27"/>
        <v>0</v>
      </c>
      <c r="O232" s="32">
        <f t="shared" si="28"/>
        <v>0</v>
      </c>
      <c r="Q232" s="32">
        <f t="shared" si="29"/>
        <v>0</v>
      </c>
      <c r="R232" s="32">
        <f t="shared" si="30"/>
        <v>0</v>
      </c>
      <c r="V232" s="368"/>
      <c r="W232" s="9"/>
      <c r="Y232" s="32">
        <f t="shared" si="31"/>
        <v>0</v>
      </c>
      <c r="Z232" s="32">
        <f t="shared" si="32"/>
        <v>0</v>
      </c>
    </row>
    <row r="233" spans="1:26" x14ac:dyDescent="0.2">
      <c r="A233" s="70">
        <f t="shared" si="8"/>
        <v>218</v>
      </c>
      <c r="B233" s="303">
        <f t="shared" si="25"/>
        <v>0</v>
      </c>
      <c r="C233" s="304"/>
      <c r="D233" s="106"/>
      <c r="E233" s="106"/>
      <c r="F233" s="4"/>
      <c r="G233" s="40"/>
      <c r="H233" s="60"/>
      <c r="I233" s="8"/>
      <c r="J233" s="367"/>
      <c r="K233" s="246" t="str">
        <f t="shared" si="26"/>
        <v xml:space="preserve"> </v>
      </c>
      <c r="L233" s="375"/>
      <c r="N233" s="32">
        <f t="shared" si="27"/>
        <v>0</v>
      </c>
      <c r="O233" s="32">
        <f t="shared" si="28"/>
        <v>0</v>
      </c>
      <c r="Q233" s="32">
        <f t="shared" si="29"/>
        <v>0</v>
      </c>
      <c r="R233" s="32">
        <f t="shared" si="30"/>
        <v>0</v>
      </c>
      <c r="V233" s="368"/>
      <c r="W233" s="9"/>
      <c r="Y233" s="32">
        <f t="shared" si="31"/>
        <v>0</v>
      </c>
      <c r="Z233" s="32">
        <f t="shared" si="32"/>
        <v>0</v>
      </c>
    </row>
    <row r="234" spans="1:26" x14ac:dyDescent="0.2">
      <c r="A234" s="70">
        <f t="shared" si="8"/>
        <v>219</v>
      </c>
      <c r="B234" s="303">
        <f t="shared" si="25"/>
        <v>0</v>
      </c>
      <c r="C234" s="304"/>
      <c r="D234" s="106"/>
      <c r="E234" s="106"/>
      <c r="F234" s="4"/>
      <c r="G234" s="40"/>
      <c r="H234" s="60"/>
      <c r="I234" s="8"/>
      <c r="J234" s="367"/>
      <c r="K234" s="246" t="str">
        <f t="shared" si="26"/>
        <v xml:space="preserve"> </v>
      </c>
      <c r="L234" s="375"/>
      <c r="N234" s="32">
        <f t="shared" si="27"/>
        <v>0</v>
      </c>
      <c r="O234" s="32">
        <f t="shared" si="28"/>
        <v>0</v>
      </c>
      <c r="Q234" s="32">
        <f t="shared" si="29"/>
        <v>0</v>
      </c>
      <c r="R234" s="32">
        <f t="shared" si="30"/>
        <v>0</v>
      </c>
      <c r="V234" s="368"/>
      <c r="W234" s="9"/>
      <c r="Y234" s="32">
        <f t="shared" si="31"/>
        <v>0</v>
      </c>
      <c r="Z234" s="32">
        <f t="shared" si="32"/>
        <v>0</v>
      </c>
    </row>
    <row r="235" spans="1:26" x14ac:dyDescent="0.2">
      <c r="A235" s="70">
        <f t="shared" si="8"/>
        <v>220</v>
      </c>
      <c r="B235" s="303">
        <f t="shared" si="25"/>
        <v>0</v>
      </c>
      <c r="C235" s="304"/>
      <c r="D235" s="106"/>
      <c r="E235" s="106"/>
      <c r="F235" s="4"/>
      <c r="G235" s="40"/>
      <c r="H235" s="60"/>
      <c r="I235" s="8"/>
      <c r="J235" s="367"/>
      <c r="K235" s="246" t="str">
        <f t="shared" si="26"/>
        <v xml:space="preserve"> </v>
      </c>
      <c r="L235" s="375"/>
      <c r="N235" s="32">
        <f t="shared" si="27"/>
        <v>0</v>
      </c>
      <c r="O235" s="32">
        <f t="shared" si="28"/>
        <v>0</v>
      </c>
      <c r="Q235" s="32">
        <f t="shared" si="29"/>
        <v>0</v>
      </c>
      <c r="R235" s="32">
        <f t="shared" si="30"/>
        <v>0</v>
      </c>
      <c r="V235" s="368"/>
      <c r="W235" s="9"/>
      <c r="Y235" s="32">
        <f t="shared" si="31"/>
        <v>0</v>
      </c>
      <c r="Z235" s="32">
        <f t="shared" si="32"/>
        <v>0</v>
      </c>
    </row>
    <row r="236" spans="1:26" x14ac:dyDescent="0.2">
      <c r="A236" s="70">
        <f t="shared" si="8"/>
        <v>221</v>
      </c>
      <c r="B236" s="303">
        <f t="shared" si="25"/>
        <v>0</v>
      </c>
      <c r="C236" s="304"/>
      <c r="D236" s="106"/>
      <c r="E236" s="106"/>
      <c r="F236" s="4"/>
      <c r="G236" s="40"/>
      <c r="H236" s="60"/>
      <c r="I236" s="8"/>
      <c r="J236" s="367"/>
      <c r="K236" s="246" t="str">
        <f t="shared" si="26"/>
        <v xml:space="preserve"> </v>
      </c>
      <c r="L236" s="375"/>
      <c r="N236" s="32">
        <f t="shared" si="27"/>
        <v>0</v>
      </c>
      <c r="O236" s="32">
        <f t="shared" si="28"/>
        <v>0</v>
      </c>
      <c r="Q236" s="32">
        <f t="shared" si="29"/>
        <v>0</v>
      </c>
      <c r="R236" s="32">
        <f t="shared" si="30"/>
        <v>0</v>
      </c>
      <c r="V236" s="368"/>
      <c r="W236" s="9"/>
      <c r="Y236" s="32">
        <f t="shared" si="31"/>
        <v>0</v>
      </c>
      <c r="Z236" s="32">
        <f t="shared" si="32"/>
        <v>0</v>
      </c>
    </row>
    <row r="237" spans="1:26" x14ac:dyDescent="0.2">
      <c r="A237" s="70">
        <f t="shared" si="8"/>
        <v>222</v>
      </c>
      <c r="B237" s="303">
        <f t="shared" si="25"/>
        <v>0</v>
      </c>
      <c r="C237" s="304"/>
      <c r="D237" s="106"/>
      <c r="E237" s="106"/>
      <c r="F237" s="4"/>
      <c r="G237" s="40"/>
      <c r="H237" s="60"/>
      <c r="I237" s="8"/>
      <c r="J237" s="367"/>
      <c r="K237" s="246" t="str">
        <f t="shared" si="26"/>
        <v xml:space="preserve"> </v>
      </c>
      <c r="L237" s="375"/>
      <c r="N237" s="32">
        <f t="shared" si="27"/>
        <v>0</v>
      </c>
      <c r="O237" s="32">
        <f t="shared" si="28"/>
        <v>0</v>
      </c>
      <c r="Q237" s="32">
        <f t="shared" si="29"/>
        <v>0</v>
      </c>
      <c r="R237" s="32">
        <f t="shared" si="30"/>
        <v>0</v>
      </c>
      <c r="V237" s="368"/>
      <c r="W237" s="9"/>
      <c r="Y237" s="32">
        <f t="shared" si="31"/>
        <v>0</v>
      </c>
      <c r="Z237" s="32">
        <f t="shared" si="32"/>
        <v>0</v>
      </c>
    </row>
    <row r="238" spans="1:26" x14ac:dyDescent="0.2">
      <c r="A238" s="70">
        <f t="shared" si="8"/>
        <v>223</v>
      </c>
      <c r="B238" s="303">
        <f t="shared" si="25"/>
        <v>0</v>
      </c>
      <c r="C238" s="304"/>
      <c r="D238" s="106"/>
      <c r="E238" s="106"/>
      <c r="F238" s="4"/>
      <c r="G238" s="40"/>
      <c r="H238" s="60"/>
      <c r="I238" s="8"/>
      <c r="J238" s="367"/>
      <c r="K238" s="246" t="str">
        <f t="shared" si="26"/>
        <v xml:space="preserve"> </v>
      </c>
      <c r="L238" s="375"/>
      <c r="N238" s="32">
        <f t="shared" si="27"/>
        <v>0</v>
      </c>
      <c r="O238" s="32">
        <f t="shared" si="28"/>
        <v>0</v>
      </c>
      <c r="Q238" s="32">
        <f t="shared" si="29"/>
        <v>0</v>
      </c>
      <c r="R238" s="32">
        <f t="shared" si="30"/>
        <v>0</v>
      </c>
      <c r="V238" s="368"/>
      <c r="W238" s="9"/>
      <c r="Y238" s="32">
        <f t="shared" si="31"/>
        <v>0</v>
      </c>
      <c r="Z238" s="32">
        <f t="shared" si="32"/>
        <v>0</v>
      </c>
    </row>
    <row r="239" spans="1:26" x14ac:dyDescent="0.2">
      <c r="A239" s="70">
        <f t="shared" si="8"/>
        <v>224</v>
      </c>
      <c r="B239" s="303">
        <f t="shared" si="25"/>
        <v>0</v>
      </c>
      <c r="C239" s="304"/>
      <c r="D239" s="106"/>
      <c r="E239" s="106"/>
      <c r="F239" s="4"/>
      <c r="G239" s="40"/>
      <c r="H239" s="60"/>
      <c r="I239" s="8"/>
      <c r="J239" s="367"/>
      <c r="K239" s="246" t="str">
        <f t="shared" si="26"/>
        <v xml:space="preserve"> </v>
      </c>
      <c r="L239" s="375"/>
      <c r="N239" s="32">
        <f t="shared" si="27"/>
        <v>0</v>
      </c>
      <c r="O239" s="32">
        <f t="shared" si="28"/>
        <v>0</v>
      </c>
      <c r="Q239" s="32">
        <f t="shared" si="29"/>
        <v>0</v>
      </c>
      <c r="R239" s="32">
        <f t="shared" si="30"/>
        <v>0</v>
      </c>
      <c r="V239" s="368"/>
      <c r="W239" s="9"/>
      <c r="Y239" s="32">
        <f t="shared" si="31"/>
        <v>0</v>
      </c>
      <c r="Z239" s="32">
        <f t="shared" si="32"/>
        <v>0</v>
      </c>
    </row>
    <row r="240" spans="1:26" x14ac:dyDescent="0.2">
      <c r="A240" s="70">
        <f t="shared" si="8"/>
        <v>225</v>
      </c>
      <c r="B240" s="303">
        <f t="shared" si="25"/>
        <v>0</v>
      </c>
      <c r="C240" s="304"/>
      <c r="D240" s="106"/>
      <c r="E240" s="106"/>
      <c r="F240" s="4"/>
      <c r="G240" s="40"/>
      <c r="H240" s="60"/>
      <c r="I240" s="8"/>
      <c r="J240" s="367"/>
      <c r="K240" s="246" t="str">
        <f t="shared" si="26"/>
        <v xml:space="preserve"> </v>
      </c>
      <c r="L240" s="375"/>
      <c r="N240" s="32">
        <f t="shared" si="27"/>
        <v>0</v>
      </c>
      <c r="O240" s="32">
        <f t="shared" si="28"/>
        <v>0</v>
      </c>
      <c r="Q240" s="32">
        <f t="shared" si="29"/>
        <v>0</v>
      </c>
      <c r="R240" s="32">
        <f t="shared" si="30"/>
        <v>0</v>
      </c>
      <c r="V240" s="368"/>
      <c r="W240" s="9"/>
      <c r="Y240" s="32">
        <f t="shared" si="31"/>
        <v>0</v>
      </c>
      <c r="Z240" s="32">
        <f t="shared" si="32"/>
        <v>0</v>
      </c>
    </row>
    <row r="241" spans="1:26" x14ac:dyDescent="0.2">
      <c r="A241" s="70">
        <f t="shared" si="8"/>
        <v>226</v>
      </c>
      <c r="B241" s="303">
        <f t="shared" si="25"/>
        <v>0</v>
      </c>
      <c r="C241" s="304"/>
      <c r="D241" s="106"/>
      <c r="E241" s="106"/>
      <c r="F241" s="4"/>
      <c r="G241" s="40"/>
      <c r="H241" s="60"/>
      <c r="I241" s="8"/>
      <c r="J241" s="367"/>
      <c r="K241" s="246" t="str">
        <f t="shared" si="26"/>
        <v xml:space="preserve"> </v>
      </c>
      <c r="L241" s="375"/>
      <c r="N241" s="32">
        <f t="shared" si="27"/>
        <v>0</v>
      </c>
      <c r="O241" s="32">
        <f t="shared" si="28"/>
        <v>0</v>
      </c>
      <c r="Q241" s="32">
        <f t="shared" si="29"/>
        <v>0</v>
      </c>
      <c r="R241" s="32">
        <f t="shared" si="30"/>
        <v>0</v>
      </c>
      <c r="V241" s="368"/>
      <c r="W241" s="9"/>
      <c r="Y241" s="32">
        <f t="shared" si="31"/>
        <v>0</v>
      </c>
      <c r="Z241" s="32">
        <f t="shared" si="32"/>
        <v>0</v>
      </c>
    </row>
    <row r="242" spans="1:26" x14ac:dyDescent="0.2">
      <c r="A242" s="70">
        <f t="shared" si="8"/>
        <v>227</v>
      </c>
      <c r="B242" s="303">
        <f t="shared" si="25"/>
        <v>0</v>
      </c>
      <c r="C242" s="304"/>
      <c r="D242" s="106"/>
      <c r="E242" s="106"/>
      <c r="F242" s="4"/>
      <c r="G242" s="40"/>
      <c r="H242" s="60"/>
      <c r="I242" s="8"/>
      <c r="J242" s="367"/>
      <c r="K242" s="246" t="str">
        <f t="shared" si="26"/>
        <v xml:space="preserve"> </v>
      </c>
      <c r="L242" s="375"/>
      <c r="N242" s="32">
        <f t="shared" si="27"/>
        <v>0</v>
      </c>
      <c r="O242" s="32">
        <f t="shared" si="28"/>
        <v>0</v>
      </c>
      <c r="Q242" s="32">
        <f t="shared" si="29"/>
        <v>0</v>
      </c>
      <c r="R242" s="32">
        <f t="shared" si="30"/>
        <v>0</v>
      </c>
      <c r="V242" s="368"/>
      <c r="W242" s="9"/>
      <c r="Y242" s="32">
        <f t="shared" si="31"/>
        <v>0</v>
      </c>
      <c r="Z242" s="32">
        <f t="shared" si="32"/>
        <v>0</v>
      </c>
    </row>
    <row r="243" spans="1:26" x14ac:dyDescent="0.2">
      <c r="A243" s="70">
        <f t="shared" si="8"/>
        <v>228</v>
      </c>
      <c r="B243" s="303">
        <f t="shared" si="25"/>
        <v>0</v>
      </c>
      <c r="C243" s="304"/>
      <c r="D243" s="106"/>
      <c r="E243" s="106"/>
      <c r="F243" s="4"/>
      <c r="G243" s="40"/>
      <c r="H243" s="60"/>
      <c r="I243" s="8"/>
      <c r="J243" s="367"/>
      <c r="K243" s="246" t="str">
        <f t="shared" si="26"/>
        <v xml:space="preserve"> </v>
      </c>
      <c r="L243" s="375"/>
      <c r="N243" s="32">
        <f t="shared" si="27"/>
        <v>0</v>
      </c>
      <c r="O243" s="32">
        <f t="shared" si="28"/>
        <v>0</v>
      </c>
      <c r="Q243" s="32">
        <f t="shared" si="29"/>
        <v>0</v>
      </c>
      <c r="R243" s="32">
        <f t="shared" si="30"/>
        <v>0</v>
      </c>
      <c r="V243" s="368"/>
      <c r="W243" s="9"/>
      <c r="Y243" s="32">
        <f t="shared" si="31"/>
        <v>0</v>
      </c>
      <c r="Z243" s="32">
        <f t="shared" si="32"/>
        <v>0</v>
      </c>
    </row>
    <row r="244" spans="1:26" x14ac:dyDescent="0.2">
      <c r="A244" s="70">
        <f t="shared" si="8"/>
        <v>229</v>
      </c>
      <c r="B244" s="303">
        <f t="shared" si="25"/>
        <v>0</v>
      </c>
      <c r="C244" s="304"/>
      <c r="D244" s="106"/>
      <c r="E244" s="106"/>
      <c r="F244" s="4"/>
      <c r="G244" s="40"/>
      <c r="H244" s="60"/>
      <c r="I244" s="8"/>
      <c r="J244" s="367"/>
      <c r="K244" s="246" t="str">
        <f t="shared" si="26"/>
        <v xml:space="preserve"> </v>
      </c>
      <c r="L244" s="375"/>
      <c r="N244" s="32">
        <f t="shared" si="27"/>
        <v>0</v>
      </c>
      <c r="O244" s="32">
        <f t="shared" si="28"/>
        <v>0</v>
      </c>
      <c r="Q244" s="32">
        <f t="shared" si="29"/>
        <v>0</v>
      </c>
      <c r="R244" s="32">
        <f t="shared" si="30"/>
        <v>0</v>
      </c>
      <c r="V244" s="368"/>
      <c r="W244" s="9"/>
      <c r="Y244" s="32">
        <f t="shared" si="31"/>
        <v>0</v>
      </c>
      <c r="Z244" s="32">
        <f t="shared" si="32"/>
        <v>0</v>
      </c>
    </row>
    <row r="245" spans="1:26" x14ac:dyDescent="0.2">
      <c r="A245" s="70">
        <f t="shared" si="8"/>
        <v>230</v>
      </c>
      <c r="B245" s="303">
        <f t="shared" si="25"/>
        <v>0</v>
      </c>
      <c r="C245" s="304"/>
      <c r="D245" s="106"/>
      <c r="E245" s="106"/>
      <c r="F245" s="4"/>
      <c r="G245" s="40"/>
      <c r="H245" s="60"/>
      <c r="I245" s="8"/>
      <c r="J245" s="367"/>
      <c r="K245" s="246" t="str">
        <f t="shared" si="26"/>
        <v xml:space="preserve"> </v>
      </c>
      <c r="L245" s="375"/>
      <c r="N245" s="32">
        <f t="shared" si="27"/>
        <v>0</v>
      </c>
      <c r="O245" s="32">
        <f t="shared" si="28"/>
        <v>0</v>
      </c>
      <c r="Q245" s="32">
        <f t="shared" si="29"/>
        <v>0</v>
      </c>
      <c r="R245" s="32">
        <f t="shared" si="30"/>
        <v>0</v>
      </c>
      <c r="V245" s="368"/>
      <c r="W245" s="9"/>
      <c r="Y245" s="32">
        <f t="shared" si="31"/>
        <v>0</v>
      </c>
      <c r="Z245" s="32">
        <f t="shared" si="32"/>
        <v>0</v>
      </c>
    </row>
    <row r="246" spans="1:26" x14ac:dyDescent="0.2">
      <c r="A246" s="70">
        <f t="shared" si="8"/>
        <v>231</v>
      </c>
      <c r="B246" s="303">
        <f t="shared" si="25"/>
        <v>0</v>
      </c>
      <c r="C246" s="304"/>
      <c r="D246" s="106"/>
      <c r="E246" s="106"/>
      <c r="F246" s="4"/>
      <c r="G246" s="40"/>
      <c r="H246" s="60"/>
      <c r="I246" s="8"/>
      <c r="J246" s="367"/>
      <c r="K246" s="246" t="str">
        <f t="shared" si="26"/>
        <v xml:space="preserve"> </v>
      </c>
      <c r="L246" s="375"/>
      <c r="N246" s="32">
        <f t="shared" si="27"/>
        <v>0</v>
      </c>
      <c r="O246" s="32">
        <f t="shared" si="28"/>
        <v>0</v>
      </c>
      <c r="Q246" s="32">
        <f t="shared" si="29"/>
        <v>0</v>
      </c>
      <c r="R246" s="32">
        <f t="shared" si="30"/>
        <v>0</v>
      </c>
      <c r="V246" s="368"/>
      <c r="W246" s="9"/>
      <c r="Y246" s="32">
        <f t="shared" si="31"/>
        <v>0</v>
      </c>
      <c r="Z246" s="32">
        <f t="shared" si="32"/>
        <v>0</v>
      </c>
    </row>
    <row r="247" spans="1:26" x14ac:dyDescent="0.2">
      <c r="A247" s="70">
        <f t="shared" si="8"/>
        <v>232</v>
      </c>
      <c r="B247" s="303">
        <f t="shared" si="25"/>
        <v>0</v>
      </c>
      <c r="C247" s="304"/>
      <c r="D247" s="106"/>
      <c r="E247" s="106"/>
      <c r="F247" s="4"/>
      <c r="G247" s="40"/>
      <c r="H247" s="60"/>
      <c r="I247" s="8"/>
      <c r="J247" s="367"/>
      <c r="K247" s="246" t="str">
        <f t="shared" si="26"/>
        <v xml:space="preserve"> </v>
      </c>
      <c r="L247" s="375"/>
      <c r="N247" s="32">
        <f t="shared" si="27"/>
        <v>0</v>
      </c>
      <c r="O247" s="32">
        <f t="shared" si="28"/>
        <v>0</v>
      </c>
      <c r="Q247" s="32">
        <f t="shared" si="29"/>
        <v>0</v>
      </c>
      <c r="R247" s="32">
        <f t="shared" si="30"/>
        <v>0</v>
      </c>
      <c r="V247" s="368"/>
      <c r="W247" s="9"/>
      <c r="Y247" s="32">
        <f t="shared" si="31"/>
        <v>0</v>
      </c>
      <c r="Z247" s="32">
        <f t="shared" si="32"/>
        <v>0</v>
      </c>
    </row>
    <row r="248" spans="1:26" x14ac:dyDescent="0.2">
      <c r="A248" s="70">
        <f t="shared" si="8"/>
        <v>233</v>
      </c>
      <c r="B248" s="303">
        <f t="shared" si="25"/>
        <v>0</v>
      </c>
      <c r="C248" s="304"/>
      <c r="D248" s="106"/>
      <c r="E248" s="106"/>
      <c r="F248" s="4"/>
      <c r="G248" s="40"/>
      <c r="H248" s="60"/>
      <c r="I248" s="8"/>
      <c r="J248" s="367"/>
      <c r="K248" s="246" t="str">
        <f t="shared" si="26"/>
        <v xml:space="preserve"> </v>
      </c>
      <c r="L248" s="375"/>
      <c r="N248" s="32">
        <f t="shared" si="27"/>
        <v>0</v>
      </c>
      <c r="O248" s="32">
        <f t="shared" si="28"/>
        <v>0</v>
      </c>
      <c r="Q248" s="32">
        <f t="shared" si="29"/>
        <v>0</v>
      </c>
      <c r="R248" s="32">
        <f t="shared" si="30"/>
        <v>0</v>
      </c>
      <c r="V248" s="368"/>
      <c r="W248" s="9"/>
      <c r="Y248" s="32">
        <f t="shared" si="31"/>
        <v>0</v>
      </c>
      <c r="Z248" s="32">
        <f t="shared" si="32"/>
        <v>0</v>
      </c>
    </row>
    <row r="249" spans="1:26" x14ac:dyDescent="0.2">
      <c r="A249" s="70">
        <f t="shared" si="8"/>
        <v>234</v>
      </c>
      <c r="B249" s="303">
        <f t="shared" si="25"/>
        <v>0</v>
      </c>
      <c r="C249" s="304"/>
      <c r="D249" s="106"/>
      <c r="E249" s="106"/>
      <c r="F249" s="4"/>
      <c r="G249" s="40"/>
      <c r="H249" s="60"/>
      <c r="I249" s="8"/>
      <c r="J249" s="367"/>
      <c r="K249" s="246" t="str">
        <f t="shared" si="26"/>
        <v xml:space="preserve"> </v>
      </c>
      <c r="L249" s="375"/>
      <c r="N249" s="32">
        <f t="shared" si="27"/>
        <v>0</v>
      </c>
      <c r="O249" s="32">
        <f t="shared" si="28"/>
        <v>0</v>
      </c>
      <c r="Q249" s="32">
        <f t="shared" si="29"/>
        <v>0</v>
      </c>
      <c r="R249" s="32">
        <f t="shared" si="30"/>
        <v>0</v>
      </c>
      <c r="V249" s="368"/>
      <c r="W249" s="9"/>
      <c r="Y249" s="32">
        <f t="shared" si="31"/>
        <v>0</v>
      </c>
      <c r="Z249" s="32">
        <f t="shared" si="32"/>
        <v>0</v>
      </c>
    </row>
    <row r="250" spans="1:26" x14ac:dyDescent="0.2">
      <c r="A250" s="70">
        <f t="shared" si="8"/>
        <v>235</v>
      </c>
      <c r="B250" s="303">
        <f t="shared" si="25"/>
        <v>0</v>
      </c>
      <c r="C250" s="304"/>
      <c r="D250" s="106"/>
      <c r="E250" s="106"/>
      <c r="F250" s="4"/>
      <c r="G250" s="40"/>
      <c r="H250" s="60"/>
      <c r="I250" s="8"/>
      <c r="J250" s="367"/>
      <c r="K250" s="246" t="str">
        <f t="shared" si="26"/>
        <v xml:space="preserve"> </v>
      </c>
      <c r="L250" s="375"/>
      <c r="N250" s="32">
        <f t="shared" si="27"/>
        <v>0</v>
      </c>
      <c r="O250" s="32">
        <f t="shared" si="28"/>
        <v>0</v>
      </c>
      <c r="Q250" s="32">
        <f t="shared" si="29"/>
        <v>0</v>
      </c>
      <c r="R250" s="32">
        <f t="shared" si="30"/>
        <v>0</v>
      </c>
      <c r="V250" s="368"/>
      <c r="W250" s="9"/>
      <c r="Y250" s="32">
        <f t="shared" si="31"/>
        <v>0</v>
      </c>
      <c r="Z250" s="32">
        <f t="shared" si="32"/>
        <v>0</v>
      </c>
    </row>
    <row r="251" spans="1:26" x14ac:dyDescent="0.2">
      <c r="A251" s="70">
        <f t="shared" si="8"/>
        <v>236</v>
      </c>
      <c r="B251" s="303">
        <f t="shared" si="25"/>
        <v>0</v>
      </c>
      <c r="C251" s="304"/>
      <c r="D251" s="106"/>
      <c r="E251" s="106"/>
      <c r="F251" s="4"/>
      <c r="G251" s="40"/>
      <c r="H251" s="60"/>
      <c r="I251" s="8"/>
      <c r="J251" s="367"/>
      <c r="K251" s="246" t="str">
        <f t="shared" si="26"/>
        <v xml:space="preserve"> </v>
      </c>
      <c r="L251" s="375"/>
      <c r="N251" s="32">
        <f t="shared" si="27"/>
        <v>0</v>
      </c>
      <c r="O251" s="32">
        <f t="shared" si="28"/>
        <v>0</v>
      </c>
      <c r="Q251" s="32">
        <f t="shared" si="29"/>
        <v>0</v>
      </c>
      <c r="R251" s="32">
        <f t="shared" si="30"/>
        <v>0</v>
      </c>
      <c r="V251" s="368"/>
      <c r="W251" s="9"/>
      <c r="Y251" s="32">
        <f t="shared" si="31"/>
        <v>0</v>
      </c>
      <c r="Z251" s="32">
        <f t="shared" si="32"/>
        <v>0</v>
      </c>
    </row>
    <row r="252" spans="1:26" x14ac:dyDescent="0.2">
      <c r="A252" s="70">
        <f t="shared" si="8"/>
        <v>237</v>
      </c>
      <c r="B252" s="303">
        <f t="shared" si="25"/>
        <v>0</v>
      </c>
      <c r="C252" s="304"/>
      <c r="D252" s="106"/>
      <c r="E252" s="106"/>
      <c r="F252" s="4"/>
      <c r="G252" s="40"/>
      <c r="H252" s="60"/>
      <c r="I252" s="8"/>
      <c r="J252" s="367"/>
      <c r="K252" s="246" t="str">
        <f t="shared" si="26"/>
        <v xml:space="preserve"> </v>
      </c>
      <c r="L252" s="375"/>
      <c r="N252" s="32">
        <f t="shared" si="27"/>
        <v>0</v>
      </c>
      <c r="O252" s="32">
        <f t="shared" si="28"/>
        <v>0</v>
      </c>
      <c r="Q252" s="32">
        <f t="shared" si="29"/>
        <v>0</v>
      </c>
      <c r="R252" s="32">
        <f t="shared" si="30"/>
        <v>0</v>
      </c>
      <c r="V252" s="368"/>
      <c r="W252" s="9"/>
      <c r="Y252" s="32">
        <f t="shared" si="31"/>
        <v>0</v>
      </c>
      <c r="Z252" s="32">
        <f t="shared" si="32"/>
        <v>0</v>
      </c>
    </row>
    <row r="253" spans="1:26" x14ac:dyDescent="0.2">
      <c r="A253" s="70">
        <f t="shared" si="8"/>
        <v>238</v>
      </c>
      <c r="B253" s="303">
        <f t="shared" si="25"/>
        <v>0</v>
      </c>
      <c r="C253" s="304"/>
      <c r="D253" s="106"/>
      <c r="E253" s="106"/>
      <c r="F253" s="4"/>
      <c r="G253" s="40"/>
      <c r="H253" s="60"/>
      <c r="I253" s="8"/>
      <c r="J253" s="367"/>
      <c r="K253" s="246" t="str">
        <f t="shared" si="26"/>
        <v xml:space="preserve"> </v>
      </c>
      <c r="L253" s="375"/>
      <c r="N253" s="32">
        <f t="shared" si="27"/>
        <v>0</v>
      </c>
      <c r="O253" s="32">
        <f t="shared" si="28"/>
        <v>0</v>
      </c>
      <c r="Q253" s="32">
        <f t="shared" si="29"/>
        <v>0</v>
      </c>
      <c r="R253" s="32">
        <f t="shared" si="30"/>
        <v>0</v>
      </c>
      <c r="V253" s="368"/>
      <c r="W253" s="9"/>
      <c r="Y253" s="32">
        <f t="shared" si="31"/>
        <v>0</v>
      </c>
      <c r="Z253" s="32">
        <f t="shared" si="32"/>
        <v>0</v>
      </c>
    </row>
    <row r="254" spans="1:26" x14ac:dyDescent="0.2">
      <c r="A254" s="70">
        <f t="shared" si="8"/>
        <v>239</v>
      </c>
      <c r="B254" s="303">
        <f t="shared" si="25"/>
        <v>0</v>
      </c>
      <c r="C254" s="304"/>
      <c r="D254" s="106"/>
      <c r="E254" s="106"/>
      <c r="F254" s="4"/>
      <c r="G254" s="40"/>
      <c r="H254" s="60"/>
      <c r="I254" s="8"/>
      <c r="J254" s="367"/>
      <c r="K254" s="246" t="str">
        <f t="shared" si="26"/>
        <v xml:space="preserve"> </v>
      </c>
      <c r="L254" s="375"/>
      <c r="N254" s="32">
        <f t="shared" si="27"/>
        <v>0</v>
      </c>
      <c r="O254" s="32">
        <f t="shared" si="28"/>
        <v>0</v>
      </c>
      <c r="Q254" s="32">
        <f t="shared" si="29"/>
        <v>0</v>
      </c>
      <c r="R254" s="32">
        <f t="shared" si="30"/>
        <v>0</v>
      </c>
      <c r="V254" s="368"/>
      <c r="W254" s="9"/>
      <c r="Y254" s="32">
        <f t="shared" si="31"/>
        <v>0</v>
      </c>
      <c r="Z254" s="32">
        <f t="shared" si="32"/>
        <v>0</v>
      </c>
    </row>
    <row r="255" spans="1:26" x14ac:dyDescent="0.2">
      <c r="A255" s="70">
        <f t="shared" si="8"/>
        <v>240</v>
      </c>
      <c r="B255" s="303">
        <f t="shared" si="25"/>
        <v>0</v>
      </c>
      <c r="C255" s="304"/>
      <c r="D255" s="106"/>
      <c r="E255" s="106"/>
      <c r="F255" s="4"/>
      <c r="G255" s="40"/>
      <c r="H255" s="60"/>
      <c r="I255" s="8"/>
      <c r="J255" s="367"/>
      <c r="K255" s="246" t="str">
        <f t="shared" si="26"/>
        <v xml:space="preserve"> </v>
      </c>
      <c r="L255" s="375"/>
      <c r="N255" s="32">
        <f t="shared" si="27"/>
        <v>0</v>
      </c>
      <c r="O255" s="32">
        <f t="shared" si="28"/>
        <v>0</v>
      </c>
      <c r="Q255" s="32">
        <f t="shared" si="29"/>
        <v>0</v>
      </c>
      <c r="R255" s="32">
        <f t="shared" si="30"/>
        <v>0</v>
      </c>
      <c r="V255" s="368"/>
      <c r="W255" s="9"/>
      <c r="Y255" s="32">
        <f t="shared" si="31"/>
        <v>0</v>
      </c>
      <c r="Z255" s="32">
        <f t="shared" si="32"/>
        <v>0</v>
      </c>
    </row>
    <row r="256" spans="1:26" x14ac:dyDescent="0.2">
      <c r="A256" s="70">
        <f t="shared" si="8"/>
        <v>241</v>
      </c>
      <c r="B256" s="303">
        <f t="shared" si="25"/>
        <v>0</v>
      </c>
      <c r="C256" s="304"/>
      <c r="D256" s="106"/>
      <c r="E256" s="106"/>
      <c r="F256" s="4"/>
      <c r="G256" s="40"/>
      <c r="H256" s="60"/>
      <c r="I256" s="8"/>
      <c r="J256" s="367"/>
      <c r="K256" s="246" t="str">
        <f t="shared" si="26"/>
        <v xml:space="preserve"> </v>
      </c>
      <c r="L256" s="375"/>
      <c r="N256" s="32">
        <f t="shared" si="27"/>
        <v>0</v>
      </c>
      <c r="O256" s="32">
        <f t="shared" si="28"/>
        <v>0</v>
      </c>
      <c r="Q256" s="32">
        <f t="shared" si="29"/>
        <v>0</v>
      </c>
      <c r="R256" s="32">
        <f t="shared" si="30"/>
        <v>0</v>
      </c>
      <c r="V256" s="368"/>
      <c r="W256" s="9"/>
      <c r="Y256" s="32">
        <f t="shared" si="31"/>
        <v>0</v>
      </c>
      <c r="Z256" s="32">
        <f t="shared" si="32"/>
        <v>0</v>
      </c>
    </row>
    <row r="257" spans="1:26" x14ac:dyDescent="0.2">
      <c r="A257" s="70">
        <f t="shared" si="8"/>
        <v>242</v>
      </c>
      <c r="B257" s="303">
        <f t="shared" si="25"/>
        <v>0</v>
      </c>
      <c r="C257" s="304"/>
      <c r="D257" s="106"/>
      <c r="E257" s="106"/>
      <c r="F257" s="4"/>
      <c r="G257" s="40"/>
      <c r="H257" s="60"/>
      <c r="I257" s="8"/>
      <c r="J257" s="367"/>
      <c r="K257" s="246" t="str">
        <f t="shared" si="26"/>
        <v xml:space="preserve"> </v>
      </c>
      <c r="L257" s="375"/>
      <c r="N257" s="32">
        <f t="shared" si="27"/>
        <v>0</v>
      </c>
      <c r="O257" s="32">
        <f t="shared" si="28"/>
        <v>0</v>
      </c>
      <c r="Q257" s="32">
        <f t="shared" si="29"/>
        <v>0</v>
      </c>
      <c r="R257" s="32">
        <f t="shared" si="30"/>
        <v>0</v>
      </c>
      <c r="V257" s="368"/>
      <c r="W257" s="9"/>
      <c r="Y257" s="32">
        <f t="shared" si="31"/>
        <v>0</v>
      </c>
      <c r="Z257" s="32">
        <f t="shared" si="32"/>
        <v>0</v>
      </c>
    </row>
    <row r="258" spans="1:26" x14ac:dyDescent="0.2">
      <c r="A258" s="70">
        <f t="shared" si="8"/>
        <v>243</v>
      </c>
      <c r="B258" s="303">
        <f t="shared" si="25"/>
        <v>0</v>
      </c>
      <c r="C258" s="304"/>
      <c r="D258" s="106"/>
      <c r="E258" s="106"/>
      <c r="F258" s="4"/>
      <c r="G258" s="40"/>
      <c r="H258" s="60"/>
      <c r="I258" s="8"/>
      <c r="J258" s="367"/>
      <c r="K258" s="246" t="str">
        <f t="shared" si="26"/>
        <v xml:space="preserve"> </v>
      </c>
      <c r="L258" s="375"/>
      <c r="N258" s="32">
        <f t="shared" si="27"/>
        <v>0</v>
      </c>
      <c r="O258" s="32">
        <f t="shared" si="28"/>
        <v>0</v>
      </c>
      <c r="Q258" s="32">
        <f t="shared" si="29"/>
        <v>0</v>
      </c>
      <c r="R258" s="32">
        <f t="shared" si="30"/>
        <v>0</v>
      </c>
      <c r="V258" s="368"/>
      <c r="W258" s="9"/>
      <c r="Y258" s="32">
        <f t="shared" si="31"/>
        <v>0</v>
      </c>
      <c r="Z258" s="32">
        <f t="shared" si="32"/>
        <v>0</v>
      </c>
    </row>
    <row r="259" spans="1:26" x14ac:dyDescent="0.2">
      <c r="A259" s="70">
        <f t="shared" si="8"/>
        <v>244</v>
      </c>
      <c r="B259" s="303">
        <f t="shared" si="25"/>
        <v>0</v>
      </c>
      <c r="C259" s="304"/>
      <c r="D259" s="106"/>
      <c r="E259" s="106"/>
      <c r="F259" s="4"/>
      <c r="G259" s="40"/>
      <c r="H259" s="60"/>
      <c r="I259" s="8"/>
      <c r="J259" s="367"/>
      <c r="K259" s="246" t="str">
        <f t="shared" si="26"/>
        <v xml:space="preserve"> </v>
      </c>
      <c r="L259" s="375"/>
      <c r="N259" s="32">
        <f t="shared" si="27"/>
        <v>0</v>
      </c>
      <c r="O259" s="32">
        <f t="shared" si="28"/>
        <v>0</v>
      </c>
      <c r="Q259" s="32">
        <f t="shared" si="29"/>
        <v>0</v>
      </c>
      <c r="R259" s="32">
        <f t="shared" si="30"/>
        <v>0</v>
      </c>
      <c r="V259" s="368"/>
      <c r="W259" s="9"/>
      <c r="Y259" s="32">
        <f t="shared" si="31"/>
        <v>0</v>
      </c>
      <c r="Z259" s="32">
        <f t="shared" si="32"/>
        <v>0</v>
      </c>
    </row>
    <row r="260" spans="1:26" x14ac:dyDescent="0.2">
      <c r="A260" s="70">
        <f t="shared" si="8"/>
        <v>245</v>
      </c>
      <c r="B260" s="303">
        <f t="shared" si="25"/>
        <v>0</v>
      </c>
      <c r="C260" s="304"/>
      <c r="D260" s="106"/>
      <c r="E260" s="106"/>
      <c r="F260" s="4"/>
      <c r="G260" s="40"/>
      <c r="H260" s="60"/>
      <c r="I260" s="8"/>
      <c r="J260" s="367"/>
      <c r="K260" s="246" t="str">
        <f t="shared" si="26"/>
        <v xml:space="preserve"> </v>
      </c>
      <c r="L260" s="375"/>
      <c r="N260" s="32">
        <f t="shared" si="27"/>
        <v>0</v>
      </c>
      <c r="O260" s="32">
        <f t="shared" si="28"/>
        <v>0</v>
      </c>
      <c r="Q260" s="32">
        <f t="shared" si="29"/>
        <v>0</v>
      </c>
      <c r="R260" s="32">
        <f t="shared" si="30"/>
        <v>0</v>
      </c>
      <c r="V260" s="368"/>
      <c r="W260" s="9"/>
      <c r="Y260" s="32">
        <f t="shared" si="31"/>
        <v>0</v>
      </c>
      <c r="Z260" s="32">
        <f t="shared" si="32"/>
        <v>0</v>
      </c>
    </row>
    <row r="261" spans="1:26" x14ac:dyDescent="0.2">
      <c r="A261" s="70">
        <f t="shared" si="8"/>
        <v>246</v>
      </c>
      <c r="B261" s="303">
        <f t="shared" si="25"/>
        <v>0</v>
      </c>
      <c r="C261" s="304"/>
      <c r="D261" s="106"/>
      <c r="E261" s="106"/>
      <c r="F261" s="4"/>
      <c r="G261" s="40"/>
      <c r="H261" s="60"/>
      <c r="I261" s="8"/>
      <c r="J261" s="367"/>
      <c r="K261" s="246" t="str">
        <f t="shared" si="26"/>
        <v xml:space="preserve"> </v>
      </c>
      <c r="L261" s="375"/>
      <c r="N261" s="32">
        <f t="shared" si="27"/>
        <v>0</v>
      </c>
      <c r="O261" s="32">
        <f t="shared" si="28"/>
        <v>0</v>
      </c>
      <c r="Q261" s="32">
        <f t="shared" si="29"/>
        <v>0</v>
      </c>
      <c r="R261" s="32">
        <f t="shared" si="30"/>
        <v>0</v>
      </c>
      <c r="V261" s="368"/>
      <c r="W261" s="9"/>
      <c r="Y261" s="32">
        <f t="shared" si="31"/>
        <v>0</v>
      </c>
      <c r="Z261" s="32">
        <f t="shared" si="32"/>
        <v>0</v>
      </c>
    </row>
    <row r="262" spans="1:26" x14ac:dyDescent="0.2">
      <c r="A262" s="70">
        <f t="shared" si="8"/>
        <v>247</v>
      </c>
      <c r="B262" s="303">
        <f t="shared" si="25"/>
        <v>0</v>
      </c>
      <c r="C262" s="304"/>
      <c r="D262" s="106"/>
      <c r="E262" s="106"/>
      <c r="F262" s="4"/>
      <c r="G262" s="40"/>
      <c r="H262" s="60"/>
      <c r="I262" s="8"/>
      <c r="J262" s="367"/>
      <c r="K262" s="246" t="str">
        <f t="shared" si="26"/>
        <v xml:space="preserve"> </v>
      </c>
      <c r="L262" s="375"/>
      <c r="N262" s="32">
        <f t="shared" si="27"/>
        <v>0</v>
      </c>
      <c r="O262" s="32">
        <f t="shared" si="28"/>
        <v>0</v>
      </c>
      <c r="Q262" s="32">
        <f t="shared" si="29"/>
        <v>0</v>
      </c>
      <c r="R262" s="32">
        <f t="shared" si="30"/>
        <v>0</v>
      </c>
      <c r="V262" s="368"/>
      <c r="W262" s="9"/>
      <c r="Y262" s="32">
        <f t="shared" si="31"/>
        <v>0</v>
      </c>
      <c r="Z262" s="32">
        <f t="shared" si="32"/>
        <v>0</v>
      </c>
    </row>
    <row r="263" spans="1:26" x14ac:dyDescent="0.2">
      <c r="A263" s="70">
        <f t="shared" si="8"/>
        <v>248</v>
      </c>
      <c r="B263" s="303">
        <f t="shared" si="25"/>
        <v>0</v>
      </c>
      <c r="C263" s="304"/>
      <c r="D263" s="106"/>
      <c r="E263" s="106"/>
      <c r="F263" s="4"/>
      <c r="G263" s="40"/>
      <c r="H263" s="60"/>
      <c r="I263" s="8"/>
      <c r="J263" s="367"/>
      <c r="K263" s="246" t="str">
        <f t="shared" si="26"/>
        <v xml:space="preserve"> </v>
      </c>
      <c r="L263" s="375"/>
      <c r="N263" s="32">
        <f t="shared" si="27"/>
        <v>0</v>
      </c>
      <c r="O263" s="32">
        <f t="shared" si="28"/>
        <v>0</v>
      </c>
      <c r="Q263" s="32">
        <f t="shared" si="29"/>
        <v>0</v>
      </c>
      <c r="R263" s="32">
        <f t="shared" si="30"/>
        <v>0</v>
      </c>
      <c r="V263" s="368"/>
      <c r="W263" s="9"/>
      <c r="Y263" s="32">
        <f t="shared" si="31"/>
        <v>0</v>
      </c>
      <c r="Z263" s="32">
        <f t="shared" si="32"/>
        <v>0</v>
      </c>
    </row>
    <row r="264" spans="1:26" x14ac:dyDescent="0.2">
      <c r="A264" s="70">
        <f t="shared" si="8"/>
        <v>249</v>
      </c>
      <c r="B264" s="303">
        <f t="shared" si="25"/>
        <v>0</v>
      </c>
      <c r="C264" s="304"/>
      <c r="D264" s="106"/>
      <c r="E264" s="106"/>
      <c r="F264" s="4"/>
      <c r="G264" s="40"/>
      <c r="H264" s="60"/>
      <c r="I264" s="8"/>
      <c r="J264" s="367"/>
      <c r="K264" s="246" t="str">
        <f t="shared" si="26"/>
        <v xml:space="preserve"> </v>
      </c>
      <c r="L264" s="375"/>
      <c r="N264" s="32">
        <f t="shared" si="27"/>
        <v>0</v>
      </c>
      <c r="O264" s="32">
        <f t="shared" si="28"/>
        <v>0</v>
      </c>
      <c r="Q264" s="32">
        <f t="shared" si="29"/>
        <v>0</v>
      </c>
      <c r="R264" s="32">
        <f t="shared" si="30"/>
        <v>0</v>
      </c>
      <c r="V264" s="368"/>
      <c r="W264" s="9"/>
      <c r="Y264" s="32">
        <f t="shared" si="31"/>
        <v>0</v>
      </c>
      <c r="Z264" s="32">
        <f t="shared" si="32"/>
        <v>0</v>
      </c>
    </row>
    <row r="265" spans="1:26" x14ac:dyDescent="0.2">
      <c r="A265" s="70">
        <f t="shared" si="8"/>
        <v>250</v>
      </c>
      <c r="B265" s="303">
        <f t="shared" si="25"/>
        <v>0</v>
      </c>
      <c r="C265" s="304"/>
      <c r="D265" s="106"/>
      <c r="E265" s="106"/>
      <c r="F265" s="4"/>
      <c r="G265" s="40"/>
      <c r="H265" s="60"/>
      <c r="I265" s="8"/>
      <c r="J265" s="367"/>
      <c r="K265" s="246" t="str">
        <f t="shared" si="26"/>
        <v xml:space="preserve"> </v>
      </c>
      <c r="L265" s="375"/>
      <c r="N265" s="32">
        <f t="shared" si="27"/>
        <v>0</v>
      </c>
      <c r="O265" s="32">
        <f t="shared" si="28"/>
        <v>0</v>
      </c>
      <c r="Q265" s="32">
        <f t="shared" si="29"/>
        <v>0</v>
      </c>
      <c r="R265" s="32">
        <f t="shared" si="30"/>
        <v>0</v>
      </c>
      <c r="V265" s="368"/>
      <c r="W265" s="9"/>
      <c r="Y265" s="32">
        <f t="shared" si="31"/>
        <v>0</v>
      </c>
      <c r="Z265" s="32">
        <f t="shared" si="32"/>
        <v>0</v>
      </c>
    </row>
    <row r="266" spans="1:26" x14ac:dyDescent="0.2">
      <c r="A266" s="70">
        <f t="shared" si="8"/>
        <v>251</v>
      </c>
      <c r="B266" s="303">
        <f t="shared" si="25"/>
        <v>0</v>
      </c>
      <c r="C266" s="304"/>
      <c r="D266" s="106"/>
      <c r="E266" s="106"/>
      <c r="F266" s="4"/>
      <c r="G266" s="40"/>
      <c r="H266" s="60"/>
      <c r="I266" s="8"/>
      <c r="J266" s="367"/>
      <c r="K266" s="246" t="str">
        <f t="shared" si="26"/>
        <v xml:space="preserve"> </v>
      </c>
      <c r="L266" s="375"/>
      <c r="N266" s="32">
        <f t="shared" si="27"/>
        <v>0</v>
      </c>
      <c r="O266" s="32">
        <f t="shared" si="28"/>
        <v>0</v>
      </c>
      <c r="Q266" s="32">
        <f t="shared" si="29"/>
        <v>0</v>
      </c>
      <c r="R266" s="32">
        <f t="shared" si="30"/>
        <v>0</v>
      </c>
      <c r="V266" s="368"/>
      <c r="W266" s="9"/>
      <c r="Y266" s="32">
        <f t="shared" si="31"/>
        <v>0</v>
      </c>
      <c r="Z266" s="32">
        <f t="shared" si="32"/>
        <v>0</v>
      </c>
    </row>
    <row r="267" spans="1:26" x14ac:dyDescent="0.2">
      <c r="A267" s="70">
        <f t="shared" ref="A267:A356" si="33">ROW()-Q1cline</f>
        <v>252</v>
      </c>
      <c r="B267" s="303">
        <f t="shared" si="25"/>
        <v>0</v>
      </c>
      <c r="C267" s="304"/>
      <c r="D267" s="106"/>
      <c r="E267" s="106"/>
      <c r="F267" s="4"/>
      <c r="G267" s="40"/>
      <c r="H267" s="60"/>
      <c r="I267" s="8"/>
      <c r="J267" s="367"/>
      <c r="K267" s="246" t="str">
        <f t="shared" si="26"/>
        <v xml:space="preserve"> </v>
      </c>
      <c r="L267" s="375"/>
      <c r="N267" s="32">
        <f t="shared" si="27"/>
        <v>0</v>
      </c>
      <c r="O267" s="32">
        <f t="shared" si="28"/>
        <v>0</v>
      </c>
      <c r="Q267" s="32">
        <f t="shared" si="29"/>
        <v>0</v>
      </c>
      <c r="R267" s="32">
        <f t="shared" si="30"/>
        <v>0</v>
      </c>
      <c r="V267" s="368"/>
      <c r="W267" s="9"/>
      <c r="Y267" s="32">
        <f t="shared" si="31"/>
        <v>0</v>
      </c>
      <c r="Z267" s="32">
        <f t="shared" si="32"/>
        <v>0</v>
      </c>
    </row>
    <row r="268" spans="1:26" x14ac:dyDescent="0.2">
      <c r="A268" s="70">
        <f t="shared" si="33"/>
        <v>253</v>
      </c>
      <c r="B268" s="303">
        <f t="shared" si="25"/>
        <v>0</v>
      </c>
      <c r="C268" s="304"/>
      <c r="D268" s="106"/>
      <c r="E268" s="106"/>
      <c r="F268" s="4"/>
      <c r="G268" s="40"/>
      <c r="H268" s="60"/>
      <c r="I268" s="8"/>
      <c r="J268" s="367"/>
      <c r="K268" s="246" t="str">
        <f t="shared" si="26"/>
        <v xml:space="preserve"> </v>
      </c>
      <c r="L268" s="375"/>
      <c r="N268" s="32">
        <f t="shared" si="27"/>
        <v>0</v>
      </c>
      <c r="O268" s="32">
        <f t="shared" si="28"/>
        <v>0</v>
      </c>
      <c r="Q268" s="32">
        <f t="shared" si="29"/>
        <v>0</v>
      </c>
      <c r="R268" s="32">
        <f t="shared" si="30"/>
        <v>0</v>
      </c>
      <c r="V268" s="368"/>
      <c r="W268" s="9"/>
      <c r="Y268" s="32">
        <f t="shared" si="31"/>
        <v>0</v>
      </c>
      <c r="Z268" s="32">
        <f t="shared" si="32"/>
        <v>0</v>
      </c>
    </row>
    <row r="269" spans="1:26" x14ac:dyDescent="0.2">
      <c r="A269" s="70">
        <f t="shared" si="33"/>
        <v>254</v>
      </c>
      <c r="B269" s="303">
        <f t="shared" si="25"/>
        <v>0</v>
      </c>
      <c r="C269" s="304"/>
      <c r="D269" s="106"/>
      <c r="E269" s="106"/>
      <c r="F269" s="4"/>
      <c r="G269" s="40"/>
      <c r="H269" s="60"/>
      <c r="I269" s="8"/>
      <c r="J269" s="367"/>
      <c r="K269" s="246" t="str">
        <f t="shared" si="26"/>
        <v xml:space="preserve"> </v>
      </c>
      <c r="L269" s="375"/>
      <c r="N269" s="32">
        <f t="shared" si="27"/>
        <v>0</v>
      </c>
      <c r="O269" s="32">
        <f t="shared" si="28"/>
        <v>0</v>
      </c>
      <c r="Q269" s="32">
        <f t="shared" si="29"/>
        <v>0</v>
      </c>
      <c r="R269" s="32">
        <f t="shared" si="30"/>
        <v>0</v>
      </c>
      <c r="V269" s="368"/>
      <c r="W269" s="9"/>
      <c r="Y269" s="32">
        <f t="shared" si="31"/>
        <v>0</v>
      </c>
      <c r="Z269" s="32">
        <f t="shared" si="32"/>
        <v>0</v>
      </c>
    </row>
    <row r="270" spans="1:26" x14ac:dyDescent="0.2">
      <c r="A270" s="70">
        <f t="shared" si="33"/>
        <v>255</v>
      </c>
      <c r="B270" s="303">
        <f t="shared" si="25"/>
        <v>0</v>
      </c>
      <c r="C270" s="304"/>
      <c r="D270" s="106"/>
      <c r="E270" s="106"/>
      <c r="F270" s="4"/>
      <c r="G270" s="40"/>
      <c r="H270" s="60"/>
      <c r="I270" s="8"/>
      <c r="J270" s="367"/>
      <c r="K270" s="246" t="str">
        <f t="shared" si="26"/>
        <v xml:space="preserve"> </v>
      </c>
      <c r="L270" s="375"/>
      <c r="N270" s="32">
        <f t="shared" si="27"/>
        <v>0</v>
      </c>
      <c r="O270" s="32">
        <f t="shared" si="28"/>
        <v>0</v>
      </c>
      <c r="Q270" s="32">
        <f t="shared" si="29"/>
        <v>0</v>
      </c>
      <c r="R270" s="32">
        <f t="shared" si="30"/>
        <v>0</v>
      </c>
      <c r="V270" s="368"/>
      <c r="W270" s="9"/>
      <c r="Y270" s="32">
        <f t="shared" si="31"/>
        <v>0</v>
      </c>
      <c r="Z270" s="32">
        <f t="shared" si="32"/>
        <v>0</v>
      </c>
    </row>
    <row r="271" spans="1:26" x14ac:dyDescent="0.2">
      <c r="A271" s="70">
        <f t="shared" si="33"/>
        <v>256</v>
      </c>
      <c r="B271" s="303">
        <f t="shared" si="25"/>
        <v>0</v>
      </c>
      <c r="C271" s="304"/>
      <c r="D271" s="106"/>
      <c r="E271" s="106"/>
      <c r="F271" s="4"/>
      <c r="G271" s="40"/>
      <c r="H271" s="60"/>
      <c r="I271" s="8"/>
      <c r="J271" s="367"/>
      <c r="K271" s="246" t="str">
        <f t="shared" si="26"/>
        <v xml:space="preserve"> </v>
      </c>
      <c r="L271" s="375"/>
      <c r="N271" s="32">
        <f t="shared" si="27"/>
        <v>0</v>
      </c>
      <c r="O271" s="32">
        <f t="shared" si="28"/>
        <v>0</v>
      </c>
      <c r="Q271" s="32">
        <f t="shared" si="29"/>
        <v>0</v>
      </c>
      <c r="R271" s="32">
        <f t="shared" si="30"/>
        <v>0</v>
      </c>
      <c r="V271" s="368"/>
      <c r="W271" s="9"/>
      <c r="Y271" s="32">
        <f t="shared" si="31"/>
        <v>0</v>
      </c>
      <c r="Z271" s="32">
        <f t="shared" si="32"/>
        <v>0</v>
      </c>
    </row>
    <row r="272" spans="1:26" x14ac:dyDescent="0.2">
      <c r="A272" s="70">
        <f t="shared" si="33"/>
        <v>257</v>
      </c>
      <c r="B272" s="303">
        <f t="shared" si="25"/>
        <v>0</v>
      </c>
      <c r="C272" s="304"/>
      <c r="D272" s="106"/>
      <c r="E272" s="106"/>
      <c r="F272" s="4"/>
      <c r="G272" s="40"/>
      <c r="H272" s="60"/>
      <c r="I272" s="8"/>
      <c r="J272" s="367"/>
      <c r="K272" s="246" t="str">
        <f t="shared" si="26"/>
        <v xml:space="preserve"> </v>
      </c>
      <c r="L272" s="375"/>
      <c r="N272" s="32">
        <f t="shared" si="27"/>
        <v>0</v>
      </c>
      <c r="O272" s="32">
        <f t="shared" si="28"/>
        <v>0</v>
      </c>
      <c r="Q272" s="32">
        <f t="shared" si="29"/>
        <v>0</v>
      </c>
      <c r="R272" s="32">
        <f t="shared" si="30"/>
        <v>0</v>
      </c>
      <c r="V272" s="368"/>
      <c r="W272" s="9"/>
      <c r="Y272" s="32">
        <f t="shared" si="31"/>
        <v>0</v>
      </c>
      <c r="Z272" s="32">
        <f t="shared" si="32"/>
        <v>0</v>
      </c>
    </row>
    <row r="273" spans="1:26" x14ac:dyDescent="0.2">
      <c r="A273" s="70">
        <f t="shared" si="33"/>
        <v>258</v>
      </c>
      <c r="B273" s="303">
        <f t="shared" si="25"/>
        <v>0</v>
      </c>
      <c r="C273" s="304"/>
      <c r="D273" s="106"/>
      <c r="E273" s="106"/>
      <c r="F273" s="4"/>
      <c r="G273" s="40"/>
      <c r="H273" s="60"/>
      <c r="I273" s="8"/>
      <c r="J273" s="367"/>
      <c r="K273" s="246" t="str">
        <f t="shared" si="26"/>
        <v xml:space="preserve"> </v>
      </c>
      <c r="L273" s="375"/>
      <c r="N273" s="32">
        <f t="shared" si="27"/>
        <v>0</v>
      </c>
      <c r="O273" s="32">
        <f t="shared" si="28"/>
        <v>0</v>
      </c>
      <c r="Q273" s="32">
        <f t="shared" si="29"/>
        <v>0</v>
      </c>
      <c r="R273" s="32">
        <f t="shared" si="30"/>
        <v>0</v>
      </c>
      <c r="V273" s="368"/>
      <c r="W273" s="9"/>
      <c r="Y273" s="32">
        <f t="shared" si="31"/>
        <v>0</v>
      </c>
      <c r="Z273" s="32">
        <f t="shared" si="32"/>
        <v>0</v>
      </c>
    </row>
    <row r="274" spans="1:26" x14ac:dyDescent="0.2">
      <c r="A274" s="70">
        <f t="shared" si="33"/>
        <v>259</v>
      </c>
      <c r="B274" s="303">
        <f t="shared" si="25"/>
        <v>0</v>
      </c>
      <c r="C274" s="304"/>
      <c r="D274" s="106"/>
      <c r="E274" s="106"/>
      <c r="F274" s="4"/>
      <c r="G274" s="40"/>
      <c r="H274" s="60"/>
      <c r="I274" s="8"/>
      <c r="J274" s="367"/>
      <c r="K274" s="246" t="str">
        <f t="shared" si="26"/>
        <v xml:space="preserve"> </v>
      </c>
      <c r="L274" s="375"/>
      <c r="N274" s="32">
        <f t="shared" si="27"/>
        <v>0</v>
      </c>
      <c r="O274" s="32">
        <f t="shared" si="28"/>
        <v>0</v>
      </c>
      <c r="Q274" s="32">
        <f t="shared" si="29"/>
        <v>0</v>
      </c>
      <c r="R274" s="32">
        <f t="shared" si="30"/>
        <v>0</v>
      </c>
      <c r="V274" s="368"/>
      <c r="W274" s="9"/>
      <c r="Y274" s="32">
        <f t="shared" si="31"/>
        <v>0</v>
      </c>
      <c r="Z274" s="32">
        <f t="shared" si="32"/>
        <v>0</v>
      </c>
    </row>
    <row r="275" spans="1:26" x14ac:dyDescent="0.2">
      <c r="A275" s="70">
        <f t="shared" si="33"/>
        <v>260</v>
      </c>
      <c r="B275" s="303">
        <f t="shared" si="25"/>
        <v>0</v>
      </c>
      <c r="C275" s="304"/>
      <c r="D275" s="106"/>
      <c r="E275" s="106"/>
      <c r="F275" s="4"/>
      <c r="G275" s="40"/>
      <c r="H275" s="60"/>
      <c r="I275" s="8"/>
      <c r="J275" s="367"/>
      <c r="K275" s="246" t="str">
        <f t="shared" si="26"/>
        <v xml:space="preserve"> </v>
      </c>
      <c r="L275" s="375"/>
      <c r="N275" s="32">
        <f t="shared" si="27"/>
        <v>0</v>
      </c>
      <c r="O275" s="32">
        <f t="shared" si="28"/>
        <v>0</v>
      </c>
      <c r="Q275" s="32">
        <f t="shared" si="29"/>
        <v>0</v>
      </c>
      <c r="R275" s="32">
        <f t="shared" si="30"/>
        <v>0</v>
      </c>
      <c r="V275" s="368"/>
      <c r="W275" s="9"/>
      <c r="Y275" s="32">
        <f t="shared" si="31"/>
        <v>0</v>
      </c>
      <c r="Z275" s="32">
        <f t="shared" si="32"/>
        <v>0</v>
      </c>
    </row>
    <row r="276" spans="1:26" x14ac:dyDescent="0.2">
      <c r="A276" s="70">
        <f t="shared" si="33"/>
        <v>261</v>
      </c>
      <c r="B276" s="303">
        <f t="shared" si="25"/>
        <v>0</v>
      </c>
      <c r="C276" s="304"/>
      <c r="D276" s="106"/>
      <c r="E276" s="106"/>
      <c r="F276" s="4"/>
      <c r="G276" s="40"/>
      <c r="H276" s="60"/>
      <c r="I276" s="8"/>
      <c r="J276" s="367"/>
      <c r="K276" s="246" t="str">
        <f t="shared" si="26"/>
        <v xml:space="preserve"> </v>
      </c>
      <c r="L276" s="375"/>
      <c r="N276" s="32">
        <f t="shared" si="27"/>
        <v>0</v>
      </c>
      <c r="O276" s="32">
        <f t="shared" si="28"/>
        <v>0</v>
      </c>
      <c r="Q276" s="32">
        <f t="shared" si="29"/>
        <v>0</v>
      </c>
      <c r="R276" s="32">
        <f t="shared" si="30"/>
        <v>0</v>
      </c>
      <c r="V276" s="368"/>
      <c r="W276" s="9"/>
      <c r="Y276" s="32">
        <f t="shared" si="31"/>
        <v>0</v>
      </c>
      <c r="Z276" s="32">
        <f t="shared" si="32"/>
        <v>0</v>
      </c>
    </row>
    <row r="277" spans="1:26" x14ac:dyDescent="0.2">
      <c r="A277" s="70">
        <f t="shared" si="33"/>
        <v>262</v>
      </c>
      <c r="B277" s="303">
        <f t="shared" si="25"/>
        <v>0</v>
      </c>
      <c r="C277" s="304"/>
      <c r="D277" s="106"/>
      <c r="E277" s="106"/>
      <c r="F277" s="4"/>
      <c r="G277" s="40"/>
      <c r="H277" s="60"/>
      <c r="I277" s="8"/>
      <c r="J277" s="367"/>
      <c r="K277" s="246" t="str">
        <f t="shared" si="26"/>
        <v xml:space="preserve"> </v>
      </c>
      <c r="L277" s="375"/>
      <c r="N277" s="32">
        <f t="shared" si="27"/>
        <v>0</v>
      </c>
      <c r="O277" s="32">
        <f t="shared" si="28"/>
        <v>0</v>
      </c>
      <c r="Q277" s="32">
        <f t="shared" si="29"/>
        <v>0</v>
      </c>
      <c r="R277" s="32">
        <f t="shared" si="30"/>
        <v>0</v>
      </c>
      <c r="V277" s="368"/>
      <c r="W277" s="9"/>
      <c r="Y277" s="32">
        <f t="shared" si="31"/>
        <v>0</v>
      </c>
      <c r="Z277" s="32">
        <f t="shared" si="32"/>
        <v>0</v>
      </c>
    </row>
    <row r="278" spans="1:26" x14ac:dyDescent="0.2">
      <c r="A278" s="70">
        <f t="shared" si="33"/>
        <v>263</v>
      </c>
      <c r="B278" s="303">
        <f t="shared" si="25"/>
        <v>0</v>
      </c>
      <c r="C278" s="304"/>
      <c r="D278" s="106"/>
      <c r="E278" s="106"/>
      <c r="F278" s="4"/>
      <c r="G278" s="40"/>
      <c r="H278" s="60"/>
      <c r="I278" s="8"/>
      <c r="J278" s="367"/>
      <c r="K278" s="246" t="str">
        <f t="shared" si="26"/>
        <v xml:space="preserve"> </v>
      </c>
      <c r="L278" s="375"/>
      <c r="N278" s="32">
        <f t="shared" si="27"/>
        <v>0</v>
      </c>
      <c r="O278" s="32">
        <f t="shared" si="28"/>
        <v>0</v>
      </c>
      <c r="Q278" s="32">
        <f t="shared" si="29"/>
        <v>0</v>
      </c>
      <c r="R278" s="32">
        <f t="shared" si="30"/>
        <v>0</v>
      </c>
      <c r="V278" s="368"/>
      <c r="W278" s="9"/>
      <c r="Y278" s="32">
        <f t="shared" si="31"/>
        <v>0</v>
      </c>
      <c r="Z278" s="32">
        <f t="shared" si="32"/>
        <v>0</v>
      </c>
    </row>
    <row r="279" spans="1:26" x14ac:dyDescent="0.2">
      <c r="A279" s="70">
        <f t="shared" si="33"/>
        <v>264</v>
      </c>
      <c r="B279" s="303">
        <f t="shared" si="25"/>
        <v>0</v>
      </c>
      <c r="C279" s="304"/>
      <c r="D279" s="106"/>
      <c r="E279" s="106"/>
      <c r="F279" s="4"/>
      <c r="G279" s="40"/>
      <c r="H279" s="60"/>
      <c r="I279" s="8"/>
      <c r="J279" s="367"/>
      <c r="K279" s="246" t="str">
        <f t="shared" si="26"/>
        <v xml:space="preserve"> </v>
      </c>
      <c r="L279" s="375"/>
      <c r="N279" s="32">
        <f t="shared" si="27"/>
        <v>0</v>
      </c>
      <c r="O279" s="32">
        <f t="shared" si="28"/>
        <v>0</v>
      </c>
      <c r="Q279" s="32">
        <f t="shared" si="29"/>
        <v>0</v>
      </c>
      <c r="R279" s="32">
        <f t="shared" si="30"/>
        <v>0</v>
      </c>
      <c r="V279" s="368"/>
      <c r="W279" s="9"/>
      <c r="Y279" s="32">
        <f t="shared" si="31"/>
        <v>0</v>
      </c>
      <c r="Z279" s="32">
        <f t="shared" si="32"/>
        <v>0</v>
      </c>
    </row>
    <row r="280" spans="1:26" x14ac:dyDescent="0.2">
      <c r="A280" s="70">
        <f t="shared" si="33"/>
        <v>265</v>
      </c>
      <c r="B280" s="303">
        <f t="shared" si="25"/>
        <v>0</v>
      </c>
      <c r="C280" s="304"/>
      <c r="D280" s="106"/>
      <c r="E280" s="106"/>
      <c r="F280" s="4"/>
      <c r="G280" s="40"/>
      <c r="H280" s="60"/>
      <c r="I280" s="8"/>
      <c r="J280" s="367"/>
      <c r="K280" s="246" t="str">
        <f t="shared" si="26"/>
        <v xml:space="preserve"> </v>
      </c>
      <c r="L280" s="375"/>
      <c r="N280" s="32">
        <f t="shared" si="27"/>
        <v>0</v>
      </c>
      <c r="O280" s="32">
        <f t="shared" si="28"/>
        <v>0</v>
      </c>
      <c r="Q280" s="32">
        <f t="shared" si="29"/>
        <v>0</v>
      </c>
      <c r="R280" s="32">
        <f t="shared" si="30"/>
        <v>0</v>
      </c>
      <c r="V280" s="368"/>
      <c r="W280" s="9"/>
      <c r="Y280" s="32">
        <f t="shared" si="31"/>
        <v>0</v>
      </c>
      <c r="Z280" s="32">
        <f t="shared" si="32"/>
        <v>0</v>
      </c>
    </row>
    <row r="281" spans="1:26" x14ac:dyDescent="0.2">
      <c r="A281" s="70">
        <f t="shared" si="33"/>
        <v>266</v>
      </c>
      <c r="B281" s="303">
        <f t="shared" si="25"/>
        <v>0</v>
      </c>
      <c r="C281" s="304"/>
      <c r="D281" s="106"/>
      <c r="E281" s="106"/>
      <c r="F281" s="4"/>
      <c r="G281" s="40"/>
      <c r="H281" s="60"/>
      <c r="I281" s="8"/>
      <c r="J281" s="367"/>
      <c r="K281" s="246" t="str">
        <f t="shared" si="26"/>
        <v xml:space="preserve"> </v>
      </c>
      <c r="L281" s="375"/>
      <c r="N281" s="32">
        <f t="shared" si="27"/>
        <v>0</v>
      </c>
      <c r="O281" s="32">
        <f t="shared" si="28"/>
        <v>0</v>
      </c>
      <c r="Q281" s="32">
        <f t="shared" si="29"/>
        <v>0</v>
      </c>
      <c r="R281" s="32">
        <f t="shared" si="30"/>
        <v>0</v>
      </c>
      <c r="V281" s="368"/>
      <c r="W281" s="9"/>
      <c r="Y281" s="32">
        <f t="shared" si="31"/>
        <v>0</v>
      </c>
      <c r="Z281" s="32">
        <f t="shared" si="32"/>
        <v>0</v>
      </c>
    </row>
    <row r="282" spans="1:26" x14ac:dyDescent="0.2">
      <c r="A282" s="70">
        <f t="shared" si="33"/>
        <v>267</v>
      </c>
      <c r="B282" s="303">
        <f t="shared" si="25"/>
        <v>0</v>
      </c>
      <c r="C282" s="304"/>
      <c r="D282" s="106"/>
      <c r="E282" s="106"/>
      <c r="F282" s="4"/>
      <c r="G282" s="40"/>
      <c r="H282" s="60"/>
      <c r="I282" s="8"/>
      <c r="J282" s="367"/>
      <c r="K282" s="246" t="str">
        <f t="shared" si="26"/>
        <v xml:space="preserve"> </v>
      </c>
      <c r="L282" s="375"/>
      <c r="N282" s="32">
        <f t="shared" si="27"/>
        <v>0</v>
      </c>
      <c r="O282" s="32">
        <f t="shared" si="28"/>
        <v>0</v>
      </c>
      <c r="Q282" s="32">
        <f t="shared" si="29"/>
        <v>0</v>
      </c>
      <c r="R282" s="32">
        <f t="shared" si="30"/>
        <v>0</v>
      </c>
      <c r="V282" s="368"/>
      <c r="W282" s="9"/>
      <c r="Y282" s="32">
        <f t="shared" si="31"/>
        <v>0</v>
      </c>
      <c r="Z282" s="32">
        <f t="shared" si="32"/>
        <v>0</v>
      </c>
    </row>
    <row r="283" spans="1:26" x14ac:dyDescent="0.2">
      <c r="A283" s="70">
        <f t="shared" si="33"/>
        <v>268</v>
      </c>
      <c r="B283" s="303">
        <f t="shared" si="25"/>
        <v>0</v>
      </c>
      <c r="C283" s="304"/>
      <c r="D283" s="106"/>
      <c r="E283" s="106"/>
      <c r="F283" s="4"/>
      <c r="G283" s="40"/>
      <c r="H283" s="60"/>
      <c r="I283" s="8"/>
      <c r="J283" s="367"/>
      <c r="K283" s="246" t="str">
        <f t="shared" si="26"/>
        <v xml:space="preserve"> </v>
      </c>
      <c r="L283" s="375"/>
      <c r="N283" s="32">
        <f t="shared" si="27"/>
        <v>0</v>
      </c>
      <c r="O283" s="32">
        <f t="shared" si="28"/>
        <v>0</v>
      </c>
      <c r="Q283" s="32">
        <f t="shared" si="29"/>
        <v>0</v>
      </c>
      <c r="R283" s="32">
        <f t="shared" si="30"/>
        <v>0</v>
      </c>
      <c r="V283" s="368"/>
      <c r="W283" s="9"/>
      <c r="Y283" s="32">
        <f t="shared" si="31"/>
        <v>0</v>
      </c>
      <c r="Z283" s="32">
        <f t="shared" si="32"/>
        <v>0</v>
      </c>
    </row>
    <row r="284" spans="1:26" x14ac:dyDescent="0.2">
      <c r="A284" s="70">
        <f t="shared" si="33"/>
        <v>269</v>
      </c>
      <c r="B284" s="303">
        <f t="shared" si="25"/>
        <v>0</v>
      </c>
      <c r="C284" s="304"/>
      <c r="D284" s="106"/>
      <c r="E284" s="106"/>
      <c r="F284" s="4"/>
      <c r="G284" s="40"/>
      <c r="H284" s="60"/>
      <c r="I284" s="8"/>
      <c r="J284" s="367"/>
      <c r="K284" s="246" t="str">
        <f t="shared" si="26"/>
        <v xml:space="preserve"> </v>
      </c>
      <c r="L284" s="375"/>
      <c r="N284" s="32">
        <f t="shared" si="27"/>
        <v>0</v>
      </c>
      <c r="O284" s="32">
        <f t="shared" si="28"/>
        <v>0</v>
      </c>
      <c r="Q284" s="32">
        <f t="shared" si="29"/>
        <v>0</v>
      </c>
      <c r="R284" s="32">
        <f t="shared" si="30"/>
        <v>0</v>
      </c>
      <c r="V284" s="368"/>
      <c r="W284" s="9"/>
      <c r="Y284" s="32">
        <f t="shared" si="31"/>
        <v>0</v>
      </c>
      <c r="Z284" s="32">
        <f t="shared" si="32"/>
        <v>0</v>
      </c>
    </row>
    <row r="285" spans="1:26" x14ac:dyDescent="0.2">
      <c r="A285" s="70">
        <f t="shared" si="33"/>
        <v>270</v>
      </c>
      <c r="B285" s="303">
        <f t="shared" si="25"/>
        <v>0</v>
      </c>
      <c r="C285" s="304"/>
      <c r="D285" s="106"/>
      <c r="E285" s="106"/>
      <c r="F285" s="4"/>
      <c r="G285" s="40"/>
      <c r="H285" s="60"/>
      <c r="I285" s="8"/>
      <c r="J285" s="367"/>
      <c r="K285" s="246" t="str">
        <f t="shared" si="26"/>
        <v xml:space="preserve"> </v>
      </c>
      <c r="L285" s="375"/>
      <c r="N285" s="32">
        <f t="shared" si="27"/>
        <v>0</v>
      </c>
      <c r="O285" s="32">
        <f t="shared" si="28"/>
        <v>0</v>
      </c>
      <c r="Q285" s="32">
        <f t="shared" si="29"/>
        <v>0</v>
      </c>
      <c r="R285" s="32">
        <f t="shared" si="30"/>
        <v>0</v>
      </c>
      <c r="V285" s="368"/>
      <c r="W285" s="9"/>
      <c r="Y285" s="32">
        <f t="shared" si="31"/>
        <v>0</v>
      </c>
      <c r="Z285" s="32">
        <f t="shared" si="32"/>
        <v>0</v>
      </c>
    </row>
    <row r="286" spans="1:26" x14ac:dyDescent="0.2">
      <c r="A286" s="70">
        <f t="shared" si="33"/>
        <v>271</v>
      </c>
      <c r="B286" s="303">
        <f t="shared" si="25"/>
        <v>0</v>
      </c>
      <c r="C286" s="304"/>
      <c r="D286" s="106"/>
      <c r="E286" s="106"/>
      <c r="F286" s="4"/>
      <c r="G286" s="40"/>
      <c r="H286" s="60"/>
      <c r="I286" s="8"/>
      <c r="J286" s="367"/>
      <c r="K286" s="246" t="str">
        <f t="shared" si="26"/>
        <v xml:space="preserve"> </v>
      </c>
      <c r="L286" s="375"/>
      <c r="N286" s="32">
        <f t="shared" si="27"/>
        <v>0</v>
      </c>
      <c r="O286" s="32">
        <f t="shared" si="28"/>
        <v>0</v>
      </c>
      <c r="Q286" s="32">
        <f t="shared" si="29"/>
        <v>0</v>
      </c>
      <c r="R286" s="32">
        <f t="shared" si="30"/>
        <v>0</v>
      </c>
      <c r="V286" s="368"/>
      <c r="W286" s="9"/>
      <c r="Y286" s="32">
        <f t="shared" si="31"/>
        <v>0</v>
      </c>
      <c r="Z286" s="32">
        <f t="shared" si="32"/>
        <v>0</v>
      </c>
    </row>
    <row r="287" spans="1:26" x14ac:dyDescent="0.2">
      <c r="A287" s="70">
        <f t="shared" si="33"/>
        <v>272</v>
      </c>
      <c r="B287" s="303">
        <f t="shared" si="25"/>
        <v>0</v>
      </c>
      <c r="C287" s="304"/>
      <c r="D287" s="106"/>
      <c r="E287" s="106"/>
      <c r="F287" s="4"/>
      <c r="G287" s="40"/>
      <c r="H287" s="60"/>
      <c r="I287" s="8"/>
      <c r="J287" s="367"/>
      <c r="K287" s="246" t="str">
        <f t="shared" si="26"/>
        <v xml:space="preserve"> </v>
      </c>
      <c r="L287" s="375"/>
      <c r="N287" s="32">
        <f t="shared" si="27"/>
        <v>0</v>
      </c>
      <c r="O287" s="32">
        <f t="shared" si="28"/>
        <v>0</v>
      </c>
      <c r="Q287" s="32">
        <f t="shared" si="29"/>
        <v>0</v>
      </c>
      <c r="R287" s="32">
        <f t="shared" si="30"/>
        <v>0</v>
      </c>
      <c r="V287" s="368"/>
      <c r="W287" s="9"/>
      <c r="Y287" s="32">
        <f t="shared" si="31"/>
        <v>0</v>
      </c>
      <c r="Z287" s="32">
        <f t="shared" si="32"/>
        <v>0</v>
      </c>
    </row>
    <row r="288" spans="1:26" x14ac:dyDescent="0.2">
      <c r="A288" s="70">
        <f t="shared" si="33"/>
        <v>273</v>
      </c>
      <c r="B288" s="303">
        <f t="shared" si="25"/>
        <v>0</v>
      </c>
      <c r="C288" s="304"/>
      <c r="D288" s="106"/>
      <c r="E288" s="106"/>
      <c r="F288" s="4"/>
      <c r="G288" s="40"/>
      <c r="H288" s="60"/>
      <c r="I288" s="8"/>
      <c r="J288" s="367"/>
      <c r="K288" s="246" t="str">
        <f t="shared" si="26"/>
        <v xml:space="preserve"> </v>
      </c>
      <c r="L288" s="375"/>
      <c r="N288" s="32">
        <f t="shared" si="27"/>
        <v>0</v>
      </c>
      <c r="O288" s="32">
        <f t="shared" si="28"/>
        <v>0</v>
      </c>
      <c r="Q288" s="32">
        <f t="shared" si="29"/>
        <v>0</v>
      </c>
      <c r="R288" s="32">
        <f t="shared" si="30"/>
        <v>0</v>
      </c>
      <c r="V288" s="368"/>
      <c r="W288" s="9"/>
      <c r="Y288" s="32">
        <f t="shared" si="31"/>
        <v>0</v>
      </c>
      <c r="Z288" s="32">
        <f t="shared" si="32"/>
        <v>0</v>
      </c>
    </row>
    <row r="289" spans="1:26" x14ac:dyDescent="0.2">
      <c r="A289" s="70">
        <f t="shared" si="33"/>
        <v>274</v>
      </c>
      <c r="B289" s="303">
        <f t="shared" si="25"/>
        <v>0</v>
      </c>
      <c r="C289" s="304"/>
      <c r="D289" s="106"/>
      <c r="E289" s="106"/>
      <c r="F289" s="4"/>
      <c r="G289" s="40"/>
      <c r="H289" s="60"/>
      <c r="I289" s="8"/>
      <c r="J289" s="367"/>
      <c r="K289" s="246" t="str">
        <f t="shared" si="26"/>
        <v xml:space="preserve"> </v>
      </c>
      <c r="L289" s="375"/>
      <c r="N289" s="32">
        <f t="shared" si="27"/>
        <v>0</v>
      </c>
      <c r="O289" s="32">
        <f t="shared" si="28"/>
        <v>0</v>
      </c>
      <c r="Q289" s="32">
        <f t="shared" si="29"/>
        <v>0</v>
      </c>
      <c r="R289" s="32">
        <f t="shared" si="30"/>
        <v>0</v>
      </c>
      <c r="V289" s="368"/>
      <c r="W289" s="9"/>
      <c r="Y289" s="32">
        <f t="shared" si="31"/>
        <v>0</v>
      </c>
      <c r="Z289" s="32">
        <f t="shared" si="32"/>
        <v>0</v>
      </c>
    </row>
    <row r="290" spans="1:26" x14ac:dyDescent="0.2">
      <c r="A290" s="70">
        <f t="shared" si="33"/>
        <v>275</v>
      </c>
      <c r="B290" s="303">
        <f t="shared" si="25"/>
        <v>0</v>
      </c>
      <c r="C290" s="304"/>
      <c r="D290" s="106"/>
      <c r="E290" s="106"/>
      <c r="F290" s="4"/>
      <c r="G290" s="40"/>
      <c r="H290" s="60"/>
      <c r="I290" s="8"/>
      <c r="J290" s="367"/>
      <c r="K290" s="246" t="str">
        <f t="shared" si="26"/>
        <v xml:space="preserve"> </v>
      </c>
      <c r="L290" s="375"/>
      <c r="N290" s="32">
        <f t="shared" si="27"/>
        <v>0</v>
      </c>
      <c r="O290" s="32">
        <f t="shared" si="28"/>
        <v>0</v>
      </c>
      <c r="Q290" s="32">
        <f t="shared" si="29"/>
        <v>0</v>
      </c>
      <c r="R290" s="32">
        <f t="shared" si="30"/>
        <v>0</v>
      </c>
      <c r="V290" s="368"/>
      <c r="W290" s="9"/>
      <c r="Y290" s="32">
        <f t="shared" si="31"/>
        <v>0</v>
      </c>
      <c r="Z290" s="32">
        <f t="shared" si="32"/>
        <v>0</v>
      </c>
    </row>
    <row r="291" spans="1:26" x14ac:dyDescent="0.2">
      <c r="A291" s="70">
        <f t="shared" si="33"/>
        <v>276</v>
      </c>
      <c r="B291" s="303">
        <f t="shared" si="25"/>
        <v>0</v>
      </c>
      <c r="C291" s="304"/>
      <c r="D291" s="106"/>
      <c r="E291" s="106"/>
      <c r="F291" s="4"/>
      <c r="G291" s="40"/>
      <c r="H291" s="60"/>
      <c r="I291" s="8"/>
      <c r="J291" s="367"/>
      <c r="K291" s="246" t="str">
        <f t="shared" si="26"/>
        <v xml:space="preserve"> </v>
      </c>
      <c r="L291" s="375"/>
      <c r="N291" s="32">
        <f t="shared" si="27"/>
        <v>0</v>
      </c>
      <c r="O291" s="32">
        <f t="shared" si="28"/>
        <v>0</v>
      </c>
      <c r="Q291" s="32">
        <f t="shared" si="29"/>
        <v>0</v>
      </c>
      <c r="R291" s="32">
        <f t="shared" si="30"/>
        <v>0</v>
      </c>
      <c r="V291" s="368"/>
      <c r="W291" s="9"/>
      <c r="Y291" s="32">
        <f t="shared" si="31"/>
        <v>0</v>
      </c>
      <c r="Z291" s="32">
        <f t="shared" si="32"/>
        <v>0</v>
      </c>
    </row>
    <row r="292" spans="1:26" x14ac:dyDescent="0.2">
      <c r="A292" s="70">
        <f t="shared" si="33"/>
        <v>277</v>
      </c>
      <c r="B292" s="303">
        <f t="shared" si="25"/>
        <v>0</v>
      </c>
      <c r="C292" s="304"/>
      <c r="D292" s="106"/>
      <c r="E292" s="106"/>
      <c r="F292" s="4"/>
      <c r="G292" s="40"/>
      <c r="H292" s="60"/>
      <c r="I292" s="8"/>
      <c r="J292" s="367"/>
      <c r="K292" s="246" t="str">
        <f t="shared" si="26"/>
        <v xml:space="preserve"> </v>
      </c>
      <c r="L292" s="375"/>
      <c r="N292" s="32">
        <f t="shared" si="27"/>
        <v>0</v>
      </c>
      <c r="O292" s="32">
        <f t="shared" si="28"/>
        <v>0</v>
      </c>
      <c r="Q292" s="32">
        <f t="shared" si="29"/>
        <v>0</v>
      </c>
      <c r="R292" s="32">
        <f t="shared" si="30"/>
        <v>0</v>
      </c>
      <c r="V292" s="368"/>
      <c r="W292" s="9"/>
      <c r="Y292" s="32">
        <f t="shared" si="31"/>
        <v>0</v>
      </c>
      <c r="Z292" s="32">
        <f t="shared" si="32"/>
        <v>0</v>
      </c>
    </row>
    <row r="293" spans="1:26" x14ac:dyDescent="0.2">
      <c r="A293" s="70">
        <f t="shared" si="33"/>
        <v>278</v>
      </c>
      <c r="B293" s="303">
        <f t="shared" si="25"/>
        <v>0</v>
      </c>
      <c r="C293" s="304"/>
      <c r="D293" s="106"/>
      <c r="E293" s="106"/>
      <c r="F293" s="4"/>
      <c r="G293" s="40"/>
      <c r="H293" s="60"/>
      <c r="I293" s="8"/>
      <c r="J293" s="367"/>
      <c r="K293" s="246" t="str">
        <f t="shared" si="26"/>
        <v xml:space="preserve"> </v>
      </c>
      <c r="L293" s="375"/>
      <c r="N293" s="32">
        <f t="shared" si="27"/>
        <v>0</v>
      </c>
      <c r="O293" s="32">
        <f t="shared" si="28"/>
        <v>0</v>
      </c>
      <c r="Q293" s="32">
        <f t="shared" si="29"/>
        <v>0</v>
      </c>
      <c r="R293" s="32">
        <f t="shared" si="30"/>
        <v>0</v>
      </c>
      <c r="V293" s="368"/>
      <c r="W293" s="9"/>
      <c r="Y293" s="32">
        <f t="shared" si="31"/>
        <v>0</v>
      </c>
      <c r="Z293" s="32">
        <f t="shared" si="32"/>
        <v>0</v>
      </c>
    </row>
    <row r="294" spans="1:26" x14ac:dyDescent="0.2">
      <c r="A294" s="70">
        <f t="shared" si="33"/>
        <v>279</v>
      </c>
      <c r="B294" s="303">
        <f t="shared" si="25"/>
        <v>0</v>
      </c>
      <c r="C294" s="304"/>
      <c r="D294" s="106"/>
      <c r="E294" s="106"/>
      <c r="F294" s="4"/>
      <c r="G294" s="40"/>
      <c r="H294" s="60"/>
      <c r="I294" s="8"/>
      <c r="J294" s="367"/>
      <c r="K294" s="246" t="str">
        <f t="shared" si="26"/>
        <v xml:space="preserve"> </v>
      </c>
      <c r="L294" s="375"/>
      <c r="N294" s="32">
        <f t="shared" si="27"/>
        <v>0</v>
      </c>
      <c r="O294" s="32">
        <f t="shared" si="28"/>
        <v>0</v>
      </c>
      <c r="Q294" s="32">
        <f t="shared" si="29"/>
        <v>0</v>
      </c>
      <c r="R294" s="32">
        <f t="shared" si="30"/>
        <v>0</v>
      </c>
      <c r="V294" s="368"/>
      <c r="W294" s="9"/>
      <c r="Y294" s="32">
        <f t="shared" si="31"/>
        <v>0</v>
      </c>
      <c r="Z294" s="32">
        <f t="shared" si="32"/>
        <v>0</v>
      </c>
    </row>
    <row r="295" spans="1:26" x14ac:dyDescent="0.2">
      <c r="A295" s="70">
        <f t="shared" si="33"/>
        <v>280</v>
      </c>
      <c r="B295" s="303">
        <f t="shared" si="25"/>
        <v>0</v>
      </c>
      <c r="C295" s="304"/>
      <c r="D295" s="106"/>
      <c r="E295" s="106"/>
      <c r="F295" s="4"/>
      <c r="G295" s="40"/>
      <c r="H295" s="60"/>
      <c r="I295" s="8"/>
      <c r="J295" s="367"/>
      <c r="K295" s="246" t="str">
        <f t="shared" si="26"/>
        <v xml:space="preserve"> </v>
      </c>
      <c r="L295" s="375"/>
      <c r="N295" s="32">
        <f t="shared" si="27"/>
        <v>0</v>
      </c>
      <c r="O295" s="32">
        <f t="shared" si="28"/>
        <v>0</v>
      </c>
      <c r="Q295" s="32">
        <f t="shared" si="29"/>
        <v>0</v>
      </c>
      <c r="R295" s="32">
        <f t="shared" si="30"/>
        <v>0</v>
      </c>
      <c r="V295" s="368"/>
      <c r="W295" s="9"/>
      <c r="Y295" s="32">
        <f t="shared" si="31"/>
        <v>0</v>
      </c>
      <c r="Z295" s="32">
        <f t="shared" si="32"/>
        <v>0</v>
      </c>
    </row>
    <row r="296" spans="1:26" x14ac:dyDescent="0.2">
      <c r="A296" s="70">
        <f t="shared" si="33"/>
        <v>281</v>
      </c>
      <c r="B296" s="303">
        <f t="shared" si="25"/>
        <v>0</v>
      </c>
      <c r="C296" s="304"/>
      <c r="D296" s="106"/>
      <c r="E296" s="106"/>
      <c r="F296" s="4"/>
      <c r="G296" s="40"/>
      <c r="H296" s="60"/>
      <c r="I296" s="8"/>
      <c r="J296" s="367"/>
      <c r="K296" s="246" t="str">
        <f t="shared" si="26"/>
        <v xml:space="preserve"> </v>
      </c>
      <c r="L296" s="375"/>
      <c r="N296" s="32">
        <f t="shared" si="27"/>
        <v>0</v>
      </c>
      <c r="O296" s="32">
        <f t="shared" si="28"/>
        <v>0</v>
      </c>
      <c r="Q296" s="32">
        <f t="shared" si="29"/>
        <v>0</v>
      </c>
      <c r="R296" s="32">
        <f t="shared" si="30"/>
        <v>0</v>
      </c>
      <c r="V296" s="368"/>
      <c r="W296" s="9"/>
      <c r="Y296" s="32">
        <f t="shared" si="31"/>
        <v>0</v>
      </c>
      <c r="Z296" s="32">
        <f t="shared" si="32"/>
        <v>0</v>
      </c>
    </row>
    <row r="297" spans="1:26" x14ac:dyDescent="0.2">
      <c r="A297" s="70">
        <f t="shared" si="33"/>
        <v>282</v>
      </c>
      <c r="B297" s="303">
        <f t="shared" si="25"/>
        <v>0</v>
      </c>
      <c r="C297" s="304"/>
      <c r="D297" s="106"/>
      <c r="E297" s="106"/>
      <c r="F297" s="4"/>
      <c r="G297" s="40"/>
      <c r="H297" s="60"/>
      <c r="I297" s="8"/>
      <c r="J297" s="367"/>
      <c r="K297" s="246" t="str">
        <f t="shared" si="26"/>
        <v xml:space="preserve"> </v>
      </c>
      <c r="L297" s="375"/>
      <c r="N297" s="32">
        <f t="shared" si="27"/>
        <v>0</v>
      </c>
      <c r="O297" s="32">
        <f t="shared" si="28"/>
        <v>0</v>
      </c>
      <c r="Q297" s="32">
        <f t="shared" si="29"/>
        <v>0</v>
      </c>
      <c r="R297" s="32">
        <f t="shared" si="30"/>
        <v>0</v>
      </c>
      <c r="V297" s="368"/>
      <c r="W297" s="9"/>
      <c r="Y297" s="32">
        <f t="shared" si="31"/>
        <v>0</v>
      </c>
      <c r="Z297" s="32">
        <f t="shared" si="32"/>
        <v>0</v>
      </c>
    </row>
    <row r="298" spans="1:26" x14ac:dyDescent="0.2">
      <c r="A298" s="70">
        <f t="shared" si="33"/>
        <v>283</v>
      </c>
      <c r="B298" s="303">
        <f t="shared" si="25"/>
        <v>0</v>
      </c>
      <c r="C298" s="304"/>
      <c r="D298" s="106"/>
      <c r="E298" s="106"/>
      <c r="F298" s="4"/>
      <c r="G298" s="40"/>
      <c r="H298" s="60"/>
      <c r="I298" s="8"/>
      <c r="J298" s="367"/>
      <c r="K298" s="246" t="str">
        <f t="shared" si="26"/>
        <v xml:space="preserve"> </v>
      </c>
      <c r="L298" s="375"/>
      <c r="N298" s="32">
        <f t="shared" si="27"/>
        <v>0</v>
      </c>
      <c r="O298" s="32">
        <f t="shared" si="28"/>
        <v>0</v>
      </c>
      <c r="Q298" s="32">
        <f t="shared" si="29"/>
        <v>0</v>
      </c>
      <c r="R298" s="32">
        <f t="shared" si="30"/>
        <v>0</v>
      </c>
      <c r="V298" s="368"/>
      <c r="W298" s="9"/>
      <c r="Y298" s="32">
        <f t="shared" si="31"/>
        <v>0</v>
      </c>
      <c r="Z298" s="32">
        <f t="shared" si="32"/>
        <v>0</v>
      </c>
    </row>
    <row r="299" spans="1:26" x14ac:dyDescent="0.2">
      <c r="A299" s="70">
        <f t="shared" si="33"/>
        <v>284</v>
      </c>
      <c r="B299" s="303">
        <f t="shared" si="25"/>
        <v>0</v>
      </c>
      <c r="C299" s="304"/>
      <c r="D299" s="106"/>
      <c r="E299" s="106"/>
      <c r="F299" s="4"/>
      <c r="G299" s="40"/>
      <c r="H299" s="60"/>
      <c r="I299" s="8"/>
      <c r="J299" s="367"/>
      <c r="K299" s="246" t="str">
        <f t="shared" si="26"/>
        <v xml:space="preserve"> </v>
      </c>
      <c r="L299" s="375"/>
      <c r="N299" s="32">
        <f t="shared" si="27"/>
        <v>0</v>
      </c>
      <c r="O299" s="32">
        <f t="shared" si="28"/>
        <v>0</v>
      </c>
      <c r="Q299" s="32">
        <f t="shared" si="29"/>
        <v>0</v>
      </c>
      <c r="R299" s="32">
        <f t="shared" si="30"/>
        <v>0</v>
      </c>
      <c r="V299" s="368"/>
      <c r="W299" s="9"/>
      <c r="Y299" s="32">
        <f t="shared" si="31"/>
        <v>0</v>
      </c>
      <c r="Z299" s="32">
        <f t="shared" si="32"/>
        <v>0</v>
      </c>
    </row>
    <row r="300" spans="1:26" x14ac:dyDescent="0.2">
      <c r="A300" s="70">
        <f t="shared" si="33"/>
        <v>285</v>
      </c>
      <c r="B300" s="303">
        <f t="shared" si="25"/>
        <v>0</v>
      </c>
      <c r="C300" s="304"/>
      <c r="D300" s="106"/>
      <c r="E300" s="106"/>
      <c r="F300" s="4"/>
      <c r="G300" s="40"/>
      <c r="H300" s="60"/>
      <c r="I300" s="8"/>
      <c r="J300" s="367"/>
      <c r="K300" s="246" t="str">
        <f t="shared" si="26"/>
        <v xml:space="preserve"> </v>
      </c>
      <c r="L300" s="375"/>
      <c r="N300" s="32">
        <f t="shared" si="27"/>
        <v>0</v>
      </c>
      <c r="O300" s="32">
        <f t="shared" si="28"/>
        <v>0</v>
      </c>
      <c r="Q300" s="32">
        <f t="shared" si="29"/>
        <v>0</v>
      </c>
      <c r="R300" s="32">
        <f t="shared" si="30"/>
        <v>0</v>
      </c>
      <c r="V300" s="368"/>
      <c r="W300" s="9"/>
      <c r="Y300" s="32">
        <f t="shared" si="31"/>
        <v>0</v>
      </c>
      <c r="Z300" s="32">
        <f t="shared" si="32"/>
        <v>0</v>
      </c>
    </row>
    <row r="301" spans="1:26" x14ac:dyDescent="0.2">
      <c r="A301" s="70">
        <f t="shared" si="33"/>
        <v>286</v>
      </c>
      <c r="B301" s="303">
        <f t="shared" si="25"/>
        <v>0</v>
      </c>
      <c r="C301" s="304"/>
      <c r="D301" s="106"/>
      <c r="E301" s="106"/>
      <c r="F301" s="4"/>
      <c r="G301" s="40"/>
      <c r="H301" s="60"/>
      <c r="I301" s="8"/>
      <c r="J301" s="367"/>
      <c r="K301" s="246" t="str">
        <f t="shared" si="26"/>
        <v xml:space="preserve"> </v>
      </c>
      <c r="L301" s="375"/>
      <c r="N301" s="32">
        <f t="shared" si="27"/>
        <v>0</v>
      </c>
      <c r="O301" s="32">
        <f t="shared" si="28"/>
        <v>0</v>
      </c>
      <c r="Q301" s="32">
        <f t="shared" si="29"/>
        <v>0</v>
      </c>
      <c r="R301" s="32">
        <f t="shared" si="30"/>
        <v>0</v>
      </c>
      <c r="V301" s="368"/>
      <c r="W301" s="9"/>
      <c r="Y301" s="32">
        <f t="shared" si="31"/>
        <v>0</v>
      </c>
      <c r="Z301" s="32">
        <f t="shared" si="32"/>
        <v>0</v>
      </c>
    </row>
    <row r="302" spans="1:26" x14ac:dyDescent="0.2">
      <c r="A302" s="70">
        <f t="shared" si="33"/>
        <v>287</v>
      </c>
      <c r="B302" s="303">
        <f t="shared" si="25"/>
        <v>0</v>
      </c>
      <c r="C302" s="304"/>
      <c r="D302" s="106"/>
      <c r="E302" s="106"/>
      <c r="F302" s="4"/>
      <c r="G302" s="40"/>
      <c r="H302" s="60"/>
      <c r="I302" s="8"/>
      <c r="J302" s="367"/>
      <c r="K302" s="246" t="str">
        <f t="shared" si="26"/>
        <v xml:space="preserve"> </v>
      </c>
      <c r="L302" s="375"/>
      <c r="N302" s="32">
        <f t="shared" si="27"/>
        <v>0</v>
      </c>
      <c r="O302" s="32">
        <f t="shared" si="28"/>
        <v>0</v>
      </c>
      <c r="Q302" s="32">
        <f t="shared" si="29"/>
        <v>0</v>
      </c>
      <c r="R302" s="32">
        <f t="shared" si="30"/>
        <v>0</v>
      </c>
      <c r="V302" s="368"/>
      <c r="W302" s="9"/>
      <c r="Y302" s="32">
        <f t="shared" si="31"/>
        <v>0</v>
      </c>
      <c r="Z302" s="32">
        <f t="shared" si="32"/>
        <v>0</v>
      </c>
    </row>
    <row r="303" spans="1:26" x14ac:dyDescent="0.2">
      <c r="A303" s="70">
        <f t="shared" si="33"/>
        <v>288</v>
      </c>
      <c r="B303" s="303">
        <f t="shared" si="25"/>
        <v>0</v>
      </c>
      <c r="C303" s="304"/>
      <c r="D303" s="106"/>
      <c r="E303" s="106"/>
      <c r="F303" s="4"/>
      <c r="G303" s="40"/>
      <c r="H303" s="60"/>
      <c r="I303" s="8"/>
      <c r="J303" s="367"/>
      <c r="K303" s="246" t="str">
        <f t="shared" si="26"/>
        <v xml:space="preserve"> </v>
      </c>
      <c r="L303" s="375"/>
      <c r="N303" s="32">
        <f t="shared" si="27"/>
        <v>0</v>
      </c>
      <c r="O303" s="32">
        <f t="shared" si="28"/>
        <v>0</v>
      </c>
      <c r="Q303" s="32">
        <f t="shared" si="29"/>
        <v>0</v>
      </c>
      <c r="R303" s="32">
        <f t="shared" si="30"/>
        <v>0</v>
      </c>
      <c r="V303" s="368"/>
      <c r="W303" s="9"/>
      <c r="Y303" s="32">
        <f t="shared" si="31"/>
        <v>0</v>
      </c>
      <c r="Z303" s="32">
        <f t="shared" si="32"/>
        <v>0</v>
      </c>
    </row>
    <row r="304" spans="1:26" x14ac:dyDescent="0.2">
      <c r="A304" s="70">
        <f t="shared" si="33"/>
        <v>289</v>
      </c>
      <c r="B304" s="303">
        <f t="shared" si="25"/>
        <v>0</v>
      </c>
      <c r="C304" s="304"/>
      <c r="D304" s="106"/>
      <c r="E304" s="106"/>
      <c r="F304" s="4"/>
      <c r="G304" s="40"/>
      <c r="H304" s="60"/>
      <c r="I304" s="8"/>
      <c r="J304" s="367"/>
      <c r="K304" s="246" t="str">
        <f t="shared" si="26"/>
        <v xml:space="preserve"> </v>
      </c>
      <c r="L304" s="375"/>
      <c r="N304" s="32">
        <f t="shared" si="27"/>
        <v>0</v>
      </c>
      <c r="O304" s="32">
        <f t="shared" si="28"/>
        <v>0</v>
      </c>
      <c r="Q304" s="32">
        <f t="shared" si="29"/>
        <v>0</v>
      </c>
      <c r="R304" s="32">
        <f t="shared" si="30"/>
        <v>0</v>
      </c>
      <c r="V304" s="368"/>
      <c r="W304" s="9"/>
      <c r="Y304" s="32">
        <f t="shared" si="31"/>
        <v>0</v>
      </c>
      <c r="Z304" s="32">
        <f t="shared" si="32"/>
        <v>0</v>
      </c>
    </row>
    <row r="305" spans="1:26" x14ac:dyDescent="0.2">
      <c r="A305" s="70">
        <f t="shared" si="33"/>
        <v>290</v>
      </c>
      <c r="B305" s="303">
        <f t="shared" si="25"/>
        <v>0</v>
      </c>
      <c r="C305" s="304"/>
      <c r="D305" s="106"/>
      <c r="E305" s="106"/>
      <c r="F305" s="4"/>
      <c r="G305" s="40"/>
      <c r="H305" s="60"/>
      <c r="I305" s="8"/>
      <c r="J305" s="367"/>
      <c r="K305" s="246" t="str">
        <f t="shared" si="26"/>
        <v xml:space="preserve"> </v>
      </c>
      <c r="L305" s="375"/>
      <c r="N305" s="32">
        <f t="shared" si="27"/>
        <v>0</v>
      </c>
      <c r="O305" s="32">
        <f t="shared" si="28"/>
        <v>0</v>
      </c>
      <c r="Q305" s="32">
        <f t="shared" si="29"/>
        <v>0</v>
      </c>
      <c r="R305" s="32">
        <f t="shared" si="30"/>
        <v>0</v>
      </c>
      <c r="V305" s="368"/>
      <c r="W305" s="9"/>
      <c r="Y305" s="32">
        <f t="shared" si="31"/>
        <v>0</v>
      </c>
      <c r="Z305" s="32">
        <f t="shared" si="32"/>
        <v>0</v>
      </c>
    </row>
    <row r="306" spans="1:26" x14ac:dyDescent="0.2">
      <c r="A306" s="70">
        <f t="shared" si="33"/>
        <v>291</v>
      </c>
      <c r="B306" s="303">
        <f t="shared" si="25"/>
        <v>0</v>
      </c>
      <c r="C306" s="304"/>
      <c r="D306" s="106"/>
      <c r="E306" s="106"/>
      <c r="F306" s="4"/>
      <c r="G306" s="40"/>
      <c r="H306" s="60"/>
      <c r="I306" s="8"/>
      <c r="J306" s="367"/>
      <c r="K306" s="246" t="str">
        <f t="shared" si="26"/>
        <v xml:space="preserve"> </v>
      </c>
      <c r="L306" s="375"/>
      <c r="N306" s="32">
        <f t="shared" si="27"/>
        <v>0</v>
      </c>
      <c r="O306" s="32">
        <f t="shared" si="28"/>
        <v>0</v>
      </c>
      <c r="Q306" s="32">
        <f t="shared" si="29"/>
        <v>0</v>
      </c>
      <c r="R306" s="32">
        <f t="shared" si="30"/>
        <v>0</v>
      </c>
      <c r="V306" s="368"/>
      <c r="W306" s="9"/>
      <c r="Y306" s="32">
        <f t="shared" si="31"/>
        <v>0</v>
      </c>
      <c r="Z306" s="32">
        <f t="shared" si="32"/>
        <v>0</v>
      </c>
    </row>
    <row r="307" spans="1:26" x14ac:dyDescent="0.2">
      <c r="A307" s="70">
        <f t="shared" si="33"/>
        <v>292</v>
      </c>
      <c r="B307" s="303">
        <f t="shared" si="25"/>
        <v>0</v>
      </c>
      <c r="C307" s="304"/>
      <c r="D307" s="106"/>
      <c r="E307" s="106"/>
      <c r="F307" s="4"/>
      <c r="G307" s="40"/>
      <c r="H307" s="60"/>
      <c r="I307" s="8"/>
      <c r="J307" s="367"/>
      <c r="K307" s="246" t="str">
        <f t="shared" si="26"/>
        <v xml:space="preserve"> </v>
      </c>
      <c r="L307" s="375"/>
      <c r="N307" s="32">
        <f t="shared" si="27"/>
        <v>0</v>
      </c>
      <c r="O307" s="32">
        <f t="shared" si="28"/>
        <v>0</v>
      </c>
      <c r="Q307" s="32">
        <f t="shared" si="29"/>
        <v>0</v>
      </c>
      <c r="R307" s="32">
        <f t="shared" si="30"/>
        <v>0</v>
      </c>
      <c r="V307" s="368"/>
      <c r="W307" s="9"/>
      <c r="Y307" s="32">
        <f t="shared" si="31"/>
        <v>0</v>
      </c>
      <c r="Z307" s="32">
        <f t="shared" si="32"/>
        <v>0</v>
      </c>
    </row>
    <row r="308" spans="1:26" x14ac:dyDescent="0.2">
      <c r="A308" s="70">
        <f t="shared" si="33"/>
        <v>293</v>
      </c>
      <c r="B308" s="303">
        <f t="shared" si="25"/>
        <v>0</v>
      </c>
      <c r="C308" s="304"/>
      <c r="D308" s="106"/>
      <c r="E308" s="106"/>
      <c r="F308" s="4"/>
      <c r="G308" s="40"/>
      <c r="H308" s="60"/>
      <c r="I308" s="8"/>
      <c r="J308" s="367"/>
      <c r="K308" s="246" t="str">
        <f t="shared" si="26"/>
        <v xml:space="preserve"> </v>
      </c>
      <c r="L308" s="375"/>
      <c r="N308" s="32">
        <f t="shared" si="27"/>
        <v>0</v>
      </c>
      <c r="O308" s="32">
        <f t="shared" si="28"/>
        <v>0</v>
      </c>
      <c r="Q308" s="32">
        <f t="shared" si="29"/>
        <v>0</v>
      </c>
      <c r="R308" s="32">
        <f t="shared" si="30"/>
        <v>0</v>
      </c>
      <c r="V308" s="368"/>
      <c r="W308" s="9"/>
      <c r="Y308" s="32">
        <f t="shared" si="31"/>
        <v>0</v>
      </c>
      <c r="Z308" s="32">
        <f t="shared" si="32"/>
        <v>0</v>
      </c>
    </row>
    <row r="309" spans="1:26" x14ac:dyDescent="0.2">
      <c r="A309" s="70">
        <f t="shared" si="33"/>
        <v>294</v>
      </c>
      <c r="B309" s="303">
        <f t="shared" si="25"/>
        <v>0</v>
      </c>
      <c r="C309" s="304"/>
      <c r="D309" s="106"/>
      <c r="E309" s="106"/>
      <c r="F309" s="4"/>
      <c r="G309" s="40"/>
      <c r="H309" s="60"/>
      <c r="I309" s="8"/>
      <c r="J309" s="367"/>
      <c r="K309" s="246" t="str">
        <f t="shared" si="26"/>
        <v xml:space="preserve"> </v>
      </c>
      <c r="L309" s="375"/>
      <c r="N309" s="32">
        <f t="shared" si="27"/>
        <v>0</v>
      </c>
      <c r="O309" s="32">
        <f t="shared" si="28"/>
        <v>0</v>
      </c>
      <c r="Q309" s="32">
        <f t="shared" si="29"/>
        <v>0</v>
      </c>
      <c r="R309" s="32">
        <f t="shared" si="30"/>
        <v>0</v>
      </c>
      <c r="V309" s="368"/>
      <c r="W309" s="9"/>
      <c r="Y309" s="32">
        <f t="shared" si="31"/>
        <v>0</v>
      </c>
      <c r="Z309" s="32">
        <f t="shared" si="32"/>
        <v>0</v>
      </c>
    </row>
    <row r="310" spans="1:26" x14ac:dyDescent="0.2">
      <c r="A310" s="70">
        <f t="shared" si="33"/>
        <v>295</v>
      </c>
      <c r="B310" s="303">
        <f t="shared" si="25"/>
        <v>0</v>
      </c>
      <c r="C310" s="304"/>
      <c r="D310" s="106"/>
      <c r="E310" s="106"/>
      <c r="F310" s="4"/>
      <c r="G310" s="40"/>
      <c r="H310" s="60"/>
      <c r="I310" s="8"/>
      <c r="J310" s="367"/>
      <c r="K310" s="246" t="str">
        <f t="shared" si="26"/>
        <v xml:space="preserve"> </v>
      </c>
      <c r="L310" s="375"/>
      <c r="N310" s="32">
        <f t="shared" si="27"/>
        <v>0</v>
      </c>
      <c r="O310" s="32">
        <f t="shared" si="28"/>
        <v>0</v>
      </c>
      <c r="Q310" s="32">
        <f t="shared" si="29"/>
        <v>0</v>
      </c>
      <c r="R310" s="32">
        <f t="shared" si="30"/>
        <v>0</v>
      </c>
      <c r="V310" s="368"/>
      <c r="W310" s="9"/>
      <c r="Y310" s="32">
        <f t="shared" si="31"/>
        <v>0</v>
      </c>
      <c r="Z310" s="32">
        <f t="shared" si="32"/>
        <v>0</v>
      </c>
    </row>
    <row r="311" spans="1:26" x14ac:dyDescent="0.2">
      <c r="A311" s="70">
        <f t="shared" si="33"/>
        <v>296</v>
      </c>
      <c r="B311" s="303">
        <f t="shared" si="25"/>
        <v>0</v>
      </c>
      <c r="C311" s="304"/>
      <c r="D311" s="106"/>
      <c r="E311" s="106"/>
      <c r="F311" s="4"/>
      <c r="G311" s="40"/>
      <c r="H311" s="60"/>
      <c r="I311" s="8"/>
      <c r="J311" s="367"/>
      <c r="K311" s="246" t="str">
        <f t="shared" si="26"/>
        <v xml:space="preserve"> </v>
      </c>
      <c r="L311" s="375"/>
      <c r="N311" s="32">
        <f t="shared" si="27"/>
        <v>0</v>
      </c>
      <c r="O311" s="32">
        <f t="shared" si="28"/>
        <v>0</v>
      </c>
      <c r="Q311" s="32">
        <f t="shared" si="29"/>
        <v>0</v>
      </c>
      <c r="R311" s="32">
        <f t="shared" si="30"/>
        <v>0</v>
      </c>
      <c r="V311" s="368"/>
      <c r="W311" s="9"/>
      <c r="Y311" s="32">
        <f t="shared" si="31"/>
        <v>0</v>
      </c>
      <c r="Z311" s="32">
        <f t="shared" si="32"/>
        <v>0</v>
      </c>
    </row>
    <row r="312" spans="1:26" x14ac:dyDescent="0.2">
      <c r="A312" s="70">
        <f t="shared" si="33"/>
        <v>297</v>
      </c>
      <c r="B312" s="303">
        <f t="shared" si="25"/>
        <v>0</v>
      </c>
      <c r="C312" s="304"/>
      <c r="D312" s="106"/>
      <c r="E312" s="106"/>
      <c r="F312" s="4"/>
      <c r="G312" s="40"/>
      <c r="H312" s="60"/>
      <c r="I312" s="8"/>
      <c r="J312" s="367"/>
      <c r="K312" s="246" t="str">
        <f t="shared" si="26"/>
        <v xml:space="preserve"> </v>
      </c>
      <c r="L312" s="375"/>
      <c r="N312" s="32">
        <f t="shared" si="27"/>
        <v>0</v>
      </c>
      <c r="O312" s="32">
        <f t="shared" si="28"/>
        <v>0</v>
      </c>
      <c r="Q312" s="32">
        <f t="shared" si="29"/>
        <v>0</v>
      </c>
      <c r="R312" s="32">
        <f t="shared" si="30"/>
        <v>0</v>
      </c>
      <c r="V312" s="368"/>
      <c r="W312" s="9"/>
      <c r="Y312" s="32">
        <f t="shared" si="31"/>
        <v>0</v>
      </c>
      <c r="Z312" s="32">
        <f t="shared" si="32"/>
        <v>0</v>
      </c>
    </row>
    <row r="313" spans="1:26" x14ac:dyDescent="0.2">
      <c r="A313" s="70">
        <f t="shared" si="33"/>
        <v>298</v>
      </c>
      <c r="B313" s="303">
        <f t="shared" si="25"/>
        <v>0</v>
      </c>
      <c r="C313" s="304"/>
      <c r="D313" s="106"/>
      <c r="E313" s="106"/>
      <c r="F313" s="4"/>
      <c r="G313" s="40"/>
      <c r="H313" s="60"/>
      <c r="I313" s="8"/>
      <c r="J313" s="367"/>
      <c r="K313" s="246" t="str">
        <f t="shared" si="26"/>
        <v xml:space="preserve"> </v>
      </c>
      <c r="L313" s="375"/>
      <c r="N313" s="32">
        <f t="shared" si="27"/>
        <v>0</v>
      </c>
      <c r="O313" s="32">
        <f t="shared" si="28"/>
        <v>0</v>
      </c>
      <c r="Q313" s="32">
        <f t="shared" si="29"/>
        <v>0</v>
      </c>
      <c r="R313" s="32">
        <f t="shared" si="30"/>
        <v>0</v>
      </c>
      <c r="V313" s="368"/>
      <c r="W313" s="9"/>
      <c r="Y313" s="32">
        <f t="shared" si="31"/>
        <v>0</v>
      </c>
      <c r="Z313" s="32">
        <f t="shared" si="32"/>
        <v>0</v>
      </c>
    </row>
    <row r="314" spans="1:26" x14ac:dyDescent="0.2">
      <c r="A314" s="70">
        <f t="shared" si="33"/>
        <v>299</v>
      </c>
      <c r="B314" s="303">
        <f t="shared" si="25"/>
        <v>0</v>
      </c>
      <c r="C314" s="304"/>
      <c r="D314" s="106"/>
      <c r="E314" s="106"/>
      <c r="F314" s="4"/>
      <c r="G314" s="40"/>
      <c r="H314" s="60"/>
      <c r="I314" s="8"/>
      <c r="J314" s="367"/>
      <c r="K314" s="246" t="str">
        <f t="shared" si="26"/>
        <v xml:space="preserve"> </v>
      </c>
      <c r="L314" s="375"/>
      <c r="N314" s="32">
        <f t="shared" si="27"/>
        <v>0</v>
      </c>
      <c r="O314" s="32">
        <f t="shared" si="28"/>
        <v>0</v>
      </c>
      <c r="Q314" s="32">
        <f t="shared" si="29"/>
        <v>0</v>
      </c>
      <c r="R314" s="32">
        <f t="shared" si="30"/>
        <v>0</v>
      </c>
      <c r="V314" s="368"/>
      <c r="W314" s="9"/>
      <c r="Y314" s="32">
        <f t="shared" si="31"/>
        <v>0</v>
      </c>
      <c r="Z314" s="32">
        <f t="shared" si="32"/>
        <v>0</v>
      </c>
    </row>
    <row r="315" spans="1:26" x14ac:dyDescent="0.2">
      <c r="A315" s="70">
        <f t="shared" si="33"/>
        <v>300</v>
      </c>
      <c r="B315" s="303">
        <f t="shared" si="25"/>
        <v>0</v>
      </c>
      <c r="C315" s="304"/>
      <c r="D315" s="106"/>
      <c r="E315" s="106"/>
      <c r="F315" s="4"/>
      <c r="G315" s="40"/>
      <c r="H315" s="60"/>
      <c r="I315" s="8"/>
      <c r="J315" s="367"/>
      <c r="K315" s="246" t="str">
        <f t="shared" si="26"/>
        <v xml:space="preserve"> </v>
      </c>
      <c r="L315" s="375"/>
      <c r="N315" s="32">
        <f t="shared" si="27"/>
        <v>0</v>
      </c>
      <c r="O315" s="32">
        <f t="shared" si="28"/>
        <v>0</v>
      </c>
      <c r="Q315" s="32">
        <f t="shared" si="29"/>
        <v>0</v>
      </c>
      <c r="R315" s="32">
        <f t="shared" si="30"/>
        <v>0</v>
      </c>
      <c r="V315" s="368"/>
      <c r="W315" s="9"/>
      <c r="Y315" s="32">
        <f t="shared" si="31"/>
        <v>0</v>
      </c>
      <c r="Z315" s="32">
        <f t="shared" si="32"/>
        <v>0</v>
      </c>
    </row>
    <row r="316" spans="1:26" x14ac:dyDescent="0.2">
      <c r="A316" s="70">
        <f t="shared" si="33"/>
        <v>301</v>
      </c>
      <c r="B316" s="303">
        <f t="shared" si="25"/>
        <v>0</v>
      </c>
      <c r="C316" s="304"/>
      <c r="D316" s="106"/>
      <c r="E316" s="106"/>
      <c r="F316" s="4"/>
      <c r="G316" s="40"/>
      <c r="H316" s="60"/>
      <c r="I316" s="8"/>
      <c r="J316" s="367"/>
      <c r="K316" s="246" t="str">
        <f t="shared" si="26"/>
        <v xml:space="preserve"> </v>
      </c>
      <c r="L316" s="375"/>
      <c r="N316" s="32">
        <f t="shared" si="27"/>
        <v>0</v>
      </c>
      <c r="O316" s="32">
        <f t="shared" si="28"/>
        <v>0</v>
      </c>
      <c r="Q316" s="32">
        <f t="shared" si="29"/>
        <v>0</v>
      </c>
      <c r="R316" s="32">
        <f t="shared" si="30"/>
        <v>0</v>
      </c>
      <c r="V316" s="368"/>
      <c r="W316" s="9"/>
      <c r="Y316" s="32">
        <f t="shared" si="31"/>
        <v>0</v>
      </c>
      <c r="Z316" s="32">
        <f t="shared" si="32"/>
        <v>0</v>
      </c>
    </row>
    <row r="317" spans="1:26" x14ac:dyDescent="0.2">
      <c r="A317" s="70">
        <f t="shared" si="33"/>
        <v>302</v>
      </c>
      <c r="B317" s="303">
        <f t="shared" si="25"/>
        <v>0</v>
      </c>
      <c r="C317" s="304"/>
      <c r="D317" s="106"/>
      <c r="E317" s="106"/>
      <c r="F317" s="4"/>
      <c r="G317" s="40"/>
      <c r="H317" s="60"/>
      <c r="I317" s="8"/>
      <c r="J317" s="367"/>
      <c r="K317" s="246" t="str">
        <f t="shared" si="26"/>
        <v xml:space="preserve"> </v>
      </c>
      <c r="L317" s="375"/>
      <c r="N317" s="32">
        <f t="shared" si="27"/>
        <v>0</v>
      </c>
      <c r="O317" s="32">
        <f t="shared" si="28"/>
        <v>0</v>
      </c>
      <c r="Q317" s="32">
        <f t="shared" si="29"/>
        <v>0</v>
      </c>
      <c r="R317" s="32">
        <f t="shared" si="30"/>
        <v>0</v>
      </c>
      <c r="V317" s="368"/>
      <c r="W317" s="9"/>
      <c r="Y317" s="32">
        <f t="shared" si="31"/>
        <v>0</v>
      </c>
      <c r="Z317" s="32">
        <f t="shared" si="32"/>
        <v>0</v>
      </c>
    </row>
    <row r="318" spans="1:26" x14ac:dyDescent="0.2">
      <c r="A318" s="70">
        <f t="shared" si="33"/>
        <v>303</v>
      </c>
      <c r="B318" s="303">
        <f t="shared" si="25"/>
        <v>0</v>
      </c>
      <c r="C318" s="304"/>
      <c r="D318" s="106"/>
      <c r="E318" s="106"/>
      <c r="F318" s="4"/>
      <c r="G318" s="40"/>
      <c r="H318" s="60"/>
      <c r="I318" s="8"/>
      <c r="J318" s="367"/>
      <c r="K318" s="246" t="str">
        <f t="shared" si="26"/>
        <v xml:space="preserve"> </v>
      </c>
      <c r="L318" s="375"/>
      <c r="N318" s="32">
        <f t="shared" si="27"/>
        <v>0</v>
      </c>
      <c r="O318" s="32">
        <f t="shared" si="28"/>
        <v>0</v>
      </c>
      <c r="Q318" s="32">
        <f t="shared" si="29"/>
        <v>0</v>
      </c>
      <c r="R318" s="32">
        <f t="shared" si="30"/>
        <v>0</v>
      </c>
      <c r="V318" s="368"/>
      <c r="W318" s="9"/>
      <c r="Y318" s="32">
        <f t="shared" si="31"/>
        <v>0</v>
      </c>
      <c r="Z318" s="32">
        <f t="shared" si="32"/>
        <v>0</v>
      </c>
    </row>
    <row r="319" spans="1:26" x14ac:dyDescent="0.2">
      <c r="A319" s="70">
        <f t="shared" si="33"/>
        <v>304</v>
      </c>
      <c r="B319" s="303">
        <f t="shared" si="25"/>
        <v>0</v>
      </c>
      <c r="C319" s="304"/>
      <c r="D319" s="106"/>
      <c r="E319" s="106"/>
      <c r="F319" s="4"/>
      <c r="G319" s="40"/>
      <c r="H319" s="60"/>
      <c r="I319" s="8"/>
      <c r="J319" s="367"/>
      <c r="K319" s="246" t="str">
        <f t="shared" si="26"/>
        <v xml:space="preserve"> </v>
      </c>
      <c r="L319" s="375"/>
      <c r="N319" s="32">
        <f t="shared" si="27"/>
        <v>0</v>
      </c>
      <c r="O319" s="32">
        <f t="shared" si="28"/>
        <v>0</v>
      </c>
      <c r="Q319" s="32">
        <f t="shared" si="29"/>
        <v>0</v>
      </c>
      <c r="R319" s="32">
        <f t="shared" si="30"/>
        <v>0</v>
      </c>
      <c r="V319" s="368"/>
      <c r="W319" s="9"/>
      <c r="Y319" s="32">
        <f t="shared" si="31"/>
        <v>0</v>
      </c>
      <c r="Z319" s="32">
        <f t="shared" si="32"/>
        <v>0</v>
      </c>
    </row>
    <row r="320" spans="1:26" x14ac:dyDescent="0.2">
      <c r="A320" s="70">
        <f t="shared" si="33"/>
        <v>305</v>
      </c>
      <c r="B320" s="303">
        <f t="shared" si="25"/>
        <v>0</v>
      </c>
      <c r="C320" s="304"/>
      <c r="D320" s="106"/>
      <c r="E320" s="106"/>
      <c r="F320" s="4"/>
      <c r="G320" s="40"/>
      <c r="H320" s="60"/>
      <c r="I320" s="8"/>
      <c r="J320" s="367"/>
      <c r="K320" s="246" t="str">
        <f t="shared" si="26"/>
        <v xml:space="preserve"> </v>
      </c>
      <c r="L320" s="375"/>
      <c r="N320" s="32">
        <f t="shared" si="27"/>
        <v>0</v>
      </c>
      <c r="O320" s="32">
        <f t="shared" si="28"/>
        <v>0</v>
      </c>
      <c r="Q320" s="32">
        <f t="shared" si="29"/>
        <v>0</v>
      </c>
      <c r="R320" s="32">
        <f t="shared" si="30"/>
        <v>0</v>
      </c>
      <c r="V320" s="368"/>
      <c r="W320" s="9"/>
      <c r="Y320" s="32">
        <f t="shared" si="31"/>
        <v>0</v>
      </c>
      <c r="Z320" s="32">
        <f t="shared" si="32"/>
        <v>0</v>
      </c>
    </row>
    <row r="321" spans="1:26" x14ac:dyDescent="0.2">
      <c r="A321" s="70">
        <f t="shared" si="33"/>
        <v>306</v>
      </c>
      <c r="B321" s="303">
        <f t="shared" si="25"/>
        <v>0</v>
      </c>
      <c r="C321" s="304"/>
      <c r="D321" s="106"/>
      <c r="E321" s="106"/>
      <c r="F321" s="4"/>
      <c r="G321" s="40"/>
      <c r="H321" s="60"/>
      <c r="I321" s="8"/>
      <c r="J321" s="367"/>
      <c r="K321" s="246" t="str">
        <f t="shared" si="26"/>
        <v xml:space="preserve"> </v>
      </c>
      <c r="L321" s="375"/>
      <c r="N321" s="32">
        <f t="shared" si="27"/>
        <v>0</v>
      </c>
      <c r="O321" s="32">
        <f t="shared" si="28"/>
        <v>0</v>
      </c>
      <c r="Q321" s="32">
        <f t="shared" si="29"/>
        <v>0</v>
      </c>
      <c r="R321" s="32">
        <f t="shared" si="30"/>
        <v>0</v>
      </c>
      <c r="V321" s="368"/>
      <c r="W321" s="9"/>
      <c r="Y321" s="32">
        <f t="shared" si="31"/>
        <v>0</v>
      </c>
      <c r="Z321" s="32">
        <f t="shared" si="32"/>
        <v>0</v>
      </c>
    </row>
    <row r="322" spans="1:26" x14ac:dyDescent="0.2">
      <c r="A322" s="70">
        <f t="shared" si="33"/>
        <v>307</v>
      </c>
      <c r="B322" s="303">
        <f t="shared" si="25"/>
        <v>0</v>
      </c>
      <c r="C322" s="304"/>
      <c r="D322" s="106"/>
      <c r="E322" s="106"/>
      <c r="F322" s="4"/>
      <c r="G322" s="40"/>
      <c r="H322" s="60"/>
      <c r="I322" s="8"/>
      <c r="J322" s="367"/>
      <c r="K322" s="246" t="str">
        <f t="shared" si="26"/>
        <v xml:space="preserve"> </v>
      </c>
      <c r="L322" s="375"/>
      <c r="N322" s="32">
        <f t="shared" si="27"/>
        <v>0</v>
      </c>
      <c r="O322" s="32">
        <f t="shared" si="28"/>
        <v>0</v>
      </c>
      <c r="Q322" s="32">
        <f t="shared" si="29"/>
        <v>0</v>
      </c>
      <c r="R322" s="32">
        <f t="shared" si="30"/>
        <v>0</v>
      </c>
      <c r="V322" s="368"/>
      <c r="W322" s="9"/>
      <c r="Y322" s="32">
        <f t="shared" si="31"/>
        <v>0</v>
      </c>
      <c r="Z322" s="32">
        <f t="shared" si="32"/>
        <v>0</v>
      </c>
    </row>
    <row r="323" spans="1:26" x14ac:dyDescent="0.2">
      <c r="A323" s="70">
        <f t="shared" si="33"/>
        <v>308</v>
      </c>
      <c r="B323" s="303">
        <f t="shared" si="25"/>
        <v>0</v>
      </c>
      <c r="C323" s="304"/>
      <c r="D323" s="106"/>
      <c r="E323" s="106"/>
      <c r="F323" s="4"/>
      <c r="G323" s="40"/>
      <c r="H323" s="60"/>
      <c r="I323" s="8"/>
      <c r="J323" s="367"/>
      <c r="K323" s="246" t="str">
        <f t="shared" si="26"/>
        <v xml:space="preserve"> </v>
      </c>
      <c r="L323" s="375"/>
      <c r="N323" s="32">
        <f t="shared" si="27"/>
        <v>0</v>
      </c>
      <c r="O323" s="32">
        <f t="shared" si="28"/>
        <v>0</v>
      </c>
      <c r="Q323" s="32">
        <f t="shared" si="29"/>
        <v>0</v>
      </c>
      <c r="R323" s="32">
        <f t="shared" si="30"/>
        <v>0</v>
      </c>
      <c r="V323" s="368"/>
      <c r="W323" s="9"/>
      <c r="Y323" s="32">
        <f t="shared" si="31"/>
        <v>0</v>
      </c>
      <c r="Z323" s="32">
        <f t="shared" si="32"/>
        <v>0</v>
      </c>
    </row>
    <row r="324" spans="1:26" x14ac:dyDescent="0.2">
      <c r="A324" s="70">
        <f t="shared" si="33"/>
        <v>309</v>
      </c>
      <c r="B324" s="303">
        <f t="shared" si="25"/>
        <v>0</v>
      </c>
      <c r="C324" s="304"/>
      <c r="D324" s="106"/>
      <c r="E324" s="106"/>
      <c r="F324" s="4"/>
      <c r="G324" s="40"/>
      <c r="H324" s="60"/>
      <c r="I324" s="8"/>
      <c r="J324" s="367"/>
      <c r="K324" s="246" t="str">
        <f t="shared" si="26"/>
        <v xml:space="preserve"> </v>
      </c>
      <c r="L324" s="375"/>
      <c r="N324" s="32">
        <f t="shared" si="27"/>
        <v>0</v>
      </c>
      <c r="O324" s="32">
        <f t="shared" si="28"/>
        <v>0</v>
      </c>
      <c r="Q324" s="32">
        <f t="shared" si="29"/>
        <v>0</v>
      </c>
      <c r="R324" s="32">
        <f t="shared" si="30"/>
        <v>0</v>
      </c>
      <c r="V324" s="368"/>
      <c r="W324" s="9"/>
      <c r="Y324" s="32">
        <f t="shared" si="31"/>
        <v>0</v>
      </c>
      <c r="Z324" s="32">
        <f t="shared" si="32"/>
        <v>0</v>
      </c>
    </row>
    <row r="325" spans="1:26" x14ac:dyDescent="0.2">
      <c r="A325" s="70">
        <f t="shared" si="33"/>
        <v>310</v>
      </c>
      <c r="B325" s="303">
        <f t="shared" si="25"/>
        <v>0</v>
      </c>
      <c r="C325" s="304"/>
      <c r="D325" s="106"/>
      <c r="E325" s="106"/>
      <c r="F325" s="4"/>
      <c r="G325" s="40"/>
      <c r="H325" s="60"/>
      <c r="I325" s="8"/>
      <c r="J325" s="367"/>
      <c r="K325" s="246" t="str">
        <f t="shared" si="26"/>
        <v xml:space="preserve"> </v>
      </c>
      <c r="L325" s="375"/>
      <c r="N325" s="32">
        <f t="shared" si="27"/>
        <v>0</v>
      </c>
      <c r="O325" s="32">
        <f t="shared" si="28"/>
        <v>0</v>
      </c>
      <c r="Q325" s="32">
        <f t="shared" si="29"/>
        <v>0</v>
      </c>
      <c r="R325" s="32">
        <f t="shared" si="30"/>
        <v>0</v>
      </c>
      <c r="V325" s="368"/>
      <c r="W325" s="9"/>
      <c r="Y325" s="32">
        <f t="shared" si="31"/>
        <v>0</v>
      </c>
      <c r="Z325" s="32">
        <f t="shared" si="32"/>
        <v>0</v>
      </c>
    </row>
    <row r="326" spans="1:26" x14ac:dyDescent="0.2">
      <c r="A326" s="70">
        <f t="shared" si="33"/>
        <v>311</v>
      </c>
      <c r="B326" s="303">
        <f t="shared" si="25"/>
        <v>0</v>
      </c>
      <c r="C326" s="304"/>
      <c r="D326" s="106"/>
      <c r="E326" s="106"/>
      <c r="F326" s="4"/>
      <c r="G326" s="40"/>
      <c r="H326" s="60"/>
      <c r="I326" s="8"/>
      <c r="J326" s="367"/>
      <c r="K326" s="246" t="str">
        <f t="shared" si="26"/>
        <v xml:space="preserve"> </v>
      </c>
      <c r="L326" s="375"/>
      <c r="N326" s="32">
        <f t="shared" si="27"/>
        <v>0</v>
      </c>
      <c r="O326" s="32">
        <f t="shared" si="28"/>
        <v>0</v>
      </c>
      <c r="Q326" s="32">
        <f t="shared" si="29"/>
        <v>0</v>
      </c>
      <c r="R326" s="32">
        <f t="shared" si="30"/>
        <v>0</v>
      </c>
      <c r="V326" s="368"/>
      <c r="W326" s="9"/>
      <c r="Y326" s="32">
        <f t="shared" si="31"/>
        <v>0</v>
      </c>
      <c r="Z326" s="32">
        <f t="shared" si="32"/>
        <v>0</v>
      </c>
    </row>
    <row r="327" spans="1:26" x14ac:dyDescent="0.2">
      <c r="A327" s="70">
        <f t="shared" si="33"/>
        <v>312</v>
      </c>
      <c r="B327" s="303">
        <f t="shared" si="25"/>
        <v>0</v>
      </c>
      <c r="C327" s="304"/>
      <c r="D327" s="106"/>
      <c r="E327" s="106"/>
      <c r="F327" s="4"/>
      <c r="G327" s="40"/>
      <c r="H327" s="60"/>
      <c r="I327" s="8"/>
      <c r="J327" s="367"/>
      <c r="K327" s="246" t="str">
        <f t="shared" si="26"/>
        <v xml:space="preserve"> </v>
      </c>
      <c r="L327" s="375"/>
      <c r="N327" s="32">
        <f t="shared" si="27"/>
        <v>0</v>
      </c>
      <c r="O327" s="32">
        <f t="shared" si="28"/>
        <v>0</v>
      </c>
      <c r="Q327" s="32">
        <f t="shared" si="29"/>
        <v>0</v>
      </c>
      <c r="R327" s="32">
        <f t="shared" si="30"/>
        <v>0</v>
      </c>
      <c r="V327" s="368"/>
      <c r="W327" s="9"/>
      <c r="Y327" s="32">
        <f t="shared" si="31"/>
        <v>0</v>
      </c>
      <c r="Z327" s="32">
        <f t="shared" si="32"/>
        <v>0</v>
      </c>
    </row>
    <row r="328" spans="1:26" x14ac:dyDescent="0.2">
      <c r="A328" s="70">
        <f t="shared" si="33"/>
        <v>313</v>
      </c>
      <c r="B328" s="303">
        <f t="shared" si="25"/>
        <v>0</v>
      </c>
      <c r="C328" s="304"/>
      <c r="D328" s="106"/>
      <c r="E328" s="106"/>
      <c r="F328" s="4"/>
      <c r="G328" s="40"/>
      <c r="H328" s="60"/>
      <c r="I328" s="8"/>
      <c r="J328" s="367"/>
      <c r="K328" s="246" t="str">
        <f t="shared" si="26"/>
        <v xml:space="preserve"> </v>
      </c>
      <c r="L328" s="375"/>
      <c r="N328" s="32">
        <f t="shared" si="27"/>
        <v>0</v>
      </c>
      <c r="O328" s="32">
        <f t="shared" si="28"/>
        <v>0</v>
      </c>
      <c r="Q328" s="32">
        <f t="shared" si="29"/>
        <v>0</v>
      </c>
      <c r="R328" s="32">
        <f t="shared" si="30"/>
        <v>0</v>
      </c>
      <c r="V328" s="368"/>
      <c r="W328" s="9"/>
      <c r="Y328" s="32">
        <f t="shared" si="31"/>
        <v>0</v>
      </c>
      <c r="Z328" s="32">
        <f t="shared" si="32"/>
        <v>0</v>
      </c>
    </row>
    <row r="329" spans="1:26" x14ac:dyDescent="0.2">
      <c r="A329" s="70">
        <f t="shared" si="33"/>
        <v>314</v>
      </c>
      <c r="B329" s="303">
        <f t="shared" si="25"/>
        <v>0</v>
      </c>
      <c r="C329" s="304"/>
      <c r="D329" s="106"/>
      <c r="E329" s="106"/>
      <c r="F329" s="4"/>
      <c r="G329" s="40"/>
      <c r="H329" s="60"/>
      <c r="I329" s="8"/>
      <c r="J329" s="367"/>
      <c r="K329" s="246" t="str">
        <f t="shared" si="26"/>
        <v xml:space="preserve"> </v>
      </c>
      <c r="L329" s="375"/>
      <c r="N329" s="32">
        <f t="shared" si="27"/>
        <v>0</v>
      </c>
      <c r="O329" s="32">
        <f t="shared" si="28"/>
        <v>0</v>
      </c>
      <c r="Q329" s="32">
        <f t="shared" si="29"/>
        <v>0</v>
      </c>
      <c r="R329" s="32">
        <f t="shared" si="30"/>
        <v>0</v>
      </c>
      <c r="V329" s="368"/>
      <c r="W329" s="9"/>
      <c r="Y329" s="32">
        <f t="shared" si="31"/>
        <v>0</v>
      </c>
      <c r="Z329" s="32">
        <f t="shared" si="32"/>
        <v>0</v>
      </c>
    </row>
    <row r="330" spans="1:26" x14ac:dyDescent="0.2">
      <c r="A330" s="70">
        <f t="shared" si="33"/>
        <v>315</v>
      </c>
      <c r="B330" s="303">
        <f t="shared" si="25"/>
        <v>0</v>
      </c>
      <c r="C330" s="304"/>
      <c r="D330" s="106"/>
      <c r="E330" s="106"/>
      <c r="F330" s="4"/>
      <c r="G330" s="40"/>
      <c r="H330" s="60"/>
      <c r="I330" s="8"/>
      <c r="J330" s="367"/>
      <c r="K330" s="246" t="str">
        <f t="shared" si="26"/>
        <v xml:space="preserve"> </v>
      </c>
      <c r="L330" s="375"/>
      <c r="N330" s="32">
        <f t="shared" si="27"/>
        <v>0</v>
      </c>
      <c r="O330" s="32">
        <f t="shared" si="28"/>
        <v>0</v>
      </c>
      <c r="Q330" s="32">
        <f t="shared" si="29"/>
        <v>0</v>
      </c>
      <c r="R330" s="32">
        <f t="shared" si="30"/>
        <v>0</v>
      </c>
      <c r="V330" s="368"/>
      <c r="W330" s="9"/>
      <c r="Y330" s="32">
        <f t="shared" si="31"/>
        <v>0</v>
      </c>
      <c r="Z330" s="32">
        <f t="shared" si="32"/>
        <v>0</v>
      </c>
    </row>
    <row r="331" spans="1:26" x14ac:dyDescent="0.2">
      <c r="A331" s="70">
        <f t="shared" si="33"/>
        <v>316</v>
      </c>
      <c r="B331" s="303">
        <f t="shared" si="25"/>
        <v>0</v>
      </c>
      <c r="C331" s="304"/>
      <c r="D331" s="106"/>
      <c r="E331" s="106"/>
      <c r="F331" s="4"/>
      <c r="G331" s="40"/>
      <c r="H331" s="60"/>
      <c r="I331" s="8"/>
      <c r="J331" s="367"/>
      <c r="K331" s="246" t="str">
        <f t="shared" si="26"/>
        <v xml:space="preserve"> </v>
      </c>
      <c r="L331" s="375"/>
      <c r="N331" s="32">
        <f t="shared" si="27"/>
        <v>0</v>
      </c>
      <c r="O331" s="32">
        <f t="shared" si="28"/>
        <v>0</v>
      </c>
      <c r="Q331" s="32">
        <f t="shared" si="29"/>
        <v>0</v>
      </c>
      <c r="R331" s="32">
        <f t="shared" si="30"/>
        <v>0</v>
      </c>
      <c r="V331" s="368"/>
      <c r="W331" s="9"/>
      <c r="Y331" s="32">
        <f t="shared" si="31"/>
        <v>0</v>
      </c>
      <c r="Z331" s="32">
        <f t="shared" si="32"/>
        <v>0</v>
      </c>
    </row>
    <row r="332" spans="1:26" x14ac:dyDescent="0.2">
      <c r="A332" s="70">
        <f t="shared" si="33"/>
        <v>317</v>
      </c>
      <c r="B332" s="303">
        <f t="shared" si="25"/>
        <v>0</v>
      </c>
      <c r="C332" s="304"/>
      <c r="D332" s="106"/>
      <c r="E332" s="106"/>
      <c r="F332" s="4"/>
      <c r="G332" s="40"/>
      <c r="H332" s="60"/>
      <c r="I332" s="8"/>
      <c r="J332" s="367"/>
      <c r="K332" s="246" t="str">
        <f t="shared" si="26"/>
        <v xml:space="preserve"> </v>
      </c>
      <c r="L332" s="375"/>
      <c r="N332" s="32">
        <f t="shared" si="27"/>
        <v>0</v>
      </c>
      <c r="O332" s="32">
        <f t="shared" si="28"/>
        <v>0</v>
      </c>
      <c r="Q332" s="32">
        <f t="shared" si="29"/>
        <v>0</v>
      </c>
      <c r="R332" s="32">
        <f t="shared" si="30"/>
        <v>0</v>
      </c>
      <c r="V332" s="368"/>
      <c r="W332" s="9"/>
      <c r="Y332" s="32">
        <f t="shared" si="31"/>
        <v>0</v>
      </c>
      <c r="Z332" s="32">
        <f t="shared" si="32"/>
        <v>0</v>
      </c>
    </row>
    <row r="333" spans="1:26" x14ac:dyDescent="0.2">
      <c r="A333" s="70">
        <f t="shared" si="33"/>
        <v>318</v>
      </c>
      <c r="B333" s="303">
        <f t="shared" si="25"/>
        <v>0</v>
      </c>
      <c r="C333" s="304"/>
      <c r="D333" s="106"/>
      <c r="E333" s="106"/>
      <c r="F333" s="4"/>
      <c r="G333" s="40"/>
      <c r="H333" s="60"/>
      <c r="I333" s="8"/>
      <c r="J333" s="367"/>
      <c r="K333" s="246" t="str">
        <f t="shared" si="26"/>
        <v xml:space="preserve"> </v>
      </c>
      <c r="L333" s="375"/>
      <c r="N333" s="32">
        <f t="shared" si="27"/>
        <v>0</v>
      </c>
      <c r="O333" s="32">
        <f t="shared" si="28"/>
        <v>0</v>
      </c>
      <c r="Q333" s="32">
        <f t="shared" si="29"/>
        <v>0</v>
      </c>
      <c r="R333" s="32">
        <f t="shared" si="30"/>
        <v>0</v>
      </c>
      <c r="V333" s="368"/>
      <c r="W333" s="9"/>
      <c r="Y333" s="32">
        <f t="shared" si="31"/>
        <v>0</v>
      </c>
      <c r="Z333" s="32">
        <f t="shared" si="32"/>
        <v>0</v>
      </c>
    </row>
    <row r="334" spans="1:26" x14ac:dyDescent="0.2">
      <c r="A334" s="70">
        <f t="shared" si="33"/>
        <v>319</v>
      </c>
      <c r="B334" s="303">
        <f t="shared" si="25"/>
        <v>0</v>
      </c>
      <c r="C334" s="304"/>
      <c r="D334" s="106"/>
      <c r="E334" s="106"/>
      <c r="F334" s="4"/>
      <c r="G334" s="40"/>
      <c r="H334" s="60"/>
      <c r="I334" s="8"/>
      <c r="J334" s="367"/>
      <c r="K334" s="246" t="str">
        <f t="shared" si="26"/>
        <v xml:space="preserve"> </v>
      </c>
      <c r="L334" s="375"/>
      <c r="N334" s="32">
        <f t="shared" si="27"/>
        <v>0</v>
      </c>
      <c r="O334" s="32">
        <f t="shared" si="28"/>
        <v>0</v>
      </c>
      <c r="Q334" s="32">
        <f t="shared" si="29"/>
        <v>0</v>
      </c>
      <c r="R334" s="32">
        <f t="shared" si="30"/>
        <v>0</v>
      </c>
      <c r="V334" s="368"/>
      <c r="W334" s="9"/>
      <c r="Y334" s="32">
        <f t="shared" si="31"/>
        <v>0</v>
      </c>
      <c r="Z334" s="32">
        <f t="shared" si="32"/>
        <v>0</v>
      </c>
    </row>
    <row r="335" spans="1:26" x14ac:dyDescent="0.2">
      <c r="A335" s="70">
        <f t="shared" si="33"/>
        <v>320</v>
      </c>
      <c r="B335" s="303">
        <f t="shared" si="25"/>
        <v>0</v>
      </c>
      <c r="C335" s="304"/>
      <c r="D335" s="106"/>
      <c r="E335" s="106"/>
      <c r="F335" s="4"/>
      <c r="G335" s="40"/>
      <c r="H335" s="60"/>
      <c r="I335" s="8"/>
      <c r="J335" s="367"/>
      <c r="K335" s="246" t="str">
        <f t="shared" si="26"/>
        <v xml:space="preserve"> </v>
      </c>
      <c r="L335" s="375"/>
      <c r="N335" s="32">
        <f t="shared" si="27"/>
        <v>0</v>
      </c>
      <c r="O335" s="32">
        <f t="shared" si="28"/>
        <v>0</v>
      </c>
      <c r="Q335" s="32">
        <f t="shared" si="29"/>
        <v>0</v>
      </c>
      <c r="R335" s="32">
        <f t="shared" si="30"/>
        <v>0</v>
      </c>
      <c r="V335" s="368"/>
      <c r="W335" s="9"/>
      <c r="Y335" s="32">
        <f t="shared" si="31"/>
        <v>0</v>
      </c>
      <c r="Z335" s="32">
        <f t="shared" si="32"/>
        <v>0</v>
      </c>
    </row>
    <row r="336" spans="1:26" x14ac:dyDescent="0.2">
      <c r="A336" s="70">
        <f t="shared" si="33"/>
        <v>321</v>
      </c>
      <c r="B336" s="303">
        <f t="shared" si="25"/>
        <v>0</v>
      </c>
      <c r="C336" s="304"/>
      <c r="D336" s="106"/>
      <c r="E336" s="106"/>
      <c r="F336" s="4"/>
      <c r="G336" s="40"/>
      <c r="H336" s="60"/>
      <c r="I336" s="8"/>
      <c r="J336" s="367"/>
      <c r="K336" s="246" t="str">
        <f t="shared" si="26"/>
        <v xml:space="preserve"> </v>
      </c>
      <c r="L336" s="375"/>
      <c r="N336" s="32">
        <f t="shared" si="27"/>
        <v>0</v>
      </c>
      <c r="O336" s="32">
        <f t="shared" si="28"/>
        <v>0</v>
      </c>
      <c r="Q336" s="32">
        <f t="shared" si="29"/>
        <v>0</v>
      </c>
      <c r="R336" s="32">
        <f t="shared" si="30"/>
        <v>0</v>
      </c>
      <c r="V336" s="368"/>
      <c r="W336" s="9"/>
      <c r="Y336" s="32">
        <f t="shared" si="31"/>
        <v>0</v>
      </c>
      <c r="Z336" s="32">
        <f t="shared" si="32"/>
        <v>0</v>
      </c>
    </row>
    <row r="337" spans="1:26" x14ac:dyDescent="0.2">
      <c r="A337" s="70">
        <f t="shared" si="33"/>
        <v>322</v>
      </c>
      <c r="B337" s="303">
        <f t="shared" si="25"/>
        <v>0</v>
      </c>
      <c r="C337" s="304"/>
      <c r="D337" s="106"/>
      <c r="E337" s="106"/>
      <c r="F337" s="4"/>
      <c r="G337" s="40"/>
      <c r="H337" s="60"/>
      <c r="I337" s="8"/>
      <c r="J337" s="367"/>
      <c r="K337" s="246" t="str">
        <f t="shared" si="26"/>
        <v xml:space="preserve"> </v>
      </c>
      <c r="L337" s="375"/>
      <c r="N337" s="32">
        <f t="shared" si="27"/>
        <v>0</v>
      </c>
      <c r="O337" s="32">
        <f t="shared" si="28"/>
        <v>0</v>
      </c>
      <c r="Q337" s="32">
        <f t="shared" si="29"/>
        <v>0</v>
      </c>
      <c r="R337" s="32">
        <f t="shared" si="30"/>
        <v>0</v>
      </c>
      <c r="V337" s="368"/>
      <c r="W337" s="9"/>
      <c r="Y337" s="32">
        <f t="shared" si="31"/>
        <v>0</v>
      </c>
      <c r="Z337" s="32">
        <f t="shared" si="32"/>
        <v>0</v>
      </c>
    </row>
    <row r="338" spans="1:26" x14ac:dyDescent="0.2">
      <c r="A338" s="70">
        <f t="shared" si="33"/>
        <v>323</v>
      </c>
      <c r="B338" s="303">
        <f t="shared" si="25"/>
        <v>0</v>
      </c>
      <c r="C338" s="304"/>
      <c r="D338" s="106"/>
      <c r="E338" s="106"/>
      <c r="F338" s="4"/>
      <c r="G338" s="40"/>
      <c r="H338" s="60"/>
      <c r="I338" s="8"/>
      <c r="J338" s="367"/>
      <c r="K338" s="246" t="str">
        <f t="shared" si="26"/>
        <v xml:space="preserve"> </v>
      </c>
      <c r="L338" s="375"/>
      <c r="N338" s="32">
        <f t="shared" si="27"/>
        <v>0</v>
      </c>
      <c r="O338" s="32">
        <f t="shared" si="28"/>
        <v>0</v>
      </c>
      <c r="Q338" s="32">
        <f t="shared" si="29"/>
        <v>0</v>
      </c>
      <c r="R338" s="32">
        <f t="shared" si="30"/>
        <v>0</v>
      </c>
      <c r="V338" s="368"/>
      <c r="W338" s="9"/>
      <c r="Y338" s="32">
        <f t="shared" si="31"/>
        <v>0</v>
      </c>
      <c r="Z338" s="32">
        <f t="shared" si="32"/>
        <v>0</v>
      </c>
    </row>
    <row r="339" spans="1:26" x14ac:dyDescent="0.2">
      <c r="A339" s="70">
        <f t="shared" si="33"/>
        <v>324</v>
      </c>
      <c r="B339" s="303">
        <f t="shared" si="25"/>
        <v>0</v>
      </c>
      <c r="C339" s="304"/>
      <c r="D339" s="106"/>
      <c r="E339" s="106"/>
      <c r="F339" s="4"/>
      <c r="G339" s="40"/>
      <c r="H339" s="60"/>
      <c r="I339" s="8"/>
      <c r="J339" s="367"/>
      <c r="K339" s="246" t="str">
        <f t="shared" si="26"/>
        <v xml:space="preserve"> </v>
      </c>
      <c r="L339" s="375"/>
      <c r="N339" s="32">
        <f t="shared" si="27"/>
        <v>0</v>
      </c>
      <c r="O339" s="32">
        <f t="shared" si="28"/>
        <v>0</v>
      </c>
      <c r="Q339" s="32">
        <f t="shared" si="29"/>
        <v>0</v>
      </c>
      <c r="R339" s="32">
        <f t="shared" si="30"/>
        <v>0</v>
      </c>
      <c r="V339" s="368"/>
      <c r="W339" s="9"/>
      <c r="Y339" s="32">
        <f t="shared" si="31"/>
        <v>0</v>
      </c>
      <c r="Z339" s="32">
        <f t="shared" si="32"/>
        <v>0</v>
      </c>
    </row>
    <row r="340" spans="1:26" x14ac:dyDescent="0.2">
      <c r="A340" s="70">
        <f t="shared" si="33"/>
        <v>325</v>
      </c>
      <c r="B340" s="303">
        <f t="shared" si="25"/>
        <v>0</v>
      </c>
      <c r="C340" s="304"/>
      <c r="D340" s="106"/>
      <c r="E340" s="106"/>
      <c r="F340" s="4"/>
      <c r="G340" s="40"/>
      <c r="H340" s="60"/>
      <c r="I340" s="8"/>
      <c r="J340" s="367"/>
      <c r="K340" s="246" t="str">
        <f t="shared" si="26"/>
        <v xml:space="preserve"> </v>
      </c>
      <c r="L340" s="375"/>
      <c r="N340" s="32">
        <f t="shared" si="27"/>
        <v>0</v>
      </c>
      <c r="O340" s="32">
        <f t="shared" si="28"/>
        <v>0</v>
      </c>
      <c r="Q340" s="32">
        <f t="shared" si="29"/>
        <v>0</v>
      </c>
      <c r="R340" s="32">
        <f t="shared" si="30"/>
        <v>0</v>
      </c>
      <c r="V340" s="368"/>
      <c r="W340" s="9"/>
      <c r="Y340" s="32">
        <f t="shared" si="31"/>
        <v>0</v>
      </c>
      <c r="Z340" s="32">
        <f t="shared" si="32"/>
        <v>0</v>
      </c>
    </row>
    <row r="341" spans="1:26" x14ac:dyDescent="0.2">
      <c r="A341" s="70">
        <f t="shared" si="33"/>
        <v>326</v>
      </c>
      <c r="B341" s="303">
        <f t="shared" si="25"/>
        <v>0</v>
      </c>
      <c r="C341" s="304"/>
      <c r="D341" s="106"/>
      <c r="E341" s="106"/>
      <c r="F341" s="4"/>
      <c r="G341" s="40"/>
      <c r="H341" s="60"/>
      <c r="I341" s="8"/>
      <c r="J341" s="367"/>
      <c r="K341" s="246" t="str">
        <f t="shared" si="26"/>
        <v xml:space="preserve"> </v>
      </c>
      <c r="L341" s="375"/>
      <c r="N341" s="32">
        <f t="shared" si="27"/>
        <v>0</v>
      </c>
      <c r="O341" s="32">
        <f t="shared" si="28"/>
        <v>0</v>
      </c>
      <c r="Q341" s="32">
        <f t="shared" si="29"/>
        <v>0</v>
      </c>
      <c r="R341" s="32">
        <f t="shared" si="30"/>
        <v>0</v>
      </c>
      <c r="V341" s="368"/>
      <c r="W341" s="9"/>
      <c r="Y341" s="32">
        <f t="shared" si="31"/>
        <v>0</v>
      </c>
      <c r="Z341" s="32">
        <f t="shared" si="32"/>
        <v>0</v>
      </c>
    </row>
    <row r="342" spans="1:26" x14ac:dyDescent="0.2">
      <c r="A342" s="70">
        <f t="shared" si="33"/>
        <v>327</v>
      </c>
      <c r="B342" s="303">
        <f t="shared" si="25"/>
        <v>0</v>
      </c>
      <c r="C342" s="304"/>
      <c r="D342" s="106"/>
      <c r="E342" s="106"/>
      <c r="F342" s="4"/>
      <c r="G342" s="40"/>
      <c r="H342" s="60"/>
      <c r="I342" s="8"/>
      <c r="J342" s="367"/>
      <c r="K342" s="246" t="str">
        <f t="shared" si="26"/>
        <v xml:space="preserve"> </v>
      </c>
      <c r="L342" s="375"/>
      <c r="N342" s="32">
        <f t="shared" si="27"/>
        <v>0</v>
      </c>
      <c r="O342" s="32">
        <f t="shared" si="28"/>
        <v>0</v>
      </c>
      <c r="Q342" s="32">
        <f t="shared" si="29"/>
        <v>0</v>
      </c>
      <c r="R342" s="32">
        <f t="shared" si="30"/>
        <v>0</v>
      </c>
      <c r="V342" s="368"/>
      <c r="W342" s="9"/>
      <c r="Y342" s="32">
        <f t="shared" si="31"/>
        <v>0</v>
      </c>
      <c r="Z342" s="32">
        <f t="shared" si="32"/>
        <v>0</v>
      </c>
    </row>
    <row r="343" spans="1:26" x14ac:dyDescent="0.2">
      <c r="A343" s="70">
        <f t="shared" si="33"/>
        <v>328</v>
      </c>
      <c r="B343" s="303">
        <f t="shared" si="25"/>
        <v>0</v>
      </c>
      <c r="C343" s="304"/>
      <c r="D343" s="106"/>
      <c r="E343" s="106"/>
      <c r="F343" s="4"/>
      <c r="G343" s="40"/>
      <c r="H343" s="60"/>
      <c r="I343" s="8"/>
      <c r="J343" s="367"/>
      <c r="K343" s="246" t="str">
        <f t="shared" si="26"/>
        <v xml:space="preserve"> </v>
      </c>
      <c r="L343" s="375"/>
      <c r="N343" s="32">
        <f t="shared" si="27"/>
        <v>0</v>
      </c>
      <c r="O343" s="32">
        <f t="shared" si="28"/>
        <v>0</v>
      </c>
      <c r="Q343" s="32">
        <f t="shared" si="29"/>
        <v>0</v>
      </c>
      <c r="R343" s="32">
        <f t="shared" si="30"/>
        <v>0</v>
      </c>
      <c r="V343" s="368"/>
      <c r="W343" s="9"/>
      <c r="Y343" s="32">
        <f t="shared" si="31"/>
        <v>0</v>
      </c>
      <c r="Z343" s="32">
        <f t="shared" si="32"/>
        <v>0</v>
      </c>
    </row>
    <row r="344" spans="1:26" x14ac:dyDescent="0.2">
      <c r="A344" s="70">
        <f t="shared" si="33"/>
        <v>329</v>
      </c>
      <c r="B344" s="303">
        <f t="shared" si="25"/>
        <v>0</v>
      </c>
      <c r="C344" s="304"/>
      <c r="D344" s="106"/>
      <c r="E344" s="106"/>
      <c r="F344" s="4"/>
      <c r="G344" s="40"/>
      <c r="H344" s="60"/>
      <c r="I344" s="8"/>
      <c r="J344" s="367"/>
      <c r="K344" s="246" t="str">
        <f t="shared" si="26"/>
        <v xml:space="preserve"> </v>
      </c>
      <c r="L344" s="375"/>
      <c r="N344" s="32">
        <f t="shared" si="27"/>
        <v>0</v>
      </c>
      <c r="O344" s="32">
        <f t="shared" si="28"/>
        <v>0</v>
      </c>
      <c r="Q344" s="32">
        <f t="shared" si="29"/>
        <v>0</v>
      </c>
      <c r="R344" s="32">
        <f t="shared" si="30"/>
        <v>0</v>
      </c>
      <c r="V344" s="368"/>
      <c r="W344" s="9"/>
      <c r="Y344" s="32">
        <f t="shared" si="31"/>
        <v>0</v>
      </c>
      <c r="Z344" s="32">
        <f t="shared" si="32"/>
        <v>0</v>
      </c>
    </row>
    <row r="345" spans="1:26" x14ac:dyDescent="0.2">
      <c r="A345" s="70">
        <f t="shared" si="33"/>
        <v>330</v>
      </c>
      <c r="B345" s="303">
        <f t="shared" si="25"/>
        <v>0</v>
      </c>
      <c r="C345" s="304"/>
      <c r="D345" s="106"/>
      <c r="E345" s="106"/>
      <c r="F345" s="4"/>
      <c r="G345" s="40"/>
      <c r="H345" s="60"/>
      <c r="I345" s="8"/>
      <c r="J345" s="367"/>
      <c r="K345" s="246" t="str">
        <f t="shared" si="26"/>
        <v xml:space="preserve"> </v>
      </c>
      <c r="L345" s="375"/>
      <c r="N345" s="32">
        <f t="shared" si="27"/>
        <v>0</v>
      </c>
      <c r="O345" s="32">
        <f t="shared" si="28"/>
        <v>0</v>
      </c>
      <c r="Q345" s="32">
        <f t="shared" si="29"/>
        <v>0</v>
      </c>
      <c r="R345" s="32">
        <f t="shared" si="30"/>
        <v>0</v>
      </c>
      <c r="V345" s="368"/>
      <c r="W345" s="9"/>
      <c r="Y345" s="32">
        <f t="shared" si="31"/>
        <v>0</v>
      </c>
      <c r="Z345" s="32">
        <f t="shared" si="32"/>
        <v>0</v>
      </c>
    </row>
    <row r="346" spans="1:26" x14ac:dyDescent="0.2">
      <c r="A346" s="70">
        <f t="shared" si="33"/>
        <v>331</v>
      </c>
      <c r="B346" s="303">
        <f t="shared" si="25"/>
        <v>0</v>
      </c>
      <c r="C346" s="304"/>
      <c r="D346" s="106"/>
      <c r="E346" s="106"/>
      <c r="F346" s="4"/>
      <c r="G346" s="40"/>
      <c r="H346" s="60"/>
      <c r="I346" s="8"/>
      <c r="J346" s="367"/>
      <c r="K346" s="246" t="str">
        <f t="shared" si="26"/>
        <v xml:space="preserve"> </v>
      </c>
      <c r="L346" s="375"/>
      <c r="N346" s="32">
        <f t="shared" si="27"/>
        <v>0</v>
      </c>
      <c r="O346" s="32">
        <f t="shared" si="28"/>
        <v>0</v>
      </c>
      <c r="Q346" s="32">
        <f t="shared" si="29"/>
        <v>0</v>
      </c>
      <c r="R346" s="32">
        <f t="shared" si="30"/>
        <v>0</v>
      </c>
      <c r="V346" s="368"/>
      <c r="W346" s="9"/>
      <c r="Y346" s="32">
        <f t="shared" si="31"/>
        <v>0</v>
      </c>
      <c r="Z346" s="32">
        <f t="shared" si="32"/>
        <v>0</v>
      </c>
    </row>
    <row r="347" spans="1:26" x14ac:dyDescent="0.2">
      <c r="A347" s="70">
        <f t="shared" si="33"/>
        <v>332</v>
      </c>
      <c r="B347" s="303">
        <f t="shared" si="25"/>
        <v>0</v>
      </c>
      <c r="C347" s="304"/>
      <c r="D347" s="106"/>
      <c r="E347" s="106"/>
      <c r="F347" s="4"/>
      <c r="G347" s="40"/>
      <c r="H347" s="60"/>
      <c r="I347" s="8"/>
      <c r="J347" s="367"/>
      <c r="K347" s="246" t="str">
        <f t="shared" si="26"/>
        <v xml:space="preserve"> </v>
      </c>
      <c r="L347" s="375"/>
      <c r="N347" s="32">
        <f t="shared" si="27"/>
        <v>0</v>
      </c>
      <c r="O347" s="32">
        <f t="shared" si="28"/>
        <v>0</v>
      </c>
      <c r="Q347" s="32">
        <f t="shared" si="29"/>
        <v>0</v>
      </c>
      <c r="R347" s="32">
        <f t="shared" si="30"/>
        <v>0</v>
      </c>
      <c r="V347" s="368"/>
      <c r="W347" s="9"/>
      <c r="Y347" s="32">
        <f t="shared" si="31"/>
        <v>0</v>
      </c>
      <c r="Z347" s="32">
        <f t="shared" si="32"/>
        <v>0</v>
      </c>
    </row>
    <row r="348" spans="1:26" x14ac:dyDescent="0.2">
      <c r="A348" s="70">
        <f t="shared" si="33"/>
        <v>333</v>
      </c>
      <c r="B348" s="303">
        <f t="shared" si="25"/>
        <v>0</v>
      </c>
      <c r="C348" s="304"/>
      <c r="D348" s="106"/>
      <c r="E348" s="106"/>
      <c r="F348" s="4"/>
      <c r="G348" s="40"/>
      <c r="H348" s="60"/>
      <c r="I348" s="8"/>
      <c r="J348" s="367"/>
      <c r="K348" s="246" t="str">
        <f t="shared" si="26"/>
        <v xml:space="preserve"> </v>
      </c>
      <c r="L348" s="375"/>
      <c r="N348" s="32">
        <f t="shared" si="27"/>
        <v>0</v>
      </c>
      <c r="O348" s="32">
        <f t="shared" si="28"/>
        <v>0</v>
      </c>
      <c r="Q348" s="32">
        <f t="shared" si="29"/>
        <v>0</v>
      </c>
      <c r="R348" s="32">
        <f t="shared" si="30"/>
        <v>0</v>
      </c>
      <c r="V348" s="368"/>
      <c r="W348" s="9"/>
      <c r="Y348" s="32">
        <f t="shared" si="31"/>
        <v>0</v>
      </c>
      <c r="Z348" s="32">
        <f t="shared" si="32"/>
        <v>0</v>
      </c>
    </row>
    <row r="349" spans="1:26" x14ac:dyDescent="0.2">
      <c r="A349" s="70">
        <f t="shared" si="33"/>
        <v>334</v>
      </c>
      <c r="B349" s="303">
        <f t="shared" si="25"/>
        <v>0</v>
      </c>
      <c r="C349" s="304"/>
      <c r="D349" s="106"/>
      <c r="E349" s="106"/>
      <c r="F349" s="4"/>
      <c r="G349" s="40"/>
      <c r="H349" s="60"/>
      <c r="I349" s="8"/>
      <c r="J349" s="367"/>
      <c r="K349" s="246" t="str">
        <f t="shared" si="26"/>
        <v xml:space="preserve"> </v>
      </c>
      <c r="L349" s="375"/>
      <c r="N349" s="32">
        <f t="shared" si="27"/>
        <v>0</v>
      </c>
      <c r="O349" s="32">
        <f t="shared" si="28"/>
        <v>0</v>
      </c>
      <c r="Q349" s="32">
        <f t="shared" si="29"/>
        <v>0</v>
      </c>
      <c r="R349" s="32">
        <f t="shared" si="30"/>
        <v>0</v>
      </c>
      <c r="V349" s="368"/>
      <c r="W349" s="9"/>
      <c r="Y349" s="32">
        <f t="shared" si="31"/>
        <v>0</v>
      </c>
      <c r="Z349" s="32">
        <f t="shared" si="32"/>
        <v>0</v>
      </c>
    </row>
    <row r="350" spans="1:26" x14ac:dyDescent="0.2">
      <c r="A350" s="70">
        <f t="shared" si="33"/>
        <v>335</v>
      </c>
      <c r="B350" s="303">
        <f t="shared" si="25"/>
        <v>0</v>
      </c>
      <c r="C350" s="304"/>
      <c r="D350" s="106"/>
      <c r="E350" s="106"/>
      <c r="F350" s="4"/>
      <c r="G350" s="40"/>
      <c r="H350" s="60"/>
      <c r="I350" s="8"/>
      <c r="J350" s="367"/>
      <c r="K350" s="246" t="str">
        <f t="shared" si="26"/>
        <v xml:space="preserve"> </v>
      </c>
      <c r="L350" s="375"/>
      <c r="N350" s="32">
        <f t="shared" si="27"/>
        <v>0</v>
      </c>
      <c r="O350" s="32">
        <f t="shared" si="28"/>
        <v>0</v>
      </c>
      <c r="Q350" s="32">
        <f t="shared" si="29"/>
        <v>0</v>
      </c>
      <c r="R350" s="32">
        <f t="shared" si="30"/>
        <v>0</v>
      </c>
      <c r="V350" s="368"/>
      <c r="W350" s="9"/>
      <c r="Y350" s="32">
        <f t="shared" si="31"/>
        <v>0</v>
      </c>
      <c r="Z350" s="32">
        <f t="shared" si="32"/>
        <v>0</v>
      </c>
    </row>
    <row r="351" spans="1:26" x14ac:dyDescent="0.2">
      <c r="A351" s="70">
        <f t="shared" si="33"/>
        <v>336</v>
      </c>
      <c r="B351" s="303">
        <f t="shared" si="25"/>
        <v>0</v>
      </c>
      <c r="C351" s="304"/>
      <c r="D351" s="106"/>
      <c r="E351" s="106"/>
      <c r="F351" s="4"/>
      <c r="G351" s="40"/>
      <c r="H351" s="60"/>
      <c r="I351" s="8"/>
      <c r="J351" s="367"/>
      <c r="K351" s="246" t="str">
        <f t="shared" si="26"/>
        <v xml:space="preserve"> </v>
      </c>
      <c r="L351" s="375"/>
      <c r="N351" s="32">
        <f t="shared" si="27"/>
        <v>0</v>
      </c>
      <c r="O351" s="32">
        <f t="shared" si="28"/>
        <v>0</v>
      </c>
      <c r="Q351" s="32">
        <f t="shared" si="29"/>
        <v>0</v>
      </c>
      <c r="R351" s="32">
        <f t="shared" si="30"/>
        <v>0</v>
      </c>
      <c r="V351" s="368"/>
      <c r="W351" s="9"/>
      <c r="Y351" s="32">
        <f t="shared" si="31"/>
        <v>0</v>
      </c>
      <c r="Z351" s="32">
        <f t="shared" si="32"/>
        <v>0</v>
      </c>
    </row>
    <row r="352" spans="1:26" x14ac:dyDescent="0.2">
      <c r="A352" s="70">
        <f t="shared" si="33"/>
        <v>337</v>
      </c>
      <c r="B352" s="303">
        <f t="shared" si="25"/>
        <v>0</v>
      </c>
      <c r="C352" s="304"/>
      <c r="D352" s="106"/>
      <c r="E352" s="106"/>
      <c r="F352" s="4"/>
      <c r="G352" s="40"/>
      <c r="H352" s="60"/>
      <c r="I352" s="8"/>
      <c r="J352" s="367"/>
      <c r="K352" s="246" t="str">
        <f t="shared" si="26"/>
        <v xml:space="preserve"> </v>
      </c>
      <c r="L352" s="375"/>
      <c r="N352" s="32">
        <f t="shared" si="27"/>
        <v>0</v>
      </c>
      <c r="O352" s="32">
        <f t="shared" si="28"/>
        <v>0</v>
      </c>
      <c r="Q352" s="32">
        <f t="shared" si="29"/>
        <v>0</v>
      </c>
      <c r="R352" s="32">
        <f t="shared" si="30"/>
        <v>0</v>
      </c>
      <c r="V352" s="368"/>
      <c r="W352" s="9"/>
      <c r="Y352" s="32">
        <f t="shared" si="31"/>
        <v>0</v>
      </c>
      <c r="Z352" s="32">
        <f t="shared" si="32"/>
        <v>0</v>
      </c>
    </row>
    <row r="353" spans="1:26" x14ac:dyDescent="0.2">
      <c r="A353" s="70">
        <f t="shared" si="33"/>
        <v>338</v>
      </c>
      <c r="B353" s="303">
        <f t="shared" si="25"/>
        <v>0</v>
      </c>
      <c r="C353" s="304"/>
      <c r="D353" s="106"/>
      <c r="E353" s="106"/>
      <c r="F353" s="4"/>
      <c r="G353" s="40"/>
      <c r="H353" s="60"/>
      <c r="I353" s="8"/>
      <c r="J353" s="367"/>
      <c r="K353" s="246" t="str">
        <f t="shared" si="26"/>
        <v xml:space="preserve"> </v>
      </c>
      <c r="L353" s="375"/>
      <c r="N353" s="32">
        <f t="shared" si="27"/>
        <v>0</v>
      </c>
      <c r="O353" s="32">
        <f t="shared" si="28"/>
        <v>0</v>
      </c>
      <c r="Q353" s="32">
        <f t="shared" si="29"/>
        <v>0</v>
      </c>
      <c r="R353" s="32">
        <f t="shared" si="30"/>
        <v>0</v>
      </c>
      <c r="V353" s="368"/>
      <c r="W353" s="9"/>
      <c r="Y353" s="32">
        <f t="shared" si="31"/>
        <v>0</v>
      </c>
      <c r="Z353" s="32">
        <f t="shared" si="32"/>
        <v>0</v>
      </c>
    </row>
    <row r="354" spans="1:26" x14ac:dyDescent="0.2">
      <c r="A354" s="70">
        <f t="shared" si="33"/>
        <v>339</v>
      </c>
      <c r="B354" s="303">
        <f t="shared" si="25"/>
        <v>0</v>
      </c>
      <c r="C354" s="304"/>
      <c r="D354" s="106"/>
      <c r="E354" s="106"/>
      <c r="F354" s="4"/>
      <c r="G354" s="40"/>
      <c r="H354" s="60"/>
      <c r="I354" s="8"/>
      <c r="J354" s="367"/>
      <c r="K354" s="246" t="str">
        <f t="shared" si="26"/>
        <v xml:space="preserve"> </v>
      </c>
      <c r="L354" s="375"/>
      <c r="N354" s="32">
        <f t="shared" si="27"/>
        <v>0</v>
      </c>
      <c r="O354" s="32">
        <f t="shared" si="28"/>
        <v>0</v>
      </c>
      <c r="Q354" s="32">
        <f t="shared" si="29"/>
        <v>0</v>
      </c>
      <c r="R354" s="32">
        <f t="shared" si="30"/>
        <v>0</v>
      </c>
      <c r="V354" s="368"/>
      <c r="W354" s="9"/>
      <c r="Y354" s="32">
        <f t="shared" si="31"/>
        <v>0</v>
      </c>
      <c r="Z354" s="32">
        <f t="shared" si="32"/>
        <v>0</v>
      </c>
    </row>
    <row r="355" spans="1:26" x14ac:dyDescent="0.2">
      <c r="A355" s="70">
        <f t="shared" si="33"/>
        <v>340</v>
      </c>
      <c r="B355" s="303">
        <f t="shared" si="25"/>
        <v>0</v>
      </c>
      <c r="C355" s="304"/>
      <c r="D355" s="106"/>
      <c r="E355" s="106"/>
      <c r="F355" s="4"/>
      <c r="G355" s="40"/>
      <c r="H355" s="60"/>
      <c r="I355" s="8"/>
      <c r="J355" s="367"/>
      <c r="K355" s="246" t="str">
        <f t="shared" si="26"/>
        <v xml:space="preserve"> </v>
      </c>
      <c r="L355" s="375"/>
      <c r="N355" s="32">
        <f t="shared" si="27"/>
        <v>0</v>
      </c>
      <c r="O355" s="32">
        <f t="shared" si="28"/>
        <v>0</v>
      </c>
      <c r="Q355" s="32">
        <f t="shared" si="29"/>
        <v>0</v>
      </c>
      <c r="R355" s="32">
        <f t="shared" si="30"/>
        <v>0</v>
      </c>
      <c r="V355" s="368"/>
      <c r="W355" s="9"/>
      <c r="Y355" s="32">
        <f t="shared" si="31"/>
        <v>0</v>
      </c>
      <c r="Z355" s="32">
        <f t="shared" si="32"/>
        <v>0</v>
      </c>
    </row>
    <row r="356" spans="1:26" x14ac:dyDescent="0.2">
      <c r="A356" s="70">
        <f t="shared" si="33"/>
        <v>341</v>
      </c>
      <c r="B356" s="303">
        <f t="shared" si="25"/>
        <v>0</v>
      </c>
      <c r="C356" s="304"/>
      <c r="D356" s="106"/>
      <c r="E356" s="106"/>
      <c r="F356" s="4"/>
      <c r="G356" s="40"/>
      <c r="H356" s="60"/>
      <c r="I356" s="8"/>
      <c r="J356" s="367"/>
      <c r="K356" s="246" t="str">
        <f t="shared" si="26"/>
        <v xml:space="preserve"> </v>
      </c>
      <c r="L356" s="375"/>
      <c r="N356" s="32">
        <f t="shared" si="27"/>
        <v>0</v>
      </c>
      <c r="O356" s="32">
        <f t="shared" si="28"/>
        <v>0</v>
      </c>
      <c r="Q356" s="32">
        <f t="shared" si="29"/>
        <v>0</v>
      </c>
      <c r="R356" s="32">
        <f t="shared" si="30"/>
        <v>0</v>
      </c>
      <c r="V356" s="368"/>
      <c r="W356" s="9"/>
      <c r="Y356" s="32">
        <f t="shared" si="31"/>
        <v>0</v>
      </c>
      <c r="Z356" s="32">
        <f t="shared" si="32"/>
        <v>0</v>
      </c>
    </row>
    <row r="357" spans="1:26" x14ac:dyDescent="0.2">
      <c r="A357" s="70">
        <f t="shared" si="8"/>
        <v>342</v>
      </c>
      <c r="B357" s="303">
        <f t="shared" si="25"/>
        <v>0</v>
      </c>
      <c r="C357" s="304"/>
      <c r="D357" s="106"/>
      <c r="E357" s="106"/>
      <c r="F357" s="4"/>
      <c r="G357" s="40"/>
      <c r="H357" s="60"/>
      <c r="I357" s="8"/>
      <c r="J357" s="367"/>
      <c r="K357" s="246" t="str">
        <f t="shared" si="26"/>
        <v xml:space="preserve"> </v>
      </c>
      <c r="L357" s="375"/>
      <c r="N357" s="32">
        <f t="shared" si="27"/>
        <v>0</v>
      </c>
      <c r="O357" s="32">
        <f t="shared" si="28"/>
        <v>0</v>
      </c>
      <c r="Q357" s="32">
        <f t="shared" si="29"/>
        <v>0</v>
      </c>
      <c r="R357" s="32">
        <f t="shared" si="30"/>
        <v>0</v>
      </c>
      <c r="V357" s="368"/>
      <c r="W357" s="9"/>
      <c r="Y357" s="32">
        <f t="shared" si="31"/>
        <v>0</v>
      </c>
      <c r="Z357" s="32">
        <f t="shared" si="32"/>
        <v>0</v>
      </c>
    </row>
    <row r="358" spans="1:26" x14ac:dyDescent="0.2">
      <c r="A358" s="70">
        <f t="shared" si="8"/>
        <v>343</v>
      </c>
      <c r="B358" s="303">
        <f t="shared" si="25"/>
        <v>0</v>
      </c>
      <c r="C358" s="304"/>
      <c r="D358" s="106"/>
      <c r="E358" s="106"/>
      <c r="F358" s="4"/>
      <c r="G358" s="40"/>
      <c r="H358" s="60"/>
      <c r="I358" s="8"/>
      <c r="J358" s="367"/>
      <c r="K358" s="246" t="str">
        <f t="shared" si="26"/>
        <v xml:space="preserve"> </v>
      </c>
      <c r="L358" s="375"/>
      <c r="N358" s="32">
        <f t="shared" si="27"/>
        <v>0</v>
      </c>
      <c r="O358" s="32">
        <f t="shared" si="28"/>
        <v>0</v>
      </c>
      <c r="Q358" s="32">
        <f t="shared" si="29"/>
        <v>0</v>
      </c>
      <c r="R358" s="32">
        <f t="shared" si="30"/>
        <v>0</v>
      </c>
      <c r="V358" s="368"/>
      <c r="W358" s="9"/>
      <c r="Y358" s="32">
        <f t="shared" si="31"/>
        <v>0</v>
      </c>
      <c r="Z358" s="32">
        <f t="shared" si="32"/>
        <v>0</v>
      </c>
    </row>
    <row r="359" spans="1:26" x14ac:dyDescent="0.2">
      <c r="A359" s="70">
        <f t="shared" si="8"/>
        <v>344</v>
      </c>
      <c r="B359" s="303">
        <f t="shared" si="25"/>
        <v>0</v>
      </c>
      <c r="C359" s="304"/>
      <c r="D359" s="106"/>
      <c r="E359" s="106"/>
      <c r="F359" s="4"/>
      <c r="G359" s="40"/>
      <c r="H359" s="60"/>
      <c r="I359" s="8"/>
      <c r="J359" s="367"/>
      <c r="K359" s="246" t="str">
        <f t="shared" si="26"/>
        <v xml:space="preserve"> </v>
      </c>
      <c r="L359" s="375"/>
      <c r="N359" s="32">
        <f t="shared" si="27"/>
        <v>0</v>
      </c>
      <c r="O359" s="32">
        <f t="shared" si="28"/>
        <v>0</v>
      </c>
      <c r="Q359" s="32">
        <f t="shared" si="29"/>
        <v>0</v>
      </c>
      <c r="R359" s="32">
        <f t="shared" si="30"/>
        <v>0</v>
      </c>
      <c r="V359" s="368"/>
      <c r="W359" s="9"/>
      <c r="Y359" s="32">
        <f t="shared" si="31"/>
        <v>0</v>
      </c>
      <c r="Z359" s="32">
        <f t="shared" si="32"/>
        <v>0</v>
      </c>
    </row>
    <row r="360" spans="1:26" x14ac:dyDescent="0.2">
      <c r="A360" s="70">
        <f t="shared" ref="A360:A459" si="34">ROW()-Q1cline</f>
        <v>345</v>
      </c>
      <c r="B360" s="303">
        <f t="shared" si="25"/>
        <v>0</v>
      </c>
      <c r="C360" s="304"/>
      <c r="D360" s="106"/>
      <c r="E360" s="106"/>
      <c r="F360" s="4"/>
      <c r="G360" s="40"/>
      <c r="H360" s="60"/>
      <c r="I360" s="8"/>
      <c r="J360" s="367"/>
      <c r="K360" s="246" t="str">
        <f t="shared" si="26"/>
        <v xml:space="preserve"> </v>
      </c>
      <c r="L360" s="375"/>
      <c r="N360" s="32">
        <f t="shared" si="27"/>
        <v>0</v>
      </c>
      <c r="O360" s="32">
        <f t="shared" si="28"/>
        <v>0</v>
      </c>
      <c r="Q360" s="32">
        <f t="shared" si="29"/>
        <v>0</v>
      </c>
      <c r="R360" s="32">
        <f t="shared" si="30"/>
        <v>0</v>
      </c>
      <c r="V360" s="368"/>
      <c r="W360" s="9"/>
      <c r="Y360" s="32">
        <f t="shared" si="31"/>
        <v>0</v>
      </c>
      <c r="Z360" s="32">
        <f t="shared" si="32"/>
        <v>0</v>
      </c>
    </row>
    <row r="361" spans="1:26" x14ac:dyDescent="0.2">
      <c r="A361" s="70">
        <f t="shared" si="34"/>
        <v>346</v>
      </c>
      <c r="B361" s="303">
        <f t="shared" si="25"/>
        <v>0</v>
      </c>
      <c r="C361" s="304"/>
      <c r="D361" s="106"/>
      <c r="E361" s="106"/>
      <c r="F361" s="4"/>
      <c r="G361" s="40"/>
      <c r="H361" s="60"/>
      <c r="I361" s="8"/>
      <c r="J361" s="367"/>
      <c r="K361" s="246" t="str">
        <f t="shared" si="26"/>
        <v xml:space="preserve"> </v>
      </c>
      <c r="L361" s="375"/>
      <c r="N361" s="32">
        <f t="shared" si="27"/>
        <v>0</v>
      </c>
      <c r="O361" s="32">
        <f t="shared" si="28"/>
        <v>0</v>
      </c>
      <c r="Q361" s="32">
        <f t="shared" si="29"/>
        <v>0</v>
      </c>
      <c r="R361" s="32">
        <f t="shared" si="30"/>
        <v>0</v>
      </c>
      <c r="V361" s="368"/>
      <c r="W361" s="9"/>
      <c r="Y361" s="32">
        <f t="shared" si="31"/>
        <v>0</v>
      </c>
      <c r="Z361" s="32">
        <f t="shared" si="32"/>
        <v>0</v>
      </c>
    </row>
    <row r="362" spans="1:26" x14ac:dyDescent="0.2">
      <c r="A362" s="70">
        <f t="shared" si="34"/>
        <v>347</v>
      </c>
      <c r="B362" s="303">
        <f t="shared" si="25"/>
        <v>0</v>
      </c>
      <c r="C362" s="304"/>
      <c r="D362" s="106"/>
      <c r="E362" s="106"/>
      <c r="F362" s="4"/>
      <c r="G362" s="40"/>
      <c r="H362" s="60"/>
      <c r="I362" s="8"/>
      <c r="J362" s="367"/>
      <c r="K362" s="246" t="str">
        <f t="shared" si="26"/>
        <v xml:space="preserve"> </v>
      </c>
      <c r="L362" s="375"/>
      <c r="N362" s="32">
        <f t="shared" si="27"/>
        <v>0</v>
      </c>
      <c r="O362" s="32">
        <f t="shared" si="28"/>
        <v>0</v>
      </c>
      <c r="Q362" s="32">
        <f t="shared" si="29"/>
        <v>0</v>
      </c>
      <c r="R362" s="32">
        <f t="shared" si="30"/>
        <v>0</v>
      </c>
      <c r="V362" s="368"/>
      <c r="W362" s="9"/>
      <c r="Y362" s="32">
        <f t="shared" si="31"/>
        <v>0</v>
      </c>
      <c r="Z362" s="32">
        <f t="shared" si="32"/>
        <v>0</v>
      </c>
    </row>
    <row r="363" spans="1:26" x14ac:dyDescent="0.2">
      <c r="A363" s="70">
        <f t="shared" si="34"/>
        <v>348</v>
      </c>
      <c r="B363" s="303">
        <f t="shared" si="25"/>
        <v>0</v>
      </c>
      <c r="C363" s="304"/>
      <c r="D363" s="106"/>
      <c r="E363" s="106"/>
      <c r="F363" s="4"/>
      <c r="G363" s="40"/>
      <c r="H363" s="60"/>
      <c r="I363" s="8"/>
      <c r="J363" s="367"/>
      <c r="K363" s="246" t="str">
        <f t="shared" si="26"/>
        <v xml:space="preserve"> </v>
      </c>
      <c r="L363" s="375"/>
      <c r="N363" s="32">
        <f t="shared" si="27"/>
        <v>0</v>
      </c>
      <c r="O363" s="32">
        <f t="shared" si="28"/>
        <v>0</v>
      </c>
      <c r="Q363" s="32">
        <f t="shared" si="29"/>
        <v>0</v>
      </c>
      <c r="R363" s="32">
        <f t="shared" si="30"/>
        <v>0</v>
      </c>
      <c r="V363" s="368"/>
      <c r="W363" s="9"/>
      <c r="Y363" s="32">
        <f t="shared" si="31"/>
        <v>0</v>
      </c>
      <c r="Z363" s="32">
        <f t="shared" si="32"/>
        <v>0</v>
      </c>
    </row>
    <row r="364" spans="1:26" x14ac:dyDescent="0.2">
      <c r="A364" s="70">
        <f t="shared" si="34"/>
        <v>349</v>
      </c>
      <c r="B364" s="303">
        <f t="shared" si="25"/>
        <v>0</v>
      </c>
      <c r="C364" s="304"/>
      <c r="D364" s="106"/>
      <c r="E364" s="106"/>
      <c r="F364" s="4"/>
      <c r="G364" s="40"/>
      <c r="H364" s="60"/>
      <c r="I364" s="8"/>
      <c r="J364" s="367"/>
      <c r="K364" s="246" t="str">
        <f t="shared" si="26"/>
        <v xml:space="preserve"> </v>
      </c>
      <c r="L364" s="375"/>
      <c r="N364" s="32">
        <f t="shared" si="27"/>
        <v>0</v>
      </c>
      <c r="O364" s="32">
        <f t="shared" si="28"/>
        <v>0</v>
      </c>
      <c r="Q364" s="32">
        <f t="shared" si="29"/>
        <v>0</v>
      </c>
      <c r="R364" s="32">
        <f t="shared" si="30"/>
        <v>0</v>
      </c>
      <c r="V364" s="368"/>
      <c r="W364" s="9"/>
      <c r="Y364" s="32">
        <f t="shared" si="31"/>
        <v>0</v>
      </c>
      <c r="Z364" s="32">
        <f t="shared" si="32"/>
        <v>0</v>
      </c>
    </row>
    <row r="365" spans="1:26" x14ac:dyDescent="0.2">
      <c r="A365" s="70">
        <f t="shared" si="34"/>
        <v>350</v>
      </c>
      <c r="B365" s="303">
        <f t="shared" si="25"/>
        <v>0</v>
      </c>
      <c r="C365" s="304"/>
      <c r="D365" s="106"/>
      <c r="E365" s="106"/>
      <c r="F365" s="4"/>
      <c r="G365" s="40"/>
      <c r="H365" s="60"/>
      <c r="I365" s="8"/>
      <c r="J365" s="367"/>
      <c r="K365" s="246" t="str">
        <f t="shared" si="26"/>
        <v xml:space="preserve"> </v>
      </c>
      <c r="L365" s="375"/>
      <c r="N365" s="32">
        <f t="shared" si="27"/>
        <v>0</v>
      </c>
      <c r="O365" s="32">
        <f t="shared" si="28"/>
        <v>0</v>
      </c>
      <c r="Q365" s="32">
        <f t="shared" si="29"/>
        <v>0</v>
      </c>
      <c r="R365" s="32">
        <f t="shared" si="30"/>
        <v>0</v>
      </c>
      <c r="V365" s="368"/>
      <c r="W365" s="9"/>
      <c r="Y365" s="32">
        <f t="shared" si="31"/>
        <v>0</v>
      </c>
      <c r="Z365" s="32">
        <f t="shared" si="32"/>
        <v>0</v>
      </c>
    </row>
    <row r="366" spans="1:26" x14ac:dyDescent="0.2">
      <c r="A366" s="70">
        <f t="shared" si="34"/>
        <v>351</v>
      </c>
      <c r="B366" s="303">
        <f t="shared" si="25"/>
        <v>0</v>
      </c>
      <c r="C366" s="304"/>
      <c r="D366" s="106"/>
      <c r="E366" s="106"/>
      <c r="F366" s="4"/>
      <c r="G366" s="40"/>
      <c r="H366" s="60"/>
      <c r="I366" s="8"/>
      <c r="J366" s="367"/>
      <c r="K366" s="246" t="str">
        <f t="shared" si="26"/>
        <v xml:space="preserve"> </v>
      </c>
      <c r="L366" s="375"/>
      <c r="N366" s="32">
        <f t="shared" si="27"/>
        <v>0</v>
      </c>
      <c r="O366" s="32">
        <f t="shared" si="28"/>
        <v>0</v>
      </c>
      <c r="Q366" s="32">
        <f t="shared" si="29"/>
        <v>0</v>
      </c>
      <c r="R366" s="32">
        <f t="shared" si="30"/>
        <v>0</v>
      </c>
      <c r="V366" s="368"/>
      <c r="W366" s="9"/>
      <c r="Y366" s="32">
        <f t="shared" si="31"/>
        <v>0</v>
      </c>
      <c r="Z366" s="32">
        <f t="shared" si="32"/>
        <v>0</v>
      </c>
    </row>
    <row r="367" spans="1:26" x14ac:dyDescent="0.2">
      <c r="A367" s="70">
        <f t="shared" si="34"/>
        <v>352</v>
      </c>
      <c r="B367" s="303">
        <f t="shared" si="25"/>
        <v>0</v>
      </c>
      <c r="C367" s="304"/>
      <c r="D367" s="106"/>
      <c r="E367" s="106"/>
      <c r="F367" s="4"/>
      <c r="G367" s="40"/>
      <c r="H367" s="60"/>
      <c r="I367" s="8"/>
      <c r="J367" s="367"/>
      <c r="K367" s="246" t="str">
        <f t="shared" si="26"/>
        <v xml:space="preserve"> </v>
      </c>
      <c r="L367" s="375"/>
      <c r="N367" s="32">
        <f t="shared" si="27"/>
        <v>0</v>
      </c>
      <c r="O367" s="32">
        <f t="shared" si="28"/>
        <v>0</v>
      </c>
      <c r="Q367" s="32">
        <f t="shared" si="29"/>
        <v>0</v>
      </c>
      <c r="R367" s="32">
        <f t="shared" si="30"/>
        <v>0</v>
      </c>
      <c r="V367" s="368"/>
      <c r="W367" s="9"/>
      <c r="Y367" s="32">
        <f t="shared" si="31"/>
        <v>0</v>
      </c>
      <c r="Z367" s="32">
        <f t="shared" si="32"/>
        <v>0</v>
      </c>
    </row>
    <row r="368" spans="1:26" x14ac:dyDescent="0.2">
      <c r="A368" s="70">
        <f t="shared" si="34"/>
        <v>353</v>
      </c>
      <c r="B368" s="303">
        <f t="shared" si="25"/>
        <v>0</v>
      </c>
      <c r="C368" s="304"/>
      <c r="D368" s="106"/>
      <c r="E368" s="106"/>
      <c r="F368" s="4"/>
      <c r="G368" s="40"/>
      <c r="H368" s="60"/>
      <c r="I368" s="8"/>
      <c r="J368" s="367"/>
      <c r="K368" s="246" t="str">
        <f t="shared" si="26"/>
        <v xml:space="preserve"> </v>
      </c>
      <c r="L368" s="375"/>
      <c r="N368" s="32">
        <f t="shared" si="27"/>
        <v>0</v>
      </c>
      <c r="O368" s="32">
        <f t="shared" si="28"/>
        <v>0</v>
      </c>
      <c r="Q368" s="32">
        <f t="shared" si="29"/>
        <v>0</v>
      </c>
      <c r="R368" s="32">
        <f t="shared" si="30"/>
        <v>0</v>
      </c>
      <c r="V368" s="368"/>
      <c r="W368" s="9"/>
      <c r="Y368" s="32">
        <f t="shared" si="31"/>
        <v>0</v>
      </c>
      <c r="Z368" s="32">
        <f t="shared" si="32"/>
        <v>0</v>
      </c>
    </row>
    <row r="369" spans="1:26" x14ac:dyDescent="0.2">
      <c r="A369" s="70">
        <f t="shared" si="34"/>
        <v>354</v>
      </c>
      <c r="B369" s="303">
        <f t="shared" si="25"/>
        <v>0</v>
      </c>
      <c r="C369" s="304"/>
      <c r="D369" s="106"/>
      <c r="E369" s="106"/>
      <c r="F369" s="4"/>
      <c r="G369" s="40"/>
      <c r="H369" s="60"/>
      <c r="I369" s="8"/>
      <c r="J369" s="367"/>
      <c r="K369" s="246" t="str">
        <f t="shared" si="26"/>
        <v xml:space="preserve"> </v>
      </c>
      <c r="L369" s="375"/>
      <c r="N369" s="32">
        <f t="shared" si="27"/>
        <v>0</v>
      </c>
      <c r="O369" s="32">
        <f t="shared" si="28"/>
        <v>0</v>
      </c>
      <c r="Q369" s="32">
        <f t="shared" si="29"/>
        <v>0</v>
      </c>
      <c r="R369" s="32">
        <f t="shared" si="30"/>
        <v>0</v>
      </c>
      <c r="V369" s="368"/>
      <c r="W369" s="9"/>
      <c r="Y369" s="32">
        <f t="shared" si="31"/>
        <v>0</v>
      </c>
      <c r="Z369" s="32">
        <f t="shared" si="32"/>
        <v>0</v>
      </c>
    </row>
    <row r="370" spans="1:26" x14ac:dyDescent="0.2">
      <c r="A370" s="70">
        <f t="shared" si="34"/>
        <v>355</v>
      </c>
      <c r="B370" s="303">
        <f t="shared" si="25"/>
        <v>0</v>
      </c>
      <c r="C370" s="304"/>
      <c r="D370" s="106"/>
      <c r="E370" s="106"/>
      <c r="F370" s="4"/>
      <c r="G370" s="40"/>
      <c r="H370" s="60"/>
      <c r="I370" s="8"/>
      <c r="J370" s="367"/>
      <c r="K370" s="246" t="str">
        <f t="shared" si="26"/>
        <v xml:space="preserve"> </v>
      </c>
      <c r="L370" s="375"/>
      <c r="N370" s="32">
        <f t="shared" si="27"/>
        <v>0</v>
      </c>
      <c r="O370" s="32">
        <f t="shared" si="28"/>
        <v>0</v>
      </c>
      <c r="Q370" s="32">
        <f t="shared" si="29"/>
        <v>0</v>
      </c>
      <c r="R370" s="32">
        <f t="shared" si="30"/>
        <v>0</v>
      </c>
      <c r="V370" s="368"/>
      <c r="W370" s="9"/>
      <c r="Y370" s="32">
        <f t="shared" si="31"/>
        <v>0</v>
      </c>
      <c r="Z370" s="32">
        <f t="shared" si="32"/>
        <v>0</v>
      </c>
    </row>
    <row r="371" spans="1:26" x14ac:dyDescent="0.2">
      <c r="A371" s="70">
        <f t="shared" si="34"/>
        <v>356</v>
      </c>
      <c r="B371" s="303">
        <f t="shared" si="25"/>
        <v>0</v>
      </c>
      <c r="C371" s="304"/>
      <c r="D371" s="106"/>
      <c r="E371" s="106"/>
      <c r="F371" s="4"/>
      <c r="G371" s="40"/>
      <c r="H371" s="60"/>
      <c r="I371" s="8"/>
      <c r="J371" s="367"/>
      <c r="K371" s="246" t="str">
        <f t="shared" si="26"/>
        <v xml:space="preserve"> </v>
      </c>
      <c r="L371" s="375"/>
      <c r="N371" s="32">
        <f t="shared" si="27"/>
        <v>0</v>
      </c>
      <c r="O371" s="32">
        <f t="shared" si="28"/>
        <v>0</v>
      </c>
      <c r="Q371" s="32">
        <f t="shared" si="29"/>
        <v>0</v>
      </c>
      <c r="R371" s="32">
        <f t="shared" si="30"/>
        <v>0</v>
      </c>
      <c r="V371" s="368"/>
      <c r="W371" s="9"/>
      <c r="Y371" s="32">
        <f t="shared" si="31"/>
        <v>0</v>
      </c>
      <c r="Z371" s="32">
        <f t="shared" si="32"/>
        <v>0</v>
      </c>
    </row>
    <row r="372" spans="1:26" x14ac:dyDescent="0.2">
      <c r="A372" s="70">
        <f t="shared" si="34"/>
        <v>357</v>
      </c>
      <c r="B372" s="303">
        <f t="shared" si="25"/>
        <v>0</v>
      </c>
      <c r="C372" s="304"/>
      <c r="D372" s="106"/>
      <c r="E372" s="106"/>
      <c r="F372" s="4"/>
      <c r="G372" s="40"/>
      <c r="H372" s="60"/>
      <c r="I372" s="8"/>
      <c r="J372" s="367"/>
      <c r="K372" s="246" t="str">
        <f t="shared" si="26"/>
        <v xml:space="preserve"> </v>
      </c>
      <c r="L372" s="375"/>
      <c r="N372" s="32">
        <f t="shared" si="27"/>
        <v>0</v>
      </c>
      <c r="O372" s="32">
        <f t="shared" si="28"/>
        <v>0</v>
      </c>
      <c r="Q372" s="32">
        <f t="shared" si="29"/>
        <v>0</v>
      </c>
      <c r="R372" s="32">
        <f t="shared" si="30"/>
        <v>0</v>
      </c>
      <c r="V372" s="368"/>
      <c r="W372" s="9"/>
      <c r="Y372" s="32">
        <f t="shared" si="31"/>
        <v>0</v>
      </c>
      <c r="Z372" s="32">
        <f t="shared" si="32"/>
        <v>0</v>
      </c>
    </row>
    <row r="373" spans="1:26" x14ac:dyDescent="0.2">
      <c r="A373" s="70">
        <f t="shared" si="34"/>
        <v>358</v>
      </c>
      <c r="B373" s="303">
        <f t="shared" si="25"/>
        <v>0</v>
      </c>
      <c r="C373" s="304"/>
      <c r="D373" s="106"/>
      <c r="E373" s="106"/>
      <c r="F373" s="4"/>
      <c r="G373" s="40"/>
      <c r="H373" s="60"/>
      <c r="I373" s="8"/>
      <c r="J373" s="367"/>
      <c r="K373" s="246" t="str">
        <f t="shared" si="26"/>
        <v xml:space="preserve"> </v>
      </c>
      <c r="L373" s="375"/>
      <c r="N373" s="32">
        <f t="shared" si="27"/>
        <v>0</v>
      </c>
      <c r="O373" s="32">
        <f t="shared" si="28"/>
        <v>0</v>
      </c>
      <c r="Q373" s="32">
        <f t="shared" si="29"/>
        <v>0</v>
      </c>
      <c r="R373" s="32">
        <f t="shared" si="30"/>
        <v>0</v>
      </c>
      <c r="V373" s="368"/>
      <c r="W373" s="9"/>
      <c r="Y373" s="32">
        <f t="shared" si="31"/>
        <v>0</v>
      </c>
      <c r="Z373" s="32">
        <f t="shared" si="32"/>
        <v>0</v>
      </c>
    </row>
    <row r="374" spans="1:26" x14ac:dyDescent="0.2">
      <c r="A374" s="70">
        <f t="shared" si="34"/>
        <v>359</v>
      </c>
      <c r="B374" s="303">
        <f t="shared" si="25"/>
        <v>0</v>
      </c>
      <c r="C374" s="304"/>
      <c r="D374" s="106"/>
      <c r="E374" s="106"/>
      <c r="F374" s="4"/>
      <c r="G374" s="40"/>
      <c r="H374" s="60"/>
      <c r="I374" s="8"/>
      <c r="J374" s="367"/>
      <c r="K374" s="246" t="str">
        <f t="shared" si="26"/>
        <v xml:space="preserve"> </v>
      </c>
      <c r="L374" s="375"/>
      <c r="N374" s="32">
        <f t="shared" si="27"/>
        <v>0</v>
      </c>
      <c r="O374" s="32">
        <f t="shared" si="28"/>
        <v>0</v>
      </c>
      <c r="Q374" s="32">
        <f t="shared" si="29"/>
        <v>0</v>
      </c>
      <c r="R374" s="32">
        <f t="shared" si="30"/>
        <v>0</v>
      </c>
      <c r="V374" s="368"/>
      <c r="W374" s="9"/>
      <c r="Y374" s="32">
        <f t="shared" si="31"/>
        <v>0</v>
      </c>
      <c r="Z374" s="32">
        <f t="shared" si="32"/>
        <v>0</v>
      </c>
    </row>
    <row r="375" spans="1:26" x14ac:dyDescent="0.2">
      <c r="A375" s="70">
        <f t="shared" si="34"/>
        <v>360</v>
      </c>
      <c r="B375" s="303">
        <f t="shared" si="25"/>
        <v>0</v>
      </c>
      <c r="C375" s="304"/>
      <c r="D375" s="106"/>
      <c r="E375" s="106"/>
      <c r="F375" s="4"/>
      <c r="G375" s="40"/>
      <c r="H375" s="60"/>
      <c r="I375" s="8"/>
      <c r="J375" s="367"/>
      <c r="K375" s="246" t="str">
        <f t="shared" si="26"/>
        <v xml:space="preserve"> </v>
      </c>
      <c r="L375" s="375"/>
      <c r="N375" s="32">
        <f t="shared" si="27"/>
        <v>0</v>
      </c>
      <c r="O375" s="32">
        <f t="shared" si="28"/>
        <v>0</v>
      </c>
      <c r="Q375" s="32">
        <f t="shared" si="29"/>
        <v>0</v>
      </c>
      <c r="R375" s="32">
        <f t="shared" si="30"/>
        <v>0</v>
      </c>
      <c r="V375" s="368"/>
      <c r="W375" s="9"/>
      <c r="Y375" s="32">
        <f t="shared" si="31"/>
        <v>0</v>
      </c>
      <c r="Z375" s="32">
        <f t="shared" si="32"/>
        <v>0</v>
      </c>
    </row>
    <row r="376" spans="1:26" x14ac:dyDescent="0.2">
      <c r="A376" s="70">
        <f t="shared" si="34"/>
        <v>361</v>
      </c>
      <c r="B376" s="303">
        <f t="shared" si="25"/>
        <v>0</v>
      </c>
      <c r="C376" s="304"/>
      <c r="D376" s="106"/>
      <c r="E376" s="106"/>
      <c r="F376" s="4"/>
      <c r="G376" s="40"/>
      <c r="H376" s="60"/>
      <c r="I376" s="8"/>
      <c r="J376" s="367"/>
      <c r="K376" s="246" t="str">
        <f t="shared" si="26"/>
        <v xml:space="preserve"> </v>
      </c>
      <c r="L376" s="375"/>
      <c r="N376" s="32">
        <f t="shared" si="27"/>
        <v>0</v>
      </c>
      <c r="O376" s="32">
        <f t="shared" si="28"/>
        <v>0</v>
      </c>
      <c r="Q376" s="32">
        <f t="shared" si="29"/>
        <v>0</v>
      </c>
      <c r="R376" s="32">
        <f t="shared" si="30"/>
        <v>0</v>
      </c>
      <c r="V376" s="368"/>
      <c r="W376" s="9"/>
      <c r="Y376" s="32">
        <f t="shared" si="31"/>
        <v>0</v>
      </c>
      <c r="Z376" s="32">
        <f t="shared" si="32"/>
        <v>0</v>
      </c>
    </row>
    <row r="377" spans="1:26" x14ac:dyDescent="0.2">
      <c r="A377" s="70">
        <f t="shared" si="34"/>
        <v>362</v>
      </c>
      <c r="B377" s="303">
        <f t="shared" si="25"/>
        <v>0</v>
      </c>
      <c r="C377" s="304"/>
      <c r="D377" s="106"/>
      <c r="E377" s="106"/>
      <c r="F377" s="4"/>
      <c r="G377" s="40"/>
      <c r="H377" s="60"/>
      <c r="I377" s="8"/>
      <c r="J377" s="367"/>
      <c r="K377" s="246" t="str">
        <f t="shared" si="26"/>
        <v xml:space="preserve"> </v>
      </c>
      <c r="L377" s="375"/>
      <c r="N377" s="32">
        <f t="shared" si="27"/>
        <v>0</v>
      </c>
      <c r="O377" s="32">
        <f t="shared" si="28"/>
        <v>0</v>
      </c>
      <c r="Q377" s="32">
        <f t="shared" si="29"/>
        <v>0</v>
      </c>
      <c r="R377" s="32">
        <f t="shared" si="30"/>
        <v>0</v>
      </c>
      <c r="V377" s="368"/>
      <c r="W377" s="9"/>
      <c r="Y377" s="32">
        <f t="shared" si="31"/>
        <v>0</v>
      </c>
      <c r="Z377" s="32">
        <f t="shared" si="32"/>
        <v>0</v>
      </c>
    </row>
    <row r="378" spans="1:26" x14ac:dyDescent="0.2">
      <c r="A378" s="70">
        <f t="shared" si="34"/>
        <v>363</v>
      </c>
      <c r="B378" s="303">
        <f t="shared" si="25"/>
        <v>0</v>
      </c>
      <c r="C378" s="304"/>
      <c r="D378" s="106"/>
      <c r="E378" s="106"/>
      <c r="F378" s="4"/>
      <c r="G378" s="40"/>
      <c r="H378" s="60"/>
      <c r="I378" s="8"/>
      <c r="J378" s="367"/>
      <c r="K378" s="246" t="str">
        <f t="shared" si="26"/>
        <v xml:space="preserve"> </v>
      </c>
      <c r="L378" s="375"/>
      <c r="N378" s="32">
        <f t="shared" si="27"/>
        <v>0</v>
      </c>
      <c r="O378" s="32">
        <f t="shared" si="28"/>
        <v>0</v>
      </c>
      <c r="Q378" s="32">
        <f t="shared" si="29"/>
        <v>0</v>
      </c>
      <c r="R378" s="32">
        <f t="shared" si="30"/>
        <v>0</v>
      </c>
      <c r="V378" s="368"/>
      <c r="W378" s="9"/>
      <c r="Y378" s="32">
        <f t="shared" si="31"/>
        <v>0</v>
      </c>
      <c r="Z378" s="32">
        <f t="shared" si="32"/>
        <v>0</v>
      </c>
    </row>
    <row r="379" spans="1:26" x14ac:dyDescent="0.2">
      <c r="A379" s="70">
        <f t="shared" si="34"/>
        <v>364</v>
      </c>
      <c r="B379" s="303">
        <f t="shared" si="25"/>
        <v>0</v>
      </c>
      <c r="C379" s="304"/>
      <c r="D379" s="106"/>
      <c r="E379" s="106"/>
      <c r="F379" s="4"/>
      <c r="G379" s="40"/>
      <c r="H379" s="60"/>
      <c r="I379" s="8"/>
      <c r="J379" s="367"/>
      <c r="K379" s="246" t="str">
        <f t="shared" si="26"/>
        <v xml:space="preserve"> </v>
      </c>
      <c r="L379" s="375"/>
      <c r="N379" s="32">
        <f t="shared" si="27"/>
        <v>0</v>
      </c>
      <c r="O379" s="32">
        <f t="shared" si="28"/>
        <v>0</v>
      </c>
      <c r="Q379" s="32">
        <f t="shared" si="29"/>
        <v>0</v>
      </c>
      <c r="R379" s="32">
        <f t="shared" si="30"/>
        <v>0</v>
      </c>
      <c r="V379" s="368"/>
      <c r="W379" s="9"/>
      <c r="Y379" s="32">
        <f t="shared" si="31"/>
        <v>0</v>
      </c>
      <c r="Z379" s="32">
        <f t="shared" si="32"/>
        <v>0</v>
      </c>
    </row>
    <row r="380" spans="1:26" x14ac:dyDescent="0.2">
      <c r="A380" s="70">
        <f t="shared" si="34"/>
        <v>365</v>
      </c>
      <c r="B380" s="303">
        <f t="shared" si="25"/>
        <v>0</v>
      </c>
      <c r="C380" s="304"/>
      <c r="D380" s="106"/>
      <c r="E380" s="106"/>
      <c r="F380" s="4"/>
      <c r="G380" s="40"/>
      <c r="H380" s="60"/>
      <c r="I380" s="8"/>
      <c r="J380" s="367"/>
      <c r="K380" s="246" t="str">
        <f t="shared" si="26"/>
        <v xml:space="preserve"> </v>
      </c>
      <c r="L380" s="375"/>
      <c r="N380" s="32">
        <f t="shared" si="27"/>
        <v>0</v>
      </c>
      <c r="O380" s="32">
        <f t="shared" si="28"/>
        <v>0</v>
      </c>
      <c r="Q380" s="32">
        <f t="shared" si="29"/>
        <v>0</v>
      </c>
      <c r="R380" s="32">
        <f t="shared" si="30"/>
        <v>0</v>
      </c>
      <c r="V380" s="368"/>
      <c r="W380" s="9"/>
      <c r="Y380" s="32">
        <f t="shared" si="31"/>
        <v>0</v>
      </c>
      <c r="Z380" s="32">
        <f t="shared" si="32"/>
        <v>0</v>
      </c>
    </row>
    <row r="381" spans="1:26" x14ac:dyDescent="0.2">
      <c r="A381" s="70">
        <f t="shared" si="34"/>
        <v>366</v>
      </c>
      <c r="B381" s="303">
        <f t="shared" si="25"/>
        <v>0</v>
      </c>
      <c r="C381" s="304"/>
      <c r="D381" s="106"/>
      <c r="E381" s="106"/>
      <c r="F381" s="4"/>
      <c r="G381" s="40"/>
      <c r="H381" s="60"/>
      <c r="I381" s="8"/>
      <c r="J381" s="367"/>
      <c r="K381" s="246" t="str">
        <f t="shared" si="26"/>
        <v xml:space="preserve"> </v>
      </c>
      <c r="L381" s="375"/>
      <c r="N381" s="32">
        <f t="shared" si="27"/>
        <v>0</v>
      </c>
      <c r="O381" s="32">
        <f t="shared" si="28"/>
        <v>0</v>
      </c>
      <c r="Q381" s="32">
        <f t="shared" si="29"/>
        <v>0</v>
      </c>
      <c r="R381" s="32">
        <f t="shared" si="30"/>
        <v>0</v>
      </c>
      <c r="V381" s="368"/>
      <c r="W381" s="9"/>
      <c r="Y381" s="32">
        <f t="shared" si="31"/>
        <v>0</v>
      </c>
      <c r="Z381" s="32">
        <f t="shared" si="32"/>
        <v>0</v>
      </c>
    </row>
    <row r="382" spans="1:26" x14ac:dyDescent="0.2">
      <c r="A382" s="70">
        <f t="shared" si="34"/>
        <v>367</v>
      </c>
      <c r="B382" s="303">
        <f t="shared" si="25"/>
        <v>0</v>
      </c>
      <c r="C382" s="304"/>
      <c r="D382" s="106"/>
      <c r="E382" s="106"/>
      <c r="F382" s="4"/>
      <c r="G382" s="40"/>
      <c r="H382" s="60"/>
      <c r="I382" s="8"/>
      <c r="J382" s="367"/>
      <c r="K382" s="246" t="str">
        <f t="shared" si="26"/>
        <v xml:space="preserve"> </v>
      </c>
      <c r="L382" s="375"/>
      <c r="N382" s="32">
        <f t="shared" si="27"/>
        <v>0</v>
      </c>
      <c r="O382" s="32">
        <f t="shared" si="28"/>
        <v>0</v>
      </c>
      <c r="Q382" s="32">
        <f t="shared" si="29"/>
        <v>0</v>
      </c>
      <c r="R382" s="32">
        <f t="shared" si="30"/>
        <v>0</v>
      </c>
      <c r="V382" s="368"/>
      <c r="W382" s="9"/>
      <c r="Y382" s="32">
        <f t="shared" si="31"/>
        <v>0</v>
      </c>
      <c r="Z382" s="32">
        <f t="shared" si="32"/>
        <v>0</v>
      </c>
    </row>
    <row r="383" spans="1:26" x14ac:dyDescent="0.2">
      <c r="A383" s="70">
        <f t="shared" si="34"/>
        <v>368</v>
      </c>
      <c r="B383" s="303">
        <f t="shared" si="25"/>
        <v>0</v>
      </c>
      <c r="C383" s="304"/>
      <c r="D383" s="106"/>
      <c r="E383" s="106"/>
      <c r="F383" s="4"/>
      <c r="G383" s="40"/>
      <c r="H383" s="60"/>
      <c r="I383" s="8"/>
      <c r="J383" s="367"/>
      <c r="K383" s="246" t="str">
        <f t="shared" si="26"/>
        <v xml:space="preserve"> </v>
      </c>
      <c r="L383" s="375"/>
      <c r="N383" s="32">
        <f t="shared" si="27"/>
        <v>0</v>
      </c>
      <c r="O383" s="32">
        <f t="shared" si="28"/>
        <v>0</v>
      </c>
      <c r="Q383" s="32">
        <f t="shared" si="29"/>
        <v>0</v>
      </c>
      <c r="R383" s="32">
        <f t="shared" si="30"/>
        <v>0</v>
      </c>
      <c r="V383" s="368"/>
      <c r="W383" s="9"/>
      <c r="Y383" s="32">
        <f t="shared" si="31"/>
        <v>0</v>
      </c>
      <c r="Z383" s="32">
        <f t="shared" si="32"/>
        <v>0</v>
      </c>
    </row>
    <row r="384" spans="1:26" x14ac:dyDescent="0.2">
      <c r="A384" s="70">
        <f t="shared" si="34"/>
        <v>369</v>
      </c>
      <c r="B384" s="303">
        <f t="shared" si="25"/>
        <v>0</v>
      </c>
      <c r="C384" s="304"/>
      <c r="D384" s="106"/>
      <c r="E384" s="106"/>
      <c r="F384" s="4"/>
      <c r="G384" s="40"/>
      <c r="H384" s="60"/>
      <c r="I384" s="8"/>
      <c r="J384" s="367"/>
      <c r="K384" s="246" t="str">
        <f t="shared" si="26"/>
        <v xml:space="preserve"> </v>
      </c>
      <c r="L384" s="375"/>
      <c r="N384" s="32">
        <f t="shared" si="27"/>
        <v>0</v>
      </c>
      <c r="O384" s="32">
        <f t="shared" si="28"/>
        <v>0</v>
      </c>
      <c r="Q384" s="32">
        <f t="shared" si="29"/>
        <v>0</v>
      </c>
      <c r="R384" s="32">
        <f t="shared" si="30"/>
        <v>0</v>
      </c>
      <c r="V384" s="368"/>
      <c r="W384" s="9"/>
      <c r="Y384" s="32">
        <f t="shared" si="31"/>
        <v>0</v>
      </c>
      <c r="Z384" s="32">
        <f t="shared" si="32"/>
        <v>0</v>
      </c>
    </row>
    <row r="385" spans="1:26" x14ac:dyDescent="0.2">
      <c r="A385" s="70">
        <f t="shared" si="34"/>
        <v>370</v>
      </c>
      <c r="B385" s="303">
        <f t="shared" si="25"/>
        <v>0</v>
      </c>
      <c r="C385" s="304"/>
      <c r="D385" s="106"/>
      <c r="E385" s="106"/>
      <c r="F385" s="4"/>
      <c r="G385" s="40"/>
      <c r="H385" s="60"/>
      <c r="I385" s="8"/>
      <c r="J385" s="367"/>
      <c r="K385" s="246" t="str">
        <f t="shared" si="26"/>
        <v xml:space="preserve"> </v>
      </c>
      <c r="L385" s="375"/>
      <c r="N385" s="32">
        <f t="shared" si="27"/>
        <v>0</v>
      </c>
      <c r="O385" s="32">
        <f t="shared" si="28"/>
        <v>0</v>
      </c>
      <c r="Q385" s="32">
        <f t="shared" si="29"/>
        <v>0</v>
      </c>
      <c r="R385" s="32">
        <f t="shared" si="30"/>
        <v>0</v>
      </c>
      <c r="V385" s="368"/>
      <c r="W385" s="9"/>
      <c r="Y385" s="32">
        <f t="shared" si="31"/>
        <v>0</v>
      </c>
      <c r="Z385" s="32">
        <f t="shared" si="32"/>
        <v>0</v>
      </c>
    </row>
    <row r="386" spans="1:26" x14ac:dyDescent="0.2">
      <c r="A386" s="70">
        <f t="shared" si="34"/>
        <v>371</v>
      </c>
      <c r="B386" s="303">
        <f t="shared" si="25"/>
        <v>0</v>
      </c>
      <c r="C386" s="304"/>
      <c r="D386" s="106"/>
      <c r="E386" s="106"/>
      <c r="F386" s="4"/>
      <c r="G386" s="40"/>
      <c r="H386" s="60"/>
      <c r="I386" s="8"/>
      <c r="J386" s="367"/>
      <c r="K386" s="246" t="str">
        <f t="shared" si="26"/>
        <v xml:space="preserve"> </v>
      </c>
      <c r="L386" s="375"/>
      <c r="N386" s="32">
        <f t="shared" si="27"/>
        <v>0</v>
      </c>
      <c r="O386" s="32">
        <f t="shared" si="28"/>
        <v>0</v>
      </c>
      <c r="Q386" s="32">
        <f t="shared" si="29"/>
        <v>0</v>
      </c>
      <c r="R386" s="32">
        <f t="shared" si="30"/>
        <v>0</v>
      </c>
      <c r="V386" s="368"/>
      <c r="W386" s="9"/>
      <c r="Y386" s="32">
        <f t="shared" si="31"/>
        <v>0</v>
      </c>
      <c r="Z386" s="32">
        <f t="shared" si="32"/>
        <v>0</v>
      </c>
    </row>
    <row r="387" spans="1:26" x14ac:dyDescent="0.2">
      <c r="A387" s="70">
        <f t="shared" si="34"/>
        <v>372</v>
      </c>
      <c r="B387" s="303">
        <f t="shared" si="25"/>
        <v>0</v>
      </c>
      <c r="C387" s="304"/>
      <c r="D387" s="106"/>
      <c r="E387" s="106"/>
      <c r="F387" s="4"/>
      <c r="G387" s="40"/>
      <c r="H387" s="60"/>
      <c r="I387" s="8"/>
      <c r="J387" s="367"/>
      <c r="K387" s="246" t="str">
        <f t="shared" si="26"/>
        <v xml:space="preserve"> </v>
      </c>
      <c r="L387" s="375"/>
      <c r="N387" s="32">
        <f t="shared" si="27"/>
        <v>0</v>
      </c>
      <c r="O387" s="32">
        <f t="shared" si="28"/>
        <v>0</v>
      </c>
      <c r="Q387" s="32">
        <f t="shared" si="29"/>
        <v>0</v>
      </c>
      <c r="R387" s="32">
        <f t="shared" si="30"/>
        <v>0</v>
      </c>
      <c r="V387" s="368"/>
      <c r="W387" s="9"/>
      <c r="Y387" s="32">
        <f t="shared" si="31"/>
        <v>0</v>
      </c>
      <c r="Z387" s="32">
        <f t="shared" si="32"/>
        <v>0</v>
      </c>
    </row>
    <row r="388" spans="1:26" x14ac:dyDescent="0.2">
      <c r="A388" s="70">
        <f t="shared" si="34"/>
        <v>373</v>
      </c>
      <c r="B388" s="303">
        <f t="shared" si="25"/>
        <v>0</v>
      </c>
      <c r="C388" s="304"/>
      <c r="D388" s="106"/>
      <c r="E388" s="106"/>
      <c r="F388" s="4"/>
      <c r="G388" s="40"/>
      <c r="H388" s="60"/>
      <c r="I388" s="8"/>
      <c r="J388" s="367"/>
      <c r="K388" s="246" t="str">
        <f t="shared" si="26"/>
        <v xml:space="preserve"> </v>
      </c>
      <c r="L388" s="375"/>
      <c r="N388" s="32">
        <f t="shared" si="27"/>
        <v>0</v>
      </c>
      <c r="O388" s="32">
        <f t="shared" si="28"/>
        <v>0</v>
      </c>
      <c r="Q388" s="32">
        <f t="shared" si="29"/>
        <v>0</v>
      </c>
      <c r="R388" s="32">
        <f t="shared" si="30"/>
        <v>0</v>
      </c>
      <c r="V388" s="368"/>
      <c r="W388" s="9"/>
      <c r="Y388" s="32">
        <f t="shared" si="31"/>
        <v>0</v>
      </c>
      <c r="Z388" s="32">
        <f t="shared" si="32"/>
        <v>0</v>
      </c>
    </row>
    <row r="389" spans="1:26" x14ac:dyDescent="0.2">
      <c r="A389" s="70">
        <f t="shared" si="34"/>
        <v>374</v>
      </c>
      <c r="B389" s="303">
        <f t="shared" si="25"/>
        <v>0</v>
      </c>
      <c r="C389" s="304"/>
      <c r="D389" s="106"/>
      <c r="E389" s="106"/>
      <c r="F389" s="4"/>
      <c r="G389" s="40"/>
      <c r="H389" s="60"/>
      <c r="I389" s="8"/>
      <c r="J389" s="367"/>
      <c r="K389" s="246" t="str">
        <f t="shared" si="26"/>
        <v xml:space="preserve"> </v>
      </c>
      <c r="L389" s="375"/>
      <c r="N389" s="32">
        <f t="shared" si="27"/>
        <v>0</v>
      </c>
      <c r="O389" s="32">
        <f t="shared" si="28"/>
        <v>0</v>
      </c>
      <c r="Q389" s="32">
        <f t="shared" si="29"/>
        <v>0</v>
      </c>
      <c r="R389" s="32">
        <f t="shared" si="30"/>
        <v>0</v>
      </c>
      <c r="V389" s="368"/>
      <c r="W389" s="9"/>
      <c r="Y389" s="32">
        <f t="shared" si="31"/>
        <v>0</v>
      </c>
      <c r="Z389" s="32">
        <f t="shared" si="32"/>
        <v>0</v>
      </c>
    </row>
    <row r="390" spans="1:26" x14ac:dyDescent="0.2">
      <c r="A390" s="70">
        <f t="shared" si="34"/>
        <v>375</v>
      </c>
      <c r="B390" s="303">
        <f t="shared" si="25"/>
        <v>0</v>
      </c>
      <c r="C390" s="304"/>
      <c r="D390" s="106"/>
      <c r="E390" s="106"/>
      <c r="F390" s="4"/>
      <c r="G390" s="40"/>
      <c r="H390" s="60"/>
      <c r="I390" s="8"/>
      <c r="J390" s="367"/>
      <c r="K390" s="246" t="str">
        <f t="shared" si="26"/>
        <v xml:space="preserve"> </v>
      </c>
      <c r="L390" s="375"/>
      <c r="N390" s="32">
        <f t="shared" si="27"/>
        <v>0</v>
      </c>
      <c r="O390" s="32">
        <f t="shared" si="28"/>
        <v>0</v>
      </c>
      <c r="Q390" s="32">
        <f t="shared" si="29"/>
        <v>0</v>
      </c>
      <c r="R390" s="32">
        <f t="shared" si="30"/>
        <v>0</v>
      </c>
      <c r="V390" s="368"/>
      <c r="W390" s="9"/>
      <c r="Y390" s="32">
        <f t="shared" si="31"/>
        <v>0</v>
      </c>
      <c r="Z390" s="32">
        <f t="shared" si="32"/>
        <v>0</v>
      </c>
    </row>
    <row r="391" spans="1:26" x14ac:dyDescent="0.2">
      <c r="A391" s="70">
        <f t="shared" si="34"/>
        <v>376</v>
      </c>
      <c r="B391" s="303">
        <f t="shared" si="25"/>
        <v>0</v>
      </c>
      <c r="C391" s="304"/>
      <c r="D391" s="106"/>
      <c r="E391" s="106"/>
      <c r="F391" s="4"/>
      <c r="G391" s="40"/>
      <c r="H391" s="60"/>
      <c r="I391" s="8"/>
      <c r="J391" s="367"/>
      <c r="K391" s="246" t="str">
        <f t="shared" si="26"/>
        <v xml:space="preserve"> </v>
      </c>
      <c r="L391" s="375"/>
      <c r="N391" s="32">
        <f t="shared" si="27"/>
        <v>0</v>
      </c>
      <c r="O391" s="32">
        <f t="shared" si="28"/>
        <v>0</v>
      </c>
      <c r="Q391" s="32">
        <f t="shared" si="29"/>
        <v>0</v>
      </c>
      <c r="R391" s="32">
        <f t="shared" si="30"/>
        <v>0</v>
      </c>
      <c r="V391" s="368"/>
      <c r="W391" s="9"/>
      <c r="Y391" s="32">
        <f t="shared" si="31"/>
        <v>0</v>
      </c>
      <c r="Z391" s="32">
        <f t="shared" si="32"/>
        <v>0</v>
      </c>
    </row>
    <row r="392" spans="1:26" x14ac:dyDescent="0.2">
      <c r="A392" s="70">
        <f t="shared" si="34"/>
        <v>377</v>
      </c>
      <c r="B392" s="303">
        <f t="shared" si="25"/>
        <v>0</v>
      </c>
      <c r="C392" s="304"/>
      <c r="D392" s="106"/>
      <c r="E392" s="106"/>
      <c r="F392" s="4"/>
      <c r="G392" s="40"/>
      <c r="H392" s="60"/>
      <c r="I392" s="8"/>
      <c r="J392" s="367"/>
      <c r="K392" s="246" t="str">
        <f t="shared" si="26"/>
        <v xml:space="preserve"> </v>
      </c>
      <c r="L392" s="375"/>
      <c r="N392" s="32">
        <f t="shared" si="27"/>
        <v>0</v>
      </c>
      <c r="O392" s="32">
        <f t="shared" si="28"/>
        <v>0</v>
      </c>
      <c r="Q392" s="32">
        <f t="shared" si="29"/>
        <v>0</v>
      </c>
      <c r="R392" s="32">
        <f t="shared" si="30"/>
        <v>0</v>
      </c>
      <c r="V392" s="368"/>
      <c r="W392" s="9"/>
      <c r="Y392" s="32">
        <f t="shared" si="31"/>
        <v>0</v>
      </c>
      <c r="Z392" s="32">
        <f t="shared" si="32"/>
        <v>0</v>
      </c>
    </row>
    <row r="393" spans="1:26" x14ac:dyDescent="0.2">
      <c r="A393" s="70">
        <f t="shared" si="34"/>
        <v>378</v>
      </c>
      <c r="B393" s="303">
        <f t="shared" si="25"/>
        <v>0</v>
      </c>
      <c r="C393" s="304"/>
      <c r="D393" s="106"/>
      <c r="E393" s="106"/>
      <c r="F393" s="4"/>
      <c r="G393" s="40"/>
      <c r="H393" s="60"/>
      <c r="I393" s="8"/>
      <c r="J393" s="367"/>
      <c r="K393" s="246" t="str">
        <f t="shared" si="26"/>
        <v xml:space="preserve"> </v>
      </c>
      <c r="L393" s="375"/>
      <c r="N393" s="32">
        <f t="shared" si="27"/>
        <v>0</v>
      </c>
      <c r="O393" s="32">
        <f t="shared" si="28"/>
        <v>0</v>
      </c>
      <c r="Q393" s="32">
        <f t="shared" si="29"/>
        <v>0</v>
      </c>
      <c r="R393" s="32">
        <f t="shared" si="30"/>
        <v>0</v>
      </c>
      <c r="V393" s="368"/>
      <c r="W393" s="9"/>
      <c r="Y393" s="32">
        <f t="shared" si="31"/>
        <v>0</v>
      </c>
      <c r="Z393" s="32">
        <f t="shared" si="32"/>
        <v>0</v>
      </c>
    </row>
    <row r="394" spans="1:26" x14ac:dyDescent="0.2">
      <c r="A394" s="70">
        <f t="shared" si="34"/>
        <v>379</v>
      </c>
      <c r="B394" s="303">
        <f t="shared" si="25"/>
        <v>0</v>
      </c>
      <c r="C394" s="304"/>
      <c r="D394" s="106"/>
      <c r="E394" s="106"/>
      <c r="F394" s="4"/>
      <c r="G394" s="40"/>
      <c r="H394" s="60"/>
      <c r="I394" s="8"/>
      <c r="J394" s="367"/>
      <c r="K394" s="246" t="str">
        <f t="shared" si="26"/>
        <v xml:space="preserve"> </v>
      </c>
      <c r="L394" s="375"/>
      <c r="N394" s="32">
        <f t="shared" si="27"/>
        <v>0</v>
      </c>
      <c r="O394" s="32">
        <f t="shared" si="28"/>
        <v>0</v>
      </c>
      <c r="Q394" s="32">
        <f t="shared" si="29"/>
        <v>0</v>
      </c>
      <c r="R394" s="32">
        <f t="shared" si="30"/>
        <v>0</v>
      </c>
      <c r="V394" s="368"/>
      <c r="W394" s="9"/>
      <c r="Y394" s="32">
        <f t="shared" si="31"/>
        <v>0</v>
      </c>
      <c r="Z394" s="32">
        <f t="shared" si="32"/>
        <v>0</v>
      </c>
    </row>
    <row r="395" spans="1:26" x14ac:dyDescent="0.2">
      <c r="A395" s="70">
        <f t="shared" si="34"/>
        <v>380</v>
      </c>
      <c r="B395" s="303">
        <f t="shared" si="25"/>
        <v>0</v>
      </c>
      <c r="C395" s="304"/>
      <c r="D395" s="106"/>
      <c r="E395" s="106"/>
      <c r="F395" s="4"/>
      <c r="G395" s="40"/>
      <c r="H395" s="60"/>
      <c r="I395" s="8"/>
      <c r="J395" s="367"/>
      <c r="K395" s="246" t="str">
        <f t="shared" si="26"/>
        <v xml:space="preserve"> </v>
      </c>
      <c r="L395" s="375"/>
      <c r="N395" s="32">
        <f t="shared" si="27"/>
        <v>0</v>
      </c>
      <c r="O395" s="32">
        <f t="shared" si="28"/>
        <v>0</v>
      </c>
      <c r="Q395" s="32">
        <f t="shared" si="29"/>
        <v>0</v>
      </c>
      <c r="R395" s="32">
        <f t="shared" si="30"/>
        <v>0</v>
      </c>
      <c r="V395" s="368"/>
      <c r="W395" s="9"/>
      <c r="Y395" s="32">
        <f t="shared" si="31"/>
        <v>0</v>
      </c>
      <c r="Z395" s="32">
        <f t="shared" si="32"/>
        <v>0</v>
      </c>
    </row>
    <row r="396" spans="1:26" x14ac:dyDescent="0.2">
      <c r="A396" s="70">
        <f t="shared" si="34"/>
        <v>381</v>
      </c>
      <c r="B396" s="303">
        <f t="shared" si="25"/>
        <v>0</v>
      </c>
      <c r="C396" s="304"/>
      <c r="D396" s="106"/>
      <c r="E396" s="106"/>
      <c r="F396" s="4"/>
      <c r="G396" s="40"/>
      <c r="H396" s="60"/>
      <c r="I396" s="8"/>
      <c r="J396" s="367"/>
      <c r="K396" s="246" t="str">
        <f t="shared" si="26"/>
        <v xml:space="preserve"> </v>
      </c>
      <c r="L396" s="375"/>
      <c r="N396" s="32">
        <f t="shared" si="27"/>
        <v>0</v>
      </c>
      <c r="O396" s="32">
        <f t="shared" si="28"/>
        <v>0</v>
      </c>
      <c r="Q396" s="32">
        <f t="shared" si="29"/>
        <v>0</v>
      </c>
      <c r="R396" s="32">
        <f t="shared" si="30"/>
        <v>0</v>
      </c>
      <c r="V396" s="368"/>
      <c r="W396" s="9"/>
      <c r="Y396" s="32">
        <f t="shared" si="31"/>
        <v>0</v>
      </c>
      <c r="Z396" s="32">
        <f t="shared" si="32"/>
        <v>0</v>
      </c>
    </row>
    <row r="397" spans="1:26" x14ac:dyDescent="0.2">
      <c r="A397" s="70">
        <f t="shared" si="34"/>
        <v>382</v>
      </c>
      <c r="B397" s="303">
        <f t="shared" si="25"/>
        <v>0</v>
      </c>
      <c r="C397" s="304"/>
      <c r="D397" s="106"/>
      <c r="E397" s="106"/>
      <c r="F397" s="4"/>
      <c r="G397" s="40"/>
      <c r="H397" s="60"/>
      <c r="I397" s="8"/>
      <c r="J397" s="367"/>
      <c r="K397" s="246" t="str">
        <f t="shared" si="26"/>
        <v xml:space="preserve"> </v>
      </c>
      <c r="L397" s="375"/>
      <c r="N397" s="32">
        <f t="shared" si="27"/>
        <v>0</v>
      </c>
      <c r="O397" s="32">
        <f t="shared" si="28"/>
        <v>0</v>
      </c>
      <c r="Q397" s="32">
        <f t="shared" si="29"/>
        <v>0</v>
      </c>
      <c r="R397" s="32">
        <f t="shared" si="30"/>
        <v>0</v>
      </c>
      <c r="V397" s="368"/>
      <c r="W397" s="9"/>
      <c r="Y397" s="32">
        <f t="shared" si="31"/>
        <v>0</v>
      </c>
      <c r="Z397" s="32">
        <f t="shared" si="32"/>
        <v>0</v>
      </c>
    </row>
    <row r="398" spans="1:26" x14ac:dyDescent="0.2">
      <c r="A398" s="70">
        <f t="shared" si="34"/>
        <v>383</v>
      </c>
      <c r="B398" s="303">
        <f t="shared" si="25"/>
        <v>0</v>
      </c>
      <c r="C398" s="304"/>
      <c r="D398" s="106"/>
      <c r="E398" s="106"/>
      <c r="F398" s="4"/>
      <c r="G398" s="40"/>
      <c r="H398" s="60"/>
      <c r="I398" s="8"/>
      <c r="J398" s="367"/>
      <c r="K398" s="246" t="str">
        <f t="shared" si="26"/>
        <v xml:space="preserve"> </v>
      </c>
      <c r="L398" s="375"/>
      <c r="N398" s="32">
        <f t="shared" si="27"/>
        <v>0</v>
      </c>
      <c r="O398" s="32">
        <f t="shared" si="28"/>
        <v>0</v>
      </c>
      <c r="Q398" s="32">
        <f t="shared" si="29"/>
        <v>0</v>
      </c>
      <c r="R398" s="32">
        <f t="shared" si="30"/>
        <v>0</v>
      </c>
      <c r="V398" s="368"/>
      <c r="W398" s="9"/>
      <c r="Y398" s="32">
        <f t="shared" si="31"/>
        <v>0</v>
      </c>
      <c r="Z398" s="32">
        <f t="shared" si="32"/>
        <v>0</v>
      </c>
    </row>
    <row r="399" spans="1:26" x14ac:dyDescent="0.2">
      <c r="A399" s="70">
        <f t="shared" si="34"/>
        <v>384</v>
      </c>
      <c r="B399" s="303">
        <f t="shared" si="25"/>
        <v>0</v>
      </c>
      <c r="C399" s="304"/>
      <c r="D399" s="106"/>
      <c r="E399" s="106"/>
      <c r="F399" s="4"/>
      <c r="G399" s="40"/>
      <c r="H399" s="60"/>
      <c r="I399" s="8"/>
      <c r="J399" s="367"/>
      <c r="K399" s="246" t="str">
        <f t="shared" si="26"/>
        <v xml:space="preserve"> </v>
      </c>
      <c r="L399" s="375"/>
      <c r="N399" s="32">
        <f t="shared" si="27"/>
        <v>0</v>
      </c>
      <c r="O399" s="32">
        <f t="shared" si="28"/>
        <v>0</v>
      </c>
      <c r="Q399" s="32">
        <f t="shared" si="29"/>
        <v>0</v>
      </c>
      <c r="R399" s="32">
        <f t="shared" si="30"/>
        <v>0</v>
      </c>
      <c r="V399" s="368"/>
      <c r="W399" s="9"/>
      <c r="Y399" s="32">
        <f t="shared" si="31"/>
        <v>0</v>
      </c>
      <c r="Z399" s="32">
        <f t="shared" si="32"/>
        <v>0</v>
      </c>
    </row>
    <row r="400" spans="1:26" x14ac:dyDescent="0.2">
      <c r="A400" s="70">
        <f t="shared" si="34"/>
        <v>385</v>
      </c>
      <c r="B400" s="303">
        <f t="shared" si="25"/>
        <v>0</v>
      </c>
      <c r="C400" s="304"/>
      <c r="D400" s="106"/>
      <c r="E400" s="106"/>
      <c r="F400" s="4"/>
      <c r="G400" s="40"/>
      <c r="H400" s="60"/>
      <c r="I400" s="8"/>
      <c r="J400" s="367"/>
      <c r="K400" s="246" t="str">
        <f t="shared" si="26"/>
        <v xml:space="preserve"> </v>
      </c>
      <c r="L400" s="375"/>
      <c r="N400" s="32">
        <f t="shared" si="27"/>
        <v>0</v>
      </c>
      <c r="O400" s="32">
        <f t="shared" si="28"/>
        <v>0</v>
      </c>
      <c r="Q400" s="32">
        <f t="shared" si="29"/>
        <v>0</v>
      </c>
      <c r="R400" s="32">
        <f t="shared" si="30"/>
        <v>0</v>
      </c>
      <c r="V400" s="368"/>
      <c r="W400" s="9"/>
      <c r="Y400" s="32">
        <f t="shared" si="31"/>
        <v>0</v>
      </c>
      <c r="Z400" s="32">
        <f t="shared" si="32"/>
        <v>0</v>
      </c>
    </row>
    <row r="401" spans="1:26" x14ac:dyDescent="0.2">
      <c r="A401" s="70">
        <f t="shared" si="34"/>
        <v>386</v>
      </c>
      <c r="B401" s="303">
        <f t="shared" si="25"/>
        <v>0</v>
      </c>
      <c r="C401" s="304"/>
      <c r="D401" s="106"/>
      <c r="E401" s="106"/>
      <c r="F401" s="4"/>
      <c r="G401" s="40"/>
      <c r="H401" s="60"/>
      <c r="I401" s="8"/>
      <c r="J401" s="367"/>
      <c r="K401" s="246" t="str">
        <f t="shared" si="26"/>
        <v xml:space="preserve"> </v>
      </c>
      <c r="L401" s="375"/>
      <c r="N401" s="32">
        <f t="shared" si="27"/>
        <v>0</v>
      </c>
      <c r="O401" s="32">
        <f t="shared" si="28"/>
        <v>0</v>
      </c>
      <c r="Q401" s="32">
        <f t="shared" si="29"/>
        <v>0</v>
      </c>
      <c r="R401" s="32">
        <f t="shared" si="30"/>
        <v>0</v>
      </c>
      <c r="V401" s="368"/>
      <c r="W401" s="9"/>
      <c r="Y401" s="32">
        <f t="shared" si="31"/>
        <v>0</v>
      </c>
      <c r="Z401" s="32">
        <f t="shared" si="32"/>
        <v>0</v>
      </c>
    </row>
    <row r="402" spans="1:26" x14ac:dyDescent="0.2">
      <c r="A402" s="70">
        <f t="shared" si="34"/>
        <v>387</v>
      </c>
      <c r="B402" s="303">
        <f t="shared" si="25"/>
        <v>0</v>
      </c>
      <c r="C402" s="304"/>
      <c r="D402" s="106"/>
      <c r="E402" s="106"/>
      <c r="F402" s="4"/>
      <c r="G402" s="40"/>
      <c r="H402" s="60"/>
      <c r="I402" s="8"/>
      <c r="J402" s="367"/>
      <c r="K402" s="246" t="str">
        <f t="shared" si="26"/>
        <v xml:space="preserve"> </v>
      </c>
      <c r="L402" s="375"/>
      <c r="N402" s="32">
        <f t="shared" si="27"/>
        <v>0</v>
      </c>
      <c r="O402" s="32">
        <f t="shared" si="28"/>
        <v>0</v>
      </c>
      <c r="Q402" s="32">
        <f t="shared" si="29"/>
        <v>0</v>
      </c>
      <c r="R402" s="32">
        <f t="shared" si="30"/>
        <v>0</v>
      </c>
      <c r="V402" s="368"/>
      <c r="W402" s="9"/>
      <c r="Y402" s="32">
        <f t="shared" si="31"/>
        <v>0</v>
      </c>
      <c r="Z402" s="32">
        <f t="shared" si="32"/>
        <v>0</v>
      </c>
    </row>
    <row r="403" spans="1:26" x14ac:dyDescent="0.2">
      <c r="A403" s="70">
        <f t="shared" si="34"/>
        <v>388</v>
      </c>
      <c r="B403" s="303">
        <f t="shared" si="25"/>
        <v>0</v>
      </c>
      <c r="C403" s="304"/>
      <c r="D403" s="106"/>
      <c r="E403" s="106"/>
      <c r="F403" s="4"/>
      <c r="G403" s="40"/>
      <c r="H403" s="60"/>
      <c r="I403" s="8"/>
      <c r="J403" s="367"/>
      <c r="K403" s="246" t="str">
        <f t="shared" si="26"/>
        <v xml:space="preserve"> </v>
      </c>
      <c r="L403" s="375"/>
      <c r="N403" s="32">
        <f t="shared" si="27"/>
        <v>0</v>
      </c>
      <c r="O403" s="32">
        <f t="shared" si="28"/>
        <v>0</v>
      </c>
      <c r="Q403" s="32">
        <f t="shared" si="29"/>
        <v>0</v>
      </c>
      <c r="R403" s="32">
        <f t="shared" si="30"/>
        <v>0</v>
      </c>
      <c r="V403" s="368"/>
      <c r="W403" s="9"/>
      <c r="Y403" s="32">
        <f t="shared" si="31"/>
        <v>0</v>
      </c>
      <c r="Z403" s="32">
        <f t="shared" si="32"/>
        <v>0</v>
      </c>
    </row>
    <row r="404" spans="1:26" x14ac:dyDescent="0.2">
      <c r="A404" s="70">
        <f t="shared" si="34"/>
        <v>389</v>
      </c>
      <c r="B404" s="303">
        <f t="shared" si="25"/>
        <v>0</v>
      </c>
      <c r="C404" s="304"/>
      <c r="D404" s="106"/>
      <c r="E404" s="106"/>
      <c r="F404" s="4"/>
      <c r="G404" s="40"/>
      <c r="H404" s="60"/>
      <c r="I404" s="8"/>
      <c r="J404" s="367"/>
      <c r="K404" s="246" t="str">
        <f t="shared" si="26"/>
        <v xml:space="preserve"> </v>
      </c>
      <c r="L404" s="375"/>
      <c r="N404" s="32">
        <f t="shared" si="27"/>
        <v>0</v>
      </c>
      <c r="O404" s="32">
        <f t="shared" si="28"/>
        <v>0</v>
      </c>
      <c r="Q404" s="32">
        <f t="shared" si="29"/>
        <v>0</v>
      </c>
      <c r="R404" s="32">
        <f t="shared" si="30"/>
        <v>0</v>
      </c>
      <c r="V404" s="368"/>
      <c r="W404" s="9"/>
      <c r="Y404" s="32">
        <f t="shared" si="31"/>
        <v>0</v>
      </c>
      <c r="Z404" s="32">
        <f t="shared" si="32"/>
        <v>0</v>
      </c>
    </row>
    <row r="405" spans="1:26" x14ac:dyDescent="0.2">
      <c r="A405" s="70">
        <f t="shared" si="34"/>
        <v>390</v>
      </c>
      <c r="B405" s="303">
        <f t="shared" si="25"/>
        <v>0</v>
      </c>
      <c r="C405" s="304"/>
      <c r="D405" s="106"/>
      <c r="E405" s="106"/>
      <c r="F405" s="4"/>
      <c r="G405" s="40"/>
      <c r="H405" s="60"/>
      <c r="I405" s="8"/>
      <c r="J405" s="367"/>
      <c r="K405" s="246" t="str">
        <f t="shared" si="26"/>
        <v xml:space="preserve"> </v>
      </c>
      <c r="L405" s="375"/>
      <c r="N405" s="32">
        <f t="shared" si="27"/>
        <v>0</v>
      </c>
      <c r="O405" s="32">
        <f t="shared" si="28"/>
        <v>0</v>
      </c>
      <c r="Q405" s="32">
        <f t="shared" si="29"/>
        <v>0</v>
      </c>
      <c r="R405" s="32">
        <f t="shared" si="30"/>
        <v>0</v>
      </c>
      <c r="V405" s="368"/>
      <c r="W405" s="9"/>
      <c r="Y405" s="32">
        <f t="shared" si="31"/>
        <v>0</v>
      </c>
      <c r="Z405" s="32">
        <f t="shared" si="32"/>
        <v>0</v>
      </c>
    </row>
    <row r="406" spans="1:26" x14ac:dyDescent="0.2">
      <c r="A406" s="70">
        <f t="shared" si="34"/>
        <v>391</v>
      </c>
      <c r="B406" s="303">
        <f t="shared" si="25"/>
        <v>0</v>
      </c>
      <c r="C406" s="304"/>
      <c r="D406" s="106"/>
      <c r="E406" s="106"/>
      <c r="F406" s="4"/>
      <c r="G406" s="40"/>
      <c r="H406" s="60"/>
      <c r="I406" s="8"/>
      <c r="J406" s="367"/>
      <c r="K406" s="246" t="str">
        <f t="shared" si="26"/>
        <v xml:space="preserve"> </v>
      </c>
      <c r="L406" s="375"/>
      <c r="N406" s="32">
        <f t="shared" si="27"/>
        <v>0</v>
      </c>
      <c r="O406" s="32">
        <f t="shared" si="28"/>
        <v>0</v>
      </c>
      <c r="Q406" s="32">
        <f t="shared" si="29"/>
        <v>0</v>
      </c>
      <c r="R406" s="32">
        <f t="shared" si="30"/>
        <v>0</v>
      </c>
      <c r="V406" s="368"/>
      <c r="W406" s="9"/>
      <c r="Y406" s="32">
        <f t="shared" si="31"/>
        <v>0</v>
      </c>
      <c r="Z406" s="32">
        <f t="shared" si="32"/>
        <v>0</v>
      </c>
    </row>
    <row r="407" spans="1:26" x14ac:dyDescent="0.2">
      <c r="A407" s="70">
        <f t="shared" si="34"/>
        <v>392</v>
      </c>
      <c r="B407" s="303">
        <f t="shared" si="25"/>
        <v>0</v>
      </c>
      <c r="C407" s="304"/>
      <c r="D407" s="106"/>
      <c r="E407" s="106"/>
      <c r="F407" s="4"/>
      <c r="G407" s="40"/>
      <c r="H407" s="60"/>
      <c r="I407" s="8"/>
      <c r="J407" s="367"/>
      <c r="K407" s="246" t="str">
        <f t="shared" si="26"/>
        <v xml:space="preserve"> </v>
      </c>
      <c r="L407" s="375"/>
      <c r="N407" s="32">
        <f t="shared" si="27"/>
        <v>0</v>
      </c>
      <c r="O407" s="32">
        <f t="shared" si="28"/>
        <v>0</v>
      </c>
      <c r="Q407" s="32">
        <f t="shared" si="29"/>
        <v>0</v>
      </c>
      <c r="R407" s="32">
        <f t="shared" si="30"/>
        <v>0</v>
      </c>
      <c r="V407" s="368"/>
      <c r="W407" s="9"/>
      <c r="Y407" s="32">
        <f t="shared" si="31"/>
        <v>0</v>
      </c>
      <c r="Z407" s="32">
        <f t="shared" si="32"/>
        <v>0</v>
      </c>
    </row>
    <row r="408" spans="1:26" x14ac:dyDescent="0.2">
      <c r="A408" s="70">
        <f t="shared" si="34"/>
        <v>393</v>
      </c>
      <c r="B408" s="303">
        <f t="shared" si="25"/>
        <v>0</v>
      </c>
      <c r="C408" s="304"/>
      <c r="D408" s="106"/>
      <c r="E408" s="106"/>
      <c r="F408" s="4"/>
      <c r="G408" s="40"/>
      <c r="H408" s="60"/>
      <c r="I408" s="8"/>
      <c r="J408" s="367"/>
      <c r="K408" s="246" t="str">
        <f t="shared" si="26"/>
        <v xml:space="preserve"> </v>
      </c>
      <c r="L408" s="375"/>
      <c r="N408" s="32">
        <f t="shared" si="27"/>
        <v>0</v>
      </c>
      <c r="O408" s="32">
        <f t="shared" si="28"/>
        <v>0</v>
      </c>
      <c r="Q408" s="32">
        <f t="shared" si="29"/>
        <v>0</v>
      </c>
      <c r="R408" s="32">
        <f t="shared" si="30"/>
        <v>0</v>
      </c>
      <c r="V408" s="368"/>
      <c r="W408" s="9"/>
      <c r="Y408" s="32">
        <f t="shared" si="31"/>
        <v>0</v>
      </c>
      <c r="Z408" s="32">
        <f t="shared" si="32"/>
        <v>0</v>
      </c>
    </row>
    <row r="409" spans="1:26" x14ac:dyDescent="0.2">
      <c r="A409" s="70">
        <f t="shared" si="34"/>
        <v>394</v>
      </c>
      <c r="B409" s="303">
        <f t="shared" si="25"/>
        <v>0</v>
      </c>
      <c r="C409" s="304"/>
      <c r="D409" s="106"/>
      <c r="E409" s="106"/>
      <c r="F409" s="4"/>
      <c r="G409" s="40"/>
      <c r="H409" s="60"/>
      <c r="I409" s="8"/>
      <c r="J409" s="367"/>
      <c r="K409" s="246" t="str">
        <f t="shared" si="26"/>
        <v xml:space="preserve"> </v>
      </c>
      <c r="L409" s="375"/>
      <c r="N409" s="32">
        <f t="shared" si="27"/>
        <v>0</v>
      </c>
      <c r="O409" s="32">
        <f t="shared" si="28"/>
        <v>0</v>
      </c>
      <c r="Q409" s="32">
        <f t="shared" si="29"/>
        <v>0</v>
      </c>
      <c r="R409" s="32">
        <f t="shared" si="30"/>
        <v>0</v>
      </c>
      <c r="V409" s="368"/>
      <c r="W409" s="9"/>
      <c r="Y409" s="32">
        <f t="shared" si="31"/>
        <v>0</v>
      </c>
      <c r="Z409" s="32">
        <f t="shared" si="32"/>
        <v>0</v>
      </c>
    </row>
    <row r="410" spans="1:26" x14ac:dyDescent="0.2">
      <c r="A410" s="70">
        <f t="shared" si="34"/>
        <v>395</v>
      </c>
      <c r="B410" s="303">
        <f t="shared" si="25"/>
        <v>0</v>
      </c>
      <c r="C410" s="304"/>
      <c r="D410" s="106"/>
      <c r="E410" s="106"/>
      <c r="F410" s="4"/>
      <c r="G410" s="40"/>
      <c r="H410" s="60"/>
      <c r="I410" s="8"/>
      <c r="J410" s="367"/>
      <c r="K410" s="246" t="str">
        <f t="shared" si="26"/>
        <v xml:space="preserve"> </v>
      </c>
      <c r="L410" s="375"/>
      <c r="N410" s="32">
        <f t="shared" si="27"/>
        <v>0</v>
      </c>
      <c r="O410" s="32">
        <f t="shared" si="28"/>
        <v>0</v>
      </c>
      <c r="Q410" s="32">
        <f t="shared" si="29"/>
        <v>0</v>
      </c>
      <c r="R410" s="32">
        <f t="shared" si="30"/>
        <v>0</v>
      </c>
      <c r="V410" s="368"/>
      <c r="W410" s="9"/>
      <c r="Y410" s="32">
        <f t="shared" si="31"/>
        <v>0</v>
      </c>
      <c r="Z410" s="32">
        <f t="shared" si="32"/>
        <v>0</v>
      </c>
    </row>
    <row r="411" spans="1:26" x14ac:dyDescent="0.2">
      <c r="A411" s="70">
        <f t="shared" si="34"/>
        <v>396</v>
      </c>
      <c r="B411" s="303">
        <f t="shared" si="25"/>
        <v>0</v>
      </c>
      <c r="C411" s="304"/>
      <c r="D411" s="106"/>
      <c r="E411" s="106"/>
      <c r="F411" s="4"/>
      <c r="G411" s="40"/>
      <c r="H411" s="60"/>
      <c r="I411" s="8"/>
      <c r="J411" s="367"/>
      <c r="K411" s="246" t="str">
        <f t="shared" si="26"/>
        <v xml:space="preserve"> </v>
      </c>
      <c r="L411" s="375"/>
      <c r="N411" s="32">
        <f t="shared" si="27"/>
        <v>0</v>
      </c>
      <c r="O411" s="32">
        <f t="shared" si="28"/>
        <v>0</v>
      </c>
      <c r="Q411" s="32">
        <f t="shared" si="29"/>
        <v>0</v>
      </c>
      <c r="R411" s="32">
        <f t="shared" si="30"/>
        <v>0</v>
      </c>
      <c r="V411" s="368"/>
      <c r="W411" s="9"/>
      <c r="Y411" s="32">
        <f t="shared" si="31"/>
        <v>0</v>
      </c>
      <c r="Z411" s="32">
        <f t="shared" si="32"/>
        <v>0</v>
      </c>
    </row>
    <row r="412" spans="1:26" x14ac:dyDescent="0.2">
      <c r="A412" s="70">
        <f t="shared" si="34"/>
        <v>397</v>
      </c>
      <c r="B412" s="303">
        <f t="shared" si="25"/>
        <v>0</v>
      </c>
      <c r="C412" s="304"/>
      <c r="D412" s="106"/>
      <c r="E412" s="106"/>
      <c r="F412" s="4"/>
      <c r="G412" s="40"/>
      <c r="H412" s="60"/>
      <c r="I412" s="8"/>
      <c r="J412" s="367"/>
      <c r="K412" s="246" t="str">
        <f t="shared" si="26"/>
        <v xml:space="preserve"> </v>
      </c>
      <c r="L412" s="375"/>
      <c r="N412" s="32">
        <f t="shared" si="27"/>
        <v>0</v>
      </c>
      <c r="O412" s="32">
        <f t="shared" si="28"/>
        <v>0</v>
      </c>
      <c r="Q412" s="32">
        <f t="shared" si="29"/>
        <v>0</v>
      </c>
      <c r="R412" s="32">
        <f t="shared" si="30"/>
        <v>0</v>
      </c>
      <c r="V412" s="368"/>
      <c r="W412" s="9"/>
      <c r="Y412" s="32">
        <f t="shared" si="31"/>
        <v>0</v>
      </c>
      <c r="Z412" s="32">
        <f t="shared" si="32"/>
        <v>0</v>
      </c>
    </row>
    <row r="413" spans="1:26" x14ac:dyDescent="0.2">
      <c r="A413" s="70">
        <f t="shared" si="34"/>
        <v>398</v>
      </c>
      <c r="B413" s="303">
        <f t="shared" si="25"/>
        <v>0</v>
      </c>
      <c r="C413" s="304"/>
      <c r="D413" s="106"/>
      <c r="E413" s="106"/>
      <c r="F413" s="4"/>
      <c r="G413" s="40"/>
      <c r="H413" s="60"/>
      <c r="I413" s="8"/>
      <c r="J413" s="367"/>
      <c r="K413" s="246" t="str">
        <f t="shared" si="26"/>
        <v xml:space="preserve"> </v>
      </c>
      <c r="L413" s="375"/>
      <c r="N413" s="32">
        <f t="shared" si="27"/>
        <v>0</v>
      </c>
      <c r="O413" s="32">
        <f t="shared" si="28"/>
        <v>0</v>
      </c>
      <c r="Q413" s="32">
        <f t="shared" si="29"/>
        <v>0</v>
      </c>
      <c r="R413" s="32">
        <f t="shared" si="30"/>
        <v>0</v>
      </c>
      <c r="V413" s="368"/>
      <c r="W413" s="9"/>
      <c r="Y413" s="32">
        <f t="shared" si="31"/>
        <v>0</v>
      </c>
      <c r="Z413" s="32">
        <f t="shared" si="32"/>
        <v>0</v>
      </c>
    </row>
    <row r="414" spans="1:26" x14ac:dyDescent="0.2">
      <c r="A414" s="70">
        <f t="shared" si="34"/>
        <v>399</v>
      </c>
      <c r="B414" s="303">
        <f t="shared" si="25"/>
        <v>0</v>
      </c>
      <c r="C414" s="304"/>
      <c r="D414" s="106"/>
      <c r="E414" s="106"/>
      <c r="F414" s="4"/>
      <c r="G414" s="40"/>
      <c r="H414" s="60"/>
      <c r="I414" s="8"/>
      <c r="J414" s="367"/>
      <c r="K414" s="246" t="str">
        <f t="shared" si="26"/>
        <v xml:space="preserve"> </v>
      </c>
      <c r="L414" s="375"/>
      <c r="N414" s="32">
        <f t="shared" si="27"/>
        <v>0</v>
      </c>
      <c r="O414" s="32">
        <f t="shared" si="28"/>
        <v>0</v>
      </c>
      <c r="Q414" s="32">
        <f t="shared" si="29"/>
        <v>0</v>
      </c>
      <c r="R414" s="32">
        <f t="shared" si="30"/>
        <v>0</v>
      </c>
      <c r="V414" s="368"/>
      <c r="W414" s="9"/>
      <c r="Y414" s="32">
        <f t="shared" si="31"/>
        <v>0</v>
      </c>
      <c r="Z414" s="32">
        <f t="shared" si="32"/>
        <v>0</v>
      </c>
    </row>
    <row r="415" spans="1:26" x14ac:dyDescent="0.2">
      <c r="A415" s="70">
        <f t="shared" si="34"/>
        <v>400</v>
      </c>
      <c r="B415" s="303">
        <f t="shared" si="25"/>
        <v>0</v>
      </c>
      <c r="C415" s="304"/>
      <c r="D415" s="106"/>
      <c r="E415" s="106"/>
      <c r="F415" s="4"/>
      <c r="G415" s="40"/>
      <c r="H415" s="60"/>
      <c r="I415" s="8"/>
      <c r="J415" s="367"/>
      <c r="K415" s="246" t="str">
        <f t="shared" si="26"/>
        <v xml:space="preserve"> </v>
      </c>
      <c r="L415" s="375"/>
      <c r="N415" s="32">
        <f t="shared" si="27"/>
        <v>0</v>
      </c>
      <c r="O415" s="32">
        <f t="shared" si="28"/>
        <v>0</v>
      </c>
      <c r="Q415" s="32">
        <f t="shared" si="29"/>
        <v>0</v>
      </c>
      <c r="R415" s="32">
        <f t="shared" si="30"/>
        <v>0</v>
      </c>
      <c r="V415" s="368"/>
      <c r="W415" s="9"/>
      <c r="Y415" s="32">
        <f t="shared" si="31"/>
        <v>0</v>
      </c>
      <c r="Z415" s="32">
        <f t="shared" si="32"/>
        <v>0</v>
      </c>
    </row>
    <row r="416" spans="1:26" x14ac:dyDescent="0.2">
      <c r="A416" s="70">
        <f t="shared" si="34"/>
        <v>401</v>
      </c>
      <c r="B416" s="303">
        <f t="shared" si="25"/>
        <v>0</v>
      </c>
      <c r="C416" s="304"/>
      <c r="D416" s="106"/>
      <c r="E416" s="106"/>
      <c r="F416" s="4"/>
      <c r="G416" s="40"/>
      <c r="H416" s="60"/>
      <c r="I416" s="8"/>
      <c r="J416" s="367"/>
      <c r="K416" s="246" t="str">
        <f t="shared" si="26"/>
        <v xml:space="preserve"> </v>
      </c>
      <c r="L416" s="375"/>
      <c r="N416" s="32">
        <f t="shared" si="27"/>
        <v>0</v>
      </c>
      <c r="O416" s="32">
        <f t="shared" si="28"/>
        <v>0</v>
      </c>
      <c r="Q416" s="32">
        <f t="shared" si="29"/>
        <v>0</v>
      </c>
      <c r="R416" s="32">
        <f t="shared" si="30"/>
        <v>0</v>
      </c>
      <c r="V416" s="368"/>
      <c r="W416" s="9"/>
      <c r="Y416" s="32">
        <f t="shared" si="31"/>
        <v>0</v>
      </c>
      <c r="Z416" s="32">
        <f t="shared" si="32"/>
        <v>0</v>
      </c>
    </row>
    <row r="417" spans="1:26" x14ac:dyDescent="0.2">
      <c r="A417" s="70">
        <f t="shared" si="34"/>
        <v>402</v>
      </c>
      <c r="B417" s="303">
        <f t="shared" si="25"/>
        <v>0</v>
      </c>
      <c r="C417" s="304"/>
      <c r="D417" s="106"/>
      <c r="E417" s="106"/>
      <c r="F417" s="4"/>
      <c r="G417" s="40"/>
      <c r="H417" s="60"/>
      <c r="I417" s="8"/>
      <c r="J417" s="367"/>
      <c r="K417" s="246" t="str">
        <f t="shared" si="26"/>
        <v xml:space="preserve"> </v>
      </c>
      <c r="L417" s="375"/>
      <c r="N417" s="32">
        <f t="shared" si="27"/>
        <v>0</v>
      </c>
      <c r="O417" s="32">
        <f t="shared" si="28"/>
        <v>0</v>
      </c>
      <c r="Q417" s="32">
        <f t="shared" si="29"/>
        <v>0</v>
      </c>
      <c r="R417" s="32">
        <f t="shared" si="30"/>
        <v>0</v>
      </c>
      <c r="V417" s="368"/>
      <c r="W417" s="9"/>
      <c r="Y417" s="32">
        <f t="shared" si="31"/>
        <v>0</v>
      </c>
      <c r="Z417" s="32">
        <f t="shared" si="32"/>
        <v>0</v>
      </c>
    </row>
    <row r="418" spans="1:26" x14ac:dyDescent="0.2">
      <c r="A418" s="70">
        <f t="shared" si="34"/>
        <v>403</v>
      </c>
      <c r="B418" s="303">
        <f t="shared" si="25"/>
        <v>0</v>
      </c>
      <c r="C418" s="304"/>
      <c r="D418" s="106"/>
      <c r="E418" s="106"/>
      <c r="F418" s="4"/>
      <c r="G418" s="40"/>
      <c r="H418" s="60"/>
      <c r="I418" s="8"/>
      <c r="J418" s="367"/>
      <c r="K418" s="246" t="str">
        <f t="shared" si="26"/>
        <v xml:space="preserve"> </v>
      </c>
      <c r="L418" s="375"/>
      <c r="N418" s="32">
        <f t="shared" si="27"/>
        <v>0</v>
      </c>
      <c r="O418" s="32">
        <f t="shared" si="28"/>
        <v>0</v>
      </c>
      <c r="Q418" s="32">
        <f t="shared" si="29"/>
        <v>0</v>
      </c>
      <c r="R418" s="32">
        <f t="shared" si="30"/>
        <v>0</v>
      </c>
      <c r="V418" s="368"/>
      <c r="W418" s="9"/>
      <c r="Y418" s="32">
        <f t="shared" si="31"/>
        <v>0</v>
      </c>
      <c r="Z418" s="32">
        <f t="shared" si="32"/>
        <v>0</v>
      </c>
    </row>
    <row r="419" spans="1:26" x14ac:dyDescent="0.2">
      <c r="A419" s="70">
        <f t="shared" si="34"/>
        <v>404</v>
      </c>
      <c r="B419" s="303">
        <f t="shared" si="25"/>
        <v>0</v>
      </c>
      <c r="C419" s="304"/>
      <c r="D419" s="106"/>
      <c r="E419" s="106"/>
      <c r="F419" s="4"/>
      <c r="G419" s="40"/>
      <c r="H419" s="60"/>
      <c r="I419" s="8"/>
      <c r="J419" s="367"/>
      <c r="K419" s="246" t="str">
        <f t="shared" si="26"/>
        <v xml:space="preserve"> </v>
      </c>
      <c r="L419" s="375"/>
      <c r="N419" s="32">
        <f t="shared" si="27"/>
        <v>0</v>
      </c>
      <c r="O419" s="32">
        <f t="shared" si="28"/>
        <v>0</v>
      </c>
      <c r="Q419" s="32">
        <f t="shared" si="29"/>
        <v>0</v>
      </c>
      <c r="R419" s="32">
        <f t="shared" si="30"/>
        <v>0</v>
      </c>
      <c r="V419" s="368"/>
      <c r="W419" s="9"/>
      <c r="Y419" s="32">
        <f t="shared" si="31"/>
        <v>0</v>
      </c>
      <c r="Z419" s="32">
        <f t="shared" si="32"/>
        <v>0</v>
      </c>
    </row>
    <row r="420" spans="1:26" x14ac:dyDescent="0.2">
      <c r="A420" s="70">
        <f t="shared" si="34"/>
        <v>405</v>
      </c>
      <c r="B420" s="303">
        <f t="shared" si="25"/>
        <v>0</v>
      </c>
      <c r="C420" s="304"/>
      <c r="D420" s="106"/>
      <c r="E420" s="106"/>
      <c r="F420" s="4"/>
      <c r="G420" s="40"/>
      <c r="H420" s="60"/>
      <c r="I420" s="8"/>
      <c r="J420" s="367"/>
      <c r="K420" s="246" t="str">
        <f t="shared" si="26"/>
        <v xml:space="preserve"> </v>
      </c>
      <c r="L420" s="375"/>
      <c r="N420" s="32">
        <f t="shared" si="27"/>
        <v>0</v>
      </c>
      <c r="O420" s="32">
        <f t="shared" si="28"/>
        <v>0</v>
      </c>
      <c r="Q420" s="32">
        <f t="shared" si="29"/>
        <v>0</v>
      </c>
      <c r="R420" s="32">
        <f t="shared" si="30"/>
        <v>0</v>
      </c>
      <c r="V420" s="368"/>
      <c r="W420" s="9"/>
      <c r="Y420" s="32">
        <f t="shared" si="31"/>
        <v>0</v>
      </c>
      <c r="Z420" s="32">
        <f t="shared" si="32"/>
        <v>0</v>
      </c>
    </row>
    <row r="421" spans="1:26" x14ac:dyDescent="0.2">
      <c r="A421" s="70">
        <f t="shared" si="34"/>
        <v>406</v>
      </c>
      <c r="B421" s="303">
        <f t="shared" si="25"/>
        <v>0</v>
      </c>
      <c r="C421" s="304"/>
      <c r="D421" s="106"/>
      <c r="E421" s="106"/>
      <c r="F421" s="4"/>
      <c r="G421" s="40"/>
      <c r="H421" s="60"/>
      <c r="I421" s="8"/>
      <c r="J421" s="367"/>
      <c r="K421" s="246" t="str">
        <f t="shared" si="26"/>
        <v xml:space="preserve"> </v>
      </c>
      <c r="L421" s="375"/>
      <c r="N421" s="32">
        <f t="shared" si="27"/>
        <v>0</v>
      </c>
      <c r="O421" s="32">
        <f t="shared" si="28"/>
        <v>0</v>
      </c>
      <c r="Q421" s="32">
        <f t="shared" si="29"/>
        <v>0</v>
      </c>
      <c r="R421" s="32">
        <f t="shared" si="30"/>
        <v>0</v>
      </c>
      <c r="V421" s="368"/>
      <c r="W421" s="9"/>
      <c r="Y421" s="32">
        <f t="shared" si="31"/>
        <v>0</v>
      </c>
      <c r="Z421" s="32">
        <f t="shared" si="32"/>
        <v>0</v>
      </c>
    </row>
    <row r="422" spans="1:26" x14ac:dyDescent="0.2">
      <c r="A422" s="70">
        <f t="shared" si="34"/>
        <v>407</v>
      </c>
      <c r="B422" s="303">
        <f t="shared" si="25"/>
        <v>0</v>
      </c>
      <c r="C422" s="304"/>
      <c r="D422" s="106"/>
      <c r="E422" s="106"/>
      <c r="F422" s="4"/>
      <c r="G422" s="40"/>
      <c r="H422" s="60"/>
      <c r="I422" s="8"/>
      <c r="J422" s="367"/>
      <c r="K422" s="246" t="str">
        <f t="shared" si="26"/>
        <v xml:space="preserve"> </v>
      </c>
      <c r="L422" s="375"/>
      <c r="N422" s="32">
        <f t="shared" si="27"/>
        <v>0</v>
      </c>
      <c r="O422" s="32">
        <f t="shared" si="28"/>
        <v>0</v>
      </c>
      <c r="Q422" s="32">
        <f t="shared" si="29"/>
        <v>0</v>
      </c>
      <c r="R422" s="32">
        <f t="shared" si="30"/>
        <v>0</v>
      </c>
      <c r="V422" s="368"/>
      <c r="W422" s="9"/>
      <c r="Y422" s="32">
        <f t="shared" si="31"/>
        <v>0</v>
      </c>
      <c r="Z422" s="32">
        <f t="shared" si="32"/>
        <v>0</v>
      </c>
    </row>
    <row r="423" spans="1:26" x14ac:dyDescent="0.2">
      <c r="A423" s="70">
        <f t="shared" si="34"/>
        <v>408</v>
      </c>
      <c r="B423" s="303">
        <f t="shared" si="25"/>
        <v>0</v>
      </c>
      <c r="C423" s="304"/>
      <c r="D423" s="106"/>
      <c r="E423" s="106"/>
      <c r="F423" s="4"/>
      <c r="G423" s="40"/>
      <c r="H423" s="60"/>
      <c r="I423" s="8"/>
      <c r="J423" s="367"/>
      <c r="K423" s="246" t="str">
        <f t="shared" si="26"/>
        <v xml:space="preserve"> </v>
      </c>
      <c r="L423" s="375"/>
      <c r="N423" s="32">
        <f t="shared" si="27"/>
        <v>0</v>
      </c>
      <c r="O423" s="32">
        <f t="shared" si="28"/>
        <v>0</v>
      </c>
      <c r="Q423" s="32">
        <f t="shared" si="29"/>
        <v>0</v>
      </c>
      <c r="R423" s="32">
        <f t="shared" si="30"/>
        <v>0</v>
      </c>
      <c r="V423" s="368"/>
      <c r="W423" s="9"/>
      <c r="Y423" s="32">
        <f t="shared" si="31"/>
        <v>0</v>
      </c>
      <c r="Z423" s="32">
        <f t="shared" si="32"/>
        <v>0</v>
      </c>
    </row>
    <row r="424" spans="1:26" x14ac:dyDescent="0.2">
      <c r="A424" s="70">
        <f t="shared" si="34"/>
        <v>409</v>
      </c>
      <c r="B424" s="303">
        <f t="shared" si="25"/>
        <v>0</v>
      </c>
      <c r="C424" s="304"/>
      <c r="D424" s="106"/>
      <c r="E424" s="106"/>
      <c r="F424" s="4"/>
      <c r="G424" s="40"/>
      <c r="H424" s="60"/>
      <c r="I424" s="8"/>
      <c r="J424" s="367"/>
      <c r="K424" s="246" t="str">
        <f t="shared" si="26"/>
        <v xml:space="preserve"> </v>
      </c>
      <c r="L424" s="375"/>
      <c r="N424" s="32">
        <f t="shared" si="27"/>
        <v>0</v>
      </c>
      <c r="O424" s="32">
        <f t="shared" si="28"/>
        <v>0</v>
      </c>
      <c r="Q424" s="32">
        <f t="shared" si="29"/>
        <v>0</v>
      </c>
      <c r="R424" s="32">
        <f t="shared" si="30"/>
        <v>0</v>
      </c>
      <c r="V424" s="368"/>
      <c r="W424" s="9"/>
      <c r="Y424" s="32">
        <f t="shared" si="31"/>
        <v>0</v>
      </c>
      <c r="Z424" s="32">
        <f t="shared" si="32"/>
        <v>0</v>
      </c>
    </row>
    <row r="425" spans="1:26" x14ac:dyDescent="0.2">
      <c r="A425" s="70">
        <f t="shared" si="34"/>
        <v>410</v>
      </c>
      <c r="B425" s="303">
        <f t="shared" si="25"/>
        <v>0</v>
      </c>
      <c r="C425" s="304"/>
      <c r="D425" s="106"/>
      <c r="E425" s="106"/>
      <c r="F425" s="4"/>
      <c r="G425" s="40"/>
      <c r="H425" s="60"/>
      <c r="I425" s="8"/>
      <c r="J425" s="367"/>
      <c r="K425" s="246" t="str">
        <f t="shared" si="26"/>
        <v xml:space="preserve"> </v>
      </c>
      <c r="L425" s="375"/>
      <c r="N425" s="32">
        <f t="shared" si="27"/>
        <v>0</v>
      </c>
      <c r="O425" s="32">
        <f t="shared" si="28"/>
        <v>0</v>
      </c>
      <c r="Q425" s="32">
        <f t="shared" si="29"/>
        <v>0</v>
      </c>
      <c r="R425" s="32">
        <f t="shared" si="30"/>
        <v>0</v>
      </c>
      <c r="V425" s="368"/>
      <c r="W425" s="9"/>
      <c r="Y425" s="32">
        <f t="shared" si="31"/>
        <v>0</v>
      </c>
      <c r="Z425" s="32">
        <f t="shared" si="32"/>
        <v>0</v>
      </c>
    </row>
    <row r="426" spans="1:26" x14ac:dyDescent="0.2">
      <c r="A426" s="70">
        <f t="shared" si="34"/>
        <v>411</v>
      </c>
      <c r="B426" s="303">
        <f t="shared" si="25"/>
        <v>0</v>
      </c>
      <c r="C426" s="304"/>
      <c r="D426" s="106"/>
      <c r="E426" s="106"/>
      <c r="F426" s="4"/>
      <c r="G426" s="40"/>
      <c r="H426" s="60"/>
      <c r="I426" s="8"/>
      <c r="J426" s="367"/>
      <c r="K426" s="246" t="str">
        <f t="shared" si="26"/>
        <v xml:space="preserve"> </v>
      </c>
      <c r="L426" s="375"/>
      <c r="N426" s="32">
        <f t="shared" si="27"/>
        <v>0</v>
      </c>
      <c r="O426" s="32">
        <f t="shared" si="28"/>
        <v>0</v>
      </c>
      <c r="Q426" s="32">
        <f t="shared" si="29"/>
        <v>0</v>
      </c>
      <c r="R426" s="32">
        <f t="shared" si="30"/>
        <v>0</v>
      </c>
      <c r="V426" s="368"/>
      <c r="W426" s="9"/>
      <c r="Y426" s="32">
        <f t="shared" si="31"/>
        <v>0</v>
      </c>
      <c r="Z426" s="32">
        <f t="shared" si="32"/>
        <v>0</v>
      </c>
    </row>
    <row r="427" spans="1:26" x14ac:dyDescent="0.2">
      <c r="A427" s="70">
        <f t="shared" si="34"/>
        <v>412</v>
      </c>
      <c r="B427" s="303">
        <f t="shared" si="25"/>
        <v>0</v>
      </c>
      <c r="C427" s="304"/>
      <c r="D427" s="106"/>
      <c r="E427" s="106"/>
      <c r="F427" s="4"/>
      <c r="G427" s="40"/>
      <c r="H427" s="60"/>
      <c r="I427" s="8"/>
      <c r="J427" s="367"/>
      <c r="K427" s="246" t="str">
        <f t="shared" si="26"/>
        <v xml:space="preserve"> </v>
      </c>
      <c r="L427" s="375"/>
      <c r="N427" s="32">
        <f t="shared" si="27"/>
        <v>0</v>
      </c>
      <c r="O427" s="32">
        <f t="shared" si="28"/>
        <v>0</v>
      </c>
      <c r="Q427" s="32">
        <f t="shared" si="29"/>
        <v>0</v>
      </c>
      <c r="R427" s="32">
        <f t="shared" si="30"/>
        <v>0</v>
      </c>
      <c r="V427" s="368"/>
      <c r="W427" s="9"/>
      <c r="Y427" s="32">
        <f t="shared" si="31"/>
        <v>0</v>
      </c>
      <c r="Z427" s="32">
        <f t="shared" si="32"/>
        <v>0</v>
      </c>
    </row>
    <row r="428" spans="1:26" x14ac:dyDescent="0.2">
      <c r="A428" s="70">
        <f t="shared" si="34"/>
        <v>413</v>
      </c>
      <c r="B428" s="303">
        <f t="shared" si="25"/>
        <v>0</v>
      </c>
      <c r="C428" s="304"/>
      <c r="D428" s="106"/>
      <c r="E428" s="106"/>
      <c r="F428" s="4"/>
      <c r="G428" s="40"/>
      <c r="H428" s="60"/>
      <c r="I428" s="8"/>
      <c r="J428" s="367"/>
      <c r="K428" s="246" t="str">
        <f t="shared" si="26"/>
        <v xml:space="preserve"> </v>
      </c>
      <c r="L428" s="375"/>
      <c r="N428" s="32">
        <f t="shared" si="27"/>
        <v>0</v>
      </c>
      <c r="O428" s="32">
        <f t="shared" si="28"/>
        <v>0</v>
      </c>
      <c r="Q428" s="32">
        <f t="shared" si="29"/>
        <v>0</v>
      </c>
      <c r="R428" s="32">
        <f t="shared" si="30"/>
        <v>0</v>
      </c>
      <c r="V428" s="368"/>
      <c r="W428" s="9"/>
      <c r="Y428" s="32">
        <f t="shared" si="31"/>
        <v>0</v>
      </c>
      <c r="Z428" s="32">
        <f t="shared" si="32"/>
        <v>0</v>
      </c>
    </row>
    <row r="429" spans="1:26" x14ac:dyDescent="0.2">
      <c r="A429" s="70">
        <f t="shared" si="34"/>
        <v>414</v>
      </c>
      <c r="B429" s="303">
        <f t="shared" si="25"/>
        <v>0</v>
      </c>
      <c r="C429" s="304"/>
      <c r="D429" s="106"/>
      <c r="E429" s="106"/>
      <c r="F429" s="4"/>
      <c r="G429" s="40"/>
      <c r="H429" s="60"/>
      <c r="I429" s="8"/>
      <c r="J429" s="367"/>
      <c r="K429" s="246" t="str">
        <f t="shared" si="26"/>
        <v xml:space="preserve"> </v>
      </c>
      <c r="L429" s="375"/>
      <c r="N429" s="32">
        <f t="shared" si="27"/>
        <v>0</v>
      </c>
      <c r="O429" s="32">
        <f t="shared" si="28"/>
        <v>0</v>
      </c>
      <c r="Q429" s="32">
        <f t="shared" si="29"/>
        <v>0</v>
      </c>
      <c r="R429" s="32">
        <f t="shared" si="30"/>
        <v>0</v>
      </c>
      <c r="V429" s="368"/>
      <c r="W429" s="9"/>
      <c r="Y429" s="32">
        <f t="shared" si="31"/>
        <v>0</v>
      </c>
      <c r="Z429" s="32">
        <f t="shared" si="32"/>
        <v>0</v>
      </c>
    </row>
    <row r="430" spans="1:26" x14ac:dyDescent="0.2">
      <c r="A430" s="70">
        <f t="shared" si="34"/>
        <v>415</v>
      </c>
      <c r="B430" s="303">
        <f t="shared" si="25"/>
        <v>0</v>
      </c>
      <c r="C430" s="304"/>
      <c r="D430" s="106"/>
      <c r="E430" s="106"/>
      <c r="F430" s="4"/>
      <c r="G430" s="40"/>
      <c r="H430" s="60"/>
      <c r="I430" s="8"/>
      <c r="J430" s="367"/>
      <c r="K430" s="246" t="str">
        <f t="shared" si="26"/>
        <v xml:space="preserve"> </v>
      </c>
      <c r="L430" s="375"/>
      <c r="N430" s="32">
        <f t="shared" si="27"/>
        <v>0</v>
      </c>
      <c r="O430" s="32">
        <f t="shared" si="28"/>
        <v>0</v>
      </c>
      <c r="Q430" s="32">
        <f t="shared" si="29"/>
        <v>0</v>
      </c>
      <c r="R430" s="32">
        <f t="shared" si="30"/>
        <v>0</v>
      </c>
      <c r="V430" s="368"/>
      <c r="W430" s="9"/>
      <c r="Y430" s="32">
        <f t="shared" si="31"/>
        <v>0</v>
      </c>
      <c r="Z430" s="32">
        <f t="shared" si="32"/>
        <v>0</v>
      </c>
    </row>
    <row r="431" spans="1:26" x14ac:dyDescent="0.2">
      <c r="A431" s="70">
        <f t="shared" si="34"/>
        <v>416</v>
      </c>
      <c r="B431" s="303">
        <f t="shared" si="25"/>
        <v>0</v>
      </c>
      <c r="C431" s="304"/>
      <c r="D431" s="106"/>
      <c r="E431" s="106"/>
      <c r="F431" s="4"/>
      <c r="G431" s="40"/>
      <c r="H431" s="60"/>
      <c r="I431" s="8"/>
      <c r="J431" s="367"/>
      <c r="K431" s="246" t="str">
        <f t="shared" si="26"/>
        <v xml:space="preserve"> </v>
      </c>
      <c r="L431" s="375"/>
      <c r="N431" s="32">
        <f t="shared" si="27"/>
        <v>0</v>
      </c>
      <c r="O431" s="32">
        <f t="shared" si="28"/>
        <v>0</v>
      </c>
      <c r="Q431" s="32">
        <f t="shared" si="29"/>
        <v>0</v>
      </c>
      <c r="R431" s="32">
        <f t="shared" si="30"/>
        <v>0</v>
      </c>
      <c r="V431" s="368"/>
      <c r="W431" s="9"/>
      <c r="Y431" s="32">
        <f t="shared" si="31"/>
        <v>0</v>
      </c>
      <c r="Z431" s="32">
        <f t="shared" si="32"/>
        <v>0</v>
      </c>
    </row>
    <row r="432" spans="1:26" x14ac:dyDescent="0.2">
      <c r="A432" s="70">
        <f t="shared" si="34"/>
        <v>417</v>
      </c>
      <c r="B432" s="303">
        <f t="shared" si="25"/>
        <v>0</v>
      </c>
      <c r="C432" s="304"/>
      <c r="D432" s="106"/>
      <c r="E432" s="106"/>
      <c r="F432" s="4"/>
      <c r="G432" s="40"/>
      <c r="H432" s="60"/>
      <c r="I432" s="8"/>
      <c r="J432" s="367"/>
      <c r="K432" s="246" t="str">
        <f t="shared" si="26"/>
        <v xml:space="preserve"> </v>
      </c>
      <c r="L432" s="375"/>
      <c r="N432" s="32">
        <f t="shared" si="27"/>
        <v>0</v>
      </c>
      <c r="O432" s="32">
        <f t="shared" si="28"/>
        <v>0</v>
      </c>
      <c r="Q432" s="32">
        <f t="shared" si="29"/>
        <v>0</v>
      </c>
      <c r="R432" s="32">
        <f t="shared" si="30"/>
        <v>0</v>
      </c>
      <c r="V432" s="368"/>
      <c r="W432" s="9"/>
      <c r="Y432" s="32">
        <f t="shared" si="31"/>
        <v>0</v>
      </c>
      <c r="Z432" s="32">
        <f t="shared" si="32"/>
        <v>0</v>
      </c>
    </row>
    <row r="433" spans="1:26" x14ac:dyDescent="0.2">
      <c r="A433" s="70">
        <f t="shared" si="34"/>
        <v>418</v>
      </c>
      <c r="B433" s="303">
        <f t="shared" si="25"/>
        <v>0</v>
      </c>
      <c r="C433" s="304"/>
      <c r="D433" s="106"/>
      <c r="E433" s="106"/>
      <c r="F433" s="4"/>
      <c r="G433" s="40"/>
      <c r="H433" s="60"/>
      <c r="I433" s="8"/>
      <c r="J433" s="367"/>
      <c r="K433" s="246" t="str">
        <f t="shared" si="26"/>
        <v xml:space="preserve"> </v>
      </c>
      <c r="L433" s="375"/>
      <c r="N433" s="32">
        <f t="shared" si="27"/>
        <v>0</v>
      </c>
      <c r="O433" s="32">
        <f t="shared" si="28"/>
        <v>0</v>
      </c>
      <c r="Q433" s="32">
        <f t="shared" si="29"/>
        <v>0</v>
      </c>
      <c r="R433" s="32">
        <f t="shared" si="30"/>
        <v>0</v>
      </c>
      <c r="V433" s="368"/>
      <c r="W433" s="9"/>
      <c r="Y433" s="32">
        <f t="shared" si="31"/>
        <v>0</v>
      </c>
      <c r="Z433" s="32">
        <f t="shared" si="32"/>
        <v>0</v>
      </c>
    </row>
    <row r="434" spans="1:26" x14ac:dyDescent="0.2">
      <c r="A434" s="70">
        <f t="shared" si="34"/>
        <v>419</v>
      </c>
      <c r="B434" s="303">
        <f t="shared" si="25"/>
        <v>0</v>
      </c>
      <c r="C434" s="304"/>
      <c r="D434" s="106"/>
      <c r="E434" s="106"/>
      <c r="F434" s="4"/>
      <c r="G434" s="40"/>
      <c r="H434" s="60"/>
      <c r="I434" s="8"/>
      <c r="J434" s="367"/>
      <c r="K434" s="246" t="str">
        <f t="shared" si="26"/>
        <v xml:space="preserve"> </v>
      </c>
      <c r="L434" s="375"/>
      <c r="N434" s="32">
        <f t="shared" si="27"/>
        <v>0</v>
      </c>
      <c r="O434" s="32">
        <f t="shared" si="28"/>
        <v>0</v>
      </c>
      <c r="Q434" s="32">
        <f t="shared" si="29"/>
        <v>0</v>
      </c>
      <c r="R434" s="32">
        <f t="shared" si="30"/>
        <v>0</v>
      </c>
      <c r="V434" s="368"/>
      <c r="W434" s="9"/>
      <c r="Y434" s="32">
        <f t="shared" si="31"/>
        <v>0</v>
      </c>
      <c r="Z434" s="32">
        <f t="shared" si="32"/>
        <v>0</v>
      </c>
    </row>
    <row r="435" spans="1:26" x14ac:dyDescent="0.2">
      <c r="A435" s="70">
        <f t="shared" si="34"/>
        <v>420</v>
      </c>
      <c r="B435" s="303">
        <f t="shared" si="25"/>
        <v>0</v>
      </c>
      <c r="C435" s="304"/>
      <c r="D435" s="106"/>
      <c r="E435" s="106"/>
      <c r="F435" s="4"/>
      <c r="G435" s="40"/>
      <c r="H435" s="60"/>
      <c r="I435" s="8"/>
      <c r="J435" s="367"/>
      <c r="K435" s="246" t="str">
        <f t="shared" si="26"/>
        <v xml:space="preserve"> </v>
      </c>
      <c r="L435" s="375"/>
      <c r="N435" s="32">
        <f t="shared" si="27"/>
        <v>0</v>
      </c>
      <c r="O435" s="32">
        <f t="shared" si="28"/>
        <v>0</v>
      </c>
      <c r="Q435" s="32">
        <f t="shared" si="29"/>
        <v>0</v>
      </c>
      <c r="R435" s="32">
        <f t="shared" si="30"/>
        <v>0</v>
      </c>
      <c r="V435" s="368"/>
      <c r="W435" s="9"/>
      <c r="Y435" s="32">
        <f t="shared" si="31"/>
        <v>0</v>
      </c>
      <c r="Z435" s="32">
        <f t="shared" si="32"/>
        <v>0</v>
      </c>
    </row>
    <row r="436" spans="1:26" x14ac:dyDescent="0.2">
      <c r="A436" s="70">
        <f t="shared" si="34"/>
        <v>421</v>
      </c>
      <c r="B436" s="303">
        <f t="shared" si="25"/>
        <v>0</v>
      </c>
      <c r="C436" s="304"/>
      <c r="D436" s="106"/>
      <c r="E436" s="106"/>
      <c r="F436" s="4"/>
      <c r="G436" s="40"/>
      <c r="H436" s="60"/>
      <c r="I436" s="8"/>
      <c r="J436" s="367"/>
      <c r="K436" s="246" t="str">
        <f t="shared" si="26"/>
        <v xml:space="preserve"> </v>
      </c>
      <c r="L436" s="375"/>
      <c r="N436" s="32">
        <f t="shared" si="27"/>
        <v>0</v>
      </c>
      <c r="O436" s="32">
        <f t="shared" si="28"/>
        <v>0</v>
      </c>
      <c r="Q436" s="32">
        <f t="shared" si="29"/>
        <v>0</v>
      </c>
      <c r="R436" s="32">
        <f t="shared" si="30"/>
        <v>0</v>
      </c>
      <c r="V436" s="368"/>
      <c r="W436" s="9"/>
      <c r="Y436" s="32">
        <f t="shared" si="31"/>
        <v>0</v>
      </c>
      <c r="Z436" s="32">
        <f t="shared" si="32"/>
        <v>0</v>
      </c>
    </row>
    <row r="437" spans="1:26" x14ac:dyDescent="0.2">
      <c r="A437" s="70">
        <f t="shared" si="34"/>
        <v>422</v>
      </c>
      <c r="B437" s="303">
        <f t="shared" si="25"/>
        <v>0</v>
      </c>
      <c r="C437" s="304"/>
      <c r="D437" s="106"/>
      <c r="E437" s="106"/>
      <c r="F437" s="4"/>
      <c r="G437" s="40"/>
      <c r="H437" s="60"/>
      <c r="I437" s="8"/>
      <c r="J437" s="367"/>
      <c r="K437" s="246" t="str">
        <f t="shared" si="26"/>
        <v xml:space="preserve"> </v>
      </c>
      <c r="L437" s="375"/>
      <c r="N437" s="32">
        <f t="shared" si="27"/>
        <v>0</v>
      </c>
      <c r="O437" s="32">
        <f t="shared" si="28"/>
        <v>0</v>
      </c>
      <c r="Q437" s="32">
        <f t="shared" si="29"/>
        <v>0</v>
      </c>
      <c r="R437" s="32">
        <f t="shared" si="30"/>
        <v>0</v>
      </c>
      <c r="V437" s="368"/>
      <c r="W437" s="9"/>
      <c r="Y437" s="32">
        <f t="shared" si="31"/>
        <v>0</v>
      </c>
      <c r="Z437" s="32">
        <f t="shared" si="32"/>
        <v>0</v>
      </c>
    </row>
    <row r="438" spans="1:26" x14ac:dyDescent="0.2">
      <c r="A438" s="70">
        <f t="shared" si="34"/>
        <v>423</v>
      </c>
      <c r="B438" s="303">
        <f t="shared" si="25"/>
        <v>0</v>
      </c>
      <c r="C438" s="304"/>
      <c r="D438" s="106"/>
      <c r="E438" s="106"/>
      <c r="F438" s="4"/>
      <c r="G438" s="40"/>
      <c r="H438" s="60"/>
      <c r="I438" s="8"/>
      <c r="J438" s="367"/>
      <c r="K438" s="246" t="str">
        <f t="shared" si="26"/>
        <v xml:space="preserve"> </v>
      </c>
      <c r="L438" s="375"/>
      <c r="N438" s="32">
        <f t="shared" si="27"/>
        <v>0</v>
      </c>
      <c r="O438" s="32">
        <f t="shared" si="28"/>
        <v>0</v>
      </c>
      <c r="Q438" s="32">
        <f t="shared" si="29"/>
        <v>0</v>
      </c>
      <c r="R438" s="32">
        <f t="shared" si="30"/>
        <v>0</v>
      </c>
      <c r="V438" s="368"/>
      <c r="W438" s="9"/>
      <c r="Y438" s="32">
        <f t="shared" si="31"/>
        <v>0</v>
      </c>
      <c r="Z438" s="32">
        <f t="shared" si="32"/>
        <v>0</v>
      </c>
    </row>
    <row r="439" spans="1:26" x14ac:dyDescent="0.2">
      <c r="A439" s="70">
        <f t="shared" si="34"/>
        <v>424</v>
      </c>
      <c r="B439" s="303">
        <f t="shared" si="25"/>
        <v>0</v>
      </c>
      <c r="C439" s="304"/>
      <c r="D439" s="106"/>
      <c r="E439" s="106"/>
      <c r="F439" s="4"/>
      <c r="G439" s="40"/>
      <c r="H439" s="60"/>
      <c r="I439" s="8"/>
      <c r="J439" s="367"/>
      <c r="K439" s="246" t="str">
        <f t="shared" si="26"/>
        <v xml:space="preserve"> </v>
      </c>
      <c r="L439" s="375"/>
      <c r="N439" s="32">
        <f t="shared" si="27"/>
        <v>0</v>
      </c>
      <c r="O439" s="32">
        <f t="shared" si="28"/>
        <v>0</v>
      </c>
      <c r="Q439" s="32">
        <f t="shared" si="29"/>
        <v>0</v>
      </c>
      <c r="R439" s="32">
        <f t="shared" si="30"/>
        <v>0</v>
      </c>
      <c r="V439" s="368"/>
      <c r="W439" s="9"/>
      <c r="Y439" s="32">
        <f t="shared" si="31"/>
        <v>0</v>
      </c>
      <c r="Z439" s="32">
        <f t="shared" si="32"/>
        <v>0</v>
      </c>
    </row>
    <row r="440" spans="1:26" x14ac:dyDescent="0.2">
      <c r="A440" s="70">
        <f t="shared" si="34"/>
        <v>425</v>
      </c>
      <c r="B440" s="303">
        <f t="shared" si="25"/>
        <v>0</v>
      </c>
      <c r="C440" s="304"/>
      <c r="D440" s="106"/>
      <c r="E440" s="106"/>
      <c r="F440" s="4"/>
      <c r="G440" s="40"/>
      <c r="H440" s="60"/>
      <c r="I440" s="8"/>
      <c r="J440" s="367"/>
      <c r="K440" s="246" t="str">
        <f t="shared" si="26"/>
        <v xml:space="preserve"> </v>
      </c>
      <c r="L440" s="375"/>
      <c r="N440" s="32">
        <f t="shared" si="27"/>
        <v>0</v>
      </c>
      <c r="O440" s="32">
        <f t="shared" si="28"/>
        <v>0</v>
      </c>
      <c r="Q440" s="32">
        <f t="shared" si="29"/>
        <v>0</v>
      </c>
      <c r="R440" s="32">
        <f t="shared" si="30"/>
        <v>0</v>
      </c>
      <c r="V440" s="368"/>
      <c r="W440" s="9"/>
      <c r="Y440" s="32">
        <f t="shared" si="31"/>
        <v>0</v>
      </c>
      <c r="Z440" s="32">
        <f t="shared" si="32"/>
        <v>0</v>
      </c>
    </row>
    <row r="441" spans="1:26" x14ac:dyDescent="0.2">
      <c r="A441" s="70">
        <f t="shared" si="34"/>
        <v>426</v>
      </c>
      <c r="B441" s="303">
        <f t="shared" si="25"/>
        <v>0</v>
      </c>
      <c r="C441" s="304"/>
      <c r="D441" s="106"/>
      <c r="E441" s="106"/>
      <c r="F441" s="4"/>
      <c r="G441" s="40"/>
      <c r="H441" s="60"/>
      <c r="I441" s="8"/>
      <c r="J441" s="367"/>
      <c r="K441" s="246" t="str">
        <f t="shared" si="26"/>
        <v xml:space="preserve"> </v>
      </c>
      <c r="L441" s="375"/>
      <c r="N441" s="32">
        <f t="shared" si="27"/>
        <v>0</v>
      </c>
      <c r="O441" s="32">
        <f t="shared" si="28"/>
        <v>0</v>
      </c>
      <c r="Q441" s="32">
        <f t="shared" si="29"/>
        <v>0</v>
      </c>
      <c r="R441" s="32">
        <f t="shared" si="30"/>
        <v>0</v>
      </c>
      <c r="V441" s="368"/>
      <c r="W441" s="9"/>
      <c r="Y441" s="32">
        <f t="shared" si="31"/>
        <v>0</v>
      </c>
      <c r="Z441" s="32">
        <f t="shared" si="32"/>
        <v>0</v>
      </c>
    </row>
    <row r="442" spans="1:26" x14ac:dyDescent="0.2">
      <c r="A442" s="70">
        <f t="shared" si="34"/>
        <v>427</v>
      </c>
      <c r="B442" s="303">
        <f t="shared" si="25"/>
        <v>0</v>
      </c>
      <c r="C442" s="304"/>
      <c r="D442" s="106"/>
      <c r="E442" s="106"/>
      <c r="F442" s="4"/>
      <c r="G442" s="40"/>
      <c r="H442" s="60"/>
      <c r="I442" s="8"/>
      <c r="J442" s="367"/>
      <c r="K442" s="246" t="str">
        <f t="shared" si="26"/>
        <v xml:space="preserve"> </v>
      </c>
      <c r="L442" s="375"/>
      <c r="N442" s="32">
        <f t="shared" si="27"/>
        <v>0</v>
      </c>
      <c r="O442" s="32">
        <f t="shared" si="28"/>
        <v>0</v>
      </c>
      <c r="Q442" s="32">
        <f t="shared" si="29"/>
        <v>0</v>
      </c>
      <c r="R442" s="32">
        <f t="shared" si="30"/>
        <v>0</v>
      </c>
      <c r="V442" s="368"/>
      <c r="W442" s="9"/>
      <c r="Y442" s="32">
        <f t="shared" si="31"/>
        <v>0</v>
      </c>
      <c r="Z442" s="32">
        <f t="shared" si="32"/>
        <v>0</v>
      </c>
    </row>
    <row r="443" spans="1:26" x14ac:dyDescent="0.2">
      <c r="A443" s="70">
        <f t="shared" si="34"/>
        <v>428</v>
      </c>
      <c r="B443" s="303">
        <f t="shared" si="25"/>
        <v>0</v>
      </c>
      <c r="C443" s="304"/>
      <c r="D443" s="106"/>
      <c r="E443" s="106"/>
      <c r="F443" s="4"/>
      <c r="G443" s="40"/>
      <c r="H443" s="60"/>
      <c r="I443" s="8"/>
      <c r="J443" s="367"/>
      <c r="K443" s="246" t="str">
        <f t="shared" si="26"/>
        <v xml:space="preserve"> </v>
      </c>
      <c r="L443" s="375"/>
      <c r="N443" s="32">
        <f t="shared" si="27"/>
        <v>0</v>
      </c>
      <c r="O443" s="32">
        <f t="shared" si="28"/>
        <v>0</v>
      </c>
      <c r="Q443" s="32">
        <f t="shared" si="29"/>
        <v>0</v>
      </c>
      <c r="R443" s="32">
        <f t="shared" si="30"/>
        <v>0</v>
      </c>
      <c r="V443" s="368"/>
      <c r="W443" s="9"/>
      <c r="Y443" s="32">
        <f t="shared" si="31"/>
        <v>0</v>
      </c>
      <c r="Z443" s="32">
        <f t="shared" si="32"/>
        <v>0</v>
      </c>
    </row>
    <row r="444" spans="1:26" x14ac:dyDescent="0.2">
      <c r="A444" s="70">
        <f t="shared" si="34"/>
        <v>429</v>
      </c>
      <c r="B444" s="303">
        <f t="shared" si="25"/>
        <v>0</v>
      </c>
      <c r="C444" s="304"/>
      <c r="D444" s="106"/>
      <c r="E444" s="106"/>
      <c r="F444" s="4"/>
      <c r="G444" s="40"/>
      <c r="H444" s="60"/>
      <c r="I444" s="8"/>
      <c r="J444" s="367"/>
      <c r="K444" s="246" t="str">
        <f t="shared" si="26"/>
        <v xml:space="preserve"> </v>
      </c>
      <c r="L444" s="375"/>
      <c r="N444" s="32">
        <f t="shared" si="27"/>
        <v>0</v>
      </c>
      <c r="O444" s="32">
        <f t="shared" si="28"/>
        <v>0</v>
      </c>
      <c r="Q444" s="32">
        <f t="shared" si="29"/>
        <v>0</v>
      </c>
      <c r="R444" s="32">
        <f t="shared" si="30"/>
        <v>0</v>
      </c>
      <c r="V444" s="368"/>
      <c r="W444" s="9"/>
      <c r="Y444" s="32">
        <f t="shared" si="31"/>
        <v>0</v>
      </c>
      <c r="Z444" s="32">
        <f t="shared" si="32"/>
        <v>0</v>
      </c>
    </row>
    <row r="445" spans="1:26" x14ac:dyDescent="0.2">
      <c r="A445" s="70">
        <f t="shared" si="34"/>
        <v>430</v>
      </c>
      <c r="B445" s="303">
        <f t="shared" si="25"/>
        <v>0</v>
      </c>
      <c r="C445" s="304"/>
      <c r="D445" s="106"/>
      <c r="E445" s="106"/>
      <c r="F445" s="4"/>
      <c r="G445" s="40"/>
      <c r="H445" s="60"/>
      <c r="I445" s="8"/>
      <c r="J445" s="367"/>
      <c r="K445" s="246" t="str">
        <f t="shared" si="26"/>
        <v xml:space="preserve"> </v>
      </c>
      <c r="L445" s="375"/>
      <c r="N445" s="32">
        <f t="shared" si="27"/>
        <v>0</v>
      </c>
      <c r="O445" s="32">
        <f t="shared" si="28"/>
        <v>0</v>
      </c>
      <c r="Q445" s="32">
        <f t="shared" si="29"/>
        <v>0</v>
      </c>
      <c r="R445" s="32">
        <f t="shared" si="30"/>
        <v>0</v>
      </c>
      <c r="V445" s="368"/>
      <c r="W445" s="9"/>
      <c r="Y445" s="32">
        <f t="shared" si="31"/>
        <v>0</v>
      </c>
      <c r="Z445" s="32">
        <f t="shared" si="32"/>
        <v>0</v>
      </c>
    </row>
    <row r="446" spans="1:26" x14ac:dyDescent="0.2">
      <c r="A446" s="70">
        <f t="shared" si="34"/>
        <v>431</v>
      </c>
      <c r="B446" s="303">
        <f t="shared" si="25"/>
        <v>0</v>
      </c>
      <c r="C446" s="304"/>
      <c r="D446" s="106"/>
      <c r="E446" s="106"/>
      <c r="F446" s="4"/>
      <c r="G446" s="40"/>
      <c r="H446" s="60"/>
      <c r="I446" s="8"/>
      <c r="J446" s="367"/>
      <c r="K446" s="246" t="str">
        <f t="shared" si="26"/>
        <v xml:space="preserve"> </v>
      </c>
      <c r="L446" s="375"/>
      <c r="N446" s="32">
        <f t="shared" si="27"/>
        <v>0</v>
      </c>
      <c r="O446" s="32">
        <f t="shared" si="28"/>
        <v>0</v>
      </c>
      <c r="Q446" s="32">
        <f t="shared" si="29"/>
        <v>0</v>
      </c>
      <c r="R446" s="32">
        <f t="shared" si="30"/>
        <v>0</v>
      </c>
      <c r="V446" s="368"/>
      <c r="W446" s="9"/>
      <c r="Y446" s="32">
        <f t="shared" si="31"/>
        <v>0</v>
      </c>
      <c r="Z446" s="32">
        <f t="shared" si="32"/>
        <v>0</v>
      </c>
    </row>
    <row r="447" spans="1:26" x14ac:dyDescent="0.2">
      <c r="A447" s="70">
        <f t="shared" si="34"/>
        <v>432</v>
      </c>
      <c r="B447" s="303">
        <f t="shared" si="25"/>
        <v>0</v>
      </c>
      <c r="C447" s="304"/>
      <c r="D447" s="106"/>
      <c r="E447" s="106"/>
      <c r="F447" s="4"/>
      <c r="G447" s="40"/>
      <c r="H447" s="60"/>
      <c r="I447" s="8"/>
      <c r="J447" s="367"/>
      <c r="K447" s="246" t="str">
        <f t="shared" si="26"/>
        <v xml:space="preserve"> </v>
      </c>
      <c r="L447" s="375"/>
      <c r="N447" s="32">
        <f t="shared" si="27"/>
        <v>0</v>
      </c>
      <c r="O447" s="32">
        <f t="shared" si="28"/>
        <v>0</v>
      </c>
      <c r="Q447" s="32">
        <f t="shared" si="29"/>
        <v>0</v>
      </c>
      <c r="R447" s="32">
        <f t="shared" si="30"/>
        <v>0</v>
      </c>
      <c r="V447" s="368"/>
      <c r="W447" s="9"/>
      <c r="Y447" s="32">
        <f t="shared" si="31"/>
        <v>0</v>
      </c>
      <c r="Z447" s="32">
        <f t="shared" si="32"/>
        <v>0</v>
      </c>
    </row>
    <row r="448" spans="1:26" x14ac:dyDescent="0.2">
      <c r="A448" s="70">
        <f t="shared" si="34"/>
        <v>433</v>
      </c>
      <c r="B448" s="303">
        <f t="shared" si="25"/>
        <v>0</v>
      </c>
      <c r="C448" s="304"/>
      <c r="D448" s="106"/>
      <c r="E448" s="106"/>
      <c r="F448" s="4"/>
      <c r="G448" s="40"/>
      <c r="H448" s="60"/>
      <c r="I448" s="8"/>
      <c r="J448" s="367"/>
      <c r="K448" s="246" t="str">
        <f t="shared" si="26"/>
        <v xml:space="preserve"> </v>
      </c>
      <c r="L448" s="375"/>
      <c r="N448" s="32">
        <f t="shared" si="27"/>
        <v>0</v>
      </c>
      <c r="O448" s="32">
        <f t="shared" si="28"/>
        <v>0</v>
      </c>
      <c r="Q448" s="32">
        <f t="shared" si="29"/>
        <v>0</v>
      </c>
      <c r="R448" s="32">
        <f t="shared" si="30"/>
        <v>0</v>
      </c>
      <c r="V448" s="368"/>
      <c r="W448" s="9"/>
      <c r="Y448" s="32">
        <f t="shared" si="31"/>
        <v>0</v>
      </c>
      <c r="Z448" s="32">
        <f t="shared" si="32"/>
        <v>0</v>
      </c>
    </row>
    <row r="449" spans="1:26" x14ac:dyDescent="0.2">
      <c r="A449" s="70">
        <f t="shared" si="34"/>
        <v>434</v>
      </c>
      <c r="B449" s="303">
        <f t="shared" si="25"/>
        <v>0</v>
      </c>
      <c r="C449" s="304"/>
      <c r="D449" s="106"/>
      <c r="E449" s="106"/>
      <c r="F449" s="4"/>
      <c r="G449" s="40"/>
      <c r="H449" s="60"/>
      <c r="I449" s="8"/>
      <c r="J449" s="367"/>
      <c r="K449" s="246" t="str">
        <f t="shared" si="26"/>
        <v xml:space="preserve"> </v>
      </c>
      <c r="L449" s="375"/>
      <c r="N449" s="32">
        <f t="shared" si="27"/>
        <v>0</v>
      </c>
      <c r="O449" s="32">
        <f t="shared" si="28"/>
        <v>0</v>
      </c>
      <c r="Q449" s="32">
        <f t="shared" si="29"/>
        <v>0</v>
      </c>
      <c r="R449" s="32">
        <f t="shared" si="30"/>
        <v>0</v>
      </c>
      <c r="V449" s="368"/>
      <c r="W449" s="9"/>
      <c r="Y449" s="32">
        <f t="shared" si="31"/>
        <v>0</v>
      </c>
      <c r="Z449" s="32">
        <f t="shared" si="32"/>
        <v>0</v>
      </c>
    </row>
    <row r="450" spans="1:26" x14ac:dyDescent="0.2">
      <c r="A450" s="70">
        <f t="shared" si="34"/>
        <v>435</v>
      </c>
      <c r="B450" s="303">
        <f t="shared" si="25"/>
        <v>0</v>
      </c>
      <c r="C450" s="304"/>
      <c r="D450" s="106"/>
      <c r="E450" s="106"/>
      <c r="F450" s="4"/>
      <c r="G450" s="40"/>
      <c r="H450" s="60"/>
      <c r="I450" s="8"/>
      <c r="J450" s="367"/>
      <c r="K450" s="246" t="str">
        <f t="shared" si="26"/>
        <v xml:space="preserve"> </v>
      </c>
      <c r="L450" s="375"/>
      <c r="N450" s="32">
        <f t="shared" si="27"/>
        <v>0</v>
      </c>
      <c r="O450" s="32">
        <f t="shared" si="28"/>
        <v>0</v>
      </c>
      <c r="Q450" s="32">
        <f t="shared" si="29"/>
        <v>0</v>
      </c>
      <c r="R450" s="32">
        <f t="shared" si="30"/>
        <v>0</v>
      </c>
      <c r="V450" s="368"/>
      <c r="W450" s="9"/>
      <c r="Y450" s="32">
        <f t="shared" si="31"/>
        <v>0</v>
      </c>
      <c r="Z450" s="32">
        <f t="shared" si="32"/>
        <v>0</v>
      </c>
    </row>
    <row r="451" spans="1:26" x14ac:dyDescent="0.2">
      <c r="A451" s="70">
        <f t="shared" si="34"/>
        <v>436</v>
      </c>
      <c r="B451" s="303">
        <f t="shared" si="25"/>
        <v>0</v>
      </c>
      <c r="C451" s="304"/>
      <c r="D451" s="106"/>
      <c r="E451" s="106"/>
      <c r="F451" s="4"/>
      <c r="G451" s="40"/>
      <c r="H451" s="60"/>
      <c r="I451" s="8"/>
      <c r="J451" s="367"/>
      <c r="K451" s="246" t="str">
        <f t="shared" si="26"/>
        <v xml:space="preserve"> </v>
      </c>
      <c r="L451" s="375"/>
      <c r="N451" s="32">
        <f t="shared" si="27"/>
        <v>0</v>
      </c>
      <c r="O451" s="32">
        <f t="shared" si="28"/>
        <v>0</v>
      </c>
      <c r="Q451" s="32">
        <f t="shared" si="29"/>
        <v>0</v>
      </c>
      <c r="R451" s="32">
        <f t="shared" si="30"/>
        <v>0</v>
      </c>
      <c r="V451" s="368"/>
      <c r="W451" s="9"/>
      <c r="Y451" s="32">
        <f t="shared" si="31"/>
        <v>0</v>
      </c>
      <c r="Z451" s="32">
        <f t="shared" si="32"/>
        <v>0</v>
      </c>
    </row>
    <row r="452" spans="1:26" x14ac:dyDescent="0.2">
      <c r="A452" s="70">
        <f t="shared" si="34"/>
        <v>437</v>
      </c>
      <c r="B452" s="303">
        <f t="shared" si="25"/>
        <v>0</v>
      </c>
      <c r="C452" s="304"/>
      <c r="D452" s="106"/>
      <c r="E452" s="106"/>
      <c r="F452" s="4"/>
      <c r="G452" s="40"/>
      <c r="H452" s="60"/>
      <c r="I452" s="8"/>
      <c r="J452" s="367"/>
      <c r="K452" s="246" t="str">
        <f t="shared" si="26"/>
        <v xml:space="preserve"> </v>
      </c>
      <c r="L452" s="375"/>
      <c r="N452" s="32">
        <f t="shared" si="27"/>
        <v>0</v>
      </c>
      <c r="O452" s="32">
        <f t="shared" si="28"/>
        <v>0</v>
      </c>
      <c r="Q452" s="32">
        <f t="shared" si="29"/>
        <v>0</v>
      </c>
      <c r="R452" s="32">
        <f t="shared" si="30"/>
        <v>0</v>
      </c>
      <c r="V452" s="368"/>
      <c r="W452" s="9"/>
      <c r="Y452" s="32">
        <f t="shared" si="31"/>
        <v>0</v>
      </c>
      <c r="Z452" s="32">
        <f t="shared" si="32"/>
        <v>0</v>
      </c>
    </row>
    <row r="453" spans="1:26" x14ac:dyDescent="0.2">
      <c r="A453" s="70">
        <f t="shared" si="34"/>
        <v>438</v>
      </c>
      <c r="B453" s="303">
        <f t="shared" si="25"/>
        <v>0</v>
      </c>
      <c r="C453" s="304"/>
      <c r="D453" s="106"/>
      <c r="E453" s="106"/>
      <c r="F453" s="4"/>
      <c r="G453" s="40"/>
      <c r="H453" s="60"/>
      <c r="I453" s="8"/>
      <c r="J453" s="367"/>
      <c r="K453" s="246" t="str">
        <f t="shared" si="26"/>
        <v xml:space="preserve"> </v>
      </c>
      <c r="L453" s="375"/>
      <c r="N453" s="32">
        <f t="shared" si="27"/>
        <v>0</v>
      </c>
      <c r="O453" s="32">
        <f t="shared" si="28"/>
        <v>0</v>
      </c>
      <c r="Q453" s="32">
        <f t="shared" si="29"/>
        <v>0</v>
      </c>
      <c r="R453" s="32">
        <f t="shared" si="30"/>
        <v>0</v>
      </c>
      <c r="V453" s="368"/>
      <c r="W453" s="9"/>
      <c r="Y453" s="32">
        <f t="shared" si="31"/>
        <v>0</v>
      </c>
      <c r="Z453" s="32">
        <f t="shared" si="32"/>
        <v>0</v>
      </c>
    </row>
    <row r="454" spans="1:26" x14ac:dyDescent="0.2">
      <c r="A454" s="70">
        <f t="shared" si="34"/>
        <v>439</v>
      </c>
      <c r="B454" s="303">
        <f t="shared" si="25"/>
        <v>0</v>
      </c>
      <c r="C454" s="304"/>
      <c r="D454" s="106"/>
      <c r="E454" s="106"/>
      <c r="F454" s="4"/>
      <c r="G454" s="40"/>
      <c r="H454" s="60"/>
      <c r="I454" s="8"/>
      <c r="J454" s="367"/>
      <c r="K454" s="246" t="str">
        <f t="shared" si="26"/>
        <v xml:space="preserve"> </v>
      </c>
      <c r="L454" s="375"/>
      <c r="N454" s="32">
        <f t="shared" si="27"/>
        <v>0</v>
      </c>
      <c r="O454" s="32">
        <f t="shared" si="28"/>
        <v>0</v>
      </c>
      <c r="Q454" s="32">
        <f t="shared" si="29"/>
        <v>0</v>
      </c>
      <c r="R454" s="32">
        <f t="shared" si="30"/>
        <v>0</v>
      </c>
      <c r="V454" s="368"/>
      <c r="W454" s="9"/>
      <c r="Y454" s="32">
        <f t="shared" si="31"/>
        <v>0</v>
      </c>
      <c r="Z454" s="32">
        <f t="shared" si="32"/>
        <v>0</v>
      </c>
    </row>
    <row r="455" spans="1:26" x14ac:dyDescent="0.2">
      <c r="A455" s="70">
        <f t="shared" si="34"/>
        <v>440</v>
      </c>
      <c r="B455" s="303">
        <f t="shared" si="25"/>
        <v>0</v>
      </c>
      <c r="C455" s="304"/>
      <c r="D455" s="106"/>
      <c r="E455" s="106"/>
      <c r="F455" s="4"/>
      <c r="G455" s="40"/>
      <c r="H455" s="60"/>
      <c r="I455" s="8"/>
      <c r="J455" s="367"/>
      <c r="K455" s="246" t="str">
        <f t="shared" si="26"/>
        <v xml:space="preserve"> </v>
      </c>
      <c r="L455" s="375"/>
      <c r="N455" s="32">
        <f t="shared" si="27"/>
        <v>0</v>
      </c>
      <c r="O455" s="32">
        <f t="shared" si="28"/>
        <v>0</v>
      </c>
      <c r="Q455" s="32">
        <f t="shared" si="29"/>
        <v>0</v>
      </c>
      <c r="R455" s="32">
        <f t="shared" si="30"/>
        <v>0</v>
      </c>
      <c r="V455" s="368"/>
      <c r="W455" s="9"/>
      <c r="Y455" s="32">
        <f t="shared" si="31"/>
        <v>0</v>
      </c>
      <c r="Z455" s="32">
        <f t="shared" si="32"/>
        <v>0</v>
      </c>
    </row>
    <row r="456" spans="1:26" x14ac:dyDescent="0.2">
      <c r="A456" s="70">
        <f t="shared" si="34"/>
        <v>441</v>
      </c>
      <c r="B456" s="303">
        <f t="shared" si="25"/>
        <v>0</v>
      </c>
      <c r="C456" s="304"/>
      <c r="D456" s="106"/>
      <c r="E456" s="106"/>
      <c r="F456" s="4"/>
      <c r="G456" s="40"/>
      <c r="H456" s="60"/>
      <c r="I456" s="8"/>
      <c r="J456" s="367"/>
      <c r="K456" s="246" t="str">
        <f t="shared" si="26"/>
        <v xml:space="preserve"> </v>
      </c>
      <c r="L456" s="375"/>
      <c r="N456" s="32">
        <f t="shared" si="27"/>
        <v>0</v>
      </c>
      <c r="O456" s="32">
        <f t="shared" si="28"/>
        <v>0</v>
      </c>
      <c r="Q456" s="32">
        <f t="shared" si="29"/>
        <v>0</v>
      </c>
      <c r="R456" s="32">
        <f t="shared" si="30"/>
        <v>0</v>
      </c>
      <c r="V456" s="368"/>
      <c r="W456" s="9"/>
      <c r="Y456" s="32">
        <f t="shared" si="31"/>
        <v>0</v>
      </c>
      <c r="Z456" s="32">
        <f t="shared" si="32"/>
        <v>0</v>
      </c>
    </row>
    <row r="457" spans="1:26" x14ac:dyDescent="0.2">
      <c r="A457" s="70">
        <f t="shared" si="34"/>
        <v>442</v>
      </c>
      <c r="B457" s="303">
        <f t="shared" ref="B457:B459" si="35">IF(ISBLANK(E457),0,VLOOKUP(TRIM(E457),AllVarieties,4,FALSE))</f>
        <v>0</v>
      </c>
      <c r="C457" s="304"/>
      <c r="D457" s="106"/>
      <c r="E457" s="106"/>
      <c r="F457" s="4"/>
      <c r="G457" s="40"/>
      <c r="H457" s="60"/>
      <c r="I457" s="8"/>
      <c r="J457" s="367"/>
      <c r="K457" s="246" t="str">
        <f t="shared" si="26"/>
        <v xml:space="preserve"> </v>
      </c>
      <c r="L457" s="375"/>
      <c r="N457" s="32">
        <f t="shared" si="27"/>
        <v>0</v>
      </c>
      <c r="O457" s="32">
        <f t="shared" si="28"/>
        <v>0</v>
      </c>
      <c r="Q457" s="32">
        <f t="shared" si="29"/>
        <v>0</v>
      </c>
      <c r="R457" s="32">
        <f t="shared" si="30"/>
        <v>0</v>
      </c>
      <c r="V457" s="368"/>
      <c r="W457" s="9"/>
      <c r="Y457" s="32">
        <f t="shared" si="31"/>
        <v>0</v>
      </c>
      <c r="Z457" s="32">
        <f t="shared" si="32"/>
        <v>0</v>
      </c>
    </row>
    <row r="458" spans="1:26" x14ac:dyDescent="0.2">
      <c r="A458" s="70">
        <f t="shared" si="34"/>
        <v>443</v>
      </c>
      <c r="B458" s="303">
        <f t="shared" si="35"/>
        <v>0</v>
      </c>
      <c r="C458" s="304"/>
      <c r="D458" s="106"/>
      <c r="E458" s="106"/>
      <c r="F458" s="4"/>
      <c r="G458" s="40"/>
      <c r="H458" s="60"/>
      <c r="I458" s="8"/>
      <c r="J458" s="367"/>
      <c r="K458" s="246" t="str">
        <f t="shared" ref="K458:K459" si="36">IF(+J458=0," ", IF(+J458=1," ","ERROR"))</f>
        <v xml:space="preserve"> </v>
      </c>
      <c r="L458" s="375"/>
      <c r="N458" s="32">
        <f t="shared" ref="N458:N459" si="37">IF(ISNA(+B458),1,0)</f>
        <v>0</v>
      </c>
      <c r="O458" s="32">
        <f t="shared" ref="O458:O459" si="38">IF(ISERR(+B458),1,0)</f>
        <v>0</v>
      </c>
      <c r="Q458" s="32">
        <f t="shared" ref="Q458:Q459" si="39">IF(+J458=1,0,+G458)</f>
        <v>0</v>
      </c>
      <c r="R458" s="32">
        <f t="shared" ref="R458:R459" si="40">IF(ISBLANK(V458), IF(+J458=1, 1, 0))</f>
        <v>0</v>
      </c>
      <c r="V458" s="368"/>
      <c r="W458" s="9"/>
      <c r="Y458" s="32">
        <f t="shared" ref="Y458:Y459" si="41">+G458-J458*G458</f>
        <v>0</v>
      </c>
      <c r="Z458" s="32">
        <f t="shared" ref="Z458:Z459" si="42">+G458*J458</f>
        <v>0</v>
      </c>
    </row>
    <row r="459" spans="1:26" x14ac:dyDescent="0.2">
      <c r="A459" s="70">
        <f t="shared" si="34"/>
        <v>444</v>
      </c>
      <c r="B459" s="303">
        <f t="shared" si="35"/>
        <v>0</v>
      </c>
      <c r="C459" s="304"/>
      <c r="D459" s="106"/>
      <c r="E459" s="106"/>
      <c r="F459" s="4"/>
      <c r="G459" s="40"/>
      <c r="H459" s="60"/>
      <c r="I459" s="8"/>
      <c r="J459" s="367"/>
      <c r="K459" s="246" t="str">
        <f t="shared" si="36"/>
        <v xml:space="preserve"> </v>
      </c>
      <c r="L459" s="375"/>
      <c r="N459" s="32">
        <f t="shared" si="37"/>
        <v>0</v>
      </c>
      <c r="O459" s="32">
        <f t="shared" si="38"/>
        <v>0</v>
      </c>
      <c r="Q459" s="32">
        <f t="shared" si="39"/>
        <v>0</v>
      </c>
      <c r="R459" s="32">
        <f t="shared" si="40"/>
        <v>0</v>
      </c>
      <c r="V459" s="368"/>
      <c r="W459" s="9"/>
      <c r="Y459" s="32">
        <f t="shared" si="41"/>
        <v>0</v>
      </c>
      <c r="Z459" s="32">
        <f t="shared" si="42"/>
        <v>0</v>
      </c>
    </row>
    <row r="460" spans="1:26" x14ac:dyDescent="0.2">
      <c r="A460" s="70">
        <f t="shared" si="8"/>
        <v>445</v>
      </c>
      <c r="B460" s="303">
        <f t="shared" si="25"/>
        <v>0</v>
      </c>
      <c r="C460" s="304"/>
      <c r="D460" s="106"/>
      <c r="E460" s="106"/>
      <c r="F460" s="4"/>
      <c r="G460" s="40"/>
      <c r="H460" s="60"/>
      <c r="I460" s="8"/>
      <c r="J460" s="367"/>
      <c r="K460" s="246" t="str">
        <f t="shared" si="26"/>
        <v xml:space="preserve"> </v>
      </c>
      <c r="L460" s="375"/>
      <c r="N460" s="32">
        <f t="shared" si="27"/>
        <v>0</v>
      </c>
      <c r="O460" s="32">
        <f t="shared" si="28"/>
        <v>0</v>
      </c>
      <c r="Q460" s="32">
        <f t="shared" si="29"/>
        <v>0</v>
      </c>
      <c r="R460" s="32">
        <f t="shared" si="30"/>
        <v>0</v>
      </c>
      <c r="V460" s="368"/>
      <c r="W460" s="9"/>
      <c r="Y460" s="32">
        <f t="shared" si="31"/>
        <v>0</v>
      </c>
      <c r="Z460" s="32">
        <f t="shared" si="32"/>
        <v>0</v>
      </c>
    </row>
    <row r="461" spans="1:26" x14ac:dyDescent="0.2">
      <c r="A461" s="70">
        <f t="shared" si="8"/>
        <v>446</v>
      </c>
      <c r="B461" s="303">
        <f t="shared" si="25"/>
        <v>0</v>
      </c>
      <c r="C461" s="304"/>
      <c r="D461" s="106"/>
      <c r="E461" s="106"/>
      <c r="F461" s="4"/>
      <c r="G461" s="40"/>
      <c r="H461" s="60"/>
      <c r="I461" s="8"/>
      <c r="J461" s="367"/>
      <c r="K461" s="246" t="str">
        <f t="shared" si="26"/>
        <v xml:space="preserve"> </v>
      </c>
      <c r="L461" s="375"/>
      <c r="N461" s="32">
        <f t="shared" si="27"/>
        <v>0</v>
      </c>
      <c r="O461" s="32">
        <f t="shared" si="28"/>
        <v>0</v>
      </c>
      <c r="Q461" s="32">
        <f t="shared" si="29"/>
        <v>0</v>
      </c>
      <c r="R461" s="32">
        <f t="shared" si="30"/>
        <v>0</v>
      </c>
      <c r="V461" s="368"/>
      <c r="W461" s="9"/>
      <c r="Y461" s="32">
        <f t="shared" si="31"/>
        <v>0</v>
      </c>
      <c r="Z461" s="32">
        <f t="shared" si="32"/>
        <v>0</v>
      </c>
    </row>
    <row r="462" spans="1:26" x14ac:dyDescent="0.2">
      <c r="A462" s="70">
        <f t="shared" ref="A462:A511" si="43">ROW()-Q1cline</f>
        <v>447</v>
      </c>
      <c r="B462" s="303">
        <f t="shared" ref="B462:B511" si="44">IF(ISBLANK(E462),0,VLOOKUP(TRIM(E462),AllVarieties,4,FALSE))</f>
        <v>0</v>
      </c>
      <c r="C462" s="304"/>
      <c r="D462" s="106"/>
      <c r="E462" s="106"/>
      <c r="F462" s="4"/>
      <c r="G462" s="40"/>
      <c r="H462" s="60"/>
      <c r="I462" s="8"/>
      <c r="J462" s="367"/>
      <c r="K462" s="246" t="str">
        <f t="shared" ref="K462:K511" si="45">IF(+J462=0," ", IF(+J462=1," ","ERROR"))</f>
        <v xml:space="preserve"> </v>
      </c>
      <c r="L462" s="375"/>
      <c r="N462" s="32">
        <f t="shared" ref="N462:N511" si="46">IF(ISNA(+B462),1,0)</f>
        <v>0</v>
      </c>
      <c r="O462" s="32">
        <f t="shared" ref="O462:O511" si="47">IF(ISERR(+B462),1,0)</f>
        <v>0</v>
      </c>
      <c r="Q462" s="32">
        <f t="shared" ref="Q462:Q511" si="48">IF(+J462=1,0,+G462)</f>
        <v>0</v>
      </c>
      <c r="R462" s="32">
        <f t="shared" ref="R462:R511" si="49">IF(ISBLANK(V462), IF(+J462=1, 1, 0))</f>
        <v>0</v>
      </c>
      <c r="V462" s="368"/>
      <c r="W462" s="9"/>
      <c r="Y462" s="32">
        <f t="shared" ref="Y462:Y511" si="50">+G462-J462*G462</f>
        <v>0</v>
      </c>
      <c r="Z462" s="32">
        <f t="shared" ref="Z462:Z511" si="51">+G462*J462</f>
        <v>0</v>
      </c>
    </row>
    <row r="463" spans="1:26" x14ac:dyDescent="0.2">
      <c r="A463" s="70">
        <f t="shared" si="43"/>
        <v>448</v>
      </c>
      <c r="B463" s="303">
        <f t="shared" si="44"/>
        <v>0</v>
      </c>
      <c r="C463" s="304"/>
      <c r="D463" s="106"/>
      <c r="E463" s="106"/>
      <c r="F463" s="4"/>
      <c r="G463" s="40"/>
      <c r="H463" s="60"/>
      <c r="I463" s="8"/>
      <c r="J463" s="367"/>
      <c r="K463" s="246" t="str">
        <f t="shared" si="45"/>
        <v xml:space="preserve"> </v>
      </c>
      <c r="L463" s="375"/>
      <c r="N463" s="32">
        <f t="shared" si="46"/>
        <v>0</v>
      </c>
      <c r="O463" s="32">
        <f t="shared" si="47"/>
        <v>0</v>
      </c>
      <c r="Q463" s="32">
        <f t="shared" si="48"/>
        <v>0</v>
      </c>
      <c r="R463" s="32">
        <f t="shared" si="49"/>
        <v>0</v>
      </c>
      <c r="V463" s="368"/>
      <c r="W463" s="9"/>
      <c r="Y463" s="32">
        <f t="shared" si="50"/>
        <v>0</v>
      </c>
      <c r="Z463" s="32">
        <f t="shared" si="51"/>
        <v>0</v>
      </c>
    </row>
    <row r="464" spans="1:26" x14ac:dyDescent="0.2">
      <c r="A464" s="70">
        <f t="shared" si="43"/>
        <v>449</v>
      </c>
      <c r="B464" s="303">
        <f t="shared" si="44"/>
        <v>0</v>
      </c>
      <c r="C464" s="304"/>
      <c r="D464" s="106"/>
      <c r="E464" s="106"/>
      <c r="F464" s="4"/>
      <c r="G464" s="40"/>
      <c r="H464" s="60"/>
      <c r="I464" s="8"/>
      <c r="J464" s="367"/>
      <c r="K464" s="246" t="str">
        <f t="shared" si="45"/>
        <v xml:space="preserve"> </v>
      </c>
      <c r="L464" s="375"/>
      <c r="N464" s="32">
        <f t="shared" si="46"/>
        <v>0</v>
      </c>
      <c r="O464" s="32">
        <f t="shared" si="47"/>
        <v>0</v>
      </c>
      <c r="Q464" s="32">
        <f t="shared" si="48"/>
        <v>0</v>
      </c>
      <c r="R464" s="32">
        <f t="shared" si="49"/>
        <v>0</v>
      </c>
      <c r="V464" s="368"/>
      <c r="W464" s="9"/>
      <c r="Y464" s="32">
        <f t="shared" si="50"/>
        <v>0</v>
      </c>
      <c r="Z464" s="32">
        <f t="shared" si="51"/>
        <v>0</v>
      </c>
    </row>
    <row r="465" spans="1:26" x14ac:dyDescent="0.2">
      <c r="A465" s="70">
        <f t="shared" si="43"/>
        <v>450</v>
      </c>
      <c r="B465" s="303">
        <f t="shared" si="44"/>
        <v>0</v>
      </c>
      <c r="C465" s="304"/>
      <c r="D465" s="106"/>
      <c r="E465" s="106"/>
      <c r="F465" s="4"/>
      <c r="G465" s="40"/>
      <c r="H465" s="60"/>
      <c r="I465" s="8"/>
      <c r="J465" s="367"/>
      <c r="K465" s="246" t="str">
        <f t="shared" si="45"/>
        <v xml:space="preserve"> </v>
      </c>
      <c r="L465" s="375"/>
      <c r="N465" s="32">
        <f t="shared" si="46"/>
        <v>0</v>
      </c>
      <c r="O465" s="32">
        <f t="shared" si="47"/>
        <v>0</v>
      </c>
      <c r="Q465" s="32">
        <f t="shared" si="48"/>
        <v>0</v>
      </c>
      <c r="R465" s="32">
        <f t="shared" si="49"/>
        <v>0</v>
      </c>
      <c r="V465" s="368"/>
      <c r="W465" s="9"/>
      <c r="Y465" s="32">
        <f t="shared" si="50"/>
        <v>0</v>
      </c>
      <c r="Z465" s="32">
        <f t="shared" si="51"/>
        <v>0</v>
      </c>
    </row>
    <row r="466" spans="1:26" x14ac:dyDescent="0.2">
      <c r="A466" s="70">
        <f t="shared" si="43"/>
        <v>451</v>
      </c>
      <c r="B466" s="303">
        <f t="shared" si="44"/>
        <v>0</v>
      </c>
      <c r="C466" s="304"/>
      <c r="D466" s="106"/>
      <c r="E466" s="106"/>
      <c r="F466" s="4"/>
      <c r="G466" s="40"/>
      <c r="H466" s="60"/>
      <c r="I466" s="8"/>
      <c r="J466" s="367"/>
      <c r="K466" s="246" t="str">
        <f t="shared" si="45"/>
        <v xml:space="preserve"> </v>
      </c>
      <c r="L466" s="375"/>
      <c r="N466" s="32">
        <f t="shared" si="46"/>
        <v>0</v>
      </c>
      <c r="O466" s="32">
        <f t="shared" si="47"/>
        <v>0</v>
      </c>
      <c r="Q466" s="32">
        <f t="shared" si="48"/>
        <v>0</v>
      </c>
      <c r="R466" s="32">
        <f t="shared" si="49"/>
        <v>0</v>
      </c>
      <c r="V466" s="368"/>
      <c r="W466" s="9"/>
      <c r="Y466" s="32">
        <f t="shared" si="50"/>
        <v>0</v>
      </c>
      <c r="Z466" s="32">
        <f t="shared" si="51"/>
        <v>0</v>
      </c>
    </row>
    <row r="467" spans="1:26" x14ac:dyDescent="0.2">
      <c r="A467" s="70">
        <f t="shared" si="43"/>
        <v>452</v>
      </c>
      <c r="B467" s="303">
        <f t="shared" si="44"/>
        <v>0</v>
      </c>
      <c r="C467" s="304"/>
      <c r="D467" s="106"/>
      <c r="E467" s="106"/>
      <c r="F467" s="4"/>
      <c r="G467" s="40"/>
      <c r="H467" s="60"/>
      <c r="I467" s="8"/>
      <c r="J467" s="367"/>
      <c r="K467" s="246" t="str">
        <f t="shared" si="45"/>
        <v xml:space="preserve"> </v>
      </c>
      <c r="L467" s="375"/>
      <c r="N467" s="32">
        <f t="shared" si="46"/>
        <v>0</v>
      </c>
      <c r="O467" s="32">
        <f t="shared" si="47"/>
        <v>0</v>
      </c>
      <c r="Q467" s="32">
        <f t="shared" si="48"/>
        <v>0</v>
      </c>
      <c r="R467" s="32">
        <f t="shared" si="49"/>
        <v>0</v>
      </c>
      <c r="V467" s="368"/>
      <c r="W467" s="9"/>
      <c r="Y467" s="32">
        <f t="shared" si="50"/>
        <v>0</v>
      </c>
      <c r="Z467" s="32">
        <f t="shared" si="51"/>
        <v>0</v>
      </c>
    </row>
    <row r="468" spans="1:26" x14ac:dyDescent="0.2">
      <c r="A468" s="70">
        <f t="shared" si="43"/>
        <v>453</v>
      </c>
      <c r="B468" s="303">
        <f t="shared" si="44"/>
        <v>0</v>
      </c>
      <c r="C468" s="304"/>
      <c r="D468" s="106"/>
      <c r="E468" s="106"/>
      <c r="F468" s="4"/>
      <c r="G468" s="40"/>
      <c r="H468" s="60"/>
      <c r="I468" s="8"/>
      <c r="J468" s="367"/>
      <c r="K468" s="246" t="str">
        <f t="shared" si="45"/>
        <v xml:space="preserve"> </v>
      </c>
      <c r="L468" s="375"/>
      <c r="N468" s="32">
        <f t="shared" si="46"/>
        <v>0</v>
      </c>
      <c r="O468" s="32">
        <f t="shared" si="47"/>
        <v>0</v>
      </c>
      <c r="Q468" s="32">
        <f t="shared" si="48"/>
        <v>0</v>
      </c>
      <c r="R468" s="32">
        <f t="shared" si="49"/>
        <v>0</v>
      </c>
      <c r="V468" s="368"/>
      <c r="W468" s="9"/>
      <c r="Y468" s="32">
        <f t="shared" si="50"/>
        <v>0</v>
      </c>
      <c r="Z468" s="32">
        <f t="shared" si="51"/>
        <v>0</v>
      </c>
    </row>
    <row r="469" spans="1:26" x14ac:dyDescent="0.2">
      <c r="A469" s="70">
        <f t="shared" si="43"/>
        <v>454</v>
      </c>
      <c r="B469" s="303">
        <f t="shared" si="44"/>
        <v>0</v>
      </c>
      <c r="C469" s="304"/>
      <c r="D469" s="106"/>
      <c r="E469" s="106"/>
      <c r="F469" s="4"/>
      <c r="G469" s="40"/>
      <c r="H469" s="60"/>
      <c r="I469" s="8"/>
      <c r="J469" s="367"/>
      <c r="K469" s="246" t="str">
        <f t="shared" si="45"/>
        <v xml:space="preserve"> </v>
      </c>
      <c r="L469" s="375"/>
      <c r="N469" s="32">
        <f t="shared" si="46"/>
        <v>0</v>
      </c>
      <c r="O469" s="32">
        <f t="shared" si="47"/>
        <v>0</v>
      </c>
      <c r="Q469" s="32">
        <f t="shared" si="48"/>
        <v>0</v>
      </c>
      <c r="R469" s="32">
        <f t="shared" si="49"/>
        <v>0</v>
      </c>
      <c r="V469" s="368"/>
      <c r="W469" s="9"/>
      <c r="Y469" s="32">
        <f t="shared" si="50"/>
        <v>0</v>
      </c>
      <c r="Z469" s="32">
        <f t="shared" si="51"/>
        <v>0</v>
      </c>
    </row>
    <row r="470" spans="1:26" x14ac:dyDescent="0.2">
      <c r="A470" s="70">
        <f t="shared" si="43"/>
        <v>455</v>
      </c>
      <c r="B470" s="303">
        <f t="shared" si="44"/>
        <v>0</v>
      </c>
      <c r="C470" s="304"/>
      <c r="D470" s="106"/>
      <c r="E470" s="106"/>
      <c r="F470" s="4"/>
      <c r="G470" s="40"/>
      <c r="H470" s="60"/>
      <c r="I470" s="8"/>
      <c r="J470" s="367"/>
      <c r="K470" s="246" t="str">
        <f t="shared" si="45"/>
        <v xml:space="preserve"> </v>
      </c>
      <c r="L470" s="375"/>
      <c r="N470" s="32">
        <f t="shared" si="46"/>
        <v>0</v>
      </c>
      <c r="O470" s="32">
        <f t="shared" si="47"/>
        <v>0</v>
      </c>
      <c r="Q470" s="32">
        <f t="shared" si="48"/>
        <v>0</v>
      </c>
      <c r="R470" s="32">
        <f t="shared" si="49"/>
        <v>0</v>
      </c>
      <c r="V470" s="368"/>
      <c r="W470" s="9"/>
      <c r="Y470" s="32">
        <f t="shared" si="50"/>
        <v>0</v>
      </c>
      <c r="Z470" s="32">
        <f t="shared" si="51"/>
        <v>0</v>
      </c>
    </row>
    <row r="471" spans="1:26" x14ac:dyDescent="0.2">
      <c r="A471" s="70">
        <f t="shared" si="43"/>
        <v>456</v>
      </c>
      <c r="B471" s="303">
        <f t="shared" si="44"/>
        <v>0</v>
      </c>
      <c r="C471" s="304"/>
      <c r="D471" s="106"/>
      <c r="E471" s="106"/>
      <c r="F471" s="4"/>
      <c r="G471" s="40"/>
      <c r="H471" s="60"/>
      <c r="I471" s="8"/>
      <c r="J471" s="367"/>
      <c r="K471" s="246" t="str">
        <f t="shared" si="45"/>
        <v xml:space="preserve"> </v>
      </c>
      <c r="L471" s="375"/>
      <c r="N471" s="32">
        <f t="shared" si="46"/>
        <v>0</v>
      </c>
      <c r="O471" s="32">
        <f t="shared" si="47"/>
        <v>0</v>
      </c>
      <c r="Q471" s="32">
        <f t="shared" si="48"/>
        <v>0</v>
      </c>
      <c r="R471" s="32">
        <f t="shared" si="49"/>
        <v>0</v>
      </c>
      <c r="V471" s="368"/>
      <c r="W471" s="9"/>
      <c r="Y471" s="32">
        <f t="shared" si="50"/>
        <v>0</v>
      </c>
      <c r="Z471" s="32">
        <f t="shared" si="51"/>
        <v>0</v>
      </c>
    </row>
    <row r="472" spans="1:26" x14ac:dyDescent="0.2">
      <c r="A472" s="70">
        <f t="shared" si="43"/>
        <v>457</v>
      </c>
      <c r="B472" s="303">
        <f t="shared" si="44"/>
        <v>0</v>
      </c>
      <c r="C472" s="304"/>
      <c r="D472" s="106"/>
      <c r="E472" s="106"/>
      <c r="F472" s="4"/>
      <c r="G472" s="40"/>
      <c r="H472" s="60"/>
      <c r="I472" s="8"/>
      <c r="J472" s="367"/>
      <c r="K472" s="246" t="str">
        <f t="shared" si="45"/>
        <v xml:space="preserve"> </v>
      </c>
      <c r="L472" s="375"/>
      <c r="N472" s="32">
        <f t="shared" si="46"/>
        <v>0</v>
      </c>
      <c r="O472" s="32">
        <f t="shared" si="47"/>
        <v>0</v>
      </c>
      <c r="Q472" s="32">
        <f t="shared" si="48"/>
        <v>0</v>
      </c>
      <c r="R472" s="32">
        <f t="shared" si="49"/>
        <v>0</v>
      </c>
      <c r="V472" s="368"/>
      <c r="W472" s="9"/>
      <c r="Y472" s="32">
        <f t="shared" si="50"/>
        <v>0</v>
      </c>
      <c r="Z472" s="32">
        <f t="shared" si="51"/>
        <v>0</v>
      </c>
    </row>
    <row r="473" spans="1:26" x14ac:dyDescent="0.2">
      <c r="A473" s="70">
        <f t="shared" si="43"/>
        <v>458</v>
      </c>
      <c r="B473" s="303">
        <f t="shared" si="44"/>
        <v>0</v>
      </c>
      <c r="C473" s="304"/>
      <c r="D473" s="106"/>
      <c r="E473" s="106"/>
      <c r="F473" s="4"/>
      <c r="G473" s="40"/>
      <c r="H473" s="60"/>
      <c r="I473" s="8"/>
      <c r="J473" s="367"/>
      <c r="K473" s="246" t="str">
        <f t="shared" si="45"/>
        <v xml:space="preserve"> </v>
      </c>
      <c r="L473" s="375"/>
      <c r="N473" s="32">
        <f t="shared" si="46"/>
        <v>0</v>
      </c>
      <c r="O473" s="32">
        <f t="shared" si="47"/>
        <v>0</v>
      </c>
      <c r="Q473" s="32">
        <f t="shared" si="48"/>
        <v>0</v>
      </c>
      <c r="R473" s="32">
        <f t="shared" si="49"/>
        <v>0</v>
      </c>
      <c r="V473" s="368"/>
      <c r="W473" s="9"/>
      <c r="Y473" s="32">
        <f t="shared" si="50"/>
        <v>0</v>
      </c>
      <c r="Z473" s="32">
        <f t="shared" si="51"/>
        <v>0</v>
      </c>
    </row>
    <row r="474" spans="1:26" x14ac:dyDescent="0.2">
      <c r="A474" s="70">
        <f t="shared" si="43"/>
        <v>459</v>
      </c>
      <c r="B474" s="303">
        <f t="shared" si="44"/>
        <v>0</v>
      </c>
      <c r="C474" s="304"/>
      <c r="D474" s="106"/>
      <c r="E474" s="106"/>
      <c r="F474" s="4"/>
      <c r="G474" s="40"/>
      <c r="H474" s="60"/>
      <c r="I474" s="8"/>
      <c r="J474" s="367"/>
      <c r="K474" s="246" t="str">
        <f t="shared" si="45"/>
        <v xml:space="preserve"> </v>
      </c>
      <c r="L474" s="375"/>
      <c r="N474" s="32">
        <f t="shared" si="46"/>
        <v>0</v>
      </c>
      <c r="O474" s="32">
        <f t="shared" si="47"/>
        <v>0</v>
      </c>
      <c r="Q474" s="32">
        <f t="shared" si="48"/>
        <v>0</v>
      </c>
      <c r="R474" s="32">
        <f t="shared" si="49"/>
        <v>0</v>
      </c>
      <c r="V474" s="368"/>
      <c r="W474" s="9"/>
      <c r="Y474" s="32">
        <f t="shared" si="50"/>
        <v>0</v>
      </c>
      <c r="Z474" s="32">
        <f t="shared" si="51"/>
        <v>0</v>
      </c>
    </row>
    <row r="475" spans="1:26" x14ac:dyDescent="0.2">
      <c r="A475" s="70">
        <f t="shared" si="43"/>
        <v>460</v>
      </c>
      <c r="B475" s="303">
        <f t="shared" si="44"/>
        <v>0</v>
      </c>
      <c r="C475" s="304"/>
      <c r="D475" s="106"/>
      <c r="E475" s="106"/>
      <c r="F475" s="4"/>
      <c r="G475" s="40"/>
      <c r="H475" s="60"/>
      <c r="I475" s="8"/>
      <c r="J475" s="367"/>
      <c r="K475" s="246" t="str">
        <f t="shared" si="45"/>
        <v xml:space="preserve"> </v>
      </c>
      <c r="L475" s="375"/>
      <c r="N475" s="32">
        <f t="shared" si="46"/>
        <v>0</v>
      </c>
      <c r="O475" s="32">
        <f t="shared" si="47"/>
        <v>0</v>
      </c>
      <c r="Q475" s="32">
        <f t="shared" si="48"/>
        <v>0</v>
      </c>
      <c r="R475" s="32">
        <f t="shared" si="49"/>
        <v>0</v>
      </c>
      <c r="V475" s="368"/>
      <c r="W475" s="9"/>
      <c r="Y475" s="32">
        <f t="shared" si="50"/>
        <v>0</v>
      </c>
      <c r="Z475" s="32">
        <f t="shared" si="51"/>
        <v>0</v>
      </c>
    </row>
    <row r="476" spans="1:26" x14ac:dyDescent="0.2">
      <c r="A476" s="70">
        <f t="shared" si="43"/>
        <v>461</v>
      </c>
      <c r="B476" s="303">
        <f t="shared" si="44"/>
        <v>0</v>
      </c>
      <c r="C476" s="304"/>
      <c r="D476" s="106"/>
      <c r="E476" s="106"/>
      <c r="F476" s="4"/>
      <c r="G476" s="40"/>
      <c r="H476" s="60"/>
      <c r="I476" s="8"/>
      <c r="J476" s="367"/>
      <c r="K476" s="246" t="str">
        <f t="shared" si="45"/>
        <v xml:space="preserve"> </v>
      </c>
      <c r="L476" s="375"/>
      <c r="N476" s="32">
        <f t="shared" si="46"/>
        <v>0</v>
      </c>
      <c r="O476" s="32">
        <f t="shared" si="47"/>
        <v>0</v>
      </c>
      <c r="Q476" s="32">
        <f t="shared" si="48"/>
        <v>0</v>
      </c>
      <c r="R476" s="32">
        <f t="shared" si="49"/>
        <v>0</v>
      </c>
      <c r="V476" s="368"/>
      <c r="W476" s="9"/>
      <c r="Y476" s="32">
        <f t="shared" si="50"/>
        <v>0</v>
      </c>
      <c r="Z476" s="32">
        <f t="shared" si="51"/>
        <v>0</v>
      </c>
    </row>
    <row r="477" spans="1:26" x14ac:dyDescent="0.2">
      <c r="A477" s="70">
        <f t="shared" si="43"/>
        <v>462</v>
      </c>
      <c r="B477" s="303">
        <f t="shared" si="44"/>
        <v>0</v>
      </c>
      <c r="C477" s="304"/>
      <c r="D477" s="106"/>
      <c r="E477" s="106"/>
      <c r="F477" s="4"/>
      <c r="G477" s="40"/>
      <c r="H477" s="60"/>
      <c r="I477" s="8"/>
      <c r="J477" s="367"/>
      <c r="K477" s="246" t="str">
        <f t="shared" si="45"/>
        <v xml:space="preserve"> </v>
      </c>
      <c r="L477" s="375"/>
      <c r="N477" s="32">
        <f t="shared" si="46"/>
        <v>0</v>
      </c>
      <c r="O477" s="32">
        <f t="shared" si="47"/>
        <v>0</v>
      </c>
      <c r="Q477" s="32">
        <f t="shared" si="48"/>
        <v>0</v>
      </c>
      <c r="R477" s="32">
        <f t="shared" si="49"/>
        <v>0</v>
      </c>
      <c r="V477" s="368"/>
      <c r="W477" s="9"/>
      <c r="Y477" s="32">
        <f t="shared" si="50"/>
        <v>0</v>
      </c>
      <c r="Z477" s="32">
        <f t="shared" si="51"/>
        <v>0</v>
      </c>
    </row>
    <row r="478" spans="1:26" x14ac:dyDescent="0.2">
      <c r="A478" s="70">
        <f t="shared" si="43"/>
        <v>463</v>
      </c>
      <c r="B478" s="303">
        <f t="shared" si="44"/>
        <v>0</v>
      </c>
      <c r="C478" s="304"/>
      <c r="D478" s="106"/>
      <c r="E478" s="106"/>
      <c r="F478" s="4"/>
      <c r="G478" s="40"/>
      <c r="H478" s="60"/>
      <c r="I478" s="8"/>
      <c r="J478" s="367"/>
      <c r="K478" s="246" t="str">
        <f t="shared" si="45"/>
        <v xml:space="preserve"> </v>
      </c>
      <c r="L478" s="375"/>
      <c r="N478" s="32">
        <f t="shared" si="46"/>
        <v>0</v>
      </c>
      <c r="O478" s="32">
        <f t="shared" si="47"/>
        <v>0</v>
      </c>
      <c r="Q478" s="32">
        <f t="shared" si="48"/>
        <v>0</v>
      </c>
      <c r="R478" s="32">
        <f t="shared" si="49"/>
        <v>0</v>
      </c>
      <c r="V478" s="368"/>
      <c r="W478" s="9"/>
      <c r="Y478" s="32">
        <f t="shared" si="50"/>
        <v>0</v>
      </c>
      <c r="Z478" s="32">
        <f t="shared" si="51"/>
        <v>0</v>
      </c>
    </row>
    <row r="479" spans="1:26" x14ac:dyDescent="0.2">
      <c r="A479" s="70">
        <f t="shared" si="43"/>
        <v>464</v>
      </c>
      <c r="B479" s="303">
        <f t="shared" si="44"/>
        <v>0</v>
      </c>
      <c r="C479" s="304"/>
      <c r="D479" s="106"/>
      <c r="E479" s="106"/>
      <c r="F479" s="4"/>
      <c r="G479" s="40"/>
      <c r="H479" s="60"/>
      <c r="I479" s="8"/>
      <c r="J479" s="367"/>
      <c r="K479" s="246" t="str">
        <f t="shared" si="45"/>
        <v xml:space="preserve"> </v>
      </c>
      <c r="L479" s="375"/>
      <c r="N479" s="32">
        <f t="shared" si="46"/>
        <v>0</v>
      </c>
      <c r="O479" s="32">
        <f t="shared" si="47"/>
        <v>0</v>
      </c>
      <c r="Q479" s="32">
        <f t="shared" si="48"/>
        <v>0</v>
      </c>
      <c r="R479" s="32">
        <f t="shared" si="49"/>
        <v>0</v>
      </c>
      <c r="V479" s="368"/>
      <c r="W479" s="9"/>
      <c r="Y479" s="32">
        <f t="shared" si="50"/>
        <v>0</v>
      </c>
      <c r="Z479" s="32">
        <f t="shared" si="51"/>
        <v>0</v>
      </c>
    </row>
    <row r="480" spans="1:26" x14ac:dyDescent="0.2">
      <c r="A480" s="70">
        <f t="shared" si="43"/>
        <v>465</v>
      </c>
      <c r="B480" s="303">
        <f t="shared" si="44"/>
        <v>0</v>
      </c>
      <c r="C480" s="304"/>
      <c r="D480" s="106"/>
      <c r="E480" s="106"/>
      <c r="F480" s="4"/>
      <c r="G480" s="40"/>
      <c r="H480" s="60"/>
      <c r="I480" s="8"/>
      <c r="J480" s="367"/>
      <c r="K480" s="246" t="str">
        <f t="shared" si="45"/>
        <v xml:space="preserve"> </v>
      </c>
      <c r="L480" s="375"/>
      <c r="N480" s="32">
        <f t="shared" si="46"/>
        <v>0</v>
      </c>
      <c r="O480" s="32">
        <f t="shared" si="47"/>
        <v>0</v>
      </c>
      <c r="Q480" s="32">
        <f t="shared" si="48"/>
        <v>0</v>
      </c>
      <c r="R480" s="32">
        <f t="shared" si="49"/>
        <v>0</v>
      </c>
      <c r="V480" s="368"/>
      <c r="W480" s="9"/>
      <c r="Y480" s="32">
        <f t="shared" si="50"/>
        <v>0</v>
      </c>
      <c r="Z480" s="32">
        <f t="shared" si="51"/>
        <v>0</v>
      </c>
    </row>
    <row r="481" spans="1:26" x14ac:dyDescent="0.2">
      <c r="A481" s="70">
        <f t="shared" si="43"/>
        <v>466</v>
      </c>
      <c r="B481" s="303">
        <f t="shared" si="44"/>
        <v>0</v>
      </c>
      <c r="C481" s="304"/>
      <c r="D481" s="106"/>
      <c r="E481" s="106"/>
      <c r="F481" s="4"/>
      <c r="G481" s="40"/>
      <c r="H481" s="60"/>
      <c r="I481" s="8"/>
      <c r="J481" s="367"/>
      <c r="K481" s="246" t="str">
        <f t="shared" si="45"/>
        <v xml:space="preserve"> </v>
      </c>
      <c r="L481" s="375"/>
      <c r="N481" s="32">
        <f t="shared" si="46"/>
        <v>0</v>
      </c>
      <c r="O481" s="32">
        <f t="shared" si="47"/>
        <v>0</v>
      </c>
      <c r="Q481" s="32">
        <f t="shared" si="48"/>
        <v>0</v>
      </c>
      <c r="R481" s="32">
        <f t="shared" si="49"/>
        <v>0</v>
      </c>
      <c r="V481" s="368"/>
      <c r="W481" s="9"/>
      <c r="Y481" s="32">
        <f t="shared" si="50"/>
        <v>0</v>
      </c>
      <c r="Z481" s="32">
        <f t="shared" si="51"/>
        <v>0</v>
      </c>
    </row>
    <row r="482" spans="1:26" x14ac:dyDescent="0.2">
      <c r="A482" s="70">
        <f t="shared" si="43"/>
        <v>467</v>
      </c>
      <c r="B482" s="303">
        <f t="shared" si="44"/>
        <v>0</v>
      </c>
      <c r="C482" s="304"/>
      <c r="D482" s="106"/>
      <c r="E482" s="106"/>
      <c r="F482" s="4"/>
      <c r="G482" s="40"/>
      <c r="H482" s="60"/>
      <c r="I482" s="8"/>
      <c r="J482" s="367"/>
      <c r="K482" s="246" t="str">
        <f t="shared" si="45"/>
        <v xml:space="preserve"> </v>
      </c>
      <c r="L482" s="375"/>
      <c r="N482" s="32">
        <f t="shared" si="46"/>
        <v>0</v>
      </c>
      <c r="O482" s="32">
        <f t="shared" si="47"/>
        <v>0</v>
      </c>
      <c r="Q482" s="32">
        <f t="shared" si="48"/>
        <v>0</v>
      </c>
      <c r="R482" s="32">
        <f t="shared" si="49"/>
        <v>0</v>
      </c>
      <c r="V482" s="368"/>
      <c r="W482" s="9"/>
      <c r="Y482" s="32">
        <f t="shared" si="50"/>
        <v>0</v>
      </c>
      <c r="Z482" s="32">
        <f t="shared" si="51"/>
        <v>0</v>
      </c>
    </row>
    <row r="483" spans="1:26" x14ac:dyDescent="0.2">
      <c r="A483" s="70">
        <f t="shared" si="43"/>
        <v>468</v>
      </c>
      <c r="B483" s="303">
        <f t="shared" si="44"/>
        <v>0</v>
      </c>
      <c r="C483" s="304"/>
      <c r="D483" s="106"/>
      <c r="E483" s="106"/>
      <c r="F483" s="4"/>
      <c r="G483" s="40"/>
      <c r="H483" s="60"/>
      <c r="I483" s="8"/>
      <c r="J483" s="367"/>
      <c r="K483" s="246" t="str">
        <f t="shared" si="45"/>
        <v xml:space="preserve"> </v>
      </c>
      <c r="L483" s="375"/>
      <c r="N483" s="32">
        <f t="shared" si="46"/>
        <v>0</v>
      </c>
      <c r="O483" s="32">
        <f t="shared" si="47"/>
        <v>0</v>
      </c>
      <c r="Q483" s="32">
        <f t="shared" si="48"/>
        <v>0</v>
      </c>
      <c r="R483" s="32">
        <f t="shared" si="49"/>
        <v>0</v>
      </c>
      <c r="V483" s="368"/>
      <c r="W483" s="9"/>
      <c r="Y483" s="32">
        <f t="shared" si="50"/>
        <v>0</v>
      </c>
      <c r="Z483" s="32">
        <f t="shared" si="51"/>
        <v>0</v>
      </c>
    </row>
    <row r="484" spans="1:26" x14ac:dyDescent="0.2">
      <c r="A484" s="70">
        <f t="shared" si="43"/>
        <v>469</v>
      </c>
      <c r="B484" s="303">
        <f t="shared" si="44"/>
        <v>0</v>
      </c>
      <c r="C484" s="304"/>
      <c r="D484" s="106"/>
      <c r="E484" s="106"/>
      <c r="F484" s="4"/>
      <c r="G484" s="40"/>
      <c r="H484" s="60"/>
      <c r="I484" s="8"/>
      <c r="J484" s="367"/>
      <c r="K484" s="246" t="str">
        <f t="shared" si="45"/>
        <v xml:space="preserve"> </v>
      </c>
      <c r="L484" s="375"/>
      <c r="N484" s="32">
        <f t="shared" si="46"/>
        <v>0</v>
      </c>
      <c r="O484" s="32">
        <f t="shared" si="47"/>
        <v>0</v>
      </c>
      <c r="Q484" s="32">
        <f t="shared" si="48"/>
        <v>0</v>
      </c>
      <c r="R484" s="32">
        <f t="shared" si="49"/>
        <v>0</v>
      </c>
      <c r="V484" s="368"/>
      <c r="W484" s="9"/>
      <c r="Y484" s="32">
        <f t="shared" si="50"/>
        <v>0</v>
      </c>
      <c r="Z484" s="32">
        <f t="shared" si="51"/>
        <v>0</v>
      </c>
    </row>
    <row r="485" spans="1:26" x14ac:dyDescent="0.2">
      <c r="A485" s="70">
        <f t="shared" si="43"/>
        <v>470</v>
      </c>
      <c r="B485" s="303">
        <f t="shared" si="44"/>
        <v>0</v>
      </c>
      <c r="C485" s="304"/>
      <c r="D485" s="106"/>
      <c r="E485" s="106"/>
      <c r="F485" s="4"/>
      <c r="G485" s="40"/>
      <c r="H485" s="60"/>
      <c r="I485" s="8"/>
      <c r="J485" s="367"/>
      <c r="K485" s="246" t="str">
        <f t="shared" si="45"/>
        <v xml:space="preserve"> </v>
      </c>
      <c r="L485" s="375"/>
      <c r="N485" s="32">
        <f t="shared" si="46"/>
        <v>0</v>
      </c>
      <c r="O485" s="32">
        <f t="shared" si="47"/>
        <v>0</v>
      </c>
      <c r="Q485" s="32">
        <f t="shared" si="48"/>
        <v>0</v>
      </c>
      <c r="R485" s="32">
        <f t="shared" si="49"/>
        <v>0</v>
      </c>
      <c r="V485" s="368"/>
      <c r="W485" s="9"/>
      <c r="Y485" s="32">
        <f t="shared" si="50"/>
        <v>0</v>
      </c>
      <c r="Z485" s="32">
        <f t="shared" si="51"/>
        <v>0</v>
      </c>
    </row>
    <row r="486" spans="1:26" x14ac:dyDescent="0.2">
      <c r="A486" s="70">
        <f t="shared" si="43"/>
        <v>471</v>
      </c>
      <c r="B486" s="303">
        <f t="shared" si="44"/>
        <v>0</v>
      </c>
      <c r="C486" s="304"/>
      <c r="D486" s="106"/>
      <c r="E486" s="106"/>
      <c r="F486" s="4"/>
      <c r="G486" s="40"/>
      <c r="H486" s="60"/>
      <c r="I486" s="8"/>
      <c r="J486" s="367"/>
      <c r="K486" s="246" t="str">
        <f t="shared" si="45"/>
        <v xml:space="preserve"> </v>
      </c>
      <c r="L486" s="375"/>
      <c r="N486" s="32">
        <f t="shared" si="46"/>
        <v>0</v>
      </c>
      <c r="O486" s="32">
        <f t="shared" si="47"/>
        <v>0</v>
      </c>
      <c r="Q486" s="32">
        <f t="shared" si="48"/>
        <v>0</v>
      </c>
      <c r="R486" s="32">
        <f t="shared" si="49"/>
        <v>0</v>
      </c>
      <c r="V486" s="368"/>
      <c r="W486" s="9"/>
      <c r="Y486" s="32">
        <f t="shared" si="50"/>
        <v>0</v>
      </c>
      <c r="Z486" s="32">
        <f t="shared" si="51"/>
        <v>0</v>
      </c>
    </row>
    <row r="487" spans="1:26" x14ac:dyDescent="0.2">
      <c r="A487" s="70">
        <f t="shared" si="43"/>
        <v>472</v>
      </c>
      <c r="B487" s="303">
        <f t="shared" si="44"/>
        <v>0</v>
      </c>
      <c r="C487" s="304"/>
      <c r="D487" s="106"/>
      <c r="E487" s="106"/>
      <c r="F487" s="4"/>
      <c r="G487" s="40"/>
      <c r="H487" s="60"/>
      <c r="I487" s="8"/>
      <c r="J487" s="367"/>
      <c r="K487" s="246" t="str">
        <f t="shared" si="45"/>
        <v xml:space="preserve"> </v>
      </c>
      <c r="L487" s="375"/>
      <c r="N487" s="32">
        <f t="shared" si="46"/>
        <v>0</v>
      </c>
      <c r="O487" s="32">
        <f t="shared" si="47"/>
        <v>0</v>
      </c>
      <c r="Q487" s="32">
        <f t="shared" si="48"/>
        <v>0</v>
      </c>
      <c r="R487" s="32">
        <f t="shared" si="49"/>
        <v>0</v>
      </c>
      <c r="V487" s="368"/>
      <c r="W487" s="9"/>
      <c r="Y487" s="32">
        <f t="shared" si="50"/>
        <v>0</v>
      </c>
      <c r="Z487" s="32">
        <f t="shared" si="51"/>
        <v>0</v>
      </c>
    </row>
    <row r="488" spans="1:26" x14ac:dyDescent="0.2">
      <c r="A488" s="70">
        <f t="shared" si="43"/>
        <v>473</v>
      </c>
      <c r="B488" s="303">
        <f t="shared" si="44"/>
        <v>0</v>
      </c>
      <c r="C488" s="304"/>
      <c r="D488" s="106"/>
      <c r="E488" s="106"/>
      <c r="F488" s="4"/>
      <c r="G488" s="40"/>
      <c r="H488" s="60"/>
      <c r="I488" s="8"/>
      <c r="J488" s="367"/>
      <c r="K488" s="246" t="str">
        <f t="shared" si="45"/>
        <v xml:space="preserve"> </v>
      </c>
      <c r="L488" s="375"/>
      <c r="N488" s="32">
        <f t="shared" si="46"/>
        <v>0</v>
      </c>
      <c r="O488" s="32">
        <f t="shared" si="47"/>
        <v>0</v>
      </c>
      <c r="Q488" s="32">
        <f t="shared" si="48"/>
        <v>0</v>
      </c>
      <c r="R488" s="32">
        <f t="shared" si="49"/>
        <v>0</v>
      </c>
      <c r="V488" s="368"/>
      <c r="W488" s="9"/>
      <c r="Y488" s="32">
        <f t="shared" si="50"/>
        <v>0</v>
      </c>
      <c r="Z488" s="32">
        <f t="shared" si="51"/>
        <v>0</v>
      </c>
    </row>
    <row r="489" spans="1:26" x14ac:dyDescent="0.2">
      <c r="A489" s="70">
        <f t="shared" si="43"/>
        <v>474</v>
      </c>
      <c r="B489" s="303">
        <f t="shared" si="44"/>
        <v>0</v>
      </c>
      <c r="C489" s="304"/>
      <c r="D489" s="106"/>
      <c r="E489" s="106"/>
      <c r="F489" s="4"/>
      <c r="G489" s="40"/>
      <c r="H489" s="60"/>
      <c r="I489" s="8"/>
      <c r="J489" s="367"/>
      <c r="K489" s="246" t="str">
        <f t="shared" si="45"/>
        <v xml:space="preserve"> </v>
      </c>
      <c r="L489" s="375"/>
      <c r="N489" s="32">
        <f t="shared" si="46"/>
        <v>0</v>
      </c>
      <c r="O489" s="32">
        <f t="shared" si="47"/>
        <v>0</v>
      </c>
      <c r="Q489" s="32">
        <f t="shared" si="48"/>
        <v>0</v>
      </c>
      <c r="R489" s="32">
        <f t="shared" si="49"/>
        <v>0</v>
      </c>
      <c r="V489" s="368"/>
      <c r="W489" s="9"/>
      <c r="Y489" s="32">
        <f t="shared" si="50"/>
        <v>0</v>
      </c>
      <c r="Z489" s="32">
        <f t="shared" si="51"/>
        <v>0</v>
      </c>
    </row>
    <row r="490" spans="1:26" x14ac:dyDescent="0.2">
      <c r="A490" s="70">
        <f t="shared" si="43"/>
        <v>475</v>
      </c>
      <c r="B490" s="303">
        <f t="shared" si="44"/>
        <v>0</v>
      </c>
      <c r="C490" s="304"/>
      <c r="D490" s="106"/>
      <c r="E490" s="106"/>
      <c r="F490" s="4"/>
      <c r="G490" s="40"/>
      <c r="H490" s="60"/>
      <c r="I490" s="8"/>
      <c r="J490" s="367"/>
      <c r="K490" s="246" t="str">
        <f t="shared" si="45"/>
        <v xml:space="preserve"> </v>
      </c>
      <c r="L490" s="375"/>
      <c r="N490" s="32">
        <f t="shared" si="46"/>
        <v>0</v>
      </c>
      <c r="O490" s="32">
        <f t="shared" si="47"/>
        <v>0</v>
      </c>
      <c r="Q490" s="32">
        <f t="shared" si="48"/>
        <v>0</v>
      </c>
      <c r="R490" s="32">
        <f t="shared" si="49"/>
        <v>0</v>
      </c>
      <c r="V490" s="368"/>
      <c r="W490" s="9"/>
      <c r="Y490" s="32">
        <f t="shared" si="50"/>
        <v>0</v>
      </c>
      <c r="Z490" s="32">
        <f t="shared" si="51"/>
        <v>0</v>
      </c>
    </row>
    <row r="491" spans="1:26" x14ac:dyDescent="0.2">
      <c r="A491" s="70">
        <f t="shared" si="43"/>
        <v>476</v>
      </c>
      <c r="B491" s="303">
        <f t="shared" si="44"/>
        <v>0</v>
      </c>
      <c r="C491" s="304"/>
      <c r="D491" s="106"/>
      <c r="E491" s="106"/>
      <c r="F491" s="4"/>
      <c r="G491" s="40"/>
      <c r="H491" s="60"/>
      <c r="I491" s="8"/>
      <c r="J491" s="367"/>
      <c r="K491" s="246" t="str">
        <f t="shared" si="45"/>
        <v xml:space="preserve"> </v>
      </c>
      <c r="L491" s="375"/>
      <c r="N491" s="32">
        <f t="shared" si="46"/>
        <v>0</v>
      </c>
      <c r="O491" s="32">
        <f t="shared" si="47"/>
        <v>0</v>
      </c>
      <c r="Q491" s="32">
        <f t="shared" si="48"/>
        <v>0</v>
      </c>
      <c r="R491" s="32">
        <f t="shared" si="49"/>
        <v>0</v>
      </c>
      <c r="V491" s="368"/>
      <c r="W491" s="9"/>
      <c r="Y491" s="32">
        <f t="shared" si="50"/>
        <v>0</v>
      </c>
      <c r="Z491" s="32">
        <f t="shared" si="51"/>
        <v>0</v>
      </c>
    </row>
    <row r="492" spans="1:26" x14ac:dyDescent="0.2">
      <c r="A492" s="70">
        <f t="shared" si="43"/>
        <v>477</v>
      </c>
      <c r="B492" s="303">
        <f t="shared" si="44"/>
        <v>0</v>
      </c>
      <c r="C492" s="304"/>
      <c r="D492" s="106"/>
      <c r="E492" s="106"/>
      <c r="F492" s="4"/>
      <c r="G492" s="40"/>
      <c r="H492" s="60"/>
      <c r="I492" s="8"/>
      <c r="J492" s="367"/>
      <c r="K492" s="246" t="str">
        <f t="shared" si="45"/>
        <v xml:space="preserve"> </v>
      </c>
      <c r="L492" s="375"/>
      <c r="N492" s="32">
        <f t="shared" si="46"/>
        <v>0</v>
      </c>
      <c r="O492" s="32">
        <f t="shared" si="47"/>
        <v>0</v>
      </c>
      <c r="Q492" s="32">
        <f t="shared" si="48"/>
        <v>0</v>
      </c>
      <c r="R492" s="32">
        <f t="shared" si="49"/>
        <v>0</v>
      </c>
      <c r="V492" s="368"/>
      <c r="W492" s="9"/>
      <c r="Y492" s="32">
        <f t="shared" si="50"/>
        <v>0</v>
      </c>
      <c r="Z492" s="32">
        <f t="shared" si="51"/>
        <v>0</v>
      </c>
    </row>
    <row r="493" spans="1:26" x14ac:dyDescent="0.2">
      <c r="A493" s="70">
        <f t="shared" si="43"/>
        <v>478</v>
      </c>
      <c r="B493" s="303">
        <f t="shared" si="44"/>
        <v>0</v>
      </c>
      <c r="C493" s="304"/>
      <c r="D493" s="106"/>
      <c r="E493" s="106"/>
      <c r="F493" s="4"/>
      <c r="G493" s="40"/>
      <c r="H493" s="60"/>
      <c r="I493" s="8"/>
      <c r="J493" s="367"/>
      <c r="K493" s="246" t="str">
        <f t="shared" si="45"/>
        <v xml:space="preserve"> </v>
      </c>
      <c r="L493" s="375"/>
      <c r="N493" s="32">
        <f t="shared" si="46"/>
        <v>0</v>
      </c>
      <c r="O493" s="32">
        <f t="shared" si="47"/>
        <v>0</v>
      </c>
      <c r="Q493" s="32">
        <f t="shared" si="48"/>
        <v>0</v>
      </c>
      <c r="R493" s="32">
        <f t="shared" si="49"/>
        <v>0</v>
      </c>
      <c r="V493" s="368"/>
      <c r="W493" s="9"/>
      <c r="Y493" s="32">
        <f t="shared" si="50"/>
        <v>0</v>
      </c>
      <c r="Z493" s="32">
        <f t="shared" si="51"/>
        <v>0</v>
      </c>
    </row>
    <row r="494" spans="1:26" x14ac:dyDescent="0.2">
      <c r="A494" s="70">
        <f t="shared" si="43"/>
        <v>479</v>
      </c>
      <c r="B494" s="303">
        <f t="shared" si="44"/>
        <v>0</v>
      </c>
      <c r="C494" s="304"/>
      <c r="D494" s="106"/>
      <c r="E494" s="106"/>
      <c r="F494" s="4"/>
      <c r="G494" s="40"/>
      <c r="H494" s="60"/>
      <c r="I494" s="8"/>
      <c r="J494" s="367"/>
      <c r="K494" s="246" t="str">
        <f t="shared" si="45"/>
        <v xml:space="preserve"> </v>
      </c>
      <c r="L494" s="375"/>
      <c r="N494" s="32">
        <f t="shared" si="46"/>
        <v>0</v>
      </c>
      <c r="O494" s="32">
        <f t="shared" si="47"/>
        <v>0</v>
      </c>
      <c r="Q494" s="32">
        <f t="shared" si="48"/>
        <v>0</v>
      </c>
      <c r="R494" s="32">
        <f t="shared" si="49"/>
        <v>0</v>
      </c>
      <c r="V494" s="368"/>
      <c r="W494" s="9"/>
      <c r="Y494" s="32">
        <f t="shared" si="50"/>
        <v>0</v>
      </c>
      <c r="Z494" s="32">
        <f t="shared" si="51"/>
        <v>0</v>
      </c>
    </row>
    <row r="495" spans="1:26" x14ac:dyDescent="0.2">
      <c r="A495" s="70">
        <f t="shared" si="43"/>
        <v>480</v>
      </c>
      <c r="B495" s="303">
        <f t="shared" si="44"/>
        <v>0</v>
      </c>
      <c r="C495" s="304"/>
      <c r="D495" s="106"/>
      <c r="E495" s="106"/>
      <c r="F495" s="4"/>
      <c r="G495" s="40"/>
      <c r="H495" s="60"/>
      <c r="I495" s="8"/>
      <c r="J495" s="367"/>
      <c r="K495" s="246" t="str">
        <f t="shared" si="45"/>
        <v xml:space="preserve"> </v>
      </c>
      <c r="L495" s="375"/>
      <c r="N495" s="32">
        <f t="shared" si="46"/>
        <v>0</v>
      </c>
      <c r="O495" s="32">
        <f t="shared" si="47"/>
        <v>0</v>
      </c>
      <c r="Q495" s="32">
        <f t="shared" si="48"/>
        <v>0</v>
      </c>
      <c r="R495" s="32">
        <f t="shared" si="49"/>
        <v>0</v>
      </c>
      <c r="V495" s="368"/>
      <c r="W495" s="9"/>
      <c r="Y495" s="32">
        <f t="shared" si="50"/>
        <v>0</v>
      </c>
      <c r="Z495" s="32">
        <f t="shared" si="51"/>
        <v>0</v>
      </c>
    </row>
    <row r="496" spans="1:26" x14ac:dyDescent="0.2">
      <c r="A496" s="70">
        <f t="shared" si="43"/>
        <v>481</v>
      </c>
      <c r="B496" s="303">
        <f t="shared" si="44"/>
        <v>0</v>
      </c>
      <c r="C496" s="304"/>
      <c r="D496" s="106"/>
      <c r="E496" s="106"/>
      <c r="F496" s="4"/>
      <c r="G496" s="40"/>
      <c r="H496" s="60"/>
      <c r="I496" s="8"/>
      <c r="J496" s="367"/>
      <c r="K496" s="246" t="str">
        <f t="shared" si="45"/>
        <v xml:space="preserve"> </v>
      </c>
      <c r="L496" s="375"/>
      <c r="N496" s="32">
        <f t="shared" si="46"/>
        <v>0</v>
      </c>
      <c r="O496" s="32">
        <f t="shared" si="47"/>
        <v>0</v>
      </c>
      <c r="Q496" s="32">
        <f t="shared" si="48"/>
        <v>0</v>
      </c>
      <c r="R496" s="32">
        <f t="shared" si="49"/>
        <v>0</v>
      </c>
      <c r="V496" s="368"/>
      <c r="W496" s="9"/>
      <c r="Y496" s="32">
        <f t="shared" si="50"/>
        <v>0</v>
      </c>
      <c r="Z496" s="32">
        <f t="shared" si="51"/>
        <v>0</v>
      </c>
    </row>
    <row r="497" spans="1:26" x14ac:dyDescent="0.2">
      <c r="A497" s="70">
        <f t="shared" si="43"/>
        <v>482</v>
      </c>
      <c r="B497" s="303">
        <f t="shared" si="44"/>
        <v>0</v>
      </c>
      <c r="C497" s="304"/>
      <c r="D497" s="106"/>
      <c r="E497" s="106"/>
      <c r="F497" s="4"/>
      <c r="G497" s="40"/>
      <c r="H497" s="60"/>
      <c r="I497" s="8"/>
      <c r="J497" s="367"/>
      <c r="K497" s="246" t="str">
        <f t="shared" si="45"/>
        <v xml:space="preserve"> </v>
      </c>
      <c r="L497" s="375"/>
      <c r="N497" s="32">
        <f t="shared" si="46"/>
        <v>0</v>
      </c>
      <c r="O497" s="32">
        <f t="shared" si="47"/>
        <v>0</v>
      </c>
      <c r="Q497" s="32">
        <f t="shared" si="48"/>
        <v>0</v>
      </c>
      <c r="R497" s="32">
        <f t="shared" si="49"/>
        <v>0</v>
      </c>
      <c r="V497" s="368"/>
      <c r="W497" s="9"/>
      <c r="Y497" s="32">
        <f t="shared" si="50"/>
        <v>0</v>
      </c>
      <c r="Z497" s="32">
        <f t="shared" si="51"/>
        <v>0</v>
      </c>
    </row>
    <row r="498" spans="1:26" x14ac:dyDescent="0.2">
      <c r="A498" s="70">
        <f t="shared" si="43"/>
        <v>483</v>
      </c>
      <c r="B498" s="303">
        <f t="shared" si="44"/>
        <v>0</v>
      </c>
      <c r="C498" s="304"/>
      <c r="D498" s="106"/>
      <c r="E498" s="106"/>
      <c r="F498" s="4"/>
      <c r="G498" s="40"/>
      <c r="H498" s="60"/>
      <c r="I498" s="8"/>
      <c r="J498" s="367"/>
      <c r="K498" s="246" t="str">
        <f t="shared" si="45"/>
        <v xml:space="preserve"> </v>
      </c>
      <c r="L498" s="375"/>
      <c r="N498" s="32">
        <f t="shared" si="46"/>
        <v>0</v>
      </c>
      <c r="O498" s="32">
        <f t="shared" si="47"/>
        <v>0</v>
      </c>
      <c r="Q498" s="32">
        <f t="shared" si="48"/>
        <v>0</v>
      </c>
      <c r="R498" s="32">
        <f t="shared" si="49"/>
        <v>0</v>
      </c>
      <c r="V498" s="368"/>
      <c r="W498" s="9"/>
      <c r="Y498" s="32">
        <f t="shared" si="50"/>
        <v>0</v>
      </c>
      <c r="Z498" s="32">
        <f t="shared" si="51"/>
        <v>0</v>
      </c>
    </row>
    <row r="499" spans="1:26" x14ac:dyDescent="0.2">
      <c r="A499" s="70">
        <f t="shared" si="43"/>
        <v>484</v>
      </c>
      <c r="B499" s="303">
        <f t="shared" si="44"/>
        <v>0</v>
      </c>
      <c r="C499" s="304"/>
      <c r="D499" s="106"/>
      <c r="E499" s="106"/>
      <c r="F499" s="4"/>
      <c r="G499" s="40"/>
      <c r="H499" s="60"/>
      <c r="I499" s="8"/>
      <c r="J499" s="367"/>
      <c r="K499" s="246" t="str">
        <f t="shared" si="45"/>
        <v xml:space="preserve"> </v>
      </c>
      <c r="L499" s="375"/>
      <c r="N499" s="32">
        <f t="shared" si="46"/>
        <v>0</v>
      </c>
      <c r="O499" s="32">
        <f t="shared" si="47"/>
        <v>0</v>
      </c>
      <c r="Q499" s="32">
        <f t="shared" si="48"/>
        <v>0</v>
      </c>
      <c r="R499" s="32">
        <f t="shared" si="49"/>
        <v>0</v>
      </c>
      <c r="V499" s="368"/>
      <c r="W499" s="9"/>
      <c r="Y499" s="32">
        <f t="shared" si="50"/>
        <v>0</v>
      </c>
      <c r="Z499" s="32">
        <f t="shared" si="51"/>
        <v>0</v>
      </c>
    </row>
    <row r="500" spans="1:26" x14ac:dyDescent="0.2">
      <c r="A500" s="70">
        <f t="shared" si="43"/>
        <v>485</v>
      </c>
      <c r="B500" s="303">
        <f t="shared" si="44"/>
        <v>0</v>
      </c>
      <c r="C500" s="304"/>
      <c r="D500" s="106"/>
      <c r="E500" s="106"/>
      <c r="F500" s="4"/>
      <c r="G500" s="40"/>
      <c r="H500" s="60"/>
      <c r="I500" s="8"/>
      <c r="J500" s="367"/>
      <c r="K500" s="246" t="str">
        <f t="shared" si="45"/>
        <v xml:space="preserve"> </v>
      </c>
      <c r="L500" s="375"/>
      <c r="N500" s="32">
        <f t="shared" si="46"/>
        <v>0</v>
      </c>
      <c r="O500" s="32">
        <f t="shared" si="47"/>
        <v>0</v>
      </c>
      <c r="Q500" s="32">
        <f t="shared" si="48"/>
        <v>0</v>
      </c>
      <c r="R500" s="32">
        <f t="shared" si="49"/>
        <v>0</v>
      </c>
      <c r="V500" s="368"/>
      <c r="W500" s="9"/>
      <c r="Y500" s="32">
        <f t="shared" si="50"/>
        <v>0</v>
      </c>
      <c r="Z500" s="32">
        <f t="shared" si="51"/>
        <v>0</v>
      </c>
    </row>
    <row r="501" spans="1:26" x14ac:dyDescent="0.2">
      <c r="A501" s="70">
        <f t="shared" si="43"/>
        <v>486</v>
      </c>
      <c r="B501" s="303">
        <f t="shared" si="44"/>
        <v>0</v>
      </c>
      <c r="C501" s="304"/>
      <c r="D501" s="106"/>
      <c r="E501" s="106"/>
      <c r="F501" s="4"/>
      <c r="G501" s="40"/>
      <c r="H501" s="60"/>
      <c r="I501" s="8"/>
      <c r="J501" s="367"/>
      <c r="K501" s="246" t="str">
        <f t="shared" si="45"/>
        <v xml:space="preserve"> </v>
      </c>
      <c r="L501" s="375"/>
      <c r="N501" s="32">
        <f t="shared" si="46"/>
        <v>0</v>
      </c>
      <c r="O501" s="32">
        <f t="shared" si="47"/>
        <v>0</v>
      </c>
      <c r="Q501" s="32">
        <f t="shared" si="48"/>
        <v>0</v>
      </c>
      <c r="R501" s="32">
        <f t="shared" si="49"/>
        <v>0</v>
      </c>
      <c r="V501" s="368"/>
      <c r="W501" s="9"/>
      <c r="Y501" s="32">
        <f t="shared" si="50"/>
        <v>0</v>
      </c>
      <c r="Z501" s="32">
        <f t="shared" si="51"/>
        <v>0</v>
      </c>
    </row>
    <row r="502" spans="1:26" x14ac:dyDescent="0.2">
      <c r="A502" s="70">
        <f t="shared" si="43"/>
        <v>487</v>
      </c>
      <c r="B502" s="303">
        <f t="shared" si="44"/>
        <v>0</v>
      </c>
      <c r="C502" s="304"/>
      <c r="D502" s="106"/>
      <c r="E502" s="106"/>
      <c r="F502" s="4"/>
      <c r="G502" s="40"/>
      <c r="H502" s="60"/>
      <c r="I502" s="8"/>
      <c r="J502" s="367"/>
      <c r="K502" s="246" t="str">
        <f t="shared" si="45"/>
        <v xml:space="preserve"> </v>
      </c>
      <c r="L502" s="375"/>
      <c r="N502" s="32">
        <f t="shared" si="46"/>
        <v>0</v>
      </c>
      <c r="O502" s="32">
        <f t="shared" si="47"/>
        <v>0</v>
      </c>
      <c r="Q502" s="32">
        <f t="shared" si="48"/>
        <v>0</v>
      </c>
      <c r="R502" s="32">
        <f t="shared" si="49"/>
        <v>0</v>
      </c>
      <c r="V502" s="368"/>
      <c r="W502" s="9"/>
      <c r="Y502" s="32">
        <f t="shared" si="50"/>
        <v>0</v>
      </c>
      <c r="Z502" s="32">
        <f t="shared" si="51"/>
        <v>0</v>
      </c>
    </row>
    <row r="503" spans="1:26" x14ac:dyDescent="0.2">
      <c r="A503" s="70">
        <f t="shared" si="43"/>
        <v>488</v>
      </c>
      <c r="B503" s="303">
        <f t="shared" si="44"/>
        <v>0</v>
      </c>
      <c r="C503" s="304"/>
      <c r="D503" s="106"/>
      <c r="E503" s="106"/>
      <c r="F503" s="4"/>
      <c r="G503" s="40"/>
      <c r="H503" s="60"/>
      <c r="I503" s="8"/>
      <c r="J503" s="367"/>
      <c r="K503" s="246" t="str">
        <f t="shared" si="45"/>
        <v xml:space="preserve"> </v>
      </c>
      <c r="L503" s="375"/>
      <c r="N503" s="32">
        <f t="shared" si="46"/>
        <v>0</v>
      </c>
      <c r="O503" s="32">
        <f t="shared" si="47"/>
        <v>0</v>
      </c>
      <c r="Q503" s="32">
        <f t="shared" si="48"/>
        <v>0</v>
      </c>
      <c r="R503" s="32">
        <f t="shared" si="49"/>
        <v>0</v>
      </c>
      <c r="V503" s="368"/>
      <c r="W503" s="9"/>
      <c r="Y503" s="32">
        <f t="shared" si="50"/>
        <v>0</v>
      </c>
      <c r="Z503" s="32">
        <f t="shared" si="51"/>
        <v>0</v>
      </c>
    </row>
    <row r="504" spans="1:26" x14ac:dyDescent="0.2">
      <c r="A504" s="70">
        <f t="shared" si="43"/>
        <v>489</v>
      </c>
      <c r="B504" s="303">
        <f t="shared" si="44"/>
        <v>0</v>
      </c>
      <c r="C504" s="304"/>
      <c r="D504" s="106"/>
      <c r="E504" s="106"/>
      <c r="F504" s="4"/>
      <c r="G504" s="40"/>
      <c r="H504" s="60"/>
      <c r="I504" s="8"/>
      <c r="J504" s="367"/>
      <c r="K504" s="246" t="str">
        <f t="shared" si="45"/>
        <v xml:space="preserve"> </v>
      </c>
      <c r="L504" s="375"/>
      <c r="N504" s="32">
        <f t="shared" si="46"/>
        <v>0</v>
      </c>
      <c r="O504" s="32">
        <f t="shared" si="47"/>
        <v>0</v>
      </c>
      <c r="Q504" s="32">
        <f t="shared" si="48"/>
        <v>0</v>
      </c>
      <c r="R504" s="32">
        <f t="shared" si="49"/>
        <v>0</v>
      </c>
      <c r="V504" s="368"/>
      <c r="W504" s="9"/>
      <c r="Y504" s="32">
        <f t="shared" si="50"/>
        <v>0</v>
      </c>
      <c r="Z504" s="32">
        <f t="shared" si="51"/>
        <v>0</v>
      </c>
    </row>
    <row r="505" spans="1:26" x14ac:dyDescent="0.2">
      <c r="A505" s="70">
        <f t="shared" si="43"/>
        <v>490</v>
      </c>
      <c r="B505" s="303">
        <f t="shared" si="44"/>
        <v>0</v>
      </c>
      <c r="C505" s="304"/>
      <c r="D505" s="106"/>
      <c r="E505" s="106"/>
      <c r="F505" s="4"/>
      <c r="G505" s="40"/>
      <c r="H505" s="60"/>
      <c r="I505" s="8"/>
      <c r="J505" s="367"/>
      <c r="K505" s="246" t="str">
        <f t="shared" si="45"/>
        <v xml:space="preserve"> </v>
      </c>
      <c r="L505" s="375"/>
      <c r="N505" s="32">
        <f t="shared" si="46"/>
        <v>0</v>
      </c>
      <c r="O505" s="32">
        <f t="shared" si="47"/>
        <v>0</v>
      </c>
      <c r="Q505" s="32">
        <f t="shared" si="48"/>
        <v>0</v>
      </c>
      <c r="R505" s="32">
        <f t="shared" si="49"/>
        <v>0</v>
      </c>
      <c r="V505" s="368"/>
      <c r="W505" s="9"/>
      <c r="Y505" s="32">
        <f t="shared" si="50"/>
        <v>0</v>
      </c>
      <c r="Z505" s="32">
        <f t="shared" si="51"/>
        <v>0</v>
      </c>
    </row>
    <row r="506" spans="1:26" x14ac:dyDescent="0.2">
      <c r="A506" s="70">
        <f t="shared" si="43"/>
        <v>491</v>
      </c>
      <c r="B506" s="303">
        <f t="shared" si="44"/>
        <v>0</v>
      </c>
      <c r="C506" s="304"/>
      <c r="D506" s="106"/>
      <c r="E506" s="106"/>
      <c r="F506" s="4"/>
      <c r="G506" s="40"/>
      <c r="H506" s="60"/>
      <c r="I506" s="8"/>
      <c r="J506" s="367"/>
      <c r="K506" s="246" t="str">
        <f t="shared" si="45"/>
        <v xml:space="preserve"> </v>
      </c>
      <c r="L506" s="375"/>
      <c r="N506" s="32">
        <f t="shared" si="46"/>
        <v>0</v>
      </c>
      <c r="O506" s="32">
        <f t="shared" si="47"/>
        <v>0</v>
      </c>
      <c r="Q506" s="32">
        <f t="shared" si="48"/>
        <v>0</v>
      </c>
      <c r="R506" s="32">
        <f t="shared" si="49"/>
        <v>0</v>
      </c>
      <c r="V506" s="368"/>
      <c r="W506" s="9"/>
      <c r="Y506" s="32">
        <f t="shared" si="50"/>
        <v>0</v>
      </c>
      <c r="Z506" s="32">
        <f t="shared" si="51"/>
        <v>0</v>
      </c>
    </row>
    <row r="507" spans="1:26" x14ac:dyDescent="0.2">
      <c r="A507" s="70">
        <f t="shared" si="43"/>
        <v>492</v>
      </c>
      <c r="B507" s="303">
        <f t="shared" si="44"/>
        <v>0</v>
      </c>
      <c r="C507" s="304"/>
      <c r="D507" s="106"/>
      <c r="E507" s="106"/>
      <c r="F507" s="4"/>
      <c r="G507" s="40"/>
      <c r="H507" s="60"/>
      <c r="I507" s="8"/>
      <c r="J507" s="367"/>
      <c r="K507" s="246" t="str">
        <f t="shared" si="45"/>
        <v xml:space="preserve"> </v>
      </c>
      <c r="L507" s="375"/>
      <c r="N507" s="32">
        <f t="shared" si="46"/>
        <v>0</v>
      </c>
      <c r="O507" s="32">
        <f t="shared" si="47"/>
        <v>0</v>
      </c>
      <c r="Q507" s="32">
        <f t="shared" si="48"/>
        <v>0</v>
      </c>
      <c r="R507" s="32">
        <f t="shared" si="49"/>
        <v>0</v>
      </c>
      <c r="V507" s="368"/>
      <c r="W507" s="9"/>
      <c r="Y507" s="32">
        <f t="shared" si="50"/>
        <v>0</v>
      </c>
      <c r="Z507" s="32">
        <f t="shared" si="51"/>
        <v>0</v>
      </c>
    </row>
    <row r="508" spans="1:26" x14ac:dyDescent="0.2">
      <c r="A508" s="70">
        <f t="shared" si="43"/>
        <v>493</v>
      </c>
      <c r="B508" s="303">
        <f t="shared" si="44"/>
        <v>0</v>
      </c>
      <c r="C508" s="304"/>
      <c r="D508" s="106"/>
      <c r="E508" s="106"/>
      <c r="F508" s="4"/>
      <c r="G508" s="40"/>
      <c r="H508" s="60"/>
      <c r="I508" s="8"/>
      <c r="J508" s="367"/>
      <c r="K508" s="246" t="str">
        <f t="shared" si="45"/>
        <v xml:space="preserve"> </v>
      </c>
      <c r="L508" s="375"/>
      <c r="N508" s="32">
        <f t="shared" si="46"/>
        <v>0</v>
      </c>
      <c r="O508" s="32">
        <f t="shared" si="47"/>
        <v>0</v>
      </c>
      <c r="Q508" s="32">
        <f t="shared" si="48"/>
        <v>0</v>
      </c>
      <c r="R508" s="32">
        <f t="shared" si="49"/>
        <v>0</v>
      </c>
      <c r="V508" s="368"/>
      <c r="W508" s="9"/>
      <c r="Y508" s="32">
        <f t="shared" si="50"/>
        <v>0</v>
      </c>
      <c r="Z508" s="32">
        <f t="shared" si="51"/>
        <v>0</v>
      </c>
    </row>
    <row r="509" spans="1:26" x14ac:dyDescent="0.2">
      <c r="A509" s="70">
        <f t="shared" si="43"/>
        <v>494</v>
      </c>
      <c r="B509" s="303">
        <f t="shared" si="44"/>
        <v>0</v>
      </c>
      <c r="C509" s="304"/>
      <c r="D509" s="106"/>
      <c r="E509" s="106"/>
      <c r="F509" s="4"/>
      <c r="G509" s="40"/>
      <c r="H509" s="60"/>
      <c r="I509" s="8"/>
      <c r="J509" s="367"/>
      <c r="K509" s="246" t="str">
        <f t="shared" si="45"/>
        <v xml:space="preserve"> </v>
      </c>
      <c r="L509" s="375"/>
      <c r="N509" s="32">
        <f t="shared" si="46"/>
        <v>0</v>
      </c>
      <c r="O509" s="32">
        <f t="shared" si="47"/>
        <v>0</v>
      </c>
      <c r="Q509" s="32">
        <f t="shared" si="48"/>
        <v>0</v>
      </c>
      <c r="R509" s="32">
        <f t="shared" si="49"/>
        <v>0</v>
      </c>
      <c r="V509" s="368"/>
      <c r="W509" s="9"/>
      <c r="Y509" s="32">
        <f t="shared" si="50"/>
        <v>0</v>
      </c>
      <c r="Z509" s="32">
        <f t="shared" si="51"/>
        <v>0</v>
      </c>
    </row>
    <row r="510" spans="1:26" x14ac:dyDescent="0.2">
      <c r="A510" s="70">
        <f t="shared" si="43"/>
        <v>495</v>
      </c>
      <c r="B510" s="303">
        <f t="shared" si="44"/>
        <v>0</v>
      </c>
      <c r="C510" s="304"/>
      <c r="D510" s="106"/>
      <c r="E510" s="106"/>
      <c r="F510" s="4"/>
      <c r="G510" s="40"/>
      <c r="H510" s="60"/>
      <c r="I510" s="8"/>
      <c r="J510" s="367"/>
      <c r="K510" s="246" t="str">
        <f t="shared" si="45"/>
        <v xml:space="preserve"> </v>
      </c>
      <c r="L510" s="375"/>
      <c r="N510" s="32">
        <f t="shared" si="46"/>
        <v>0</v>
      </c>
      <c r="O510" s="32">
        <f t="shared" si="47"/>
        <v>0</v>
      </c>
      <c r="Q510" s="32">
        <f t="shared" si="48"/>
        <v>0</v>
      </c>
      <c r="R510" s="32">
        <f t="shared" si="49"/>
        <v>0</v>
      </c>
      <c r="V510" s="368"/>
      <c r="W510" s="9"/>
      <c r="Y510" s="32">
        <f t="shared" si="50"/>
        <v>0</v>
      </c>
      <c r="Z510" s="32">
        <f t="shared" si="51"/>
        <v>0</v>
      </c>
    </row>
    <row r="511" spans="1:26" x14ac:dyDescent="0.2">
      <c r="A511" s="70">
        <f t="shared" si="43"/>
        <v>496</v>
      </c>
      <c r="B511" s="303">
        <f t="shared" si="44"/>
        <v>0</v>
      </c>
      <c r="C511" s="304"/>
      <c r="D511" s="106"/>
      <c r="E511" s="106"/>
      <c r="F511" s="4"/>
      <c r="G511" s="40"/>
      <c r="H511" s="60"/>
      <c r="I511" s="8"/>
      <c r="J511" s="367"/>
      <c r="K511" s="246" t="str">
        <f t="shared" si="45"/>
        <v xml:space="preserve"> </v>
      </c>
      <c r="L511" s="375"/>
      <c r="N511" s="32">
        <f t="shared" si="46"/>
        <v>0</v>
      </c>
      <c r="O511" s="32">
        <f t="shared" si="47"/>
        <v>0</v>
      </c>
      <c r="Q511" s="32">
        <f t="shared" si="48"/>
        <v>0</v>
      </c>
      <c r="R511" s="32">
        <f t="shared" si="49"/>
        <v>0</v>
      </c>
      <c r="V511" s="368"/>
      <c r="W511" s="9"/>
      <c r="Y511" s="32">
        <f t="shared" si="50"/>
        <v>0</v>
      </c>
      <c r="Z511" s="32">
        <f t="shared" si="51"/>
        <v>0</v>
      </c>
    </row>
    <row r="512" spans="1:26" x14ac:dyDescent="0.2">
      <c r="A512" s="70">
        <f t="shared" si="8"/>
        <v>497</v>
      </c>
      <c r="B512" s="303">
        <f t="shared" si="25"/>
        <v>0</v>
      </c>
      <c r="C512" s="304"/>
      <c r="D512" s="106"/>
      <c r="E512" s="106"/>
      <c r="F512" s="4"/>
      <c r="G512" s="40"/>
      <c r="H512" s="60"/>
      <c r="I512" s="8"/>
      <c r="J512" s="367"/>
      <c r="K512" s="246" t="str">
        <f t="shared" si="26"/>
        <v xml:space="preserve"> </v>
      </c>
      <c r="L512" s="375"/>
      <c r="N512" s="32">
        <f t="shared" si="27"/>
        <v>0</v>
      </c>
      <c r="O512" s="32">
        <f t="shared" si="28"/>
        <v>0</v>
      </c>
      <c r="Q512" s="32">
        <f t="shared" si="29"/>
        <v>0</v>
      </c>
      <c r="R512" s="32">
        <f t="shared" si="30"/>
        <v>0</v>
      </c>
      <c r="V512" s="368"/>
      <c r="W512" s="9"/>
      <c r="Y512" s="32">
        <f t="shared" si="31"/>
        <v>0</v>
      </c>
      <c r="Z512" s="32">
        <f t="shared" si="32"/>
        <v>0</v>
      </c>
    </row>
    <row r="513" spans="1:26" x14ac:dyDescent="0.2">
      <c r="A513" s="70">
        <f t="shared" si="8"/>
        <v>498</v>
      </c>
      <c r="B513" s="303">
        <f t="shared" si="25"/>
        <v>0</v>
      </c>
      <c r="C513" s="304"/>
      <c r="D513" s="106"/>
      <c r="E513" s="106"/>
      <c r="F513" s="4"/>
      <c r="G513" s="40"/>
      <c r="H513" s="60"/>
      <c r="I513" s="8"/>
      <c r="J513" s="367"/>
      <c r="K513" s="246" t="str">
        <f t="shared" si="26"/>
        <v xml:space="preserve"> </v>
      </c>
      <c r="L513" s="375"/>
      <c r="N513" s="32">
        <f t="shared" si="27"/>
        <v>0</v>
      </c>
      <c r="O513" s="32">
        <f t="shared" si="28"/>
        <v>0</v>
      </c>
      <c r="Q513" s="32">
        <f t="shared" si="29"/>
        <v>0</v>
      </c>
      <c r="R513" s="32">
        <f t="shared" si="30"/>
        <v>0</v>
      </c>
      <c r="V513" s="368"/>
      <c r="W513" s="9"/>
      <c r="Y513" s="32">
        <f t="shared" si="31"/>
        <v>0</v>
      </c>
      <c r="Z513" s="32">
        <f t="shared" si="32"/>
        <v>0</v>
      </c>
    </row>
    <row r="514" spans="1:26" x14ac:dyDescent="0.2">
      <c r="A514" s="70">
        <f t="shared" si="8"/>
        <v>499</v>
      </c>
      <c r="B514" s="303">
        <f t="shared" si="25"/>
        <v>0</v>
      </c>
      <c r="C514" s="304"/>
      <c r="D514" s="106"/>
      <c r="E514" s="106"/>
      <c r="F514" s="4"/>
      <c r="G514" s="40"/>
      <c r="H514" s="60"/>
      <c r="I514" s="8"/>
      <c r="J514" s="367"/>
      <c r="K514" s="246" t="str">
        <f t="shared" si="26"/>
        <v xml:space="preserve"> </v>
      </c>
      <c r="L514" s="375"/>
      <c r="N514" s="32">
        <f t="shared" si="27"/>
        <v>0</v>
      </c>
      <c r="O514" s="32">
        <f t="shared" si="28"/>
        <v>0</v>
      </c>
      <c r="Q514" s="32">
        <f t="shared" si="29"/>
        <v>0</v>
      </c>
      <c r="R514" s="32">
        <f t="shared" si="30"/>
        <v>0</v>
      </c>
      <c r="V514" s="368"/>
      <c r="W514" s="9"/>
      <c r="Y514" s="32">
        <f t="shared" si="31"/>
        <v>0</v>
      </c>
      <c r="Z514" s="32">
        <f t="shared" si="32"/>
        <v>0</v>
      </c>
    </row>
    <row r="515" spans="1:26" ht="14.25" customHeight="1" thickBot="1" x14ac:dyDescent="0.25">
      <c r="A515" s="71">
        <f t="shared" si="8"/>
        <v>500</v>
      </c>
      <c r="B515" s="288">
        <f t="shared" si="25"/>
        <v>0</v>
      </c>
      <c r="C515" s="302"/>
      <c r="D515" s="107"/>
      <c r="E515" s="107"/>
      <c r="F515" s="61"/>
      <c r="G515" s="62"/>
      <c r="H515" s="63"/>
      <c r="I515" s="8"/>
      <c r="J515" s="369"/>
      <c r="K515" s="370" t="str">
        <f t="shared" si="26"/>
        <v xml:space="preserve"> </v>
      </c>
      <c r="L515" s="376"/>
      <c r="M515" s="371"/>
      <c r="N515" s="371">
        <f t="shared" si="27"/>
        <v>0</v>
      </c>
      <c r="O515" s="371">
        <f t="shared" si="28"/>
        <v>0</v>
      </c>
      <c r="P515" s="371"/>
      <c r="Q515" s="371">
        <f t="shared" si="29"/>
        <v>0</v>
      </c>
      <c r="R515" s="371">
        <f t="shared" si="30"/>
        <v>0</v>
      </c>
      <c r="S515" s="371"/>
      <c r="T515" s="371"/>
      <c r="U515" s="371"/>
      <c r="V515" s="380"/>
      <c r="W515" s="9"/>
      <c r="Y515" s="32">
        <f t="shared" si="31"/>
        <v>0</v>
      </c>
      <c r="Z515" s="32">
        <f t="shared" si="32"/>
        <v>0</v>
      </c>
    </row>
    <row r="516" spans="1:26" ht="15.75" customHeight="1" thickTop="1" thickBot="1" x14ac:dyDescent="0.25">
      <c r="A516" s="11"/>
      <c r="B516" s="8"/>
      <c r="C516" s="8"/>
      <c r="D516" s="161" t="str">
        <f>IF(+Operation=0, "YOUR FIRM'S NAME IS MISSING.", +Operation)</f>
        <v>YOUR FIRM'S NAME IS MISSING.</v>
      </c>
      <c r="E516" s="161" t="str">
        <f>IF(ISNUMBER(+POID), IF(+POID &gt;300000000, IF(+POID &gt;999999999, "INVALID ID NUMBER", +POID ), "INVALID ID NUMBER" ), "YOUR ID NUMBER IS MISSING.")</f>
        <v>YOUR ID NUMBER IS MISSING.</v>
      </c>
      <c r="F516" s="8"/>
      <c r="G516" s="152">
        <f>+Q1cTons</f>
        <v>0</v>
      </c>
      <c r="H516" s="79"/>
      <c r="I516" s="8"/>
      <c r="J516" s="8"/>
      <c r="K516" s="8"/>
      <c r="L516" s="8"/>
      <c r="V516" s="381"/>
      <c r="W516" s="9"/>
    </row>
    <row r="517" spans="1:26" ht="6" customHeight="1" thickTop="1" x14ac:dyDescent="0.2">
      <c r="A517" s="12"/>
      <c r="B517" s="29"/>
      <c r="C517" s="29"/>
      <c r="D517" s="29"/>
      <c r="E517" s="29"/>
      <c r="F517" s="29"/>
      <c r="G517" s="29"/>
      <c r="H517" s="29"/>
      <c r="I517" s="29"/>
      <c r="J517" s="29"/>
      <c r="K517" s="29"/>
      <c r="L517" s="29"/>
      <c r="V517" s="29"/>
      <c r="W517" s="13"/>
    </row>
  </sheetData>
  <sheetProtection algorithmName="SHA-512" hashValue="9o8xySVfV4pba9sihpp/Q9c4DBI1qU+UmZkNBGSYgy5PWApYlJsGye6Q/TPurGU4mBMe5YPMBZR7rqTvCz9gWg==" saltValue="+p85T3/zAFKrAN/kYCTHgQ==" spinCount="100000" sheet="1" objects="1" scenarios="1"/>
  <phoneticPr fontId="0" type="noConversion"/>
  <conditionalFormatting sqref="D16:D256 D357:D359 D460:D461 D512:D515">
    <cfRule type="expression" priority="67" stopIfTrue="1">
      <formula>ISBLANK(E16)</formula>
    </cfRule>
    <cfRule type="expression" dxfId="737" priority="68" stopIfTrue="1">
      <formula>ISBLANK(D16)</formula>
    </cfRule>
  </conditionalFormatting>
  <conditionalFormatting sqref="E16:E256 E357:E359 E460:E461 E512:E515">
    <cfRule type="expression" dxfId="736" priority="69" stopIfTrue="1">
      <formula>ISNA(+B16)</formula>
    </cfRule>
    <cfRule type="expression" priority="70" stopIfTrue="1">
      <formula>+F16+G16+H16=0</formula>
    </cfRule>
    <cfRule type="expression" dxfId="735" priority="71" stopIfTrue="1">
      <formula>+F16+G16+H16=+F16+G16+H16+B16</formula>
    </cfRule>
  </conditionalFormatting>
  <conditionalFormatting sqref="F16:F256 F357:F359 F460:F461 F512:F515">
    <cfRule type="expression" priority="72" stopIfTrue="1">
      <formula>+G16+H16=0</formula>
    </cfRule>
    <cfRule type="expression" dxfId="734" priority="73" stopIfTrue="1">
      <formula>+G16+H16=+G16+H16+F16</formula>
    </cfRule>
  </conditionalFormatting>
  <conditionalFormatting sqref="G16:G256 G357:G359 G460:G461 G512:G515">
    <cfRule type="expression" priority="74" stopIfTrue="1">
      <formula>+F16+G16+H16=0</formula>
    </cfRule>
    <cfRule type="expression" dxfId="733" priority="75" stopIfTrue="1">
      <formula>+F16+G16+H16=+F16+H16</formula>
    </cfRule>
  </conditionalFormatting>
  <conditionalFormatting sqref="H16:H256 H357:H359 H460:H461 H512:H515">
    <cfRule type="expression" priority="76" stopIfTrue="1">
      <formula>+G16+H16=0</formula>
    </cfRule>
    <cfRule type="expression" dxfId="732" priority="77" stopIfTrue="1">
      <formula>+G16+H16=+G16</formula>
    </cfRule>
    <cfRule type="cellIs" dxfId="731" priority="78" stopIfTrue="1" operator="notBetween">
      <formula>15</formula>
      <formula>35</formula>
    </cfRule>
  </conditionalFormatting>
  <conditionalFormatting sqref="J16:J256 J357:J359 J460:J461 J512:J515">
    <cfRule type="cellIs" dxfId="730" priority="79" stopIfTrue="1" operator="equal">
      <formula>0</formula>
    </cfRule>
    <cfRule type="cellIs" dxfId="729" priority="80" stopIfTrue="1" operator="equal">
      <formula>1</formula>
    </cfRule>
    <cfRule type="expression" dxfId="728" priority="81" stopIfTrue="1">
      <formula>+K16="ERROR"</formula>
    </cfRule>
  </conditionalFormatting>
  <conditionalFormatting sqref="K16:K256 K357:K359 K460:K461 K512:K515">
    <cfRule type="expression" dxfId="727" priority="82" stopIfTrue="1">
      <formula>+J16=0</formula>
    </cfRule>
    <cfRule type="expression" dxfId="726" priority="83" stopIfTrue="1">
      <formula>+J16=1</formula>
    </cfRule>
  </conditionalFormatting>
  <conditionalFormatting sqref="L16:L256 L357:L359 L460:L461 L512:L515">
    <cfRule type="expression" dxfId="725" priority="84" stopIfTrue="1">
      <formula>+J16=0</formula>
    </cfRule>
    <cfRule type="expression" dxfId="724" priority="85" stopIfTrue="1">
      <formula>+J16=1</formula>
    </cfRule>
  </conditionalFormatting>
  <conditionalFormatting sqref="V16:V256 V357:V359 V460:V461 V512:V515">
    <cfRule type="expression" dxfId="723" priority="86" stopIfTrue="1">
      <formula>+J16=0</formula>
    </cfRule>
    <cfRule type="expression" dxfId="722" priority="87" stopIfTrue="1">
      <formula>ISBLANK(V16)</formula>
    </cfRule>
  </conditionalFormatting>
  <conditionalFormatting sqref="D516">
    <cfRule type="cellIs" dxfId="721" priority="88" stopIfTrue="1" operator="notEqual">
      <formula>+Operation</formula>
    </cfRule>
  </conditionalFormatting>
  <conditionalFormatting sqref="E516">
    <cfRule type="cellIs" dxfId="720" priority="89" stopIfTrue="1" operator="notEqual">
      <formula>+POID</formula>
    </cfRule>
  </conditionalFormatting>
  <conditionalFormatting sqref="D12">
    <cfRule type="cellIs" dxfId="719" priority="90" stopIfTrue="1" operator="notEqual">
      <formula>+Operation</formula>
    </cfRule>
  </conditionalFormatting>
  <conditionalFormatting sqref="E12">
    <cfRule type="cellIs" dxfId="718" priority="91" stopIfTrue="1" operator="notEqual">
      <formula>+POID</formula>
    </cfRule>
  </conditionalFormatting>
  <conditionalFormatting sqref="E13:E14">
    <cfRule type="expression" dxfId="717" priority="92" stopIfTrue="1">
      <formula>+Q1cIndicator &gt;0</formula>
    </cfRule>
  </conditionalFormatting>
  <conditionalFormatting sqref="B16:B256 B357:B359 B460:B461 B512:B515">
    <cfRule type="expression" dxfId="716" priority="93" stopIfTrue="1">
      <formula>ISNA(+B16)</formula>
    </cfRule>
  </conditionalFormatting>
  <conditionalFormatting sqref="D257:D356">
    <cfRule type="expression" priority="45" stopIfTrue="1">
      <formula>ISBLANK(E257)</formula>
    </cfRule>
    <cfRule type="expression" dxfId="715" priority="46" stopIfTrue="1">
      <formula>ISBLANK(D257)</formula>
    </cfRule>
  </conditionalFormatting>
  <conditionalFormatting sqref="E257:E356">
    <cfRule type="expression" dxfId="714" priority="47" stopIfTrue="1">
      <formula>ISNA(+B257)</formula>
    </cfRule>
    <cfRule type="expression" priority="48" stopIfTrue="1">
      <formula>+F257+G257+H257=0</formula>
    </cfRule>
    <cfRule type="expression" dxfId="713" priority="49" stopIfTrue="1">
      <formula>+F257+G257+H257=+F257+G257+H257+B257</formula>
    </cfRule>
  </conditionalFormatting>
  <conditionalFormatting sqref="F257:F356">
    <cfRule type="expression" priority="50" stopIfTrue="1">
      <formula>+G257+H257=0</formula>
    </cfRule>
    <cfRule type="expression" dxfId="712" priority="51" stopIfTrue="1">
      <formula>+G257+H257=+G257+H257+F257</formula>
    </cfRule>
  </conditionalFormatting>
  <conditionalFormatting sqref="G257:G356">
    <cfRule type="expression" priority="52" stopIfTrue="1">
      <formula>+F257+G257+H257=0</formula>
    </cfRule>
    <cfRule type="expression" dxfId="711" priority="53" stopIfTrue="1">
      <formula>+F257+G257+H257=+F257+H257</formula>
    </cfRule>
  </conditionalFormatting>
  <conditionalFormatting sqref="H257:H356">
    <cfRule type="expression" priority="54" stopIfTrue="1">
      <formula>+G257+H257=0</formula>
    </cfRule>
    <cfRule type="expression" dxfId="710" priority="55" stopIfTrue="1">
      <formula>+G257+H257=+G257</formula>
    </cfRule>
    <cfRule type="cellIs" dxfId="709" priority="56" stopIfTrue="1" operator="notBetween">
      <formula>15</formula>
      <formula>35</formula>
    </cfRule>
  </conditionalFormatting>
  <conditionalFormatting sqref="J257:J356">
    <cfRule type="cellIs" dxfId="708" priority="57" stopIfTrue="1" operator="equal">
      <formula>0</formula>
    </cfRule>
    <cfRule type="cellIs" dxfId="707" priority="58" stopIfTrue="1" operator="equal">
      <formula>1</formula>
    </cfRule>
    <cfRule type="expression" dxfId="706" priority="59" stopIfTrue="1">
      <formula>+K257="ERROR"</formula>
    </cfRule>
  </conditionalFormatting>
  <conditionalFormatting sqref="K257:K356">
    <cfRule type="expression" dxfId="705" priority="60" stopIfTrue="1">
      <formula>+J257=0</formula>
    </cfRule>
    <cfRule type="expression" dxfId="704" priority="61" stopIfTrue="1">
      <formula>+J257=1</formula>
    </cfRule>
  </conditionalFormatting>
  <conditionalFormatting sqref="L257:L356">
    <cfRule type="expression" dxfId="703" priority="62" stopIfTrue="1">
      <formula>+J257=0</formula>
    </cfRule>
    <cfRule type="expression" dxfId="702" priority="63" stopIfTrue="1">
      <formula>+J257=1</formula>
    </cfRule>
  </conditionalFormatting>
  <conditionalFormatting sqref="V257:V356">
    <cfRule type="expression" dxfId="701" priority="64" stopIfTrue="1">
      <formula>+J257=0</formula>
    </cfRule>
    <cfRule type="expression" dxfId="700" priority="65" stopIfTrue="1">
      <formula>ISBLANK(V257)</formula>
    </cfRule>
  </conditionalFormatting>
  <conditionalFormatting sqref="B257:B356">
    <cfRule type="expression" dxfId="699" priority="66" stopIfTrue="1">
      <formula>ISNA(+B257)</formula>
    </cfRule>
  </conditionalFormatting>
  <conditionalFormatting sqref="D360:D459">
    <cfRule type="expression" priority="23" stopIfTrue="1">
      <formula>ISBLANK(E360)</formula>
    </cfRule>
    <cfRule type="expression" dxfId="698" priority="24" stopIfTrue="1">
      <formula>ISBLANK(D360)</formula>
    </cfRule>
  </conditionalFormatting>
  <conditionalFormatting sqref="E360:E459">
    <cfRule type="expression" dxfId="697" priority="25" stopIfTrue="1">
      <formula>ISNA(+B360)</formula>
    </cfRule>
    <cfRule type="expression" priority="26" stopIfTrue="1">
      <formula>+F360+G360+H360=0</formula>
    </cfRule>
    <cfRule type="expression" dxfId="696" priority="27" stopIfTrue="1">
      <formula>+F360+G360+H360=+F360+G360+H360+B360</formula>
    </cfRule>
  </conditionalFormatting>
  <conditionalFormatting sqref="F360:F459">
    <cfRule type="expression" priority="28" stopIfTrue="1">
      <formula>+G360+H360=0</formula>
    </cfRule>
    <cfRule type="expression" dxfId="695" priority="29" stopIfTrue="1">
      <formula>+G360+H360=+G360+H360+F360</formula>
    </cfRule>
  </conditionalFormatting>
  <conditionalFormatting sqref="G360:G459">
    <cfRule type="expression" priority="30" stopIfTrue="1">
      <formula>+F360+G360+H360=0</formula>
    </cfRule>
    <cfRule type="expression" dxfId="694" priority="31" stopIfTrue="1">
      <formula>+F360+G360+H360=+F360+H360</formula>
    </cfRule>
  </conditionalFormatting>
  <conditionalFormatting sqref="H360:H459">
    <cfRule type="expression" priority="32" stopIfTrue="1">
      <formula>+G360+H360=0</formula>
    </cfRule>
    <cfRule type="expression" dxfId="693" priority="33" stopIfTrue="1">
      <formula>+G360+H360=+G360</formula>
    </cfRule>
    <cfRule type="cellIs" dxfId="692" priority="34" stopIfTrue="1" operator="notBetween">
      <formula>15</formula>
      <formula>35</formula>
    </cfRule>
  </conditionalFormatting>
  <conditionalFormatting sqref="J360:J459">
    <cfRule type="cellIs" dxfId="691" priority="35" stopIfTrue="1" operator="equal">
      <formula>0</formula>
    </cfRule>
    <cfRule type="cellIs" dxfId="690" priority="36" stopIfTrue="1" operator="equal">
      <formula>1</formula>
    </cfRule>
    <cfRule type="expression" dxfId="689" priority="37" stopIfTrue="1">
      <formula>+K360="ERROR"</formula>
    </cfRule>
  </conditionalFormatting>
  <conditionalFormatting sqref="K360:K459">
    <cfRule type="expression" dxfId="688" priority="38" stopIfTrue="1">
      <formula>+J360=0</formula>
    </cfRule>
    <cfRule type="expression" dxfId="687" priority="39" stopIfTrue="1">
      <formula>+J360=1</formula>
    </cfRule>
  </conditionalFormatting>
  <conditionalFormatting sqref="L360:L459">
    <cfRule type="expression" dxfId="686" priority="40" stopIfTrue="1">
      <formula>+J360=0</formula>
    </cfRule>
    <cfRule type="expression" dxfId="685" priority="41" stopIfTrue="1">
      <formula>+J360=1</formula>
    </cfRule>
  </conditionalFormatting>
  <conditionalFormatting sqref="V360:V459">
    <cfRule type="expression" dxfId="684" priority="42" stopIfTrue="1">
      <formula>+J360=0</formula>
    </cfRule>
    <cfRule type="expression" dxfId="683" priority="43" stopIfTrue="1">
      <formula>ISBLANK(V360)</formula>
    </cfRule>
  </conditionalFormatting>
  <conditionalFormatting sqref="B360:B459">
    <cfRule type="expression" dxfId="682" priority="44" stopIfTrue="1">
      <formula>ISNA(+B360)</formula>
    </cfRule>
  </conditionalFormatting>
  <conditionalFormatting sqref="D462:D511">
    <cfRule type="expression" priority="1" stopIfTrue="1">
      <formula>ISBLANK(E462)</formula>
    </cfRule>
    <cfRule type="expression" dxfId="681" priority="2" stopIfTrue="1">
      <formula>ISBLANK(D462)</formula>
    </cfRule>
  </conditionalFormatting>
  <conditionalFormatting sqref="E462:E511">
    <cfRule type="expression" dxfId="680" priority="3" stopIfTrue="1">
      <formula>ISNA(+B462)</formula>
    </cfRule>
    <cfRule type="expression" priority="4" stopIfTrue="1">
      <formula>+F462+G462+H462=0</formula>
    </cfRule>
    <cfRule type="expression" dxfId="679" priority="5" stopIfTrue="1">
      <formula>+F462+G462+H462=+F462+G462+H462+B462</formula>
    </cfRule>
  </conditionalFormatting>
  <conditionalFormatting sqref="F462:F511">
    <cfRule type="expression" priority="6" stopIfTrue="1">
      <formula>+G462+H462=0</formula>
    </cfRule>
    <cfRule type="expression" dxfId="678" priority="7" stopIfTrue="1">
      <formula>+G462+H462=+G462+H462+F462</formula>
    </cfRule>
  </conditionalFormatting>
  <conditionalFormatting sqref="G462:G511">
    <cfRule type="expression" priority="8" stopIfTrue="1">
      <formula>+F462+G462+H462=0</formula>
    </cfRule>
    <cfRule type="expression" dxfId="677" priority="9" stopIfTrue="1">
      <formula>+F462+G462+H462=+F462+H462</formula>
    </cfRule>
  </conditionalFormatting>
  <conditionalFormatting sqref="H462:H511">
    <cfRule type="expression" priority="10" stopIfTrue="1">
      <formula>+G462+H462=0</formula>
    </cfRule>
    <cfRule type="expression" dxfId="676" priority="11" stopIfTrue="1">
      <formula>+G462+H462=+G462</formula>
    </cfRule>
    <cfRule type="cellIs" dxfId="675" priority="12" stopIfTrue="1" operator="notBetween">
      <formula>15</formula>
      <formula>35</formula>
    </cfRule>
  </conditionalFormatting>
  <conditionalFormatting sqref="J462:J511">
    <cfRule type="cellIs" dxfId="674" priority="13" stopIfTrue="1" operator="equal">
      <formula>0</formula>
    </cfRule>
    <cfRule type="cellIs" dxfId="673" priority="14" stopIfTrue="1" operator="equal">
      <formula>1</formula>
    </cfRule>
    <cfRule type="expression" dxfId="672" priority="15" stopIfTrue="1">
      <formula>+K462="ERROR"</formula>
    </cfRule>
  </conditionalFormatting>
  <conditionalFormatting sqref="K462:K511">
    <cfRule type="expression" dxfId="671" priority="16" stopIfTrue="1">
      <formula>+J462=0</formula>
    </cfRule>
    <cfRule type="expression" dxfId="670" priority="17" stopIfTrue="1">
      <formula>+J462=1</formula>
    </cfRule>
  </conditionalFormatting>
  <conditionalFormatting sqref="L462:L511">
    <cfRule type="expression" dxfId="669" priority="18" stopIfTrue="1">
      <formula>+J462=0</formula>
    </cfRule>
    <cfRule type="expression" dxfId="668" priority="19" stopIfTrue="1">
      <formula>+J462=1</formula>
    </cfRule>
  </conditionalFormatting>
  <conditionalFormatting sqref="V462:V511">
    <cfRule type="expression" dxfId="667" priority="20" stopIfTrue="1">
      <formula>+J462=0</formula>
    </cfRule>
    <cfRule type="expression" dxfId="666" priority="21" stopIfTrue="1">
      <formula>ISBLANK(V462)</formula>
    </cfRule>
  </conditionalFormatting>
  <conditionalFormatting sqref="B462:B511">
    <cfRule type="expression" dxfId="665" priority="22" stopIfTrue="1">
      <formula>ISNA(+B462)</formula>
    </cfRule>
  </conditionalFormatting>
  <dataValidations count="1">
    <dataValidation type="whole" allowBlank="1" showInputMessage="1" showErrorMessage="1" errorTitle="Grape Pricing District Number" error="The district numbers range from 1 to 17 only." sqref="F16:F515" xr:uid="{00000000-0002-0000-0300-000000000000}">
      <formula1>1</formula1>
      <formula2>17</formula2>
    </dataValidation>
  </dataValidations>
  <hyperlinks>
    <hyperlink ref="E15" location="Varieties!A1" display="Click here for variety name list!" xr:uid="{D8C0F048-A465-4EF6-8BC2-0A59F146CF5C}"/>
    <hyperlink ref="F15" location="Districts!A1" display="Click for map!" xr:uid="{013D48EF-AC04-4654-AA20-0F2D69D7BA6B}"/>
  </hyperlinks>
  <pageMargins left="1" right="0.25" top="0.25" bottom="0.25" header="0" footer="0"/>
  <pageSetup paperSize="5" orientation="landscape"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CCFF"/>
  </sheetPr>
  <dimension ref="A1:U767"/>
  <sheetViews>
    <sheetView workbookViewId="0">
      <pane ySplit="15" topLeftCell="A17" activePane="bottomLeft" state="frozen"/>
      <selection pane="bottomLeft" activeCell="D17" sqref="D17"/>
    </sheetView>
  </sheetViews>
  <sheetFormatPr defaultRowHeight="12.75" x14ac:dyDescent="0.2"/>
  <cols>
    <col min="1" max="1" width="5.42578125" style="32" customWidth="1"/>
    <col min="2" max="2" width="5.42578125" style="32" hidden="1" customWidth="1"/>
    <col min="3" max="3" width="5.85546875" style="32" hidden="1" customWidth="1"/>
    <col min="4" max="4" width="31.28515625" style="32" customWidth="1"/>
    <col min="5" max="5" width="27.7109375" style="32" customWidth="1"/>
    <col min="6" max="6" width="14" style="32" customWidth="1"/>
    <col min="7" max="7" width="12.28515625" style="32" customWidth="1"/>
    <col min="8" max="8" width="11.5703125" style="32" customWidth="1"/>
    <col min="9" max="9" width="19.42578125" style="32" customWidth="1"/>
    <col min="10" max="10" width="11.42578125" style="32" hidden="1" customWidth="1"/>
    <col min="11" max="11" width="12" style="32" bestFit="1" customWidth="1"/>
    <col min="12" max="12" width="2.5703125" style="32" hidden="1" customWidth="1"/>
    <col min="13" max="13" width="17.85546875" style="32" hidden="1" customWidth="1"/>
    <col min="14" max="14" width="17" style="32" hidden="1" customWidth="1"/>
    <col min="15" max="15" width="21.5703125" style="32" hidden="1" customWidth="1"/>
    <col min="16" max="16" width="21" style="32" hidden="1" customWidth="1"/>
    <col min="17" max="17" width="2" style="32" customWidth="1"/>
    <col min="18" max="18" width="9.140625" style="32"/>
    <col min="19" max="21" width="0" style="32" hidden="1" customWidth="1"/>
    <col min="22" max="16384" width="9.140625" style="32"/>
  </cols>
  <sheetData>
    <row r="1" spans="1:21" ht="15.75" x14ac:dyDescent="0.25">
      <c r="A1" s="5" t="s">
        <v>988</v>
      </c>
      <c r="B1" s="6"/>
      <c r="C1" s="21"/>
      <c r="D1" s="21"/>
      <c r="E1" s="14"/>
      <c r="F1" s="25"/>
      <c r="G1" s="14"/>
      <c r="H1" s="14"/>
      <c r="I1" s="14"/>
      <c r="J1" s="14"/>
      <c r="K1" s="6"/>
      <c r="L1" s="6"/>
      <c r="M1" s="6"/>
      <c r="N1" s="6"/>
      <c r="O1" s="6"/>
      <c r="P1" s="6"/>
      <c r="Q1" s="7"/>
    </row>
    <row r="2" spans="1:21" ht="15.75" x14ac:dyDescent="0.25">
      <c r="A2" s="22" t="s">
        <v>998</v>
      </c>
      <c r="B2" s="8"/>
      <c r="C2" s="23"/>
      <c r="D2" s="23"/>
      <c r="E2" s="20"/>
      <c r="F2" s="26"/>
      <c r="G2" s="20"/>
      <c r="H2" s="20"/>
      <c r="I2" s="8"/>
      <c r="J2" s="8"/>
      <c r="K2" s="8"/>
      <c r="L2" s="8"/>
      <c r="M2" s="27"/>
      <c r="N2" s="8"/>
      <c r="O2" s="8"/>
      <c r="P2" s="8"/>
      <c r="Q2" s="9"/>
    </row>
    <row r="3" spans="1:21" ht="7.5" hidden="1" customHeight="1" x14ac:dyDescent="0.25">
      <c r="A3" s="11"/>
      <c r="B3" s="8"/>
      <c r="C3" s="23"/>
      <c r="D3" s="23"/>
      <c r="E3" s="8"/>
      <c r="F3" s="26"/>
      <c r="G3" s="20"/>
      <c r="H3" s="20"/>
      <c r="I3" s="8"/>
      <c r="J3" s="8"/>
      <c r="K3" s="8"/>
      <c r="L3" s="8"/>
      <c r="M3" s="27"/>
      <c r="N3" s="8"/>
      <c r="O3" s="8"/>
      <c r="P3" s="8"/>
      <c r="Q3" s="9"/>
    </row>
    <row r="4" spans="1:21" ht="13.5" thickBot="1" x14ac:dyDescent="0.25">
      <c r="A4" s="11"/>
      <c r="B4" s="8"/>
      <c r="C4" s="8"/>
      <c r="D4" s="8"/>
      <c r="E4" s="8"/>
      <c r="F4" s="8"/>
      <c r="G4" s="72" t="s">
        <v>70</v>
      </c>
      <c r="H4" s="73" t="s">
        <v>71</v>
      </c>
      <c r="I4" s="8"/>
      <c r="J4" s="8"/>
      <c r="K4" s="8"/>
      <c r="L4" s="8"/>
      <c r="M4" s="81" t="s">
        <v>125</v>
      </c>
      <c r="N4" s="8"/>
      <c r="O4" s="8"/>
      <c r="P4" s="8"/>
      <c r="Q4" s="9"/>
    </row>
    <row r="5" spans="1:21" ht="14.25" thickTop="1" thickBot="1" x14ac:dyDescent="0.25">
      <c r="A5" s="606" t="s">
        <v>1074</v>
      </c>
      <c r="B5" s="8"/>
      <c r="C5" s="8"/>
      <c r="D5" s="8"/>
      <c r="E5" s="8"/>
      <c r="F5" s="8"/>
      <c r="G5" s="1"/>
      <c r="H5" s="2"/>
      <c r="I5" s="8"/>
      <c r="J5" s="8"/>
      <c r="K5" s="8"/>
      <c r="L5" s="8"/>
      <c r="M5" s="116">
        <f>+Q2value *PDArate</f>
        <v>0</v>
      </c>
      <c r="N5" s="8"/>
      <c r="O5" s="8"/>
      <c r="P5" s="8"/>
      <c r="Q5" s="9"/>
    </row>
    <row r="6" spans="1:21" ht="26.25" customHeight="1" thickTop="1" x14ac:dyDescent="0.2">
      <c r="A6" s="697" t="s">
        <v>1002</v>
      </c>
      <c r="B6" s="8"/>
      <c r="C6" s="17"/>
      <c r="D6" s="8"/>
      <c r="E6" s="8"/>
      <c r="F6" s="8"/>
      <c r="G6" s="8"/>
      <c r="H6" s="8"/>
      <c r="I6" s="8"/>
      <c r="J6" s="8"/>
      <c r="K6" s="8"/>
      <c r="L6" s="8"/>
      <c r="M6" s="8"/>
      <c r="N6" s="8"/>
      <c r="O6" s="8"/>
      <c r="P6" s="8"/>
      <c r="Q6" s="9"/>
    </row>
    <row r="7" spans="1:21" ht="13.5" thickBot="1" x14ac:dyDescent="0.25">
      <c r="A7" s="629" t="s">
        <v>926</v>
      </c>
      <c r="B7" s="8"/>
      <c r="C7" s="17"/>
      <c r="D7" s="17"/>
      <c r="E7" s="8"/>
      <c r="F7" s="8"/>
      <c r="G7" s="8"/>
      <c r="H7" s="8"/>
      <c r="I7" s="81" t="s">
        <v>128</v>
      </c>
      <c r="J7" s="8"/>
      <c r="K7" s="8"/>
      <c r="L7" s="8"/>
      <c r="M7" s="17"/>
      <c r="N7" s="8"/>
      <c r="O7" s="8"/>
      <c r="P7" s="8"/>
      <c r="Q7" s="9"/>
    </row>
    <row r="8" spans="1:21" ht="14.25" thickTop="1" thickBot="1" x14ac:dyDescent="0.25">
      <c r="A8" s="629" t="s">
        <v>993</v>
      </c>
      <c r="B8" s="8"/>
      <c r="C8" s="17"/>
      <c r="D8" s="17"/>
      <c r="E8" s="8"/>
      <c r="F8" s="8"/>
      <c r="G8" s="8"/>
      <c r="H8" s="8"/>
      <c r="I8" s="110">
        <f>+Q2Tons-Q2purchased-Q2repurchased</f>
        <v>0</v>
      </c>
      <c r="J8" s="397" t="s">
        <v>131</v>
      </c>
      <c r="K8" s="397" t="s">
        <v>131</v>
      </c>
      <c r="L8" s="8"/>
      <c r="M8" s="17"/>
      <c r="N8" s="8"/>
      <c r="O8" s="8"/>
      <c r="P8" s="8"/>
      <c r="Q8" s="9"/>
    </row>
    <row r="9" spans="1:21" ht="14.25" thickTop="1" thickBot="1" x14ac:dyDescent="0.25">
      <c r="A9" s="626"/>
      <c r="B9" s="8"/>
      <c r="C9" s="8"/>
      <c r="D9" s="17"/>
      <c r="E9" s="8"/>
      <c r="F9" s="8"/>
      <c r="G9" s="8"/>
      <c r="H9" s="8"/>
      <c r="I9" s="110">
        <f>SUMIF(I16:I765,"=1",G16:G765)</f>
        <v>0</v>
      </c>
      <c r="J9" s="396" t="s">
        <v>132</v>
      </c>
      <c r="K9" s="396" t="s">
        <v>132</v>
      </c>
      <c r="L9" s="8"/>
      <c r="M9" s="240" t="s">
        <v>577</v>
      </c>
      <c r="N9" s="241"/>
      <c r="O9" s="241"/>
      <c r="P9" s="243"/>
      <c r="Q9" s="9"/>
    </row>
    <row r="10" spans="1:21" ht="14.25" thickTop="1" thickBot="1" x14ac:dyDescent="0.25">
      <c r="A10" s="867" t="s">
        <v>965</v>
      </c>
      <c r="B10" s="8"/>
      <c r="C10" s="8"/>
      <c r="D10" s="8"/>
      <c r="E10" s="8"/>
      <c r="F10" s="8"/>
      <c r="G10" s="8"/>
      <c r="H10" s="8"/>
      <c r="I10" s="110">
        <f>SUMIF(J16:J765,"=1",G16:G765)</f>
        <v>0</v>
      </c>
      <c r="J10" s="396" t="s">
        <v>133</v>
      </c>
      <c r="K10" s="396" t="s">
        <v>133</v>
      </c>
      <c r="L10" s="8"/>
      <c r="M10" s="242" t="s">
        <v>578</v>
      </c>
      <c r="N10" s="33"/>
      <c r="O10" s="33"/>
      <c r="P10" s="145"/>
      <c r="Q10" s="9"/>
    </row>
    <row r="11" spans="1:21" ht="15" customHeight="1" thickTop="1" thickBot="1" x14ac:dyDescent="0.25">
      <c r="A11" s="24"/>
      <c r="B11" s="8"/>
      <c r="C11" s="8"/>
      <c r="D11" s="161"/>
      <c r="E11" s="161"/>
      <c r="F11" s="8"/>
      <c r="G11" s="108">
        <f>SUM(G16:G765)</f>
        <v>0</v>
      </c>
      <c r="H11" s="8"/>
      <c r="I11" s="700"/>
      <c r="J11" s="8"/>
      <c r="K11" s="8"/>
      <c r="L11" s="8"/>
      <c r="M11" s="244">
        <f>SUM(M16:M765)</f>
        <v>0</v>
      </c>
      <c r="N11" s="99"/>
      <c r="O11" s="116">
        <f>SUM(O16:O765)</f>
        <v>0</v>
      </c>
      <c r="P11" s="116">
        <f>SUM(P16:P765)</f>
        <v>0</v>
      </c>
      <c r="Q11" s="9"/>
      <c r="S11" s="32">
        <f>SUM(S16:S765)</f>
        <v>0</v>
      </c>
      <c r="T11" s="32">
        <f>SUM(T16:T765)</f>
        <v>0</v>
      </c>
      <c r="U11" s="32">
        <v>0</v>
      </c>
    </row>
    <row r="12" spans="1:21" ht="13.5" thickTop="1" x14ac:dyDescent="0.2">
      <c r="A12" s="64"/>
      <c r="B12" s="43" t="s">
        <v>158</v>
      </c>
      <c r="C12" s="42" t="s">
        <v>158</v>
      </c>
      <c r="D12" s="735"/>
      <c r="E12" s="736" t="s">
        <v>999</v>
      </c>
      <c r="F12" s="65"/>
      <c r="G12" s="65"/>
      <c r="H12" s="65"/>
      <c r="I12" s="699" t="s">
        <v>921</v>
      </c>
      <c r="J12" s="386" t="s">
        <v>133</v>
      </c>
      <c r="K12" s="8"/>
      <c r="L12" s="238">
        <v>15</v>
      </c>
      <c r="M12" s="233" t="s">
        <v>570</v>
      </c>
      <c r="N12" s="123" t="s">
        <v>169</v>
      </c>
      <c r="O12" s="231" t="s">
        <v>574</v>
      </c>
      <c r="P12" s="232" t="s">
        <v>569</v>
      </c>
      <c r="Q12" s="9"/>
    </row>
    <row r="13" spans="1:21" x14ac:dyDescent="0.2">
      <c r="A13" s="67"/>
      <c r="B13" s="38" t="s">
        <v>58</v>
      </c>
      <c r="C13" s="45" t="s">
        <v>58</v>
      </c>
      <c r="D13" s="38"/>
      <c r="E13" s="38" t="str">
        <f>IF(Q2Indicator&gt;0,"BAD NAME FOR", "")</f>
        <v/>
      </c>
      <c r="F13" s="38" t="s">
        <v>54</v>
      </c>
      <c r="G13" s="38"/>
      <c r="H13" s="372"/>
      <c r="I13" s="699" t="s">
        <v>1031</v>
      </c>
      <c r="J13" s="54" t="s">
        <v>631</v>
      </c>
      <c r="K13" s="8"/>
      <c r="L13" s="8"/>
      <c r="M13" s="233" t="s">
        <v>128</v>
      </c>
      <c r="N13" s="123" t="s">
        <v>172</v>
      </c>
      <c r="O13" s="123" t="s">
        <v>575</v>
      </c>
      <c r="P13" s="234" t="s">
        <v>170</v>
      </c>
      <c r="Q13" s="9"/>
    </row>
    <row r="14" spans="1:21" x14ac:dyDescent="0.2">
      <c r="A14" s="617" t="s">
        <v>692</v>
      </c>
      <c r="B14" s="38" t="s">
        <v>57</v>
      </c>
      <c r="C14" s="45" t="s">
        <v>57</v>
      </c>
      <c r="D14" s="38" t="s">
        <v>900</v>
      </c>
      <c r="E14" s="38" t="s">
        <v>72</v>
      </c>
      <c r="F14" s="38" t="s">
        <v>946</v>
      </c>
      <c r="G14" s="38" t="s">
        <v>73</v>
      </c>
      <c r="H14" s="372" t="s">
        <v>59</v>
      </c>
      <c r="I14" s="699" t="s">
        <v>922</v>
      </c>
      <c r="J14" s="255" t="s">
        <v>632</v>
      </c>
      <c r="K14" s="8"/>
      <c r="L14" s="8"/>
      <c r="M14" s="233"/>
      <c r="N14" s="123" t="s">
        <v>173</v>
      </c>
      <c r="O14" s="39" t="s">
        <v>572</v>
      </c>
      <c r="P14" s="235" t="s">
        <v>576</v>
      </c>
      <c r="Q14" s="9"/>
    </row>
    <row r="15" spans="1:21" x14ac:dyDescent="0.2">
      <c r="A15" s="67"/>
      <c r="B15" s="38"/>
      <c r="C15" s="45"/>
      <c r="D15" s="69"/>
      <c r="E15" s="723" t="s">
        <v>944</v>
      </c>
      <c r="F15" s="723" t="s">
        <v>945</v>
      </c>
      <c r="G15" s="38" t="s">
        <v>74</v>
      </c>
      <c r="H15" s="372"/>
      <c r="I15" s="80" t="s">
        <v>923</v>
      </c>
      <c r="J15" s="493" t="s">
        <v>630</v>
      </c>
      <c r="K15" s="8"/>
      <c r="L15" s="8"/>
      <c r="M15" s="236" t="s">
        <v>571</v>
      </c>
      <c r="N15" s="41" t="s">
        <v>171</v>
      </c>
      <c r="O15" s="41" t="s">
        <v>573</v>
      </c>
      <c r="P15" s="523">
        <f>+PDArate</f>
        <v>1.25E-3</v>
      </c>
      <c r="Q15" s="9"/>
    </row>
    <row r="16" spans="1:21" ht="15" hidden="1" customHeight="1" x14ac:dyDescent="0.2">
      <c r="A16" s="70">
        <f t="shared" ref="A16:A30" si="0">ROW()-Q2line</f>
        <v>1</v>
      </c>
      <c r="B16" s="303">
        <f>IF(+G16&gt;0,9999,0)</f>
        <v>0</v>
      </c>
      <c r="C16" s="387"/>
      <c r="D16" s="388"/>
      <c r="E16" s="390" t="s">
        <v>633</v>
      </c>
      <c r="F16" s="389"/>
      <c r="G16" s="392">
        <f>Q1cOther</f>
        <v>0</v>
      </c>
      <c r="H16" s="391"/>
      <c r="I16" s="698"/>
      <c r="J16" s="385">
        <v>1</v>
      </c>
      <c r="K16" s="300" t="str">
        <f>IF(+I16 +J16 =1, " ", IF(+I16+J16=0,IF(G16&gt;0, "Grown by you.", " "),"ERROR "))</f>
        <v xml:space="preserve"> </v>
      </c>
      <c r="L16" s="301"/>
      <c r="M16" s="393"/>
      <c r="N16" s="394"/>
      <c r="O16" s="394"/>
      <c r="P16" s="395"/>
      <c r="Q16" s="9"/>
      <c r="T16" s="32">
        <f>IF(ISNA(+B16),1,0)</f>
        <v>0</v>
      </c>
      <c r="U16" s="32">
        <f>IF(ISERR(+B16),1,0)</f>
        <v>0</v>
      </c>
    </row>
    <row r="17" spans="1:21" x14ac:dyDescent="0.2">
      <c r="A17" s="70">
        <f t="shared" si="0"/>
        <v>2</v>
      </c>
      <c r="B17" s="121">
        <f t="shared" ref="B17:B79" si="1">IF(ISBLANK(E17),0,VLOOKUP(TRIM(E17),AllVarieties,4,FALSE))</f>
        <v>0</v>
      </c>
      <c r="C17" s="82"/>
      <c r="D17" s="616"/>
      <c r="E17" s="616"/>
      <c r="F17" s="4"/>
      <c r="G17" s="40"/>
      <c r="H17" s="77"/>
      <c r="I17" s="290"/>
      <c r="J17" s="382"/>
      <c r="K17" s="300" t="str">
        <f t="shared" ref="K17:K80" si="2">IF(+I17 +J17 =1, " ", IF(+I17+J17=0,IF(G17&gt;0, "Grown by you.", " "),"ERROR "))</f>
        <v xml:space="preserve"> </v>
      </c>
      <c r="L17" s="301"/>
      <c r="M17" s="239">
        <f t="shared" ref="M17:M80" si="3">IF(+I17+J17=0,IF(G17&gt;0, +G17, 0),0)</f>
        <v>0</v>
      </c>
      <c r="N17" s="95">
        <f t="shared" ref="N17:N79" si="4">IF(F17&lt;1,0,IF(F17&gt;17,0,VLOOKUP(VALUE(B17),T10Value,VALUE(F17)+1,FALSE)))</f>
        <v>0</v>
      </c>
      <c r="O17" s="95">
        <f>ROUND(+M17,1)*N17</f>
        <v>0</v>
      </c>
      <c r="P17" s="352">
        <f t="shared" ref="P17:P79" si="5">+O17*PDArate</f>
        <v>0</v>
      </c>
      <c r="Q17" s="9"/>
      <c r="S17" s="32">
        <f>IF(M17&gt;0,IF(O17&lt;=0,1,0),0)</f>
        <v>0</v>
      </c>
      <c r="T17" s="32">
        <f t="shared" ref="T17:T80" si="6">IF(ISNA(+B17),1,0)</f>
        <v>0</v>
      </c>
      <c r="U17" s="32">
        <f t="shared" ref="U17:U80" si="7">IF(ISERR(+B17),1,0)</f>
        <v>0</v>
      </c>
    </row>
    <row r="18" spans="1:21" x14ac:dyDescent="0.2">
      <c r="A18" s="70">
        <f t="shared" si="0"/>
        <v>3</v>
      </c>
      <c r="B18" s="121">
        <f t="shared" si="1"/>
        <v>0</v>
      </c>
      <c r="C18" s="82"/>
      <c r="D18" s="616"/>
      <c r="E18" s="616"/>
      <c r="F18" s="4"/>
      <c r="G18" s="40"/>
      <c r="H18" s="77"/>
      <c r="I18" s="290"/>
      <c r="J18" s="383"/>
      <c r="K18" s="300" t="str">
        <f t="shared" si="2"/>
        <v xml:space="preserve"> </v>
      </c>
      <c r="L18" s="301"/>
      <c r="M18" s="239">
        <f t="shared" si="3"/>
        <v>0</v>
      </c>
      <c r="N18" s="95">
        <f t="shared" si="4"/>
        <v>0</v>
      </c>
      <c r="O18" s="95">
        <f t="shared" ref="O18:O81" si="8">ROUND(+M18,1)*N18</f>
        <v>0</v>
      </c>
      <c r="P18" s="352">
        <f t="shared" si="5"/>
        <v>0</v>
      </c>
      <c r="Q18" s="9"/>
      <c r="S18" s="32">
        <f t="shared" ref="S18:S81" si="9">IF(M18&gt;0,IF(O18&lt;=0,1,0),0)</f>
        <v>0</v>
      </c>
      <c r="T18" s="32">
        <f t="shared" si="6"/>
        <v>0</v>
      </c>
      <c r="U18" s="32">
        <f t="shared" si="7"/>
        <v>0</v>
      </c>
    </row>
    <row r="19" spans="1:21" x14ac:dyDescent="0.2">
      <c r="A19" s="70">
        <f t="shared" si="0"/>
        <v>4</v>
      </c>
      <c r="B19" s="121">
        <f t="shared" si="1"/>
        <v>0</v>
      </c>
      <c r="C19" s="82"/>
      <c r="D19" s="106"/>
      <c r="E19" s="106"/>
      <c r="F19" s="4"/>
      <c r="G19" s="40"/>
      <c r="H19" s="77"/>
      <c r="I19" s="290"/>
      <c r="J19" s="383"/>
      <c r="K19" s="300" t="str">
        <f t="shared" si="2"/>
        <v xml:space="preserve"> </v>
      </c>
      <c r="L19" s="301"/>
      <c r="M19" s="239">
        <f t="shared" si="3"/>
        <v>0</v>
      </c>
      <c r="N19" s="95">
        <f t="shared" si="4"/>
        <v>0</v>
      </c>
      <c r="O19" s="95">
        <f t="shared" si="8"/>
        <v>0</v>
      </c>
      <c r="P19" s="352">
        <f t="shared" si="5"/>
        <v>0</v>
      </c>
      <c r="Q19" s="9"/>
      <c r="S19" s="32">
        <f t="shared" si="9"/>
        <v>0</v>
      </c>
      <c r="T19" s="32">
        <f t="shared" si="6"/>
        <v>0</v>
      </c>
      <c r="U19" s="32">
        <f t="shared" si="7"/>
        <v>0</v>
      </c>
    </row>
    <row r="20" spans="1:21" x14ac:dyDescent="0.2">
      <c r="A20" s="70">
        <f t="shared" si="0"/>
        <v>5</v>
      </c>
      <c r="B20" s="121">
        <f t="shared" si="1"/>
        <v>0</v>
      </c>
      <c r="C20" s="82"/>
      <c r="D20" s="106"/>
      <c r="E20" s="106"/>
      <c r="F20" s="4"/>
      <c r="G20" s="40"/>
      <c r="H20" s="77"/>
      <c r="I20" s="290"/>
      <c r="J20" s="383"/>
      <c r="K20" s="300" t="str">
        <f t="shared" si="2"/>
        <v xml:space="preserve"> </v>
      </c>
      <c r="L20" s="301"/>
      <c r="M20" s="239">
        <f t="shared" si="3"/>
        <v>0</v>
      </c>
      <c r="N20" s="95">
        <f t="shared" si="4"/>
        <v>0</v>
      </c>
      <c r="O20" s="95">
        <f t="shared" si="8"/>
        <v>0</v>
      </c>
      <c r="P20" s="352">
        <f t="shared" si="5"/>
        <v>0</v>
      </c>
      <c r="Q20" s="9"/>
      <c r="S20" s="32">
        <f t="shared" si="9"/>
        <v>0</v>
      </c>
      <c r="T20" s="32">
        <f t="shared" si="6"/>
        <v>0</v>
      </c>
      <c r="U20" s="32">
        <f t="shared" si="7"/>
        <v>0</v>
      </c>
    </row>
    <row r="21" spans="1:21" x14ac:dyDescent="0.2">
      <c r="A21" s="70">
        <f t="shared" si="0"/>
        <v>6</v>
      </c>
      <c r="B21" s="121">
        <f t="shared" si="1"/>
        <v>0</v>
      </c>
      <c r="C21" s="82"/>
      <c r="D21" s="106"/>
      <c r="E21" s="106"/>
      <c r="F21" s="4"/>
      <c r="G21" s="40"/>
      <c r="H21" s="77"/>
      <c r="I21" s="290"/>
      <c r="J21" s="383"/>
      <c r="K21" s="300" t="str">
        <f t="shared" si="2"/>
        <v xml:space="preserve"> </v>
      </c>
      <c r="L21" s="301"/>
      <c r="M21" s="239">
        <f t="shared" si="3"/>
        <v>0</v>
      </c>
      <c r="N21" s="95">
        <f t="shared" si="4"/>
        <v>0</v>
      </c>
      <c r="O21" s="95">
        <f t="shared" si="8"/>
        <v>0</v>
      </c>
      <c r="P21" s="352">
        <f t="shared" si="5"/>
        <v>0</v>
      </c>
      <c r="Q21" s="9"/>
      <c r="S21" s="32">
        <f t="shared" si="9"/>
        <v>0</v>
      </c>
      <c r="T21" s="32">
        <f t="shared" si="6"/>
        <v>0</v>
      </c>
      <c r="U21" s="32">
        <f t="shared" si="7"/>
        <v>0</v>
      </c>
    </row>
    <row r="22" spans="1:21" x14ac:dyDescent="0.2">
      <c r="A22" s="70">
        <f t="shared" si="0"/>
        <v>7</v>
      </c>
      <c r="B22" s="121">
        <f t="shared" si="1"/>
        <v>0</v>
      </c>
      <c r="C22" s="82"/>
      <c r="D22" s="106"/>
      <c r="E22" s="106"/>
      <c r="F22" s="4"/>
      <c r="G22" s="40"/>
      <c r="H22" s="77"/>
      <c r="I22" s="290"/>
      <c r="J22" s="383"/>
      <c r="K22" s="300" t="str">
        <f t="shared" si="2"/>
        <v xml:space="preserve"> </v>
      </c>
      <c r="L22" s="301"/>
      <c r="M22" s="239">
        <f t="shared" si="3"/>
        <v>0</v>
      </c>
      <c r="N22" s="95">
        <f t="shared" si="4"/>
        <v>0</v>
      </c>
      <c r="O22" s="95">
        <f t="shared" si="8"/>
        <v>0</v>
      </c>
      <c r="P22" s="352">
        <f t="shared" si="5"/>
        <v>0</v>
      </c>
      <c r="Q22" s="9"/>
      <c r="S22" s="32">
        <f t="shared" si="9"/>
        <v>0</v>
      </c>
      <c r="T22" s="32">
        <f t="shared" si="6"/>
        <v>0</v>
      </c>
      <c r="U22" s="32">
        <f t="shared" si="7"/>
        <v>0</v>
      </c>
    </row>
    <row r="23" spans="1:21" x14ac:dyDescent="0.2">
      <c r="A23" s="70">
        <f t="shared" si="0"/>
        <v>8</v>
      </c>
      <c r="B23" s="121">
        <f t="shared" si="1"/>
        <v>0</v>
      </c>
      <c r="C23" s="82"/>
      <c r="D23" s="106"/>
      <c r="E23" s="106"/>
      <c r="F23" s="4"/>
      <c r="G23" s="40"/>
      <c r="H23" s="77"/>
      <c r="I23" s="290"/>
      <c r="J23" s="383"/>
      <c r="K23" s="300" t="str">
        <f t="shared" si="2"/>
        <v xml:space="preserve"> </v>
      </c>
      <c r="L23" s="301"/>
      <c r="M23" s="239">
        <f t="shared" si="3"/>
        <v>0</v>
      </c>
      <c r="N23" s="95">
        <f t="shared" si="4"/>
        <v>0</v>
      </c>
      <c r="O23" s="95">
        <f t="shared" si="8"/>
        <v>0</v>
      </c>
      <c r="P23" s="352">
        <f t="shared" si="5"/>
        <v>0</v>
      </c>
      <c r="Q23" s="9"/>
      <c r="S23" s="32">
        <f t="shared" si="9"/>
        <v>0</v>
      </c>
      <c r="T23" s="32">
        <f t="shared" si="6"/>
        <v>0</v>
      </c>
      <c r="U23" s="32">
        <f t="shared" si="7"/>
        <v>0</v>
      </c>
    </row>
    <row r="24" spans="1:21" x14ac:dyDescent="0.2">
      <c r="A24" s="70">
        <f t="shared" si="0"/>
        <v>9</v>
      </c>
      <c r="B24" s="121">
        <f t="shared" si="1"/>
        <v>0</v>
      </c>
      <c r="C24" s="82"/>
      <c r="D24" s="106"/>
      <c r="E24" s="106"/>
      <c r="F24" s="4"/>
      <c r="G24" s="40"/>
      <c r="H24" s="77"/>
      <c r="I24" s="290"/>
      <c r="J24" s="383"/>
      <c r="K24" s="300" t="str">
        <f t="shared" si="2"/>
        <v xml:space="preserve"> </v>
      </c>
      <c r="L24" s="301"/>
      <c r="M24" s="239">
        <f t="shared" si="3"/>
        <v>0</v>
      </c>
      <c r="N24" s="95">
        <f t="shared" si="4"/>
        <v>0</v>
      </c>
      <c r="O24" s="95">
        <f t="shared" si="8"/>
        <v>0</v>
      </c>
      <c r="P24" s="352">
        <f t="shared" si="5"/>
        <v>0</v>
      </c>
      <c r="Q24" s="9"/>
      <c r="S24" s="32">
        <f t="shared" si="9"/>
        <v>0</v>
      </c>
      <c r="T24" s="32">
        <f t="shared" si="6"/>
        <v>0</v>
      </c>
      <c r="U24" s="32">
        <f t="shared" si="7"/>
        <v>0</v>
      </c>
    </row>
    <row r="25" spans="1:21" x14ac:dyDescent="0.2">
      <c r="A25" s="70">
        <f t="shared" si="0"/>
        <v>10</v>
      </c>
      <c r="B25" s="121">
        <f t="shared" si="1"/>
        <v>0</v>
      </c>
      <c r="C25" s="82"/>
      <c r="D25" s="106"/>
      <c r="E25" s="106"/>
      <c r="F25" s="4"/>
      <c r="G25" s="40"/>
      <c r="H25" s="77"/>
      <c r="I25" s="290"/>
      <c r="J25" s="383"/>
      <c r="K25" s="300" t="str">
        <f t="shared" si="2"/>
        <v xml:space="preserve"> </v>
      </c>
      <c r="L25" s="301"/>
      <c r="M25" s="239">
        <f t="shared" si="3"/>
        <v>0</v>
      </c>
      <c r="N25" s="95">
        <f t="shared" si="4"/>
        <v>0</v>
      </c>
      <c r="O25" s="95">
        <f t="shared" si="8"/>
        <v>0</v>
      </c>
      <c r="P25" s="352">
        <f t="shared" si="5"/>
        <v>0</v>
      </c>
      <c r="Q25" s="9"/>
      <c r="S25" s="32">
        <f t="shared" si="9"/>
        <v>0</v>
      </c>
      <c r="T25" s="32">
        <f t="shared" si="6"/>
        <v>0</v>
      </c>
      <c r="U25" s="32">
        <f t="shared" si="7"/>
        <v>0</v>
      </c>
    </row>
    <row r="26" spans="1:21" x14ac:dyDescent="0.2">
      <c r="A26" s="70">
        <f t="shared" si="0"/>
        <v>11</v>
      </c>
      <c r="B26" s="121">
        <f t="shared" si="1"/>
        <v>0</v>
      </c>
      <c r="C26" s="82"/>
      <c r="D26" s="106"/>
      <c r="E26" s="106"/>
      <c r="F26" s="4"/>
      <c r="G26" s="40"/>
      <c r="H26" s="77"/>
      <c r="I26" s="290"/>
      <c r="J26" s="383"/>
      <c r="K26" s="300" t="str">
        <f t="shared" si="2"/>
        <v xml:space="preserve"> </v>
      </c>
      <c r="L26" s="301"/>
      <c r="M26" s="239">
        <f t="shared" si="3"/>
        <v>0</v>
      </c>
      <c r="N26" s="95">
        <f t="shared" si="4"/>
        <v>0</v>
      </c>
      <c r="O26" s="95">
        <f t="shared" si="8"/>
        <v>0</v>
      </c>
      <c r="P26" s="352">
        <f t="shared" si="5"/>
        <v>0</v>
      </c>
      <c r="Q26" s="9"/>
      <c r="S26" s="32">
        <f t="shared" si="9"/>
        <v>0</v>
      </c>
      <c r="T26" s="32">
        <f t="shared" si="6"/>
        <v>0</v>
      </c>
      <c r="U26" s="32">
        <f t="shared" si="7"/>
        <v>0</v>
      </c>
    </row>
    <row r="27" spans="1:21" x14ac:dyDescent="0.2">
      <c r="A27" s="70">
        <f t="shared" si="0"/>
        <v>12</v>
      </c>
      <c r="B27" s="121">
        <f t="shared" si="1"/>
        <v>0</v>
      </c>
      <c r="C27" s="82"/>
      <c r="D27" s="106"/>
      <c r="E27" s="106"/>
      <c r="F27" s="4"/>
      <c r="G27" s="40"/>
      <c r="H27" s="77"/>
      <c r="I27" s="290"/>
      <c r="J27" s="383"/>
      <c r="K27" s="300" t="str">
        <f t="shared" si="2"/>
        <v xml:space="preserve"> </v>
      </c>
      <c r="L27" s="301"/>
      <c r="M27" s="239">
        <f t="shared" si="3"/>
        <v>0</v>
      </c>
      <c r="N27" s="95">
        <f t="shared" si="4"/>
        <v>0</v>
      </c>
      <c r="O27" s="95">
        <f t="shared" si="8"/>
        <v>0</v>
      </c>
      <c r="P27" s="352">
        <f t="shared" si="5"/>
        <v>0</v>
      </c>
      <c r="Q27" s="9"/>
      <c r="S27" s="32">
        <f t="shared" si="9"/>
        <v>0</v>
      </c>
      <c r="T27" s="32">
        <f t="shared" si="6"/>
        <v>0</v>
      </c>
      <c r="U27" s="32">
        <f t="shared" si="7"/>
        <v>0</v>
      </c>
    </row>
    <row r="28" spans="1:21" x14ac:dyDescent="0.2">
      <c r="A28" s="70">
        <f t="shared" si="0"/>
        <v>13</v>
      </c>
      <c r="B28" s="121">
        <f t="shared" si="1"/>
        <v>0</v>
      </c>
      <c r="C28" s="82"/>
      <c r="D28" s="106"/>
      <c r="E28" s="106"/>
      <c r="F28" s="4"/>
      <c r="G28" s="40"/>
      <c r="H28" s="77"/>
      <c r="I28" s="290"/>
      <c r="J28" s="383"/>
      <c r="K28" s="300" t="str">
        <f t="shared" si="2"/>
        <v xml:space="preserve"> </v>
      </c>
      <c r="L28" s="301"/>
      <c r="M28" s="239">
        <f t="shared" si="3"/>
        <v>0</v>
      </c>
      <c r="N28" s="95">
        <f t="shared" si="4"/>
        <v>0</v>
      </c>
      <c r="O28" s="95">
        <f t="shared" si="8"/>
        <v>0</v>
      </c>
      <c r="P28" s="352">
        <f t="shared" si="5"/>
        <v>0</v>
      </c>
      <c r="Q28" s="9"/>
      <c r="S28" s="32">
        <f t="shared" si="9"/>
        <v>0</v>
      </c>
      <c r="T28" s="32">
        <f t="shared" si="6"/>
        <v>0</v>
      </c>
      <c r="U28" s="32">
        <f t="shared" si="7"/>
        <v>0</v>
      </c>
    </row>
    <row r="29" spans="1:21" x14ac:dyDescent="0.2">
      <c r="A29" s="70">
        <f t="shared" si="0"/>
        <v>14</v>
      </c>
      <c r="B29" s="121">
        <f t="shared" si="1"/>
        <v>0</v>
      </c>
      <c r="C29" s="82"/>
      <c r="D29" s="106"/>
      <c r="E29" s="106"/>
      <c r="F29" s="4"/>
      <c r="G29" s="40"/>
      <c r="H29" s="77"/>
      <c r="I29" s="290"/>
      <c r="J29" s="383"/>
      <c r="K29" s="300" t="str">
        <f t="shared" si="2"/>
        <v xml:space="preserve"> </v>
      </c>
      <c r="L29" s="301"/>
      <c r="M29" s="239">
        <f t="shared" si="3"/>
        <v>0</v>
      </c>
      <c r="N29" s="95">
        <f t="shared" si="4"/>
        <v>0</v>
      </c>
      <c r="O29" s="95">
        <f t="shared" si="8"/>
        <v>0</v>
      </c>
      <c r="P29" s="352">
        <f t="shared" si="5"/>
        <v>0</v>
      </c>
      <c r="Q29" s="9"/>
      <c r="S29" s="32">
        <f t="shared" si="9"/>
        <v>0</v>
      </c>
      <c r="T29" s="32">
        <f t="shared" si="6"/>
        <v>0</v>
      </c>
      <c r="U29" s="32">
        <f t="shared" si="7"/>
        <v>0</v>
      </c>
    </row>
    <row r="30" spans="1:21" x14ac:dyDescent="0.2">
      <c r="A30" s="70">
        <f t="shared" si="0"/>
        <v>15</v>
      </c>
      <c r="B30" s="121">
        <f t="shared" si="1"/>
        <v>0</v>
      </c>
      <c r="C30" s="82"/>
      <c r="D30" s="106"/>
      <c r="E30" s="106"/>
      <c r="F30" s="4"/>
      <c r="G30" s="40"/>
      <c r="H30" s="77"/>
      <c r="I30" s="290"/>
      <c r="J30" s="383"/>
      <c r="K30" s="300" t="str">
        <f t="shared" si="2"/>
        <v xml:space="preserve"> </v>
      </c>
      <c r="L30" s="301"/>
      <c r="M30" s="239">
        <f t="shared" si="3"/>
        <v>0</v>
      </c>
      <c r="N30" s="95">
        <f t="shared" si="4"/>
        <v>0</v>
      </c>
      <c r="O30" s="95">
        <f t="shared" si="8"/>
        <v>0</v>
      </c>
      <c r="P30" s="352">
        <f t="shared" si="5"/>
        <v>0</v>
      </c>
      <c r="Q30" s="9"/>
      <c r="S30" s="32">
        <f t="shared" si="9"/>
        <v>0</v>
      </c>
      <c r="T30" s="32">
        <f t="shared" si="6"/>
        <v>0</v>
      </c>
      <c r="U30" s="32">
        <f t="shared" si="7"/>
        <v>0</v>
      </c>
    </row>
    <row r="31" spans="1:21" x14ac:dyDescent="0.2">
      <c r="A31" s="70">
        <f>ROW()-Q2line</f>
        <v>16</v>
      </c>
      <c r="B31" s="121">
        <f t="shared" si="1"/>
        <v>0</v>
      </c>
      <c r="C31" s="82"/>
      <c r="D31" s="106"/>
      <c r="E31" s="106"/>
      <c r="F31" s="4"/>
      <c r="G31" s="40"/>
      <c r="H31" s="77"/>
      <c r="I31" s="290"/>
      <c r="J31" s="383"/>
      <c r="K31" s="300" t="str">
        <f t="shared" si="2"/>
        <v xml:space="preserve"> </v>
      </c>
      <c r="L31" s="301"/>
      <c r="M31" s="239">
        <f t="shared" si="3"/>
        <v>0</v>
      </c>
      <c r="N31" s="95">
        <f t="shared" si="4"/>
        <v>0</v>
      </c>
      <c r="O31" s="95">
        <f t="shared" si="8"/>
        <v>0</v>
      </c>
      <c r="P31" s="352">
        <f t="shared" si="5"/>
        <v>0</v>
      </c>
      <c r="Q31" s="9"/>
      <c r="S31" s="32">
        <f t="shared" si="9"/>
        <v>0</v>
      </c>
      <c r="T31" s="32">
        <f t="shared" si="6"/>
        <v>0</v>
      </c>
      <c r="U31" s="32">
        <f t="shared" si="7"/>
        <v>0</v>
      </c>
    </row>
    <row r="32" spans="1:21" x14ac:dyDescent="0.2">
      <c r="A32" s="70">
        <f t="shared" ref="A32:A265" si="10">ROW()-Q2line</f>
        <v>17</v>
      </c>
      <c r="B32" s="121">
        <f t="shared" si="1"/>
        <v>0</v>
      </c>
      <c r="C32" s="82"/>
      <c r="D32" s="106"/>
      <c r="E32" s="106"/>
      <c r="F32" s="4"/>
      <c r="G32" s="40"/>
      <c r="H32" s="77"/>
      <c r="I32" s="290"/>
      <c r="J32" s="383"/>
      <c r="K32" s="300" t="str">
        <f t="shared" si="2"/>
        <v xml:space="preserve"> </v>
      </c>
      <c r="L32" s="301"/>
      <c r="M32" s="239">
        <f t="shared" si="3"/>
        <v>0</v>
      </c>
      <c r="N32" s="95">
        <f t="shared" si="4"/>
        <v>0</v>
      </c>
      <c r="O32" s="95">
        <f t="shared" si="8"/>
        <v>0</v>
      </c>
      <c r="P32" s="352">
        <f t="shared" si="5"/>
        <v>0</v>
      </c>
      <c r="Q32" s="9"/>
      <c r="S32" s="32">
        <f t="shared" si="9"/>
        <v>0</v>
      </c>
      <c r="T32" s="32">
        <f t="shared" si="6"/>
        <v>0</v>
      </c>
      <c r="U32" s="32">
        <f t="shared" si="7"/>
        <v>0</v>
      </c>
    </row>
    <row r="33" spans="1:21" x14ac:dyDescent="0.2">
      <c r="A33" s="70">
        <f t="shared" si="10"/>
        <v>18</v>
      </c>
      <c r="B33" s="121">
        <f t="shared" si="1"/>
        <v>0</v>
      </c>
      <c r="C33" s="82"/>
      <c r="D33" s="106"/>
      <c r="E33" s="106"/>
      <c r="F33" s="4"/>
      <c r="G33" s="40"/>
      <c r="H33" s="77"/>
      <c r="I33" s="290"/>
      <c r="J33" s="383"/>
      <c r="K33" s="300" t="str">
        <f t="shared" si="2"/>
        <v xml:space="preserve"> </v>
      </c>
      <c r="L33" s="301"/>
      <c r="M33" s="239">
        <f t="shared" si="3"/>
        <v>0</v>
      </c>
      <c r="N33" s="95">
        <f t="shared" si="4"/>
        <v>0</v>
      </c>
      <c r="O33" s="95">
        <f t="shared" si="8"/>
        <v>0</v>
      </c>
      <c r="P33" s="352">
        <f t="shared" si="5"/>
        <v>0</v>
      </c>
      <c r="Q33" s="9"/>
      <c r="S33" s="32">
        <f t="shared" si="9"/>
        <v>0</v>
      </c>
      <c r="T33" s="32">
        <f t="shared" si="6"/>
        <v>0</v>
      </c>
      <c r="U33" s="32">
        <f t="shared" si="7"/>
        <v>0</v>
      </c>
    </row>
    <row r="34" spans="1:21" x14ac:dyDescent="0.2">
      <c r="A34" s="70">
        <f t="shared" si="10"/>
        <v>19</v>
      </c>
      <c r="B34" s="121">
        <f t="shared" si="1"/>
        <v>0</v>
      </c>
      <c r="C34" s="82"/>
      <c r="D34" s="106"/>
      <c r="E34" s="106"/>
      <c r="F34" s="4"/>
      <c r="G34" s="40"/>
      <c r="H34" s="77"/>
      <c r="I34" s="290"/>
      <c r="J34" s="383"/>
      <c r="K34" s="300" t="str">
        <f t="shared" si="2"/>
        <v xml:space="preserve"> </v>
      </c>
      <c r="L34" s="301"/>
      <c r="M34" s="239">
        <f t="shared" si="3"/>
        <v>0</v>
      </c>
      <c r="N34" s="95">
        <f t="shared" si="4"/>
        <v>0</v>
      </c>
      <c r="O34" s="95">
        <f t="shared" si="8"/>
        <v>0</v>
      </c>
      <c r="P34" s="352">
        <f t="shared" si="5"/>
        <v>0</v>
      </c>
      <c r="Q34" s="9"/>
      <c r="S34" s="32">
        <f t="shared" si="9"/>
        <v>0</v>
      </c>
      <c r="T34" s="32">
        <f t="shared" si="6"/>
        <v>0</v>
      </c>
      <c r="U34" s="32">
        <f t="shared" si="7"/>
        <v>0</v>
      </c>
    </row>
    <row r="35" spans="1:21" x14ac:dyDescent="0.2">
      <c r="A35" s="70">
        <f t="shared" si="10"/>
        <v>20</v>
      </c>
      <c r="B35" s="121">
        <f t="shared" si="1"/>
        <v>0</v>
      </c>
      <c r="C35" s="82"/>
      <c r="D35" s="106"/>
      <c r="E35" s="106"/>
      <c r="F35" s="4"/>
      <c r="G35" s="40"/>
      <c r="H35" s="77"/>
      <c r="I35" s="290"/>
      <c r="J35" s="383"/>
      <c r="K35" s="300" t="str">
        <f t="shared" si="2"/>
        <v xml:space="preserve"> </v>
      </c>
      <c r="L35" s="301"/>
      <c r="M35" s="239">
        <f t="shared" si="3"/>
        <v>0</v>
      </c>
      <c r="N35" s="95">
        <f t="shared" si="4"/>
        <v>0</v>
      </c>
      <c r="O35" s="95">
        <f t="shared" si="8"/>
        <v>0</v>
      </c>
      <c r="P35" s="352">
        <f t="shared" si="5"/>
        <v>0</v>
      </c>
      <c r="Q35" s="9"/>
      <c r="S35" s="32">
        <f t="shared" si="9"/>
        <v>0</v>
      </c>
      <c r="T35" s="32">
        <f t="shared" si="6"/>
        <v>0</v>
      </c>
      <c r="U35" s="32">
        <f t="shared" si="7"/>
        <v>0</v>
      </c>
    </row>
    <row r="36" spans="1:21" x14ac:dyDescent="0.2">
      <c r="A36" s="70">
        <f t="shared" si="10"/>
        <v>21</v>
      </c>
      <c r="B36" s="121">
        <f t="shared" si="1"/>
        <v>0</v>
      </c>
      <c r="C36" s="82"/>
      <c r="D36" s="106"/>
      <c r="E36" s="106"/>
      <c r="F36" s="4"/>
      <c r="G36" s="40"/>
      <c r="H36" s="77"/>
      <c r="I36" s="290"/>
      <c r="J36" s="383"/>
      <c r="K36" s="300" t="str">
        <f t="shared" si="2"/>
        <v xml:space="preserve"> </v>
      </c>
      <c r="L36" s="301"/>
      <c r="M36" s="239">
        <f t="shared" si="3"/>
        <v>0</v>
      </c>
      <c r="N36" s="95">
        <f t="shared" si="4"/>
        <v>0</v>
      </c>
      <c r="O36" s="95">
        <f t="shared" si="8"/>
        <v>0</v>
      </c>
      <c r="P36" s="352">
        <f t="shared" si="5"/>
        <v>0</v>
      </c>
      <c r="Q36" s="9"/>
      <c r="S36" s="32">
        <f t="shared" si="9"/>
        <v>0</v>
      </c>
      <c r="T36" s="32">
        <f t="shared" si="6"/>
        <v>0</v>
      </c>
      <c r="U36" s="32">
        <f t="shared" si="7"/>
        <v>0</v>
      </c>
    </row>
    <row r="37" spans="1:21" x14ac:dyDescent="0.2">
      <c r="A37" s="70">
        <f t="shared" si="10"/>
        <v>22</v>
      </c>
      <c r="B37" s="121">
        <f t="shared" si="1"/>
        <v>0</v>
      </c>
      <c r="C37" s="82"/>
      <c r="D37" s="106"/>
      <c r="E37" s="106"/>
      <c r="F37" s="4"/>
      <c r="G37" s="40"/>
      <c r="H37" s="77"/>
      <c r="I37" s="290"/>
      <c r="J37" s="383"/>
      <c r="K37" s="300" t="str">
        <f t="shared" si="2"/>
        <v xml:space="preserve"> </v>
      </c>
      <c r="L37" s="301"/>
      <c r="M37" s="239">
        <f t="shared" si="3"/>
        <v>0</v>
      </c>
      <c r="N37" s="95">
        <f t="shared" si="4"/>
        <v>0</v>
      </c>
      <c r="O37" s="95">
        <f t="shared" si="8"/>
        <v>0</v>
      </c>
      <c r="P37" s="352">
        <f t="shared" si="5"/>
        <v>0</v>
      </c>
      <c r="Q37" s="9"/>
      <c r="S37" s="32">
        <f t="shared" si="9"/>
        <v>0</v>
      </c>
      <c r="T37" s="32">
        <f t="shared" si="6"/>
        <v>0</v>
      </c>
      <c r="U37" s="32">
        <f t="shared" si="7"/>
        <v>0</v>
      </c>
    </row>
    <row r="38" spans="1:21" x14ac:dyDescent="0.2">
      <c r="A38" s="70">
        <f t="shared" si="10"/>
        <v>23</v>
      </c>
      <c r="B38" s="121">
        <f t="shared" si="1"/>
        <v>0</v>
      </c>
      <c r="C38" s="82"/>
      <c r="D38" s="106"/>
      <c r="E38" s="106"/>
      <c r="F38" s="4"/>
      <c r="G38" s="40"/>
      <c r="H38" s="77"/>
      <c r="I38" s="290"/>
      <c r="J38" s="383"/>
      <c r="K38" s="300" t="str">
        <f t="shared" si="2"/>
        <v xml:space="preserve"> </v>
      </c>
      <c r="L38" s="301"/>
      <c r="M38" s="239">
        <f t="shared" si="3"/>
        <v>0</v>
      </c>
      <c r="N38" s="95">
        <f t="shared" si="4"/>
        <v>0</v>
      </c>
      <c r="O38" s="95">
        <f t="shared" si="8"/>
        <v>0</v>
      </c>
      <c r="P38" s="352">
        <f t="shared" si="5"/>
        <v>0</v>
      </c>
      <c r="Q38" s="9"/>
      <c r="S38" s="32">
        <f t="shared" si="9"/>
        <v>0</v>
      </c>
      <c r="T38" s="32">
        <f t="shared" si="6"/>
        <v>0</v>
      </c>
      <c r="U38" s="32">
        <f t="shared" si="7"/>
        <v>0</v>
      </c>
    </row>
    <row r="39" spans="1:21" x14ac:dyDescent="0.2">
      <c r="A39" s="70">
        <f t="shared" si="10"/>
        <v>24</v>
      </c>
      <c r="B39" s="121">
        <f t="shared" si="1"/>
        <v>0</v>
      </c>
      <c r="C39" s="82"/>
      <c r="D39" s="106"/>
      <c r="E39" s="106"/>
      <c r="F39" s="4"/>
      <c r="G39" s="40"/>
      <c r="H39" s="77"/>
      <c r="I39" s="290"/>
      <c r="J39" s="383"/>
      <c r="K39" s="300" t="str">
        <f t="shared" si="2"/>
        <v xml:space="preserve"> </v>
      </c>
      <c r="L39" s="301"/>
      <c r="M39" s="239">
        <f t="shared" si="3"/>
        <v>0</v>
      </c>
      <c r="N39" s="95">
        <f t="shared" si="4"/>
        <v>0</v>
      </c>
      <c r="O39" s="95">
        <f t="shared" si="8"/>
        <v>0</v>
      </c>
      <c r="P39" s="352">
        <f t="shared" si="5"/>
        <v>0</v>
      </c>
      <c r="Q39" s="9"/>
      <c r="S39" s="32">
        <f t="shared" si="9"/>
        <v>0</v>
      </c>
      <c r="T39" s="32">
        <f t="shared" si="6"/>
        <v>0</v>
      </c>
      <c r="U39" s="32">
        <f t="shared" si="7"/>
        <v>0</v>
      </c>
    </row>
    <row r="40" spans="1:21" x14ac:dyDescent="0.2">
      <c r="A40" s="70">
        <f t="shared" si="10"/>
        <v>25</v>
      </c>
      <c r="B40" s="121">
        <f t="shared" si="1"/>
        <v>0</v>
      </c>
      <c r="C40" s="82"/>
      <c r="D40" s="106"/>
      <c r="E40" s="106"/>
      <c r="F40" s="4"/>
      <c r="G40" s="40"/>
      <c r="H40" s="77"/>
      <c r="I40" s="290"/>
      <c r="J40" s="383"/>
      <c r="K40" s="300" t="str">
        <f t="shared" si="2"/>
        <v xml:space="preserve"> </v>
      </c>
      <c r="L40" s="301"/>
      <c r="M40" s="239">
        <f t="shared" si="3"/>
        <v>0</v>
      </c>
      <c r="N40" s="95">
        <f t="shared" si="4"/>
        <v>0</v>
      </c>
      <c r="O40" s="95">
        <f t="shared" si="8"/>
        <v>0</v>
      </c>
      <c r="P40" s="352">
        <f t="shared" si="5"/>
        <v>0</v>
      </c>
      <c r="Q40" s="9"/>
      <c r="S40" s="32">
        <f t="shared" si="9"/>
        <v>0</v>
      </c>
      <c r="T40" s="32">
        <f t="shared" si="6"/>
        <v>0</v>
      </c>
      <c r="U40" s="32">
        <f t="shared" si="7"/>
        <v>0</v>
      </c>
    </row>
    <row r="41" spans="1:21" x14ac:dyDescent="0.2">
      <c r="A41" s="70">
        <f t="shared" si="10"/>
        <v>26</v>
      </c>
      <c r="B41" s="121">
        <f t="shared" si="1"/>
        <v>0</v>
      </c>
      <c r="C41" s="82"/>
      <c r="D41" s="106"/>
      <c r="E41" s="106"/>
      <c r="F41" s="4"/>
      <c r="G41" s="40"/>
      <c r="H41" s="77"/>
      <c r="I41" s="290"/>
      <c r="J41" s="383"/>
      <c r="K41" s="300" t="str">
        <f t="shared" si="2"/>
        <v xml:space="preserve"> </v>
      </c>
      <c r="L41" s="301"/>
      <c r="M41" s="239">
        <f t="shared" si="3"/>
        <v>0</v>
      </c>
      <c r="N41" s="95">
        <f t="shared" si="4"/>
        <v>0</v>
      </c>
      <c r="O41" s="95">
        <f t="shared" si="8"/>
        <v>0</v>
      </c>
      <c r="P41" s="352">
        <f t="shared" si="5"/>
        <v>0</v>
      </c>
      <c r="Q41" s="9"/>
      <c r="S41" s="32">
        <f t="shared" si="9"/>
        <v>0</v>
      </c>
      <c r="T41" s="32">
        <f t="shared" si="6"/>
        <v>0</v>
      </c>
      <c r="U41" s="32">
        <f t="shared" si="7"/>
        <v>0</v>
      </c>
    </row>
    <row r="42" spans="1:21" x14ac:dyDescent="0.2">
      <c r="A42" s="70">
        <f t="shared" si="10"/>
        <v>27</v>
      </c>
      <c r="B42" s="121">
        <f t="shared" si="1"/>
        <v>0</v>
      </c>
      <c r="C42" s="82"/>
      <c r="D42" s="106"/>
      <c r="E42" s="106"/>
      <c r="F42" s="4"/>
      <c r="G42" s="40"/>
      <c r="H42" s="77"/>
      <c r="I42" s="290"/>
      <c r="J42" s="383"/>
      <c r="K42" s="300" t="str">
        <f t="shared" si="2"/>
        <v xml:space="preserve"> </v>
      </c>
      <c r="L42" s="301"/>
      <c r="M42" s="239">
        <f t="shared" si="3"/>
        <v>0</v>
      </c>
      <c r="N42" s="95">
        <f t="shared" si="4"/>
        <v>0</v>
      </c>
      <c r="O42" s="95">
        <f t="shared" si="8"/>
        <v>0</v>
      </c>
      <c r="P42" s="352">
        <f t="shared" si="5"/>
        <v>0</v>
      </c>
      <c r="Q42" s="9"/>
      <c r="S42" s="32">
        <f t="shared" si="9"/>
        <v>0</v>
      </c>
      <c r="T42" s="32">
        <f t="shared" si="6"/>
        <v>0</v>
      </c>
      <c r="U42" s="32">
        <f t="shared" si="7"/>
        <v>0</v>
      </c>
    </row>
    <row r="43" spans="1:21" x14ac:dyDescent="0.2">
      <c r="A43" s="70">
        <f t="shared" si="10"/>
        <v>28</v>
      </c>
      <c r="B43" s="121">
        <f t="shared" si="1"/>
        <v>0</v>
      </c>
      <c r="C43" s="82"/>
      <c r="D43" s="106"/>
      <c r="E43" s="106"/>
      <c r="F43" s="4"/>
      <c r="G43" s="40"/>
      <c r="H43" s="77"/>
      <c r="I43" s="290"/>
      <c r="J43" s="383"/>
      <c r="K43" s="300" t="str">
        <f t="shared" si="2"/>
        <v xml:space="preserve"> </v>
      </c>
      <c r="L43" s="301"/>
      <c r="M43" s="239">
        <f t="shared" si="3"/>
        <v>0</v>
      </c>
      <c r="N43" s="95">
        <f t="shared" si="4"/>
        <v>0</v>
      </c>
      <c r="O43" s="95">
        <f t="shared" si="8"/>
        <v>0</v>
      </c>
      <c r="P43" s="352">
        <f t="shared" si="5"/>
        <v>0</v>
      </c>
      <c r="Q43" s="9"/>
      <c r="S43" s="32">
        <f t="shared" si="9"/>
        <v>0</v>
      </c>
      <c r="T43" s="32">
        <f t="shared" si="6"/>
        <v>0</v>
      </c>
      <c r="U43" s="32">
        <f t="shared" si="7"/>
        <v>0</v>
      </c>
    </row>
    <row r="44" spans="1:21" x14ac:dyDescent="0.2">
      <c r="A44" s="70">
        <f t="shared" si="10"/>
        <v>29</v>
      </c>
      <c r="B44" s="121">
        <f t="shared" si="1"/>
        <v>0</v>
      </c>
      <c r="C44" s="82"/>
      <c r="D44" s="106"/>
      <c r="E44" s="106"/>
      <c r="F44" s="4"/>
      <c r="G44" s="40"/>
      <c r="H44" s="77"/>
      <c r="I44" s="290"/>
      <c r="J44" s="383"/>
      <c r="K44" s="300" t="str">
        <f t="shared" si="2"/>
        <v xml:space="preserve"> </v>
      </c>
      <c r="L44" s="301"/>
      <c r="M44" s="239">
        <f t="shared" si="3"/>
        <v>0</v>
      </c>
      <c r="N44" s="95">
        <f t="shared" si="4"/>
        <v>0</v>
      </c>
      <c r="O44" s="95">
        <f t="shared" si="8"/>
        <v>0</v>
      </c>
      <c r="P44" s="352">
        <f t="shared" si="5"/>
        <v>0</v>
      </c>
      <c r="Q44" s="9"/>
      <c r="S44" s="32">
        <f t="shared" si="9"/>
        <v>0</v>
      </c>
      <c r="T44" s="32">
        <f t="shared" si="6"/>
        <v>0</v>
      </c>
      <c r="U44" s="32">
        <f t="shared" si="7"/>
        <v>0</v>
      </c>
    </row>
    <row r="45" spans="1:21" x14ac:dyDescent="0.2">
      <c r="A45" s="70">
        <f t="shared" si="10"/>
        <v>30</v>
      </c>
      <c r="B45" s="121">
        <f t="shared" si="1"/>
        <v>0</v>
      </c>
      <c r="C45" s="82"/>
      <c r="D45" s="106"/>
      <c r="E45" s="106"/>
      <c r="F45" s="4"/>
      <c r="G45" s="40"/>
      <c r="H45" s="77"/>
      <c r="I45" s="290"/>
      <c r="J45" s="383"/>
      <c r="K45" s="300" t="str">
        <f t="shared" si="2"/>
        <v xml:space="preserve"> </v>
      </c>
      <c r="L45" s="301"/>
      <c r="M45" s="239">
        <f t="shared" si="3"/>
        <v>0</v>
      </c>
      <c r="N45" s="95">
        <f t="shared" si="4"/>
        <v>0</v>
      </c>
      <c r="O45" s="95">
        <f t="shared" si="8"/>
        <v>0</v>
      </c>
      <c r="P45" s="352">
        <f t="shared" si="5"/>
        <v>0</v>
      </c>
      <c r="Q45" s="9"/>
      <c r="S45" s="32">
        <f t="shared" si="9"/>
        <v>0</v>
      </c>
      <c r="T45" s="32">
        <f t="shared" si="6"/>
        <v>0</v>
      </c>
      <c r="U45" s="32">
        <f t="shared" si="7"/>
        <v>0</v>
      </c>
    </row>
    <row r="46" spans="1:21" x14ac:dyDescent="0.2">
      <c r="A46" s="70">
        <f t="shared" si="10"/>
        <v>31</v>
      </c>
      <c r="B46" s="121">
        <f t="shared" si="1"/>
        <v>0</v>
      </c>
      <c r="C46" s="82"/>
      <c r="D46" s="106"/>
      <c r="E46" s="106"/>
      <c r="F46" s="4"/>
      <c r="G46" s="40"/>
      <c r="H46" s="77"/>
      <c r="I46" s="290"/>
      <c r="J46" s="383"/>
      <c r="K46" s="300" t="str">
        <f t="shared" si="2"/>
        <v xml:space="preserve"> </v>
      </c>
      <c r="L46" s="301"/>
      <c r="M46" s="239">
        <f t="shared" si="3"/>
        <v>0</v>
      </c>
      <c r="N46" s="95">
        <f t="shared" si="4"/>
        <v>0</v>
      </c>
      <c r="O46" s="95">
        <f t="shared" si="8"/>
        <v>0</v>
      </c>
      <c r="P46" s="352">
        <f t="shared" si="5"/>
        <v>0</v>
      </c>
      <c r="Q46" s="9"/>
      <c r="S46" s="32">
        <f t="shared" si="9"/>
        <v>0</v>
      </c>
      <c r="T46" s="32">
        <f t="shared" si="6"/>
        <v>0</v>
      </c>
      <c r="U46" s="32">
        <f t="shared" si="7"/>
        <v>0</v>
      </c>
    </row>
    <row r="47" spans="1:21" x14ac:dyDescent="0.2">
      <c r="A47" s="70">
        <f t="shared" si="10"/>
        <v>32</v>
      </c>
      <c r="B47" s="121">
        <f t="shared" si="1"/>
        <v>0</v>
      </c>
      <c r="C47" s="82"/>
      <c r="D47" s="106"/>
      <c r="E47" s="106"/>
      <c r="F47" s="4"/>
      <c r="G47" s="40"/>
      <c r="H47" s="77"/>
      <c r="I47" s="290"/>
      <c r="J47" s="383"/>
      <c r="K47" s="300" t="str">
        <f t="shared" si="2"/>
        <v xml:space="preserve"> </v>
      </c>
      <c r="L47" s="301"/>
      <c r="M47" s="239">
        <f t="shared" si="3"/>
        <v>0</v>
      </c>
      <c r="N47" s="95">
        <f t="shared" si="4"/>
        <v>0</v>
      </c>
      <c r="O47" s="95">
        <f t="shared" si="8"/>
        <v>0</v>
      </c>
      <c r="P47" s="352">
        <f t="shared" si="5"/>
        <v>0</v>
      </c>
      <c r="Q47" s="9"/>
      <c r="S47" s="32">
        <f t="shared" si="9"/>
        <v>0</v>
      </c>
      <c r="T47" s="32">
        <f t="shared" si="6"/>
        <v>0</v>
      </c>
      <c r="U47" s="32">
        <f t="shared" si="7"/>
        <v>0</v>
      </c>
    </row>
    <row r="48" spans="1:21" x14ac:dyDescent="0.2">
      <c r="A48" s="70">
        <f t="shared" si="10"/>
        <v>33</v>
      </c>
      <c r="B48" s="121">
        <f t="shared" si="1"/>
        <v>0</v>
      </c>
      <c r="C48" s="82"/>
      <c r="D48" s="106"/>
      <c r="E48" s="106"/>
      <c r="F48" s="4"/>
      <c r="G48" s="40"/>
      <c r="H48" s="77"/>
      <c r="I48" s="290"/>
      <c r="J48" s="383"/>
      <c r="K48" s="300" t="str">
        <f t="shared" si="2"/>
        <v xml:space="preserve"> </v>
      </c>
      <c r="L48" s="301"/>
      <c r="M48" s="239">
        <f t="shared" si="3"/>
        <v>0</v>
      </c>
      <c r="N48" s="95">
        <f t="shared" si="4"/>
        <v>0</v>
      </c>
      <c r="O48" s="95">
        <f t="shared" si="8"/>
        <v>0</v>
      </c>
      <c r="P48" s="352">
        <f t="shared" si="5"/>
        <v>0</v>
      </c>
      <c r="Q48" s="9"/>
      <c r="S48" s="32">
        <f t="shared" si="9"/>
        <v>0</v>
      </c>
      <c r="T48" s="32">
        <f t="shared" si="6"/>
        <v>0</v>
      </c>
      <c r="U48" s="32">
        <f t="shared" si="7"/>
        <v>0</v>
      </c>
    </row>
    <row r="49" spans="1:21" x14ac:dyDescent="0.2">
      <c r="A49" s="70">
        <f t="shared" si="10"/>
        <v>34</v>
      </c>
      <c r="B49" s="121">
        <f t="shared" si="1"/>
        <v>0</v>
      </c>
      <c r="C49" s="82"/>
      <c r="D49" s="106"/>
      <c r="E49" s="106"/>
      <c r="F49" s="4"/>
      <c r="G49" s="40"/>
      <c r="H49" s="77"/>
      <c r="I49" s="290"/>
      <c r="J49" s="383"/>
      <c r="K49" s="300" t="str">
        <f t="shared" si="2"/>
        <v xml:space="preserve"> </v>
      </c>
      <c r="L49" s="301"/>
      <c r="M49" s="239">
        <f t="shared" si="3"/>
        <v>0</v>
      </c>
      <c r="N49" s="95">
        <f t="shared" si="4"/>
        <v>0</v>
      </c>
      <c r="O49" s="95">
        <f t="shared" si="8"/>
        <v>0</v>
      </c>
      <c r="P49" s="352">
        <f t="shared" si="5"/>
        <v>0</v>
      </c>
      <c r="Q49" s="9"/>
      <c r="S49" s="32">
        <f t="shared" si="9"/>
        <v>0</v>
      </c>
      <c r="T49" s="32">
        <f t="shared" si="6"/>
        <v>0</v>
      </c>
      <c r="U49" s="32">
        <f t="shared" si="7"/>
        <v>0</v>
      </c>
    </row>
    <row r="50" spans="1:21" x14ac:dyDescent="0.2">
      <c r="A50" s="70">
        <f t="shared" si="10"/>
        <v>35</v>
      </c>
      <c r="B50" s="121">
        <f t="shared" si="1"/>
        <v>0</v>
      </c>
      <c r="C50" s="82"/>
      <c r="D50" s="106"/>
      <c r="E50" s="106"/>
      <c r="F50" s="4"/>
      <c r="G50" s="40"/>
      <c r="H50" s="77"/>
      <c r="I50" s="290"/>
      <c r="J50" s="383"/>
      <c r="K50" s="300" t="str">
        <f t="shared" si="2"/>
        <v xml:space="preserve"> </v>
      </c>
      <c r="L50" s="301"/>
      <c r="M50" s="239">
        <f t="shared" si="3"/>
        <v>0</v>
      </c>
      <c r="N50" s="95">
        <f t="shared" si="4"/>
        <v>0</v>
      </c>
      <c r="O50" s="95">
        <f t="shared" si="8"/>
        <v>0</v>
      </c>
      <c r="P50" s="352">
        <f t="shared" si="5"/>
        <v>0</v>
      </c>
      <c r="Q50" s="9"/>
      <c r="S50" s="32">
        <f t="shared" si="9"/>
        <v>0</v>
      </c>
      <c r="T50" s="32">
        <f t="shared" si="6"/>
        <v>0</v>
      </c>
      <c r="U50" s="32">
        <f t="shared" si="7"/>
        <v>0</v>
      </c>
    </row>
    <row r="51" spans="1:21" x14ac:dyDescent="0.2">
      <c r="A51" s="70">
        <f t="shared" si="10"/>
        <v>36</v>
      </c>
      <c r="B51" s="121">
        <f t="shared" si="1"/>
        <v>0</v>
      </c>
      <c r="C51" s="82"/>
      <c r="D51" s="106"/>
      <c r="E51" s="106"/>
      <c r="F51" s="4"/>
      <c r="G51" s="40"/>
      <c r="H51" s="77"/>
      <c r="I51" s="290"/>
      <c r="J51" s="383"/>
      <c r="K51" s="300" t="str">
        <f t="shared" si="2"/>
        <v xml:space="preserve"> </v>
      </c>
      <c r="L51" s="301"/>
      <c r="M51" s="239">
        <f t="shared" si="3"/>
        <v>0</v>
      </c>
      <c r="N51" s="95">
        <f t="shared" si="4"/>
        <v>0</v>
      </c>
      <c r="O51" s="95">
        <f t="shared" si="8"/>
        <v>0</v>
      </c>
      <c r="P51" s="352">
        <f t="shared" si="5"/>
        <v>0</v>
      </c>
      <c r="Q51" s="9"/>
      <c r="S51" s="32">
        <f t="shared" si="9"/>
        <v>0</v>
      </c>
      <c r="T51" s="32">
        <f t="shared" si="6"/>
        <v>0</v>
      </c>
      <c r="U51" s="32">
        <f t="shared" si="7"/>
        <v>0</v>
      </c>
    </row>
    <row r="52" spans="1:21" x14ac:dyDescent="0.2">
      <c r="A52" s="70">
        <f t="shared" si="10"/>
        <v>37</v>
      </c>
      <c r="B52" s="121">
        <f t="shared" si="1"/>
        <v>0</v>
      </c>
      <c r="C52" s="82"/>
      <c r="D52" s="106"/>
      <c r="E52" s="106"/>
      <c r="F52" s="4"/>
      <c r="G52" s="40"/>
      <c r="H52" s="77"/>
      <c r="I52" s="290"/>
      <c r="J52" s="383"/>
      <c r="K52" s="300" t="str">
        <f t="shared" si="2"/>
        <v xml:space="preserve"> </v>
      </c>
      <c r="L52" s="301"/>
      <c r="M52" s="239">
        <f t="shared" si="3"/>
        <v>0</v>
      </c>
      <c r="N52" s="95">
        <f t="shared" si="4"/>
        <v>0</v>
      </c>
      <c r="O52" s="95">
        <f t="shared" si="8"/>
        <v>0</v>
      </c>
      <c r="P52" s="352">
        <f t="shared" si="5"/>
        <v>0</v>
      </c>
      <c r="Q52" s="9"/>
      <c r="S52" s="32">
        <f t="shared" si="9"/>
        <v>0</v>
      </c>
      <c r="T52" s="32">
        <f t="shared" si="6"/>
        <v>0</v>
      </c>
      <c r="U52" s="32">
        <f t="shared" si="7"/>
        <v>0</v>
      </c>
    </row>
    <row r="53" spans="1:21" x14ac:dyDescent="0.2">
      <c r="A53" s="70">
        <f t="shared" si="10"/>
        <v>38</v>
      </c>
      <c r="B53" s="121">
        <f t="shared" si="1"/>
        <v>0</v>
      </c>
      <c r="C53" s="82"/>
      <c r="D53" s="106"/>
      <c r="E53" s="106"/>
      <c r="F53" s="4"/>
      <c r="G53" s="40"/>
      <c r="H53" s="77"/>
      <c r="I53" s="290"/>
      <c r="J53" s="383"/>
      <c r="K53" s="300" t="str">
        <f t="shared" si="2"/>
        <v xml:space="preserve"> </v>
      </c>
      <c r="L53" s="301"/>
      <c r="M53" s="239">
        <f t="shared" si="3"/>
        <v>0</v>
      </c>
      <c r="N53" s="95">
        <f t="shared" si="4"/>
        <v>0</v>
      </c>
      <c r="O53" s="95">
        <f t="shared" si="8"/>
        <v>0</v>
      </c>
      <c r="P53" s="352">
        <f t="shared" si="5"/>
        <v>0</v>
      </c>
      <c r="Q53" s="9"/>
      <c r="S53" s="32">
        <f t="shared" si="9"/>
        <v>0</v>
      </c>
      <c r="T53" s="32">
        <f t="shared" si="6"/>
        <v>0</v>
      </c>
      <c r="U53" s="32">
        <f t="shared" si="7"/>
        <v>0</v>
      </c>
    </row>
    <row r="54" spans="1:21" x14ac:dyDescent="0.2">
      <c r="A54" s="70">
        <f t="shared" si="10"/>
        <v>39</v>
      </c>
      <c r="B54" s="121">
        <f t="shared" si="1"/>
        <v>0</v>
      </c>
      <c r="C54" s="82"/>
      <c r="D54" s="106"/>
      <c r="E54" s="106"/>
      <c r="F54" s="4"/>
      <c r="G54" s="40"/>
      <c r="H54" s="77"/>
      <c r="I54" s="290"/>
      <c r="J54" s="383"/>
      <c r="K54" s="300" t="str">
        <f t="shared" si="2"/>
        <v xml:space="preserve"> </v>
      </c>
      <c r="L54" s="301"/>
      <c r="M54" s="239">
        <f t="shared" si="3"/>
        <v>0</v>
      </c>
      <c r="N54" s="95">
        <f t="shared" si="4"/>
        <v>0</v>
      </c>
      <c r="O54" s="95">
        <f t="shared" si="8"/>
        <v>0</v>
      </c>
      <c r="P54" s="352">
        <f t="shared" si="5"/>
        <v>0</v>
      </c>
      <c r="Q54" s="9"/>
      <c r="S54" s="32">
        <f t="shared" si="9"/>
        <v>0</v>
      </c>
      <c r="T54" s="32">
        <f t="shared" si="6"/>
        <v>0</v>
      </c>
      <c r="U54" s="32">
        <f t="shared" si="7"/>
        <v>0</v>
      </c>
    </row>
    <row r="55" spans="1:21" x14ac:dyDescent="0.2">
      <c r="A55" s="70">
        <f t="shared" si="10"/>
        <v>40</v>
      </c>
      <c r="B55" s="121">
        <f t="shared" si="1"/>
        <v>0</v>
      </c>
      <c r="C55" s="82"/>
      <c r="D55" s="106"/>
      <c r="E55" s="106"/>
      <c r="F55" s="4"/>
      <c r="G55" s="40"/>
      <c r="H55" s="77"/>
      <c r="I55" s="290"/>
      <c r="J55" s="383"/>
      <c r="K55" s="300" t="str">
        <f t="shared" si="2"/>
        <v xml:space="preserve"> </v>
      </c>
      <c r="L55" s="301"/>
      <c r="M55" s="239">
        <f t="shared" si="3"/>
        <v>0</v>
      </c>
      <c r="N55" s="95">
        <f t="shared" si="4"/>
        <v>0</v>
      </c>
      <c r="O55" s="95">
        <f t="shared" si="8"/>
        <v>0</v>
      </c>
      <c r="P55" s="352">
        <f t="shared" si="5"/>
        <v>0</v>
      </c>
      <c r="Q55" s="9"/>
      <c r="S55" s="32">
        <f t="shared" si="9"/>
        <v>0</v>
      </c>
      <c r="T55" s="32">
        <f t="shared" si="6"/>
        <v>0</v>
      </c>
      <c r="U55" s="32">
        <f t="shared" si="7"/>
        <v>0</v>
      </c>
    </row>
    <row r="56" spans="1:21" x14ac:dyDescent="0.2">
      <c r="A56" s="70">
        <f t="shared" si="10"/>
        <v>41</v>
      </c>
      <c r="B56" s="121">
        <f t="shared" si="1"/>
        <v>0</v>
      </c>
      <c r="C56" s="82"/>
      <c r="D56" s="106"/>
      <c r="E56" s="106"/>
      <c r="F56" s="4"/>
      <c r="G56" s="40"/>
      <c r="H56" s="77"/>
      <c r="I56" s="290"/>
      <c r="J56" s="383"/>
      <c r="K56" s="300" t="str">
        <f t="shared" si="2"/>
        <v xml:space="preserve"> </v>
      </c>
      <c r="L56" s="301"/>
      <c r="M56" s="239">
        <f t="shared" si="3"/>
        <v>0</v>
      </c>
      <c r="N56" s="95">
        <f t="shared" si="4"/>
        <v>0</v>
      </c>
      <c r="O56" s="95">
        <f t="shared" si="8"/>
        <v>0</v>
      </c>
      <c r="P56" s="352">
        <f t="shared" si="5"/>
        <v>0</v>
      </c>
      <c r="Q56" s="9"/>
      <c r="S56" s="32">
        <f t="shared" si="9"/>
        <v>0</v>
      </c>
      <c r="T56" s="32">
        <f t="shared" si="6"/>
        <v>0</v>
      </c>
      <c r="U56" s="32">
        <f t="shared" si="7"/>
        <v>0</v>
      </c>
    </row>
    <row r="57" spans="1:21" x14ac:dyDescent="0.2">
      <c r="A57" s="70">
        <f t="shared" si="10"/>
        <v>42</v>
      </c>
      <c r="B57" s="121">
        <f t="shared" si="1"/>
        <v>0</v>
      </c>
      <c r="C57" s="82"/>
      <c r="D57" s="106"/>
      <c r="E57" s="106"/>
      <c r="F57" s="4"/>
      <c r="G57" s="40"/>
      <c r="H57" s="77"/>
      <c r="I57" s="290"/>
      <c r="J57" s="383"/>
      <c r="K57" s="300" t="str">
        <f t="shared" si="2"/>
        <v xml:space="preserve"> </v>
      </c>
      <c r="L57" s="301"/>
      <c r="M57" s="239">
        <f t="shared" si="3"/>
        <v>0</v>
      </c>
      <c r="N57" s="95">
        <f t="shared" si="4"/>
        <v>0</v>
      </c>
      <c r="O57" s="95">
        <f t="shared" si="8"/>
        <v>0</v>
      </c>
      <c r="P57" s="352">
        <f t="shared" si="5"/>
        <v>0</v>
      </c>
      <c r="Q57" s="9"/>
      <c r="S57" s="32">
        <f t="shared" si="9"/>
        <v>0</v>
      </c>
      <c r="T57" s="32">
        <f t="shared" si="6"/>
        <v>0</v>
      </c>
      <c r="U57" s="32">
        <f t="shared" si="7"/>
        <v>0</v>
      </c>
    </row>
    <row r="58" spans="1:21" x14ac:dyDescent="0.2">
      <c r="A58" s="70">
        <f t="shared" si="10"/>
        <v>43</v>
      </c>
      <c r="B58" s="121">
        <f t="shared" si="1"/>
        <v>0</v>
      </c>
      <c r="C58" s="82"/>
      <c r="D58" s="106"/>
      <c r="E58" s="106"/>
      <c r="F58" s="4"/>
      <c r="G58" s="40"/>
      <c r="H58" s="77"/>
      <c r="I58" s="290"/>
      <c r="J58" s="383"/>
      <c r="K58" s="300" t="str">
        <f t="shared" si="2"/>
        <v xml:space="preserve"> </v>
      </c>
      <c r="L58" s="301"/>
      <c r="M58" s="239">
        <f t="shared" si="3"/>
        <v>0</v>
      </c>
      <c r="N58" s="95">
        <f t="shared" si="4"/>
        <v>0</v>
      </c>
      <c r="O58" s="95">
        <f t="shared" si="8"/>
        <v>0</v>
      </c>
      <c r="P58" s="352">
        <f t="shared" si="5"/>
        <v>0</v>
      </c>
      <c r="Q58" s="9"/>
      <c r="S58" s="32">
        <f t="shared" si="9"/>
        <v>0</v>
      </c>
      <c r="T58" s="32">
        <f t="shared" si="6"/>
        <v>0</v>
      </c>
      <c r="U58" s="32">
        <f t="shared" si="7"/>
        <v>0</v>
      </c>
    </row>
    <row r="59" spans="1:21" x14ac:dyDescent="0.2">
      <c r="A59" s="70">
        <f t="shared" si="10"/>
        <v>44</v>
      </c>
      <c r="B59" s="121">
        <f t="shared" si="1"/>
        <v>0</v>
      </c>
      <c r="C59" s="82"/>
      <c r="D59" s="106"/>
      <c r="E59" s="106"/>
      <c r="F59" s="4"/>
      <c r="G59" s="40"/>
      <c r="H59" s="77"/>
      <c r="I59" s="290"/>
      <c r="J59" s="383"/>
      <c r="K59" s="300" t="str">
        <f t="shared" si="2"/>
        <v xml:space="preserve"> </v>
      </c>
      <c r="L59" s="301"/>
      <c r="M59" s="239">
        <f t="shared" si="3"/>
        <v>0</v>
      </c>
      <c r="N59" s="95">
        <f t="shared" si="4"/>
        <v>0</v>
      </c>
      <c r="O59" s="95">
        <f t="shared" si="8"/>
        <v>0</v>
      </c>
      <c r="P59" s="352">
        <f t="shared" si="5"/>
        <v>0</v>
      </c>
      <c r="Q59" s="9"/>
      <c r="S59" s="32">
        <f t="shared" si="9"/>
        <v>0</v>
      </c>
      <c r="T59" s="32">
        <f t="shared" si="6"/>
        <v>0</v>
      </c>
      <c r="U59" s="32">
        <f t="shared" si="7"/>
        <v>0</v>
      </c>
    </row>
    <row r="60" spans="1:21" x14ac:dyDescent="0.2">
      <c r="A60" s="70">
        <f t="shared" si="10"/>
        <v>45</v>
      </c>
      <c r="B60" s="121">
        <f t="shared" si="1"/>
        <v>0</v>
      </c>
      <c r="C60" s="82"/>
      <c r="D60" s="106"/>
      <c r="E60" s="106"/>
      <c r="F60" s="4"/>
      <c r="G60" s="40"/>
      <c r="H60" s="77"/>
      <c r="I60" s="290"/>
      <c r="J60" s="383"/>
      <c r="K60" s="300" t="str">
        <f t="shared" si="2"/>
        <v xml:space="preserve"> </v>
      </c>
      <c r="L60" s="301"/>
      <c r="M60" s="239">
        <f t="shared" si="3"/>
        <v>0</v>
      </c>
      <c r="N60" s="95">
        <f t="shared" si="4"/>
        <v>0</v>
      </c>
      <c r="O60" s="95">
        <f t="shared" si="8"/>
        <v>0</v>
      </c>
      <c r="P60" s="352">
        <f t="shared" si="5"/>
        <v>0</v>
      </c>
      <c r="Q60" s="9"/>
      <c r="S60" s="32">
        <f t="shared" si="9"/>
        <v>0</v>
      </c>
      <c r="T60" s="32">
        <f t="shared" si="6"/>
        <v>0</v>
      </c>
      <c r="U60" s="32">
        <f t="shared" si="7"/>
        <v>0</v>
      </c>
    </row>
    <row r="61" spans="1:21" x14ac:dyDescent="0.2">
      <c r="A61" s="70">
        <f t="shared" si="10"/>
        <v>46</v>
      </c>
      <c r="B61" s="121">
        <f t="shared" si="1"/>
        <v>0</v>
      </c>
      <c r="C61" s="82"/>
      <c r="D61" s="106"/>
      <c r="E61" s="106"/>
      <c r="F61" s="4"/>
      <c r="G61" s="40"/>
      <c r="H61" s="77"/>
      <c r="I61" s="290"/>
      <c r="J61" s="383"/>
      <c r="K61" s="300" t="str">
        <f t="shared" si="2"/>
        <v xml:space="preserve"> </v>
      </c>
      <c r="L61" s="301"/>
      <c r="M61" s="239">
        <f t="shared" si="3"/>
        <v>0</v>
      </c>
      <c r="N61" s="95">
        <f t="shared" si="4"/>
        <v>0</v>
      </c>
      <c r="O61" s="95">
        <f t="shared" si="8"/>
        <v>0</v>
      </c>
      <c r="P61" s="352">
        <f t="shared" si="5"/>
        <v>0</v>
      </c>
      <c r="Q61" s="9"/>
      <c r="S61" s="32">
        <f t="shared" si="9"/>
        <v>0</v>
      </c>
      <c r="T61" s="32">
        <f t="shared" si="6"/>
        <v>0</v>
      </c>
      <c r="U61" s="32">
        <f t="shared" si="7"/>
        <v>0</v>
      </c>
    </row>
    <row r="62" spans="1:21" x14ac:dyDescent="0.2">
      <c r="A62" s="70">
        <f t="shared" si="10"/>
        <v>47</v>
      </c>
      <c r="B62" s="121">
        <f t="shared" si="1"/>
        <v>0</v>
      </c>
      <c r="C62" s="82"/>
      <c r="D62" s="106"/>
      <c r="E62" s="106"/>
      <c r="F62" s="4"/>
      <c r="G62" s="40"/>
      <c r="H62" s="77"/>
      <c r="I62" s="290"/>
      <c r="J62" s="383"/>
      <c r="K62" s="300" t="str">
        <f t="shared" si="2"/>
        <v xml:space="preserve"> </v>
      </c>
      <c r="L62" s="301"/>
      <c r="M62" s="239">
        <f t="shared" si="3"/>
        <v>0</v>
      </c>
      <c r="N62" s="95">
        <f t="shared" si="4"/>
        <v>0</v>
      </c>
      <c r="O62" s="95">
        <f t="shared" si="8"/>
        <v>0</v>
      </c>
      <c r="P62" s="352">
        <f t="shared" si="5"/>
        <v>0</v>
      </c>
      <c r="Q62" s="9"/>
      <c r="S62" s="32">
        <f t="shared" si="9"/>
        <v>0</v>
      </c>
      <c r="T62" s="32">
        <f t="shared" si="6"/>
        <v>0</v>
      </c>
      <c r="U62" s="32">
        <f t="shared" si="7"/>
        <v>0</v>
      </c>
    </row>
    <row r="63" spans="1:21" x14ac:dyDescent="0.2">
      <c r="A63" s="70">
        <f t="shared" si="10"/>
        <v>48</v>
      </c>
      <c r="B63" s="121">
        <f t="shared" si="1"/>
        <v>0</v>
      </c>
      <c r="C63" s="82"/>
      <c r="D63" s="106"/>
      <c r="E63" s="106"/>
      <c r="F63" s="4"/>
      <c r="G63" s="40"/>
      <c r="H63" s="77"/>
      <c r="I63" s="290"/>
      <c r="J63" s="383"/>
      <c r="K63" s="300" t="str">
        <f t="shared" si="2"/>
        <v xml:space="preserve"> </v>
      </c>
      <c r="L63" s="301"/>
      <c r="M63" s="239">
        <f t="shared" si="3"/>
        <v>0</v>
      </c>
      <c r="N63" s="95">
        <f t="shared" si="4"/>
        <v>0</v>
      </c>
      <c r="O63" s="95">
        <f t="shared" si="8"/>
        <v>0</v>
      </c>
      <c r="P63" s="352">
        <f t="shared" si="5"/>
        <v>0</v>
      </c>
      <c r="Q63" s="9"/>
      <c r="S63" s="32">
        <f t="shared" si="9"/>
        <v>0</v>
      </c>
      <c r="T63" s="32">
        <f t="shared" si="6"/>
        <v>0</v>
      </c>
      <c r="U63" s="32">
        <f t="shared" si="7"/>
        <v>0</v>
      </c>
    </row>
    <row r="64" spans="1:21" x14ac:dyDescent="0.2">
      <c r="A64" s="70">
        <f t="shared" si="10"/>
        <v>49</v>
      </c>
      <c r="B64" s="121">
        <f t="shared" si="1"/>
        <v>0</v>
      </c>
      <c r="C64" s="82"/>
      <c r="D64" s="106"/>
      <c r="E64" s="106"/>
      <c r="F64" s="4"/>
      <c r="G64" s="40"/>
      <c r="H64" s="77"/>
      <c r="I64" s="290"/>
      <c r="J64" s="383"/>
      <c r="K64" s="300" t="str">
        <f t="shared" si="2"/>
        <v xml:space="preserve"> </v>
      </c>
      <c r="L64" s="301"/>
      <c r="M64" s="239">
        <f t="shared" si="3"/>
        <v>0</v>
      </c>
      <c r="N64" s="95">
        <f t="shared" si="4"/>
        <v>0</v>
      </c>
      <c r="O64" s="95">
        <f t="shared" si="8"/>
        <v>0</v>
      </c>
      <c r="P64" s="352">
        <f t="shared" si="5"/>
        <v>0</v>
      </c>
      <c r="Q64" s="9"/>
      <c r="S64" s="32">
        <f t="shared" si="9"/>
        <v>0</v>
      </c>
      <c r="T64" s="32">
        <f t="shared" si="6"/>
        <v>0</v>
      </c>
      <c r="U64" s="32">
        <f t="shared" si="7"/>
        <v>0</v>
      </c>
    </row>
    <row r="65" spans="1:21" x14ac:dyDescent="0.2">
      <c r="A65" s="70">
        <f t="shared" si="10"/>
        <v>50</v>
      </c>
      <c r="B65" s="121">
        <f t="shared" si="1"/>
        <v>0</v>
      </c>
      <c r="C65" s="82"/>
      <c r="D65" s="106"/>
      <c r="E65" s="106"/>
      <c r="F65" s="4"/>
      <c r="G65" s="40"/>
      <c r="H65" s="77"/>
      <c r="I65" s="290"/>
      <c r="J65" s="383"/>
      <c r="K65" s="300" t="str">
        <f t="shared" si="2"/>
        <v xml:space="preserve"> </v>
      </c>
      <c r="L65" s="301"/>
      <c r="M65" s="239">
        <f t="shared" si="3"/>
        <v>0</v>
      </c>
      <c r="N65" s="95">
        <f t="shared" si="4"/>
        <v>0</v>
      </c>
      <c r="O65" s="95">
        <f t="shared" si="8"/>
        <v>0</v>
      </c>
      <c r="P65" s="352">
        <f t="shared" si="5"/>
        <v>0</v>
      </c>
      <c r="Q65" s="9"/>
      <c r="S65" s="32">
        <f t="shared" si="9"/>
        <v>0</v>
      </c>
      <c r="T65" s="32">
        <f t="shared" si="6"/>
        <v>0</v>
      </c>
      <c r="U65" s="32">
        <f t="shared" si="7"/>
        <v>0</v>
      </c>
    </row>
    <row r="66" spans="1:21" x14ac:dyDescent="0.2">
      <c r="A66" s="70">
        <f t="shared" si="10"/>
        <v>51</v>
      </c>
      <c r="B66" s="121">
        <f t="shared" si="1"/>
        <v>0</v>
      </c>
      <c r="C66" s="82"/>
      <c r="D66" s="106"/>
      <c r="E66" s="106"/>
      <c r="F66" s="4"/>
      <c r="G66" s="40"/>
      <c r="H66" s="77"/>
      <c r="I66" s="290"/>
      <c r="J66" s="383"/>
      <c r="K66" s="300" t="str">
        <f t="shared" si="2"/>
        <v xml:space="preserve"> </v>
      </c>
      <c r="L66" s="301"/>
      <c r="M66" s="239">
        <f t="shared" si="3"/>
        <v>0</v>
      </c>
      <c r="N66" s="95">
        <f t="shared" si="4"/>
        <v>0</v>
      </c>
      <c r="O66" s="95">
        <f t="shared" si="8"/>
        <v>0</v>
      </c>
      <c r="P66" s="352">
        <f t="shared" si="5"/>
        <v>0</v>
      </c>
      <c r="Q66" s="9"/>
      <c r="S66" s="32">
        <f t="shared" si="9"/>
        <v>0</v>
      </c>
      <c r="T66" s="32">
        <f t="shared" si="6"/>
        <v>0</v>
      </c>
      <c r="U66" s="32">
        <f t="shared" si="7"/>
        <v>0</v>
      </c>
    </row>
    <row r="67" spans="1:21" x14ac:dyDescent="0.2">
      <c r="A67" s="70">
        <f t="shared" si="10"/>
        <v>52</v>
      </c>
      <c r="B67" s="121">
        <f t="shared" si="1"/>
        <v>0</v>
      </c>
      <c r="C67" s="82"/>
      <c r="D67" s="106"/>
      <c r="E67" s="106"/>
      <c r="F67" s="4"/>
      <c r="G67" s="40"/>
      <c r="H67" s="77"/>
      <c r="I67" s="290"/>
      <c r="J67" s="383"/>
      <c r="K67" s="300" t="str">
        <f t="shared" si="2"/>
        <v xml:space="preserve"> </v>
      </c>
      <c r="L67" s="301"/>
      <c r="M67" s="239">
        <f t="shared" si="3"/>
        <v>0</v>
      </c>
      <c r="N67" s="95">
        <f t="shared" si="4"/>
        <v>0</v>
      </c>
      <c r="O67" s="95">
        <f t="shared" si="8"/>
        <v>0</v>
      </c>
      <c r="P67" s="352">
        <f t="shared" si="5"/>
        <v>0</v>
      </c>
      <c r="Q67" s="9"/>
      <c r="S67" s="32">
        <f t="shared" si="9"/>
        <v>0</v>
      </c>
      <c r="T67" s="32">
        <f t="shared" si="6"/>
        <v>0</v>
      </c>
      <c r="U67" s="32">
        <f t="shared" si="7"/>
        <v>0</v>
      </c>
    </row>
    <row r="68" spans="1:21" x14ac:dyDescent="0.2">
      <c r="A68" s="70">
        <f t="shared" si="10"/>
        <v>53</v>
      </c>
      <c r="B68" s="121">
        <f t="shared" si="1"/>
        <v>0</v>
      </c>
      <c r="C68" s="82"/>
      <c r="D68" s="106"/>
      <c r="E68" s="106"/>
      <c r="F68" s="4"/>
      <c r="G68" s="40"/>
      <c r="H68" s="77"/>
      <c r="I68" s="290"/>
      <c r="J68" s="383"/>
      <c r="K68" s="300" t="str">
        <f t="shared" si="2"/>
        <v xml:space="preserve"> </v>
      </c>
      <c r="L68" s="301"/>
      <c r="M68" s="239">
        <f t="shared" si="3"/>
        <v>0</v>
      </c>
      <c r="N68" s="95">
        <f t="shared" si="4"/>
        <v>0</v>
      </c>
      <c r="O68" s="95">
        <f t="shared" si="8"/>
        <v>0</v>
      </c>
      <c r="P68" s="352">
        <f t="shared" si="5"/>
        <v>0</v>
      </c>
      <c r="Q68" s="9"/>
      <c r="S68" s="32">
        <f t="shared" si="9"/>
        <v>0</v>
      </c>
      <c r="T68" s="32">
        <f t="shared" si="6"/>
        <v>0</v>
      </c>
      <c r="U68" s="32">
        <f t="shared" si="7"/>
        <v>0</v>
      </c>
    </row>
    <row r="69" spans="1:21" x14ac:dyDescent="0.2">
      <c r="A69" s="70">
        <f t="shared" si="10"/>
        <v>54</v>
      </c>
      <c r="B69" s="121">
        <f t="shared" si="1"/>
        <v>0</v>
      </c>
      <c r="C69" s="82"/>
      <c r="D69" s="106"/>
      <c r="E69" s="106"/>
      <c r="F69" s="4"/>
      <c r="G69" s="40"/>
      <c r="H69" s="77"/>
      <c r="I69" s="290"/>
      <c r="J69" s="383"/>
      <c r="K69" s="300" t="str">
        <f t="shared" si="2"/>
        <v xml:space="preserve"> </v>
      </c>
      <c r="L69" s="301"/>
      <c r="M69" s="239">
        <f t="shared" si="3"/>
        <v>0</v>
      </c>
      <c r="N69" s="95">
        <f t="shared" si="4"/>
        <v>0</v>
      </c>
      <c r="O69" s="95">
        <f t="shared" si="8"/>
        <v>0</v>
      </c>
      <c r="P69" s="352">
        <f t="shared" si="5"/>
        <v>0</v>
      </c>
      <c r="Q69" s="9"/>
      <c r="S69" s="32">
        <f t="shared" si="9"/>
        <v>0</v>
      </c>
      <c r="T69" s="32">
        <f t="shared" si="6"/>
        <v>0</v>
      </c>
      <c r="U69" s="32">
        <f t="shared" si="7"/>
        <v>0</v>
      </c>
    </row>
    <row r="70" spans="1:21" x14ac:dyDescent="0.2">
      <c r="A70" s="70">
        <f t="shared" si="10"/>
        <v>55</v>
      </c>
      <c r="B70" s="121">
        <f t="shared" si="1"/>
        <v>0</v>
      </c>
      <c r="C70" s="82"/>
      <c r="D70" s="106"/>
      <c r="E70" s="106"/>
      <c r="F70" s="4"/>
      <c r="G70" s="40"/>
      <c r="H70" s="77"/>
      <c r="I70" s="290"/>
      <c r="J70" s="383"/>
      <c r="K70" s="300" t="str">
        <f t="shared" si="2"/>
        <v xml:space="preserve"> </v>
      </c>
      <c r="L70" s="301"/>
      <c r="M70" s="239">
        <f t="shared" si="3"/>
        <v>0</v>
      </c>
      <c r="N70" s="95">
        <f t="shared" si="4"/>
        <v>0</v>
      </c>
      <c r="O70" s="95">
        <f t="shared" si="8"/>
        <v>0</v>
      </c>
      <c r="P70" s="352">
        <f t="shared" si="5"/>
        <v>0</v>
      </c>
      <c r="Q70" s="9"/>
      <c r="S70" s="32">
        <f t="shared" si="9"/>
        <v>0</v>
      </c>
      <c r="T70" s="32">
        <f t="shared" si="6"/>
        <v>0</v>
      </c>
      <c r="U70" s="32">
        <f t="shared" si="7"/>
        <v>0</v>
      </c>
    </row>
    <row r="71" spans="1:21" x14ac:dyDescent="0.2">
      <c r="A71" s="70">
        <f t="shared" si="10"/>
        <v>56</v>
      </c>
      <c r="B71" s="121">
        <f t="shared" si="1"/>
        <v>0</v>
      </c>
      <c r="C71" s="82"/>
      <c r="D71" s="106"/>
      <c r="E71" s="106"/>
      <c r="F71" s="4"/>
      <c r="G71" s="40"/>
      <c r="H71" s="77"/>
      <c r="I71" s="290"/>
      <c r="J71" s="383"/>
      <c r="K71" s="300" t="str">
        <f t="shared" si="2"/>
        <v xml:space="preserve"> </v>
      </c>
      <c r="L71" s="301"/>
      <c r="M71" s="239">
        <f t="shared" si="3"/>
        <v>0</v>
      </c>
      <c r="N71" s="95">
        <f t="shared" si="4"/>
        <v>0</v>
      </c>
      <c r="O71" s="95">
        <f t="shared" si="8"/>
        <v>0</v>
      </c>
      <c r="P71" s="352">
        <f t="shared" si="5"/>
        <v>0</v>
      </c>
      <c r="Q71" s="9"/>
      <c r="S71" s="32">
        <f t="shared" si="9"/>
        <v>0</v>
      </c>
      <c r="T71" s="32">
        <f t="shared" si="6"/>
        <v>0</v>
      </c>
      <c r="U71" s="32">
        <f t="shared" si="7"/>
        <v>0</v>
      </c>
    </row>
    <row r="72" spans="1:21" x14ac:dyDescent="0.2">
      <c r="A72" s="70">
        <f t="shared" si="10"/>
        <v>57</v>
      </c>
      <c r="B72" s="121">
        <f t="shared" si="1"/>
        <v>0</v>
      </c>
      <c r="C72" s="82"/>
      <c r="D72" s="106"/>
      <c r="E72" s="106"/>
      <c r="F72" s="4"/>
      <c r="G72" s="40"/>
      <c r="H72" s="77"/>
      <c r="I72" s="290"/>
      <c r="J72" s="383"/>
      <c r="K72" s="300" t="str">
        <f t="shared" si="2"/>
        <v xml:space="preserve"> </v>
      </c>
      <c r="L72" s="301"/>
      <c r="M72" s="239">
        <f t="shared" si="3"/>
        <v>0</v>
      </c>
      <c r="N72" s="95">
        <f t="shared" si="4"/>
        <v>0</v>
      </c>
      <c r="O72" s="95">
        <f t="shared" si="8"/>
        <v>0</v>
      </c>
      <c r="P72" s="352">
        <f t="shared" si="5"/>
        <v>0</v>
      </c>
      <c r="Q72" s="9"/>
      <c r="S72" s="32">
        <f t="shared" si="9"/>
        <v>0</v>
      </c>
      <c r="T72" s="32">
        <f t="shared" si="6"/>
        <v>0</v>
      </c>
      <c r="U72" s="32">
        <f t="shared" si="7"/>
        <v>0</v>
      </c>
    </row>
    <row r="73" spans="1:21" x14ac:dyDescent="0.2">
      <c r="A73" s="70">
        <f t="shared" si="10"/>
        <v>58</v>
      </c>
      <c r="B73" s="121">
        <f t="shared" si="1"/>
        <v>0</v>
      </c>
      <c r="C73" s="82"/>
      <c r="D73" s="106"/>
      <c r="E73" s="106"/>
      <c r="F73" s="4"/>
      <c r="G73" s="40"/>
      <c r="H73" s="77"/>
      <c r="I73" s="290"/>
      <c r="J73" s="383"/>
      <c r="K73" s="300" t="str">
        <f t="shared" si="2"/>
        <v xml:space="preserve"> </v>
      </c>
      <c r="L73" s="301"/>
      <c r="M73" s="239">
        <f t="shared" si="3"/>
        <v>0</v>
      </c>
      <c r="N73" s="95">
        <f t="shared" si="4"/>
        <v>0</v>
      </c>
      <c r="O73" s="95">
        <f t="shared" si="8"/>
        <v>0</v>
      </c>
      <c r="P73" s="352">
        <f t="shared" si="5"/>
        <v>0</v>
      </c>
      <c r="Q73" s="9"/>
      <c r="S73" s="32">
        <f t="shared" si="9"/>
        <v>0</v>
      </c>
      <c r="T73" s="32">
        <f t="shared" si="6"/>
        <v>0</v>
      </c>
      <c r="U73" s="32">
        <f t="shared" si="7"/>
        <v>0</v>
      </c>
    </row>
    <row r="74" spans="1:21" x14ac:dyDescent="0.2">
      <c r="A74" s="70">
        <f t="shared" si="10"/>
        <v>59</v>
      </c>
      <c r="B74" s="121">
        <f t="shared" si="1"/>
        <v>0</v>
      </c>
      <c r="C74" s="82"/>
      <c r="D74" s="106"/>
      <c r="E74" s="106"/>
      <c r="F74" s="4"/>
      <c r="G74" s="40"/>
      <c r="H74" s="77"/>
      <c r="I74" s="290"/>
      <c r="J74" s="383"/>
      <c r="K74" s="300" t="str">
        <f t="shared" si="2"/>
        <v xml:space="preserve"> </v>
      </c>
      <c r="L74" s="301"/>
      <c r="M74" s="239">
        <f t="shared" si="3"/>
        <v>0</v>
      </c>
      <c r="N74" s="95">
        <f t="shared" si="4"/>
        <v>0</v>
      </c>
      <c r="O74" s="95">
        <f t="shared" si="8"/>
        <v>0</v>
      </c>
      <c r="P74" s="352">
        <f t="shared" si="5"/>
        <v>0</v>
      </c>
      <c r="Q74" s="9"/>
      <c r="S74" s="32">
        <f t="shared" si="9"/>
        <v>0</v>
      </c>
      <c r="T74" s="32">
        <f t="shared" si="6"/>
        <v>0</v>
      </c>
      <c r="U74" s="32">
        <f t="shared" si="7"/>
        <v>0</v>
      </c>
    </row>
    <row r="75" spans="1:21" x14ac:dyDescent="0.2">
      <c r="A75" s="70">
        <f t="shared" si="10"/>
        <v>60</v>
      </c>
      <c r="B75" s="121">
        <f t="shared" si="1"/>
        <v>0</v>
      </c>
      <c r="C75" s="82"/>
      <c r="D75" s="106"/>
      <c r="E75" s="106"/>
      <c r="F75" s="4"/>
      <c r="G75" s="40"/>
      <c r="H75" s="77"/>
      <c r="I75" s="290"/>
      <c r="J75" s="383"/>
      <c r="K75" s="300" t="str">
        <f t="shared" si="2"/>
        <v xml:space="preserve"> </v>
      </c>
      <c r="L75" s="301"/>
      <c r="M75" s="239">
        <f t="shared" si="3"/>
        <v>0</v>
      </c>
      <c r="N75" s="95">
        <f t="shared" si="4"/>
        <v>0</v>
      </c>
      <c r="O75" s="95">
        <f t="shared" si="8"/>
        <v>0</v>
      </c>
      <c r="P75" s="352">
        <f t="shared" si="5"/>
        <v>0</v>
      </c>
      <c r="Q75" s="9"/>
      <c r="S75" s="32">
        <f t="shared" si="9"/>
        <v>0</v>
      </c>
      <c r="T75" s="32">
        <f t="shared" si="6"/>
        <v>0</v>
      </c>
      <c r="U75" s="32">
        <f t="shared" si="7"/>
        <v>0</v>
      </c>
    </row>
    <row r="76" spans="1:21" x14ac:dyDescent="0.2">
      <c r="A76" s="70">
        <f t="shared" si="10"/>
        <v>61</v>
      </c>
      <c r="B76" s="121">
        <f t="shared" si="1"/>
        <v>0</v>
      </c>
      <c r="C76" s="82"/>
      <c r="D76" s="106"/>
      <c r="E76" s="106"/>
      <c r="F76" s="4"/>
      <c r="G76" s="40"/>
      <c r="H76" s="77"/>
      <c r="I76" s="290"/>
      <c r="J76" s="383"/>
      <c r="K76" s="300" t="str">
        <f t="shared" si="2"/>
        <v xml:space="preserve"> </v>
      </c>
      <c r="L76" s="301"/>
      <c r="M76" s="239">
        <f t="shared" si="3"/>
        <v>0</v>
      </c>
      <c r="N76" s="95">
        <f t="shared" si="4"/>
        <v>0</v>
      </c>
      <c r="O76" s="95">
        <f t="shared" si="8"/>
        <v>0</v>
      </c>
      <c r="P76" s="352">
        <f t="shared" si="5"/>
        <v>0</v>
      </c>
      <c r="Q76" s="9"/>
      <c r="S76" s="32">
        <f t="shared" si="9"/>
        <v>0</v>
      </c>
      <c r="T76" s="32">
        <f t="shared" si="6"/>
        <v>0</v>
      </c>
      <c r="U76" s="32">
        <f t="shared" si="7"/>
        <v>0</v>
      </c>
    </row>
    <row r="77" spans="1:21" x14ac:dyDescent="0.2">
      <c r="A77" s="70">
        <f t="shared" si="10"/>
        <v>62</v>
      </c>
      <c r="B77" s="121">
        <f t="shared" si="1"/>
        <v>0</v>
      </c>
      <c r="C77" s="82"/>
      <c r="D77" s="106"/>
      <c r="E77" s="106"/>
      <c r="F77" s="4"/>
      <c r="G77" s="40"/>
      <c r="H77" s="77"/>
      <c r="I77" s="290"/>
      <c r="J77" s="383"/>
      <c r="K77" s="300" t="str">
        <f t="shared" si="2"/>
        <v xml:space="preserve"> </v>
      </c>
      <c r="L77" s="301"/>
      <c r="M77" s="239">
        <f t="shared" si="3"/>
        <v>0</v>
      </c>
      <c r="N77" s="95">
        <f t="shared" si="4"/>
        <v>0</v>
      </c>
      <c r="O77" s="95">
        <f t="shared" si="8"/>
        <v>0</v>
      </c>
      <c r="P77" s="352">
        <f t="shared" si="5"/>
        <v>0</v>
      </c>
      <c r="Q77" s="9"/>
      <c r="S77" s="32">
        <f t="shared" si="9"/>
        <v>0</v>
      </c>
      <c r="T77" s="32">
        <f t="shared" si="6"/>
        <v>0</v>
      </c>
      <c r="U77" s="32">
        <f t="shared" si="7"/>
        <v>0</v>
      </c>
    </row>
    <row r="78" spans="1:21" x14ac:dyDescent="0.2">
      <c r="A78" s="70">
        <f t="shared" si="10"/>
        <v>63</v>
      </c>
      <c r="B78" s="121">
        <f t="shared" si="1"/>
        <v>0</v>
      </c>
      <c r="C78" s="82"/>
      <c r="D78" s="106"/>
      <c r="E78" s="106"/>
      <c r="F78" s="4"/>
      <c r="G78" s="40"/>
      <c r="H78" s="77"/>
      <c r="I78" s="290"/>
      <c r="J78" s="383"/>
      <c r="K78" s="300" t="str">
        <f t="shared" si="2"/>
        <v xml:space="preserve"> </v>
      </c>
      <c r="L78" s="301"/>
      <c r="M78" s="239">
        <f t="shared" si="3"/>
        <v>0</v>
      </c>
      <c r="N78" s="95">
        <f t="shared" si="4"/>
        <v>0</v>
      </c>
      <c r="O78" s="95">
        <f t="shared" si="8"/>
        <v>0</v>
      </c>
      <c r="P78" s="352">
        <f t="shared" si="5"/>
        <v>0</v>
      </c>
      <c r="Q78" s="9"/>
      <c r="S78" s="32">
        <f t="shared" si="9"/>
        <v>0</v>
      </c>
      <c r="T78" s="32">
        <f t="shared" si="6"/>
        <v>0</v>
      </c>
      <c r="U78" s="32">
        <f t="shared" si="7"/>
        <v>0</v>
      </c>
    </row>
    <row r="79" spans="1:21" x14ac:dyDescent="0.2">
      <c r="A79" s="70">
        <f t="shared" si="10"/>
        <v>64</v>
      </c>
      <c r="B79" s="121">
        <f t="shared" si="1"/>
        <v>0</v>
      </c>
      <c r="C79" s="82"/>
      <c r="D79" s="106"/>
      <c r="E79" s="106"/>
      <c r="F79" s="4"/>
      <c r="G79" s="40"/>
      <c r="H79" s="77"/>
      <c r="I79" s="290"/>
      <c r="J79" s="383"/>
      <c r="K79" s="300" t="str">
        <f t="shared" si="2"/>
        <v xml:space="preserve"> </v>
      </c>
      <c r="L79" s="301"/>
      <c r="M79" s="239">
        <f t="shared" si="3"/>
        <v>0</v>
      </c>
      <c r="N79" s="95">
        <f t="shared" si="4"/>
        <v>0</v>
      </c>
      <c r="O79" s="95">
        <f t="shared" si="8"/>
        <v>0</v>
      </c>
      <c r="P79" s="352">
        <f t="shared" si="5"/>
        <v>0</v>
      </c>
      <c r="Q79" s="9"/>
      <c r="S79" s="32">
        <f t="shared" si="9"/>
        <v>0</v>
      </c>
      <c r="T79" s="32">
        <f t="shared" si="6"/>
        <v>0</v>
      </c>
      <c r="U79" s="32">
        <f t="shared" si="7"/>
        <v>0</v>
      </c>
    </row>
    <row r="80" spans="1:21" x14ac:dyDescent="0.2">
      <c r="A80" s="70">
        <f t="shared" si="10"/>
        <v>65</v>
      </c>
      <c r="B80" s="121">
        <f t="shared" ref="B80:B143" si="11">IF(ISBLANK(E80),0,VLOOKUP(TRIM(E80),AllVarieties,4,FALSE))</f>
        <v>0</v>
      </c>
      <c r="C80" s="82"/>
      <c r="D80" s="106"/>
      <c r="E80" s="106"/>
      <c r="F80" s="4"/>
      <c r="G80" s="40"/>
      <c r="H80" s="77"/>
      <c r="I80" s="290"/>
      <c r="J80" s="383"/>
      <c r="K80" s="300" t="str">
        <f t="shared" si="2"/>
        <v xml:space="preserve"> </v>
      </c>
      <c r="L80" s="301"/>
      <c r="M80" s="239">
        <f t="shared" si="3"/>
        <v>0</v>
      </c>
      <c r="N80" s="95">
        <f t="shared" ref="N80:N143" si="12">IF(F80&lt;1,0,IF(F80&gt;17,0,VLOOKUP(VALUE(B80),T10Value,VALUE(F80)+1,FALSE)))</f>
        <v>0</v>
      </c>
      <c r="O80" s="95">
        <f t="shared" si="8"/>
        <v>0</v>
      </c>
      <c r="P80" s="352">
        <f t="shared" ref="P80:P143" si="13">+O80*PDArate</f>
        <v>0</v>
      </c>
      <c r="Q80" s="9"/>
      <c r="S80" s="32">
        <f t="shared" si="9"/>
        <v>0</v>
      </c>
      <c r="T80" s="32">
        <f t="shared" si="6"/>
        <v>0</v>
      </c>
      <c r="U80" s="32">
        <f t="shared" si="7"/>
        <v>0</v>
      </c>
    </row>
    <row r="81" spans="1:21" x14ac:dyDescent="0.2">
      <c r="A81" s="70">
        <f t="shared" si="10"/>
        <v>66</v>
      </c>
      <c r="B81" s="121">
        <f t="shared" si="11"/>
        <v>0</v>
      </c>
      <c r="C81" s="82"/>
      <c r="D81" s="106"/>
      <c r="E81" s="106"/>
      <c r="F81" s="4"/>
      <c r="G81" s="40"/>
      <c r="H81" s="77"/>
      <c r="I81" s="290"/>
      <c r="J81" s="383"/>
      <c r="K81" s="300" t="str">
        <f t="shared" ref="K81:K144" si="14">IF(+I81 +J81 =1, " ", IF(+I81+J81=0,IF(G81&gt;0, "Grown by you.", " "),"ERROR "))</f>
        <v xml:space="preserve"> </v>
      </c>
      <c r="L81" s="301"/>
      <c r="M81" s="239">
        <f t="shared" ref="M81:M144" si="15">IF(+I81+J81=0,IF(G81&gt;0, +G81, 0),0)</f>
        <v>0</v>
      </c>
      <c r="N81" s="95">
        <f t="shared" si="12"/>
        <v>0</v>
      </c>
      <c r="O81" s="95">
        <f t="shared" si="8"/>
        <v>0</v>
      </c>
      <c r="P81" s="352">
        <f t="shared" si="13"/>
        <v>0</v>
      </c>
      <c r="Q81" s="9"/>
      <c r="S81" s="32">
        <f t="shared" si="9"/>
        <v>0</v>
      </c>
      <c r="T81" s="32">
        <f t="shared" ref="T81:T144" si="16">IF(ISNA(+B81),1,0)</f>
        <v>0</v>
      </c>
      <c r="U81" s="32">
        <f t="shared" ref="U81:U144" si="17">IF(ISERR(+B81),1,0)</f>
        <v>0</v>
      </c>
    </row>
    <row r="82" spans="1:21" x14ac:dyDescent="0.2">
      <c r="A82" s="70">
        <f t="shared" si="10"/>
        <v>67</v>
      </c>
      <c r="B82" s="121">
        <f t="shared" si="11"/>
        <v>0</v>
      </c>
      <c r="C82" s="82"/>
      <c r="D82" s="106"/>
      <c r="E82" s="106"/>
      <c r="F82" s="4"/>
      <c r="G82" s="40"/>
      <c r="H82" s="77"/>
      <c r="I82" s="290"/>
      <c r="J82" s="383"/>
      <c r="K82" s="300" t="str">
        <f t="shared" si="14"/>
        <v xml:space="preserve"> </v>
      </c>
      <c r="L82" s="301"/>
      <c r="M82" s="239">
        <f t="shared" si="15"/>
        <v>0</v>
      </c>
      <c r="N82" s="95">
        <f t="shared" si="12"/>
        <v>0</v>
      </c>
      <c r="O82" s="95">
        <f t="shared" ref="O82:O145" si="18">ROUND(+M82,1)*N82</f>
        <v>0</v>
      </c>
      <c r="P82" s="352">
        <f t="shared" si="13"/>
        <v>0</v>
      </c>
      <c r="Q82" s="9"/>
      <c r="S82" s="32">
        <f t="shared" ref="S82:S145" si="19">IF(M82&gt;0,IF(O82&lt;=0,1,0),0)</f>
        <v>0</v>
      </c>
      <c r="T82" s="32">
        <f t="shared" si="16"/>
        <v>0</v>
      </c>
      <c r="U82" s="32">
        <f t="shared" si="17"/>
        <v>0</v>
      </c>
    </row>
    <row r="83" spans="1:21" x14ac:dyDescent="0.2">
      <c r="A83" s="70">
        <f t="shared" si="10"/>
        <v>68</v>
      </c>
      <c r="B83" s="121">
        <f t="shared" si="11"/>
        <v>0</v>
      </c>
      <c r="C83" s="82"/>
      <c r="D83" s="106"/>
      <c r="E83" s="106"/>
      <c r="F83" s="4"/>
      <c r="G83" s="40"/>
      <c r="H83" s="77"/>
      <c r="I83" s="290"/>
      <c r="J83" s="383"/>
      <c r="K83" s="300" t="str">
        <f t="shared" si="14"/>
        <v xml:space="preserve"> </v>
      </c>
      <c r="L83" s="301"/>
      <c r="M83" s="239">
        <f t="shared" si="15"/>
        <v>0</v>
      </c>
      <c r="N83" s="95">
        <f t="shared" si="12"/>
        <v>0</v>
      </c>
      <c r="O83" s="95">
        <f t="shared" si="18"/>
        <v>0</v>
      </c>
      <c r="P83" s="352">
        <f t="shared" si="13"/>
        <v>0</v>
      </c>
      <c r="Q83" s="9"/>
      <c r="S83" s="32">
        <f t="shared" si="19"/>
        <v>0</v>
      </c>
      <c r="T83" s="32">
        <f t="shared" si="16"/>
        <v>0</v>
      </c>
      <c r="U83" s="32">
        <f t="shared" si="17"/>
        <v>0</v>
      </c>
    </row>
    <row r="84" spans="1:21" x14ac:dyDescent="0.2">
      <c r="A84" s="70">
        <f t="shared" si="10"/>
        <v>69</v>
      </c>
      <c r="B84" s="121">
        <f t="shared" si="11"/>
        <v>0</v>
      </c>
      <c r="C84" s="82"/>
      <c r="D84" s="106"/>
      <c r="E84" s="106"/>
      <c r="F84" s="4"/>
      <c r="G84" s="40"/>
      <c r="H84" s="77"/>
      <c r="I84" s="290"/>
      <c r="J84" s="383"/>
      <c r="K84" s="300" t="str">
        <f t="shared" si="14"/>
        <v xml:space="preserve"> </v>
      </c>
      <c r="L84" s="301"/>
      <c r="M84" s="239">
        <f t="shared" si="15"/>
        <v>0</v>
      </c>
      <c r="N84" s="95">
        <f t="shared" si="12"/>
        <v>0</v>
      </c>
      <c r="O84" s="95">
        <f t="shared" si="18"/>
        <v>0</v>
      </c>
      <c r="P84" s="352">
        <f t="shared" si="13"/>
        <v>0</v>
      </c>
      <c r="Q84" s="9"/>
      <c r="S84" s="32">
        <f t="shared" si="19"/>
        <v>0</v>
      </c>
      <c r="T84" s="32">
        <f t="shared" si="16"/>
        <v>0</v>
      </c>
      <c r="U84" s="32">
        <f t="shared" si="17"/>
        <v>0</v>
      </c>
    </row>
    <row r="85" spans="1:21" x14ac:dyDescent="0.2">
      <c r="A85" s="70">
        <f t="shared" si="10"/>
        <v>70</v>
      </c>
      <c r="B85" s="121">
        <f t="shared" si="11"/>
        <v>0</v>
      </c>
      <c r="C85" s="82"/>
      <c r="D85" s="106"/>
      <c r="E85" s="106"/>
      <c r="F85" s="4"/>
      <c r="G85" s="40"/>
      <c r="H85" s="77"/>
      <c r="I85" s="290"/>
      <c r="J85" s="383"/>
      <c r="K85" s="300" t="str">
        <f t="shared" si="14"/>
        <v xml:space="preserve"> </v>
      </c>
      <c r="L85" s="301"/>
      <c r="M85" s="239">
        <f t="shared" si="15"/>
        <v>0</v>
      </c>
      <c r="N85" s="95">
        <f t="shared" si="12"/>
        <v>0</v>
      </c>
      <c r="O85" s="95">
        <f t="shared" si="18"/>
        <v>0</v>
      </c>
      <c r="P85" s="352">
        <f t="shared" si="13"/>
        <v>0</v>
      </c>
      <c r="Q85" s="9"/>
      <c r="S85" s="32">
        <f t="shared" si="19"/>
        <v>0</v>
      </c>
      <c r="T85" s="32">
        <f t="shared" si="16"/>
        <v>0</v>
      </c>
      <c r="U85" s="32">
        <f t="shared" si="17"/>
        <v>0</v>
      </c>
    </row>
    <row r="86" spans="1:21" x14ac:dyDescent="0.2">
      <c r="A86" s="70">
        <f t="shared" si="10"/>
        <v>71</v>
      </c>
      <c r="B86" s="121">
        <f t="shared" si="11"/>
        <v>0</v>
      </c>
      <c r="C86" s="82"/>
      <c r="D86" s="106"/>
      <c r="E86" s="106"/>
      <c r="F86" s="4"/>
      <c r="G86" s="40"/>
      <c r="H86" s="77"/>
      <c r="I86" s="290"/>
      <c r="J86" s="383"/>
      <c r="K86" s="300" t="str">
        <f t="shared" si="14"/>
        <v xml:space="preserve"> </v>
      </c>
      <c r="L86" s="301"/>
      <c r="M86" s="239">
        <f t="shared" si="15"/>
        <v>0</v>
      </c>
      <c r="N86" s="95">
        <f t="shared" si="12"/>
        <v>0</v>
      </c>
      <c r="O86" s="95">
        <f t="shared" si="18"/>
        <v>0</v>
      </c>
      <c r="P86" s="352">
        <f t="shared" si="13"/>
        <v>0</v>
      </c>
      <c r="Q86" s="9"/>
      <c r="S86" s="32">
        <f t="shared" si="19"/>
        <v>0</v>
      </c>
      <c r="T86" s="32">
        <f t="shared" si="16"/>
        <v>0</v>
      </c>
      <c r="U86" s="32">
        <f t="shared" si="17"/>
        <v>0</v>
      </c>
    </row>
    <row r="87" spans="1:21" x14ac:dyDescent="0.2">
      <c r="A87" s="70">
        <f t="shared" si="10"/>
        <v>72</v>
      </c>
      <c r="B87" s="121">
        <f t="shared" si="11"/>
        <v>0</v>
      </c>
      <c r="C87" s="82"/>
      <c r="D87" s="106"/>
      <c r="E87" s="106"/>
      <c r="F87" s="4"/>
      <c r="G87" s="40"/>
      <c r="H87" s="77"/>
      <c r="I87" s="290"/>
      <c r="J87" s="383"/>
      <c r="K87" s="300" t="str">
        <f t="shared" si="14"/>
        <v xml:space="preserve"> </v>
      </c>
      <c r="L87" s="301"/>
      <c r="M87" s="239">
        <f t="shared" si="15"/>
        <v>0</v>
      </c>
      <c r="N87" s="95">
        <f t="shared" si="12"/>
        <v>0</v>
      </c>
      <c r="O87" s="95">
        <f t="shared" si="18"/>
        <v>0</v>
      </c>
      <c r="P87" s="352">
        <f t="shared" si="13"/>
        <v>0</v>
      </c>
      <c r="Q87" s="9"/>
      <c r="S87" s="32">
        <f t="shared" si="19"/>
        <v>0</v>
      </c>
      <c r="T87" s="32">
        <f t="shared" si="16"/>
        <v>0</v>
      </c>
      <c r="U87" s="32">
        <f t="shared" si="17"/>
        <v>0</v>
      </c>
    </row>
    <row r="88" spans="1:21" x14ac:dyDescent="0.2">
      <c r="A88" s="70">
        <f t="shared" si="10"/>
        <v>73</v>
      </c>
      <c r="B88" s="121">
        <f t="shared" si="11"/>
        <v>0</v>
      </c>
      <c r="C88" s="82"/>
      <c r="D88" s="106"/>
      <c r="E88" s="106"/>
      <c r="F88" s="4"/>
      <c r="G88" s="40"/>
      <c r="H88" s="77"/>
      <c r="I88" s="290"/>
      <c r="J88" s="383"/>
      <c r="K88" s="300" t="str">
        <f t="shared" si="14"/>
        <v xml:space="preserve"> </v>
      </c>
      <c r="L88" s="301"/>
      <c r="M88" s="239">
        <f t="shared" si="15"/>
        <v>0</v>
      </c>
      <c r="N88" s="95">
        <f t="shared" si="12"/>
        <v>0</v>
      </c>
      <c r="O88" s="95">
        <f t="shared" si="18"/>
        <v>0</v>
      </c>
      <c r="P88" s="352">
        <f t="shared" si="13"/>
        <v>0</v>
      </c>
      <c r="Q88" s="9"/>
      <c r="S88" s="32">
        <f t="shared" si="19"/>
        <v>0</v>
      </c>
      <c r="T88" s="32">
        <f t="shared" si="16"/>
        <v>0</v>
      </c>
      <c r="U88" s="32">
        <f t="shared" si="17"/>
        <v>0</v>
      </c>
    </row>
    <row r="89" spans="1:21" x14ac:dyDescent="0.2">
      <c r="A89" s="70">
        <f t="shared" si="10"/>
        <v>74</v>
      </c>
      <c r="B89" s="121">
        <f t="shared" si="11"/>
        <v>0</v>
      </c>
      <c r="C89" s="82"/>
      <c r="D89" s="106"/>
      <c r="E89" s="106"/>
      <c r="F89" s="4"/>
      <c r="G89" s="40"/>
      <c r="H89" s="77"/>
      <c r="I89" s="290"/>
      <c r="J89" s="383"/>
      <c r="K89" s="300" t="str">
        <f t="shared" si="14"/>
        <v xml:space="preserve"> </v>
      </c>
      <c r="L89" s="301"/>
      <c r="M89" s="239">
        <f t="shared" si="15"/>
        <v>0</v>
      </c>
      <c r="N89" s="95">
        <f t="shared" si="12"/>
        <v>0</v>
      </c>
      <c r="O89" s="95">
        <f t="shared" si="18"/>
        <v>0</v>
      </c>
      <c r="P89" s="352">
        <f t="shared" si="13"/>
        <v>0</v>
      </c>
      <c r="Q89" s="9"/>
      <c r="S89" s="32">
        <f t="shared" si="19"/>
        <v>0</v>
      </c>
      <c r="T89" s="32">
        <f t="shared" si="16"/>
        <v>0</v>
      </c>
      <c r="U89" s="32">
        <f t="shared" si="17"/>
        <v>0</v>
      </c>
    </row>
    <row r="90" spans="1:21" x14ac:dyDescent="0.2">
      <c r="A90" s="70">
        <f t="shared" si="10"/>
        <v>75</v>
      </c>
      <c r="B90" s="121">
        <f t="shared" si="11"/>
        <v>0</v>
      </c>
      <c r="C90" s="82"/>
      <c r="D90" s="106"/>
      <c r="E90" s="106"/>
      <c r="F90" s="4"/>
      <c r="G90" s="40"/>
      <c r="H90" s="77"/>
      <c r="I90" s="290"/>
      <c r="J90" s="383"/>
      <c r="K90" s="300" t="str">
        <f t="shared" si="14"/>
        <v xml:space="preserve"> </v>
      </c>
      <c r="L90" s="301"/>
      <c r="M90" s="239">
        <f t="shared" si="15"/>
        <v>0</v>
      </c>
      <c r="N90" s="95">
        <f t="shared" si="12"/>
        <v>0</v>
      </c>
      <c r="O90" s="95">
        <f t="shared" si="18"/>
        <v>0</v>
      </c>
      <c r="P90" s="352">
        <f t="shared" si="13"/>
        <v>0</v>
      </c>
      <c r="Q90" s="9"/>
      <c r="S90" s="32">
        <f t="shared" si="19"/>
        <v>0</v>
      </c>
      <c r="T90" s="32">
        <f t="shared" si="16"/>
        <v>0</v>
      </c>
      <c r="U90" s="32">
        <f t="shared" si="17"/>
        <v>0</v>
      </c>
    </row>
    <row r="91" spans="1:21" x14ac:dyDescent="0.2">
      <c r="A91" s="70">
        <f t="shared" si="10"/>
        <v>76</v>
      </c>
      <c r="B91" s="121">
        <f t="shared" si="11"/>
        <v>0</v>
      </c>
      <c r="C91" s="82"/>
      <c r="D91" s="106"/>
      <c r="E91" s="106"/>
      <c r="F91" s="4"/>
      <c r="G91" s="40"/>
      <c r="H91" s="77"/>
      <c r="I91" s="290"/>
      <c r="J91" s="383"/>
      <c r="K91" s="300" t="str">
        <f t="shared" si="14"/>
        <v xml:space="preserve"> </v>
      </c>
      <c r="L91" s="301"/>
      <c r="M91" s="239">
        <f t="shared" si="15"/>
        <v>0</v>
      </c>
      <c r="N91" s="95">
        <f t="shared" si="12"/>
        <v>0</v>
      </c>
      <c r="O91" s="95">
        <f t="shared" si="18"/>
        <v>0</v>
      </c>
      <c r="P91" s="352">
        <f t="shared" si="13"/>
        <v>0</v>
      </c>
      <c r="Q91" s="9"/>
      <c r="S91" s="32">
        <f t="shared" si="19"/>
        <v>0</v>
      </c>
      <c r="T91" s="32">
        <f t="shared" si="16"/>
        <v>0</v>
      </c>
      <c r="U91" s="32">
        <f t="shared" si="17"/>
        <v>0</v>
      </c>
    </row>
    <row r="92" spans="1:21" x14ac:dyDescent="0.2">
      <c r="A92" s="70">
        <f t="shared" si="10"/>
        <v>77</v>
      </c>
      <c r="B92" s="121">
        <f t="shared" si="11"/>
        <v>0</v>
      </c>
      <c r="C92" s="82"/>
      <c r="D92" s="106"/>
      <c r="E92" s="106"/>
      <c r="F92" s="4"/>
      <c r="G92" s="40"/>
      <c r="H92" s="77"/>
      <c r="I92" s="290"/>
      <c r="J92" s="383"/>
      <c r="K92" s="300" t="str">
        <f t="shared" si="14"/>
        <v xml:space="preserve"> </v>
      </c>
      <c r="L92" s="301"/>
      <c r="M92" s="239">
        <f t="shared" si="15"/>
        <v>0</v>
      </c>
      <c r="N92" s="95">
        <f t="shared" si="12"/>
        <v>0</v>
      </c>
      <c r="O92" s="95">
        <f t="shared" si="18"/>
        <v>0</v>
      </c>
      <c r="P92" s="352">
        <f t="shared" si="13"/>
        <v>0</v>
      </c>
      <c r="Q92" s="9"/>
      <c r="S92" s="32">
        <f t="shared" si="19"/>
        <v>0</v>
      </c>
      <c r="T92" s="32">
        <f t="shared" si="16"/>
        <v>0</v>
      </c>
      <c r="U92" s="32">
        <f t="shared" si="17"/>
        <v>0</v>
      </c>
    </row>
    <row r="93" spans="1:21" x14ac:dyDescent="0.2">
      <c r="A93" s="70">
        <f t="shared" si="10"/>
        <v>78</v>
      </c>
      <c r="B93" s="121">
        <f t="shared" si="11"/>
        <v>0</v>
      </c>
      <c r="C93" s="82"/>
      <c r="D93" s="106"/>
      <c r="E93" s="106"/>
      <c r="F93" s="4"/>
      <c r="G93" s="40"/>
      <c r="H93" s="77"/>
      <c r="I93" s="290"/>
      <c r="J93" s="383"/>
      <c r="K93" s="300" t="str">
        <f t="shared" si="14"/>
        <v xml:space="preserve"> </v>
      </c>
      <c r="L93" s="301"/>
      <c r="M93" s="239">
        <f t="shared" si="15"/>
        <v>0</v>
      </c>
      <c r="N93" s="95">
        <f t="shared" si="12"/>
        <v>0</v>
      </c>
      <c r="O93" s="95">
        <f t="shared" si="18"/>
        <v>0</v>
      </c>
      <c r="P93" s="352">
        <f t="shared" si="13"/>
        <v>0</v>
      </c>
      <c r="Q93" s="9"/>
      <c r="S93" s="32">
        <f t="shared" si="19"/>
        <v>0</v>
      </c>
      <c r="T93" s="32">
        <f t="shared" si="16"/>
        <v>0</v>
      </c>
      <c r="U93" s="32">
        <f t="shared" si="17"/>
        <v>0</v>
      </c>
    </row>
    <row r="94" spans="1:21" x14ac:dyDescent="0.2">
      <c r="A94" s="70">
        <f t="shared" si="10"/>
        <v>79</v>
      </c>
      <c r="B94" s="121">
        <f t="shared" si="11"/>
        <v>0</v>
      </c>
      <c r="C94" s="82"/>
      <c r="D94" s="106"/>
      <c r="E94" s="106"/>
      <c r="F94" s="4"/>
      <c r="G94" s="40"/>
      <c r="H94" s="77"/>
      <c r="I94" s="290"/>
      <c r="J94" s="383"/>
      <c r="K94" s="300" t="str">
        <f t="shared" si="14"/>
        <v xml:space="preserve"> </v>
      </c>
      <c r="L94" s="301"/>
      <c r="M94" s="239">
        <f t="shared" si="15"/>
        <v>0</v>
      </c>
      <c r="N94" s="95">
        <f t="shared" si="12"/>
        <v>0</v>
      </c>
      <c r="O94" s="95">
        <f t="shared" si="18"/>
        <v>0</v>
      </c>
      <c r="P94" s="352">
        <f t="shared" si="13"/>
        <v>0</v>
      </c>
      <c r="Q94" s="9"/>
      <c r="S94" s="32">
        <f t="shared" si="19"/>
        <v>0</v>
      </c>
      <c r="T94" s="32">
        <f t="shared" si="16"/>
        <v>0</v>
      </c>
      <c r="U94" s="32">
        <f t="shared" si="17"/>
        <v>0</v>
      </c>
    </row>
    <row r="95" spans="1:21" x14ac:dyDescent="0.2">
      <c r="A95" s="70">
        <f t="shared" si="10"/>
        <v>80</v>
      </c>
      <c r="B95" s="121">
        <f t="shared" si="11"/>
        <v>0</v>
      </c>
      <c r="C95" s="82"/>
      <c r="D95" s="106"/>
      <c r="E95" s="106"/>
      <c r="F95" s="4"/>
      <c r="G95" s="40"/>
      <c r="H95" s="77"/>
      <c r="I95" s="290"/>
      <c r="J95" s="383"/>
      <c r="K95" s="300" t="str">
        <f t="shared" si="14"/>
        <v xml:space="preserve"> </v>
      </c>
      <c r="L95" s="301"/>
      <c r="M95" s="239">
        <f t="shared" si="15"/>
        <v>0</v>
      </c>
      <c r="N95" s="95">
        <f t="shared" si="12"/>
        <v>0</v>
      </c>
      <c r="O95" s="95">
        <f t="shared" si="18"/>
        <v>0</v>
      </c>
      <c r="P95" s="352">
        <f t="shared" si="13"/>
        <v>0</v>
      </c>
      <c r="Q95" s="9"/>
      <c r="S95" s="32">
        <f t="shared" si="19"/>
        <v>0</v>
      </c>
      <c r="T95" s="32">
        <f t="shared" si="16"/>
        <v>0</v>
      </c>
      <c r="U95" s="32">
        <f t="shared" si="17"/>
        <v>0</v>
      </c>
    </row>
    <row r="96" spans="1:21" x14ac:dyDescent="0.2">
      <c r="A96" s="70">
        <f t="shared" si="10"/>
        <v>81</v>
      </c>
      <c r="B96" s="121">
        <f t="shared" si="11"/>
        <v>0</v>
      </c>
      <c r="C96" s="82"/>
      <c r="D96" s="106"/>
      <c r="E96" s="106"/>
      <c r="F96" s="4"/>
      <c r="G96" s="40"/>
      <c r="H96" s="77"/>
      <c r="I96" s="290"/>
      <c r="J96" s="383"/>
      <c r="K96" s="300" t="str">
        <f t="shared" si="14"/>
        <v xml:space="preserve"> </v>
      </c>
      <c r="L96" s="301"/>
      <c r="M96" s="239">
        <f t="shared" si="15"/>
        <v>0</v>
      </c>
      <c r="N96" s="95">
        <f t="shared" si="12"/>
        <v>0</v>
      </c>
      <c r="O96" s="95">
        <f t="shared" si="18"/>
        <v>0</v>
      </c>
      <c r="P96" s="352">
        <f t="shared" si="13"/>
        <v>0</v>
      </c>
      <c r="Q96" s="9"/>
      <c r="S96" s="32">
        <f t="shared" si="19"/>
        <v>0</v>
      </c>
      <c r="T96" s="32">
        <f t="shared" si="16"/>
        <v>0</v>
      </c>
      <c r="U96" s="32">
        <f t="shared" si="17"/>
        <v>0</v>
      </c>
    </row>
    <row r="97" spans="1:21" x14ac:dyDescent="0.2">
      <c r="A97" s="70">
        <f t="shared" si="10"/>
        <v>82</v>
      </c>
      <c r="B97" s="121">
        <f t="shared" si="11"/>
        <v>0</v>
      </c>
      <c r="C97" s="82"/>
      <c r="D97" s="106"/>
      <c r="E97" s="106"/>
      <c r="F97" s="4"/>
      <c r="G97" s="40"/>
      <c r="H97" s="77"/>
      <c r="I97" s="290"/>
      <c r="J97" s="383"/>
      <c r="K97" s="300" t="str">
        <f t="shared" si="14"/>
        <v xml:space="preserve"> </v>
      </c>
      <c r="L97" s="301"/>
      <c r="M97" s="239">
        <f t="shared" si="15"/>
        <v>0</v>
      </c>
      <c r="N97" s="95">
        <f t="shared" si="12"/>
        <v>0</v>
      </c>
      <c r="O97" s="95">
        <f t="shared" si="18"/>
        <v>0</v>
      </c>
      <c r="P97" s="352">
        <f t="shared" si="13"/>
        <v>0</v>
      </c>
      <c r="Q97" s="9"/>
      <c r="S97" s="32">
        <f t="shared" si="19"/>
        <v>0</v>
      </c>
      <c r="T97" s="32">
        <f t="shared" si="16"/>
        <v>0</v>
      </c>
      <c r="U97" s="32">
        <f t="shared" si="17"/>
        <v>0</v>
      </c>
    </row>
    <row r="98" spans="1:21" x14ac:dyDescent="0.2">
      <c r="A98" s="70">
        <f t="shared" si="10"/>
        <v>83</v>
      </c>
      <c r="B98" s="121">
        <f t="shared" si="11"/>
        <v>0</v>
      </c>
      <c r="C98" s="82"/>
      <c r="D98" s="106"/>
      <c r="E98" s="106"/>
      <c r="F98" s="4"/>
      <c r="G98" s="40"/>
      <c r="H98" s="77"/>
      <c r="I98" s="290"/>
      <c r="J98" s="383"/>
      <c r="K98" s="300" t="str">
        <f t="shared" si="14"/>
        <v xml:space="preserve"> </v>
      </c>
      <c r="L98" s="301"/>
      <c r="M98" s="239">
        <f t="shared" si="15"/>
        <v>0</v>
      </c>
      <c r="N98" s="95">
        <f t="shared" si="12"/>
        <v>0</v>
      </c>
      <c r="O98" s="95">
        <f t="shared" si="18"/>
        <v>0</v>
      </c>
      <c r="P98" s="352">
        <f t="shared" si="13"/>
        <v>0</v>
      </c>
      <c r="Q98" s="9"/>
      <c r="S98" s="32">
        <f t="shared" si="19"/>
        <v>0</v>
      </c>
      <c r="T98" s="32">
        <f t="shared" si="16"/>
        <v>0</v>
      </c>
      <c r="U98" s="32">
        <f t="shared" si="17"/>
        <v>0</v>
      </c>
    </row>
    <row r="99" spans="1:21" x14ac:dyDescent="0.2">
      <c r="A99" s="70">
        <f t="shared" si="10"/>
        <v>84</v>
      </c>
      <c r="B99" s="121">
        <f t="shared" si="11"/>
        <v>0</v>
      </c>
      <c r="C99" s="82"/>
      <c r="D99" s="106"/>
      <c r="E99" s="106"/>
      <c r="F99" s="4"/>
      <c r="G99" s="40"/>
      <c r="H99" s="77"/>
      <c r="I99" s="290"/>
      <c r="J99" s="383"/>
      <c r="K99" s="300" t="str">
        <f t="shared" si="14"/>
        <v xml:space="preserve"> </v>
      </c>
      <c r="L99" s="301"/>
      <c r="M99" s="239">
        <f t="shared" si="15"/>
        <v>0</v>
      </c>
      <c r="N99" s="95">
        <f t="shared" si="12"/>
        <v>0</v>
      </c>
      <c r="O99" s="95">
        <f t="shared" si="18"/>
        <v>0</v>
      </c>
      <c r="P99" s="352">
        <f t="shared" si="13"/>
        <v>0</v>
      </c>
      <c r="Q99" s="9"/>
      <c r="S99" s="32">
        <f t="shared" si="19"/>
        <v>0</v>
      </c>
      <c r="T99" s="32">
        <f t="shared" si="16"/>
        <v>0</v>
      </c>
      <c r="U99" s="32">
        <f t="shared" si="17"/>
        <v>0</v>
      </c>
    </row>
    <row r="100" spans="1:21" x14ac:dyDescent="0.2">
      <c r="A100" s="70">
        <f t="shared" si="10"/>
        <v>85</v>
      </c>
      <c r="B100" s="121">
        <f t="shared" si="11"/>
        <v>0</v>
      </c>
      <c r="C100" s="82"/>
      <c r="D100" s="106"/>
      <c r="E100" s="106"/>
      <c r="F100" s="4"/>
      <c r="G100" s="40"/>
      <c r="H100" s="77"/>
      <c r="I100" s="290"/>
      <c r="J100" s="383"/>
      <c r="K100" s="300" t="str">
        <f t="shared" si="14"/>
        <v xml:space="preserve"> </v>
      </c>
      <c r="L100" s="301"/>
      <c r="M100" s="239">
        <f t="shared" si="15"/>
        <v>0</v>
      </c>
      <c r="N100" s="95">
        <f t="shared" si="12"/>
        <v>0</v>
      </c>
      <c r="O100" s="95">
        <f t="shared" si="18"/>
        <v>0</v>
      </c>
      <c r="P100" s="352">
        <f t="shared" si="13"/>
        <v>0</v>
      </c>
      <c r="Q100" s="9"/>
      <c r="S100" s="32">
        <f t="shared" si="19"/>
        <v>0</v>
      </c>
      <c r="T100" s="32">
        <f t="shared" si="16"/>
        <v>0</v>
      </c>
      <c r="U100" s="32">
        <f t="shared" si="17"/>
        <v>0</v>
      </c>
    </row>
    <row r="101" spans="1:21" x14ac:dyDescent="0.2">
      <c r="A101" s="70">
        <f t="shared" si="10"/>
        <v>86</v>
      </c>
      <c r="B101" s="121">
        <f t="shared" si="11"/>
        <v>0</v>
      </c>
      <c r="C101" s="82"/>
      <c r="D101" s="106"/>
      <c r="E101" s="106"/>
      <c r="F101" s="4"/>
      <c r="G101" s="40"/>
      <c r="H101" s="77"/>
      <c r="I101" s="290"/>
      <c r="J101" s="383"/>
      <c r="K101" s="300" t="str">
        <f t="shared" si="14"/>
        <v xml:space="preserve"> </v>
      </c>
      <c r="L101" s="301"/>
      <c r="M101" s="239">
        <f t="shared" si="15"/>
        <v>0</v>
      </c>
      <c r="N101" s="95">
        <f t="shared" si="12"/>
        <v>0</v>
      </c>
      <c r="O101" s="95">
        <f t="shared" si="18"/>
        <v>0</v>
      </c>
      <c r="P101" s="352">
        <f t="shared" si="13"/>
        <v>0</v>
      </c>
      <c r="Q101" s="9"/>
      <c r="S101" s="32">
        <f t="shared" si="19"/>
        <v>0</v>
      </c>
      <c r="T101" s="32">
        <f t="shared" si="16"/>
        <v>0</v>
      </c>
      <c r="U101" s="32">
        <f t="shared" si="17"/>
        <v>0</v>
      </c>
    </row>
    <row r="102" spans="1:21" x14ac:dyDescent="0.2">
      <c r="A102" s="70">
        <f t="shared" si="10"/>
        <v>87</v>
      </c>
      <c r="B102" s="121">
        <f t="shared" si="11"/>
        <v>0</v>
      </c>
      <c r="C102" s="82"/>
      <c r="D102" s="106"/>
      <c r="E102" s="106"/>
      <c r="F102" s="4"/>
      <c r="G102" s="40"/>
      <c r="H102" s="77"/>
      <c r="I102" s="290"/>
      <c r="J102" s="383"/>
      <c r="K102" s="300" t="str">
        <f t="shared" si="14"/>
        <v xml:space="preserve"> </v>
      </c>
      <c r="L102" s="301"/>
      <c r="M102" s="239">
        <f t="shared" si="15"/>
        <v>0</v>
      </c>
      <c r="N102" s="95">
        <f t="shared" si="12"/>
        <v>0</v>
      </c>
      <c r="O102" s="95">
        <f t="shared" si="18"/>
        <v>0</v>
      </c>
      <c r="P102" s="352">
        <f t="shared" si="13"/>
        <v>0</v>
      </c>
      <c r="Q102" s="9"/>
      <c r="S102" s="32">
        <f t="shared" si="19"/>
        <v>0</v>
      </c>
      <c r="T102" s="32">
        <f t="shared" si="16"/>
        <v>0</v>
      </c>
      <c r="U102" s="32">
        <f t="shared" si="17"/>
        <v>0</v>
      </c>
    </row>
    <row r="103" spans="1:21" x14ac:dyDescent="0.2">
      <c r="A103" s="70">
        <f t="shared" si="10"/>
        <v>88</v>
      </c>
      <c r="B103" s="121">
        <f t="shared" si="11"/>
        <v>0</v>
      </c>
      <c r="C103" s="82"/>
      <c r="D103" s="106"/>
      <c r="E103" s="106"/>
      <c r="F103" s="4"/>
      <c r="G103" s="40"/>
      <c r="H103" s="77"/>
      <c r="I103" s="290"/>
      <c r="J103" s="383"/>
      <c r="K103" s="300" t="str">
        <f t="shared" si="14"/>
        <v xml:space="preserve"> </v>
      </c>
      <c r="L103" s="301"/>
      <c r="M103" s="239">
        <f t="shared" si="15"/>
        <v>0</v>
      </c>
      <c r="N103" s="95">
        <f t="shared" si="12"/>
        <v>0</v>
      </c>
      <c r="O103" s="95">
        <f t="shared" si="18"/>
        <v>0</v>
      </c>
      <c r="P103" s="352">
        <f t="shared" si="13"/>
        <v>0</v>
      </c>
      <c r="Q103" s="9"/>
      <c r="S103" s="32">
        <f t="shared" si="19"/>
        <v>0</v>
      </c>
      <c r="T103" s="32">
        <f t="shared" si="16"/>
        <v>0</v>
      </c>
      <c r="U103" s="32">
        <f t="shared" si="17"/>
        <v>0</v>
      </c>
    </row>
    <row r="104" spans="1:21" x14ac:dyDescent="0.2">
      <c r="A104" s="70">
        <f t="shared" si="10"/>
        <v>89</v>
      </c>
      <c r="B104" s="121">
        <f t="shared" si="11"/>
        <v>0</v>
      </c>
      <c r="C104" s="82"/>
      <c r="D104" s="106"/>
      <c r="E104" s="106"/>
      <c r="F104" s="4"/>
      <c r="G104" s="40"/>
      <c r="H104" s="77"/>
      <c r="I104" s="290"/>
      <c r="J104" s="383"/>
      <c r="K104" s="300" t="str">
        <f t="shared" si="14"/>
        <v xml:space="preserve"> </v>
      </c>
      <c r="L104" s="301"/>
      <c r="M104" s="239">
        <f t="shared" si="15"/>
        <v>0</v>
      </c>
      <c r="N104" s="95">
        <f t="shared" si="12"/>
        <v>0</v>
      </c>
      <c r="O104" s="95">
        <f t="shared" si="18"/>
        <v>0</v>
      </c>
      <c r="P104" s="352">
        <f t="shared" si="13"/>
        <v>0</v>
      </c>
      <c r="Q104" s="9"/>
      <c r="S104" s="32">
        <f t="shared" si="19"/>
        <v>0</v>
      </c>
      <c r="T104" s="32">
        <f t="shared" si="16"/>
        <v>0</v>
      </c>
      <c r="U104" s="32">
        <f t="shared" si="17"/>
        <v>0</v>
      </c>
    </row>
    <row r="105" spans="1:21" x14ac:dyDescent="0.2">
      <c r="A105" s="70">
        <f t="shared" si="10"/>
        <v>90</v>
      </c>
      <c r="B105" s="121">
        <f t="shared" si="11"/>
        <v>0</v>
      </c>
      <c r="C105" s="82"/>
      <c r="D105" s="106"/>
      <c r="E105" s="106"/>
      <c r="F105" s="4"/>
      <c r="G105" s="40"/>
      <c r="H105" s="77"/>
      <c r="I105" s="290"/>
      <c r="J105" s="383"/>
      <c r="K105" s="300" t="str">
        <f t="shared" si="14"/>
        <v xml:space="preserve"> </v>
      </c>
      <c r="L105" s="301"/>
      <c r="M105" s="239">
        <f t="shared" si="15"/>
        <v>0</v>
      </c>
      <c r="N105" s="95">
        <f t="shared" si="12"/>
        <v>0</v>
      </c>
      <c r="O105" s="95">
        <f t="shared" si="18"/>
        <v>0</v>
      </c>
      <c r="P105" s="352">
        <f t="shared" si="13"/>
        <v>0</v>
      </c>
      <c r="Q105" s="9"/>
      <c r="S105" s="32">
        <f t="shared" si="19"/>
        <v>0</v>
      </c>
      <c r="T105" s="32">
        <f t="shared" si="16"/>
        <v>0</v>
      </c>
      <c r="U105" s="32">
        <f t="shared" si="17"/>
        <v>0</v>
      </c>
    </row>
    <row r="106" spans="1:21" x14ac:dyDescent="0.2">
      <c r="A106" s="70">
        <f t="shared" si="10"/>
        <v>91</v>
      </c>
      <c r="B106" s="121">
        <f t="shared" si="11"/>
        <v>0</v>
      </c>
      <c r="C106" s="82"/>
      <c r="D106" s="106"/>
      <c r="E106" s="106"/>
      <c r="F106" s="4"/>
      <c r="G106" s="40"/>
      <c r="H106" s="77"/>
      <c r="I106" s="290"/>
      <c r="J106" s="383"/>
      <c r="K106" s="300" t="str">
        <f t="shared" si="14"/>
        <v xml:space="preserve"> </v>
      </c>
      <c r="L106" s="301"/>
      <c r="M106" s="239">
        <f t="shared" si="15"/>
        <v>0</v>
      </c>
      <c r="N106" s="95">
        <f t="shared" si="12"/>
        <v>0</v>
      </c>
      <c r="O106" s="95">
        <f t="shared" si="18"/>
        <v>0</v>
      </c>
      <c r="P106" s="352">
        <f t="shared" si="13"/>
        <v>0</v>
      </c>
      <c r="Q106" s="9"/>
      <c r="S106" s="32">
        <f t="shared" si="19"/>
        <v>0</v>
      </c>
      <c r="T106" s="32">
        <f t="shared" si="16"/>
        <v>0</v>
      </c>
      <c r="U106" s="32">
        <f t="shared" si="17"/>
        <v>0</v>
      </c>
    </row>
    <row r="107" spans="1:21" x14ac:dyDescent="0.2">
      <c r="A107" s="70">
        <f t="shared" si="10"/>
        <v>92</v>
      </c>
      <c r="B107" s="121">
        <f t="shared" si="11"/>
        <v>0</v>
      </c>
      <c r="C107" s="82"/>
      <c r="D107" s="106"/>
      <c r="E107" s="106"/>
      <c r="F107" s="4"/>
      <c r="G107" s="40"/>
      <c r="H107" s="77"/>
      <c r="I107" s="290"/>
      <c r="J107" s="383"/>
      <c r="K107" s="300" t="str">
        <f t="shared" si="14"/>
        <v xml:space="preserve"> </v>
      </c>
      <c r="L107" s="301"/>
      <c r="M107" s="239">
        <f t="shared" si="15"/>
        <v>0</v>
      </c>
      <c r="N107" s="95">
        <f t="shared" si="12"/>
        <v>0</v>
      </c>
      <c r="O107" s="95">
        <f t="shared" si="18"/>
        <v>0</v>
      </c>
      <c r="P107" s="352">
        <f t="shared" si="13"/>
        <v>0</v>
      </c>
      <c r="Q107" s="9"/>
      <c r="S107" s="32">
        <f t="shared" si="19"/>
        <v>0</v>
      </c>
      <c r="T107" s="32">
        <f t="shared" si="16"/>
        <v>0</v>
      </c>
      <c r="U107" s="32">
        <f t="shared" si="17"/>
        <v>0</v>
      </c>
    </row>
    <row r="108" spans="1:21" x14ac:dyDescent="0.2">
      <c r="A108" s="70">
        <f t="shared" si="10"/>
        <v>93</v>
      </c>
      <c r="B108" s="121">
        <f t="shared" si="11"/>
        <v>0</v>
      </c>
      <c r="C108" s="82"/>
      <c r="D108" s="106"/>
      <c r="E108" s="106"/>
      <c r="F108" s="4"/>
      <c r="G108" s="40"/>
      <c r="H108" s="77"/>
      <c r="I108" s="290"/>
      <c r="J108" s="383"/>
      <c r="K108" s="300" t="str">
        <f t="shared" si="14"/>
        <v xml:space="preserve"> </v>
      </c>
      <c r="L108" s="301"/>
      <c r="M108" s="239">
        <f t="shared" si="15"/>
        <v>0</v>
      </c>
      <c r="N108" s="95">
        <f t="shared" si="12"/>
        <v>0</v>
      </c>
      <c r="O108" s="95">
        <f t="shared" si="18"/>
        <v>0</v>
      </c>
      <c r="P108" s="352">
        <f t="shared" si="13"/>
        <v>0</v>
      </c>
      <c r="Q108" s="9"/>
      <c r="S108" s="32">
        <f t="shared" si="19"/>
        <v>0</v>
      </c>
      <c r="T108" s="32">
        <f t="shared" si="16"/>
        <v>0</v>
      </c>
      <c r="U108" s="32">
        <f t="shared" si="17"/>
        <v>0</v>
      </c>
    </row>
    <row r="109" spans="1:21" x14ac:dyDescent="0.2">
      <c r="A109" s="70">
        <f t="shared" si="10"/>
        <v>94</v>
      </c>
      <c r="B109" s="121">
        <f t="shared" si="11"/>
        <v>0</v>
      </c>
      <c r="C109" s="82"/>
      <c r="D109" s="106"/>
      <c r="E109" s="106"/>
      <c r="F109" s="4"/>
      <c r="G109" s="40"/>
      <c r="H109" s="77"/>
      <c r="I109" s="290"/>
      <c r="J109" s="383"/>
      <c r="K109" s="300" t="str">
        <f t="shared" si="14"/>
        <v xml:space="preserve"> </v>
      </c>
      <c r="L109" s="301"/>
      <c r="M109" s="239">
        <f t="shared" si="15"/>
        <v>0</v>
      </c>
      <c r="N109" s="95">
        <f t="shared" si="12"/>
        <v>0</v>
      </c>
      <c r="O109" s="95">
        <f t="shared" si="18"/>
        <v>0</v>
      </c>
      <c r="P109" s="352">
        <f t="shared" si="13"/>
        <v>0</v>
      </c>
      <c r="Q109" s="9"/>
      <c r="S109" s="32">
        <f t="shared" si="19"/>
        <v>0</v>
      </c>
      <c r="T109" s="32">
        <f t="shared" si="16"/>
        <v>0</v>
      </c>
      <c r="U109" s="32">
        <f t="shared" si="17"/>
        <v>0</v>
      </c>
    </row>
    <row r="110" spans="1:21" x14ac:dyDescent="0.2">
      <c r="A110" s="70">
        <f t="shared" si="10"/>
        <v>95</v>
      </c>
      <c r="B110" s="121">
        <f t="shared" si="11"/>
        <v>0</v>
      </c>
      <c r="C110" s="82"/>
      <c r="D110" s="106"/>
      <c r="E110" s="106"/>
      <c r="F110" s="4"/>
      <c r="G110" s="40"/>
      <c r="H110" s="77"/>
      <c r="I110" s="290"/>
      <c r="J110" s="383"/>
      <c r="K110" s="300" t="str">
        <f t="shared" si="14"/>
        <v xml:space="preserve"> </v>
      </c>
      <c r="L110" s="301"/>
      <c r="M110" s="239">
        <f t="shared" si="15"/>
        <v>0</v>
      </c>
      <c r="N110" s="95">
        <f t="shared" si="12"/>
        <v>0</v>
      </c>
      <c r="O110" s="95">
        <f t="shared" si="18"/>
        <v>0</v>
      </c>
      <c r="P110" s="352">
        <f t="shared" si="13"/>
        <v>0</v>
      </c>
      <c r="Q110" s="9"/>
      <c r="S110" s="32">
        <f t="shared" si="19"/>
        <v>0</v>
      </c>
      <c r="T110" s="32">
        <f t="shared" si="16"/>
        <v>0</v>
      </c>
      <c r="U110" s="32">
        <f t="shared" si="17"/>
        <v>0</v>
      </c>
    </row>
    <row r="111" spans="1:21" x14ac:dyDescent="0.2">
      <c r="A111" s="70">
        <f t="shared" si="10"/>
        <v>96</v>
      </c>
      <c r="B111" s="121">
        <f t="shared" si="11"/>
        <v>0</v>
      </c>
      <c r="C111" s="82"/>
      <c r="D111" s="106"/>
      <c r="E111" s="106"/>
      <c r="F111" s="4"/>
      <c r="G111" s="40"/>
      <c r="H111" s="77"/>
      <c r="I111" s="290"/>
      <c r="J111" s="383"/>
      <c r="K111" s="300" t="str">
        <f t="shared" si="14"/>
        <v xml:space="preserve"> </v>
      </c>
      <c r="L111" s="301"/>
      <c r="M111" s="239">
        <f t="shared" si="15"/>
        <v>0</v>
      </c>
      <c r="N111" s="95">
        <f t="shared" si="12"/>
        <v>0</v>
      </c>
      <c r="O111" s="95">
        <f t="shared" si="18"/>
        <v>0</v>
      </c>
      <c r="P111" s="352">
        <f t="shared" si="13"/>
        <v>0</v>
      </c>
      <c r="Q111" s="9"/>
      <c r="S111" s="32">
        <f t="shared" si="19"/>
        <v>0</v>
      </c>
      <c r="T111" s="32">
        <f t="shared" si="16"/>
        <v>0</v>
      </c>
      <c r="U111" s="32">
        <f t="shared" si="17"/>
        <v>0</v>
      </c>
    </row>
    <row r="112" spans="1:21" x14ac:dyDescent="0.2">
      <c r="A112" s="70">
        <f t="shared" si="10"/>
        <v>97</v>
      </c>
      <c r="B112" s="121">
        <f t="shared" si="11"/>
        <v>0</v>
      </c>
      <c r="C112" s="82"/>
      <c r="D112" s="106"/>
      <c r="E112" s="106"/>
      <c r="F112" s="4"/>
      <c r="G112" s="40"/>
      <c r="H112" s="77"/>
      <c r="I112" s="290"/>
      <c r="J112" s="383"/>
      <c r="K112" s="300" t="str">
        <f t="shared" si="14"/>
        <v xml:space="preserve"> </v>
      </c>
      <c r="L112" s="301"/>
      <c r="M112" s="239">
        <f t="shared" si="15"/>
        <v>0</v>
      </c>
      <c r="N112" s="95">
        <f t="shared" si="12"/>
        <v>0</v>
      </c>
      <c r="O112" s="95">
        <f t="shared" si="18"/>
        <v>0</v>
      </c>
      <c r="P112" s="352">
        <f t="shared" si="13"/>
        <v>0</v>
      </c>
      <c r="Q112" s="9"/>
      <c r="S112" s="32">
        <f t="shared" si="19"/>
        <v>0</v>
      </c>
      <c r="T112" s="32">
        <f t="shared" si="16"/>
        <v>0</v>
      </c>
      <c r="U112" s="32">
        <f t="shared" si="17"/>
        <v>0</v>
      </c>
    </row>
    <row r="113" spans="1:21" x14ac:dyDescent="0.2">
      <c r="A113" s="70">
        <f t="shared" si="10"/>
        <v>98</v>
      </c>
      <c r="B113" s="121">
        <f t="shared" si="11"/>
        <v>0</v>
      </c>
      <c r="C113" s="82"/>
      <c r="D113" s="106"/>
      <c r="E113" s="106"/>
      <c r="F113" s="4"/>
      <c r="G113" s="40"/>
      <c r="H113" s="77"/>
      <c r="I113" s="290"/>
      <c r="J113" s="383"/>
      <c r="K113" s="300" t="str">
        <f t="shared" si="14"/>
        <v xml:space="preserve"> </v>
      </c>
      <c r="L113" s="301"/>
      <c r="M113" s="239">
        <f t="shared" si="15"/>
        <v>0</v>
      </c>
      <c r="N113" s="95">
        <f t="shared" si="12"/>
        <v>0</v>
      </c>
      <c r="O113" s="95">
        <f t="shared" si="18"/>
        <v>0</v>
      </c>
      <c r="P113" s="352">
        <f t="shared" si="13"/>
        <v>0</v>
      </c>
      <c r="Q113" s="9"/>
      <c r="S113" s="32">
        <f t="shared" si="19"/>
        <v>0</v>
      </c>
      <c r="T113" s="32">
        <f t="shared" si="16"/>
        <v>0</v>
      </c>
      <c r="U113" s="32">
        <f t="shared" si="17"/>
        <v>0</v>
      </c>
    </row>
    <row r="114" spans="1:21" x14ac:dyDescent="0.2">
      <c r="A114" s="70">
        <f t="shared" si="10"/>
        <v>99</v>
      </c>
      <c r="B114" s="121">
        <f t="shared" si="11"/>
        <v>0</v>
      </c>
      <c r="C114" s="82"/>
      <c r="D114" s="106"/>
      <c r="E114" s="106"/>
      <c r="F114" s="4"/>
      <c r="G114" s="40"/>
      <c r="H114" s="77"/>
      <c r="I114" s="290"/>
      <c r="J114" s="383"/>
      <c r="K114" s="300" t="str">
        <f t="shared" si="14"/>
        <v xml:space="preserve"> </v>
      </c>
      <c r="L114" s="301"/>
      <c r="M114" s="239">
        <f t="shared" si="15"/>
        <v>0</v>
      </c>
      <c r="N114" s="95">
        <f t="shared" si="12"/>
        <v>0</v>
      </c>
      <c r="O114" s="95">
        <f t="shared" si="18"/>
        <v>0</v>
      </c>
      <c r="P114" s="352">
        <f t="shared" si="13"/>
        <v>0</v>
      </c>
      <c r="Q114" s="9"/>
      <c r="S114" s="32">
        <f t="shared" si="19"/>
        <v>0</v>
      </c>
      <c r="T114" s="32">
        <f t="shared" si="16"/>
        <v>0</v>
      </c>
      <c r="U114" s="32">
        <f t="shared" si="17"/>
        <v>0</v>
      </c>
    </row>
    <row r="115" spans="1:21" x14ac:dyDescent="0.2">
      <c r="A115" s="70">
        <f t="shared" si="10"/>
        <v>100</v>
      </c>
      <c r="B115" s="121">
        <f t="shared" si="11"/>
        <v>0</v>
      </c>
      <c r="C115" s="82"/>
      <c r="D115" s="106"/>
      <c r="E115" s="106"/>
      <c r="F115" s="4"/>
      <c r="G115" s="40"/>
      <c r="H115" s="77"/>
      <c r="I115" s="290"/>
      <c r="J115" s="383"/>
      <c r="K115" s="300" t="str">
        <f t="shared" si="14"/>
        <v xml:space="preserve"> </v>
      </c>
      <c r="L115" s="301"/>
      <c r="M115" s="239">
        <f t="shared" si="15"/>
        <v>0</v>
      </c>
      <c r="N115" s="95">
        <f t="shared" si="12"/>
        <v>0</v>
      </c>
      <c r="O115" s="95">
        <f t="shared" si="18"/>
        <v>0</v>
      </c>
      <c r="P115" s="352">
        <f t="shared" si="13"/>
        <v>0</v>
      </c>
      <c r="Q115" s="9"/>
      <c r="S115" s="32">
        <f t="shared" si="19"/>
        <v>0</v>
      </c>
      <c r="T115" s="32">
        <f t="shared" si="16"/>
        <v>0</v>
      </c>
      <c r="U115" s="32">
        <f t="shared" si="17"/>
        <v>0</v>
      </c>
    </row>
    <row r="116" spans="1:21" x14ac:dyDescent="0.2">
      <c r="A116" s="70">
        <f t="shared" si="10"/>
        <v>101</v>
      </c>
      <c r="B116" s="121">
        <f t="shared" si="11"/>
        <v>0</v>
      </c>
      <c r="C116" s="82"/>
      <c r="D116" s="106"/>
      <c r="E116" s="106"/>
      <c r="F116" s="4"/>
      <c r="G116" s="40"/>
      <c r="H116" s="77"/>
      <c r="I116" s="290"/>
      <c r="J116" s="383"/>
      <c r="K116" s="300" t="str">
        <f t="shared" si="14"/>
        <v xml:space="preserve"> </v>
      </c>
      <c r="L116" s="301"/>
      <c r="M116" s="239">
        <f t="shared" si="15"/>
        <v>0</v>
      </c>
      <c r="N116" s="95">
        <f t="shared" si="12"/>
        <v>0</v>
      </c>
      <c r="O116" s="95">
        <f t="shared" si="18"/>
        <v>0</v>
      </c>
      <c r="P116" s="352">
        <f t="shared" si="13"/>
        <v>0</v>
      </c>
      <c r="Q116" s="9"/>
      <c r="S116" s="32">
        <f t="shared" si="19"/>
        <v>0</v>
      </c>
      <c r="T116" s="32">
        <f t="shared" si="16"/>
        <v>0</v>
      </c>
      <c r="U116" s="32">
        <f t="shared" si="17"/>
        <v>0</v>
      </c>
    </row>
    <row r="117" spans="1:21" x14ac:dyDescent="0.2">
      <c r="A117" s="70">
        <f t="shared" si="10"/>
        <v>102</v>
      </c>
      <c r="B117" s="121">
        <f t="shared" si="11"/>
        <v>0</v>
      </c>
      <c r="C117" s="82"/>
      <c r="D117" s="106"/>
      <c r="E117" s="106"/>
      <c r="F117" s="4"/>
      <c r="G117" s="40"/>
      <c r="H117" s="77"/>
      <c r="I117" s="290"/>
      <c r="J117" s="383"/>
      <c r="K117" s="300" t="str">
        <f t="shared" si="14"/>
        <v xml:space="preserve"> </v>
      </c>
      <c r="L117" s="301"/>
      <c r="M117" s="239">
        <f t="shared" si="15"/>
        <v>0</v>
      </c>
      <c r="N117" s="95">
        <f t="shared" si="12"/>
        <v>0</v>
      </c>
      <c r="O117" s="95">
        <f t="shared" si="18"/>
        <v>0</v>
      </c>
      <c r="P117" s="352">
        <f t="shared" si="13"/>
        <v>0</v>
      </c>
      <c r="Q117" s="9"/>
      <c r="S117" s="32">
        <f t="shared" si="19"/>
        <v>0</v>
      </c>
      <c r="T117" s="32">
        <f t="shared" si="16"/>
        <v>0</v>
      </c>
      <c r="U117" s="32">
        <f t="shared" si="17"/>
        <v>0</v>
      </c>
    </row>
    <row r="118" spans="1:21" x14ac:dyDescent="0.2">
      <c r="A118" s="70">
        <f t="shared" si="10"/>
        <v>103</v>
      </c>
      <c r="B118" s="121">
        <f t="shared" si="11"/>
        <v>0</v>
      </c>
      <c r="C118" s="82"/>
      <c r="D118" s="106"/>
      <c r="E118" s="106"/>
      <c r="F118" s="4"/>
      <c r="G118" s="40"/>
      <c r="H118" s="77"/>
      <c r="I118" s="290"/>
      <c r="J118" s="383"/>
      <c r="K118" s="300" t="str">
        <f t="shared" si="14"/>
        <v xml:space="preserve"> </v>
      </c>
      <c r="L118" s="301"/>
      <c r="M118" s="239">
        <f t="shared" si="15"/>
        <v>0</v>
      </c>
      <c r="N118" s="95">
        <f t="shared" si="12"/>
        <v>0</v>
      </c>
      <c r="O118" s="95">
        <f t="shared" si="18"/>
        <v>0</v>
      </c>
      <c r="P118" s="352">
        <f t="shared" si="13"/>
        <v>0</v>
      </c>
      <c r="Q118" s="9"/>
      <c r="S118" s="32">
        <f t="shared" si="19"/>
        <v>0</v>
      </c>
      <c r="T118" s="32">
        <f t="shared" si="16"/>
        <v>0</v>
      </c>
      <c r="U118" s="32">
        <f t="shared" si="17"/>
        <v>0</v>
      </c>
    </row>
    <row r="119" spans="1:21" x14ac:dyDescent="0.2">
      <c r="A119" s="70">
        <f t="shared" si="10"/>
        <v>104</v>
      </c>
      <c r="B119" s="121">
        <f t="shared" si="11"/>
        <v>0</v>
      </c>
      <c r="C119" s="82"/>
      <c r="D119" s="106"/>
      <c r="E119" s="106"/>
      <c r="F119" s="4"/>
      <c r="G119" s="40"/>
      <c r="H119" s="77"/>
      <c r="I119" s="290"/>
      <c r="J119" s="383"/>
      <c r="K119" s="300" t="str">
        <f t="shared" si="14"/>
        <v xml:space="preserve"> </v>
      </c>
      <c r="L119" s="301"/>
      <c r="M119" s="239">
        <f t="shared" si="15"/>
        <v>0</v>
      </c>
      <c r="N119" s="95">
        <f t="shared" si="12"/>
        <v>0</v>
      </c>
      <c r="O119" s="95">
        <f t="shared" si="18"/>
        <v>0</v>
      </c>
      <c r="P119" s="352">
        <f t="shared" si="13"/>
        <v>0</v>
      </c>
      <c r="Q119" s="9"/>
      <c r="S119" s="32">
        <f t="shared" si="19"/>
        <v>0</v>
      </c>
      <c r="T119" s="32">
        <f t="shared" si="16"/>
        <v>0</v>
      </c>
      <c r="U119" s="32">
        <f t="shared" si="17"/>
        <v>0</v>
      </c>
    </row>
    <row r="120" spans="1:21" x14ac:dyDescent="0.2">
      <c r="A120" s="70">
        <f t="shared" si="10"/>
        <v>105</v>
      </c>
      <c r="B120" s="121">
        <f t="shared" si="11"/>
        <v>0</v>
      </c>
      <c r="C120" s="82"/>
      <c r="D120" s="106"/>
      <c r="E120" s="106"/>
      <c r="F120" s="4"/>
      <c r="G120" s="40"/>
      <c r="H120" s="77"/>
      <c r="I120" s="290"/>
      <c r="J120" s="383"/>
      <c r="K120" s="300" t="str">
        <f t="shared" si="14"/>
        <v xml:space="preserve"> </v>
      </c>
      <c r="L120" s="301"/>
      <c r="M120" s="239">
        <f t="shared" si="15"/>
        <v>0</v>
      </c>
      <c r="N120" s="95">
        <f t="shared" si="12"/>
        <v>0</v>
      </c>
      <c r="O120" s="95">
        <f t="shared" si="18"/>
        <v>0</v>
      </c>
      <c r="P120" s="352">
        <f t="shared" si="13"/>
        <v>0</v>
      </c>
      <c r="Q120" s="9"/>
      <c r="S120" s="32">
        <f t="shared" si="19"/>
        <v>0</v>
      </c>
      <c r="T120" s="32">
        <f t="shared" si="16"/>
        <v>0</v>
      </c>
      <c r="U120" s="32">
        <f t="shared" si="17"/>
        <v>0</v>
      </c>
    </row>
    <row r="121" spans="1:21" x14ac:dyDescent="0.2">
      <c r="A121" s="70">
        <f t="shared" si="10"/>
        <v>106</v>
      </c>
      <c r="B121" s="121">
        <f t="shared" si="11"/>
        <v>0</v>
      </c>
      <c r="C121" s="82"/>
      <c r="D121" s="106"/>
      <c r="E121" s="106"/>
      <c r="F121" s="4"/>
      <c r="G121" s="40"/>
      <c r="H121" s="77"/>
      <c r="I121" s="290"/>
      <c r="J121" s="383"/>
      <c r="K121" s="300" t="str">
        <f t="shared" si="14"/>
        <v xml:space="preserve"> </v>
      </c>
      <c r="L121" s="301"/>
      <c r="M121" s="239">
        <f t="shared" si="15"/>
        <v>0</v>
      </c>
      <c r="N121" s="95">
        <f t="shared" si="12"/>
        <v>0</v>
      </c>
      <c r="O121" s="95">
        <f t="shared" si="18"/>
        <v>0</v>
      </c>
      <c r="P121" s="352">
        <f t="shared" si="13"/>
        <v>0</v>
      </c>
      <c r="Q121" s="9"/>
      <c r="S121" s="32">
        <f t="shared" si="19"/>
        <v>0</v>
      </c>
      <c r="T121" s="32">
        <f t="shared" si="16"/>
        <v>0</v>
      </c>
      <c r="U121" s="32">
        <f t="shared" si="17"/>
        <v>0</v>
      </c>
    </row>
    <row r="122" spans="1:21" x14ac:dyDescent="0.2">
      <c r="A122" s="70">
        <f t="shared" si="10"/>
        <v>107</v>
      </c>
      <c r="B122" s="121">
        <f t="shared" si="11"/>
        <v>0</v>
      </c>
      <c r="C122" s="82"/>
      <c r="D122" s="106"/>
      <c r="E122" s="106"/>
      <c r="F122" s="4"/>
      <c r="G122" s="40"/>
      <c r="H122" s="77"/>
      <c r="I122" s="290"/>
      <c r="J122" s="383"/>
      <c r="K122" s="300" t="str">
        <f t="shared" si="14"/>
        <v xml:space="preserve"> </v>
      </c>
      <c r="L122" s="301"/>
      <c r="M122" s="239">
        <f t="shared" si="15"/>
        <v>0</v>
      </c>
      <c r="N122" s="95">
        <f t="shared" si="12"/>
        <v>0</v>
      </c>
      <c r="O122" s="95">
        <f t="shared" si="18"/>
        <v>0</v>
      </c>
      <c r="P122" s="352">
        <f t="shared" si="13"/>
        <v>0</v>
      </c>
      <c r="Q122" s="9"/>
      <c r="S122" s="32">
        <f t="shared" si="19"/>
        <v>0</v>
      </c>
      <c r="T122" s="32">
        <f t="shared" si="16"/>
        <v>0</v>
      </c>
      <c r="U122" s="32">
        <f t="shared" si="17"/>
        <v>0</v>
      </c>
    </row>
    <row r="123" spans="1:21" x14ac:dyDescent="0.2">
      <c r="A123" s="70">
        <f t="shared" si="10"/>
        <v>108</v>
      </c>
      <c r="B123" s="121">
        <f t="shared" si="11"/>
        <v>0</v>
      </c>
      <c r="C123" s="82"/>
      <c r="D123" s="106"/>
      <c r="E123" s="106"/>
      <c r="F123" s="4"/>
      <c r="G123" s="40"/>
      <c r="H123" s="77"/>
      <c r="I123" s="290"/>
      <c r="J123" s="383"/>
      <c r="K123" s="300" t="str">
        <f t="shared" si="14"/>
        <v xml:space="preserve"> </v>
      </c>
      <c r="L123" s="301"/>
      <c r="M123" s="239">
        <f t="shared" si="15"/>
        <v>0</v>
      </c>
      <c r="N123" s="95">
        <f t="shared" si="12"/>
        <v>0</v>
      </c>
      <c r="O123" s="95">
        <f t="shared" si="18"/>
        <v>0</v>
      </c>
      <c r="P123" s="352">
        <f t="shared" si="13"/>
        <v>0</v>
      </c>
      <c r="Q123" s="9"/>
      <c r="S123" s="32">
        <f t="shared" si="19"/>
        <v>0</v>
      </c>
      <c r="T123" s="32">
        <f t="shared" si="16"/>
        <v>0</v>
      </c>
      <c r="U123" s="32">
        <f t="shared" si="17"/>
        <v>0</v>
      </c>
    </row>
    <row r="124" spans="1:21" x14ac:dyDescent="0.2">
      <c r="A124" s="70">
        <f t="shared" si="10"/>
        <v>109</v>
      </c>
      <c r="B124" s="121">
        <f t="shared" si="11"/>
        <v>0</v>
      </c>
      <c r="C124" s="82"/>
      <c r="D124" s="106"/>
      <c r="E124" s="106"/>
      <c r="F124" s="4"/>
      <c r="G124" s="40"/>
      <c r="H124" s="77"/>
      <c r="I124" s="290"/>
      <c r="J124" s="383"/>
      <c r="K124" s="300" t="str">
        <f t="shared" si="14"/>
        <v xml:space="preserve"> </v>
      </c>
      <c r="L124" s="301"/>
      <c r="M124" s="239">
        <f t="shared" si="15"/>
        <v>0</v>
      </c>
      <c r="N124" s="95">
        <f t="shared" si="12"/>
        <v>0</v>
      </c>
      <c r="O124" s="95">
        <f t="shared" si="18"/>
        <v>0</v>
      </c>
      <c r="P124" s="352">
        <f t="shared" si="13"/>
        <v>0</v>
      </c>
      <c r="Q124" s="9"/>
      <c r="S124" s="32">
        <f t="shared" si="19"/>
        <v>0</v>
      </c>
      <c r="T124" s="32">
        <f t="shared" si="16"/>
        <v>0</v>
      </c>
      <c r="U124" s="32">
        <f t="shared" si="17"/>
        <v>0</v>
      </c>
    </row>
    <row r="125" spans="1:21" x14ac:dyDescent="0.2">
      <c r="A125" s="70">
        <f t="shared" si="10"/>
        <v>110</v>
      </c>
      <c r="B125" s="121">
        <f t="shared" si="11"/>
        <v>0</v>
      </c>
      <c r="C125" s="82"/>
      <c r="D125" s="106"/>
      <c r="E125" s="106"/>
      <c r="F125" s="4"/>
      <c r="G125" s="40"/>
      <c r="H125" s="77"/>
      <c r="I125" s="290"/>
      <c r="J125" s="383"/>
      <c r="K125" s="300" t="str">
        <f t="shared" si="14"/>
        <v xml:space="preserve"> </v>
      </c>
      <c r="L125" s="301"/>
      <c r="M125" s="239">
        <f t="shared" si="15"/>
        <v>0</v>
      </c>
      <c r="N125" s="95">
        <f t="shared" si="12"/>
        <v>0</v>
      </c>
      <c r="O125" s="95">
        <f t="shared" si="18"/>
        <v>0</v>
      </c>
      <c r="P125" s="352">
        <f t="shared" si="13"/>
        <v>0</v>
      </c>
      <c r="Q125" s="9"/>
      <c r="S125" s="32">
        <f t="shared" si="19"/>
        <v>0</v>
      </c>
      <c r="T125" s="32">
        <f t="shared" si="16"/>
        <v>0</v>
      </c>
      <c r="U125" s="32">
        <f t="shared" si="17"/>
        <v>0</v>
      </c>
    </row>
    <row r="126" spans="1:21" x14ac:dyDescent="0.2">
      <c r="A126" s="70">
        <f t="shared" si="10"/>
        <v>111</v>
      </c>
      <c r="B126" s="121">
        <f t="shared" si="11"/>
        <v>0</v>
      </c>
      <c r="C126" s="82"/>
      <c r="D126" s="106"/>
      <c r="E126" s="106"/>
      <c r="F126" s="4"/>
      <c r="G126" s="40"/>
      <c r="H126" s="77"/>
      <c r="I126" s="290"/>
      <c r="J126" s="383"/>
      <c r="K126" s="300" t="str">
        <f t="shared" si="14"/>
        <v xml:space="preserve"> </v>
      </c>
      <c r="L126" s="301"/>
      <c r="M126" s="239">
        <f t="shared" si="15"/>
        <v>0</v>
      </c>
      <c r="N126" s="95">
        <f t="shared" si="12"/>
        <v>0</v>
      </c>
      <c r="O126" s="95">
        <f t="shared" si="18"/>
        <v>0</v>
      </c>
      <c r="P126" s="352">
        <f t="shared" si="13"/>
        <v>0</v>
      </c>
      <c r="Q126" s="9"/>
      <c r="S126" s="32">
        <f t="shared" si="19"/>
        <v>0</v>
      </c>
      <c r="T126" s="32">
        <f t="shared" si="16"/>
        <v>0</v>
      </c>
      <c r="U126" s="32">
        <f t="shared" si="17"/>
        <v>0</v>
      </c>
    </row>
    <row r="127" spans="1:21" x14ac:dyDescent="0.2">
      <c r="A127" s="70">
        <f t="shared" si="10"/>
        <v>112</v>
      </c>
      <c r="B127" s="121">
        <f t="shared" si="11"/>
        <v>0</v>
      </c>
      <c r="C127" s="82"/>
      <c r="D127" s="106"/>
      <c r="E127" s="106"/>
      <c r="F127" s="4"/>
      <c r="G127" s="40"/>
      <c r="H127" s="77"/>
      <c r="I127" s="290"/>
      <c r="J127" s="383"/>
      <c r="K127" s="300" t="str">
        <f t="shared" si="14"/>
        <v xml:space="preserve"> </v>
      </c>
      <c r="L127" s="301"/>
      <c r="M127" s="239">
        <f t="shared" si="15"/>
        <v>0</v>
      </c>
      <c r="N127" s="95">
        <f t="shared" si="12"/>
        <v>0</v>
      </c>
      <c r="O127" s="95">
        <f t="shared" si="18"/>
        <v>0</v>
      </c>
      <c r="P127" s="352">
        <f t="shared" si="13"/>
        <v>0</v>
      </c>
      <c r="Q127" s="9"/>
      <c r="S127" s="32">
        <f t="shared" si="19"/>
        <v>0</v>
      </c>
      <c r="T127" s="32">
        <f t="shared" si="16"/>
        <v>0</v>
      </c>
      <c r="U127" s="32">
        <f t="shared" si="17"/>
        <v>0</v>
      </c>
    </row>
    <row r="128" spans="1:21" x14ac:dyDescent="0.2">
      <c r="A128" s="70">
        <f t="shared" si="10"/>
        <v>113</v>
      </c>
      <c r="B128" s="121">
        <f t="shared" si="11"/>
        <v>0</v>
      </c>
      <c r="C128" s="82"/>
      <c r="D128" s="106"/>
      <c r="E128" s="106"/>
      <c r="F128" s="4"/>
      <c r="G128" s="40"/>
      <c r="H128" s="77"/>
      <c r="I128" s="290"/>
      <c r="J128" s="383"/>
      <c r="K128" s="300" t="str">
        <f t="shared" si="14"/>
        <v xml:space="preserve"> </v>
      </c>
      <c r="L128" s="301"/>
      <c r="M128" s="239">
        <f t="shared" si="15"/>
        <v>0</v>
      </c>
      <c r="N128" s="95">
        <f t="shared" si="12"/>
        <v>0</v>
      </c>
      <c r="O128" s="95">
        <f t="shared" si="18"/>
        <v>0</v>
      </c>
      <c r="P128" s="352">
        <f t="shared" si="13"/>
        <v>0</v>
      </c>
      <c r="Q128" s="9"/>
      <c r="S128" s="32">
        <f t="shared" si="19"/>
        <v>0</v>
      </c>
      <c r="T128" s="32">
        <f t="shared" si="16"/>
        <v>0</v>
      </c>
      <c r="U128" s="32">
        <f t="shared" si="17"/>
        <v>0</v>
      </c>
    </row>
    <row r="129" spans="1:21" x14ac:dyDescent="0.2">
      <c r="A129" s="70">
        <f t="shared" si="10"/>
        <v>114</v>
      </c>
      <c r="B129" s="121">
        <f t="shared" si="11"/>
        <v>0</v>
      </c>
      <c r="C129" s="82"/>
      <c r="D129" s="106"/>
      <c r="E129" s="106"/>
      <c r="F129" s="4"/>
      <c r="G129" s="40"/>
      <c r="H129" s="77"/>
      <c r="I129" s="290"/>
      <c r="J129" s="383"/>
      <c r="K129" s="300" t="str">
        <f t="shared" si="14"/>
        <v xml:space="preserve"> </v>
      </c>
      <c r="L129" s="301"/>
      <c r="M129" s="239">
        <f t="shared" si="15"/>
        <v>0</v>
      </c>
      <c r="N129" s="95">
        <f t="shared" si="12"/>
        <v>0</v>
      </c>
      <c r="O129" s="95">
        <f t="shared" si="18"/>
        <v>0</v>
      </c>
      <c r="P129" s="352">
        <f t="shared" si="13"/>
        <v>0</v>
      </c>
      <c r="Q129" s="9"/>
      <c r="S129" s="32">
        <f t="shared" si="19"/>
        <v>0</v>
      </c>
      <c r="T129" s="32">
        <f t="shared" si="16"/>
        <v>0</v>
      </c>
      <c r="U129" s="32">
        <f t="shared" si="17"/>
        <v>0</v>
      </c>
    </row>
    <row r="130" spans="1:21" x14ac:dyDescent="0.2">
      <c r="A130" s="70">
        <f t="shared" si="10"/>
        <v>115</v>
      </c>
      <c r="B130" s="121">
        <f t="shared" si="11"/>
        <v>0</v>
      </c>
      <c r="C130" s="82"/>
      <c r="D130" s="106"/>
      <c r="E130" s="106"/>
      <c r="F130" s="4"/>
      <c r="G130" s="40"/>
      <c r="H130" s="77"/>
      <c r="I130" s="290"/>
      <c r="J130" s="383"/>
      <c r="K130" s="300" t="str">
        <f t="shared" si="14"/>
        <v xml:space="preserve"> </v>
      </c>
      <c r="L130" s="301"/>
      <c r="M130" s="239">
        <f t="shared" si="15"/>
        <v>0</v>
      </c>
      <c r="N130" s="95">
        <f t="shared" si="12"/>
        <v>0</v>
      </c>
      <c r="O130" s="95">
        <f t="shared" si="18"/>
        <v>0</v>
      </c>
      <c r="P130" s="352">
        <f t="shared" si="13"/>
        <v>0</v>
      </c>
      <c r="Q130" s="9"/>
      <c r="S130" s="32">
        <f t="shared" si="19"/>
        <v>0</v>
      </c>
      <c r="T130" s="32">
        <f t="shared" si="16"/>
        <v>0</v>
      </c>
      <c r="U130" s="32">
        <f t="shared" si="17"/>
        <v>0</v>
      </c>
    </row>
    <row r="131" spans="1:21" x14ac:dyDescent="0.2">
      <c r="A131" s="70">
        <f t="shared" si="10"/>
        <v>116</v>
      </c>
      <c r="B131" s="121">
        <f t="shared" si="11"/>
        <v>0</v>
      </c>
      <c r="C131" s="82"/>
      <c r="D131" s="106"/>
      <c r="E131" s="106"/>
      <c r="F131" s="4"/>
      <c r="G131" s="40"/>
      <c r="H131" s="77"/>
      <c r="I131" s="290"/>
      <c r="J131" s="383"/>
      <c r="K131" s="300" t="str">
        <f t="shared" si="14"/>
        <v xml:space="preserve"> </v>
      </c>
      <c r="L131" s="301"/>
      <c r="M131" s="239">
        <f t="shared" si="15"/>
        <v>0</v>
      </c>
      <c r="N131" s="95">
        <f t="shared" si="12"/>
        <v>0</v>
      </c>
      <c r="O131" s="95">
        <f t="shared" si="18"/>
        <v>0</v>
      </c>
      <c r="P131" s="352">
        <f t="shared" si="13"/>
        <v>0</v>
      </c>
      <c r="Q131" s="9"/>
      <c r="S131" s="32">
        <f t="shared" si="19"/>
        <v>0</v>
      </c>
      <c r="T131" s="32">
        <f t="shared" si="16"/>
        <v>0</v>
      </c>
      <c r="U131" s="32">
        <f t="shared" si="17"/>
        <v>0</v>
      </c>
    </row>
    <row r="132" spans="1:21" x14ac:dyDescent="0.2">
      <c r="A132" s="70">
        <f t="shared" si="10"/>
        <v>117</v>
      </c>
      <c r="B132" s="121">
        <f t="shared" si="11"/>
        <v>0</v>
      </c>
      <c r="C132" s="82"/>
      <c r="D132" s="106"/>
      <c r="E132" s="106"/>
      <c r="F132" s="4"/>
      <c r="G132" s="40"/>
      <c r="H132" s="77"/>
      <c r="I132" s="290"/>
      <c r="J132" s="383"/>
      <c r="K132" s="300" t="str">
        <f t="shared" si="14"/>
        <v xml:space="preserve"> </v>
      </c>
      <c r="L132" s="301"/>
      <c r="M132" s="239">
        <f t="shared" si="15"/>
        <v>0</v>
      </c>
      <c r="N132" s="95">
        <f t="shared" si="12"/>
        <v>0</v>
      </c>
      <c r="O132" s="95">
        <f t="shared" si="18"/>
        <v>0</v>
      </c>
      <c r="P132" s="352">
        <f t="shared" si="13"/>
        <v>0</v>
      </c>
      <c r="Q132" s="9"/>
      <c r="S132" s="32">
        <f t="shared" si="19"/>
        <v>0</v>
      </c>
      <c r="T132" s="32">
        <f t="shared" si="16"/>
        <v>0</v>
      </c>
      <c r="U132" s="32">
        <f t="shared" si="17"/>
        <v>0</v>
      </c>
    </row>
    <row r="133" spans="1:21" x14ac:dyDescent="0.2">
      <c r="A133" s="70">
        <f t="shared" si="10"/>
        <v>118</v>
      </c>
      <c r="B133" s="121">
        <f t="shared" si="11"/>
        <v>0</v>
      </c>
      <c r="C133" s="82"/>
      <c r="D133" s="106"/>
      <c r="E133" s="106"/>
      <c r="F133" s="4"/>
      <c r="G133" s="40"/>
      <c r="H133" s="77"/>
      <c r="I133" s="290"/>
      <c r="J133" s="383"/>
      <c r="K133" s="300" t="str">
        <f t="shared" si="14"/>
        <v xml:space="preserve"> </v>
      </c>
      <c r="L133" s="301"/>
      <c r="M133" s="239">
        <f t="shared" si="15"/>
        <v>0</v>
      </c>
      <c r="N133" s="95">
        <f t="shared" si="12"/>
        <v>0</v>
      </c>
      <c r="O133" s="95">
        <f t="shared" si="18"/>
        <v>0</v>
      </c>
      <c r="P133" s="352">
        <f t="shared" si="13"/>
        <v>0</v>
      </c>
      <c r="Q133" s="9"/>
      <c r="S133" s="32">
        <f t="shared" si="19"/>
        <v>0</v>
      </c>
      <c r="T133" s="32">
        <f t="shared" si="16"/>
        <v>0</v>
      </c>
      <c r="U133" s="32">
        <f t="shared" si="17"/>
        <v>0</v>
      </c>
    </row>
    <row r="134" spans="1:21" x14ac:dyDescent="0.2">
      <c r="A134" s="70">
        <f t="shared" si="10"/>
        <v>119</v>
      </c>
      <c r="B134" s="121">
        <f t="shared" si="11"/>
        <v>0</v>
      </c>
      <c r="C134" s="82"/>
      <c r="D134" s="106"/>
      <c r="E134" s="106"/>
      <c r="F134" s="4"/>
      <c r="G134" s="40"/>
      <c r="H134" s="77"/>
      <c r="I134" s="290"/>
      <c r="J134" s="383"/>
      <c r="K134" s="300" t="str">
        <f t="shared" si="14"/>
        <v xml:space="preserve"> </v>
      </c>
      <c r="L134" s="301"/>
      <c r="M134" s="239">
        <f t="shared" si="15"/>
        <v>0</v>
      </c>
      <c r="N134" s="95">
        <f t="shared" si="12"/>
        <v>0</v>
      </c>
      <c r="O134" s="95">
        <f t="shared" si="18"/>
        <v>0</v>
      </c>
      <c r="P134" s="352">
        <f t="shared" si="13"/>
        <v>0</v>
      </c>
      <c r="Q134" s="9"/>
      <c r="S134" s="32">
        <f t="shared" si="19"/>
        <v>0</v>
      </c>
      <c r="T134" s="32">
        <f t="shared" si="16"/>
        <v>0</v>
      </c>
      <c r="U134" s="32">
        <f t="shared" si="17"/>
        <v>0</v>
      </c>
    </row>
    <row r="135" spans="1:21" x14ac:dyDescent="0.2">
      <c r="A135" s="70">
        <f t="shared" si="10"/>
        <v>120</v>
      </c>
      <c r="B135" s="121">
        <f t="shared" si="11"/>
        <v>0</v>
      </c>
      <c r="C135" s="82"/>
      <c r="D135" s="106"/>
      <c r="E135" s="106"/>
      <c r="F135" s="4"/>
      <c r="G135" s="40"/>
      <c r="H135" s="77"/>
      <c r="I135" s="290"/>
      <c r="J135" s="383"/>
      <c r="K135" s="300" t="str">
        <f t="shared" si="14"/>
        <v xml:space="preserve"> </v>
      </c>
      <c r="L135" s="301"/>
      <c r="M135" s="239">
        <f t="shared" si="15"/>
        <v>0</v>
      </c>
      <c r="N135" s="95">
        <f t="shared" si="12"/>
        <v>0</v>
      </c>
      <c r="O135" s="95">
        <f t="shared" si="18"/>
        <v>0</v>
      </c>
      <c r="P135" s="352">
        <f t="shared" si="13"/>
        <v>0</v>
      </c>
      <c r="Q135" s="9"/>
      <c r="S135" s="32">
        <f t="shared" si="19"/>
        <v>0</v>
      </c>
      <c r="T135" s="32">
        <f t="shared" si="16"/>
        <v>0</v>
      </c>
      <c r="U135" s="32">
        <f t="shared" si="17"/>
        <v>0</v>
      </c>
    </row>
    <row r="136" spans="1:21" x14ac:dyDescent="0.2">
      <c r="A136" s="70">
        <f t="shared" si="10"/>
        <v>121</v>
      </c>
      <c r="B136" s="121">
        <f t="shared" si="11"/>
        <v>0</v>
      </c>
      <c r="C136" s="82"/>
      <c r="D136" s="106"/>
      <c r="E136" s="106"/>
      <c r="F136" s="4"/>
      <c r="G136" s="40"/>
      <c r="H136" s="77"/>
      <c r="I136" s="290"/>
      <c r="J136" s="383"/>
      <c r="K136" s="300" t="str">
        <f t="shared" si="14"/>
        <v xml:space="preserve"> </v>
      </c>
      <c r="L136" s="301"/>
      <c r="M136" s="239">
        <f t="shared" si="15"/>
        <v>0</v>
      </c>
      <c r="N136" s="95">
        <f t="shared" si="12"/>
        <v>0</v>
      </c>
      <c r="O136" s="95">
        <f t="shared" si="18"/>
        <v>0</v>
      </c>
      <c r="P136" s="352">
        <f t="shared" si="13"/>
        <v>0</v>
      </c>
      <c r="Q136" s="9"/>
      <c r="S136" s="32">
        <f t="shared" si="19"/>
        <v>0</v>
      </c>
      <c r="T136" s="32">
        <f t="shared" si="16"/>
        <v>0</v>
      </c>
      <c r="U136" s="32">
        <f t="shared" si="17"/>
        <v>0</v>
      </c>
    </row>
    <row r="137" spans="1:21" x14ac:dyDescent="0.2">
      <c r="A137" s="70">
        <f t="shared" si="10"/>
        <v>122</v>
      </c>
      <c r="B137" s="121">
        <f t="shared" si="11"/>
        <v>0</v>
      </c>
      <c r="C137" s="82"/>
      <c r="D137" s="106"/>
      <c r="E137" s="106"/>
      <c r="F137" s="4"/>
      <c r="G137" s="40"/>
      <c r="H137" s="77"/>
      <c r="I137" s="290"/>
      <c r="J137" s="383"/>
      <c r="K137" s="300" t="str">
        <f t="shared" si="14"/>
        <v xml:space="preserve"> </v>
      </c>
      <c r="L137" s="301"/>
      <c r="M137" s="239">
        <f t="shared" si="15"/>
        <v>0</v>
      </c>
      <c r="N137" s="95">
        <f t="shared" si="12"/>
        <v>0</v>
      </c>
      <c r="O137" s="95">
        <f t="shared" si="18"/>
        <v>0</v>
      </c>
      <c r="P137" s="352">
        <f t="shared" si="13"/>
        <v>0</v>
      </c>
      <c r="Q137" s="9"/>
      <c r="S137" s="32">
        <f t="shared" si="19"/>
        <v>0</v>
      </c>
      <c r="T137" s="32">
        <f t="shared" si="16"/>
        <v>0</v>
      </c>
      <c r="U137" s="32">
        <f t="shared" si="17"/>
        <v>0</v>
      </c>
    </row>
    <row r="138" spans="1:21" x14ac:dyDescent="0.2">
      <c r="A138" s="70">
        <f t="shared" si="10"/>
        <v>123</v>
      </c>
      <c r="B138" s="121">
        <f t="shared" si="11"/>
        <v>0</v>
      </c>
      <c r="C138" s="82"/>
      <c r="D138" s="106"/>
      <c r="E138" s="106"/>
      <c r="F138" s="4"/>
      <c r="G138" s="40"/>
      <c r="H138" s="77"/>
      <c r="I138" s="290"/>
      <c r="J138" s="383"/>
      <c r="K138" s="300" t="str">
        <f t="shared" si="14"/>
        <v xml:space="preserve"> </v>
      </c>
      <c r="L138" s="301"/>
      <c r="M138" s="239">
        <f t="shared" si="15"/>
        <v>0</v>
      </c>
      <c r="N138" s="95">
        <f t="shared" si="12"/>
        <v>0</v>
      </c>
      <c r="O138" s="95">
        <f t="shared" si="18"/>
        <v>0</v>
      </c>
      <c r="P138" s="352">
        <f t="shared" si="13"/>
        <v>0</v>
      </c>
      <c r="Q138" s="9"/>
      <c r="S138" s="32">
        <f t="shared" si="19"/>
        <v>0</v>
      </c>
      <c r="T138" s="32">
        <f t="shared" si="16"/>
        <v>0</v>
      </c>
      <c r="U138" s="32">
        <f t="shared" si="17"/>
        <v>0</v>
      </c>
    </row>
    <row r="139" spans="1:21" x14ac:dyDescent="0.2">
      <c r="A139" s="70">
        <f t="shared" si="10"/>
        <v>124</v>
      </c>
      <c r="B139" s="121">
        <f t="shared" si="11"/>
        <v>0</v>
      </c>
      <c r="C139" s="82"/>
      <c r="D139" s="106"/>
      <c r="E139" s="106"/>
      <c r="F139" s="4"/>
      <c r="G139" s="40"/>
      <c r="H139" s="77"/>
      <c r="I139" s="290"/>
      <c r="J139" s="383"/>
      <c r="K139" s="300" t="str">
        <f t="shared" si="14"/>
        <v xml:space="preserve"> </v>
      </c>
      <c r="L139" s="301"/>
      <c r="M139" s="239">
        <f t="shared" si="15"/>
        <v>0</v>
      </c>
      <c r="N139" s="95">
        <f t="shared" si="12"/>
        <v>0</v>
      </c>
      <c r="O139" s="95">
        <f t="shared" si="18"/>
        <v>0</v>
      </c>
      <c r="P139" s="352">
        <f t="shared" si="13"/>
        <v>0</v>
      </c>
      <c r="Q139" s="9"/>
      <c r="S139" s="32">
        <f t="shared" si="19"/>
        <v>0</v>
      </c>
      <c r="T139" s="32">
        <f t="shared" si="16"/>
        <v>0</v>
      </c>
      <c r="U139" s="32">
        <f t="shared" si="17"/>
        <v>0</v>
      </c>
    </row>
    <row r="140" spans="1:21" x14ac:dyDescent="0.2">
      <c r="A140" s="70">
        <f t="shared" si="10"/>
        <v>125</v>
      </c>
      <c r="B140" s="121">
        <f t="shared" si="11"/>
        <v>0</v>
      </c>
      <c r="C140" s="82"/>
      <c r="D140" s="106"/>
      <c r="E140" s="106"/>
      <c r="F140" s="4"/>
      <c r="G140" s="40"/>
      <c r="H140" s="77"/>
      <c r="I140" s="290"/>
      <c r="J140" s="383"/>
      <c r="K140" s="300" t="str">
        <f t="shared" si="14"/>
        <v xml:space="preserve"> </v>
      </c>
      <c r="L140" s="301"/>
      <c r="M140" s="239">
        <f t="shared" si="15"/>
        <v>0</v>
      </c>
      <c r="N140" s="95">
        <f t="shared" si="12"/>
        <v>0</v>
      </c>
      <c r="O140" s="95">
        <f t="shared" si="18"/>
        <v>0</v>
      </c>
      <c r="P140" s="352">
        <f t="shared" si="13"/>
        <v>0</v>
      </c>
      <c r="Q140" s="9"/>
      <c r="S140" s="32">
        <f t="shared" si="19"/>
        <v>0</v>
      </c>
      <c r="T140" s="32">
        <f t="shared" si="16"/>
        <v>0</v>
      </c>
      <c r="U140" s="32">
        <f t="shared" si="17"/>
        <v>0</v>
      </c>
    </row>
    <row r="141" spans="1:21" x14ac:dyDescent="0.2">
      <c r="A141" s="70">
        <f t="shared" si="10"/>
        <v>126</v>
      </c>
      <c r="B141" s="121">
        <f t="shared" si="11"/>
        <v>0</v>
      </c>
      <c r="C141" s="82"/>
      <c r="D141" s="106"/>
      <c r="E141" s="106"/>
      <c r="F141" s="4"/>
      <c r="G141" s="40"/>
      <c r="H141" s="77"/>
      <c r="I141" s="290"/>
      <c r="J141" s="383"/>
      <c r="K141" s="300" t="str">
        <f t="shared" si="14"/>
        <v xml:space="preserve"> </v>
      </c>
      <c r="L141" s="301"/>
      <c r="M141" s="239">
        <f t="shared" si="15"/>
        <v>0</v>
      </c>
      <c r="N141" s="95">
        <f t="shared" si="12"/>
        <v>0</v>
      </c>
      <c r="O141" s="95">
        <f t="shared" si="18"/>
        <v>0</v>
      </c>
      <c r="P141" s="352">
        <f t="shared" si="13"/>
        <v>0</v>
      </c>
      <c r="Q141" s="9"/>
      <c r="S141" s="32">
        <f t="shared" si="19"/>
        <v>0</v>
      </c>
      <c r="T141" s="32">
        <f t="shared" si="16"/>
        <v>0</v>
      </c>
      <c r="U141" s="32">
        <f t="shared" si="17"/>
        <v>0</v>
      </c>
    </row>
    <row r="142" spans="1:21" x14ac:dyDescent="0.2">
      <c r="A142" s="70">
        <f t="shared" si="10"/>
        <v>127</v>
      </c>
      <c r="B142" s="121">
        <f t="shared" si="11"/>
        <v>0</v>
      </c>
      <c r="C142" s="82"/>
      <c r="D142" s="106"/>
      <c r="E142" s="106"/>
      <c r="F142" s="4"/>
      <c r="G142" s="40"/>
      <c r="H142" s="77"/>
      <c r="I142" s="290"/>
      <c r="J142" s="383"/>
      <c r="K142" s="300" t="str">
        <f t="shared" si="14"/>
        <v xml:space="preserve"> </v>
      </c>
      <c r="L142" s="301"/>
      <c r="M142" s="239">
        <f t="shared" si="15"/>
        <v>0</v>
      </c>
      <c r="N142" s="95">
        <f t="shared" si="12"/>
        <v>0</v>
      </c>
      <c r="O142" s="95">
        <f t="shared" si="18"/>
        <v>0</v>
      </c>
      <c r="P142" s="352">
        <f t="shared" si="13"/>
        <v>0</v>
      </c>
      <c r="Q142" s="9"/>
      <c r="S142" s="32">
        <f t="shared" si="19"/>
        <v>0</v>
      </c>
      <c r="T142" s="32">
        <f t="shared" si="16"/>
        <v>0</v>
      </c>
      <c r="U142" s="32">
        <f t="shared" si="17"/>
        <v>0</v>
      </c>
    </row>
    <row r="143" spans="1:21" x14ac:dyDescent="0.2">
      <c r="A143" s="70">
        <f t="shared" si="10"/>
        <v>128</v>
      </c>
      <c r="B143" s="121">
        <f t="shared" si="11"/>
        <v>0</v>
      </c>
      <c r="C143" s="82"/>
      <c r="D143" s="106"/>
      <c r="E143" s="106"/>
      <c r="F143" s="4"/>
      <c r="G143" s="40"/>
      <c r="H143" s="77"/>
      <c r="I143" s="290"/>
      <c r="J143" s="383"/>
      <c r="K143" s="300" t="str">
        <f t="shared" si="14"/>
        <v xml:space="preserve"> </v>
      </c>
      <c r="L143" s="301"/>
      <c r="M143" s="239">
        <f t="shared" si="15"/>
        <v>0</v>
      </c>
      <c r="N143" s="95">
        <f t="shared" si="12"/>
        <v>0</v>
      </c>
      <c r="O143" s="95">
        <f t="shared" si="18"/>
        <v>0</v>
      </c>
      <c r="P143" s="352">
        <f t="shared" si="13"/>
        <v>0</v>
      </c>
      <c r="Q143" s="9"/>
      <c r="S143" s="32">
        <f t="shared" si="19"/>
        <v>0</v>
      </c>
      <c r="T143" s="32">
        <f t="shared" si="16"/>
        <v>0</v>
      </c>
      <c r="U143" s="32">
        <f t="shared" si="17"/>
        <v>0</v>
      </c>
    </row>
    <row r="144" spans="1:21" x14ac:dyDescent="0.2">
      <c r="A144" s="70">
        <f t="shared" si="10"/>
        <v>129</v>
      </c>
      <c r="B144" s="121">
        <f t="shared" ref="B144:B207" si="20">IF(ISBLANK(E144),0,VLOOKUP(TRIM(E144),AllVarieties,4,FALSE))</f>
        <v>0</v>
      </c>
      <c r="C144" s="82"/>
      <c r="D144" s="106"/>
      <c r="E144" s="106"/>
      <c r="F144" s="4"/>
      <c r="G144" s="40"/>
      <c r="H144" s="77"/>
      <c r="I144" s="290"/>
      <c r="J144" s="383"/>
      <c r="K144" s="300" t="str">
        <f t="shared" si="14"/>
        <v xml:space="preserve"> </v>
      </c>
      <c r="L144" s="301"/>
      <c r="M144" s="239">
        <f t="shared" si="15"/>
        <v>0</v>
      </c>
      <c r="N144" s="95">
        <f t="shared" ref="N144:N207" si="21">IF(F144&lt;1,0,IF(F144&gt;17,0,VLOOKUP(VALUE(B144),T10Value,VALUE(F144)+1,FALSE)))</f>
        <v>0</v>
      </c>
      <c r="O144" s="95">
        <f t="shared" si="18"/>
        <v>0</v>
      </c>
      <c r="P144" s="352">
        <f t="shared" ref="P144:P207" si="22">+O144*PDArate</f>
        <v>0</v>
      </c>
      <c r="Q144" s="9"/>
      <c r="S144" s="32">
        <f t="shared" si="19"/>
        <v>0</v>
      </c>
      <c r="T144" s="32">
        <f t="shared" si="16"/>
        <v>0</v>
      </c>
      <c r="U144" s="32">
        <f t="shared" si="17"/>
        <v>0</v>
      </c>
    </row>
    <row r="145" spans="1:21" x14ac:dyDescent="0.2">
      <c r="A145" s="70">
        <f t="shared" si="10"/>
        <v>130</v>
      </c>
      <c r="B145" s="121">
        <f t="shared" si="20"/>
        <v>0</v>
      </c>
      <c r="C145" s="82"/>
      <c r="D145" s="106"/>
      <c r="E145" s="106"/>
      <c r="F145" s="4"/>
      <c r="G145" s="40"/>
      <c r="H145" s="77"/>
      <c r="I145" s="290"/>
      <c r="J145" s="383"/>
      <c r="K145" s="300" t="str">
        <f t="shared" ref="K145:K208" si="23">IF(+I145 +J145 =1, " ", IF(+I145+J145=0,IF(G145&gt;0, "Grown by you.", " "),"ERROR "))</f>
        <v xml:space="preserve"> </v>
      </c>
      <c r="L145" s="301"/>
      <c r="M145" s="239">
        <f t="shared" ref="M145:M208" si="24">IF(+I145+J145=0,IF(G145&gt;0, +G145, 0),0)</f>
        <v>0</v>
      </c>
      <c r="N145" s="95">
        <f t="shared" si="21"/>
        <v>0</v>
      </c>
      <c r="O145" s="95">
        <f t="shared" si="18"/>
        <v>0</v>
      </c>
      <c r="P145" s="352">
        <f t="shared" si="22"/>
        <v>0</v>
      </c>
      <c r="Q145" s="9"/>
      <c r="S145" s="32">
        <f t="shared" si="19"/>
        <v>0</v>
      </c>
      <c r="T145" s="32">
        <f t="shared" ref="T145:T208" si="25">IF(ISNA(+B145),1,0)</f>
        <v>0</v>
      </c>
      <c r="U145" s="32">
        <f t="shared" ref="U145:U208" si="26">IF(ISERR(+B145),1,0)</f>
        <v>0</v>
      </c>
    </row>
    <row r="146" spans="1:21" x14ac:dyDescent="0.2">
      <c r="A146" s="70">
        <f t="shared" si="10"/>
        <v>131</v>
      </c>
      <c r="B146" s="121">
        <f t="shared" si="20"/>
        <v>0</v>
      </c>
      <c r="C146" s="82"/>
      <c r="D146" s="106"/>
      <c r="E146" s="106"/>
      <c r="F146" s="4"/>
      <c r="G146" s="40"/>
      <c r="H146" s="77"/>
      <c r="I146" s="290"/>
      <c r="J146" s="383"/>
      <c r="K146" s="300" t="str">
        <f t="shared" si="23"/>
        <v xml:space="preserve"> </v>
      </c>
      <c r="L146" s="301"/>
      <c r="M146" s="239">
        <f t="shared" si="24"/>
        <v>0</v>
      </c>
      <c r="N146" s="95">
        <f t="shared" si="21"/>
        <v>0</v>
      </c>
      <c r="O146" s="95">
        <f t="shared" ref="O146:O209" si="27">ROUND(+M146,1)*N146</f>
        <v>0</v>
      </c>
      <c r="P146" s="352">
        <f t="shared" si="22"/>
        <v>0</v>
      </c>
      <c r="Q146" s="9"/>
      <c r="S146" s="32">
        <f t="shared" ref="S146:S209" si="28">IF(M146&gt;0,IF(O146&lt;=0,1,0),0)</f>
        <v>0</v>
      </c>
      <c r="T146" s="32">
        <f t="shared" si="25"/>
        <v>0</v>
      </c>
      <c r="U146" s="32">
        <f t="shared" si="26"/>
        <v>0</v>
      </c>
    </row>
    <row r="147" spans="1:21" x14ac:dyDescent="0.2">
      <c r="A147" s="70">
        <f t="shared" si="10"/>
        <v>132</v>
      </c>
      <c r="B147" s="121">
        <f t="shared" si="20"/>
        <v>0</v>
      </c>
      <c r="C147" s="82"/>
      <c r="D147" s="106"/>
      <c r="E147" s="106"/>
      <c r="F147" s="4"/>
      <c r="G147" s="40"/>
      <c r="H147" s="77"/>
      <c r="I147" s="290"/>
      <c r="J147" s="383"/>
      <c r="K147" s="300" t="str">
        <f t="shared" si="23"/>
        <v xml:space="preserve"> </v>
      </c>
      <c r="L147" s="301"/>
      <c r="M147" s="239">
        <f t="shared" si="24"/>
        <v>0</v>
      </c>
      <c r="N147" s="95">
        <f t="shared" si="21"/>
        <v>0</v>
      </c>
      <c r="O147" s="95">
        <f t="shared" si="27"/>
        <v>0</v>
      </c>
      <c r="P147" s="352">
        <f t="shared" si="22"/>
        <v>0</v>
      </c>
      <c r="Q147" s="9"/>
      <c r="S147" s="32">
        <f t="shared" si="28"/>
        <v>0</v>
      </c>
      <c r="T147" s="32">
        <f t="shared" si="25"/>
        <v>0</v>
      </c>
      <c r="U147" s="32">
        <f t="shared" si="26"/>
        <v>0</v>
      </c>
    </row>
    <row r="148" spans="1:21" x14ac:dyDescent="0.2">
      <c r="A148" s="70">
        <f t="shared" si="10"/>
        <v>133</v>
      </c>
      <c r="B148" s="121">
        <f t="shared" si="20"/>
        <v>0</v>
      </c>
      <c r="C148" s="82"/>
      <c r="D148" s="106"/>
      <c r="E148" s="106"/>
      <c r="F148" s="4"/>
      <c r="G148" s="40"/>
      <c r="H148" s="77"/>
      <c r="I148" s="290"/>
      <c r="J148" s="383"/>
      <c r="K148" s="300" t="str">
        <f t="shared" si="23"/>
        <v xml:space="preserve"> </v>
      </c>
      <c r="L148" s="301"/>
      <c r="M148" s="239">
        <f t="shared" si="24"/>
        <v>0</v>
      </c>
      <c r="N148" s="95">
        <f t="shared" si="21"/>
        <v>0</v>
      </c>
      <c r="O148" s="95">
        <f t="shared" si="27"/>
        <v>0</v>
      </c>
      <c r="P148" s="352">
        <f t="shared" si="22"/>
        <v>0</v>
      </c>
      <c r="Q148" s="9"/>
      <c r="S148" s="32">
        <f t="shared" si="28"/>
        <v>0</v>
      </c>
      <c r="T148" s="32">
        <f t="shared" si="25"/>
        <v>0</v>
      </c>
      <c r="U148" s="32">
        <f t="shared" si="26"/>
        <v>0</v>
      </c>
    </row>
    <row r="149" spans="1:21" x14ac:dyDescent="0.2">
      <c r="A149" s="70">
        <f t="shared" si="10"/>
        <v>134</v>
      </c>
      <c r="B149" s="121">
        <f t="shared" si="20"/>
        <v>0</v>
      </c>
      <c r="C149" s="82"/>
      <c r="D149" s="106"/>
      <c r="E149" s="106"/>
      <c r="F149" s="4"/>
      <c r="G149" s="40"/>
      <c r="H149" s="77"/>
      <c r="I149" s="290"/>
      <c r="J149" s="383"/>
      <c r="K149" s="300" t="str">
        <f t="shared" si="23"/>
        <v xml:space="preserve"> </v>
      </c>
      <c r="L149" s="301"/>
      <c r="M149" s="239">
        <f t="shared" si="24"/>
        <v>0</v>
      </c>
      <c r="N149" s="95">
        <f t="shared" si="21"/>
        <v>0</v>
      </c>
      <c r="O149" s="95">
        <f t="shared" si="27"/>
        <v>0</v>
      </c>
      <c r="P149" s="352">
        <f t="shared" si="22"/>
        <v>0</v>
      </c>
      <c r="Q149" s="9"/>
      <c r="S149" s="32">
        <f t="shared" si="28"/>
        <v>0</v>
      </c>
      <c r="T149" s="32">
        <f t="shared" si="25"/>
        <v>0</v>
      </c>
      <c r="U149" s="32">
        <f t="shared" si="26"/>
        <v>0</v>
      </c>
    </row>
    <row r="150" spans="1:21" x14ac:dyDescent="0.2">
      <c r="A150" s="70">
        <f t="shared" si="10"/>
        <v>135</v>
      </c>
      <c r="B150" s="121">
        <f t="shared" si="20"/>
        <v>0</v>
      </c>
      <c r="C150" s="82"/>
      <c r="D150" s="106"/>
      <c r="E150" s="106"/>
      <c r="F150" s="4"/>
      <c r="G150" s="40"/>
      <c r="H150" s="77"/>
      <c r="I150" s="290"/>
      <c r="J150" s="383"/>
      <c r="K150" s="300" t="str">
        <f t="shared" si="23"/>
        <v xml:space="preserve"> </v>
      </c>
      <c r="L150" s="301"/>
      <c r="M150" s="239">
        <f t="shared" si="24"/>
        <v>0</v>
      </c>
      <c r="N150" s="95">
        <f t="shared" si="21"/>
        <v>0</v>
      </c>
      <c r="O150" s="95">
        <f t="shared" si="27"/>
        <v>0</v>
      </c>
      <c r="P150" s="352">
        <f t="shared" si="22"/>
        <v>0</v>
      </c>
      <c r="Q150" s="9"/>
      <c r="S150" s="32">
        <f t="shared" si="28"/>
        <v>0</v>
      </c>
      <c r="T150" s="32">
        <f t="shared" si="25"/>
        <v>0</v>
      </c>
      <c r="U150" s="32">
        <f t="shared" si="26"/>
        <v>0</v>
      </c>
    </row>
    <row r="151" spans="1:21" x14ac:dyDescent="0.2">
      <c r="A151" s="70">
        <f t="shared" si="10"/>
        <v>136</v>
      </c>
      <c r="B151" s="121">
        <f t="shared" si="20"/>
        <v>0</v>
      </c>
      <c r="C151" s="82"/>
      <c r="D151" s="106"/>
      <c r="E151" s="106"/>
      <c r="F151" s="4"/>
      <c r="G151" s="40"/>
      <c r="H151" s="77"/>
      <c r="I151" s="290"/>
      <c r="J151" s="383"/>
      <c r="K151" s="300" t="str">
        <f t="shared" si="23"/>
        <v xml:space="preserve"> </v>
      </c>
      <c r="L151" s="301"/>
      <c r="M151" s="239">
        <f t="shared" si="24"/>
        <v>0</v>
      </c>
      <c r="N151" s="95">
        <f t="shared" si="21"/>
        <v>0</v>
      </c>
      <c r="O151" s="95">
        <f t="shared" si="27"/>
        <v>0</v>
      </c>
      <c r="P151" s="352">
        <f t="shared" si="22"/>
        <v>0</v>
      </c>
      <c r="Q151" s="9"/>
      <c r="S151" s="32">
        <f t="shared" si="28"/>
        <v>0</v>
      </c>
      <c r="T151" s="32">
        <f t="shared" si="25"/>
        <v>0</v>
      </c>
      <c r="U151" s="32">
        <f t="shared" si="26"/>
        <v>0</v>
      </c>
    </row>
    <row r="152" spans="1:21" x14ac:dyDescent="0.2">
      <c r="A152" s="70">
        <f t="shared" si="10"/>
        <v>137</v>
      </c>
      <c r="B152" s="121">
        <f t="shared" si="20"/>
        <v>0</v>
      </c>
      <c r="C152" s="82"/>
      <c r="D152" s="106"/>
      <c r="E152" s="106"/>
      <c r="F152" s="4"/>
      <c r="G152" s="40"/>
      <c r="H152" s="77"/>
      <c r="I152" s="290"/>
      <c r="J152" s="383"/>
      <c r="K152" s="300" t="str">
        <f t="shared" si="23"/>
        <v xml:space="preserve"> </v>
      </c>
      <c r="L152" s="301"/>
      <c r="M152" s="239">
        <f t="shared" si="24"/>
        <v>0</v>
      </c>
      <c r="N152" s="95">
        <f t="shared" si="21"/>
        <v>0</v>
      </c>
      <c r="O152" s="95">
        <f t="shared" si="27"/>
        <v>0</v>
      </c>
      <c r="P152" s="352">
        <f t="shared" si="22"/>
        <v>0</v>
      </c>
      <c r="Q152" s="9"/>
      <c r="S152" s="32">
        <f t="shared" si="28"/>
        <v>0</v>
      </c>
      <c r="T152" s="32">
        <f t="shared" si="25"/>
        <v>0</v>
      </c>
      <c r="U152" s="32">
        <f t="shared" si="26"/>
        <v>0</v>
      </c>
    </row>
    <row r="153" spans="1:21" x14ac:dyDescent="0.2">
      <c r="A153" s="70">
        <f t="shared" si="10"/>
        <v>138</v>
      </c>
      <c r="B153" s="121">
        <f t="shared" si="20"/>
        <v>0</v>
      </c>
      <c r="C153" s="82"/>
      <c r="D153" s="106"/>
      <c r="E153" s="106"/>
      <c r="F153" s="4"/>
      <c r="G153" s="40"/>
      <c r="H153" s="77"/>
      <c r="I153" s="290"/>
      <c r="J153" s="383"/>
      <c r="K153" s="300" t="str">
        <f t="shared" si="23"/>
        <v xml:space="preserve"> </v>
      </c>
      <c r="L153" s="301"/>
      <c r="M153" s="239">
        <f t="shared" si="24"/>
        <v>0</v>
      </c>
      <c r="N153" s="95">
        <f t="shared" si="21"/>
        <v>0</v>
      </c>
      <c r="O153" s="95">
        <f t="shared" si="27"/>
        <v>0</v>
      </c>
      <c r="P153" s="352">
        <f t="shared" si="22"/>
        <v>0</v>
      </c>
      <c r="Q153" s="9"/>
      <c r="S153" s="32">
        <f t="shared" si="28"/>
        <v>0</v>
      </c>
      <c r="T153" s="32">
        <f t="shared" si="25"/>
        <v>0</v>
      </c>
      <c r="U153" s="32">
        <f t="shared" si="26"/>
        <v>0</v>
      </c>
    </row>
    <row r="154" spans="1:21" x14ac:dyDescent="0.2">
      <c r="A154" s="70">
        <f t="shared" si="10"/>
        <v>139</v>
      </c>
      <c r="B154" s="121">
        <f t="shared" si="20"/>
        <v>0</v>
      </c>
      <c r="C154" s="82"/>
      <c r="D154" s="106"/>
      <c r="E154" s="106"/>
      <c r="F154" s="4"/>
      <c r="G154" s="40"/>
      <c r="H154" s="77"/>
      <c r="I154" s="290"/>
      <c r="J154" s="383"/>
      <c r="K154" s="300" t="str">
        <f t="shared" si="23"/>
        <v xml:space="preserve"> </v>
      </c>
      <c r="L154" s="301"/>
      <c r="M154" s="239">
        <f t="shared" si="24"/>
        <v>0</v>
      </c>
      <c r="N154" s="95">
        <f t="shared" si="21"/>
        <v>0</v>
      </c>
      <c r="O154" s="95">
        <f t="shared" si="27"/>
        <v>0</v>
      </c>
      <c r="P154" s="352">
        <f t="shared" si="22"/>
        <v>0</v>
      </c>
      <c r="Q154" s="9"/>
      <c r="S154" s="32">
        <f t="shared" si="28"/>
        <v>0</v>
      </c>
      <c r="T154" s="32">
        <f t="shared" si="25"/>
        <v>0</v>
      </c>
      <c r="U154" s="32">
        <f t="shared" si="26"/>
        <v>0</v>
      </c>
    </row>
    <row r="155" spans="1:21" x14ac:dyDescent="0.2">
      <c r="A155" s="70">
        <f t="shared" si="10"/>
        <v>140</v>
      </c>
      <c r="B155" s="121">
        <f t="shared" si="20"/>
        <v>0</v>
      </c>
      <c r="C155" s="82"/>
      <c r="D155" s="106"/>
      <c r="E155" s="106"/>
      <c r="F155" s="4"/>
      <c r="G155" s="40"/>
      <c r="H155" s="77"/>
      <c r="I155" s="290"/>
      <c r="J155" s="383"/>
      <c r="K155" s="300" t="str">
        <f t="shared" si="23"/>
        <v xml:space="preserve"> </v>
      </c>
      <c r="L155" s="301"/>
      <c r="M155" s="239">
        <f t="shared" si="24"/>
        <v>0</v>
      </c>
      <c r="N155" s="95">
        <f t="shared" si="21"/>
        <v>0</v>
      </c>
      <c r="O155" s="95">
        <f t="shared" si="27"/>
        <v>0</v>
      </c>
      <c r="P155" s="352">
        <f t="shared" si="22"/>
        <v>0</v>
      </c>
      <c r="Q155" s="9"/>
      <c r="S155" s="32">
        <f t="shared" si="28"/>
        <v>0</v>
      </c>
      <c r="T155" s="32">
        <f t="shared" si="25"/>
        <v>0</v>
      </c>
      <c r="U155" s="32">
        <f t="shared" si="26"/>
        <v>0</v>
      </c>
    </row>
    <row r="156" spans="1:21" x14ac:dyDescent="0.2">
      <c r="A156" s="70">
        <f t="shared" si="10"/>
        <v>141</v>
      </c>
      <c r="B156" s="121">
        <f t="shared" si="20"/>
        <v>0</v>
      </c>
      <c r="C156" s="82"/>
      <c r="D156" s="106"/>
      <c r="E156" s="106"/>
      <c r="F156" s="4"/>
      <c r="G156" s="40"/>
      <c r="H156" s="77"/>
      <c r="I156" s="290"/>
      <c r="J156" s="383"/>
      <c r="K156" s="300" t="str">
        <f t="shared" si="23"/>
        <v xml:space="preserve"> </v>
      </c>
      <c r="L156" s="301"/>
      <c r="M156" s="239">
        <f t="shared" si="24"/>
        <v>0</v>
      </c>
      <c r="N156" s="95">
        <f t="shared" si="21"/>
        <v>0</v>
      </c>
      <c r="O156" s="95">
        <f t="shared" si="27"/>
        <v>0</v>
      </c>
      <c r="P156" s="352">
        <f t="shared" si="22"/>
        <v>0</v>
      </c>
      <c r="Q156" s="9"/>
      <c r="S156" s="32">
        <f t="shared" si="28"/>
        <v>0</v>
      </c>
      <c r="T156" s="32">
        <f t="shared" si="25"/>
        <v>0</v>
      </c>
      <c r="U156" s="32">
        <f t="shared" si="26"/>
        <v>0</v>
      </c>
    </row>
    <row r="157" spans="1:21" x14ac:dyDescent="0.2">
      <c r="A157" s="70">
        <f t="shared" si="10"/>
        <v>142</v>
      </c>
      <c r="B157" s="121">
        <f t="shared" si="20"/>
        <v>0</v>
      </c>
      <c r="C157" s="82"/>
      <c r="D157" s="106"/>
      <c r="E157" s="106"/>
      <c r="F157" s="4"/>
      <c r="G157" s="40"/>
      <c r="H157" s="77"/>
      <c r="I157" s="290"/>
      <c r="J157" s="383"/>
      <c r="K157" s="300" t="str">
        <f t="shared" si="23"/>
        <v xml:space="preserve"> </v>
      </c>
      <c r="L157" s="301"/>
      <c r="M157" s="239">
        <f t="shared" si="24"/>
        <v>0</v>
      </c>
      <c r="N157" s="95">
        <f t="shared" si="21"/>
        <v>0</v>
      </c>
      <c r="O157" s="95">
        <f t="shared" si="27"/>
        <v>0</v>
      </c>
      <c r="P157" s="352">
        <f t="shared" si="22"/>
        <v>0</v>
      </c>
      <c r="Q157" s="9"/>
      <c r="S157" s="32">
        <f t="shared" si="28"/>
        <v>0</v>
      </c>
      <c r="T157" s="32">
        <f t="shared" si="25"/>
        <v>0</v>
      </c>
      <c r="U157" s="32">
        <f t="shared" si="26"/>
        <v>0</v>
      </c>
    </row>
    <row r="158" spans="1:21" x14ac:dyDescent="0.2">
      <c r="A158" s="70">
        <f t="shared" si="10"/>
        <v>143</v>
      </c>
      <c r="B158" s="121">
        <f t="shared" si="20"/>
        <v>0</v>
      </c>
      <c r="C158" s="82"/>
      <c r="D158" s="106"/>
      <c r="E158" s="106"/>
      <c r="F158" s="4"/>
      <c r="G158" s="40"/>
      <c r="H158" s="77"/>
      <c r="I158" s="290"/>
      <c r="J158" s="383"/>
      <c r="K158" s="300" t="str">
        <f t="shared" si="23"/>
        <v xml:space="preserve"> </v>
      </c>
      <c r="L158" s="301"/>
      <c r="M158" s="239">
        <f t="shared" si="24"/>
        <v>0</v>
      </c>
      <c r="N158" s="95">
        <f t="shared" si="21"/>
        <v>0</v>
      </c>
      <c r="O158" s="95">
        <f t="shared" si="27"/>
        <v>0</v>
      </c>
      <c r="P158" s="352">
        <f t="shared" si="22"/>
        <v>0</v>
      </c>
      <c r="Q158" s="9"/>
      <c r="S158" s="32">
        <f t="shared" si="28"/>
        <v>0</v>
      </c>
      <c r="T158" s="32">
        <f t="shared" si="25"/>
        <v>0</v>
      </c>
      <c r="U158" s="32">
        <f t="shared" si="26"/>
        <v>0</v>
      </c>
    </row>
    <row r="159" spans="1:21" x14ac:dyDescent="0.2">
      <c r="A159" s="70">
        <f t="shared" si="10"/>
        <v>144</v>
      </c>
      <c r="B159" s="121">
        <f t="shared" si="20"/>
        <v>0</v>
      </c>
      <c r="C159" s="82"/>
      <c r="D159" s="106"/>
      <c r="E159" s="106"/>
      <c r="F159" s="4"/>
      <c r="G159" s="40"/>
      <c r="H159" s="77"/>
      <c r="I159" s="290"/>
      <c r="J159" s="383"/>
      <c r="K159" s="300" t="str">
        <f t="shared" si="23"/>
        <v xml:space="preserve"> </v>
      </c>
      <c r="L159" s="301"/>
      <c r="M159" s="239">
        <f t="shared" si="24"/>
        <v>0</v>
      </c>
      <c r="N159" s="95">
        <f t="shared" si="21"/>
        <v>0</v>
      </c>
      <c r="O159" s="95">
        <f t="shared" si="27"/>
        <v>0</v>
      </c>
      <c r="P159" s="352">
        <f t="shared" si="22"/>
        <v>0</v>
      </c>
      <c r="Q159" s="9"/>
      <c r="S159" s="32">
        <f t="shared" si="28"/>
        <v>0</v>
      </c>
      <c r="T159" s="32">
        <f t="shared" si="25"/>
        <v>0</v>
      </c>
      <c r="U159" s="32">
        <f t="shared" si="26"/>
        <v>0</v>
      </c>
    </row>
    <row r="160" spans="1:21" x14ac:dyDescent="0.2">
      <c r="A160" s="70">
        <f t="shared" si="10"/>
        <v>145</v>
      </c>
      <c r="B160" s="121">
        <f t="shared" si="20"/>
        <v>0</v>
      </c>
      <c r="C160" s="82"/>
      <c r="D160" s="106"/>
      <c r="E160" s="106"/>
      <c r="F160" s="4"/>
      <c r="G160" s="40"/>
      <c r="H160" s="77"/>
      <c r="I160" s="290"/>
      <c r="J160" s="383"/>
      <c r="K160" s="300" t="str">
        <f t="shared" si="23"/>
        <v xml:space="preserve"> </v>
      </c>
      <c r="L160" s="301"/>
      <c r="M160" s="239">
        <f t="shared" si="24"/>
        <v>0</v>
      </c>
      <c r="N160" s="95">
        <f t="shared" si="21"/>
        <v>0</v>
      </c>
      <c r="O160" s="95">
        <f t="shared" si="27"/>
        <v>0</v>
      </c>
      <c r="P160" s="352">
        <f t="shared" si="22"/>
        <v>0</v>
      </c>
      <c r="Q160" s="9"/>
      <c r="S160" s="32">
        <f t="shared" si="28"/>
        <v>0</v>
      </c>
      <c r="T160" s="32">
        <f t="shared" si="25"/>
        <v>0</v>
      </c>
      <c r="U160" s="32">
        <f t="shared" si="26"/>
        <v>0</v>
      </c>
    </row>
    <row r="161" spans="1:21" x14ac:dyDescent="0.2">
      <c r="A161" s="70">
        <f t="shared" si="10"/>
        <v>146</v>
      </c>
      <c r="B161" s="121">
        <f t="shared" si="20"/>
        <v>0</v>
      </c>
      <c r="C161" s="82"/>
      <c r="D161" s="106"/>
      <c r="E161" s="106"/>
      <c r="F161" s="4"/>
      <c r="G161" s="40"/>
      <c r="H161" s="77"/>
      <c r="I161" s="290"/>
      <c r="J161" s="383"/>
      <c r="K161" s="300" t="str">
        <f t="shared" si="23"/>
        <v xml:space="preserve"> </v>
      </c>
      <c r="L161" s="301"/>
      <c r="M161" s="239">
        <f t="shared" si="24"/>
        <v>0</v>
      </c>
      <c r="N161" s="95">
        <f t="shared" si="21"/>
        <v>0</v>
      </c>
      <c r="O161" s="95">
        <f t="shared" si="27"/>
        <v>0</v>
      </c>
      <c r="P161" s="352">
        <f t="shared" si="22"/>
        <v>0</v>
      </c>
      <c r="Q161" s="9"/>
      <c r="S161" s="32">
        <f t="shared" si="28"/>
        <v>0</v>
      </c>
      <c r="T161" s="32">
        <f t="shared" si="25"/>
        <v>0</v>
      </c>
      <c r="U161" s="32">
        <f t="shared" si="26"/>
        <v>0</v>
      </c>
    </row>
    <row r="162" spans="1:21" x14ac:dyDescent="0.2">
      <c r="A162" s="70">
        <f t="shared" si="10"/>
        <v>147</v>
      </c>
      <c r="B162" s="121">
        <f t="shared" si="20"/>
        <v>0</v>
      </c>
      <c r="C162" s="82"/>
      <c r="D162" s="106"/>
      <c r="E162" s="106"/>
      <c r="F162" s="4"/>
      <c r="G162" s="40"/>
      <c r="H162" s="77"/>
      <c r="I162" s="290"/>
      <c r="J162" s="383"/>
      <c r="K162" s="300" t="str">
        <f t="shared" si="23"/>
        <v xml:space="preserve"> </v>
      </c>
      <c r="L162" s="301"/>
      <c r="M162" s="239">
        <f t="shared" si="24"/>
        <v>0</v>
      </c>
      <c r="N162" s="95">
        <f t="shared" si="21"/>
        <v>0</v>
      </c>
      <c r="O162" s="95">
        <f t="shared" si="27"/>
        <v>0</v>
      </c>
      <c r="P162" s="352">
        <f t="shared" si="22"/>
        <v>0</v>
      </c>
      <c r="Q162" s="9"/>
      <c r="S162" s="32">
        <f t="shared" si="28"/>
        <v>0</v>
      </c>
      <c r="T162" s="32">
        <f t="shared" si="25"/>
        <v>0</v>
      </c>
      <c r="U162" s="32">
        <f t="shared" si="26"/>
        <v>0</v>
      </c>
    </row>
    <row r="163" spans="1:21" x14ac:dyDescent="0.2">
      <c r="A163" s="70">
        <f t="shared" si="10"/>
        <v>148</v>
      </c>
      <c r="B163" s="121">
        <f t="shared" si="20"/>
        <v>0</v>
      </c>
      <c r="C163" s="82"/>
      <c r="D163" s="106"/>
      <c r="E163" s="106"/>
      <c r="F163" s="4"/>
      <c r="G163" s="40"/>
      <c r="H163" s="77"/>
      <c r="I163" s="290"/>
      <c r="J163" s="383"/>
      <c r="K163" s="300" t="str">
        <f t="shared" si="23"/>
        <v xml:space="preserve"> </v>
      </c>
      <c r="L163" s="301"/>
      <c r="M163" s="239">
        <f t="shared" si="24"/>
        <v>0</v>
      </c>
      <c r="N163" s="95">
        <f t="shared" si="21"/>
        <v>0</v>
      </c>
      <c r="O163" s="95">
        <f t="shared" si="27"/>
        <v>0</v>
      </c>
      <c r="P163" s="352">
        <f t="shared" si="22"/>
        <v>0</v>
      </c>
      <c r="Q163" s="9"/>
      <c r="S163" s="32">
        <f t="shared" si="28"/>
        <v>0</v>
      </c>
      <c r="T163" s="32">
        <f t="shared" si="25"/>
        <v>0</v>
      </c>
      <c r="U163" s="32">
        <f t="shared" si="26"/>
        <v>0</v>
      </c>
    </row>
    <row r="164" spans="1:21" x14ac:dyDescent="0.2">
      <c r="A164" s="70">
        <f t="shared" si="10"/>
        <v>149</v>
      </c>
      <c r="B164" s="121">
        <f t="shared" si="20"/>
        <v>0</v>
      </c>
      <c r="C164" s="82"/>
      <c r="D164" s="106"/>
      <c r="E164" s="106"/>
      <c r="F164" s="4"/>
      <c r="G164" s="40"/>
      <c r="H164" s="77"/>
      <c r="I164" s="290"/>
      <c r="J164" s="383"/>
      <c r="K164" s="300" t="str">
        <f t="shared" si="23"/>
        <v xml:space="preserve"> </v>
      </c>
      <c r="L164" s="301"/>
      <c r="M164" s="239">
        <f t="shared" si="24"/>
        <v>0</v>
      </c>
      <c r="N164" s="95">
        <f t="shared" si="21"/>
        <v>0</v>
      </c>
      <c r="O164" s="95">
        <f t="shared" si="27"/>
        <v>0</v>
      </c>
      <c r="P164" s="352">
        <f t="shared" si="22"/>
        <v>0</v>
      </c>
      <c r="Q164" s="9"/>
      <c r="S164" s="32">
        <f t="shared" si="28"/>
        <v>0</v>
      </c>
      <c r="T164" s="32">
        <f t="shared" si="25"/>
        <v>0</v>
      </c>
      <c r="U164" s="32">
        <f t="shared" si="26"/>
        <v>0</v>
      </c>
    </row>
    <row r="165" spans="1:21" x14ac:dyDescent="0.2">
      <c r="A165" s="70">
        <f t="shared" si="10"/>
        <v>150</v>
      </c>
      <c r="B165" s="121">
        <f t="shared" si="20"/>
        <v>0</v>
      </c>
      <c r="C165" s="82"/>
      <c r="D165" s="106"/>
      <c r="E165" s="106"/>
      <c r="F165" s="4"/>
      <c r="G165" s="40"/>
      <c r="H165" s="77"/>
      <c r="I165" s="290"/>
      <c r="J165" s="383"/>
      <c r="K165" s="300" t="str">
        <f t="shared" si="23"/>
        <v xml:space="preserve"> </v>
      </c>
      <c r="L165" s="301"/>
      <c r="M165" s="239">
        <f t="shared" si="24"/>
        <v>0</v>
      </c>
      <c r="N165" s="95">
        <f t="shared" si="21"/>
        <v>0</v>
      </c>
      <c r="O165" s="95">
        <f t="shared" si="27"/>
        <v>0</v>
      </c>
      <c r="P165" s="352">
        <f t="shared" si="22"/>
        <v>0</v>
      </c>
      <c r="Q165" s="9"/>
      <c r="S165" s="32">
        <f t="shared" si="28"/>
        <v>0</v>
      </c>
      <c r="T165" s="32">
        <f t="shared" si="25"/>
        <v>0</v>
      </c>
      <c r="U165" s="32">
        <f t="shared" si="26"/>
        <v>0</v>
      </c>
    </row>
    <row r="166" spans="1:21" x14ac:dyDescent="0.2">
      <c r="A166" s="70">
        <f t="shared" si="10"/>
        <v>151</v>
      </c>
      <c r="B166" s="121">
        <f t="shared" si="20"/>
        <v>0</v>
      </c>
      <c r="C166" s="82"/>
      <c r="D166" s="106"/>
      <c r="E166" s="106"/>
      <c r="F166" s="4"/>
      <c r="G166" s="40"/>
      <c r="H166" s="77"/>
      <c r="I166" s="290"/>
      <c r="J166" s="383"/>
      <c r="K166" s="300" t="str">
        <f t="shared" si="23"/>
        <v xml:space="preserve"> </v>
      </c>
      <c r="L166" s="301"/>
      <c r="M166" s="239">
        <f t="shared" si="24"/>
        <v>0</v>
      </c>
      <c r="N166" s="95">
        <f t="shared" si="21"/>
        <v>0</v>
      </c>
      <c r="O166" s="95">
        <f t="shared" si="27"/>
        <v>0</v>
      </c>
      <c r="P166" s="352">
        <f t="shared" si="22"/>
        <v>0</v>
      </c>
      <c r="Q166" s="9"/>
      <c r="S166" s="32">
        <f t="shared" si="28"/>
        <v>0</v>
      </c>
      <c r="T166" s="32">
        <f t="shared" si="25"/>
        <v>0</v>
      </c>
      <c r="U166" s="32">
        <f t="shared" si="26"/>
        <v>0</v>
      </c>
    </row>
    <row r="167" spans="1:21" x14ac:dyDescent="0.2">
      <c r="A167" s="70">
        <f t="shared" si="10"/>
        <v>152</v>
      </c>
      <c r="B167" s="121">
        <f t="shared" si="20"/>
        <v>0</v>
      </c>
      <c r="C167" s="82"/>
      <c r="D167" s="106"/>
      <c r="E167" s="106"/>
      <c r="F167" s="4"/>
      <c r="G167" s="40"/>
      <c r="H167" s="77"/>
      <c r="I167" s="290"/>
      <c r="J167" s="383"/>
      <c r="K167" s="300" t="str">
        <f t="shared" si="23"/>
        <v xml:space="preserve"> </v>
      </c>
      <c r="L167" s="301"/>
      <c r="M167" s="239">
        <f t="shared" si="24"/>
        <v>0</v>
      </c>
      <c r="N167" s="95">
        <f t="shared" si="21"/>
        <v>0</v>
      </c>
      <c r="O167" s="95">
        <f t="shared" si="27"/>
        <v>0</v>
      </c>
      <c r="P167" s="352">
        <f t="shared" si="22"/>
        <v>0</v>
      </c>
      <c r="Q167" s="9"/>
      <c r="S167" s="32">
        <f t="shared" si="28"/>
        <v>0</v>
      </c>
      <c r="T167" s="32">
        <f t="shared" si="25"/>
        <v>0</v>
      </c>
      <c r="U167" s="32">
        <f t="shared" si="26"/>
        <v>0</v>
      </c>
    </row>
    <row r="168" spans="1:21" x14ac:dyDescent="0.2">
      <c r="A168" s="70">
        <f t="shared" si="10"/>
        <v>153</v>
      </c>
      <c r="B168" s="121">
        <f t="shared" si="20"/>
        <v>0</v>
      </c>
      <c r="C168" s="82"/>
      <c r="D168" s="106"/>
      <c r="E168" s="106"/>
      <c r="F168" s="4"/>
      <c r="G168" s="40"/>
      <c r="H168" s="77"/>
      <c r="I168" s="290"/>
      <c r="J168" s="383"/>
      <c r="K168" s="300" t="str">
        <f t="shared" si="23"/>
        <v xml:space="preserve"> </v>
      </c>
      <c r="L168" s="301"/>
      <c r="M168" s="239">
        <f t="shared" si="24"/>
        <v>0</v>
      </c>
      <c r="N168" s="95">
        <f t="shared" si="21"/>
        <v>0</v>
      </c>
      <c r="O168" s="95">
        <f t="shared" si="27"/>
        <v>0</v>
      </c>
      <c r="P168" s="352">
        <f t="shared" si="22"/>
        <v>0</v>
      </c>
      <c r="Q168" s="9"/>
      <c r="S168" s="32">
        <f t="shared" si="28"/>
        <v>0</v>
      </c>
      <c r="T168" s="32">
        <f t="shared" si="25"/>
        <v>0</v>
      </c>
      <c r="U168" s="32">
        <f t="shared" si="26"/>
        <v>0</v>
      </c>
    </row>
    <row r="169" spans="1:21" x14ac:dyDescent="0.2">
      <c r="A169" s="70">
        <f t="shared" si="10"/>
        <v>154</v>
      </c>
      <c r="B169" s="121">
        <f t="shared" si="20"/>
        <v>0</v>
      </c>
      <c r="C169" s="82"/>
      <c r="D169" s="106"/>
      <c r="E169" s="106"/>
      <c r="F169" s="4"/>
      <c r="G169" s="40"/>
      <c r="H169" s="77"/>
      <c r="I169" s="290"/>
      <c r="J169" s="383"/>
      <c r="K169" s="300" t="str">
        <f t="shared" si="23"/>
        <v xml:space="preserve"> </v>
      </c>
      <c r="L169" s="301"/>
      <c r="M169" s="239">
        <f t="shared" si="24"/>
        <v>0</v>
      </c>
      <c r="N169" s="95">
        <f t="shared" si="21"/>
        <v>0</v>
      </c>
      <c r="O169" s="95">
        <f t="shared" si="27"/>
        <v>0</v>
      </c>
      <c r="P169" s="352">
        <f t="shared" si="22"/>
        <v>0</v>
      </c>
      <c r="Q169" s="9"/>
      <c r="S169" s="32">
        <f t="shared" si="28"/>
        <v>0</v>
      </c>
      <c r="T169" s="32">
        <f t="shared" si="25"/>
        <v>0</v>
      </c>
      <c r="U169" s="32">
        <f t="shared" si="26"/>
        <v>0</v>
      </c>
    </row>
    <row r="170" spans="1:21" x14ac:dyDescent="0.2">
      <c r="A170" s="70">
        <f t="shared" si="10"/>
        <v>155</v>
      </c>
      <c r="B170" s="121">
        <f t="shared" si="20"/>
        <v>0</v>
      </c>
      <c r="C170" s="82"/>
      <c r="D170" s="106"/>
      <c r="E170" s="106"/>
      <c r="F170" s="4"/>
      <c r="G170" s="40"/>
      <c r="H170" s="77"/>
      <c r="I170" s="290"/>
      <c r="J170" s="383"/>
      <c r="K170" s="300" t="str">
        <f t="shared" si="23"/>
        <v xml:space="preserve"> </v>
      </c>
      <c r="L170" s="301"/>
      <c r="M170" s="239">
        <f t="shared" si="24"/>
        <v>0</v>
      </c>
      <c r="N170" s="95">
        <f t="shared" si="21"/>
        <v>0</v>
      </c>
      <c r="O170" s="95">
        <f t="shared" si="27"/>
        <v>0</v>
      </c>
      <c r="P170" s="352">
        <f t="shared" si="22"/>
        <v>0</v>
      </c>
      <c r="Q170" s="9"/>
      <c r="S170" s="32">
        <f t="shared" si="28"/>
        <v>0</v>
      </c>
      <c r="T170" s="32">
        <f t="shared" si="25"/>
        <v>0</v>
      </c>
      <c r="U170" s="32">
        <f t="shared" si="26"/>
        <v>0</v>
      </c>
    </row>
    <row r="171" spans="1:21" x14ac:dyDescent="0.2">
      <c r="A171" s="70">
        <f t="shared" si="10"/>
        <v>156</v>
      </c>
      <c r="B171" s="121">
        <f t="shared" si="20"/>
        <v>0</v>
      </c>
      <c r="C171" s="82"/>
      <c r="D171" s="106"/>
      <c r="E171" s="106"/>
      <c r="F171" s="4"/>
      <c r="G171" s="40"/>
      <c r="H171" s="77"/>
      <c r="I171" s="290"/>
      <c r="J171" s="383"/>
      <c r="K171" s="300" t="str">
        <f t="shared" si="23"/>
        <v xml:space="preserve"> </v>
      </c>
      <c r="L171" s="301"/>
      <c r="M171" s="239">
        <f t="shared" si="24"/>
        <v>0</v>
      </c>
      <c r="N171" s="95">
        <f t="shared" si="21"/>
        <v>0</v>
      </c>
      <c r="O171" s="95">
        <f t="shared" si="27"/>
        <v>0</v>
      </c>
      <c r="P171" s="352">
        <f t="shared" si="22"/>
        <v>0</v>
      </c>
      <c r="Q171" s="9"/>
      <c r="S171" s="32">
        <f t="shared" si="28"/>
        <v>0</v>
      </c>
      <c r="T171" s="32">
        <f t="shared" si="25"/>
        <v>0</v>
      </c>
      <c r="U171" s="32">
        <f t="shared" si="26"/>
        <v>0</v>
      </c>
    </row>
    <row r="172" spans="1:21" x14ac:dyDescent="0.2">
      <c r="A172" s="70">
        <f t="shared" si="10"/>
        <v>157</v>
      </c>
      <c r="B172" s="121">
        <f t="shared" si="20"/>
        <v>0</v>
      </c>
      <c r="C172" s="82"/>
      <c r="D172" s="106"/>
      <c r="E172" s="106"/>
      <c r="F172" s="4"/>
      <c r="G172" s="40"/>
      <c r="H172" s="77"/>
      <c r="I172" s="290"/>
      <c r="J172" s="383"/>
      <c r="K172" s="300" t="str">
        <f t="shared" si="23"/>
        <v xml:space="preserve"> </v>
      </c>
      <c r="L172" s="301"/>
      <c r="M172" s="239">
        <f t="shared" si="24"/>
        <v>0</v>
      </c>
      <c r="N172" s="95">
        <f t="shared" si="21"/>
        <v>0</v>
      </c>
      <c r="O172" s="95">
        <f t="shared" si="27"/>
        <v>0</v>
      </c>
      <c r="P172" s="352">
        <f t="shared" si="22"/>
        <v>0</v>
      </c>
      <c r="Q172" s="9"/>
      <c r="S172" s="32">
        <f t="shared" si="28"/>
        <v>0</v>
      </c>
      <c r="T172" s="32">
        <f t="shared" si="25"/>
        <v>0</v>
      </c>
      <c r="U172" s="32">
        <f t="shared" si="26"/>
        <v>0</v>
      </c>
    </row>
    <row r="173" spans="1:21" x14ac:dyDescent="0.2">
      <c r="A173" s="70">
        <f t="shared" si="10"/>
        <v>158</v>
      </c>
      <c r="B173" s="121">
        <f t="shared" si="20"/>
        <v>0</v>
      </c>
      <c r="C173" s="82"/>
      <c r="D173" s="106"/>
      <c r="E173" s="106"/>
      <c r="F173" s="4"/>
      <c r="G173" s="40"/>
      <c r="H173" s="77"/>
      <c r="I173" s="290"/>
      <c r="J173" s="383"/>
      <c r="K173" s="300" t="str">
        <f t="shared" si="23"/>
        <v xml:space="preserve"> </v>
      </c>
      <c r="L173" s="301"/>
      <c r="M173" s="239">
        <f t="shared" si="24"/>
        <v>0</v>
      </c>
      <c r="N173" s="95">
        <f t="shared" si="21"/>
        <v>0</v>
      </c>
      <c r="O173" s="95">
        <f t="shared" si="27"/>
        <v>0</v>
      </c>
      <c r="P173" s="352">
        <f t="shared" si="22"/>
        <v>0</v>
      </c>
      <c r="Q173" s="9"/>
      <c r="S173" s="32">
        <f t="shared" si="28"/>
        <v>0</v>
      </c>
      <c r="T173" s="32">
        <f t="shared" si="25"/>
        <v>0</v>
      </c>
      <c r="U173" s="32">
        <f t="shared" si="26"/>
        <v>0</v>
      </c>
    </row>
    <row r="174" spans="1:21" x14ac:dyDescent="0.2">
      <c r="A174" s="70">
        <f t="shared" si="10"/>
        <v>159</v>
      </c>
      <c r="B174" s="121">
        <f t="shared" si="20"/>
        <v>0</v>
      </c>
      <c r="C174" s="82"/>
      <c r="D174" s="106"/>
      <c r="E174" s="106"/>
      <c r="F174" s="4"/>
      <c r="G174" s="40"/>
      <c r="H174" s="77"/>
      <c r="I174" s="290"/>
      <c r="J174" s="383"/>
      <c r="K174" s="300" t="str">
        <f t="shared" si="23"/>
        <v xml:space="preserve"> </v>
      </c>
      <c r="L174" s="301"/>
      <c r="M174" s="239">
        <f t="shared" si="24"/>
        <v>0</v>
      </c>
      <c r="N174" s="95">
        <f t="shared" si="21"/>
        <v>0</v>
      </c>
      <c r="O174" s="95">
        <f t="shared" si="27"/>
        <v>0</v>
      </c>
      <c r="P174" s="352">
        <f t="shared" si="22"/>
        <v>0</v>
      </c>
      <c r="Q174" s="9"/>
      <c r="S174" s="32">
        <f t="shared" si="28"/>
        <v>0</v>
      </c>
      <c r="T174" s="32">
        <f t="shared" si="25"/>
        <v>0</v>
      </c>
      <c r="U174" s="32">
        <f t="shared" si="26"/>
        <v>0</v>
      </c>
    </row>
    <row r="175" spans="1:21" x14ac:dyDescent="0.2">
      <c r="A175" s="70">
        <f t="shared" si="10"/>
        <v>160</v>
      </c>
      <c r="B175" s="121">
        <f t="shared" si="20"/>
        <v>0</v>
      </c>
      <c r="C175" s="82"/>
      <c r="D175" s="106"/>
      <c r="E175" s="106"/>
      <c r="F175" s="4"/>
      <c r="G175" s="40"/>
      <c r="H175" s="77"/>
      <c r="I175" s="290"/>
      <c r="J175" s="383"/>
      <c r="K175" s="300" t="str">
        <f t="shared" si="23"/>
        <v xml:space="preserve"> </v>
      </c>
      <c r="L175" s="301"/>
      <c r="M175" s="239">
        <f t="shared" si="24"/>
        <v>0</v>
      </c>
      <c r="N175" s="95">
        <f t="shared" si="21"/>
        <v>0</v>
      </c>
      <c r="O175" s="95">
        <f t="shared" si="27"/>
        <v>0</v>
      </c>
      <c r="P175" s="352">
        <f t="shared" si="22"/>
        <v>0</v>
      </c>
      <c r="Q175" s="9"/>
      <c r="S175" s="32">
        <f t="shared" si="28"/>
        <v>0</v>
      </c>
      <c r="T175" s="32">
        <f t="shared" si="25"/>
        <v>0</v>
      </c>
      <c r="U175" s="32">
        <f t="shared" si="26"/>
        <v>0</v>
      </c>
    </row>
    <row r="176" spans="1:21" x14ac:dyDescent="0.2">
      <c r="A176" s="70">
        <f t="shared" si="10"/>
        <v>161</v>
      </c>
      <c r="B176" s="121">
        <f t="shared" si="20"/>
        <v>0</v>
      </c>
      <c r="C176" s="82"/>
      <c r="D176" s="106"/>
      <c r="E176" s="106"/>
      <c r="F176" s="4"/>
      <c r="G176" s="40"/>
      <c r="H176" s="77"/>
      <c r="I176" s="290"/>
      <c r="J176" s="383"/>
      <c r="K176" s="300" t="str">
        <f t="shared" si="23"/>
        <v xml:space="preserve"> </v>
      </c>
      <c r="L176" s="301"/>
      <c r="M176" s="239">
        <f t="shared" si="24"/>
        <v>0</v>
      </c>
      <c r="N176" s="95">
        <f t="shared" si="21"/>
        <v>0</v>
      </c>
      <c r="O176" s="95">
        <f t="shared" si="27"/>
        <v>0</v>
      </c>
      <c r="P176" s="352">
        <f t="shared" si="22"/>
        <v>0</v>
      </c>
      <c r="Q176" s="9"/>
      <c r="S176" s="32">
        <f t="shared" si="28"/>
        <v>0</v>
      </c>
      <c r="T176" s="32">
        <f t="shared" si="25"/>
        <v>0</v>
      </c>
      <c r="U176" s="32">
        <f t="shared" si="26"/>
        <v>0</v>
      </c>
    </row>
    <row r="177" spans="1:21" x14ac:dyDescent="0.2">
      <c r="A177" s="70">
        <f t="shared" si="10"/>
        <v>162</v>
      </c>
      <c r="B177" s="121">
        <f t="shared" si="20"/>
        <v>0</v>
      </c>
      <c r="C177" s="82"/>
      <c r="D177" s="106"/>
      <c r="E177" s="106"/>
      <c r="F177" s="4"/>
      <c r="G177" s="40"/>
      <c r="H177" s="77"/>
      <c r="I177" s="290"/>
      <c r="J177" s="383"/>
      <c r="K177" s="300" t="str">
        <f t="shared" si="23"/>
        <v xml:space="preserve"> </v>
      </c>
      <c r="L177" s="301"/>
      <c r="M177" s="239">
        <f t="shared" si="24"/>
        <v>0</v>
      </c>
      <c r="N177" s="95">
        <f t="shared" si="21"/>
        <v>0</v>
      </c>
      <c r="O177" s="95">
        <f t="shared" si="27"/>
        <v>0</v>
      </c>
      <c r="P177" s="352">
        <f t="shared" si="22"/>
        <v>0</v>
      </c>
      <c r="Q177" s="9"/>
      <c r="S177" s="32">
        <f t="shared" si="28"/>
        <v>0</v>
      </c>
      <c r="T177" s="32">
        <f t="shared" si="25"/>
        <v>0</v>
      </c>
      <c r="U177" s="32">
        <f t="shared" si="26"/>
        <v>0</v>
      </c>
    </row>
    <row r="178" spans="1:21" x14ac:dyDescent="0.2">
      <c r="A178" s="70">
        <f t="shared" si="10"/>
        <v>163</v>
      </c>
      <c r="B178" s="121">
        <f t="shared" si="20"/>
        <v>0</v>
      </c>
      <c r="C178" s="82"/>
      <c r="D178" s="106"/>
      <c r="E178" s="106"/>
      <c r="F178" s="4"/>
      <c r="G178" s="40"/>
      <c r="H178" s="77"/>
      <c r="I178" s="290"/>
      <c r="J178" s="383"/>
      <c r="K178" s="300" t="str">
        <f t="shared" si="23"/>
        <v xml:space="preserve"> </v>
      </c>
      <c r="L178" s="301"/>
      <c r="M178" s="239">
        <f t="shared" si="24"/>
        <v>0</v>
      </c>
      <c r="N178" s="95">
        <f t="shared" si="21"/>
        <v>0</v>
      </c>
      <c r="O178" s="95">
        <f t="shared" si="27"/>
        <v>0</v>
      </c>
      <c r="P178" s="352">
        <f t="shared" si="22"/>
        <v>0</v>
      </c>
      <c r="Q178" s="9"/>
      <c r="S178" s="32">
        <f t="shared" si="28"/>
        <v>0</v>
      </c>
      <c r="T178" s="32">
        <f t="shared" si="25"/>
        <v>0</v>
      </c>
      <c r="U178" s="32">
        <f t="shared" si="26"/>
        <v>0</v>
      </c>
    </row>
    <row r="179" spans="1:21" x14ac:dyDescent="0.2">
      <c r="A179" s="70">
        <f t="shared" si="10"/>
        <v>164</v>
      </c>
      <c r="B179" s="121">
        <f t="shared" si="20"/>
        <v>0</v>
      </c>
      <c r="C179" s="82"/>
      <c r="D179" s="106"/>
      <c r="E179" s="106"/>
      <c r="F179" s="4"/>
      <c r="G179" s="40"/>
      <c r="H179" s="77"/>
      <c r="I179" s="290"/>
      <c r="J179" s="383"/>
      <c r="K179" s="300" t="str">
        <f t="shared" si="23"/>
        <v xml:space="preserve"> </v>
      </c>
      <c r="L179" s="301"/>
      <c r="M179" s="239">
        <f t="shared" si="24"/>
        <v>0</v>
      </c>
      <c r="N179" s="95">
        <f t="shared" si="21"/>
        <v>0</v>
      </c>
      <c r="O179" s="95">
        <f t="shared" si="27"/>
        <v>0</v>
      </c>
      <c r="P179" s="352">
        <f t="shared" si="22"/>
        <v>0</v>
      </c>
      <c r="Q179" s="9"/>
      <c r="S179" s="32">
        <f t="shared" si="28"/>
        <v>0</v>
      </c>
      <c r="T179" s="32">
        <f t="shared" si="25"/>
        <v>0</v>
      </c>
      <c r="U179" s="32">
        <f t="shared" si="26"/>
        <v>0</v>
      </c>
    </row>
    <row r="180" spans="1:21" x14ac:dyDescent="0.2">
      <c r="A180" s="70">
        <f t="shared" si="10"/>
        <v>165</v>
      </c>
      <c r="B180" s="121">
        <f t="shared" si="20"/>
        <v>0</v>
      </c>
      <c r="C180" s="82"/>
      <c r="D180" s="106"/>
      <c r="E180" s="106"/>
      <c r="F180" s="4"/>
      <c r="G180" s="40"/>
      <c r="H180" s="77"/>
      <c r="I180" s="290"/>
      <c r="J180" s="383"/>
      <c r="K180" s="300" t="str">
        <f t="shared" si="23"/>
        <v xml:space="preserve"> </v>
      </c>
      <c r="L180" s="301"/>
      <c r="M180" s="239">
        <f t="shared" si="24"/>
        <v>0</v>
      </c>
      <c r="N180" s="95">
        <f t="shared" si="21"/>
        <v>0</v>
      </c>
      <c r="O180" s="95">
        <f t="shared" si="27"/>
        <v>0</v>
      </c>
      <c r="P180" s="352">
        <f t="shared" si="22"/>
        <v>0</v>
      </c>
      <c r="Q180" s="9"/>
      <c r="S180" s="32">
        <f t="shared" si="28"/>
        <v>0</v>
      </c>
      <c r="T180" s="32">
        <f t="shared" si="25"/>
        <v>0</v>
      </c>
      <c r="U180" s="32">
        <f t="shared" si="26"/>
        <v>0</v>
      </c>
    </row>
    <row r="181" spans="1:21" x14ac:dyDescent="0.2">
      <c r="A181" s="70">
        <f t="shared" si="10"/>
        <v>166</v>
      </c>
      <c r="B181" s="121">
        <f t="shared" si="20"/>
        <v>0</v>
      </c>
      <c r="C181" s="82"/>
      <c r="D181" s="106"/>
      <c r="E181" s="106"/>
      <c r="F181" s="4"/>
      <c r="G181" s="40"/>
      <c r="H181" s="77"/>
      <c r="I181" s="290"/>
      <c r="J181" s="383"/>
      <c r="K181" s="300" t="str">
        <f t="shared" si="23"/>
        <v xml:space="preserve"> </v>
      </c>
      <c r="L181" s="301"/>
      <c r="M181" s="239">
        <f t="shared" si="24"/>
        <v>0</v>
      </c>
      <c r="N181" s="95">
        <f t="shared" si="21"/>
        <v>0</v>
      </c>
      <c r="O181" s="95">
        <f t="shared" si="27"/>
        <v>0</v>
      </c>
      <c r="P181" s="352">
        <f t="shared" si="22"/>
        <v>0</v>
      </c>
      <c r="Q181" s="9"/>
      <c r="S181" s="32">
        <f t="shared" si="28"/>
        <v>0</v>
      </c>
      <c r="T181" s="32">
        <f t="shared" si="25"/>
        <v>0</v>
      </c>
      <c r="U181" s="32">
        <f t="shared" si="26"/>
        <v>0</v>
      </c>
    </row>
    <row r="182" spans="1:21" x14ac:dyDescent="0.2">
      <c r="A182" s="70">
        <f t="shared" si="10"/>
        <v>167</v>
      </c>
      <c r="B182" s="121">
        <f t="shared" si="20"/>
        <v>0</v>
      </c>
      <c r="C182" s="82"/>
      <c r="D182" s="106"/>
      <c r="E182" s="106"/>
      <c r="F182" s="4"/>
      <c r="G182" s="40"/>
      <c r="H182" s="77"/>
      <c r="I182" s="290"/>
      <c r="J182" s="383"/>
      <c r="K182" s="300" t="str">
        <f t="shared" si="23"/>
        <v xml:space="preserve"> </v>
      </c>
      <c r="L182" s="301"/>
      <c r="M182" s="239">
        <f t="shared" si="24"/>
        <v>0</v>
      </c>
      <c r="N182" s="95">
        <f t="shared" si="21"/>
        <v>0</v>
      </c>
      <c r="O182" s="95">
        <f t="shared" si="27"/>
        <v>0</v>
      </c>
      <c r="P182" s="352">
        <f t="shared" si="22"/>
        <v>0</v>
      </c>
      <c r="Q182" s="9"/>
      <c r="S182" s="32">
        <f t="shared" si="28"/>
        <v>0</v>
      </c>
      <c r="T182" s="32">
        <f t="shared" si="25"/>
        <v>0</v>
      </c>
      <c r="U182" s="32">
        <f t="shared" si="26"/>
        <v>0</v>
      </c>
    </row>
    <row r="183" spans="1:21" x14ac:dyDescent="0.2">
      <c r="A183" s="70">
        <f t="shared" si="10"/>
        <v>168</v>
      </c>
      <c r="B183" s="121">
        <f t="shared" si="20"/>
        <v>0</v>
      </c>
      <c r="C183" s="82"/>
      <c r="D183" s="106"/>
      <c r="E183" s="106"/>
      <c r="F183" s="4"/>
      <c r="G183" s="40"/>
      <c r="H183" s="77"/>
      <c r="I183" s="290"/>
      <c r="J183" s="383"/>
      <c r="K183" s="300" t="str">
        <f t="shared" si="23"/>
        <v xml:space="preserve"> </v>
      </c>
      <c r="L183" s="301"/>
      <c r="M183" s="239">
        <f t="shared" si="24"/>
        <v>0</v>
      </c>
      <c r="N183" s="95">
        <f t="shared" si="21"/>
        <v>0</v>
      </c>
      <c r="O183" s="95">
        <f t="shared" si="27"/>
        <v>0</v>
      </c>
      <c r="P183" s="352">
        <f t="shared" si="22"/>
        <v>0</v>
      </c>
      <c r="Q183" s="9"/>
      <c r="S183" s="32">
        <f t="shared" si="28"/>
        <v>0</v>
      </c>
      <c r="T183" s="32">
        <f t="shared" si="25"/>
        <v>0</v>
      </c>
      <c r="U183" s="32">
        <f t="shared" si="26"/>
        <v>0</v>
      </c>
    </row>
    <row r="184" spans="1:21" x14ac:dyDescent="0.2">
      <c r="A184" s="70">
        <f t="shared" si="10"/>
        <v>169</v>
      </c>
      <c r="B184" s="121">
        <f t="shared" si="20"/>
        <v>0</v>
      </c>
      <c r="C184" s="82"/>
      <c r="D184" s="106"/>
      <c r="E184" s="106"/>
      <c r="F184" s="4"/>
      <c r="G184" s="40"/>
      <c r="H184" s="77"/>
      <c r="I184" s="290"/>
      <c r="J184" s="383"/>
      <c r="K184" s="300" t="str">
        <f t="shared" si="23"/>
        <v xml:space="preserve"> </v>
      </c>
      <c r="L184" s="301"/>
      <c r="M184" s="239">
        <f t="shared" si="24"/>
        <v>0</v>
      </c>
      <c r="N184" s="95">
        <f t="shared" si="21"/>
        <v>0</v>
      </c>
      <c r="O184" s="95">
        <f t="shared" si="27"/>
        <v>0</v>
      </c>
      <c r="P184" s="352">
        <f t="shared" si="22"/>
        <v>0</v>
      </c>
      <c r="Q184" s="9"/>
      <c r="S184" s="32">
        <f t="shared" si="28"/>
        <v>0</v>
      </c>
      <c r="T184" s="32">
        <f t="shared" si="25"/>
        <v>0</v>
      </c>
      <c r="U184" s="32">
        <f t="shared" si="26"/>
        <v>0</v>
      </c>
    </row>
    <row r="185" spans="1:21" x14ac:dyDescent="0.2">
      <c r="A185" s="70">
        <f t="shared" si="10"/>
        <v>170</v>
      </c>
      <c r="B185" s="121">
        <f t="shared" si="20"/>
        <v>0</v>
      </c>
      <c r="C185" s="82"/>
      <c r="D185" s="106"/>
      <c r="E185" s="106"/>
      <c r="F185" s="4"/>
      <c r="G185" s="40"/>
      <c r="H185" s="77"/>
      <c r="I185" s="290"/>
      <c r="J185" s="383"/>
      <c r="K185" s="300" t="str">
        <f t="shared" si="23"/>
        <v xml:space="preserve"> </v>
      </c>
      <c r="L185" s="301"/>
      <c r="M185" s="239">
        <f t="shared" si="24"/>
        <v>0</v>
      </c>
      <c r="N185" s="95">
        <f t="shared" si="21"/>
        <v>0</v>
      </c>
      <c r="O185" s="95">
        <f t="shared" si="27"/>
        <v>0</v>
      </c>
      <c r="P185" s="352">
        <f t="shared" si="22"/>
        <v>0</v>
      </c>
      <c r="Q185" s="9"/>
      <c r="S185" s="32">
        <f t="shared" si="28"/>
        <v>0</v>
      </c>
      <c r="T185" s="32">
        <f t="shared" si="25"/>
        <v>0</v>
      </c>
      <c r="U185" s="32">
        <f t="shared" si="26"/>
        <v>0</v>
      </c>
    </row>
    <row r="186" spans="1:21" x14ac:dyDescent="0.2">
      <c r="A186" s="70">
        <f t="shared" si="10"/>
        <v>171</v>
      </c>
      <c r="B186" s="121">
        <f t="shared" si="20"/>
        <v>0</v>
      </c>
      <c r="C186" s="82"/>
      <c r="D186" s="106"/>
      <c r="E186" s="106"/>
      <c r="F186" s="4"/>
      <c r="G186" s="40"/>
      <c r="H186" s="77"/>
      <c r="I186" s="290"/>
      <c r="J186" s="383"/>
      <c r="K186" s="300" t="str">
        <f t="shared" si="23"/>
        <v xml:space="preserve"> </v>
      </c>
      <c r="L186" s="301"/>
      <c r="M186" s="239">
        <f t="shared" si="24"/>
        <v>0</v>
      </c>
      <c r="N186" s="95">
        <f t="shared" si="21"/>
        <v>0</v>
      </c>
      <c r="O186" s="95">
        <f t="shared" si="27"/>
        <v>0</v>
      </c>
      <c r="P186" s="352">
        <f t="shared" si="22"/>
        <v>0</v>
      </c>
      <c r="Q186" s="9"/>
      <c r="S186" s="32">
        <f t="shared" si="28"/>
        <v>0</v>
      </c>
      <c r="T186" s="32">
        <f t="shared" si="25"/>
        <v>0</v>
      </c>
      <c r="U186" s="32">
        <f t="shared" si="26"/>
        <v>0</v>
      </c>
    </row>
    <row r="187" spans="1:21" x14ac:dyDescent="0.2">
      <c r="A187" s="70">
        <f t="shared" si="10"/>
        <v>172</v>
      </c>
      <c r="B187" s="121">
        <f t="shared" si="20"/>
        <v>0</v>
      </c>
      <c r="C187" s="82"/>
      <c r="D187" s="106"/>
      <c r="E187" s="106"/>
      <c r="F187" s="4"/>
      <c r="G187" s="40"/>
      <c r="H187" s="77"/>
      <c r="I187" s="290"/>
      <c r="J187" s="383"/>
      <c r="K187" s="300" t="str">
        <f t="shared" si="23"/>
        <v xml:space="preserve"> </v>
      </c>
      <c r="L187" s="301"/>
      <c r="M187" s="239">
        <f t="shared" si="24"/>
        <v>0</v>
      </c>
      <c r="N187" s="95">
        <f t="shared" si="21"/>
        <v>0</v>
      </c>
      <c r="O187" s="95">
        <f t="shared" si="27"/>
        <v>0</v>
      </c>
      <c r="P187" s="352">
        <f t="shared" si="22"/>
        <v>0</v>
      </c>
      <c r="Q187" s="9"/>
      <c r="S187" s="32">
        <f t="shared" si="28"/>
        <v>0</v>
      </c>
      <c r="T187" s="32">
        <f t="shared" si="25"/>
        <v>0</v>
      </c>
      <c r="U187" s="32">
        <f t="shared" si="26"/>
        <v>0</v>
      </c>
    </row>
    <row r="188" spans="1:21" x14ac:dyDescent="0.2">
      <c r="A188" s="70">
        <f t="shared" si="10"/>
        <v>173</v>
      </c>
      <c r="B188" s="121">
        <f t="shared" si="20"/>
        <v>0</v>
      </c>
      <c r="C188" s="82"/>
      <c r="D188" s="106"/>
      <c r="E188" s="106"/>
      <c r="F188" s="4"/>
      <c r="G188" s="40"/>
      <c r="H188" s="77"/>
      <c r="I188" s="290"/>
      <c r="J188" s="383"/>
      <c r="K188" s="300" t="str">
        <f t="shared" si="23"/>
        <v xml:space="preserve"> </v>
      </c>
      <c r="L188" s="301"/>
      <c r="M188" s="239">
        <f t="shared" si="24"/>
        <v>0</v>
      </c>
      <c r="N188" s="95">
        <f t="shared" si="21"/>
        <v>0</v>
      </c>
      <c r="O188" s="95">
        <f t="shared" si="27"/>
        <v>0</v>
      </c>
      <c r="P188" s="352">
        <f t="shared" si="22"/>
        <v>0</v>
      </c>
      <c r="Q188" s="9"/>
      <c r="S188" s="32">
        <f t="shared" si="28"/>
        <v>0</v>
      </c>
      <c r="T188" s="32">
        <f t="shared" si="25"/>
        <v>0</v>
      </c>
      <c r="U188" s="32">
        <f t="shared" si="26"/>
        <v>0</v>
      </c>
    </row>
    <row r="189" spans="1:21" x14ac:dyDescent="0.2">
      <c r="A189" s="70">
        <f t="shared" si="10"/>
        <v>174</v>
      </c>
      <c r="B189" s="121">
        <f t="shared" si="20"/>
        <v>0</v>
      </c>
      <c r="C189" s="82"/>
      <c r="D189" s="106"/>
      <c r="E189" s="106"/>
      <c r="F189" s="4"/>
      <c r="G189" s="40"/>
      <c r="H189" s="77"/>
      <c r="I189" s="290"/>
      <c r="J189" s="383"/>
      <c r="K189" s="300" t="str">
        <f t="shared" si="23"/>
        <v xml:space="preserve"> </v>
      </c>
      <c r="L189" s="301"/>
      <c r="M189" s="239">
        <f t="shared" si="24"/>
        <v>0</v>
      </c>
      <c r="N189" s="95">
        <f t="shared" si="21"/>
        <v>0</v>
      </c>
      <c r="O189" s="95">
        <f t="shared" si="27"/>
        <v>0</v>
      </c>
      <c r="P189" s="352">
        <f t="shared" si="22"/>
        <v>0</v>
      </c>
      <c r="Q189" s="9"/>
      <c r="S189" s="32">
        <f t="shared" si="28"/>
        <v>0</v>
      </c>
      <c r="T189" s="32">
        <f t="shared" si="25"/>
        <v>0</v>
      </c>
      <c r="U189" s="32">
        <f t="shared" si="26"/>
        <v>0</v>
      </c>
    </row>
    <row r="190" spans="1:21" x14ac:dyDescent="0.2">
      <c r="A190" s="70">
        <f t="shared" si="10"/>
        <v>175</v>
      </c>
      <c r="B190" s="121">
        <f t="shared" si="20"/>
        <v>0</v>
      </c>
      <c r="C190" s="82"/>
      <c r="D190" s="106"/>
      <c r="E190" s="106"/>
      <c r="F190" s="4"/>
      <c r="G190" s="40"/>
      <c r="H190" s="77"/>
      <c r="I190" s="290"/>
      <c r="J190" s="383"/>
      <c r="K190" s="300" t="str">
        <f t="shared" si="23"/>
        <v xml:space="preserve"> </v>
      </c>
      <c r="L190" s="301"/>
      <c r="M190" s="239">
        <f t="shared" si="24"/>
        <v>0</v>
      </c>
      <c r="N190" s="95">
        <f t="shared" si="21"/>
        <v>0</v>
      </c>
      <c r="O190" s="95">
        <f t="shared" si="27"/>
        <v>0</v>
      </c>
      <c r="P190" s="352">
        <f t="shared" si="22"/>
        <v>0</v>
      </c>
      <c r="Q190" s="9"/>
      <c r="S190" s="32">
        <f t="shared" si="28"/>
        <v>0</v>
      </c>
      <c r="T190" s="32">
        <f t="shared" si="25"/>
        <v>0</v>
      </c>
      <c r="U190" s="32">
        <f t="shared" si="26"/>
        <v>0</v>
      </c>
    </row>
    <row r="191" spans="1:21" x14ac:dyDescent="0.2">
      <c r="A191" s="70">
        <f t="shared" si="10"/>
        <v>176</v>
      </c>
      <c r="B191" s="121">
        <f t="shared" si="20"/>
        <v>0</v>
      </c>
      <c r="C191" s="82"/>
      <c r="D191" s="106"/>
      <c r="E191" s="106"/>
      <c r="F191" s="4"/>
      <c r="G191" s="40"/>
      <c r="H191" s="77"/>
      <c r="I191" s="290"/>
      <c r="J191" s="383"/>
      <c r="K191" s="300" t="str">
        <f t="shared" si="23"/>
        <v xml:space="preserve"> </v>
      </c>
      <c r="L191" s="301"/>
      <c r="M191" s="239">
        <f t="shared" si="24"/>
        <v>0</v>
      </c>
      <c r="N191" s="95">
        <f t="shared" si="21"/>
        <v>0</v>
      </c>
      <c r="O191" s="95">
        <f t="shared" si="27"/>
        <v>0</v>
      </c>
      <c r="P191" s="352">
        <f t="shared" si="22"/>
        <v>0</v>
      </c>
      <c r="Q191" s="9"/>
      <c r="S191" s="32">
        <f t="shared" si="28"/>
        <v>0</v>
      </c>
      <c r="T191" s="32">
        <f t="shared" si="25"/>
        <v>0</v>
      </c>
      <c r="U191" s="32">
        <f t="shared" si="26"/>
        <v>0</v>
      </c>
    </row>
    <row r="192" spans="1:21" x14ac:dyDescent="0.2">
      <c r="A192" s="70">
        <f t="shared" si="10"/>
        <v>177</v>
      </c>
      <c r="B192" s="121">
        <f t="shared" si="20"/>
        <v>0</v>
      </c>
      <c r="C192" s="82"/>
      <c r="D192" s="106"/>
      <c r="E192" s="106"/>
      <c r="F192" s="4"/>
      <c r="G192" s="40"/>
      <c r="H192" s="77"/>
      <c r="I192" s="290"/>
      <c r="J192" s="383"/>
      <c r="K192" s="300" t="str">
        <f t="shared" si="23"/>
        <v xml:space="preserve"> </v>
      </c>
      <c r="L192" s="301"/>
      <c r="M192" s="239">
        <f t="shared" si="24"/>
        <v>0</v>
      </c>
      <c r="N192" s="95">
        <f t="shared" si="21"/>
        <v>0</v>
      </c>
      <c r="O192" s="95">
        <f t="shared" si="27"/>
        <v>0</v>
      </c>
      <c r="P192" s="352">
        <f t="shared" si="22"/>
        <v>0</v>
      </c>
      <c r="Q192" s="9"/>
      <c r="S192" s="32">
        <f t="shared" si="28"/>
        <v>0</v>
      </c>
      <c r="T192" s="32">
        <f t="shared" si="25"/>
        <v>0</v>
      </c>
      <c r="U192" s="32">
        <f t="shared" si="26"/>
        <v>0</v>
      </c>
    </row>
    <row r="193" spans="1:21" x14ac:dyDescent="0.2">
      <c r="A193" s="70">
        <f t="shared" si="10"/>
        <v>178</v>
      </c>
      <c r="B193" s="121">
        <f t="shared" si="20"/>
        <v>0</v>
      </c>
      <c r="C193" s="82"/>
      <c r="D193" s="106"/>
      <c r="E193" s="106"/>
      <c r="F193" s="4"/>
      <c r="G193" s="40"/>
      <c r="H193" s="77"/>
      <c r="I193" s="290"/>
      <c r="J193" s="383"/>
      <c r="K193" s="300" t="str">
        <f t="shared" si="23"/>
        <v xml:space="preserve"> </v>
      </c>
      <c r="L193" s="301"/>
      <c r="M193" s="239">
        <f t="shared" si="24"/>
        <v>0</v>
      </c>
      <c r="N193" s="95">
        <f t="shared" si="21"/>
        <v>0</v>
      </c>
      <c r="O193" s="95">
        <f t="shared" si="27"/>
        <v>0</v>
      </c>
      <c r="P193" s="352">
        <f t="shared" si="22"/>
        <v>0</v>
      </c>
      <c r="Q193" s="9"/>
      <c r="S193" s="32">
        <f t="shared" si="28"/>
        <v>0</v>
      </c>
      <c r="T193" s="32">
        <f t="shared" si="25"/>
        <v>0</v>
      </c>
      <c r="U193" s="32">
        <f t="shared" si="26"/>
        <v>0</v>
      </c>
    </row>
    <row r="194" spans="1:21" x14ac:dyDescent="0.2">
      <c r="A194" s="70">
        <f t="shared" si="10"/>
        <v>179</v>
      </c>
      <c r="B194" s="121">
        <f t="shared" si="20"/>
        <v>0</v>
      </c>
      <c r="C194" s="82"/>
      <c r="D194" s="106"/>
      <c r="E194" s="106"/>
      <c r="F194" s="4"/>
      <c r="G194" s="40"/>
      <c r="H194" s="77"/>
      <c r="I194" s="290"/>
      <c r="J194" s="383"/>
      <c r="K194" s="300" t="str">
        <f t="shared" si="23"/>
        <v xml:space="preserve"> </v>
      </c>
      <c r="L194" s="301"/>
      <c r="M194" s="239">
        <f t="shared" si="24"/>
        <v>0</v>
      </c>
      <c r="N194" s="95">
        <f t="shared" si="21"/>
        <v>0</v>
      </c>
      <c r="O194" s="95">
        <f t="shared" si="27"/>
        <v>0</v>
      </c>
      <c r="P194" s="352">
        <f t="shared" si="22"/>
        <v>0</v>
      </c>
      <c r="Q194" s="9"/>
      <c r="S194" s="32">
        <f t="shared" si="28"/>
        <v>0</v>
      </c>
      <c r="T194" s="32">
        <f t="shared" si="25"/>
        <v>0</v>
      </c>
      <c r="U194" s="32">
        <f t="shared" si="26"/>
        <v>0</v>
      </c>
    </row>
    <row r="195" spans="1:21" x14ac:dyDescent="0.2">
      <c r="A195" s="70">
        <f t="shared" si="10"/>
        <v>180</v>
      </c>
      <c r="B195" s="121">
        <f t="shared" si="20"/>
        <v>0</v>
      </c>
      <c r="C195" s="82"/>
      <c r="D195" s="106"/>
      <c r="E195" s="106"/>
      <c r="F195" s="4"/>
      <c r="G195" s="40"/>
      <c r="H195" s="77"/>
      <c r="I195" s="290"/>
      <c r="J195" s="383"/>
      <c r="K195" s="300" t="str">
        <f t="shared" si="23"/>
        <v xml:space="preserve"> </v>
      </c>
      <c r="L195" s="301"/>
      <c r="M195" s="239">
        <f t="shared" si="24"/>
        <v>0</v>
      </c>
      <c r="N195" s="95">
        <f t="shared" si="21"/>
        <v>0</v>
      </c>
      <c r="O195" s="95">
        <f t="shared" si="27"/>
        <v>0</v>
      </c>
      <c r="P195" s="352">
        <f t="shared" si="22"/>
        <v>0</v>
      </c>
      <c r="Q195" s="9"/>
      <c r="S195" s="32">
        <f t="shared" si="28"/>
        <v>0</v>
      </c>
      <c r="T195" s="32">
        <f t="shared" si="25"/>
        <v>0</v>
      </c>
      <c r="U195" s="32">
        <f t="shared" si="26"/>
        <v>0</v>
      </c>
    </row>
    <row r="196" spans="1:21" x14ac:dyDescent="0.2">
      <c r="A196" s="70">
        <f t="shared" si="10"/>
        <v>181</v>
      </c>
      <c r="B196" s="121">
        <f t="shared" si="20"/>
        <v>0</v>
      </c>
      <c r="C196" s="82"/>
      <c r="D196" s="106"/>
      <c r="E196" s="106"/>
      <c r="F196" s="4"/>
      <c r="G196" s="40"/>
      <c r="H196" s="77"/>
      <c r="I196" s="290"/>
      <c r="J196" s="383"/>
      <c r="K196" s="300" t="str">
        <f t="shared" si="23"/>
        <v xml:space="preserve"> </v>
      </c>
      <c r="L196" s="301"/>
      <c r="M196" s="239">
        <f t="shared" si="24"/>
        <v>0</v>
      </c>
      <c r="N196" s="95">
        <f t="shared" si="21"/>
        <v>0</v>
      </c>
      <c r="O196" s="95">
        <f t="shared" si="27"/>
        <v>0</v>
      </c>
      <c r="P196" s="352">
        <f t="shared" si="22"/>
        <v>0</v>
      </c>
      <c r="Q196" s="9"/>
      <c r="S196" s="32">
        <f t="shared" si="28"/>
        <v>0</v>
      </c>
      <c r="T196" s="32">
        <f t="shared" si="25"/>
        <v>0</v>
      </c>
      <c r="U196" s="32">
        <f t="shared" si="26"/>
        <v>0</v>
      </c>
    </row>
    <row r="197" spans="1:21" x14ac:dyDescent="0.2">
      <c r="A197" s="70">
        <f t="shared" si="10"/>
        <v>182</v>
      </c>
      <c r="B197" s="121">
        <f t="shared" si="20"/>
        <v>0</v>
      </c>
      <c r="C197" s="82"/>
      <c r="D197" s="106"/>
      <c r="E197" s="106"/>
      <c r="F197" s="4"/>
      <c r="G197" s="40"/>
      <c r="H197" s="77"/>
      <c r="I197" s="290"/>
      <c r="J197" s="383"/>
      <c r="K197" s="300" t="str">
        <f t="shared" si="23"/>
        <v xml:space="preserve"> </v>
      </c>
      <c r="L197" s="301"/>
      <c r="M197" s="239">
        <f t="shared" si="24"/>
        <v>0</v>
      </c>
      <c r="N197" s="95">
        <f t="shared" si="21"/>
        <v>0</v>
      </c>
      <c r="O197" s="95">
        <f t="shared" si="27"/>
        <v>0</v>
      </c>
      <c r="P197" s="352">
        <f t="shared" si="22"/>
        <v>0</v>
      </c>
      <c r="Q197" s="9"/>
      <c r="S197" s="32">
        <f t="shared" si="28"/>
        <v>0</v>
      </c>
      <c r="T197" s="32">
        <f t="shared" si="25"/>
        <v>0</v>
      </c>
      <c r="U197" s="32">
        <f t="shared" si="26"/>
        <v>0</v>
      </c>
    </row>
    <row r="198" spans="1:21" x14ac:dyDescent="0.2">
      <c r="A198" s="70">
        <f t="shared" si="10"/>
        <v>183</v>
      </c>
      <c r="B198" s="121">
        <f t="shared" si="20"/>
        <v>0</v>
      </c>
      <c r="C198" s="82"/>
      <c r="D198" s="106"/>
      <c r="E198" s="106"/>
      <c r="F198" s="4"/>
      <c r="G198" s="40"/>
      <c r="H198" s="77"/>
      <c r="I198" s="290"/>
      <c r="J198" s="383"/>
      <c r="K198" s="300" t="str">
        <f t="shared" si="23"/>
        <v xml:space="preserve"> </v>
      </c>
      <c r="L198" s="301"/>
      <c r="M198" s="239">
        <f t="shared" si="24"/>
        <v>0</v>
      </c>
      <c r="N198" s="95">
        <f t="shared" si="21"/>
        <v>0</v>
      </c>
      <c r="O198" s="95">
        <f t="shared" si="27"/>
        <v>0</v>
      </c>
      <c r="P198" s="352">
        <f t="shared" si="22"/>
        <v>0</v>
      </c>
      <c r="Q198" s="9"/>
      <c r="S198" s="32">
        <f t="shared" si="28"/>
        <v>0</v>
      </c>
      <c r="T198" s="32">
        <f t="shared" si="25"/>
        <v>0</v>
      </c>
      <c r="U198" s="32">
        <f t="shared" si="26"/>
        <v>0</v>
      </c>
    </row>
    <row r="199" spans="1:21" x14ac:dyDescent="0.2">
      <c r="A199" s="70">
        <f t="shared" si="10"/>
        <v>184</v>
      </c>
      <c r="B199" s="121">
        <f t="shared" si="20"/>
        <v>0</v>
      </c>
      <c r="C199" s="82"/>
      <c r="D199" s="106"/>
      <c r="E199" s="106"/>
      <c r="F199" s="4"/>
      <c r="G199" s="40"/>
      <c r="H199" s="77"/>
      <c r="I199" s="290"/>
      <c r="J199" s="383"/>
      <c r="K199" s="300" t="str">
        <f t="shared" si="23"/>
        <v xml:space="preserve"> </v>
      </c>
      <c r="L199" s="301"/>
      <c r="M199" s="239">
        <f t="shared" si="24"/>
        <v>0</v>
      </c>
      <c r="N199" s="95">
        <f t="shared" si="21"/>
        <v>0</v>
      </c>
      <c r="O199" s="95">
        <f t="shared" si="27"/>
        <v>0</v>
      </c>
      <c r="P199" s="352">
        <f t="shared" si="22"/>
        <v>0</v>
      </c>
      <c r="Q199" s="9"/>
      <c r="S199" s="32">
        <f t="shared" si="28"/>
        <v>0</v>
      </c>
      <c r="T199" s="32">
        <f t="shared" si="25"/>
        <v>0</v>
      </c>
      <c r="U199" s="32">
        <f t="shared" si="26"/>
        <v>0</v>
      </c>
    </row>
    <row r="200" spans="1:21" x14ac:dyDescent="0.2">
      <c r="A200" s="70">
        <f t="shared" si="10"/>
        <v>185</v>
      </c>
      <c r="B200" s="121">
        <f t="shared" si="20"/>
        <v>0</v>
      </c>
      <c r="C200" s="82"/>
      <c r="D200" s="106"/>
      <c r="E200" s="106"/>
      <c r="F200" s="4"/>
      <c r="G200" s="40"/>
      <c r="H200" s="77"/>
      <c r="I200" s="290"/>
      <c r="J200" s="383"/>
      <c r="K200" s="300" t="str">
        <f t="shared" si="23"/>
        <v xml:space="preserve"> </v>
      </c>
      <c r="L200" s="301"/>
      <c r="M200" s="239">
        <f t="shared" si="24"/>
        <v>0</v>
      </c>
      <c r="N200" s="95">
        <f t="shared" si="21"/>
        <v>0</v>
      </c>
      <c r="O200" s="95">
        <f t="shared" si="27"/>
        <v>0</v>
      </c>
      <c r="P200" s="352">
        <f t="shared" si="22"/>
        <v>0</v>
      </c>
      <c r="Q200" s="9"/>
      <c r="S200" s="32">
        <f t="shared" si="28"/>
        <v>0</v>
      </c>
      <c r="T200" s="32">
        <f t="shared" si="25"/>
        <v>0</v>
      </c>
      <c r="U200" s="32">
        <f t="shared" si="26"/>
        <v>0</v>
      </c>
    </row>
    <row r="201" spans="1:21" x14ac:dyDescent="0.2">
      <c r="A201" s="70">
        <f t="shared" si="10"/>
        <v>186</v>
      </c>
      <c r="B201" s="121">
        <f t="shared" si="20"/>
        <v>0</v>
      </c>
      <c r="C201" s="82"/>
      <c r="D201" s="106"/>
      <c r="E201" s="106"/>
      <c r="F201" s="4"/>
      <c r="G201" s="40"/>
      <c r="H201" s="77"/>
      <c r="I201" s="290"/>
      <c r="J201" s="383"/>
      <c r="K201" s="300" t="str">
        <f t="shared" si="23"/>
        <v xml:space="preserve"> </v>
      </c>
      <c r="L201" s="301"/>
      <c r="M201" s="239">
        <f t="shared" si="24"/>
        <v>0</v>
      </c>
      <c r="N201" s="95">
        <f t="shared" si="21"/>
        <v>0</v>
      </c>
      <c r="O201" s="95">
        <f t="shared" si="27"/>
        <v>0</v>
      </c>
      <c r="P201" s="352">
        <f t="shared" si="22"/>
        <v>0</v>
      </c>
      <c r="Q201" s="9"/>
      <c r="S201" s="32">
        <f t="shared" si="28"/>
        <v>0</v>
      </c>
      <c r="T201" s="32">
        <f t="shared" si="25"/>
        <v>0</v>
      </c>
      <c r="U201" s="32">
        <f t="shared" si="26"/>
        <v>0</v>
      </c>
    </row>
    <row r="202" spans="1:21" x14ac:dyDescent="0.2">
      <c r="A202" s="70">
        <f t="shared" si="10"/>
        <v>187</v>
      </c>
      <c r="B202" s="121">
        <f t="shared" si="20"/>
        <v>0</v>
      </c>
      <c r="C202" s="82"/>
      <c r="D202" s="106"/>
      <c r="E202" s="106"/>
      <c r="F202" s="4"/>
      <c r="G202" s="40"/>
      <c r="H202" s="77"/>
      <c r="I202" s="290"/>
      <c r="J202" s="383"/>
      <c r="K202" s="300" t="str">
        <f t="shared" si="23"/>
        <v xml:space="preserve"> </v>
      </c>
      <c r="L202" s="301"/>
      <c r="M202" s="239">
        <f t="shared" si="24"/>
        <v>0</v>
      </c>
      <c r="N202" s="95">
        <f t="shared" si="21"/>
        <v>0</v>
      </c>
      <c r="O202" s="95">
        <f t="shared" si="27"/>
        <v>0</v>
      </c>
      <c r="P202" s="352">
        <f t="shared" si="22"/>
        <v>0</v>
      </c>
      <c r="Q202" s="9"/>
      <c r="S202" s="32">
        <f t="shared" si="28"/>
        <v>0</v>
      </c>
      <c r="T202" s="32">
        <f t="shared" si="25"/>
        <v>0</v>
      </c>
      <c r="U202" s="32">
        <f t="shared" si="26"/>
        <v>0</v>
      </c>
    </row>
    <row r="203" spans="1:21" x14ac:dyDescent="0.2">
      <c r="A203" s="70">
        <f t="shared" si="10"/>
        <v>188</v>
      </c>
      <c r="B203" s="121">
        <f t="shared" si="20"/>
        <v>0</v>
      </c>
      <c r="C203" s="82"/>
      <c r="D203" s="106"/>
      <c r="E203" s="106"/>
      <c r="F203" s="4"/>
      <c r="G203" s="40"/>
      <c r="H203" s="77"/>
      <c r="I203" s="290"/>
      <c r="J203" s="383"/>
      <c r="K203" s="300" t="str">
        <f t="shared" si="23"/>
        <v xml:space="preserve"> </v>
      </c>
      <c r="L203" s="301"/>
      <c r="M203" s="239">
        <f t="shared" si="24"/>
        <v>0</v>
      </c>
      <c r="N203" s="95">
        <f t="shared" si="21"/>
        <v>0</v>
      </c>
      <c r="O203" s="95">
        <f t="shared" si="27"/>
        <v>0</v>
      </c>
      <c r="P203" s="352">
        <f t="shared" si="22"/>
        <v>0</v>
      </c>
      <c r="Q203" s="9"/>
      <c r="S203" s="32">
        <f t="shared" si="28"/>
        <v>0</v>
      </c>
      <c r="T203" s="32">
        <f t="shared" si="25"/>
        <v>0</v>
      </c>
      <c r="U203" s="32">
        <f t="shared" si="26"/>
        <v>0</v>
      </c>
    </row>
    <row r="204" spans="1:21" x14ac:dyDescent="0.2">
      <c r="A204" s="70">
        <f t="shared" si="10"/>
        <v>189</v>
      </c>
      <c r="B204" s="121">
        <f t="shared" si="20"/>
        <v>0</v>
      </c>
      <c r="C204" s="82"/>
      <c r="D204" s="106"/>
      <c r="E204" s="106"/>
      <c r="F204" s="4"/>
      <c r="G204" s="40"/>
      <c r="H204" s="77"/>
      <c r="I204" s="290"/>
      <c r="J204" s="383"/>
      <c r="K204" s="300" t="str">
        <f t="shared" si="23"/>
        <v xml:space="preserve"> </v>
      </c>
      <c r="L204" s="301"/>
      <c r="M204" s="239">
        <f t="shared" si="24"/>
        <v>0</v>
      </c>
      <c r="N204" s="95">
        <f t="shared" si="21"/>
        <v>0</v>
      </c>
      <c r="O204" s="95">
        <f t="shared" si="27"/>
        <v>0</v>
      </c>
      <c r="P204" s="352">
        <f t="shared" si="22"/>
        <v>0</v>
      </c>
      <c r="Q204" s="9"/>
      <c r="S204" s="32">
        <f t="shared" si="28"/>
        <v>0</v>
      </c>
      <c r="T204" s="32">
        <f t="shared" si="25"/>
        <v>0</v>
      </c>
      <c r="U204" s="32">
        <f t="shared" si="26"/>
        <v>0</v>
      </c>
    </row>
    <row r="205" spans="1:21" x14ac:dyDescent="0.2">
      <c r="A205" s="70">
        <f t="shared" si="10"/>
        <v>190</v>
      </c>
      <c r="B205" s="121">
        <f t="shared" si="20"/>
        <v>0</v>
      </c>
      <c r="C205" s="82"/>
      <c r="D205" s="106"/>
      <c r="E205" s="106"/>
      <c r="F205" s="4"/>
      <c r="G205" s="40"/>
      <c r="H205" s="77"/>
      <c r="I205" s="290"/>
      <c r="J205" s="383"/>
      <c r="K205" s="300" t="str">
        <f t="shared" si="23"/>
        <v xml:space="preserve"> </v>
      </c>
      <c r="L205" s="301"/>
      <c r="M205" s="239">
        <f t="shared" si="24"/>
        <v>0</v>
      </c>
      <c r="N205" s="95">
        <f t="shared" si="21"/>
        <v>0</v>
      </c>
      <c r="O205" s="95">
        <f t="shared" si="27"/>
        <v>0</v>
      </c>
      <c r="P205" s="352">
        <f t="shared" si="22"/>
        <v>0</v>
      </c>
      <c r="Q205" s="9"/>
      <c r="S205" s="32">
        <f t="shared" si="28"/>
        <v>0</v>
      </c>
      <c r="T205" s="32">
        <f t="shared" si="25"/>
        <v>0</v>
      </c>
      <c r="U205" s="32">
        <f t="shared" si="26"/>
        <v>0</v>
      </c>
    </row>
    <row r="206" spans="1:21" x14ac:dyDescent="0.2">
      <c r="A206" s="70">
        <f t="shared" si="10"/>
        <v>191</v>
      </c>
      <c r="B206" s="121">
        <f t="shared" si="20"/>
        <v>0</v>
      </c>
      <c r="C206" s="82"/>
      <c r="D206" s="106"/>
      <c r="E206" s="106"/>
      <c r="F206" s="4"/>
      <c r="G206" s="40"/>
      <c r="H206" s="77"/>
      <c r="I206" s="290"/>
      <c r="J206" s="383"/>
      <c r="K206" s="300" t="str">
        <f t="shared" si="23"/>
        <v xml:space="preserve"> </v>
      </c>
      <c r="L206" s="301"/>
      <c r="M206" s="239">
        <f t="shared" si="24"/>
        <v>0</v>
      </c>
      <c r="N206" s="95">
        <f t="shared" si="21"/>
        <v>0</v>
      </c>
      <c r="O206" s="95">
        <f t="shared" si="27"/>
        <v>0</v>
      </c>
      <c r="P206" s="352">
        <f t="shared" si="22"/>
        <v>0</v>
      </c>
      <c r="Q206" s="9"/>
      <c r="S206" s="32">
        <f t="shared" si="28"/>
        <v>0</v>
      </c>
      <c r="T206" s="32">
        <f t="shared" si="25"/>
        <v>0</v>
      </c>
      <c r="U206" s="32">
        <f t="shared" si="26"/>
        <v>0</v>
      </c>
    </row>
    <row r="207" spans="1:21" x14ac:dyDescent="0.2">
      <c r="A207" s="70">
        <f t="shared" si="10"/>
        <v>192</v>
      </c>
      <c r="B207" s="121">
        <f t="shared" si="20"/>
        <v>0</v>
      </c>
      <c r="C207" s="82"/>
      <c r="D207" s="106"/>
      <c r="E207" s="106"/>
      <c r="F207" s="4"/>
      <c r="G207" s="40"/>
      <c r="H207" s="77"/>
      <c r="I207" s="290"/>
      <c r="J207" s="383"/>
      <c r="K207" s="300" t="str">
        <f t="shared" si="23"/>
        <v xml:space="preserve"> </v>
      </c>
      <c r="L207" s="301"/>
      <c r="M207" s="239">
        <f t="shared" si="24"/>
        <v>0</v>
      </c>
      <c r="N207" s="95">
        <f t="shared" si="21"/>
        <v>0</v>
      </c>
      <c r="O207" s="95">
        <f t="shared" si="27"/>
        <v>0</v>
      </c>
      <c r="P207" s="352">
        <f t="shared" si="22"/>
        <v>0</v>
      </c>
      <c r="Q207" s="9"/>
      <c r="S207" s="32">
        <f t="shared" si="28"/>
        <v>0</v>
      </c>
      <c r="T207" s="32">
        <f t="shared" si="25"/>
        <v>0</v>
      </c>
      <c r="U207" s="32">
        <f t="shared" si="26"/>
        <v>0</v>
      </c>
    </row>
    <row r="208" spans="1:21" x14ac:dyDescent="0.2">
      <c r="A208" s="70">
        <f t="shared" si="10"/>
        <v>193</v>
      </c>
      <c r="B208" s="121">
        <f t="shared" ref="B208:B326" si="29">IF(ISBLANK(E208),0,VLOOKUP(TRIM(E208),AllVarieties,4,FALSE))</f>
        <v>0</v>
      </c>
      <c r="C208" s="82"/>
      <c r="D208" s="106"/>
      <c r="E208" s="106"/>
      <c r="F208" s="4"/>
      <c r="G208" s="40"/>
      <c r="H208" s="77"/>
      <c r="I208" s="290"/>
      <c r="J208" s="383"/>
      <c r="K208" s="300" t="str">
        <f t="shared" si="23"/>
        <v xml:space="preserve"> </v>
      </c>
      <c r="L208" s="301"/>
      <c r="M208" s="239">
        <f t="shared" si="24"/>
        <v>0</v>
      </c>
      <c r="N208" s="95">
        <f t="shared" ref="N208:N326" si="30">IF(F208&lt;1,0,IF(F208&gt;17,0,VLOOKUP(VALUE(B208),T10Value,VALUE(F208)+1,FALSE)))</f>
        <v>0</v>
      </c>
      <c r="O208" s="95">
        <f t="shared" si="27"/>
        <v>0</v>
      </c>
      <c r="P208" s="352">
        <f t="shared" ref="P208:P326" si="31">+O208*PDArate</f>
        <v>0</v>
      </c>
      <c r="Q208" s="9"/>
      <c r="S208" s="32">
        <f t="shared" si="28"/>
        <v>0</v>
      </c>
      <c r="T208" s="32">
        <f t="shared" si="25"/>
        <v>0</v>
      </c>
      <c r="U208" s="32">
        <f t="shared" si="26"/>
        <v>0</v>
      </c>
    </row>
    <row r="209" spans="1:21" x14ac:dyDescent="0.2">
      <c r="A209" s="70">
        <f t="shared" si="10"/>
        <v>194</v>
      </c>
      <c r="B209" s="121">
        <f t="shared" si="29"/>
        <v>0</v>
      </c>
      <c r="C209" s="82"/>
      <c r="D209" s="106"/>
      <c r="E209" s="106"/>
      <c r="F209" s="4"/>
      <c r="G209" s="40"/>
      <c r="H209" s="77"/>
      <c r="I209" s="290"/>
      <c r="J209" s="383"/>
      <c r="K209" s="300" t="str">
        <f t="shared" ref="K209:K326" si="32">IF(+I209 +J209 =1, " ", IF(+I209+J209=0,IF(G209&gt;0, "Grown by you.", " "),"ERROR "))</f>
        <v xml:space="preserve"> </v>
      </c>
      <c r="L209" s="301"/>
      <c r="M209" s="239">
        <f t="shared" ref="M209:M326" si="33">IF(+I209+J209=0,IF(G209&gt;0, +G209, 0),0)</f>
        <v>0</v>
      </c>
      <c r="N209" s="95">
        <f t="shared" si="30"/>
        <v>0</v>
      </c>
      <c r="O209" s="95">
        <f t="shared" si="27"/>
        <v>0</v>
      </c>
      <c r="P209" s="352">
        <f t="shared" si="31"/>
        <v>0</v>
      </c>
      <c r="Q209" s="9"/>
      <c r="S209" s="32">
        <f t="shared" si="28"/>
        <v>0</v>
      </c>
      <c r="T209" s="32">
        <f t="shared" ref="T209:T326" si="34">IF(ISNA(+B209),1,0)</f>
        <v>0</v>
      </c>
      <c r="U209" s="32">
        <f t="shared" ref="U209:U326" si="35">IF(ISERR(+B209),1,0)</f>
        <v>0</v>
      </c>
    </row>
    <row r="210" spans="1:21" x14ac:dyDescent="0.2">
      <c r="A210" s="70">
        <f t="shared" si="10"/>
        <v>195</v>
      </c>
      <c r="B210" s="121">
        <f t="shared" si="29"/>
        <v>0</v>
      </c>
      <c r="C210" s="82"/>
      <c r="D210" s="106"/>
      <c r="E210" s="106"/>
      <c r="F210" s="4"/>
      <c r="G210" s="40"/>
      <c r="H210" s="77"/>
      <c r="I210" s="290"/>
      <c r="J210" s="383"/>
      <c r="K210" s="300" t="str">
        <f t="shared" si="32"/>
        <v xml:space="preserve"> </v>
      </c>
      <c r="L210" s="301"/>
      <c r="M210" s="239">
        <f t="shared" si="33"/>
        <v>0</v>
      </c>
      <c r="N210" s="95">
        <f t="shared" si="30"/>
        <v>0</v>
      </c>
      <c r="O210" s="95">
        <f t="shared" ref="O210:O326" si="36">ROUND(+M210,1)*N210</f>
        <v>0</v>
      </c>
      <c r="P210" s="352">
        <f t="shared" si="31"/>
        <v>0</v>
      </c>
      <c r="Q210" s="9"/>
      <c r="S210" s="32">
        <f t="shared" ref="S210:S326" si="37">IF(M210&gt;0,IF(O210&lt;=0,1,0),0)</f>
        <v>0</v>
      </c>
      <c r="T210" s="32">
        <f t="shared" si="34"/>
        <v>0</v>
      </c>
      <c r="U210" s="32">
        <f t="shared" si="35"/>
        <v>0</v>
      </c>
    </row>
    <row r="211" spans="1:21" x14ac:dyDescent="0.2">
      <c r="A211" s="70">
        <f t="shared" si="10"/>
        <v>196</v>
      </c>
      <c r="B211" s="121">
        <f t="shared" si="29"/>
        <v>0</v>
      </c>
      <c r="C211" s="82"/>
      <c r="D211" s="106"/>
      <c r="E211" s="106"/>
      <c r="F211" s="4"/>
      <c r="G211" s="40"/>
      <c r="H211" s="77"/>
      <c r="I211" s="290"/>
      <c r="J211" s="383"/>
      <c r="K211" s="300" t="str">
        <f t="shared" si="32"/>
        <v xml:space="preserve"> </v>
      </c>
      <c r="L211" s="301"/>
      <c r="M211" s="239">
        <f t="shared" si="33"/>
        <v>0</v>
      </c>
      <c r="N211" s="95">
        <f t="shared" si="30"/>
        <v>0</v>
      </c>
      <c r="O211" s="95">
        <f t="shared" si="36"/>
        <v>0</v>
      </c>
      <c r="P211" s="352">
        <f t="shared" si="31"/>
        <v>0</v>
      </c>
      <c r="Q211" s="9"/>
      <c r="S211" s="32">
        <f t="shared" si="37"/>
        <v>0</v>
      </c>
      <c r="T211" s="32">
        <f t="shared" si="34"/>
        <v>0</v>
      </c>
      <c r="U211" s="32">
        <f t="shared" si="35"/>
        <v>0</v>
      </c>
    </row>
    <row r="212" spans="1:21" x14ac:dyDescent="0.2">
      <c r="A212" s="70">
        <f t="shared" si="10"/>
        <v>197</v>
      </c>
      <c r="B212" s="121">
        <f t="shared" si="29"/>
        <v>0</v>
      </c>
      <c r="C212" s="82"/>
      <c r="D212" s="106"/>
      <c r="E212" s="106"/>
      <c r="F212" s="4"/>
      <c r="G212" s="40"/>
      <c r="H212" s="77"/>
      <c r="I212" s="290"/>
      <c r="J212" s="383"/>
      <c r="K212" s="300" t="str">
        <f t="shared" si="32"/>
        <v xml:space="preserve"> </v>
      </c>
      <c r="L212" s="301"/>
      <c r="M212" s="239">
        <f t="shared" si="33"/>
        <v>0</v>
      </c>
      <c r="N212" s="95">
        <f t="shared" si="30"/>
        <v>0</v>
      </c>
      <c r="O212" s="95">
        <f t="shared" si="36"/>
        <v>0</v>
      </c>
      <c r="P212" s="352">
        <f t="shared" si="31"/>
        <v>0</v>
      </c>
      <c r="Q212" s="9"/>
      <c r="S212" s="32">
        <f t="shared" si="37"/>
        <v>0</v>
      </c>
      <c r="T212" s="32">
        <f t="shared" si="34"/>
        <v>0</v>
      </c>
      <c r="U212" s="32">
        <f t="shared" si="35"/>
        <v>0</v>
      </c>
    </row>
    <row r="213" spans="1:21" x14ac:dyDescent="0.2">
      <c r="A213" s="70">
        <f t="shared" si="10"/>
        <v>198</v>
      </c>
      <c r="B213" s="121">
        <f t="shared" si="29"/>
        <v>0</v>
      </c>
      <c r="C213" s="82"/>
      <c r="D213" s="106"/>
      <c r="E213" s="106"/>
      <c r="F213" s="4"/>
      <c r="G213" s="40"/>
      <c r="H213" s="77"/>
      <c r="I213" s="290"/>
      <c r="J213" s="383"/>
      <c r="K213" s="300" t="str">
        <f t="shared" si="32"/>
        <v xml:space="preserve"> </v>
      </c>
      <c r="L213" s="301"/>
      <c r="M213" s="239">
        <f t="shared" si="33"/>
        <v>0</v>
      </c>
      <c r="N213" s="95">
        <f t="shared" si="30"/>
        <v>0</v>
      </c>
      <c r="O213" s="95">
        <f t="shared" si="36"/>
        <v>0</v>
      </c>
      <c r="P213" s="352">
        <f t="shared" si="31"/>
        <v>0</v>
      </c>
      <c r="Q213" s="9"/>
      <c r="S213" s="32">
        <f t="shared" si="37"/>
        <v>0</v>
      </c>
      <c r="T213" s="32">
        <f t="shared" si="34"/>
        <v>0</v>
      </c>
      <c r="U213" s="32">
        <f t="shared" si="35"/>
        <v>0</v>
      </c>
    </row>
    <row r="214" spans="1:21" x14ac:dyDescent="0.2">
      <c r="A214" s="70">
        <f t="shared" si="10"/>
        <v>199</v>
      </c>
      <c r="B214" s="121">
        <f t="shared" si="29"/>
        <v>0</v>
      </c>
      <c r="C214" s="82"/>
      <c r="D214" s="106"/>
      <c r="E214" s="106"/>
      <c r="F214" s="4"/>
      <c r="G214" s="40"/>
      <c r="H214" s="77"/>
      <c r="I214" s="290"/>
      <c r="J214" s="383"/>
      <c r="K214" s="300" t="str">
        <f t="shared" si="32"/>
        <v xml:space="preserve"> </v>
      </c>
      <c r="L214" s="301"/>
      <c r="M214" s="239">
        <f t="shared" si="33"/>
        <v>0</v>
      </c>
      <c r="N214" s="95">
        <f t="shared" si="30"/>
        <v>0</v>
      </c>
      <c r="O214" s="95">
        <f t="shared" si="36"/>
        <v>0</v>
      </c>
      <c r="P214" s="352">
        <f t="shared" si="31"/>
        <v>0</v>
      </c>
      <c r="Q214" s="9"/>
      <c r="S214" s="32">
        <f t="shared" si="37"/>
        <v>0</v>
      </c>
      <c r="T214" s="32">
        <f t="shared" si="34"/>
        <v>0</v>
      </c>
      <c r="U214" s="32">
        <f t="shared" si="35"/>
        <v>0</v>
      </c>
    </row>
    <row r="215" spans="1:21" x14ac:dyDescent="0.2">
      <c r="A215" s="70">
        <f t="shared" si="10"/>
        <v>200</v>
      </c>
      <c r="B215" s="121">
        <f t="shared" si="29"/>
        <v>0</v>
      </c>
      <c r="C215" s="82"/>
      <c r="D215" s="106"/>
      <c r="E215" s="106"/>
      <c r="F215" s="4"/>
      <c r="G215" s="40"/>
      <c r="H215" s="77"/>
      <c r="I215" s="290"/>
      <c r="J215" s="383"/>
      <c r="K215" s="300" t="str">
        <f t="shared" si="32"/>
        <v xml:space="preserve"> </v>
      </c>
      <c r="L215" s="301"/>
      <c r="M215" s="239">
        <f t="shared" si="33"/>
        <v>0</v>
      </c>
      <c r="N215" s="95">
        <f t="shared" si="30"/>
        <v>0</v>
      </c>
      <c r="O215" s="95">
        <f t="shared" si="36"/>
        <v>0</v>
      </c>
      <c r="P215" s="352">
        <f t="shared" si="31"/>
        <v>0</v>
      </c>
      <c r="Q215" s="9"/>
      <c r="S215" s="32">
        <f t="shared" si="37"/>
        <v>0</v>
      </c>
      <c r="T215" s="32">
        <f t="shared" si="34"/>
        <v>0</v>
      </c>
      <c r="U215" s="32">
        <f t="shared" si="35"/>
        <v>0</v>
      </c>
    </row>
    <row r="216" spans="1:21" x14ac:dyDescent="0.2">
      <c r="A216" s="70">
        <f t="shared" si="10"/>
        <v>201</v>
      </c>
      <c r="B216" s="121">
        <f t="shared" si="29"/>
        <v>0</v>
      </c>
      <c r="C216" s="82"/>
      <c r="D216" s="106"/>
      <c r="E216" s="106"/>
      <c r="F216" s="4"/>
      <c r="G216" s="40"/>
      <c r="H216" s="77"/>
      <c r="I216" s="290"/>
      <c r="J216" s="383"/>
      <c r="K216" s="300" t="str">
        <f t="shared" si="32"/>
        <v xml:space="preserve"> </v>
      </c>
      <c r="L216" s="301"/>
      <c r="M216" s="239">
        <f t="shared" si="33"/>
        <v>0</v>
      </c>
      <c r="N216" s="95">
        <f t="shared" si="30"/>
        <v>0</v>
      </c>
      <c r="O216" s="95">
        <f t="shared" si="36"/>
        <v>0</v>
      </c>
      <c r="P216" s="352">
        <f t="shared" si="31"/>
        <v>0</v>
      </c>
      <c r="Q216" s="9"/>
      <c r="S216" s="32">
        <f t="shared" si="37"/>
        <v>0</v>
      </c>
      <c r="T216" s="32">
        <f t="shared" si="34"/>
        <v>0</v>
      </c>
      <c r="U216" s="32">
        <f t="shared" si="35"/>
        <v>0</v>
      </c>
    </row>
    <row r="217" spans="1:21" x14ac:dyDescent="0.2">
      <c r="A217" s="70">
        <f t="shared" si="10"/>
        <v>202</v>
      </c>
      <c r="B217" s="121">
        <f t="shared" si="29"/>
        <v>0</v>
      </c>
      <c r="C217" s="82"/>
      <c r="D217" s="106"/>
      <c r="E217" s="106"/>
      <c r="F217" s="4"/>
      <c r="G217" s="40"/>
      <c r="H217" s="77"/>
      <c r="I217" s="290"/>
      <c r="J217" s="383"/>
      <c r="K217" s="300" t="str">
        <f t="shared" si="32"/>
        <v xml:space="preserve"> </v>
      </c>
      <c r="L217" s="301"/>
      <c r="M217" s="239">
        <f t="shared" si="33"/>
        <v>0</v>
      </c>
      <c r="N217" s="95">
        <f t="shared" si="30"/>
        <v>0</v>
      </c>
      <c r="O217" s="95">
        <f t="shared" si="36"/>
        <v>0</v>
      </c>
      <c r="P217" s="352">
        <f t="shared" si="31"/>
        <v>0</v>
      </c>
      <c r="Q217" s="9"/>
      <c r="S217" s="32">
        <f t="shared" si="37"/>
        <v>0</v>
      </c>
      <c r="T217" s="32">
        <f t="shared" si="34"/>
        <v>0</v>
      </c>
      <c r="U217" s="32">
        <f t="shared" si="35"/>
        <v>0</v>
      </c>
    </row>
    <row r="218" spans="1:21" x14ac:dyDescent="0.2">
      <c r="A218" s="70">
        <f t="shared" si="10"/>
        <v>203</v>
      </c>
      <c r="B218" s="121">
        <f t="shared" si="29"/>
        <v>0</v>
      </c>
      <c r="C218" s="82"/>
      <c r="D218" s="106"/>
      <c r="E218" s="106"/>
      <c r="F218" s="4"/>
      <c r="G218" s="40"/>
      <c r="H218" s="77"/>
      <c r="I218" s="290"/>
      <c r="J218" s="383"/>
      <c r="K218" s="300" t="str">
        <f t="shared" si="32"/>
        <v xml:space="preserve"> </v>
      </c>
      <c r="L218" s="301"/>
      <c r="M218" s="239">
        <f t="shared" si="33"/>
        <v>0</v>
      </c>
      <c r="N218" s="95">
        <f t="shared" si="30"/>
        <v>0</v>
      </c>
      <c r="O218" s="95">
        <f t="shared" si="36"/>
        <v>0</v>
      </c>
      <c r="P218" s="352">
        <f t="shared" si="31"/>
        <v>0</v>
      </c>
      <c r="Q218" s="9"/>
      <c r="S218" s="32">
        <f t="shared" si="37"/>
        <v>0</v>
      </c>
      <c r="T218" s="32">
        <f t="shared" si="34"/>
        <v>0</v>
      </c>
      <c r="U218" s="32">
        <f t="shared" si="35"/>
        <v>0</v>
      </c>
    </row>
    <row r="219" spans="1:21" x14ac:dyDescent="0.2">
      <c r="A219" s="70">
        <f t="shared" si="10"/>
        <v>204</v>
      </c>
      <c r="B219" s="121">
        <f t="shared" si="29"/>
        <v>0</v>
      </c>
      <c r="C219" s="82"/>
      <c r="D219" s="106"/>
      <c r="E219" s="106"/>
      <c r="F219" s="4"/>
      <c r="G219" s="40"/>
      <c r="H219" s="77"/>
      <c r="I219" s="290"/>
      <c r="J219" s="383"/>
      <c r="K219" s="300" t="str">
        <f t="shared" si="32"/>
        <v xml:space="preserve"> </v>
      </c>
      <c r="L219" s="301"/>
      <c r="M219" s="239">
        <f t="shared" si="33"/>
        <v>0</v>
      </c>
      <c r="N219" s="95">
        <f t="shared" si="30"/>
        <v>0</v>
      </c>
      <c r="O219" s="95">
        <f t="shared" si="36"/>
        <v>0</v>
      </c>
      <c r="P219" s="352">
        <f t="shared" si="31"/>
        <v>0</v>
      </c>
      <c r="Q219" s="9"/>
      <c r="S219" s="32">
        <f t="shared" si="37"/>
        <v>0</v>
      </c>
      <c r="T219" s="32">
        <f t="shared" si="34"/>
        <v>0</v>
      </c>
      <c r="U219" s="32">
        <f t="shared" si="35"/>
        <v>0</v>
      </c>
    </row>
    <row r="220" spans="1:21" x14ac:dyDescent="0.2">
      <c r="A220" s="70">
        <f t="shared" si="10"/>
        <v>205</v>
      </c>
      <c r="B220" s="121">
        <f t="shared" si="29"/>
        <v>0</v>
      </c>
      <c r="C220" s="82"/>
      <c r="D220" s="106"/>
      <c r="E220" s="106"/>
      <c r="F220" s="4"/>
      <c r="G220" s="40"/>
      <c r="H220" s="77"/>
      <c r="I220" s="290"/>
      <c r="J220" s="383"/>
      <c r="K220" s="300" t="str">
        <f t="shared" si="32"/>
        <v xml:space="preserve"> </v>
      </c>
      <c r="L220" s="301"/>
      <c r="M220" s="239">
        <f t="shared" si="33"/>
        <v>0</v>
      </c>
      <c r="N220" s="95">
        <f t="shared" si="30"/>
        <v>0</v>
      </c>
      <c r="O220" s="95">
        <f t="shared" si="36"/>
        <v>0</v>
      </c>
      <c r="P220" s="352">
        <f t="shared" si="31"/>
        <v>0</v>
      </c>
      <c r="Q220" s="9"/>
      <c r="S220" s="32">
        <f t="shared" si="37"/>
        <v>0</v>
      </c>
      <c r="T220" s="32">
        <f t="shared" si="34"/>
        <v>0</v>
      </c>
      <c r="U220" s="32">
        <f t="shared" si="35"/>
        <v>0</v>
      </c>
    </row>
    <row r="221" spans="1:21" x14ac:dyDescent="0.2">
      <c r="A221" s="70">
        <f t="shared" si="10"/>
        <v>206</v>
      </c>
      <c r="B221" s="121">
        <f t="shared" si="29"/>
        <v>0</v>
      </c>
      <c r="C221" s="82"/>
      <c r="D221" s="106"/>
      <c r="E221" s="106"/>
      <c r="F221" s="4"/>
      <c r="G221" s="40"/>
      <c r="H221" s="77"/>
      <c r="I221" s="290"/>
      <c r="J221" s="383"/>
      <c r="K221" s="300" t="str">
        <f t="shared" si="32"/>
        <v xml:space="preserve"> </v>
      </c>
      <c r="L221" s="301"/>
      <c r="M221" s="239">
        <f t="shared" si="33"/>
        <v>0</v>
      </c>
      <c r="N221" s="95">
        <f t="shared" si="30"/>
        <v>0</v>
      </c>
      <c r="O221" s="95">
        <f t="shared" si="36"/>
        <v>0</v>
      </c>
      <c r="P221" s="352">
        <f t="shared" si="31"/>
        <v>0</v>
      </c>
      <c r="Q221" s="9"/>
      <c r="S221" s="32">
        <f t="shared" si="37"/>
        <v>0</v>
      </c>
      <c r="T221" s="32">
        <f t="shared" si="34"/>
        <v>0</v>
      </c>
      <c r="U221" s="32">
        <f t="shared" si="35"/>
        <v>0</v>
      </c>
    </row>
    <row r="222" spans="1:21" x14ac:dyDescent="0.2">
      <c r="A222" s="70">
        <f t="shared" si="10"/>
        <v>207</v>
      </c>
      <c r="B222" s="121">
        <f t="shared" si="29"/>
        <v>0</v>
      </c>
      <c r="C222" s="82"/>
      <c r="D222" s="106"/>
      <c r="E222" s="106"/>
      <c r="F222" s="4"/>
      <c r="G222" s="40"/>
      <c r="H222" s="77"/>
      <c r="I222" s="290"/>
      <c r="J222" s="383"/>
      <c r="K222" s="300" t="str">
        <f t="shared" si="32"/>
        <v xml:space="preserve"> </v>
      </c>
      <c r="L222" s="301"/>
      <c r="M222" s="239">
        <f t="shared" si="33"/>
        <v>0</v>
      </c>
      <c r="N222" s="95">
        <f t="shared" si="30"/>
        <v>0</v>
      </c>
      <c r="O222" s="95">
        <f t="shared" si="36"/>
        <v>0</v>
      </c>
      <c r="P222" s="352">
        <f t="shared" si="31"/>
        <v>0</v>
      </c>
      <c r="Q222" s="9"/>
      <c r="S222" s="32">
        <f t="shared" si="37"/>
        <v>0</v>
      </c>
      <c r="T222" s="32">
        <f t="shared" si="34"/>
        <v>0</v>
      </c>
      <c r="U222" s="32">
        <f t="shared" si="35"/>
        <v>0</v>
      </c>
    </row>
    <row r="223" spans="1:21" x14ac:dyDescent="0.2">
      <c r="A223" s="70">
        <f t="shared" si="10"/>
        <v>208</v>
      </c>
      <c r="B223" s="121">
        <f t="shared" si="29"/>
        <v>0</v>
      </c>
      <c r="C223" s="82"/>
      <c r="D223" s="106"/>
      <c r="E223" s="106"/>
      <c r="F223" s="4"/>
      <c r="G223" s="40"/>
      <c r="H223" s="77"/>
      <c r="I223" s="290"/>
      <c r="J223" s="383"/>
      <c r="K223" s="300" t="str">
        <f t="shared" si="32"/>
        <v xml:space="preserve"> </v>
      </c>
      <c r="L223" s="301"/>
      <c r="M223" s="239">
        <f t="shared" si="33"/>
        <v>0</v>
      </c>
      <c r="N223" s="95">
        <f t="shared" si="30"/>
        <v>0</v>
      </c>
      <c r="O223" s="95">
        <f t="shared" si="36"/>
        <v>0</v>
      </c>
      <c r="P223" s="352">
        <f t="shared" si="31"/>
        <v>0</v>
      </c>
      <c r="Q223" s="9"/>
      <c r="S223" s="32">
        <f t="shared" si="37"/>
        <v>0</v>
      </c>
      <c r="T223" s="32">
        <f t="shared" si="34"/>
        <v>0</v>
      </c>
      <c r="U223" s="32">
        <f t="shared" si="35"/>
        <v>0</v>
      </c>
    </row>
    <row r="224" spans="1:21" x14ac:dyDescent="0.2">
      <c r="A224" s="70">
        <f t="shared" si="10"/>
        <v>209</v>
      </c>
      <c r="B224" s="121">
        <f t="shared" si="29"/>
        <v>0</v>
      </c>
      <c r="C224" s="82"/>
      <c r="D224" s="106"/>
      <c r="E224" s="106"/>
      <c r="F224" s="4"/>
      <c r="G224" s="40"/>
      <c r="H224" s="77"/>
      <c r="I224" s="290"/>
      <c r="J224" s="383"/>
      <c r="K224" s="300" t="str">
        <f t="shared" si="32"/>
        <v xml:space="preserve"> </v>
      </c>
      <c r="L224" s="301"/>
      <c r="M224" s="239">
        <f t="shared" si="33"/>
        <v>0</v>
      </c>
      <c r="N224" s="95">
        <f t="shared" si="30"/>
        <v>0</v>
      </c>
      <c r="O224" s="95">
        <f t="shared" si="36"/>
        <v>0</v>
      </c>
      <c r="P224" s="352">
        <f t="shared" si="31"/>
        <v>0</v>
      </c>
      <c r="Q224" s="9"/>
      <c r="S224" s="32">
        <f t="shared" si="37"/>
        <v>0</v>
      </c>
      <c r="T224" s="32">
        <f t="shared" si="34"/>
        <v>0</v>
      </c>
      <c r="U224" s="32">
        <f t="shared" si="35"/>
        <v>0</v>
      </c>
    </row>
    <row r="225" spans="1:21" x14ac:dyDescent="0.2">
      <c r="A225" s="70">
        <f t="shared" si="10"/>
        <v>210</v>
      </c>
      <c r="B225" s="121">
        <f t="shared" si="29"/>
        <v>0</v>
      </c>
      <c r="C225" s="82"/>
      <c r="D225" s="106"/>
      <c r="E225" s="106"/>
      <c r="F225" s="4"/>
      <c r="G225" s="40"/>
      <c r="H225" s="77"/>
      <c r="I225" s="290"/>
      <c r="J225" s="383"/>
      <c r="K225" s="300" t="str">
        <f t="shared" si="32"/>
        <v xml:space="preserve"> </v>
      </c>
      <c r="L225" s="301"/>
      <c r="M225" s="239">
        <f t="shared" si="33"/>
        <v>0</v>
      </c>
      <c r="N225" s="95">
        <f t="shared" si="30"/>
        <v>0</v>
      </c>
      <c r="O225" s="95">
        <f t="shared" si="36"/>
        <v>0</v>
      </c>
      <c r="P225" s="352">
        <f t="shared" si="31"/>
        <v>0</v>
      </c>
      <c r="Q225" s="9"/>
      <c r="S225" s="32">
        <f t="shared" si="37"/>
        <v>0</v>
      </c>
      <c r="T225" s="32">
        <f t="shared" si="34"/>
        <v>0</v>
      </c>
      <c r="U225" s="32">
        <f t="shared" si="35"/>
        <v>0</v>
      </c>
    </row>
    <row r="226" spans="1:21" x14ac:dyDescent="0.2">
      <c r="A226" s="70">
        <f t="shared" si="10"/>
        <v>211</v>
      </c>
      <c r="B226" s="121">
        <f t="shared" si="29"/>
        <v>0</v>
      </c>
      <c r="C226" s="82"/>
      <c r="D226" s="106"/>
      <c r="E226" s="106"/>
      <c r="F226" s="4"/>
      <c r="G226" s="40"/>
      <c r="H226" s="77"/>
      <c r="I226" s="290"/>
      <c r="J226" s="383"/>
      <c r="K226" s="300" t="str">
        <f t="shared" si="32"/>
        <v xml:space="preserve"> </v>
      </c>
      <c r="L226" s="301"/>
      <c r="M226" s="239">
        <f t="shared" si="33"/>
        <v>0</v>
      </c>
      <c r="N226" s="95">
        <f t="shared" si="30"/>
        <v>0</v>
      </c>
      <c r="O226" s="95">
        <f t="shared" si="36"/>
        <v>0</v>
      </c>
      <c r="P226" s="352">
        <f t="shared" si="31"/>
        <v>0</v>
      </c>
      <c r="Q226" s="9"/>
      <c r="S226" s="32">
        <f t="shared" si="37"/>
        <v>0</v>
      </c>
      <c r="T226" s="32">
        <f t="shared" si="34"/>
        <v>0</v>
      </c>
      <c r="U226" s="32">
        <f t="shared" si="35"/>
        <v>0</v>
      </c>
    </row>
    <row r="227" spans="1:21" x14ac:dyDescent="0.2">
      <c r="A227" s="70">
        <f t="shared" si="10"/>
        <v>212</v>
      </c>
      <c r="B227" s="121">
        <f t="shared" si="29"/>
        <v>0</v>
      </c>
      <c r="C227" s="82"/>
      <c r="D227" s="106"/>
      <c r="E227" s="106"/>
      <c r="F227" s="4"/>
      <c r="G227" s="40"/>
      <c r="H227" s="77"/>
      <c r="I227" s="290"/>
      <c r="J227" s="383"/>
      <c r="K227" s="300" t="str">
        <f t="shared" si="32"/>
        <v xml:space="preserve"> </v>
      </c>
      <c r="L227" s="301"/>
      <c r="M227" s="239">
        <f t="shared" si="33"/>
        <v>0</v>
      </c>
      <c r="N227" s="95">
        <f t="shared" si="30"/>
        <v>0</v>
      </c>
      <c r="O227" s="95">
        <f t="shared" si="36"/>
        <v>0</v>
      </c>
      <c r="P227" s="352">
        <f t="shared" si="31"/>
        <v>0</v>
      </c>
      <c r="Q227" s="9"/>
      <c r="S227" s="32">
        <f t="shared" si="37"/>
        <v>0</v>
      </c>
      <c r="T227" s="32">
        <f t="shared" si="34"/>
        <v>0</v>
      </c>
      <c r="U227" s="32">
        <f t="shared" si="35"/>
        <v>0</v>
      </c>
    </row>
    <row r="228" spans="1:21" x14ac:dyDescent="0.2">
      <c r="A228" s="70">
        <f t="shared" si="10"/>
        <v>213</v>
      </c>
      <c r="B228" s="121">
        <f t="shared" si="29"/>
        <v>0</v>
      </c>
      <c r="C228" s="82"/>
      <c r="D228" s="106"/>
      <c r="E228" s="106"/>
      <c r="F228" s="4"/>
      <c r="G228" s="40"/>
      <c r="H228" s="77"/>
      <c r="I228" s="290"/>
      <c r="J228" s="383"/>
      <c r="K228" s="300" t="str">
        <f t="shared" si="32"/>
        <v xml:space="preserve"> </v>
      </c>
      <c r="L228" s="301"/>
      <c r="M228" s="239">
        <f t="shared" si="33"/>
        <v>0</v>
      </c>
      <c r="N228" s="95">
        <f t="shared" si="30"/>
        <v>0</v>
      </c>
      <c r="O228" s="95">
        <f t="shared" si="36"/>
        <v>0</v>
      </c>
      <c r="P228" s="352">
        <f t="shared" si="31"/>
        <v>0</v>
      </c>
      <c r="Q228" s="9"/>
      <c r="S228" s="32">
        <f t="shared" si="37"/>
        <v>0</v>
      </c>
      <c r="T228" s="32">
        <f t="shared" si="34"/>
        <v>0</v>
      </c>
      <c r="U228" s="32">
        <f t="shared" si="35"/>
        <v>0</v>
      </c>
    </row>
    <row r="229" spans="1:21" x14ac:dyDescent="0.2">
      <c r="A229" s="70">
        <f t="shared" si="10"/>
        <v>214</v>
      </c>
      <c r="B229" s="121">
        <f t="shared" si="29"/>
        <v>0</v>
      </c>
      <c r="C229" s="82"/>
      <c r="D229" s="106"/>
      <c r="E229" s="106"/>
      <c r="F229" s="4"/>
      <c r="G229" s="40"/>
      <c r="H229" s="77"/>
      <c r="I229" s="290"/>
      <c r="J229" s="383"/>
      <c r="K229" s="300" t="str">
        <f t="shared" si="32"/>
        <v xml:space="preserve"> </v>
      </c>
      <c r="L229" s="301"/>
      <c r="M229" s="239">
        <f t="shared" si="33"/>
        <v>0</v>
      </c>
      <c r="N229" s="95">
        <f t="shared" si="30"/>
        <v>0</v>
      </c>
      <c r="O229" s="95">
        <f t="shared" si="36"/>
        <v>0</v>
      </c>
      <c r="P229" s="352">
        <f t="shared" si="31"/>
        <v>0</v>
      </c>
      <c r="Q229" s="9"/>
      <c r="S229" s="32">
        <f t="shared" si="37"/>
        <v>0</v>
      </c>
      <c r="T229" s="32">
        <f t="shared" si="34"/>
        <v>0</v>
      </c>
      <c r="U229" s="32">
        <f t="shared" si="35"/>
        <v>0</v>
      </c>
    </row>
    <row r="230" spans="1:21" x14ac:dyDescent="0.2">
      <c r="A230" s="70">
        <f t="shared" si="10"/>
        <v>215</v>
      </c>
      <c r="B230" s="121">
        <f t="shared" si="29"/>
        <v>0</v>
      </c>
      <c r="C230" s="82"/>
      <c r="D230" s="106"/>
      <c r="E230" s="106"/>
      <c r="F230" s="4"/>
      <c r="G230" s="40"/>
      <c r="H230" s="77"/>
      <c r="I230" s="290"/>
      <c r="J230" s="383"/>
      <c r="K230" s="300" t="str">
        <f t="shared" si="32"/>
        <v xml:space="preserve"> </v>
      </c>
      <c r="L230" s="301"/>
      <c r="M230" s="239">
        <f t="shared" si="33"/>
        <v>0</v>
      </c>
      <c r="N230" s="95">
        <f t="shared" si="30"/>
        <v>0</v>
      </c>
      <c r="O230" s="95">
        <f t="shared" si="36"/>
        <v>0</v>
      </c>
      <c r="P230" s="352">
        <f t="shared" si="31"/>
        <v>0</v>
      </c>
      <c r="Q230" s="9"/>
      <c r="S230" s="32">
        <f t="shared" si="37"/>
        <v>0</v>
      </c>
      <c r="T230" s="32">
        <f t="shared" si="34"/>
        <v>0</v>
      </c>
      <c r="U230" s="32">
        <f t="shared" si="35"/>
        <v>0</v>
      </c>
    </row>
    <row r="231" spans="1:21" x14ac:dyDescent="0.2">
      <c r="A231" s="70">
        <f t="shared" si="10"/>
        <v>216</v>
      </c>
      <c r="B231" s="121">
        <f t="shared" si="29"/>
        <v>0</v>
      </c>
      <c r="C231" s="82"/>
      <c r="D231" s="106"/>
      <c r="E231" s="106"/>
      <c r="F231" s="4"/>
      <c r="G231" s="40"/>
      <c r="H231" s="77"/>
      <c r="I231" s="290"/>
      <c r="J231" s="383"/>
      <c r="K231" s="300" t="str">
        <f t="shared" si="32"/>
        <v xml:space="preserve"> </v>
      </c>
      <c r="L231" s="301"/>
      <c r="M231" s="239">
        <f t="shared" si="33"/>
        <v>0</v>
      </c>
      <c r="N231" s="95">
        <f t="shared" si="30"/>
        <v>0</v>
      </c>
      <c r="O231" s="95">
        <f t="shared" si="36"/>
        <v>0</v>
      </c>
      <c r="P231" s="352">
        <f t="shared" si="31"/>
        <v>0</v>
      </c>
      <c r="Q231" s="9"/>
      <c r="S231" s="32">
        <f t="shared" si="37"/>
        <v>0</v>
      </c>
      <c r="T231" s="32">
        <f t="shared" si="34"/>
        <v>0</v>
      </c>
      <c r="U231" s="32">
        <f t="shared" si="35"/>
        <v>0</v>
      </c>
    </row>
    <row r="232" spans="1:21" x14ac:dyDescent="0.2">
      <c r="A232" s="70">
        <f t="shared" si="10"/>
        <v>217</v>
      </c>
      <c r="B232" s="121">
        <f t="shared" si="29"/>
        <v>0</v>
      </c>
      <c r="C232" s="82"/>
      <c r="D232" s="106"/>
      <c r="E232" s="106"/>
      <c r="F232" s="4"/>
      <c r="G232" s="40"/>
      <c r="H232" s="77"/>
      <c r="I232" s="290"/>
      <c r="J232" s="383"/>
      <c r="K232" s="300" t="str">
        <f t="shared" si="32"/>
        <v xml:space="preserve"> </v>
      </c>
      <c r="L232" s="301"/>
      <c r="M232" s="239">
        <f t="shared" si="33"/>
        <v>0</v>
      </c>
      <c r="N232" s="95">
        <f t="shared" si="30"/>
        <v>0</v>
      </c>
      <c r="O232" s="95">
        <f t="shared" si="36"/>
        <v>0</v>
      </c>
      <c r="P232" s="352">
        <f t="shared" si="31"/>
        <v>0</v>
      </c>
      <c r="Q232" s="9"/>
      <c r="S232" s="32">
        <f t="shared" si="37"/>
        <v>0</v>
      </c>
      <c r="T232" s="32">
        <f t="shared" si="34"/>
        <v>0</v>
      </c>
      <c r="U232" s="32">
        <f t="shared" si="35"/>
        <v>0</v>
      </c>
    </row>
    <row r="233" spans="1:21" x14ac:dyDescent="0.2">
      <c r="A233" s="70">
        <f t="shared" si="10"/>
        <v>218</v>
      </c>
      <c r="B233" s="121">
        <f t="shared" si="29"/>
        <v>0</v>
      </c>
      <c r="C233" s="82"/>
      <c r="D233" s="106"/>
      <c r="E233" s="106"/>
      <c r="F233" s="4"/>
      <c r="G233" s="40"/>
      <c r="H233" s="77"/>
      <c r="I233" s="290"/>
      <c r="J233" s="383"/>
      <c r="K233" s="300" t="str">
        <f t="shared" si="32"/>
        <v xml:space="preserve"> </v>
      </c>
      <c r="L233" s="301"/>
      <c r="M233" s="239">
        <f t="shared" si="33"/>
        <v>0</v>
      </c>
      <c r="N233" s="95">
        <f t="shared" si="30"/>
        <v>0</v>
      </c>
      <c r="O233" s="95">
        <f t="shared" si="36"/>
        <v>0</v>
      </c>
      <c r="P233" s="352">
        <f t="shared" si="31"/>
        <v>0</v>
      </c>
      <c r="Q233" s="9"/>
      <c r="S233" s="32">
        <f t="shared" si="37"/>
        <v>0</v>
      </c>
      <c r="T233" s="32">
        <f t="shared" si="34"/>
        <v>0</v>
      </c>
      <c r="U233" s="32">
        <f t="shared" si="35"/>
        <v>0</v>
      </c>
    </row>
    <row r="234" spans="1:21" x14ac:dyDescent="0.2">
      <c r="A234" s="70">
        <f t="shared" si="10"/>
        <v>219</v>
      </c>
      <c r="B234" s="121">
        <f t="shared" si="29"/>
        <v>0</v>
      </c>
      <c r="C234" s="82"/>
      <c r="D234" s="106"/>
      <c r="E234" s="106"/>
      <c r="F234" s="4"/>
      <c r="G234" s="40"/>
      <c r="H234" s="77"/>
      <c r="I234" s="290"/>
      <c r="J234" s="383"/>
      <c r="K234" s="300" t="str">
        <f t="shared" si="32"/>
        <v xml:space="preserve"> </v>
      </c>
      <c r="L234" s="301"/>
      <c r="M234" s="239">
        <f t="shared" si="33"/>
        <v>0</v>
      </c>
      <c r="N234" s="95">
        <f t="shared" si="30"/>
        <v>0</v>
      </c>
      <c r="O234" s="95">
        <f t="shared" si="36"/>
        <v>0</v>
      </c>
      <c r="P234" s="352">
        <f t="shared" si="31"/>
        <v>0</v>
      </c>
      <c r="Q234" s="9"/>
      <c r="S234" s="32">
        <f t="shared" si="37"/>
        <v>0</v>
      </c>
      <c r="T234" s="32">
        <f t="shared" si="34"/>
        <v>0</v>
      </c>
      <c r="U234" s="32">
        <f t="shared" si="35"/>
        <v>0</v>
      </c>
    </row>
    <row r="235" spans="1:21" x14ac:dyDescent="0.2">
      <c r="A235" s="70">
        <f t="shared" si="10"/>
        <v>220</v>
      </c>
      <c r="B235" s="121">
        <f t="shared" si="29"/>
        <v>0</v>
      </c>
      <c r="C235" s="82"/>
      <c r="D235" s="106"/>
      <c r="E235" s="106"/>
      <c r="F235" s="4"/>
      <c r="G235" s="40"/>
      <c r="H235" s="77"/>
      <c r="I235" s="290"/>
      <c r="J235" s="383"/>
      <c r="K235" s="300" t="str">
        <f t="shared" si="32"/>
        <v xml:space="preserve"> </v>
      </c>
      <c r="L235" s="301"/>
      <c r="M235" s="239">
        <f t="shared" si="33"/>
        <v>0</v>
      </c>
      <c r="N235" s="95">
        <f t="shared" si="30"/>
        <v>0</v>
      </c>
      <c r="O235" s="95">
        <f t="shared" si="36"/>
        <v>0</v>
      </c>
      <c r="P235" s="352">
        <f t="shared" si="31"/>
        <v>0</v>
      </c>
      <c r="Q235" s="9"/>
      <c r="S235" s="32">
        <f t="shared" si="37"/>
        <v>0</v>
      </c>
      <c r="T235" s="32">
        <f t="shared" si="34"/>
        <v>0</v>
      </c>
      <c r="U235" s="32">
        <f t="shared" si="35"/>
        <v>0</v>
      </c>
    </row>
    <row r="236" spans="1:21" x14ac:dyDescent="0.2">
      <c r="A236" s="70">
        <f t="shared" si="10"/>
        <v>221</v>
      </c>
      <c r="B236" s="121">
        <f t="shared" si="29"/>
        <v>0</v>
      </c>
      <c r="C236" s="82"/>
      <c r="D236" s="106"/>
      <c r="E236" s="106"/>
      <c r="F236" s="4"/>
      <c r="G236" s="40"/>
      <c r="H236" s="77"/>
      <c r="I236" s="290"/>
      <c r="J236" s="383"/>
      <c r="K236" s="300" t="str">
        <f t="shared" si="32"/>
        <v xml:space="preserve"> </v>
      </c>
      <c r="L236" s="301"/>
      <c r="M236" s="239">
        <f t="shared" si="33"/>
        <v>0</v>
      </c>
      <c r="N236" s="95">
        <f t="shared" si="30"/>
        <v>0</v>
      </c>
      <c r="O236" s="95">
        <f t="shared" si="36"/>
        <v>0</v>
      </c>
      <c r="P236" s="352">
        <f t="shared" si="31"/>
        <v>0</v>
      </c>
      <c r="Q236" s="9"/>
      <c r="S236" s="32">
        <f t="shared" si="37"/>
        <v>0</v>
      </c>
      <c r="T236" s="32">
        <f t="shared" si="34"/>
        <v>0</v>
      </c>
      <c r="U236" s="32">
        <f t="shared" si="35"/>
        <v>0</v>
      </c>
    </row>
    <row r="237" spans="1:21" x14ac:dyDescent="0.2">
      <c r="A237" s="70">
        <f t="shared" si="10"/>
        <v>222</v>
      </c>
      <c r="B237" s="121">
        <f t="shared" si="29"/>
        <v>0</v>
      </c>
      <c r="C237" s="82"/>
      <c r="D237" s="106"/>
      <c r="E237" s="106"/>
      <c r="F237" s="4"/>
      <c r="G237" s="40"/>
      <c r="H237" s="77"/>
      <c r="I237" s="290"/>
      <c r="J237" s="383"/>
      <c r="K237" s="300" t="str">
        <f t="shared" si="32"/>
        <v xml:space="preserve"> </v>
      </c>
      <c r="L237" s="301"/>
      <c r="M237" s="239">
        <f t="shared" si="33"/>
        <v>0</v>
      </c>
      <c r="N237" s="95">
        <f t="shared" si="30"/>
        <v>0</v>
      </c>
      <c r="O237" s="95">
        <f t="shared" si="36"/>
        <v>0</v>
      </c>
      <c r="P237" s="352">
        <f t="shared" si="31"/>
        <v>0</v>
      </c>
      <c r="Q237" s="9"/>
      <c r="S237" s="32">
        <f t="shared" si="37"/>
        <v>0</v>
      </c>
      <c r="T237" s="32">
        <f t="shared" si="34"/>
        <v>0</v>
      </c>
      <c r="U237" s="32">
        <f t="shared" si="35"/>
        <v>0</v>
      </c>
    </row>
    <row r="238" spans="1:21" x14ac:dyDescent="0.2">
      <c r="A238" s="70">
        <f t="shared" si="10"/>
        <v>223</v>
      </c>
      <c r="B238" s="121">
        <f t="shared" si="29"/>
        <v>0</v>
      </c>
      <c r="C238" s="82"/>
      <c r="D238" s="106"/>
      <c r="E238" s="106"/>
      <c r="F238" s="4"/>
      <c r="G238" s="40"/>
      <c r="H238" s="77"/>
      <c r="I238" s="290"/>
      <c r="J238" s="383"/>
      <c r="K238" s="300" t="str">
        <f t="shared" si="32"/>
        <v xml:space="preserve"> </v>
      </c>
      <c r="L238" s="301"/>
      <c r="M238" s="239">
        <f t="shared" si="33"/>
        <v>0</v>
      </c>
      <c r="N238" s="95">
        <f t="shared" si="30"/>
        <v>0</v>
      </c>
      <c r="O238" s="95">
        <f t="shared" si="36"/>
        <v>0</v>
      </c>
      <c r="P238" s="352">
        <f t="shared" si="31"/>
        <v>0</v>
      </c>
      <c r="Q238" s="9"/>
      <c r="S238" s="32">
        <f t="shared" si="37"/>
        <v>0</v>
      </c>
      <c r="T238" s="32">
        <f t="shared" si="34"/>
        <v>0</v>
      </c>
      <c r="U238" s="32">
        <f t="shared" si="35"/>
        <v>0</v>
      </c>
    </row>
    <row r="239" spans="1:21" x14ac:dyDescent="0.2">
      <c r="A239" s="70">
        <f t="shared" si="10"/>
        <v>224</v>
      </c>
      <c r="B239" s="121">
        <f t="shared" si="29"/>
        <v>0</v>
      </c>
      <c r="C239" s="82"/>
      <c r="D239" s="106"/>
      <c r="E239" s="106"/>
      <c r="F239" s="4"/>
      <c r="G239" s="40"/>
      <c r="H239" s="77"/>
      <c r="I239" s="290"/>
      <c r="J239" s="383"/>
      <c r="K239" s="300" t="str">
        <f t="shared" si="32"/>
        <v xml:space="preserve"> </v>
      </c>
      <c r="L239" s="301"/>
      <c r="M239" s="239">
        <f t="shared" si="33"/>
        <v>0</v>
      </c>
      <c r="N239" s="95">
        <f t="shared" si="30"/>
        <v>0</v>
      </c>
      <c r="O239" s="95">
        <f t="shared" si="36"/>
        <v>0</v>
      </c>
      <c r="P239" s="352">
        <f t="shared" si="31"/>
        <v>0</v>
      </c>
      <c r="Q239" s="9"/>
      <c r="S239" s="32">
        <f t="shared" si="37"/>
        <v>0</v>
      </c>
      <c r="T239" s="32">
        <f t="shared" si="34"/>
        <v>0</v>
      </c>
      <c r="U239" s="32">
        <f t="shared" si="35"/>
        <v>0</v>
      </c>
    </row>
    <row r="240" spans="1:21" x14ac:dyDescent="0.2">
      <c r="A240" s="70">
        <f t="shared" si="10"/>
        <v>225</v>
      </c>
      <c r="B240" s="121">
        <f t="shared" si="29"/>
        <v>0</v>
      </c>
      <c r="C240" s="82"/>
      <c r="D240" s="106"/>
      <c r="E240" s="106"/>
      <c r="F240" s="4"/>
      <c r="G240" s="40"/>
      <c r="H240" s="77"/>
      <c r="I240" s="290"/>
      <c r="J240" s="383"/>
      <c r="K240" s="300" t="str">
        <f t="shared" si="32"/>
        <v xml:space="preserve"> </v>
      </c>
      <c r="L240" s="301"/>
      <c r="M240" s="239">
        <f t="shared" si="33"/>
        <v>0</v>
      </c>
      <c r="N240" s="95">
        <f t="shared" si="30"/>
        <v>0</v>
      </c>
      <c r="O240" s="95">
        <f t="shared" si="36"/>
        <v>0</v>
      </c>
      <c r="P240" s="352">
        <f t="shared" si="31"/>
        <v>0</v>
      </c>
      <c r="Q240" s="9"/>
      <c r="S240" s="32">
        <f t="shared" si="37"/>
        <v>0</v>
      </c>
      <c r="T240" s="32">
        <f t="shared" si="34"/>
        <v>0</v>
      </c>
      <c r="U240" s="32">
        <f t="shared" si="35"/>
        <v>0</v>
      </c>
    </row>
    <row r="241" spans="1:21" x14ac:dyDescent="0.2">
      <c r="A241" s="70">
        <f t="shared" si="10"/>
        <v>226</v>
      </c>
      <c r="B241" s="121">
        <f t="shared" si="29"/>
        <v>0</v>
      </c>
      <c r="C241" s="82"/>
      <c r="D241" s="106"/>
      <c r="E241" s="106"/>
      <c r="F241" s="4"/>
      <c r="G241" s="40"/>
      <c r="H241" s="77"/>
      <c r="I241" s="290"/>
      <c r="J241" s="383"/>
      <c r="K241" s="300" t="str">
        <f t="shared" si="32"/>
        <v xml:space="preserve"> </v>
      </c>
      <c r="L241" s="301"/>
      <c r="M241" s="239">
        <f t="shared" si="33"/>
        <v>0</v>
      </c>
      <c r="N241" s="95">
        <f t="shared" si="30"/>
        <v>0</v>
      </c>
      <c r="O241" s="95">
        <f t="shared" si="36"/>
        <v>0</v>
      </c>
      <c r="P241" s="352">
        <f t="shared" si="31"/>
        <v>0</v>
      </c>
      <c r="Q241" s="9"/>
      <c r="S241" s="32">
        <f t="shared" si="37"/>
        <v>0</v>
      </c>
      <c r="T241" s="32">
        <f t="shared" si="34"/>
        <v>0</v>
      </c>
      <c r="U241" s="32">
        <f t="shared" si="35"/>
        <v>0</v>
      </c>
    </row>
    <row r="242" spans="1:21" x14ac:dyDescent="0.2">
      <c r="A242" s="70">
        <f t="shared" si="10"/>
        <v>227</v>
      </c>
      <c r="B242" s="121">
        <f t="shared" si="29"/>
        <v>0</v>
      </c>
      <c r="C242" s="82"/>
      <c r="D242" s="106"/>
      <c r="E242" s="106"/>
      <c r="F242" s="4"/>
      <c r="G242" s="40"/>
      <c r="H242" s="77"/>
      <c r="I242" s="290"/>
      <c r="J242" s="383"/>
      <c r="K242" s="300" t="str">
        <f t="shared" si="32"/>
        <v xml:space="preserve"> </v>
      </c>
      <c r="L242" s="301"/>
      <c r="M242" s="239">
        <f t="shared" si="33"/>
        <v>0</v>
      </c>
      <c r="N242" s="95">
        <f t="shared" si="30"/>
        <v>0</v>
      </c>
      <c r="O242" s="95">
        <f t="shared" si="36"/>
        <v>0</v>
      </c>
      <c r="P242" s="352">
        <f t="shared" si="31"/>
        <v>0</v>
      </c>
      <c r="Q242" s="9"/>
      <c r="S242" s="32">
        <f t="shared" si="37"/>
        <v>0</v>
      </c>
      <c r="T242" s="32">
        <f t="shared" si="34"/>
        <v>0</v>
      </c>
      <c r="U242" s="32">
        <f t="shared" si="35"/>
        <v>0</v>
      </c>
    </row>
    <row r="243" spans="1:21" x14ac:dyDescent="0.2">
      <c r="A243" s="70">
        <f t="shared" si="10"/>
        <v>228</v>
      </c>
      <c r="B243" s="121">
        <f t="shared" si="29"/>
        <v>0</v>
      </c>
      <c r="C243" s="82"/>
      <c r="D243" s="106"/>
      <c r="E243" s="106"/>
      <c r="F243" s="4"/>
      <c r="G243" s="40"/>
      <c r="H243" s="77"/>
      <c r="I243" s="290"/>
      <c r="J243" s="383"/>
      <c r="K243" s="300" t="str">
        <f t="shared" si="32"/>
        <v xml:space="preserve"> </v>
      </c>
      <c r="L243" s="301"/>
      <c r="M243" s="239">
        <f t="shared" si="33"/>
        <v>0</v>
      </c>
      <c r="N243" s="95">
        <f t="shared" si="30"/>
        <v>0</v>
      </c>
      <c r="O243" s="95">
        <f t="shared" si="36"/>
        <v>0</v>
      </c>
      <c r="P243" s="352">
        <f t="shared" si="31"/>
        <v>0</v>
      </c>
      <c r="Q243" s="9"/>
      <c r="S243" s="32">
        <f t="shared" si="37"/>
        <v>0</v>
      </c>
      <c r="T243" s="32">
        <f t="shared" si="34"/>
        <v>0</v>
      </c>
      <c r="U243" s="32">
        <f t="shared" si="35"/>
        <v>0</v>
      </c>
    </row>
    <row r="244" spans="1:21" x14ac:dyDescent="0.2">
      <c r="A244" s="70">
        <f t="shared" si="10"/>
        <v>229</v>
      </c>
      <c r="B244" s="121">
        <f t="shared" si="29"/>
        <v>0</v>
      </c>
      <c r="C244" s="82"/>
      <c r="D244" s="106"/>
      <c r="E244" s="106"/>
      <c r="F244" s="4"/>
      <c r="G244" s="40"/>
      <c r="H244" s="77"/>
      <c r="I244" s="290"/>
      <c r="J244" s="383"/>
      <c r="K244" s="300" t="str">
        <f t="shared" si="32"/>
        <v xml:space="preserve"> </v>
      </c>
      <c r="L244" s="301"/>
      <c r="M244" s="239">
        <f t="shared" si="33"/>
        <v>0</v>
      </c>
      <c r="N244" s="95">
        <f t="shared" si="30"/>
        <v>0</v>
      </c>
      <c r="O244" s="95">
        <f t="shared" si="36"/>
        <v>0</v>
      </c>
      <c r="P244" s="352">
        <f t="shared" si="31"/>
        <v>0</v>
      </c>
      <c r="Q244" s="9"/>
      <c r="S244" s="32">
        <f t="shared" si="37"/>
        <v>0</v>
      </c>
      <c r="T244" s="32">
        <f t="shared" si="34"/>
        <v>0</v>
      </c>
      <c r="U244" s="32">
        <f t="shared" si="35"/>
        <v>0</v>
      </c>
    </row>
    <row r="245" spans="1:21" x14ac:dyDescent="0.2">
      <c r="A245" s="70">
        <f t="shared" si="10"/>
        <v>230</v>
      </c>
      <c r="B245" s="121">
        <f t="shared" si="29"/>
        <v>0</v>
      </c>
      <c r="C245" s="82"/>
      <c r="D245" s="106"/>
      <c r="E245" s="106"/>
      <c r="F245" s="4"/>
      <c r="G245" s="40"/>
      <c r="H245" s="77"/>
      <c r="I245" s="290"/>
      <c r="J245" s="383"/>
      <c r="K245" s="300" t="str">
        <f t="shared" si="32"/>
        <v xml:space="preserve"> </v>
      </c>
      <c r="L245" s="301"/>
      <c r="M245" s="239">
        <f t="shared" si="33"/>
        <v>0</v>
      </c>
      <c r="N245" s="95">
        <f t="shared" si="30"/>
        <v>0</v>
      </c>
      <c r="O245" s="95">
        <f t="shared" si="36"/>
        <v>0</v>
      </c>
      <c r="P245" s="352">
        <f t="shared" si="31"/>
        <v>0</v>
      </c>
      <c r="Q245" s="9"/>
      <c r="S245" s="32">
        <f t="shared" si="37"/>
        <v>0</v>
      </c>
      <c r="T245" s="32">
        <f t="shared" si="34"/>
        <v>0</v>
      </c>
      <c r="U245" s="32">
        <f t="shared" si="35"/>
        <v>0</v>
      </c>
    </row>
    <row r="246" spans="1:21" x14ac:dyDescent="0.2">
      <c r="A246" s="70">
        <f t="shared" si="10"/>
        <v>231</v>
      </c>
      <c r="B246" s="121">
        <f t="shared" si="29"/>
        <v>0</v>
      </c>
      <c r="C246" s="82"/>
      <c r="D246" s="106"/>
      <c r="E246" s="106"/>
      <c r="F246" s="4"/>
      <c r="G246" s="40"/>
      <c r="H246" s="77"/>
      <c r="I246" s="290"/>
      <c r="J246" s="383"/>
      <c r="K246" s="300" t="str">
        <f t="shared" si="32"/>
        <v xml:space="preserve"> </v>
      </c>
      <c r="L246" s="301"/>
      <c r="M246" s="239">
        <f t="shared" si="33"/>
        <v>0</v>
      </c>
      <c r="N246" s="95">
        <f t="shared" si="30"/>
        <v>0</v>
      </c>
      <c r="O246" s="95">
        <f t="shared" si="36"/>
        <v>0</v>
      </c>
      <c r="P246" s="352">
        <f t="shared" si="31"/>
        <v>0</v>
      </c>
      <c r="Q246" s="9"/>
      <c r="S246" s="32">
        <f t="shared" si="37"/>
        <v>0</v>
      </c>
      <c r="T246" s="32">
        <f t="shared" si="34"/>
        <v>0</v>
      </c>
      <c r="U246" s="32">
        <f t="shared" si="35"/>
        <v>0</v>
      </c>
    </row>
    <row r="247" spans="1:21" x14ac:dyDescent="0.2">
      <c r="A247" s="70">
        <f t="shared" si="10"/>
        <v>232</v>
      </c>
      <c r="B247" s="121">
        <f t="shared" si="29"/>
        <v>0</v>
      </c>
      <c r="C247" s="82"/>
      <c r="D247" s="106"/>
      <c r="E247" s="106"/>
      <c r="F247" s="4"/>
      <c r="G247" s="40"/>
      <c r="H247" s="77"/>
      <c r="I247" s="290"/>
      <c r="J247" s="383"/>
      <c r="K247" s="300" t="str">
        <f t="shared" si="32"/>
        <v xml:space="preserve"> </v>
      </c>
      <c r="L247" s="301"/>
      <c r="M247" s="239">
        <f t="shared" si="33"/>
        <v>0</v>
      </c>
      <c r="N247" s="95">
        <f t="shared" si="30"/>
        <v>0</v>
      </c>
      <c r="O247" s="95">
        <f t="shared" si="36"/>
        <v>0</v>
      </c>
      <c r="P247" s="352">
        <f t="shared" si="31"/>
        <v>0</v>
      </c>
      <c r="Q247" s="9"/>
      <c r="S247" s="32">
        <f t="shared" si="37"/>
        <v>0</v>
      </c>
      <c r="T247" s="32">
        <f t="shared" si="34"/>
        <v>0</v>
      </c>
      <c r="U247" s="32">
        <f t="shared" si="35"/>
        <v>0</v>
      </c>
    </row>
    <row r="248" spans="1:21" x14ac:dyDescent="0.2">
      <c r="A248" s="70">
        <f t="shared" si="10"/>
        <v>233</v>
      </c>
      <c r="B248" s="121">
        <f t="shared" si="29"/>
        <v>0</v>
      </c>
      <c r="C248" s="82"/>
      <c r="D248" s="106"/>
      <c r="E248" s="106"/>
      <c r="F248" s="4"/>
      <c r="G248" s="40"/>
      <c r="H248" s="77"/>
      <c r="I248" s="290"/>
      <c r="J248" s="383"/>
      <c r="K248" s="300" t="str">
        <f t="shared" si="32"/>
        <v xml:space="preserve"> </v>
      </c>
      <c r="L248" s="301"/>
      <c r="M248" s="239">
        <f t="shared" si="33"/>
        <v>0</v>
      </c>
      <c r="N248" s="95">
        <f t="shared" si="30"/>
        <v>0</v>
      </c>
      <c r="O248" s="95">
        <f t="shared" si="36"/>
        <v>0</v>
      </c>
      <c r="P248" s="352">
        <f t="shared" si="31"/>
        <v>0</v>
      </c>
      <c r="Q248" s="9"/>
      <c r="S248" s="32">
        <f t="shared" si="37"/>
        <v>0</v>
      </c>
      <c r="T248" s="32">
        <f t="shared" si="34"/>
        <v>0</v>
      </c>
      <c r="U248" s="32">
        <f t="shared" si="35"/>
        <v>0</v>
      </c>
    </row>
    <row r="249" spans="1:21" x14ac:dyDescent="0.2">
      <c r="A249" s="70">
        <f t="shared" si="10"/>
        <v>234</v>
      </c>
      <c r="B249" s="121">
        <f t="shared" si="29"/>
        <v>0</v>
      </c>
      <c r="C249" s="82"/>
      <c r="D249" s="106"/>
      <c r="E249" s="106"/>
      <c r="F249" s="4"/>
      <c r="G249" s="40"/>
      <c r="H249" s="77"/>
      <c r="I249" s="290"/>
      <c r="J249" s="383"/>
      <c r="K249" s="300" t="str">
        <f t="shared" si="32"/>
        <v xml:space="preserve"> </v>
      </c>
      <c r="L249" s="301"/>
      <c r="M249" s="239">
        <f t="shared" si="33"/>
        <v>0</v>
      </c>
      <c r="N249" s="95">
        <f t="shared" si="30"/>
        <v>0</v>
      </c>
      <c r="O249" s="95">
        <f t="shared" si="36"/>
        <v>0</v>
      </c>
      <c r="P249" s="352">
        <f t="shared" si="31"/>
        <v>0</v>
      </c>
      <c r="Q249" s="9"/>
      <c r="S249" s="32">
        <f t="shared" si="37"/>
        <v>0</v>
      </c>
      <c r="T249" s="32">
        <f t="shared" si="34"/>
        <v>0</v>
      </c>
      <c r="U249" s="32">
        <f t="shared" si="35"/>
        <v>0</v>
      </c>
    </row>
    <row r="250" spans="1:21" x14ac:dyDescent="0.2">
      <c r="A250" s="70">
        <f t="shared" si="10"/>
        <v>235</v>
      </c>
      <c r="B250" s="121">
        <f t="shared" si="29"/>
        <v>0</v>
      </c>
      <c r="C250" s="82"/>
      <c r="D250" s="106"/>
      <c r="E250" s="106"/>
      <c r="F250" s="4"/>
      <c r="G250" s="40"/>
      <c r="H250" s="77"/>
      <c r="I250" s="290"/>
      <c r="J250" s="383"/>
      <c r="K250" s="300" t="str">
        <f t="shared" si="32"/>
        <v xml:space="preserve"> </v>
      </c>
      <c r="L250" s="301"/>
      <c r="M250" s="239">
        <f t="shared" si="33"/>
        <v>0</v>
      </c>
      <c r="N250" s="95">
        <f t="shared" si="30"/>
        <v>0</v>
      </c>
      <c r="O250" s="95">
        <f t="shared" si="36"/>
        <v>0</v>
      </c>
      <c r="P250" s="352">
        <f t="shared" si="31"/>
        <v>0</v>
      </c>
      <c r="Q250" s="9"/>
      <c r="S250" s="32">
        <f t="shared" si="37"/>
        <v>0</v>
      </c>
      <c r="T250" s="32">
        <f t="shared" si="34"/>
        <v>0</v>
      </c>
      <c r="U250" s="32">
        <f t="shared" si="35"/>
        <v>0</v>
      </c>
    </row>
    <row r="251" spans="1:21" x14ac:dyDescent="0.2">
      <c r="A251" s="70">
        <f t="shared" si="10"/>
        <v>236</v>
      </c>
      <c r="B251" s="121">
        <f t="shared" si="29"/>
        <v>0</v>
      </c>
      <c r="C251" s="82"/>
      <c r="D251" s="106"/>
      <c r="E251" s="106"/>
      <c r="F251" s="4"/>
      <c r="G251" s="40"/>
      <c r="H251" s="77"/>
      <c r="I251" s="290"/>
      <c r="J251" s="383"/>
      <c r="K251" s="300" t="str">
        <f t="shared" si="32"/>
        <v xml:space="preserve"> </v>
      </c>
      <c r="L251" s="301"/>
      <c r="M251" s="239">
        <f t="shared" si="33"/>
        <v>0</v>
      </c>
      <c r="N251" s="95">
        <f t="shared" si="30"/>
        <v>0</v>
      </c>
      <c r="O251" s="95">
        <f t="shared" si="36"/>
        <v>0</v>
      </c>
      <c r="P251" s="352">
        <f t="shared" si="31"/>
        <v>0</v>
      </c>
      <c r="Q251" s="9"/>
      <c r="S251" s="32">
        <f t="shared" si="37"/>
        <v>0</v>
      </c>
      <c r="T251" s="32">
        <f t="shared" si="34"/>
        <v>0</v>
      </c>
      <c r="U251" s="32">
        <f t="shared" si="35"/>
        <v>0</v>
      </c>
    </row>
    <row r="252" spans="1:21" x14ac:dyDescent="0.2">
      <c r="A252" s="70">
        <f t="shared" si="10"/>
        <v>237</v>
      </c>
      <c r="B252" s="121">
        <f t="shared" si="29"/>
        <v>0</v>
      </c>
      <c r="C252" s="82"/>
      <c r="D252" s="106"/>
      <c r="E252" s="106"/>
      <c r="F252" s="4"/>
      <c r="G252" s="40"/>
      <c r="H252" s="77"/>
      <c r="I252" s="290"/>
      <c r="J252" s="383"/>
      <c r="K252" s="300" t="str">
        <f t="shared" si="32"/>
        <v xml:space="preserve"> </v>
      </c>
      <c r="L252" s="301"/>
      <c r="M252" s="239">
        <f t="shared" si="33"/>
        <v>0</v>
      </c>
      <c r="N252" s="95">
        <f t="shared" si="30"/>
        <v>0</v>
      </c>
      <c r="O252" s="95">
        <f t="shared" si="36"/>
        <v>0</v>
      </c>
      <c r="P252" s="352">
        <f t="shared" si="31"/>
        <v>0</v>
      </c>
      <c r="Q252" s="9"/>
      <c r="S252" s="32">
        <f t="shared" si="37"/>
        <v>0</v>
      </c>
      <c r="T252" s="32">
        <f t="shared" si="34"/>
        <v>0</v>
      </c>
      <c r="U252" s="32">
        <f t="shared" si="35"/>
        <v>0</v>
      </c>
    </row>
    <row r="253" spans="1:21" x14ac:dyDescent="0.2">
      <c r="A253" s="70">
        <f t="shared" si="10"/>
        <v>238</v>
      </c>
      <c r="B253" s="121">
        <f t="shared" si="29"/>
        <v>0</v>
      </c>
      <c r="C253" s="82"/>
      <c r="D253" s="106"/>
      <c r="E253" s="106"/>
      <c r="F253" s="4"/>
      <c r="G253" s="40"/>
      <c r="H253" s="77"/>
      <c r="I253" s="290"/>
      <c r="J253" s="383"/>
      <c r="K253" s="300" t="str">
        <f t="shared" si="32"/>
        <v xml:space="preserve"> </v>
      </c>
      <c r="L253" s="301"/>
      <c r="M253" s="239">
        <f t="shared" si="33"/>
        <v>0</v>
      </c>
      <c r="N253" s="95">
        <f t="shared" si="30"/>
        <v>0</v>
      </c>
      <c r="O253" s="95">
        <f t="shared" si="36"/>
        <v>0</v>
      </c>
      <c r="P253" s="352">
        <f t="shared" si="31"/>
        <v>0</v>
      </c>
      <c r="Q253" s="9"/>
      <c r="S253" s="32">
        <f t="shared" si="37"/>
        <v>0</v>
      </c>
      <c r="T253" s="32">
        <f t="shared" si="34"/>
        <v>0</v>
      </c>
      <c r="U253" s="32">
        <f t="shared" si="35"/>
        <v>0</v>
      </c>
    </row>
    <row r="254" spans="1:21" x14ac:dyDescent="0.2">
      <c r="A254" s="70">
        <f t="shared" si="10"/>
        <v>239</v>
      </c>
      <c r="B254" s="121">
        <f t="shared" si="29"/>
        <v>0</v>
      </c>
      <c r="C254" s="82"/>
      <c r="D254" s="106"/>
      <c r="E254" s="106"/>
      <c r="F254" s="4"/>
      <c r="G254" s="40"/>
      <c r="H254" s="77"/>
      <c r="I254" s="290"/>
      <c r="J254" s="383"/>
      <c r="K254" s="300" t="str">
        <f t="shared" si="32"/>
        <v xml:space="preserve"> </v>
      </c>
      <c r="L254" s="301"/>
      <c r="M254" s="239">
        <f t="shared" si="33"/>
        <v>0</v>
      </c>
      <c r="N254" s="95">
        <f t="shared" si="30"/>
        <v>0</v>
      </c>
      <c r="O254" s="95">
        <f t="shared" si="36"/>
        <v>0</v>
      </c>
      <c r="P254" s="352">
        <f t="shared" si="31"/>
        <v>0</v>
      </c>
      <c r="Q254" s="9"/>
      <c r="S254" s="32">
        <f t="shared" si="37"/>
        <v>0</v>
      </c>
      <c r="T254" s="32">
        <f t="shared" si="34"/>
        <v>0</v>
      </c>
      <c r="U254" s="32">
        <f t="shared" si="35"/>
        <v>0</v>
      </c>
    </row>
    <row r="255" spans="1:21" x14ac:dyDescent="0.2">
      <c r="A255" s="70">
        <f t="shared" si="10"/>
        <v>240</v>
      </c>
      <c r="B255" s="121">
        <f t="shared" si="29"/>
        <v>0</v>
      </c>
      <c r="C255" s="82"/>
      <c r="D255" s="106"/>
      <c r="E255" s="106"/>
      <c r="F255" s="4"/>
      <c r="G255" s="40"/>
      <c r="H255" s="77"/>
      <c r="I255" s="290"/>
      <c r="J255" s="383"/>
      <c r="K255" s="300" t="str">
        <f t="shared" si="32"/>
        <v xml:space="preserve"> </v>
      </c>
      <c r="L255" s="301"/>
      <c r="M255" s="239">
        <f t="shared" si="33"/>
        <v>0</v>
      </c>
      <c r="N255" s="95">
        <f t="shared" si="30"/>
        <v>0</v>
      </c>
      <c r="O255" s="95">
        <f t="shared" si="36"/>
        <v>0</v>
      </c>
      <c r="P255" s="352">
        <f t="shared" si="31"/>
        <v>0</v>
      </c>
      <c r="Q255" s="9"/>
      <c r="S255" s="32">
        <f t="shared" si="37"/>
        <v>0</v>
      </c>
      <c r="T255" s="32">
        <f t="shared" si="34"/>
        <v>0</v>
      </c>
      <c r="U255" s="32">
        <f t="shared" si="35"/>
        <v>0</v>
      </c>
    </row>
    <row r="256" spans="1:21" x14ac:dyDescent="0.2">
      <c r="A256" s="70">
        <f t="shared" si="10"/>
        <v>241</v>
      </c>
      <c r="B256" s="121">
        <f t="shared" si="29"/>
        <v>0</v>
      </c>
      <c r="C256" s="82"/>
      <c r="D256" s="106"/>
      <c r="E256" s="106"/>
      <c r="F256" s="4"/>
      <c r="G256" s="40"/>
      <c r="H256" s="77"/>
      <c r="I256" s="290"/>
      <c r="J256" s="383"/>
      <c r="K256" s="300" t="str">
        <f t="shared" si="32"/>
        <v xml:space="preserve"> </v>
      </c>
      <c r="L256" s="301"/>
      <c r="M256" s="239">
        <f t="shared" si="33"/>
        <v>0</v>
      </c>
      <c r="N256" s="95">
        <f t="shared" si="30"/>
        <v>0</v>
      </c>
      <c r="O256" s="95">
        <f t="shared" si="36"/>
        <v>0</v>
      </c>
      <c r="P256" s="352">
        <f t="shared" si="31"/>
        <v>0</v>
      </c>
      <c r="Q256" s="9"/>
      <c r="S256" s="32">
        <f t="shared" si="37"/>
        <v>0</v>
      </c>
      <c r="T256" s="32">
        <f t="shared" si="34"/>
        <v>0</v>
      </c>
      <c r="U256" s="32">
        <f t="shared" si="35"/>
        <v>0</v>
      </c>
    </row>
    <row r="257" spans="1:21" x14ac:dyDescent="0.2">
      <c r="A257" s="70">
        <f t="shared" si="10"/>
        <v>242</v>
      </c>
      <c r="B257" s="121">
        <f t="shared" si="29"/>
        <v>0</v>
      </c>
      <c r="C257" s="82"/>
      <c r="D257" s="106"/>
      <c r="E257" s="106"/>
      <c r="F257" s="4"/>
      <c r="G257" s="40"/>
      <c r="H257" s="77"/>
      <c r="I257" s="290"/>
      <c r="J257" s="383"/>
      <c r="K257" s="300" t="str">
        <f t="shared" si="32"/>
        <v xml:space="preserve"> </v>
      </c>
      <c r="L257" s="301"/>
      <c r="M257" s="239">
        <f t="shared" si="33"/>
        <v>0</v>
      </c>
      <c r="N257" s="95">
        <f t="shared" si="30"/>
        <v>0</v>
      </c>
      <c r="O257" s="95">
        <f t="shared" si="36"/>
        <v>0</v>
      </c>
      <c r="P257" s="352">
        <f t="shared" si="31"/>
        <v>0</v>
      </c>
      <c r="Q257" s="9"/>
      <c r="S257" s="32">
        <f t="shared" si="37"/>
        <v>0</v>
      </c>
      <c r="T257" s="32">
        <f t="shared" si="34"/>
        <v>0</v>
      </c>
      <c r="U257" s="32">
        <f t="shared" si="35"/>
        <v>0</v>
      </c>
    </row>
    <row r="258" spans="1:21" x14ac:dyDescent="0.2">
      <c r="A258" s="70">
        <f t="shared" si="10"/>
        <v>243</v>
      </c>
      <c r="B258" s="121">
        <f t="shared" si="29"/>
        <v>0</v>
      </c>
      <c r="C258" s="82"/>
      <c r="D258" s="106"/>
      <c r="E258" s="106"/>
      <c r="F258" s="4"/>
      <c r="G258" s="40"/>
      <c r="H258" s="77"/>
      <c r="I258" s="290"/>
      <c r="J258" s="383"/>
      <c r="K258" s="300" t="str">
        <f t="shared" si="32"/>
        <v xml:space="preserve"> </v>
      </c>
      <c r="L258" s="301"/>
      <c r="M258" s="239">
        <f t="shared" si="33"/>
        <v>0</v>
      </c>
      <c r="N258" s="95">
        <f t="shared" si="30"/>
        <v>0</v>
      </c>
      <c r="O258" s="95">
        <f t="shared" si="36"/>
        <v>0</v>
      </c>
      <c r="P258" s="352">
        <f t="shared" si="31"/>
        <v>0</v>
      </c>
      <c r="Q258" s="9"/>
      <c r="S258" s="32">
        <f t="shared" si="37"/>
        <v>0</v>
      </c>
      <c r="T258" s="32">
        <f t="shared" si="34"/>
        <v>0</v>
      </c>
      <c r="U258" s="32">
        <f t="shared" si="35"/>
        <v>0</v>
      </c>
    </row>
    <row r="259" spans="1:21" x14ac:dyDescent="0.2">
      <c r="A259" s="70">
        <f t="shared" si="10"/>
        <v>244</v>
      </c>
      <c r="B259" s="121">
        <f t="shared" si="29"/>
        <v>0</v>
      </c>
      <c r="C259" s="82"/>
      <c r="D259" s="106"/>
      <c r="E259" s="106"/>
      <c r="F259" s="4"/>
      <c r="G259" s="40"/>
      <c r="H259" s="77"/>
      <c r="I259" s="290"/>
      <c r="J259" s="383"/>
      <c r="K259" s="300" t="str">
        <f t="shared" si="32"/>
        <v xml:space="preserve"> </v>
      </c>
      <c r="L259" s="301"/>
      <c r="M259" s="239">
        <f t="shared" si="33"/>
        <v>0</v>
      </c>
      <c r="N259" s="95">
        <f t="shared" si="30"/>
        <v>0</v>
      </c>
      <c r="O259" s="95">
        <f t="shared" si="36"/>
        <v>0</v>
      </c>
      <c r="P259" s="352">
        <f t="shared" si="31"/>
        <v>0</v>
      </c>
      <c r="Q259" s="9"/>
      <c r="S259" s="32">
        <f t="shared" si="37"/>
        <v>0</v>
      </c>
      <c r="T259" s="32">
        <f t="shared" si="34"/>
        <v>0</v>
      </c>
      <c r="U259" s="32">
        <f t="shared" si="35"/>
        <v>0</v>
      </c>
    </row>
    <row r="260" spans="1:21" x14ac:dyDescent="0.2">
      <c r="A260" s="70">
        <f t="shared" si="10"/>
        <v>245</v>
      </c>
      <c r="B260" s="121">
        <f t="shared" si="29"/>
        <v>0</v>
      </c>
      <c r="C260" s="82"/>
      <c r="D260" s="106"/>
      <c r="E260" s="106"/>
      <c r="F260" s="4"/>
      <c r="G260" s="40"/>
      <c r="H260" s="77"/>
      <c r="I260" s="290"/>
      <c r="J260" s="383"/>
      <c r="K260" s="300" t="str">
        <f t="shared" si="32"/>
        <v xml:space="preserve"> </v>
      </c>
      <c r="L260" s="301"/>
      <c r="M260" s="239">
        <f t="shared" si="33"/>
        <v>0</v>
      </c>
      <c r="N260" s="95">
        <f t="shared" si="30"/>
        <v>0</v>
      </c>
      <c r="O260" s="95">
        <f t="shared" si="36"/>
        <v>0</v>
      </c>
      <c r="P260" s="352">
        <f t="shared" si="31"/>
        <v>0</v>
      </c>
      <c r="Q260" s="9"/>
      <c r="S260" s="32">
        <f t="shared" si="37"/>
        <v>0</v>
      </c>
      <c r="T260" s="32">
        <f t="shared" si="34"/>
        <v>0</v>
      </c>
      <c r="U260" s="32">
        <f t="shared" si="35"/>
        <v>0</v>
      </c>
    </row>
    <row r="261" spans="1:21" x14ac:dyDescent="0.2">
      <c r="A261" s="70">
        <f t="shared" si="10"/>
        <v>246</v>
      </c>
      <c r="B261" s="121">
        <f t="shared" si="29"/>
        <v>0</v>
      </c>
      <c r="C261" s="82"/>
      <c r="D261" s="106"/>
      <c r="E261" s="106"/>
      <c r="F261" s="4"/>
      <c r="G261" s="40"/>
      <c r="H261" s="77"/>
      <c r="I261" s="290"/>
      <c r="J261" s="383"/>
      <c r="K261" s="300" t="str">
        <f t="shared" si="32"/>
        <v xml:space="preserve"> </v>
      </c>
      <c r="L261" s="301"/>
      <c r="M261" s="239">
        <f t="shared" si="33"/>
        <v>0</v>
      </c>
      <c r="N261" s="95">
        <f t="shared" si="30"/>
        <v>0</v>
      </c>
      <c r="O261" s="95">
        <f t="shared" si="36"/>
        <v>0</v>
      </c>
      <c r="P261" s="352">
        <f t="shared" si="31"/>
        <v>0</v>
      </c>
      <c r="Q261" s="9"/>
      <c r="S261" s="32">
        <f t="shared" si="37"/>
        <v>0</v>
      </c>
      <c r="T261" s="32">
        <f t="shared" si="34"/>
        <v>0</v>
      </c>
      <c r="U261" s="32">
        <f t="shared" si="35"/>
        <v>0</v>
      </c>
    </row>
    <row r="262" spans="1:21" ht="12.75" customHeight="1" x14ac:dyDescent="0.2">
      <c r="A262" s="70">
        <f t="shared" si="10"/>
        <v>247</v>
      </c>
      <c r="B262" s="121">
        <f t="shared" si="29"/>
        <v>0</v>
      </c>
      <c r="C262" s="82"/>
      <c r="D262" s="106"/>
      <c r="E262" s="106"/>
      <c r="F262" s="4"/>
      <c r="G262" s="40"/>
      <c r="H262" s="77"/>
      <c r="I262" s="290"/>
      <c r="J262" s="383"/>
      <c r="K262" s="300" t="str">
        <f t="shared" si="32"/>
        <v xml:space="preserve"> </v>
      </c>
      <c r="L262" s="301"/>
      <c r="M262" s="239">
        <f t="shared" si="33"/>
        <v>0</v>
      </c>
      <c r="N262" s="95">
        <f t="shared" si="30"/>
        <v>0</v>
      </c>
      <c r="O262" s="95">
        <f t="shared" si="36"/>
        <v>0</v>
      </c>
      <c r="P262" s="352">
        <f t="shared" si="31"/>
        <v>0</v>
      </c>
      <c r="Q262" s="9"/>
      <c r="S262" s="32">
        <f t="shared" si="37"/>
        <v>0</v>
      </c>
      <c r="T262" s="32">
        <f t="shared" si="34"/>
        <v>0</v>
      </c>
      <c r="U262" s="32">
        <f t="shared" si="35"/>
        <v>0</v>
      </c>
    </row>
    <row r="263" spans="1:21" x14ac:dyDescent="0.2">
      <c r="A263" s="70">
        <f t="shared" si="10"/>
        <v>248</v>
      </c>
      <c r="B263" s="121">
        <f t="shared" si="29"/>
        <v>0</v>
      </c>
      <c r="C263" s="82"/>
      <c r="D263" s="106"/>
      <c r="E263" s="106"/>
      <c r="F263" s="4"/>
      <c r="G263" s="40"/>
      <c r="H263" s="77"/>
      <c r="I263" s="290"/>
      <c r="J263" s="383"/>
      <c r="K263" s="300" t="str">
        <f t="shared" si="32"/>
        <v xml:space="preserve"> </v>
      </c>
      <c r="L263" s="301"/>
      <c r="M263" s="239">
        <f t="shared" si="33"/>
        <v>0</v>
      </c>
      <c r="N263" s="95">
        <f t="shared" si="30"/>
        <v>0</v>
      </c>
      <c r="O263" s="95">
        <f t="shared" si="36"/>
        <v>0</v>
      </c>
      <c r="P263" s="352">
        <f t="shared" si="31"/>
        <v>0</v>
      </c>
      <c r="Q263" s="9"/>
      <c r="S263" s="32">
        <f t="shared" si="37"/>
        <v>0</v>
      </c>
      <c r="T263" s="32">
        <f t="shared" si="34"/>
        <v>0</v>
      </c>
      <c r="U263" s="32">
        <f t="shared" si="35"/>
        <v>0</v>
      </c>
    </row>
    <row r="264" spans="1:21" x14ac:dyDescent="0.2">
      <c r="A264" s="70">
        <f t="shared" si="10"/>
        <v>249</v>
      </c>
      <c r="B264" s="121">
        <f t="shared" si="29"/>
        <v>0</v>
      </c>
      <c r="C264" s="82"/>
      <c r="D264" s="106"/>
      <c r="E264" s="106"/>
      <c r="F264" s="4"/>
      <c r="G264" s="40"/>
      <c r="H264" s="77"/>
      <c r="I264" s="290"/>
      <c r="J264" s="383"/>
      <c r="K264" s="300" t="str">
        <f t="shared" si="32"/>
        <v xml:space="preserve"> </v>
      </c>
      <c r="L264" s="301"/>
      <c r="M264" s="239">
        <f t="shared" si="33"/>
        <v>0</v>
      </c>
      <c r="N264" s="95">
        <f t="shared" si="30"/>
        <v>0</v>
      </c>
      <c r="O264" s="95">
        <f t="shared" si="36"/>
        <v>0</v>
      </c>
      <c r="P264" s="352">
        <f t="shared" si="31"/>
        <v>0</v>
      </c>
      <c r="Q264" s="9"/>
      <c r="S264" s="32">
        <f t="shared" si="37"/>
        <v>0</v>
      </c>
      <c r="T264" s="32">
        <f t="shared" si="34"/>
        <v>0</v>
      </c>
      <c r="U264" s="32">
        <f t="shared" si="35"/>
        <v>0</v>
      </c>
    </row>
    <row r="265" spans="1:21" x14ac:dyDescent="0.2">
      <c r="A265" s="70">
        <f t="shared" si="10"/>
        <v>250</v>
      </c>
      <c r="B265" s="121">
        <f t="shared" si="29"/>
        <v>0</v>
      </c>
      <c r="C265" s="82"/>
      <c r="D265" s="106"/>
      <c r="E265" s="106"/>
      <c r="F265" s="4"/>
      <c r="G265" s="40"/>
      <c r="H265" s="77"/>
      <c r="I265" s="290"/>
      <c r="J265" s="383"/>
      <c r="K265" s="300" t="str">
        <f t="shared" si="32"/>
        <v xml:space="preserve"> </v>
      </c>
      <c r="L265" s="301"/>
      <c r="M265" s="239">
        <f t="shared" si="33"/>
        <v>0</v>
      </c>
      <c r="N265" s="95">
        <f t="shared" si="30"/>
        <v>0</v>
      </c>
      <c r="O265" s="95">
        <f t="shared" si="36"/>
        <v>0</v>
      </c>
      <c r="P265" s="352">
        <f t="shared" si="31"/>
        <v>0</v>
      </c>
      <c r="Q265" s="9"/>
      <c r="S265" s="32">
        <f t="shared" si="37"/>
        <v>0</v>
      </c>
      <c r="T265" s="32">
        <f t="shared" si="34"/>
        <v>0</v>
      </c>
      <c r="U265" s="32">
        <f t="shared" si="35"/>
        <v>0</v>
      </c>
    </row>
    <row r="266" spans="1:21" x14ac:dyDescent="0.2">
      <c r="A266" s="70">
        <f t="shared" ref="A266:A329" si="38">ROW()-Q2line</f>
        <v>251</v>
      </c>
      <c r="B266" s="121">
        <f t="shared" si="29"/>
        <v>0</v>
      </c>
      <c r="C266" s="82"/>
      <c r="D266" s="106"/>
      <c r="E266" s="106"/>
      <c r="F266" s="4"/>
      <c r="G266" s="40"/>
      <c r="H266" s="77"/>
      <c r="I266" s="290"/>
      <c r="J266" s="383"/>
      <c r="K266" s="300" t="str">
        <f t="shared" si="32"/>
        <v xml:space="preserve"> </v>
      </c>
      <c r="L266" s="301"/>
      <c r="M266" s="239">
        <f t="shared" si="33"/>
        <v>0</v>
      </c>
      <c r="N266" s="95">
        <f t="shared" si="30"/>
        <v>0</v>
      </c>
      <c r="O266" s="95">
        <f t="shared" si="36"/>
        <v>0</v>
      </c>
      <c r="P266" s="352">
        <f t="shared" si="31"/>
        <v>0</v>
      </c>
      <c r="Q266" s="9"/>
      <c r="S266" s="32">
        <f t="shared" si="37"/>
        <v>0</v>
      </c>
      <c r="T266" s="32">
        <f t="shared" si="34"/>
        <v>0</v>
      </c>
      <c r="U266" s="32">
        <f t="shared" si="35"/>
        <v>0</v>
      </c>
    </row>
    <row r="267" spans="1:21" x14ac:dyDescent="0.2">
      <c r="A267" s="70">
        <f t="shared" si="38"/>
        <v>252</v>
      </c>
      <c r="B267" s="121">
        <f t="shared" si="29"/>
        <v>0</v>
      </c>
      <c r="C267" s="82"/>
      <c r="D267" s="106"/>
      <c r="E267" s="106"/>
      <c r="F267" s="4"/>
      <c r="G267" s="40"/>
      <c r="H267" s="77"/>
      <c r="I267" s="290"/>
      <c r="J267" s="383"/>
      <c r="K267" s="300" t="str">
        <f t="shared" si="32"/>
        <v xml:space="preserve"> </v>
      </c>
      <c r="L267" s="301"/>
      <c r="M267" s="239">
        <f t="shared" si="33"/>
        <v>0</v>
      </c>
      <c r="N267" s="95">
        <f t="shared" si="30"/>
        <v>0</v>
      </c>
      <c r="O267" s="95">
        <f t="shared" si="36"/>
        <v>0</v>
      </c>
      <c r="P267" s="352">
        <f t="shared" si="31"/>
        <v>0</v>
      </c>
      <c r="Q267" s="9"/>
      <c r="S267" s="32">
        <f t="shared" si="37"/>
        <v>0</v>
      </c>
      <c r="T267" s="32">
        <f t="shared" si="34"/>
        <v>0</v>
      </c>
      <c r="U267" s="32">
        <f t="shared" si="35"/>
        <v>0</v>
      </c>
    </row>
    <row r="268" spans="1:21" x14ac:dyDescent="0.2">
      <c r="A268" s="70">
        <f t="shared" si="38"/>
        <v>253</v>
      </c>
      <c r="B268" s="121">
        <f t="shared" si="29"/>
        <v>0</v>
      </c>
      <c r="C268" s="82"/>
      <c r="D268" s="106"/>
      <c r="E268" s="106"/>
      <c r="F268" s="4"/>
      <c r="G268" s="40"/>
      <c r="H268" s="77"/>
      <c r="I268" s="290"/>
      <c r="J268" s="383"/>
      <c r="K268" s="300" t="str">
        <f t="shared" si="32"/>
        <v xml:space="preserve"> </v>
      </c>
      <c r="L268" s="301"/>
      <c r="M268" s="239">
        <f t="shared" si="33"/>
        <v>0</v>
      </c>
      <c r="N268" s="95">
        <f t="shared" si="30"/>
        <v>0</v>
      </c>
      <c r="O268" s="95">
        <f t="shared" si="36"/>
        <v>0</v>
      </c>
      <c r="P268" s="352">
        <f t="shared" si="31"/>
        <v>0</v>
      </c>
      <c r="Q268" s="9"/>
      <c r="S268" s="32">
        <f t="shared" si="37"/>
        <v>0</v>
      </c>
      <c r="T268" s="32">
        <f t="shared" si="34"/>
        <v>0</v>
      </c>
      <c r="U268" s="32">
        <f t="shared" si="35"/>
        <v>0</v>
      </c>
    </row>
    <row r="269" spans="1:21" x14ac:dyDescent="0.2">
      <c r="A269" s="70">
        <f t="shared" si="38"/>
        <v>254</v>
      </c>
      <c r="B269" s="121">
        <f t="shared" si="29"/>
        <v>0</v>
      </c>
      <c r="C269" s="82"/>
      <c r="D269" s="106"/>
      <c r="E269" s="106"/>
      <c r="F269" s="4"/>
      <c r="G269" s="40"/>
      <c r="H269" s="77"/>
      <c r="I269" s="290"/>
      <c r="J269" s="383"/>
      <c r="K269" s="300" t="str">
        <f t="shared" si="32"/>
        <v xml:space="preserve"> </v>
      </c>
      <c r="L269" s="301"/>
      <c r="M269" s="239">
        <f t="shared" si="33"/>
        <v>0</v>
      </c>
      <c r="N269" s="95">
        <f t="shared" si="30"/>
        <v>0</v>
      </c>
      <c r="O269" s="95">
        <f t="shared" si="36"/>
        <v>0</v>
      </c>
      <c r="P269" s="352">
        <f t="shared" si="31"/>
        <v>0</v>
      </c>
      <c r="Q269" s="9"/>
      <c r="S269" s="32">
        <f t="shared" si="37"/>
        <v>0</v>
      </c>
      <c r="T269" s="32">
        <f t="shared" si="34"/>
        <v>0</v>
      </c>
      <c r="U269" s="32">
        <f t="shared" si="35"/>
        <v>0</v>
      </c>
    </row>
    <row r="270" spans="1:21" x14ac:dyDescent="0.2">
      <c r="A270" s="70">
        <f t="shared" si="38"/>
        <v>255</v>
      </c>
      <c r="B270" s="121">
        <f t="shared" si="29"/>
        <v>0</v>
      </c>
      <c r="C270" s="82"/>
      <c r="D270" s="106"/>
      <c r="E270" s="106"/>
      <c r="F270" s="4"/>
      <c r="G270" s="40"/>
      <c r="H270" s="77"/>
      <c r="I270" s="290"/>
      <c r="J270" s="383"/>
      <c r="K270" s="300" t="str">
        <f t="shared" si="32"/>
        <v xml:space="preserve"> </v>
      </c>
      <c r="L270" s="301"/>
      <c r="M270" s="239">
        <f t="shared" si="33"/>
        <v>0</v>
      </c>
      <c r="N270" s="95">
        <f t="shared" si="30"/>
        <v>0</v>
      </c>
      <c r="O270" s="95">
        <f t="shared" si="36"/>
        <v>0</v>
      </c>
      <c r="P270" s="352">
        <f t="shared" si="31"/>
        <v>0</v>
      </c>
      <c r="Q270" s="9"/>
      <c r="S270" s="32">
        <f t="shared" si="37"/>
        <v>0</v>
      </c>
      <c r="T270" s="32">
        <f t="shared" si="34"/>
        <v>0</v>
      </c>
      <c r="U270" s="32">
        <f t="shared" si="35"/>
        <v>0</v>
      </c>
    </row>
    <row r="271" spans="1:21" x14ac:dyDescent="0.2">
      <c r="A271" s="70">
        <f t="shared" si="38"/>
        <v>256</v>
      </c>
      <c r="B271" s="121">
        <f t="shared" si="29"/>
        <v>0</v>
      </c>
      <c r="C271" s="82"/>
      <c r="D271" s="106"/>
      <c r="E271" s="106"/>
      <c r="F271" s="4"/>
      <c r="G271" s="40"/>
      <c r="H271" s="77"/>
      <c r="I271" s="290"/>
      <c r="J271" s="383"/>
      <c r="K271" s="300" t="str">
        <f t="shared" si="32"/>
        <v xml:space="preserve"> </v>
      </c>
      <c r="L271" s="301"/>
      <c r="M271" s="239">
        <f t="shared" si="33"/>
        <v>0</v>
      </c>
      <c r="N271" s="95">
        <f t="shared" si="30"/>
        <v>0</v>
      </c>
      <c r="O271" s="95">
        <f t="shared" si="36"/>
        <v>0</v>
      </c>
      <c r="P271" s="352">
        <f t="shared" si="31"/>
        <v>0</v>
      </c>
      <c r="Q271" s="9"/>
      <c r="S271" s="32">
        <f t="shared" si="37"/>
        <v>0</v>
      </c>
      <c r="T271" s="32">
        <f t="shared" si="34"/>
        <v>0</v>
      </c>
      <c r="U271" s="32">
        <f t="shared" si="35"/>
        <v>0</v>
      </c>
    </row>
    <row r="272" spans="1:21" x14ac:dyDescent="0.2">
      <c r="A272" s="70">
        <f t="shared" si="38"/>
        <v>257</v>
      </c>
      <c r="B272" s="121">
        <f t="shared" si="29"/>
        <v>0</v>
      </c>
      <c r="C272" s="82"/>
      <c r="D272" s="106"/>
      <c r="E272" s="106"/>
      <c r="F272" s="4"/>
      <c r="G272" s="40"/>
      <c r="H272" s="77"/>
      <c r="I272" s="290"/>
      <c r="J272" s="383"/>
      <c r="K272" s="300" t="str">
        <f t="shared" si="32"/>
        <v xml:space="preserve"> </v>
      </c>
      <c r="L272" s="301"/>
      <c r="M272" s="239">
        <f t="shared" si="33"/>
        <v>0</v>
      </c>
      <c r="N272" s="95">
        <f t="shared" si="30"/>
        <v>0</v>
      </c>
      <c r="O272" s="95">
        <f t="shared" si="36"/>
        <v>0</v>
      </c>
      <c r="P272" s="352">
        <f t="shared" si="31"/>
        <v>0</v>
      </c>
      <c r="Q272" s="9"/>
      <c r="S272" s="32">
        <f t="shared" si="37"/>
        <v>0</v>
      </c>
      <c r="T272" s="32">
        <f t="shared" si="34"/>
        <v>0</v>
      </c>
      <c r="U272" s="32">
        <f t="shared" si="35"/>
        <v>0</v>
      </c>
    </row>
    <row r="273" spans="1:21" x14ac:dyDescent="0.2">
      <c r="A273" s="70">
        <f t="shared" si="38"/>
        <v>258</v>
      </c>
      <c r="B273" s="121">
        <f t="shared" si="29"/>
        <v>0</v>
      </c>
      <c r="C273" s="82"/>
      <c r="D273" s="106"/>
      <c r="E273" s="106"/>
      <c r="F273" s="4"/>
      <c r="G273" s="40"/>
      <c r="H273" s="77"/>
      <c r="I273" s="290"/>
      <c r="J273" s="383"/>
      <c r="K273" s="300" t="str">
        <f t="shared" si="32"/>
        <v xml:space="preserve"> </v>
      </c>
      <c r="L273" s="301"/>
      <c r="M273" s="239">
        <f t="shared" si="33"/>
        <v>0</v>
      </c>
      <c r="N273" s="95">
        <f t="shared" si="30"/>
        <v>0</v>
      </c>
      <c r="O273" s="95">
        <f t="shared" si="36"/>
        <v>0</v>
      </c>
      <c r="P273" s="352">
        <f t="shared" si="31"/>
        <v>0</v>
      </c>
      <c r="Q273" s="9"/>
      <c r="S273" s="32">
        <f t="shared" si="37"/>
        <v>0</v>
      </c>
      <c r="T273" s="32">
        <f t="shared" si="34"/>
        <v>0</v>
      </c>
      <c r="U273" s="32">
        <f t="shared" si="35"/>
        <v>0</v>
      </c>
    </row>
    <row r="274" spans="1:21" x14ac:dyDescent="0.2">
      <c r="A274" s="70">
        <f t="shared" si="38"/>
        <v>259</v>
      </c>
      <c r="B274" s="121">
        <f t="shared" si="29"/>
        <v>0</v>
      </c>
      <c r="C274" s="82"/>
      <c r="D274" s="106"/>
      <c r="E274" s="106"/>
      <c r="F274" s="4"/>
      <c r="G274" s="40"/>
      <c r="H274" s="77"/>
      <c r="I274" s="290"/>
      <c r="J274" s="383"/>
      <c r="K274" s="300" t="str">
        <f t="shared" si="32"/>
        <v xml:space="preserve"> </v>
      </c>
      <c r="L274" s="301"/>
      <c r="M274" s="239">
        <f t="shared" si="33"/>
        <v>0</v>
      </c>
      <c r="N274" s="95">
        <f t="shared" si="30"/>
        <v>0</v>
      </c>
      <c r="O274" s="95">
        <f t="shared" si="36"/>
        <v>0</v>
      </c>
      <c r="P274" s="352">
        <f t="shared" si="31"/>
        <v>0</v>
      </c>
      <c r="Q274" s="9"/>
      <c r="S274" s="32">
        <f t="shared" si="37"/>
        <v>0</v>
      </c>
      <c r="T274" s="32">
        <f t="shared" si="34"/>
        <v>0</v>
      </c>
      <c r="U274" s="32">
        <f t="shared" si="35"/>
        <v>0</v>
      </c>
    </row>
    <row r="275" spans="1:21" x14ac:dyDescent="0.2">
      <c r="A275" s="70">
        <f t="shared" si="38"/>
        <v>260</v>
      </c>
      <c r="B275" s="121">
        <f t="shared" si="29"/>
        <v>0</v>
      </c>
      <c r="C275" s="82"/>
      <c r="D275" s="106"/>
      <c r="E275" s="106"/>
      <c r="F275" s="4"/>
      <c r="G275" s="40"/>
      <c r="H275" s="77"/>
      <c r="I275" s="290"/>
      <c r="J275" s="383"/>
      <c r="K275" s="300" t="str">
        <f t="shared" si="32"/>
        <v xml:space="preserve"> </v>
      </c>
      <c r="L275" s="301"/>
      <c r="M275" s="239">
        <f t="shared" si="33"/>
        <v>0</v>
      </c>
      <c r="N275" s="95">
        <f t="shared" si="30"/>
        <v>0</v>
      </c>
      <c r="O275" s="95">
        <f t="shared" si="36"/>
        <v>0</v>
      </c>
      <c r="P275" s="352">
        <f t="shared" si="31"/>
        <v>0</v>
      </c>
      <c r="Q275" s="9"/>
      <c r="S275" s="32">
        <f t="shared" si="37"/>
        <v>0</v>
      </c>
      <c r="T275" s="32">
        <f t="shared" si="34"/>
        <v>0</v>
      </c>
      <c r="U275" s="32">
        <f t="shared" si="35"/>
        <v>0</v>
      </c>
    </row>
    <row r="276" spans="1:21" x14ac:dyDescent="0.2">
      <c r="A276" s="70">
        <f t="shared" si="38"/>
        <v>261</v>
      </c>
      <c r="B276" s="121">
        <f t="shared" si="29"/>
        <v>0</v>
      </c>
      <c r="C276" s="82"/>
      <c r="D276" s="106"/>
      <c r="E276" s="106"/>
      <c r="F276" s="4"/>
      <c r="G276" s="40"/>
      <c r="H276" s="77"/>
      <c r="I276" s="290"/>
      <c r="J276" s="383"/>
      <c r="K276" s="300" t="str">
        <f t="shared" si="32"/>
        <v xml:space="preserve"> </v>
      </c>
      <c r="L276" s="301"/>
      <c r="M276" s="239">
        <f t="shared" si="33"/>
        <v>0</v>
      </c>
      <c r="N276" s="95">
        <f t="shared" si="30"/>
        <v>0</v>
      </c>
      <c r="O276" s="95">
        <f t="shared" si="36"/>
        <v>0</v>
      </c>
      <c r="P276" s="352">
        <f t="shared" si="31"/>
        <v>0</v>
      </c>
      <c r="Q276" s="9"/>
      <c r="S276" s="32">
        <f t="shared" si="37"/>
        <v>0</v>
      </c>
      <c r="T276" s="32">
        <f t="shared" si="34"/>
        <v>0</v>
      </c>
      <c r="U276" s="32">
        <f t="shared" si="35"/>
        <v>0</v>
      </c>
    </row>
    <row r="277" spans="1:21" x14ac:dyDescent="0.2">
      <c r="A277" s="70">
        <f t="shared" si="38"/>
        <v>262</v>
      </c>
      <c r="B277" s="121">
        <f t="shared" si="29"/>
        <v>0</v>
      </c>
      <c r="C277" s="82"/>
      <c r="D277" s="106"/>
      <c r="E277" s="106"/>
      <c r="F277" s="4"/>
      <c r="G277" s="40"/>
      <c r="H277" s="77"/>
      <c r="I277" s="290"/>
      <c r="J277" s="383"/>
      <c r="K277" s="300" t="str">
        <f t="shared" si="32"/>
        <v xml:space="preserve"> </v>
      </c>
      <c r="L277" s="301"/>
      <c r="M277" s="239">
        <f t="shared" si="33"/>
        <v>0</v>
      </c>
      <c r="N277" s="95">
        <f t="shared" si="30"/>
        <v>0</v>
      </c>
      <c r="O277" s="95">
        <f t="shared" si="36"/>
        <v>0</v>
      </c>
      <c r="P277" s="352">
        <f t="shared" si="31"/>
        <v>0</v>
      </c>
      <c r="Q277" s="9"/>
      <c r="S277" s="32">
        <f t="shared" si="37"/>
        <v>0</v>
      </c>
      <c r="T277" s="32">
        <f t="shared" si="34"/>
        <v>0</v>
      </c>
      <c r="U277" s="32">
        <f t="shared" si="35"/>
        <v>0</v>
      </c>
    </row>
    <row r="278" spans="1:21" x14ac:dyDescent="0.2">
      <c r="A278" s="70">
        <f t="shared" si="38"/>
        <v>263</v>
      </c>
      <c r="B278" s="121">
        <f t="shared" si="29"/>
        <v>0</v>
      </c>
      <c r="C278" s="82"/>
      <c r="D278" s="106"/>
      <c r="E278" s="106"/>
      <c r="F278" s="4"/>
      <c r="G278" s="40"/>
      <c r="H278" s="77"/>
      <c r="I278" s="290"/>
      <c r="J278" s="383"/>
      <c r="K278" s="300" t="str">
        <f t="shared" si="32"/>
        <v xml:space="preserve"> </v>
      </c>
      <c r="L278" s="301"/>
      <c r="M278" s="239">
        <f t="shared" si="33"/>
        <v>0</v>
      </c>
      <c r="N278" s="95">
        <f t="shared" si="30"/>
        <v>0</v>
      </c>
      <c r="O278" s="95">
        <f t="shared" si="36"/>
        <v>0</v>
      </c>
      <c r="P278" s="352">
        <f t="shared" si="31"/>
        <v>0</v>
      </c>
      <c r="Q278" s="9"/>
      <c r="S278" s="32">
        <f t="shared" si="37"/>
        <v>0</v>
      </c>
      <c r="T278" s="32">
        <f t="shared" si="34"/>
        <v>0</v>
      </c>
      <c r="U278" s="32">
        <f t="shared" si="35"/>
        <v>0</v>
      </c>
    </row>
    <row r="279" spans="1:21" x14ac:dyDescent="0.2">
      <c r="A279" s="70">
        <f t="shared" si="38"/>
        <v>264</v>
      </c>
      <c r="B279" s="121">
        <f t="shared" si="29"/>
        <v>0</v>
      </c>
      <c r="C279" s="82"/>
      <c r="D279" s="106"/>
      <c r="E279" s="106"/>
      <c r="F279" s="4"/>
      <c r="G279" s="40"/>
      <c r="H279" s="77"/>
      <c r="I279" s="290"/>
      <c r="J279" s="383"/>
      <c r="K279" s="300" t="str">
        <f t="shared" si="32"/>
        <v xml:space="preserve"> </v>
      </c>
      <c r="L279" s="301"/>
      <c r="M279" s="239">
        <f t="shared" si="33"/>
        <v>0</v>
      </c>
      <c r="N279" s="95">
        <f t="shared" si="30"/>
        <v>0</v>
      </c>
      <c r="O279" s="95">
        <f t="shared" si="36"/>
        <v>0</v>
      </c>
      <c r="P279" s="352">
        <f t="shared" si="31"/>
        <v>0</v>
      </c>
      <c r="Q279" s="9"/>
      <c r="S279" s="32">
        <f t="shared" si="37"/>
        <v>0</v>
      </c>
      <c r="T279" s="32">
        <f t="shared" si="34"/>
        <v>0</v>
      </c>
      <c r="U279" s="32">
        <f t="shared" si="35"/>
        <v>0</v>
      </c>
    </row>
    <row r="280" spans="1:21" x14ac:dyDescent="0.2">
      <c r="A280" s="70">
        <f t="shared" si="38"/>
        <v>265</v>
      </c>
      <c r="B280" s="121">
        <f t="shared" si="29"/>
        <v>0</v>
      </c>
      <c r="C280" s="82"/>
      <c r="D280" s="106"/>
      <c r="E280" s="106"/>
      <c r="F280" s="4"/>
      <c r="G280" s="40"/>
      <c r="H280" s="77"/>
      <c r="I280" s="290"/>
      <c r="J280" s="383"/>
      <c r="K280" s="300" t="str">
        <f t="shared" si="32"/>
        <v xml:space="preserve"> </v>
      </c>
      <c r="L280" s="301"/>
      <c r="M280" s="239">
        <f t="shared" si="33"/>
        <v>0</v>
      </c>
      <c r="N280" s="95">
        <f t="shared" si="30"/>
        <v>0</v>
      </c>
      <c r="O280" s="95">
        <f t="shared" si="36"/>
        <v>0</v>
      </c>
      <c r="P280" s="352">
        <f t="shared" si="31"/>
        <v>0</v>
      </c>
      <c r="Q280" s="9"/>
      <c r="S280" s="32">
        <f t="shared" si="37"/>
        <v>0</v>
      </c>
      <c r="T280" s="32">
        <f t="shared" si="34"/>
        <v>0</v>
      </c>
      <c r="U280" s="32">
        <f t="shared" si="35"/>
        <v>0</v>
      </c>
    </row>
    <row r="281" spans="1:21" x14ac:dyDescent="0.2">
      <c r="A281" s="70">
        <f t="shared" si="38"/>
        <v>266</v>
      </c>
      <c r="B281" s="121">
        <f t="shared" si="29"/>
        <v>0</v>
      </c>
      <c r="C281" s="82"/>
      <c r="D281" s="106"/>
      <c r="E281" s="106"/>
      <c r="F281" s="4"/>
      <c r="G281" s="40"/>
      <c r="H281" s="77"/>
      <c r="I281" s="290"/>
      <c r="J281" s="383"/>
      <c r="K281" s="300" t="str">
        <f t="shared" si="32"/>
        <v xml:space="preserve"> </v>
      </c>
      <c r="L281" s="301"/>
      <c r="M281" s="239">
        <f t="shared" si="33"/>
        <v>0</v>
      </c>
      <c r="N281" s="95">
        <f t="shared" si="30"/>
        <v>0</v>
      </c>
      <c r="O281" s="95">
        <f t="shared" si="36"/>
        <v>0</v>
      </c>
      <c r="P281" s="352">
        <f t="shared" si="31"/>
        <v>0</v>
      </c>
      <c r="Q281" s="9"/>
      <c r="S281" s="32">
        <f t="shared" si="37"/>
        <v>0</v>
      </c>
      <c r="T281" s="32">
        <f t="shared" si="34"/>
        <v>0</v>
      </c>
      <c r="U281" s="32">
        <f t="shared" si="35"/>
        <v>0</v>
      </c>
    </row>
    <row r="282" spans="1:21" x14ac:dyDescent="0.2">
      <c r="A282" s="70">
        <f t="shared" si="38"/>
        <v>267</v>
      </c>
      <c r="B282" s="121">
        <f t="shared" si="29"/>
        <v>0</v>
      </c>
      <c r="C282" s="82"/>
      <c r="D282" s="106"/>
      <c r="E282" s="106"/>
      <c r="F282" s="4"/>
      <c r="G282" s="40"/>
      <c r="H282" s="77"/>
      <c r="I282" s="290"/>
      <c r="J282" s="383"/>
      <c r="K282" s="300" t="str">
        <f t="shared" si="32"/>
        <v xml:space="preserve"> </v>
      </c>
      <c r="L282" s="301"/>
      <c r="M282" s="239">
        <f t="shared" si="33"/>
        <v>0</v>
      </c>
      <c r="N282" s="95">
        <f t="shared" si="30"/>
        <v>0</v>
      </c>
      <c r="O282" s="95">
        <f t="shared" si="36"/>
        <v>0</v>
      </c>
      <c r="P282" s="352">
        <f t="shared" si="31"/>
        <v>0</v>
      </c>
      <c r="Q282" s="9"/>
      <c r="S282" s="32">
        <f t="shared" si="37"/>
        <v>0</v>
      </c>
      <c r="T282" s="32">
        <f t="shared" si="34"/>
        <v>0</v>
      </c>
      <c r="U282" s="32">
        <f t="shared" si="35"/>
        <v>0</v>
      </c>
    </row>
    <row r="283" spans="1:21" x14ac:dyDescent="0.2">
      <c r="A283" s="70">
        <f t="shared" si="38"/>
        <v>268</v>
      </c>
      <c r="B283" s="121">
        <f t="shared" si="29"/>
        <v>0</v>
      </c>
      <c r="C283" s="82"/>
      <c r="D283" s="106"/>
      <c r="E283" s="106"/>
      <c r="F283" s="4"/>
      <c r="G283" s="40"/>
      <c r="H283" s="77"/>
      <c r="I283" s="290"/>
      <c r="J283" s="383"/>
      <c r="K283" s="300" t="str">
        <f t="shared" si="32"/>
        <v xml:space="preserve"> </v>
      </c>
      <c r="L283" s="301"/>
      <c r="M283" s="239">
        <f t="shared" si="33"/>
        <v>0</v>
      </c>
      <c r="N283" s="95">
        <f t="shared" si="30"/>
        <v>0</v>
      </c>
      <c r="O283" s="95">
        <f t="shared" si="36"/>
        <v>0</v>
      </c>
      <c r="P283" s="352">
        <f t="shared" si="31"/>
        <v>0</v>
      </c>
      <c r="Q283" s="9"/>
      <c r="S283" s="32">
        <f t="shared" si="37"/>
        <v>0</v>
      </c>
      <c r="T283" s="32">
        <f t="shared" si="34"/>
        <v>0</v>
      </c>
      <c r="U283" s="32">
        <f t="shared" si="35"/>
        <v>0</v>
      </c>
    </row>
    <row r="284" spans="1:21" x14ac:dyDescent="0.2">
      <c r="A284" s="70">
        <f t="shared" si="38"/>
        <v>269</v>
      </c>
      <c r="B284" s="121">
        <f t="shared" si="29"/>
        <v>0</v>
      </c>
      <c r="C284" s="82"/>
      <c r="D284" s="106"/>
      <c r="E284" s="106"/>
      <c r="F284" s="4"/>
      <c r="G284" s="40"/>
      <c r="H284" s="77"/>
      <c r="I284" s="290"/>
      <c r="J284" s="383"/>
      <c r="K284" s="300" t="str">
        <f t="shared" si="32"/>
        <v xml:space="preserve"> </v>
      </c>
      <c r="L284" s="301"/>
      <c r="M284" s="239">
        <f t="shared" si="33"/>
        <v>0</v>
      </c>
      <c r="N284" s="95">
        <f t="shared" si="30"/>
        <v>0</v>
      </c>
      <c r="O284" s="95">
        <f t="shared" si="36"/>
        <v>0</v>
      </c>
      <c r="P284" s="352">
        <f t="shared" si="31"/>
        <v>0</v>
      </c>
      <c r="Q284" s="9"/>
      <c r="S284" s="32">
        <f t="shared" si="37"/>
        <v>0</v>
      </c>
      <c r="T284" s="32">
        <f t="shared" si="34"/>
        <v>0</v>
      </c>
      <c r="U284" s="32">
        <f t="shared" si="35"/>
        <v>0</v>
      </c>
    </row>
    <row r="285" spans="1:21" x14ac:dyDescent="0.2">
      <c r="A285" s="70">
        <f t="shared" si="38"/>
        <v>270</v>
      </c>
      <c r="B285" s="121">
        <f t="shared" si="29"/>
        <v>0</v>
      </c>
      <c r="C285" s="82"/>
      <c r="D285" s="106"/>
      <c r="E285" s="106"/>
      <c r="F285" s="4"/>
      <c r="G285" s="40"/>
      <c r="H285" s="77"/>
      <c r="I285" s="290"/>
      <c r="J285" s="383"/>
      <c r="K285" s="300" t="str">
        <f t="shared" si="32"/>
        <v xml:space="preserve"> </v>
      </c>
      <c r="L285" s="301"/>
      <c r="M285" s="239">
        <f t="shared" si="33"/>
        <v>0</v>
      </c>
      <c r="N285" s="95">
        <f t="shared" si="30"/>
        <v>0</v>
      </c>
      <c r="O285" s="95">
        <f t="shared" si="36"/>
        <v>0</v>
      </c>
      <c r="P285" s="352">
        <f t="shared" si="31"/>
        <v>0</v>
      </c>
      <c r="Q285" s="9"/>
      <c r="S285" s="32">
        <f t="shared" si="37"/>
        <v>0</v>
      </c>
      <c r="T285" s="32">
        <f t="shared" si="34"/>
        <v>0</v>
      </c>
      <c r="U285" s="32">
        <f t="shared" si="35"/>
        <v>0</v>
      </c>
    </row>
    <row r="286" spans="1:21" x14ac:dyDescent="0.2">
      <c r="A286" s="70">
        <f t="shared" si="38"/>
        <v>271</v>
      </c>
      <c r="B286" s="121">
        <f t="shared" si="29"/>
        <v>0</v>
      </c>
      <c r="C286" s="82"/>
      <c r="D286" s="106"/>
      <c r="E286" s="106"/>
      <c r="F286" s="4"/>
      <c r="G286" s="40"/>
      <c r="H286" s="77"/>
      <c r="I286" s="290"/>
      <c r="J286" s="383"/>
      <c r="K286" s="300" t="str">
        <f t="shared" si="32"/>
        <v xml:space="preserve"> </v>
      </c>
      <c r="L286" s="301"/>
      <c r="M286" s="239">
        <f t="shared" si="33"/>
        <v>0</v>
      </c>
      <c r="N286" s="95">
        <f t="shared" si="30"/>
        <v>0</v>
      </c>
      <c r="O286" s="95">
        <f t="shared" si="36"/>
        <v>0</v>
      </c>
      <c r="P286" s="352">
        <f t="shared" si="31"/>
        <v>0</v>
      </c>
      <c r="Q286" s="9"/>
      <c r="S286" s="32">
        <f t="shared" si="37"/>
        <v>0</v>
      </c>
      <c r="T286" s="32">
        <f t="shared" si="34"/>
        <v>0</v>
      </c>
      <c r="U286" s="32">
        <f t="shared" si="35"/>
        <v>0</v>
      </c>
    </row>
    <row r="287" spans="1:21" x14ac:dyDescent="0.2">
      <c r="A287" s="70">
        <f t="shared" si="38"/>
        <v>272</v>
      </c>
      <c r="B287" s="121">
        <f t="shared" si="29"/>
        <v>0</v>
      </c>
      <c r="C287" s="82"/>
      <c r="D287" s="106"/>
      <c r="E287" s="106"/>
      <c r="F287" s="4"/>
      <c r="G287" s="40"/>
      <c r="H287" s="77"/>
      <c r="I287" s="290"/>
      <c r="J287" s="383"/>
      <c r="K287" s="300" t="str">
        <f t="shared" si="32"/>
        <v xml:space="preserve"> </v>
      </c>
      <c r="L287" s="301"/>
      <c r="M287" s="239">
        <f t="shared" si="33"/>
        <v>0</v>
      </c>
      <c r="N287" s="95">
        <f t="shared" si="30"/>
        <v>0</v>
      </c>
      <c r="O287" s="95">
        <f t="shared" si="36"/>
        <v>0</v>
      </c>
      <c r="P287" s="352">
        <f t="shared" si="31"/>
        <v>0</v>
      </c>
      <c r="Q287" s="9"/>
      <c r="S287" s="32">
        <f t="shared" si="37"/>
        <v>0</v>
      </c>
      <c r="T287" s="32">
        <f t="shared" si="34"/>
        <v>0</v>
      </c>
      <c r="U287" s="32">
        <f t="shared" si="35"/>
        <v>0</v>
      </c>
    </row>
    <row r="288" spans="1:21" x14ac:dyDescent="0.2">
      <c r="A288" s="70">
        <f t="shared" si="38"/>
        <v>273</v>
      </c>
      <c r="B288" s="121">
        <f t="shared" si="29"/>
        <v>0</v>
      </c>
      <c r="C288" s="82"/>
      <c r="D288" s="106"/>
      <c r="E288" s="106"/>
      <c r="F288" s="4"/>
      <c r="G288" s="40"/>
      <c r="H288" s="77"/>
      <c r="I288" s="290"/>
      <c r="J288" s="383"/>
      <c r="K288" s="300" t="str">
        <f t="shared" si="32"/>
        <v xml:space="preserve"> </v>
      </c>
      <c r="L288" s="301"/>
      <c r="M288" s="239">
        <f t="shared" si="33"/>
        <v>0</v>
      </c>
      <c r="N288" s="95">
        <f t="shared" si="30"/>
        <v>0</v>
      </c>
      <c r="O288" s="95">
        <f t="shared" si="36"/>
        <v>0</v>
      </c>
      <c r="P288" s="352">
        <f t="shared" si="31"/>
        <v>0</v>
      </c>
      <c r="Q288" s="9"/>
      <c r="S288" s="32">
        <f t="shared" si="37"/>
        <v>0</v>
      </c>
      <c r="T288" s="32">
        <f t="shared" si="34"/>
        <v>0</v>
      </c>
      <c r="U288" s="32">
        <f t="shared" si="35"/>
        <v>0</v>
      </c>
    </row>
    <row r="289" spans="1:21" x14ac:dyDescent="0.2">
      <c r="A289" s="70">
        <f t="shared" si="38"/>
        <v>274</v>
      </c>
      <c r="B289" s="121">
        <f t="shared" si="29"/>
        <v>0</v>
      </c>
      <c r="C289" s="82"/>
      <c r="D289" s="106"/>
      <c r="E289" s="106"/>
      <c r="F289" s="4"/>
      <c r="G289" s="40"/>
      <c r="H289" s="77"/>
      <c r="I289" s="290"/>
      <c r="J289" s="383"/>
      <c r="K289" s="300" t="str">
        <f t="shared" si="32"/>
        <v xml:space="preserve"> </v>
      </c>
      <c r="L289" s="301"/>
      <c r="M289" s="239">
        <f t="shared" si="33"/>
        <v>0</v>
      </c>
      <c r="N289" s="95">
        <f t="shared" si="30"/>
        <v>0</v>
      </c>
      <c r="O289" s="95">
        <f t="shared" si="36"/>
        <v>0</v>
      </c>
      <c r="P289" s="352">
        <f t="shared" si="31"/>
        <v>0</v>
      </c>
      <c r="Q289" s="9"/>
      <c r="S289" s="32">
        <f t="shared" si="37"/>
        <v>0</v>
      </c>
      <c r="T289" s="32">
        <f t="shared" si="34"/>
        <v>0</v>
      </c>
      <c r="U289" s="32">
        <f t="shared" si="35"/>
        <v>0</v>
      </c>
    </row>
    <row r="290" spans="1:21" x14ac:dyDescent="0.2">
      <c r="A290" s="70">
        <f t="shared" si="38"/>
        <v>275</v>
      </c>
      <c r="B290" s="121">
        <f t="shared" si="29"/>
        <v>0</v>
      </c>
      <c r="C290" s="82"/>
      <c r="D290" s="106"/>
      <c r="E290" s="106"/>
      <c r="F290" s="4"/>
      <c r="G290" s="40"/>
      <c r="H290" s="77"/>
      <c r="I290" s="290"/>
      <c r="J290" s="383"/>
      <c r="K290" s="300" t="str">
        <f t="shared" si="32"/>
        <v xml:space="preserve"> </v>
      </c>
      <c r="L290" s="301"/>
      <c r="M290" s="239">
        <f t="shared" si="33"/>
        <v>0</v>
      </c>
      <c r="N290" s="95">
        <f t="shared" si="30"/>
        <v>0</v>
      </c>
      <c r="O290" s="95">
        <f t="shared" si="36"/>
        <v>0</v>
      </c>
      <c r="P290" s="352">
        <f t="shared" si="31"/>
        <v>0</v>
      </c>
      <c r="Q290" s="9"/>
      <c r="S290" s="32">
        <f t="shared" si="37"/>
        <v>0</v>
      </c>
      <c r="T290" s="32">
        <f t="shared" si="34"/>
        <v>0</v>
      </c>
      <c r="U290" s="32">
        <f t="shared" si="35"/>
        <v>0</v>
      </c>
    </row>
    <row r="291" spans="1:21" x14ac:dyDescent="0.2">
      <c r="A291" s="70">
        <f t="shared" si="38"/>
        <v>276</v>
      </c>
      <c r="B291" s="121">
        <f t="shared" si="29"/>
        <v>0</v>
      </c>
      <c r="C291" s="82"/>
      <c r="D291" s="106"/>
      <c r="E291" s="106"/>
      <c r="F291" s="4"/>
      <c r="G291" s="40"/>
      <c r="H291" s="77"/>
      <c r="I291" s="290"/>
      <c r="J291" s="383"/>
      <c r="K291" s="300" t="str">
        <f t="shared" si="32"/>
        <v xml:space="preserve"> </v>
      </c>
      <c r="L291" s="301"/>
      <c r="M291" s="239">
        <f t="shared" si="33"/>
        <v>0</v>
      </c>
      <c r="N291" s="95">
        <f t="shared" si="30"/>
        <v>0</v>
      </c>
      <c r="O291" s="95">
        <f t="shared" si="36"/>
        <v>0</v>
      </c>
      <c r="P291" s="352">
        <f t="shared" si="31"/>
        <v>0</v>
      </c>
      <c r="Q291" s="9"/>
      <c r="S291" s="32">
        <f t="shared" si="37"/>
        <v>0</v>
      </c>
      <c r="T291" s="32">
        <f t="shared" si="34"/>
        <v>0</v>
      </c>
      <c r="U291" s="32">
        <f t="shared" si="35"/>
        <v>0</v>
      </c>
    </row>
    <row r="292" spans="1:21" x14ac:dyDescent="0.2">
      <c r="A292" s="70">
        <f t="shared" si="38"/>
        <v>277</v>
      </c>
      <c r="B292" s="121">
        <f t="shared" si="29"/>
        <v>0</v>
      </c>
      <c r="C292" s="82"/>
      <c r="D292" s="106"/>
      <c r="E292" s="106"/>
      <c r="F292" s="4"/>
      <c r="G292" s="40"/>
      <c r="H292" s="77"/>
      <c r="I292" s="290"/>
      <c r="J292" s="383"/>
      <c r="K292" s="300" t="str">
        <f t="shared" si="32"/>
        <v xml:space="preserve"> </v>
      </c>
      <c r="L292" s="301"/>
      <c r="M292" s="239">
        <f t="shared" si="33"/>
        <v>0</v>
      </c>
      <c r="N292" s="95">
        <f t="shared" si="30"/>
        <v>0</v>
      </c>
      <c r="O292" s="95">
        <f t="shared" si="36"/>
        <v>0</v>
      </c>
      <c r="P292" s="352">
        <f t="shared" si="31"/>
        <v>0</v>
      </c>
      <c r="Q292" s="9"/>
      <c r="S292" s="32">
        <f t="shared" si="37"/>
        <v>0</v>
      </c>
      <c r="T292" s="32">
        <f t="shared" si="34"/>
        <v>0</v>
      </c>
      <c r="U292" s="32">
        <f t="shared" si="35"/>
        <v>0</v>
      </c>
    </row>
    <row r="293" spans="1:21" x14ac:dyDescent="0.2">
      <c r="A293" s="70">
        <f t="shared" si="38"/>
        <v>278</v>
      </c>
      <c r="B293" s="121">
        <f t="shared" si="29"/>
        <v>0</v>
      </c>
      <c r="C293" s="82"/>
      <c r="D293" s="106"/>
      <c r="E293" s="106"/>
      <c r="F293" s="4"/>
      <c r="G293" s="40"/>
      <c r="H293" s="77"/>
      <c r="I293" s="290"/>
      <c r="J293" s="383"/>
      <c r="K293" s="300" t="str">
        <f t="shared" si="32"/>
        <v xml:space="preserve"> </v>
      </c>
      <c r="L293" s="301"/>
      <c r="M293" s="239">
        <f t="shared" si="33"/>
        <v>0</v>
      </c>
      <c r="N293" s="95">
        <f t="shared" si="30"/>
        <v>0</v>
      </c>
      <c r="O293" s="95">
        <f t="shared" si="36"/>
        <v>0</v>
      </c>
      <c r="P293" s="352">
        <f t="shared" si="31"/>
        <v>0</v>
      </c>
      <c r="Q293" s="9"/>
      <c r="S293" s="32">
        <f t="shared" si="37"/>
        <v>0</v>
      </c>
      <c r="T293" s="32">
        <f t="shared" si="34"/>
        <v>0</v>
      </c>
      <c r="U293" s="32">
        <f t="shared" si="35"/>
        <v>0</v>
      </c>
    </row>
    <row r="294" spans="1:21" x14ac:dyDescent="0.2">
      <c r="A294" s="70">
        <f t="shared" si="38"/>
        <v>279</v>
      </c>
      <c r="B294" s="121">
        <f t="shared" si="29"/>
        <v>0</v>
      </c>
      <c r="C294" s="82"/>
      <c r="D294" s="106"/>
      <c r="E294" s="106"/>
      <c r="F294" s="4"/>
      <c r="G294" s="40"/>
      <c r="H294" s="77"/>
      <c r="I294" s="290"/>
      <c r="J294" s="383"/>
      <c r="K294" s="300" t="str">
        <f t="shared" si="32"/>
        <v xml:space="preserve"> </v>
      </c>
      <c r="L294" s="301"/>
      <c r="M294" s="239">
        <f t="shared" si="33"/>
        <v>0</v>
      </c>
      <c r="N294" s="95">
        <f t="shared" si="30"/>
        <v>0</v>
      </c>
      <c r="O294" s="95">
        <f t="shared" si="36"/>
        <v>0</v>
      </c>
      <c r="P294" s="352">
        <f t="shared" si="31"/>
        <v>0</v>
      </c>
      <c r="Q294" s="9"/>
      <c r="S294" s="32">
        <f t="shared" si="37"/>
        <v>0</v>
      </c>
      <c r="T294" s="32">
        <f t="shared" si="34"/>
        <v>0</v>
      </c>
      <c r="U294" s="32">
        <f t="shared" si="35"/>
        <v>0</v>
      </c>
    </row>
    <row r="295" spans="1:21" x14ac:dyDescent="0.2">
      <c r="A295" s="70">
        <f t="shared" si="38"/>
        <v>280</v>
      </c>
      <c r="B295" s="121">
        <f t="shared" si="29"/>
        <v>0</v>
      </c>
      <c r="C295" s="82"/>
      <c r="D295" s="106"/>
      <c r="E295" s="106"/>
      <c r="F295" s="4"/>
      <c r="G295" s="40"/>
      <c r="H295" s="77"/>
      <c r="I295" s="290"/>
      <c r="J295" s="383"/>
      <c r="K295" s="300" t="str">
        <f t="shared" si="32"/>
        <v xml:space="preserve"> </v>
      </c>
      <c r="L295" s="301"/>
      <c r="M295" s="239">
        <f t="shared" si="33"/>
        <v>0</v>
      </c>
      <c r="N295" s="95">
        <f t="shared" si="30"/>
        <v>0</v>
      </c>
      <c r="O295" s="95">
        <f t="shared" si="36"/>
        <v>0</v>
      </c>
      <c r="P295" s="352">
        <f t="shared" si="31"/>
        <v>0</v>
      </c>
      <c r="Q295" s="9"/>
      <c r="S295" s="32">
        <f t="shared" si="37"/>
        <v>0</v>
      </c>
      <c r="T295" s="32">
        <f t="shared" si="34"/>
        <v>0</v>
      </c>
      <c r="U295" s="32">
        <f t="shared" si="35"/>
        <v>0</v>
      </c>
    </row>
    <row r="296" spans="1:21" x14ac:dyDescent="0.2">
      <c r="A296" s="70">
        <f t="shared" si="38"/>
        <v>281</v>
      </c>
      <c r="B296" s="121">
        <f t="shared" si="29"/>
        <v>0</v>
      </c>
      <c r="C296" s="82"/>
      <c r="D296" s="106"/>
      <c r="E296" s="106"/>
      <c r="F296" s="4"/>
      <c r="G296" s="40"/>
      <c r="H296" s="77"/>
      <c r="I296" s="290"/>
      <c r="J296" s="383"/>
      <c r="K296" s="300" t="str">
        <f t="shared" si="32"/>
        <v xml:space="preserve"> </v>
      </c>
      <c r="L296" s="301"/>
      <c r="M296" s="239">
        <f t="shared" si="33"/>
        <v>0</v>
      </c>
      <c r="N296" s="95">
        <f t="shared" si="30"/>
        <v>0</v>
      </c>
      <c r="O296" s="95">
        <f t="shared" si="36"/>
        <v>0</v>
      </c>
      <c r="P296" s="352">
        <f t="shared" si="31"/>
        <v>0</v>
      </c>
      <c r="Q296" s="9"/>
      <c r="S296" s="32">
        <f t="shared" si="37"/>
        <v>0</v>
      </c>
      <c r="T296" s="32">
        <f t="shared" si="34"/>
        <v>0</v>
      </c>
      <c r="U296" s="32">
        <f t="shared" si="35"/>
        <v>0</v>
      </c>
    </row>
    <row r="297" spans="1:21" x14ac:dyDescent="0.2">
      <c r="A297" s="70">
        <f t="shared" si="38"/>
        <v>282</v>
      </c>
      <c r="B297" s="121">
        <f t="shared" si="29"/>
        <v>0</v>
      </c>
      <c r="C297" s="82"/>
      <c r="D297" s="106"/>
      <c r="E297" s="106"/>
      <c r="F297" s="4"/>
      <c r="G297" s="40"/>
      <c r="H297" s="77"/>
      <c r="I297" s="290"/>
      <c r="J297" s="383"/>
      <c r="K297" s="300" t="str">
        <f t="shared" si="32"/>
        <v xml:space="preserve"> </v>
      </c>
      <c r="L297" s="301"/>
      <c r="M297" s="239">
        <f t="shared" si="33"/>
        <v>0</v>
      </c>
      <c r="N297" s="95">
        <f t="shared" si="30"/>
        <v>0</v>
      </c>
      <c r="O297" s="95">
        <f t="shared" si="36"/>
        <v>0</v>
      </c>
      <c r="P297" s="352">
        <f t="shared" si="31"/>
        <v>0</v>
      </c>
      <c r="Q297" s="9"/>
      <c r="S297" s="32">
        <f t="shared" si="37"/>
        <v>0</v>
      </c>
      <c r="T297" s="32">
        <f t="shared" si="34"/>
        <v>0</v>
      </c>
      <c r="U297" s="32">
        <f t="shared" si="35"/>
        <v>0</v>
      </c>
    </row>
    <row r="298" spans="1:21" x14ac:dyDescent="0.2">
      <c r="A298" s="70">
        <f t="shared" si="38"/>
        <v>283</v>
      </c>
      <c r="B298" s="121">
        <f t="shared" si="29"/>
        <v>0</v>
      </c>
      <c r="C298" s="82"/>
      <c r="D298" s="106"/>
      <c r="E298" s="106"/>
      <c r="F298" s="4"/>
      <c r="G298" s="40"/>
      <c r="H298" s="77"/>
      <c r="I298" s="290"/>
      <c r="J298" s="383"/>
      <c r="K298" s="300" t="str">
        <f t="shared" si="32"/>
        <v xml:space="preserve"> </v>
      </c>
      <c r="L298" s="301"/>
      <c r="M298" s="239">
        <f t="shared" si="33"/>
        <v>0</v>
      </c>
      <c r="N298" s="95">
        <f t="shared" si="30"/>
        <v>0</v>
      </c>
      <c r="O298" s="95">
        <f t="shared" si="36"/>
        <v>0</v>
      </c>
      <c r="P298" s="352">
        <f t="shared" si="31"/>
        <v>0</v>
      </c>
      <c r="Q298" s="9"/>
      <c r="S298" s="32">
        <f t="shared" si="37"/>
        <v>0</v>
      </c>
      <c r="T298" s="32">
        <f t="shared" si="34"/>
        <v>0</v>
      </c>
      <c r="U298" s="32">
        <f t="shared" si="35"/>
        <v>0</v>
      </c>
    </row>
    <row r="299" spans="1:21" x14ac:dyDescent="0.2">
      <c r="A299" s="70">
        <f t="shared" si="38"/>
        <v>284</v>
      </c>
      <c r="B299" s="121">
        <f t="shared" si="29"/>
        <v>0</v>
      </c>
      <c r="C299" s="82"/>
      <c r="D299" s="106"/>
      <c r="E299" s="106"/>
      <c r="F299" s="4"/>
      <c r="G299" s="40"/>
      <c r="H299" s="77"/>
      <c r="I299" s="290"/>
      <c r="J299" s="383"/>
      <c r="K299" s="300" t="str">
        <f t="shared" si="32"/>
        <v xml:space="preserve"> </v>
      </c>
      <c r="L299" s="301"/>
      <c r="M299" s="239">
        <f t="shared" si="33"/>
        <v>0</v>
      </c>
      <c r="N299" s="95">
        <f t="shared" si="30"/>
        <v>0</v>
      </c>
      <c r="O299" s="95">
        <f t="shared" si="36"/>
        <v>0</v>
      </c>
      <c r="P299" s="352">
        <f t="shared" si="31"/>
        <v>0</v>
      </c>
      <c r="Q299" s="9"/>
      <c r="S299" s="32">
        <f t="shared" si="37"/>
        <v>0</v>
      </c>
      <c r="T299" s="32">
        <f t="shared" si="34"/>
        <v>0</v>
      </c>
      <c r="U299" s="32">
        <f t="shared" si="35"/>
        <v>0</v>
      </c>
    </row>
    <row r="300" spans="1:21" x14ac:dyDescent="0.2">
      <c r="A300" s="70">
        <f t="shared" si="38"/>
        <v>285</v>
      </c>
      <c r="B300" s="121">
        <f t="shared" si="29"/>
        <v>0</v>
      </c>
      <c r="C300" s="82"/>
      <c r="D300" s="106"/>
      <c r="E300" s="106"/>
      <c r="F300" s="4"/>
      <c r="G300" s="40"/>
      <c r="H300" s="77"/>
      <c r="I300" s="290"/>
      <c r="J300" s="383"/>
      <c r="K300" s="300" t="str">
        <f t="shared" si="32"/>
        <v xml:space="preserve"> </v>
      </c>
      <c r="L300" s="301"/>
      <c r="M300" s="239">
        <f t="shared" si="33"/>
        <v>0</v>
      </c>
      <c r="N300" s="95">
        <f t="shared" si="30"/>
        <v>0</v>
      </c>
      <c r="O300" s="95">
        <f t="shared" si="36"/>
        <v>0</v>
      </c>
      <c r="P300" s="352">
        <f t="shared" si="31"/>
        <v>0</v>
      </c>
      <c r="Q300" s="9"/>
      <c r="S300" s="32">
        <f t="shared" si="37"/>
        <v>0</v>
      </c>
      <c r="T300" s="32">
        <f t="shared" si="34"/>
        <v>0</v>
      </c>
      <c r="U300" s="32">
        <f t="shared" si="35"/>
        <v>0</v>
      </c>
    </row>
    <row r="301" spans="1:21" x14ac:dyDescent="0.2">
      <c r="A301" s="70">
        <f t="shared" si="38"/>
        <v>286</v>
      </c>
      <c r="B301" s="121">
        <f t="shared" si="29"/>
        <v>0</v>
      </c>
      <c r="C301" s="82"/>
      <c r="D301" s="106"/>
      <c r="E301" s="106"/>
      <c r="F301" s="4"/>
      <c r="G301" s="40"/>
      <c r="H301" s="77"/>
      <c r="I301" s="290"/>
      <c r="J301" s="383"/>
      <c r="K301" s="300" t="str">
        <f t="shared" si="32"/>
        <v xml:space="preserve"> </v>
      </c>
      <c r="L301" s="301"/>
      <c r="M301" s="239">
        <f t="shared" si="33"/>
        <v>0</v>
      </c>
      <c r="N301" s="95">
        <f t="shared" si="30"/>
        <v>0</v>
      </c>
      <c r="O301" s="95">
        <f t="shared" si="36"/>
        <v>0</v>
      </c>
      <c r="P301" s="352">
        <f t="shared" si="31"/>
        <v>0</v>
      </c>
      <c r="Q301" s="9"/>
      <c r="S301" s="32">
        <f t="shared" si="37"/>
        <v>0</v>
      </c>
      <c r="T301" s="32">
        <f t="shared" si="34"/>
        <v>0</v>
      </c>
      <c r="U301" s="32">
        <f t="shared" si="35"/>
        <v>0</v>
      </c>
    </row>
    <row r="302" spans="1:21" x14ac:dyDescent="0.2">
      <c r="A302" s="70">
        <f t="shared" si="38"/>
        <v>287</v>
      </c>
      <c r="B302" s="121">
        <f t="shared" si="29"/>
        <v>0</v>
      </c>
      <c r="C302" s="82"/>
      <c r="D302" s="106"/>
      <c r="E302" s="106"/>
      <c r="F302" s="4"/>
      <c r="G302" s="40"/>
      <c r="H302" s="77"/>
      <c r="I302" s="290"/>
      <c r="J302" s="383"/>
      <c r="K302" s="300" t="str">
        <f t="shared" si="32"/>
        <v xml:space="preserve"> </v>
      </c>
      <c r="L302" s="301"/>
      <c r="M302" s="239">
        <f t="shared" si="33"/>
        <v>0</v>
      </c>
      <c r="N302" s="95">
        <f t="shared" si="30"/>
        <v>0</v>
      </c>
      <c r="O302" s="95">
        <f t="shared" si="36"/>
        <v>0</v>
      </c>
      <c r="P302" s="352">
        <f t="shared" si="31"/>
        <v>0</v>
      </c>
      <c r="Q302" s="9"/>
      <c r="S302" s="32">
        <f t="shared" si="37"/>
        <v>0</v>
      </c>
      <c r="T302" s="32">
        <f t="shared" si="34"/>
        <v>0</v>
      </c>
      <c r="U302" s="32">
        <f t="shared" si="35"/>
        <v>0</v>
      </c>
    </row>
    <row r="303" spans="1:21" x14ac:dyDescent="0.2">
      <c r="A303" s="70">
        <f t="shared" si="38"/>
        <v>288</v>
      </c>
      <c r="B303" s="121">
        <f t="shared" si="29"/>
        <v>0</v>
      </c>
      <c r="C303" s="82"/>
      <c r="D303" s="106"/>
      <c r="E303" s="106"/>
      <c r="F303" s="4"/>
      <c r="G303" s="40"/>
      <c r="H303" s="77"/>
      <c r="I303" s="290"/>
      <c r="J303" s="383"/>
      <c r="K303" s="300" t="str">
        <f t="shared" si="32"/>
        <v xml:space="preserve"> </v>
      </c>
      <c r="L303" s="301"/>
      <c r="M303" s="239">
        <f t="shared" si="33"/>
        <v>0</v>
      </c>
      <c r="N303" s="95">
        <f t="shared" si="30"/>
        <v>0</v>
      </c>
      <c r="O303" s="95">
        <f t="shared" si="36"/>
        <v>0</v>
      </c>
      <c r="P303" s="352">
        <f t="shared" si="31"/>
        <v>0</v>
      </c>
      <c r="Q303" s="9"/>
      <c r="S303" s="32">
        <f t="shared" si="37"/>
        <v>0</v>
      </c>
      <c r="T303" s="32">
        <f t="shared" si="34"/>
        <v>0</v>
      </c>
      <c r="U303" s="32">
        <f t="shared" si="35"/>
        <v>0</v>
      </c>
    </row>
    <row r="304" spans="1:21" x14ac:dyDescent="0.2">
      <c r="A304" s="70">
        <f t="shared" si="38"/>
        <v>289</v>
      </c>
      <c r="B304" s="121">
        <f t="shared" si="29"/>
        <v>0</v>
      </c>
      <c r="C304" s="82"/>
      <c r="D304" s="106"/>
      <c r="E304" s="106"/>
      <c r="F304" s="4"/>
      <c r="G304" s="40"/>
      <c r="H304" s="77"/>
      <c r="I304" s="290"/>
      <c r="J304" s="383"/>
      <c r="K304" s="300" t="str">
        <f t="shared" si="32"/>
        <v xml:space="preserve"> </v>
      </c>
      <c r="L304" s="301"/>
      <c r="M304" s="239">
        <f t="shared" si="33"/>
        <v>0</v>
      </c>
      <c r="N304" s="95">
        <f t="shared" si="30"/>
        <v>0</v>
      </c>
      <c r="O304" s="95">
        <f t="shared" si="36"/>
        <v>0</v>
      </c>
      <c r="P304" s="352">
        <f t="shared" si="31"/>
        <v>0</v>
      </c>
      <c r="Q304" s="9"/>
      <c r="S304" s="32">
        <f t="shared" si="37"/>
        <v>0</v>
      </c>
      <c r="T304" s="32">
        <f t="shared" si="34"/>
        <v>0</v>
      </c>
      <c r="U304" s="32">
        <f t="shared" si="35"/>
        <v>0</v>
      </c>
    </row>
    <row r="305" spans="1:21" x14ac:dyDescent="0.2">
      <c r="A305" s="70">
        <f t="shared" si="38"/>
        <v>290</v>
      </c>
      <c r="B305" s="121">
        <f t="shared" si="29"/>
        <v>0</v>
      </c>
      <c r="C305" s="82"/>
      <c r="D305" s="106"/>
      <c r="E305" s="106"/>
      <c r="F305" s="4"/>
      <c r="G305" s="40"/>
      <c r="H305" s="77"/>
      <c r="I305" s="290"/>
      <c r="J305" s="383"/>
      <c r="K305" s="300" t="str">
        <f t="shared" si="32"/>
        <v xml:space="preserve"> </v>
      </c>
      <c r="L305" s="301"/>
      <c r="M305" s="239">
        <f t="shared" si="33"/>
        <v>0</v>
      </c>
      <c r="N305" s="95">
        <f t="shared" si="30"/>
        <v>0</v>
      </c>
      <c r="O305" s="95">
        <f t="shared" si="36"/>
        <v>0</v>
      </c>
      <c r="P305" s="352">
        <f t="shared" si="31"/>
        <v>0</v>
      </c>
      <c r="Q305" s="9"/>
      <c r="S305" s="32">
        <f t="shared" si="37"/>
        <v>0</v>
      </c>
      <c r="T305" s="32">
        <f t="shared" si="34"/>
        <v>0</v>
      </c>
      <c r="U305" s="32">
        <f t="shared" si="35"/>
        <v>0</v>
      </c>
    </row>
    <row r="306" spans="1:21" x14ac:dyDescent="0.2">
      <c r="A306" s="70">
        <f t="shared" si="38"/>
        <v>291</v>
      </c>
      <c r="B306" s="121">
        <f t="shared" si="29"/>
        <v>0</v>
      </c>
      <c r="C306" s="82"/>
      <c r="D306" s="106"/>
      <c r="E306" s="106"/>
      <c r="F306" s="4"/>
      <c r="G306" s="40"/>
      <c r="H306" s="77"/>
      <c r="I306" s="290"/>
      <c r="J306" s="383"/>
      <c r="K306" s="300" t="str">
        <f t="shared" si="32"/>
        <v xml:space="preserve"> </v>
      </c>
      <c r="L306" s="301"/>
      <c r="M306" s="239">
        <f t="shared" si="33"/>
        <v>0</v>
      </c>
      <c r="N306" s="95">
        <f t="shared" si="30"/>
        <v>0</v>
      </c>
      <c r="O306" s="95">
        <f t="shared" si="36"/>
        <v>0</v>
      </c>
      <c r="P306" s="352">
        <f t="shared" si="31"/>
        <v>0</v>
      </c>
      <c r="Q306" s="9"/>
      <c r="S306" s="32">
        <f t="shared" si="37"/>
        <v>0</v>
      </c>
      <c r="T306" s="32">
        <f t="shared" si="34"/>
        <v>0</v>
      </c>
      <c r="U306" s="32">
        <f t="shared" si="35"/>
        <v>0</v>
      </c>
    </row>
    <row r="307" spans="1:21" x14ac:dyDescent="0.2">
      <c r="A307" s="70">
        <f t="shared" si="38"/>
        <v>292</v>
      </c>
      <c r="B307" s="121">
        <f t="shared" si="29"/>
        <v>0</v>
      </c>
      <c r="C307" s="82"/>
      <c r="D307" s="106"/>
      <c r="E307" s="106"/>
      <c r="F307" s="4"/>
      <c r="G307" s="40"/>
      <c r="H307" s="77"/>
      <c r="I307" s="290"/>
      <c r="J307" s="383"/>
      <c r="K307" s="300" t="str">
        <f t="shared" si="32"/>
        <v xml:space="preserve"> </v>
      </c>
      <c r="L307" s="301"/>
      <c r="M307" s="239">
        <f t="shared" si="33"/>
        <v>0</v>
      </c>
      <c r="N307" s="95">
        <f t="shared" si="30"/>
        <v>0</v>
      </c>
      <c r="O307" s="95">
        <f t="shared" si="36"/>
        <v>0</v>
      </c>
      <c r="P307" s="352">
        <f t="shared" si="31"/>
        <v>0</v>
      </c>
      <c r="Q307" s="9"/>
      <c r="S307" s="32">
        <f t="shared" si="37"/>
        <v>0</v>
      </c>
      <c r="T307" s="32">
        <f t="shared" si="34"/>
        <v>0</v>
      </c>
      <c r="U307" s="32">
        <f t="shared" si="35"/>
        <v>0</v>
      </c>
    </row>
    <row r="308" spans="1:21" x14ac:dyDescent="0.2">
      <c r="A308" s="70">
        <f t="shared" si="38"/>
        <v>293</v>
      </c>
      <c r="B308" s="121">
        <f t="shared" si="29"/>
        <v>0</v>
      </c>
      <c r="C308" s="82"/>
      <c r="D308" s="106"/>
      <c r="E308" s="106"/>
      <c r="F308" s="4"/>
      <c r="G308" s="40"/>
      <c r="H308" s="77"/>
      <c r="I308" s="290"/>
      <c r="J308" s="383"/>
      <c r="K308" s="300" t="str">
        <f t="shared" si="32"/>
        <v xml:space="preserve"> </v>
      </c>
      <c r="L308" s="301"/>
      <c r="M308" s="239">
        <f t="shared" si="33"/>
        <v>0</v>
      </c>
      <c r="N308" s="95">
        <f t="shared" si="30"/>
        <v>0</v>
      </c>
      <c r="O308" s="95">
        <f t="shared" si="36"/>
        <v>0</v>
      </c>
      <c r="P308" s="352">
        <f t="shared" si="31"/>
        <v>0</v>
      </c>
      <c r="Q308" s="9"/>
      <c r="S308" s="32">
        <f t="shared" si="37"/>
        <v>0</v>
      </c>
      <c r="T308" s="32">
        <f t="shared" si="34"/>
        <v>0</v>
      </c>
      <c r="U308" s="32">
        <f t="shared" si="35"/>
        <v>0</v>
      </c>
    </row>
    <row r="309" spans="1:21" x14ac:dyDescent="0.2">
      <c r="A309" s="70">
        <f t="shared" si="38"/>
        <v>294</v>
      </c>
      <c r="B309" s="121">
        <f t="shared" si="29"/>
        <v>0</v>
      </c>
      <c r="C309" s="82"/>
      <c r="D309" s="106"/>
      <c r="E309" s="106"/>
      <c r="F309" s="4"/>
      <c r="G309" s="40"/>
      <c r="H309" s="77"/>
      <c r="I309" s="290"/>
      <c r="J309" s="383"/>
      <c r="K309" s="300" t="str">
        <f t="shared" si="32"/>
        <v xml:space="preserve"> </v>
      </c>
      <c r="L309" s="301"/>
      <c r="M309" s="239">
        <f t="shared" si="33"/>
        <v>0</v>
      </c>
      <c r="N309" s="95">
        <f t="shared" si="30"/>
        <v>0</v>
      </c>
      <c r="O309" s="95">
        <f t="shared" si="36"/>
        <v>0</v>
      </c>
      <c r="P309" s="352">
        <f t="shared" si="31"/>
        <v>0</v>
      </c>
      <c r="Q309" s="9"/>
      <c r="S309" s="32">
        <f t="shared" si="37"/>
        <v>0</v>
      </c>
      <c r="T309" s="32">
        <f t="shared" si="34"/>
        <v>0</v>
      </c>
      <c r="U309" s="32">
        <f t="shared" si="35"/>
        <v>0</v>
      </c>
    </row>
    <row r="310" spans="1:21" x14ac:dyDescent="0.2">
      <c r="A310" s="70">
        <f t="shared" si="38"/>
        <v>295</v>
      </c>
      <c r="B310" s="121">
        <f t="shared" si="29"/>
        <v>0</v>
      </c>
      <c r="C310" s="82"/>
      <c r="D310" s="106"/>
      <c r="E310" s="106"/>
      <c r="F310" s="4"/>
      <c r="G310" s="40"/>
      <c r="H310" s="77"/>
      <c r="I310" s="290"/>
      <c r="J310" s="383"/>
      <c r="K310" s="300" t="str">
        <f t="shared" si="32"/>
        <v xml:space="preserve"> </v>
      </c>
      <c r="L310" s="301"/>
      <c r="M310" s="239">
        <f t="shared" si="33"/>
        <v>0</v>
      </c>
      <c r="N310" s="95">
        <f t="shared" si="30"/>
        <v>0</v>
      </c>
      <c r="O310" s="95">
        <f t="shared" si="36"/>
        <v>0</v>
      </c>
      <c r="P310" s="352">
        <f t="shared" si="31"/>
        <v>0</v>
      </c>
      <c r="Q310" s="9"/>
      <c r="S310" s="32">
        <f t="shared" si="37"/>
        <v>0</v>
      </c>
      <c r="T310" s="32">
        <f t="shared" si="34"/>
        <v>0</v>
      </c>
      <c r="U310" s="32">
        <f t="shared" si="35"/>
        <v>0</v>
      </c>
    </row>
    <row r="311" spans="1:21" x14ac:dyDescent="0.2">
      <c r="A311" s="70">
        <f t="shared" si="38"/>
        <v>296</v>
      </c>
      <c r="B311" s="121">
        <f t="shared" si="29"/>
        <v>0</v>
      </c>
      <c r="C311" s="82"/>
      <c r="D311" s="106"/>
      <c r="E311" s="106"/>
      <c r="F311" s="4"/>
      <c r="G311" s="40"/>
      <c r="H311" s="77"/>
      <c r="I311" s="290"/>
      <c r="J311" s="383"/>
      <c r="K311" s="300" t="str">
        <f t="shared" si="32"/>
        <v xml:space="preserve"> </v>
      </c>
      <c r="L311" s="301"/>
      <c r="M311" s="239">
        <f t="shared" si="33"/>
        <v>0</v>
      </c>
      <c r="N311" s="95">
        <f t="shared" si="30"/>
        <v>0</v>
      </c>
      <c r="O311" s="95">
        <f t="shared" si="36"/>
        <v>0</v>
      </c>
      <c r="P311" s="352">
        <f t="shared" si="31"/>
        <v>0</v>
      </c>
      <c r="Q311" s="9"/>
      <c r="S311" s="32">
        <f t="shared" si="37"/>
        <v>0</v>
      </c>
      <c r="T311" s="32">
        <f t="shared" si="34"/>
        <v>0</v>
      </c>
      <c r="U311" s="32">
        <f t="shared" si="35"/>
        <v>0</v>
      </c>
    </row>
    <row r="312" spans="1:21" x14ac:dyDescent="0.2">
      <c r="A312" s="70">
        <f t="shared" si="38"/>
        <v>297</v>
      </c>
      <c r="B312" s="121">
        <f t="shared" si="29"/>
        <v>0</v>
      </c>
      <c r="C312" s="82"/>
      <c r="D312" s="106"/>
      <c r="E312" s="106"/>
      <c r="F312" s="4"/>
      <c r="G312" s="40"/>
      <c r="H312" s="77"/>
      <c r="I312" s="290"/>
      <c r="J312" s="383"/>
      <c r="K312" s="300" t="str">
        <f t="shared" si="32"/>
        <v xml:space="preserve"> </v>
      </c>
      <c r="L312" s="301"/>
      <c r="M312" s="239">
        <f t="shared" si="33"/>
        <v>0</v>
      </c>
      <c r="N312" s="95">
        <f t="shared" si="30"/>
        <v>0</v>
      </c>
      <c r="O312" s="95">
        <f t="shared" si="36"/>
        <v>0</v>
      </c>
      <c r="P312" s="352">
        <f t="shared" si="31"/>
        <v>0</v>
      </c>
      <c r="Q312" s="9"/>
      <c r="S312" s="32">
        <f t="shared" si="37"/>
        <v>0</v>
      </c>
      <c r="T312" s="32">
        <f t="shared" si="34"/>
        <v>0</v>
      </c>
      <c r="U312" s="32">
        <f t="shared" si="35"/>
        <v>0</v>
      </c>
    </row>
    <row r="313" spans="1:21" x14ac:dyDescent="0.2">
      <c r="A313" s="70">
        <f t="shared" si="38"/>
        <v>298</v>
      </c>
      <c r="B313" s="121">
        <f t="shared" si="29"/>
        <v>0</v>
      </c>
      <c r="C313" s="82"/>
      <c r="D313" s="106"/>
      <c r="E313" s="106"/>
      <c r="F313" s="4"/>
      <c r="G313" s="40"/>
      <c r="H313" s="77"/>
      <c r="I313" s="290"/>
      <c r="J313" s="383"/>
      <c r="K313" s="300" t="str">
        <f t="shared" si="32"/>
        <v xml:space="preserve"> </v>
      </c>
      <c r="L313" s="301"/>
      <c r="M313" s="239">
        <f t="shared" si="33"/>
        <v>0</v>
      </c>
      <c r="N313" s="95">
        <f t="shared" si="30"/>
        <v>0</v>
      </c>
      <c r="O313" s="95">
        <f t="shared" si="36"/>
        <v>0</v>
      </c>
      <c r="P313" s="352">
        <f t="shared" si="31"/>
        <v>0</v>
      </c>
      <c r="Q313" s="9"/>
      <c r="S313" s="32">
        <f t="shared" si="37"/>
        <v>0</v>
      </c>
      <c r="T313" s="32">
        <f t="shared" si="34"/>
        <v>0</v>
      </c>
      <c r="U313" s="32">
        <f t="shared" si="35"/>
        <v>0</v>
      </c>
    </row>
    <row r="314" spans="1:21" x14ac:dyDescent="0.2">
      <c r="A314" s="70">
        <f t="shared" si="38"/>
        <v>299</v>
      </c>
      <c r="B314" s="121">
        <f t="shared" si="29"/>
        <v>0</v>
      </c>
      <c r="C314" s="82"/>
      <c r="D314" s="106"/>
      <c r="E314" s="106"/>
      <c r="F314" s="4"/>
      <c r="G314" s="40"/>
      <c r="H314" s="77"/>
      <c r="I314" s="290"/>
      <c r="J314" s="383"/>
      <c r="K314" s="300" t="str">
        <f t="shared" si="32"/>
        <v xml:space="preserve"> </v>
      </c>
      <c r="L314" s="301"/>
      <c r="M314" s="239">
        <f t="shared" si="33"/>
        <v>0</v>
      </c>
      <c r="N314" s="95">
        <f t="shared" si="30"/>
        <v>0</v>
      </c>
      <c r="O314" s="95">
        <f t="shared" si="36"/>
        <v>0</v>
      </c>
      <c r="P314" s="352">
        <f t="shared" si="31"/>
        <v>0</v>
      </c>
      <c r="Q314" s="9"/>
      <c r="S314" s="32">
        <f t="shared" si="37"/>
        <v>0</v>
      </c>
      <c r="T314" s="32">
        <f t="shared" si="34"/>
        <v>0</v>
      </c>
      <c r="U314" s="32">
        <f t="shared" si="35"/>
        <v>0</v>
      </c>
    </row>
    <row r="315" spans="1:21" x14ac:dyDescent="0.2">
      <c r="A315" s="70">
        <f t="shared" si="38"/>
        <v>300</v>
      </c>
      <c r="B315" s="121">
        <f t="shared" si="29"/>
        <v>0</v>
      </c>
      <c r="C315" s="82"/>
      <c r="D315" s="106"/>
      <c r="E315" s="106"/>
      <c r="F315" s="4"/>
      <c r="G315" s="40"/>
      <c r="H315" s="77"/>
      <c r="I315" s="290"/>
      <c r="J315" s="383"/>
      <c r="K315" s="300" t="str">
        <f t="shared" si="32"/>
        <v xml:space="preserve"> </v>
      </c>
      <c r="L315" s="301"/>
      <c r="M315" s="239">
        <f t="shared" si="33"/>
        <v>0</v>
      </c>
      <c r="N315" s="95">
        <f t="shared" si="30"/>
        <v>0</v>
      </c>
      <c r="O315" s="95">
        <f t="shared" si="36"/>
        <v>0</v>
      </c>
      <c r="P315" s="352">
        <f t="shared" si="31"/>
        <v>0</v>
      </c>
      <c r="Q315" s="9"/>
      <c r="S315" s="32">
        <f t="shared" si="37"/>
        <v>0</v>
      </c>
      <c r="T315" s="32">
        <f t="shared" si="34"/>
        <v>0</v>
      </c>
      <c r="U315" s="32">
        <f t="shared" si="35"/>
        <v>0</v>
      </c>
    </row>
    <row r="316" spans="1:21" x14ac:dyDescent="0.2">
      <c r="A316" s="70">
        <f t="shared" si="38"/>
        <v>301</v>
      </c>
      <c r="B316" s="121">
        <f t="shared" si="29"/>
        <v>0</v>
      </c>
      <c r="C316" s="82"/>
      <c r="D316" s="106"/>
      <c r="E316" s="106"/>
      <c r="F316" s="4"/>
      <c r="G316" s="40"/>
      <c r="H316" s="77"/>
      <c r="I316" s="290"/>
      <c r="J316" s="383"/>
      <c r="K316" s="300" t="str">
        <f t="shared" si="32"/>
        <v xml:space="preserve"> </v>
      </c>
      <c r="L316" s="301"/>
      <c r="M316" s="239">
        <f t="shared" si="33"/>
        <v>0</v>
      </c>
      <c r="N316" s="95">
        <f t="shared" si="30"/>
        <v>0</v>
      </c>
      <c r="O316" s="95">
        <f t="shared" si="36"/>
        <v>0</v>
      </c>
      <c r="P316" s="352">
        <f t="shared" si="31"/>
        <v>0</v>
      </c>
      <c r="Q316" s="9"/>
      <c r="S316" s="32">
        <f t="shared" si="37"/>
        <v>0</v>
      </c>
      <c r="T316" s="32">
        <f t="shared" si="34"/>
        <v>0</v>
      </c>
      <c r="U316" s="32">
        <f t="shared" si="35"/>
        <v>0</v>
      </c>
    </row>
    <row r="317" spans="1:21" x14ac:dyDescent="0.2">
      <c r="A317" s="70">
        <f t="shared" si="38"/>
        <v>302</v>
      </c>
      <c r="B317" s="121">
        <f t="shared" si="29"/>
        <v>0</v>
      </c>
      <c r="C317" s="82"/>
      <c r="D317" s="106"/>
      <c r="E317" s="106"/>
      <c r="F317" s="4"/>
      <c r="G317" s="40"/>
      <c r="H317" s="77"/>
      <c r="I317" s="290"/>
      <c r="J317" s="383"/>
      <c r="K317" s="300" t="str">
        <f t="shared" si="32"/>
        <v xml:space="preserve"> </v>
      </c>
      <c r="L317" s="301"/>
      <c r="M317" s="239">
        <f t="shared" si="33"/>
        <v>0</v>
      </c>
      <c r="N317" s="95">
        <f t="shared" si="30"/>
        <v>0</v>
      </c>
      <c r="O317" s="95">
        <f t="shared" si="36"/>
        <v>0</v>
      </c>
      <c r="P317" s="352">
        <f t="shared" si="31"/>
        <v>0</v>
      </c>
      <c r="Q317" s="9"/>
      <c r="S317" s="32">
        <f t="shared" si="37"/>
        <v>0</v>
      </c>
      <c r="T317" s="32">
        <f t="shared" si="34"/>
        <v>0</v>
      </c>
      <c r="U317" s="32">
        <f t="shared" si="35"/>
        <v>0</v>
      </c>
    </row>
    <row r="318" spans="1:21" x14ac:dyDescent="0.2">
      <c r="A318" s="70">
        <f t="shared" si="38"/>
        <v>303</v>
      </c>
      <c r="B318" s="121">
        <f t="shared" si="29"/>
        <v>0</v>
      </c>
      <c r="C318" s="82"/>
      <c r="D318" s="106"/>
      <c r="E318" s="106"/>
      <c r="F318" s="4"/>
      <c r="G318" s="40"/>
      <c r="H318" s="77"/>
      <c r="I318" s="290"/>
      <c r="J318" s="383"/>
      <c r="K318" s="300" t="str">
        <f t="shared" si="32"/>
        <v xml:space="preserve"> </v>
      </c>
      <c r="L318" s="301"/>
      <c r="M318" s="239">
        <f t="shared" si="33"/>
        <v>0</v>
      </c>
      <c r="N318" s="95">
        <f t="shared" si="30"/>
        <v>0</v>
      </c>
      <c r="O318" s="95">
        <f t="shared" si="36"/>
        <v>0</v>
      </c>
      <c r="P318" s="352">
        <f t="shared" si="31"/>
        <v>0</v>
      </c>
      <c r="Q318" s="9"/>
      <c r="S318" s="32">
        <f t="shared" si="37"/>
        <v>0</v>
      </c>
      <c r="T318" s="32">
        <f t="shared" si="34"/>
        <v>0</v>
      </c>
      <c r="U318" s="32">
        <f t="shared" si="35"/>
        <v>0</v>
      </c>
    </row>
    <row r="319" spans="1:21" x14ac:dyDescent="0.2">
      <c r="A319" s="70">
        <f t="shared" si="38"/>
        <v>304</v>
      </c>
      <c r="B319" s="121">
        <f t="shared" si="29"/>
        <v>0</v>
      </c>
      <c r="C319" s="82"/>
      <c r="D319" s="106"/>
      <c r="E319" s="106"/>
      <c r="F319" s="4"/>
      <c r="G319" s="40"/>
      <c r="H319" s="77"/>
      <c r="I319" s="290"/>
      <c r="J319" s="383"/>
      <c r="K319" s="300" t="str">
        <f t="shared" si="32"/>
        <v xml:space="preserve"> </v>
      </c>
      <c r="L319" s="301"/>
      <c r="M319" s="239">
        <f t="shared" si="33"/>
        <v>0</v>
      </c>
      <c r="N319" s="95">
        <f t="shared" si="30"/>
        <v>0</v>
      </c>
      <c r="O319" s="95">
        <f t="shared" si="36"/>
        <v>0</v>
      </c>
      <c r="P319" s="352">
        <f t="shared" si="31"/>
        <v>0</v>
      </c>
      <c r="Q319" s="9"/>
      <c r="S319" s="32">
        <f t="shared" si="37"/>
        <v>0</v>
      </c>
      <c r="T319" s="32">
        <f t="shared" si="34"/>
        <v>0</v>
      </c>
      <c r="U319" s="32">
        <f t="shared" si="35"/>
        <v>0</v>
      </c>
    </row>
    <row r="320" spans="1:21" x14ac:dyDescent="0.2">
      <c r="A320" s="70">
        <f t="shared" si="38"/>
        <v>305</v>
      </c>
      <c r="B320" s="121">
        <f t="shared" si="29"/>
        <v>0</v>
      </c>
      <c r="C320" s="82"/>
      <c r="D320" s="106"/>
      <c r="E320" s="106"/>
      <c r="F320" s="4"/>
      <c r="G320" s="40"/>
      <c r="H320" s="77"/>
      <c r="I320" s="290"/>
      <c r="J320" s="383"/>
      <c r="K320" s="300" t="str">
        <f t="shared" si="32"/>
        <v xml:space="preserve"> </v>
      </c>
      <c r="L320" s="301"/>
      <c r="M320" s="239">
        <f t="shared" si="33"/>
        <v>0</v>
      </c>
      <c r="N320" s="95">
        <f t="shared" si="30"/>
        <v>0</v>
      </c>
      <c r="O320" s="95">
        <f t="shared" si="36"/>
        <v>0</v>
      </c>
      <c r="P320" s="352">
        <f t="shared" si="31"/>
        <v>0</v>
      </c>
      <c r="Q320" s="9"/>
      <c r="S320" s="32">
        <f t="shared" si="37"/>
        <v>0</v>
      </c>
      <c r="T320" s="32">
        <f t="shared" si="34"/>
        <v>0</v>
      </c>
      <c r="U320" s="32">
        <f t="shared" si="35"/>
        <v>0</v>
      </c>
    </row>
    <row r="321" spans="1:21" x14ac:dyDescent="0.2">
      <c r="A321" s="70">
        <f t="shared" si="38"/>
        <v>306</v>
      </c>
      <c r="B321" s="121">
        <f t="shared" si="29"/>
        <v>0</v>
      </c>
      <c r="C321" s="82"/>
      <c r="D321" s="106"/>
      <c r="E321" s="106"/>
      <c r="F321" s="4"/>
      <c r="G321" s="40"/>
      <c r="H321" s="77"/>
      <c r="I321" s="290"/>
      <c r="J321" s="383"/>
      <c r="K321" s="300" t="str">
        <f t="shared" si="32"/>
        <v xml:space="preserve"> </v>
      </c>
      <c r="L321" s="301"/>
      <c r="M321" s="239">
        <f t="shared" si="33"/>
        <v>0</v>
      </c>
      <c r="N321" s="95">
        <f t="shared" si="30"/>
        <v>0</v>
      </c>
      <c r="O321" s="95">
        <f t="shared" si="36"/>
        <v>0</v>
      </c>
      <c r="P321" s="352">
        <f t="shared" si="31"/>
        <v>0</v>
      </c>
      <c r="Q321" s="9"/>
      <c r="S321" s="32">
        <f t="shared" si="37"/>
        <v>0</v>
      </c>
      <c r="T321" s="32">
        <f t="shared" si="34"/>
        <v>0</v>
      </c>
      <c r="U321" s="32">
        <f t="shared" si="35"/>
        <v>0</v>
      </c>
    </row>
    <row r="322" spans="1:21" x14ac:dyDescent="0.2">
      <c r="A322" s="70">
        <f t="shared" si="38"/>
        <v>307</v>
      </c>
      <c r="B322" s="121">
        <f t="shared" si="29"/>
        <v>0</v>
      </c>
      <c r="C322" s="82"/>
      <c r="D322" s="106"/>
      <c r="E322" s="106"/>
      <c r="F322" s="4"/>
      <c r="G322" s="40"/>
      <c r="H322" s="77"/>
      <c r="I322" s="290"/>
      <c r="J322" s="383"/>
      <c r="K322" s="300" t="str">
        <f t="shared" si="32"/>
        <v xml:space="preserve"> </v>
      </c>
      <c r="L322" s="301"/>
      <c r="M322" s="239">
        <f t="shared" si="33"/>
        <v>0</v>
      </c>
      <c r="N322" s="95">
        <f t="shared" si="30"/>
        <v>0</v>
      </c>
      <c r="O322" s="95">
        <f t="shared" si="36"/>
        <v>0</v>
      </c>
      <c r="P322" s="352">
        <f t="shared" si="31"/>
        <v>0</v>
      </c>
      <c r="Q322" s="9"/>
      <c r="S322" s="32">
        <f t="shared" si="37"/>
        <v>0</v>
      </c>
      <c r="T322" s="32">
        <f t="shared" si="34"/>
        <v>0</v>
      </c>
      <c r="U322" s="32">
        <f t="shared" si="35"/>
        <v>0</v>
      </c>
    </row>
    <row r="323" spans="1:21" x14ac:dyDescent="0.2">
      <c r="A323" s="70">
        <f t="shared" si="38"/>
        <v>308</v>
      </c>
      <c r="B323" s="121">
        <f t="shared" si="29"/>
        <v>0</v>
      </c>
      <c r="C323" s="82"/>
      <c r="D323" s="106"/>
      <c r="E323" s="106"/>
      <c r="F323" s="4"/>
      <c r="G323" s="40"/>
      <c r="H323" s="77"/>
      <c r="I323" s="290"/>
      <c r="J323" s="383"/>
      <c r="K323" s="300" t="str">
        <f t="shared" si="32"/>
        <v xml:space="preserve"> </v>
      </c>
      <c r="L323" s="301"/>
      <c r="M323" s="239">
        <f t="shared" si="33"/>
        <v>0</v>
      </c>
      <c r="N323" s="95">
        <f t="shared" si="30"/>
        <v>0</v>
      </c>
      <c r="O323" s="95">
        <f t="shared" si="36"/>
        <v>0</v>
      </c>
      <c r="P323" s="352">
        <f t="shared" si="31"/>
        <v>0</v>
      </c>
      <c r="Q323" s="9"/>
      <c r="S323" s="32">
        <f t="shared" si="37"/>
        <v>0</v>
      </c>
      <c r="T323" s="32">
        <f t="shared" si="34"/>
        <v>0</v>
      </c>
      <c r="U323" s="32">
        <f t="shared" si="35"/>
        <v>0</v>
      </c>
    </row>
    <row r="324" spans="1:21" x14ac:dyDescent="0.2">
      <c r="A324" s="70">
        <f t="shared" si="38"/>
        <v>309</v>
      </c>
      <c r="B324" s="121">
        <f t="shared" si="29"/>
        <v>0</v>
      </c>
      <c r="C324" s="82"/>
      <c r="D324" s="106"/>
      <c r="E324" s="106"/>
      <c r="F324" s="4"/>
      <c r="G324" s="40"/>
      <c r="H324" s="77"/>
      <c r="I324" s="290"/>
      <c r="J324" s="383"/>
      <c r="K324" s="300" t="str">
        <f t="shared" si="32"/>
        <v xml:space="preserve"> </v>
      </c>
      <c r="L324" s="301"/>
      <c r="M324" s="239">
        <f t="shared" si="33"/>
        <v>0</v>
      </c>
      <c r="N324" s="95">
        <f t="shared" si="30"/>
        <v>0</v>
      </c>
      <c r="O324" s="95">
        <f t="shared" si="36"/>
        <v>0</v>
      </c>
      <c r="P324" s="352">
        <f t="shared" si="31"/>
        <v>0</v>
      </c>
      <c r="Q324" s="9"/>
      <c r="S324" s="32">
        <f t="shared" si="37"/>
        <v>0</v>
      </c>
      <c r="T324" s="32">
        <f t="shared" si="34"/>
        <v>0</v>
      </c>
      <c r="U324" s="32">
        <f t="shared" si="35"/>
        <v>0</v>
      </c>
    </row>
    <row r="325" spans="1:21" x14ac:dyDescent="0.2">
      <c r="A325" s="70">
        <f t="shared" si="38"/>
        <v>310</v>
      </c>
      <c r="B325" s="121">
        <f t="shared" si="29"/>
        <v>0</v>
      </c>
      <c r="C325" s="82"/>
      <c r="D325" s="106"/>
      <c r="E325" s="106"/>
      <c r="F325" s="4"/>
      <c r="G325" s="40"/>
      <c r="H325" s="77"/>
      <c r="I325" s="290"/>
      <c r="J325" s="383"/>
      <c r="K325" s="300" t="str">
        <f t="shared" si="32"/>
        <v xml:space="preserve"> </v>
      </c>
      <c r="L325" s="301"/>
      <c r="M325" s="239">
        <f t="shared" si="33"/>
        <v>0</v>
      </c>
      <c r="N325" s="95">
        <f t="shared" si="30"/>
        <v>0</v>
      </c>
      <c r="O325" s="95">
        <f t="shared" si="36"/>
        <v>0</v>
      </c>
      <c r="P325" s="352">
        <f t="shared" si="31"/>
        <v>0</v>
      </c>
      <c r="Q325" s="9"/>
      <c r="S325" s="32">
        <f t="shared" si="37"/>
        <v>0</v>
      </c>
      <c r="T325" s="32">
        <f t="shared" si="34"/>
        <v>0</v>
      </c>
      <c r="U325" s="32">
        <f t="shared" si="35"/>
        <v>0</v>
      </c>
    </row>
    <row r="326" spans="1:21" x14ac:dyDescent="0.2">
      <c r="A326" s="70">
        <f t="shared" si="38"/>
        <v>311</v>
      </c>
      <c r="B326" s="121">
        <f t="shared" si="29"/>
        <v>0</v>
      </c>
      <c r="C326" s="82"/>
      <c r="D326" s="106"/>
      <c r="E326" s="106"/>
      <c r="F326" s="4"/>
      <c r="G326" s="40"/>
      <c r="H326" s="77"/>
      <c r="I326" s="290"/>
      <c r="J326" s="383"/>
      <c r="K326" s="300" t="str">
        <f t="shared" si="32"/>
        <v xml:space="preserve"> </v>
      </c>
      <c r="L326" s="301"/>
      <c r="M326" s="239">
        <f t="shared" si="33"/>
        <v>0</v>
      </c>
      <c r="N326" s="95">
        <f t="shared" si="30"/>
        <v>0</v>
      </c>
      <c r="O326" s="95">
        <f t="shared" si="36"/>
        <v>0</v>
      </c>
      <c r="P326" s="352">
        <f t="shared" si="31"/>
        <v>0</v>
      </c>
      <c r="Q326" s="9"/>
      <c r="S326" s="32">
        <f t="shared" si="37"/>
        <v>0</v>
      </c>
      <c r="T326" s="32">
        <f t="shared" si="34"/>
        <v>0</v>
      </c>
      <c r="U326" s="32">
        <f t="shared" si="35"/>
        <v>0</v>
      </c>
    </row>
    <row r="327" spans="1:21" x14ac:dyDescent="0.2">
      <c r="A327" s="70">
        <f t="shared" si="38"/>
        <v>312</v>
      </c>
      <c r="B327" s="121">
        <f t="shared" ref="B327:B390" si="39">IF(ISBLANK(E327),0,VLOOKUP(TRIM(E327),AllVarieties,4,FALSE))</f>
        <v>0</v>
      </c>
      <c r="C327" s="82"/>
      <c r="D327" s="106"/>
      <c r="E327" s="106"/>
      <c r="F327" s="4"/>
      <c r="G327" s="40"/>
      <c r="H327" s="77"/>
      <c r="I327" s="290"/>
      <c r="J327" s="383"/>
      <c r="K327" s="300" t="str">
        <f t="shared" ref="K327:K390" si="40">IF(+I327 +J327 =1, " ", IF(+I327+J327=0,IF(G327&gt;0, "Grown by you.", " "),"ERROR "))</f>
        <v xml:space="preserve"> </v>
      </c>
      <c r="L327" s="301"/>
      <c r="M327" s="239">
        <f t="shared" ref="M327:M390" si="41">IF(+I327+J327=0,IF(G327&gt;0, +G327, 0),0)</f>
        <v>0</v>
      </c>
      <c r="N327" s="95">
        <f t="shared" ref="N327:N390" si="42">IF(F327&lt;1,0,IF(F327&gt;17,0,VLOOKUP(VALUE(B327),T10Value,VALUE(F327)+1,FALSE)))</f>
        <v>0</v>
      </c>
      <c r="O327" s="95">
        <f t="shared" ref="O327:O390" si="43">ROUND(+M327,1)*N327</f>
        <v>0</v>
      </c>
      <c r="P327" s="352">
        <f t="shared" ref="P327:P390" si="44">+O327*PDArate</f>
        <v>0</v>
      </c>
      <c r="Q327" s="9"/>
      <c r="S327" s="32">
        <f t="shared" ref="S327:S390" si="45">IF(M327&gt;0,IF(O327&lt;=0,1,0),0)</f>
        <v>0</v>
      </c>
      <c r="T327" s="32">
        <f t="shared" ref="T327:T390" si="46">IF(ISNA(+B327),1,0)</f>
        <v>0</v>
      </c>
      <c r="U327" s="32">
        <f t="shared" ref="U327:U390" si="47">IF(ISERR(+B327),1,0)</f>
        <v>0</v>
      </c>
    </row>
    <row r="328" spans="1:21" x14ac:dyDescent="0.2">
      <c r="A328" s="70">
        <f t="shared" si="38"/>
        <v>313</v>
      </c>
      <c r="B328" s="121">
        <f t="shared" si="39"/>
        <v>0</v>
      </c>
      <c r="C328" s="82"/>
      <c r="D328" s="106"/>
      <c r="E328" s="106"/>
      <c r="F328" s="4"/>
      <c r="G328" s="40"/>
      <c r="H328" s="77"/>
      <c r="I328" s="290"/>
      <c r="J328" s="383"/>
      <c r="K328" s="300" t="str">
        <f t="shared" si="40"/>
        <v xml:space="preserve"> </v>
      </c>
      <c r="L328" s="301"/>
      <c r="M328" s="239">
        <f t="shared" si="41"/>
        <v>0</v>
      </c>
      <c r="N328" s="95">
        <f t="shared" si="42"/>
        <v>0</v>
      </c>
      <c r="O328" s="95">
        <f t="shared" si="43"/>
        <v>0</v>
      </c>
      <c r="P328" s="352">
        <f t="shared" si="44"/>
        <v>0</v>
      </c>
      <c r="Q328" s="9"/>
      <c r="S328" s="32">
        <f t="shared" si="45"/>
        <v>0</v>
      </c>
      <c r="T328" s="32">
        <f t="shared" si="46"/>
        <v>0</v>
      </c>
      <c r="U328" s="32">
        <f t="shared" si="47"/>
        <v>0</v>
      </c>
    </row>
    <row r="329" spans="1:21" x14ac:dyDescent="0.2">
      <c r="A329" s="70">
        <f t="shared" si="38"/>
        <v>314</v>
      </c>
      <c r="B329" s="121">
        <f t="shared" si="39"/>
        <v>0</v>
      </c>
      <c r="C329" s="82"/>
      <c r="D329" s="106"/>
      <c r="E329" s="106"/>
      <c r="F329" s="4"/>
      <c r="G329" s="40"/>
      <c r="H329" s="77"/>
      <c r="I329" s="290"/>
      <c r="J329" s="383"/>
      <c r="K329" s="300" t="str">
        <f t="shared" si="40"/>
        <v xml:space="preserve"> </v>
      </c>
      <c r="L329" s="301"/>
      <c r="M329" s="239">
        <f t="shared" si="41"/>
        <v>0</v>
      </c>
      <c r="N329" s="95">
        <f t="shared" si="42"/>
        <v>0</v>
      </c>
      <c r="O329" s="95">
        <f t="shared" si="43"/>
        <v>0</v>
      </c>
      <c r="P329" s="352">
        <f t="shared" si="44"/>
        <v>0</v>
      </c>
      <c r="Q329" s="9"/>
      <c r="S329" s="32">
        <f t="shared" si="45"/>
        <v>0</v>
      </c>
      <c r="T329" s="32">
        <f t="shared" si="46"/>
        <v>0</v>
      </c>
      <c r="U329" s="32">
        <f t="shared" si="47"/>
        <v>0</v>
      </c>
    </row>
    <row r="330" spans="1:21" x14ac:dyDescent="0.2">
      <c r="A330" s="70">
        <f t="shared" ref="A330:A393" si="48">ROW()-Q2line</f>
        <v>315</v>
      </c>
      <c r="B330" s="121">
        <f t="shared" si="39"/>
        <v>0</v>
      </c>
      <c r="C330" s="82"/>
      <c r="D330" s="106"/>
      <c r="E330" s="106"/>
      <c r="F330" s="4"/>
      <c r="G330" s="40"/>
      <c r="H330" s="77"/>
      <c r="I330" s="290"/>
      <c r="J330" s="383"/>
      <c r="K330" s="300" t="str">
        <f t="shared" si="40"/>
        <v xml:space="preserve"> </v>
      </c>
      <c r="L330" s="301"/>
      <c r="M330" s="239">
        <f t="shared" si="41"/>
        <v>0</v>
      </c>
      <c r="N330" s="95">
        <f t="shared" si="42"/>
        <v>0</v>
      </c>
      <c r="O330" s="95">
        <f t="shared" si="43"/>
        <v>0</v>
      </c>
      <c r="P330" s="352">
        <f t="shared" si="44"/>
        <v>0</v>
      </c>
      <c r="Q330" s="9"/>
      <c r="S330" s="32">
        <f t="shared" si="45"/>
        <v>0</v>
      </c>
      <c r="T330" s="32">
        <f t="shared" si="46"/>
        <v>0</v>
      </c>
      <c r="U330" s="32">
        <f t="shared" si="47"/>
        <v>0</v>
      </c>
    </row>
    <row r="331" spans="1:21" x14ac:dyDescent="0.2">
      <c r="A331" s="70">
        <f t="shared" si="48"/>
        <v>316</v>
      </c>
      <c r="B331" s="121">
        <f t="shared" si="39"/>
        <v>0</v>
      </c>
      <c r="C331" s="82"/>
      <c r="D331" s="106"/>
      <c r="E331" s="106"/>
      <c r="F331" s="4"/>
      <c r="G331" s="40"/>
      <c r="H331" s="77"/>
      <c r="I331" s="290"/>
      <c r="J331" s="383"/>
      <c r="K331" s="300" t="str">
        <f t="shared" si="40"/>
        <v xml:space="preserve"> </v>
      </c>
      <c r="L331" s="301"/>
      <c r="M331" s="239">
        <f t="shared" si="41"/>
        <v>0</v>
      </c>
      <c r="N331" s="95">
        <f t="shared" si="42"/>
        <v>0</v>
      </c>
      <c r="O331" s="95">
        <f t="shared" si="43"/>
        <v>0</v>
      </c>
      <c r="P331" s="352">
        <f t="shared" si="44"/>
        <v>0</v>
      </c>
      <c r="Q331" s="9"/>
      <c r="S331" s="32">
        <f t="shared" si="45"/>
        <v>0</v>
      </c>
      <c r="T331" s="32">
        <f t="shared" si="46"/>
        <v>0</v>
      </c>
      <c r="U331" s="32">
        <f t="shared" si="47"/>
        <v>0</v>
      </c>
    </row>
    <row r="332" spans="1:21" x14ac:dyDescent="0.2">
      <c r="A332" s="70">
        <f t="shared" si="48"/>
        <v>317</v>
      </c>
      <c r="B332" s="121">
        <f t="shared" si="39"/>
        <v>0</v>
      </c>
      <c r="C332" s="82"/>
      <c r="D332" s="106"/>
      <c r="E332" s="106"/>
      <c r="F332" s="4"/>
      <c r="G332" s="40"/>
      <c r="H332" s="77"/>
      <c r="I332" s="290"/>
      <c r="J332" s="383"/>
      <c r="K332" s="300" t="str">
        <f t="shared" si="40"/>
        <v xml:space="preserve"> </v>
      </c>
      <c r="L332" s="301"/>
      <c r="M332" s="239">
        <f t="shared" si="41"/>
        <v>0</v>
      </c>
      <c r="N332" s="95">
        <f t="shared" si="42"/>
        <v>0</v>
      </c>
      <c r="O332" s="95">
        <f t="shared" si="43"/>
        <v>0</v>
      </c>
      <c r="P332" s="352">
        <f t="shared" si="44"/>
        <v>0</v>
      </c>
      <c r="Q332" s="9"/>
      <c r="S332" s="32">
        <f t="shared" si="45"/>
        <v>0</v>
      </c>
      <c r="T332" s="32">
        <f t="shared" si="46"/>
        <v>0</v>
      </c>
      <c r="U332" s="32">
        <f t="shared" si="47"/>
        <v>0</v>
      </c>
    </row>
    <row r="333" spans="1:21" x14ac:dyDescent="0.2">
      <c r="A333" s="70">
        <f t="shared" si="48"/>
        <v>318</v>
      </c>
      <c r="B333" s="121">
        <f t="shared" si="39"/>
        <v>0</v>
      </c>
      <c r="C333" s="82"/>
      <c r="D333" s="106"/>
      <c r="E333" s="106"/>
      <c r="F333" s="4"/>
      <c r="G333" s="40"/>
      <c r="H333" s="77"/>
      <c r="I333" s="290"/>
      <c r="J333" s="383"/>
      <c r="K333" s="300" t="str">
        <f t="shared" si="40"/>
        <v xml:space="preserve"> </v>
      </c>
      <c r="L333" s="301"/>
      <c r="M333" s="239">
        <f t="shared" si="41"/>
        <v>0</v>
      </c>
      <c r="N333" s="95">
        <f t="shared" si="42"/>
        <v>0</v>
      </c>
      <c r="O333" s="95">
        <f t="shared" si="43"/>
        <v>0</v>
      </c>
      <c r="P333" s="352">
        <f t="shared" si="44"/>
        <v>0</v>
      </c>
      <c r="Q333" s="9"/>
      <c r="S333" s="32">
        <f t="shared" si="45"/>
        <v>0</v>
      </c>
      <c r="T333" s="32">
        <f t="shared" si="46"/>
        <v>0</v>
      </c>
      <c r="U333" s="32">
        <f t="shared" si="47"/>
        <v>0</v>
      </c>
    </row>
    <row r="334" spans="1:21" x14ac:dyDescent="0.2">
      <c r="A334" s="70">
        <f t="shared" si="48"/>
        <v>319</v>
      </c>
      <c r="B334" s="121">
        <f t="shared" si="39"/>
        <v>0</v>
      </c>
      <c r="C334" s="82"/>
      <c r="D334" s="106"/>
      <c r="E334" s="106"/>
      <c r="F334" s="4"/>
      <c r="G334" s="40"/>
      <c r="H334" s="77"/>
      <c r="I334" s="290"/>
      <c r="J334" s="383"/>
      <c r="K334" s="300" t="str">
        <f t="shared" si="40"/>
        <v xml:space="preserve"> </v>
      </c>
      <c r="L334" s="301"/>
      <c r="M334" s="239">
        <f t="shared" si="41"/>
        <v>0</v>
      </c>
      <c r="N334" s="95">
        <f t="shared" si="42"/>
        <v>0</v>
      </c>
      <c r="O334" s="95">
        <f t="shared" si="43"/>
        <v>0</v>
      </c>
      <c r="P334" s="352">
        <f t="shared" si="44"/>
        <v>0</v>
      </c>
      <c r="Q334" s="9"/>
      <c r="S334" s="32">
        <f t="shared" si="45"/>
        <v>0</v>
      </c>
      <c r="T334" s="32">
        <f t="shared" si="46"/>
        <v>0</v>
      </c>
      <c r="U334" s="32">
        <f t="shared" si="47"/>
        <v>0</v>
      </c>
    </row>
    <row r="335" spans="1:21" x14ac:dyDescent="0.2">
      <c r="A335" s="70">
        <f t="shared" si="48"/>
        <v>320</v>
      </c>
      <c r="B335" s="121">
        <f t="shared" si="39"/>
        <v>0</v>
      </c>
      <c r="C335" s="82"/>
      <c r="D335" s="106"/>
      <c r="E335" s="106"/>
      <c r="F335" s="4"/>
      <c r="G335" s="40"/>
      <c r="H335" s="77"/>
      <c r="I335" s="290"/>
      <c r="J335" s="383"/>
      <c r="K335" s="300" t="str">
        <f t="shared" si="40"/>
        <v xml:space="preserve"> </v>
      </c>
      <c r="L335" s="301"/>
      <c r="M335" s="239">
        <f t="shared" si="41"/>
        <v>0</v>
      </c>
      <c r="N335" s="95">
        <f t="shared" si="42"/>
        <v>0</v>
      </c>
      <c r="O335" s="95">
        <f t="shared" si="43"/>
        <v>0</v>
      </c>
      <c r="P335" s="352">
        <f t="shared" si="44"/>
        <v>0</v>
      </c>
      <c r="Q335" s="9"/>
      <c r="S335" s="32">
        <f t="shared" si="45"/>
        <v>0</v>
      </c>
      <c r="T335" s="32">
        <f t="shared" si="46"/>
        <v>0</v>
      </c>
      <c r="U335" s="32">
        <f t="shared" si="47"/>
        <v>0</v>
      </c>
    </row>
    <row r="336" spans="1:21" x14ac:dyDescent="0.2">
      <c r="A336" s="70">
        <f t="shared" si="48"/>
        <v>321</v>
      </c>
      <c r="B336" s="121">
        <f t="shared" si="39"/>
        <v>0</v>
      </c>
      <c r="C336" s="82"/>
      <c r="D336" s="106"/>
      <c r="E336" s="106"/>
      <c r="F336" s="4"/>
      <c r="G336" s="40"/>
      <c r="H336" s="77"/>
      <c r="I336" s="290"/>
      <c r="J336" s="383"/>
      <c r="K336" s="300" t="str">
        <f t="shared" si="40"/>
        <v xml:space="preserve"> </v>
      </c>
      <c r="L336" s="301"/>
      <c r="M336" s="239">
        <f t="shared" si="41"/>
        <v>0</v>
      </c>
      <c r="N336" s="95">
        <f t="shared" si="42"/>
        <v>0</v>
      </c>
      <c r="O336" s="95">
        <f t="shared" si="43"/>
        <v>0</v>
      </c>
      <c r="P336" s="352">
        <f t="shared" si="44"/>
        <v>0</v>
      </c>
      <c r="Q336" s="9"/>
      <c r="S336" s="32">
        <f t="shared" si="45"/>
        <v>0</v>
      </c>
      <c r="T336" s="32">
        <f t="shared" si="46"/>
        <v>0</v>
      </c>
      <c r="U336" s="32">
        <f t="shared" si="47"/>
        <v>0</v>
      </c>
    </row>
    <row r="337" spans="1:21" x14ac:dyDescent="0.2">
      <c r="A337" s="70">
        <f t="shared" si="48"/>
        <v>322</v>
      </c>
      <c r="B337" s="121">
        <f t="shared" si="39"/>
        <v>0</v>
      </c>
      <c r="C337" s="82"/>
      <c r="D337" s="106"/>
      <c r="E337" s="106"/>
      <c r="F337" s="4"/>
      <c r="G337" s="40"/>
      <c r="H337" s="77"/>
      <c r="I337" s="290"/>
      <c r="J337" s="383"/>
      <c r="K337" s="300" t="str">
        <f t="shared" si="40"/>
        <v xml:space="preserve"> </v>
      </c>
      <c r="L337" s="301"/>
      <c r="M337" s="239">
        <f t="shared" si="41"/>
        <v>0</v>
      </c>
      <c r="N337" s="95">
        <f t="shared" si="42"/>
        <v>0</v>
      </c>
      <c r="O337" s="95">
        <f t="shared" si="43"/>
        <v>0</v>
      </c>
      <c r="P337" s="352">
        <f t="shared" si="44"/>
        <v>0</v>
      </c>
      <c r="Q337" s="9"/>
      <c r="S337" s="32">
        <f t="shared" si="45"/>
        <v>0</v>
      </c>
      <c r="T337" s="32">
        <f t="shared" si="46"/>
        <v>0</v>
      </c>
      <c r="U337" s="32">
        <f t="shared" si="47"/>
        <v>0</v>
      </c>
    </row>
    <row r="338" spans="1:21" x14ac:dyDescent="0.2">
      <c r="A338" s="70">
        <f t="shared" si="48"/>
        <v>323</v>
      </c>
      <c r="B338" s="121">
        <f t="shared" si="39"/>
        <v>0</v>
      </c>
      <c r="C338" s="82"/>
      <c r="D338" s="106"/>
      <c r="E338" s="106"/>
      <c r="F338" s="4"/>
      <c r="G338" s="40"/>
      <c r="H338" s="77"/>
      <c r="I338" s="290"/>
      <c r="J338" s="383"/>
      <c r="K338" s="300" t="str">
        <f t="shared" si="40"/>
        <v xml:space="preserve"> </v>
      </c>
      <c r="L338" s="301"/>
      <c r="M338" s="239">
        <f t="shared" si="41"/>
        <v>0</v>
      </c>
      <c r="N338" s="95">
        <f t="shared" si="42"/>
        <v>0</v>
      </c>
      <c r="O338" s="95">
        <f t="shared" si="43"/>
        <v>0</v>
      </c>
      <c r="P338" s="352">
        <f t="shared" si="44"/>
        <v>0</v>
      </c>
      <c r="Q338" s="9"/>
      <c r="S338" s="32">
        <f t="shared" si="45"/>
        <v>0</v>
      </c>
      <c r="T338" s="32">
        <f t="shared" si="46"/>
        <v>0</v>
      </c>
      <c r="U338" s="32">
        <f t="shared" si="47"/>
        <v>0</v>
      </c>
    </row>
    <row r="339" spans="1:21" x14ac:dyDescent="0.2">
      <c r="A339" s="70">
        <f t="shared" si="48"/>
        <v>324</v>
      </c>
      <c r="B339" s="121">
        <f t="shared" si="39"/>
        <v>0</v>
      </c>
      <c r="C339" s="82"/>
      <c r="D339" s="106"/>
      <c r="E339" s="106"/>
      <c r="F339" s="4"/>
      <c r="G339" s="40"/>
      <c r="H339" s="77"/>
      <c r="I339" s="290"/>
      <c r="J339" s="383"/>
      <c r="K339" s="300" t="str">
        <f t="shared" si="40"/>
        <v xml:space="preserve"> </v>
      </c>
      <c r="L339" s="301"/>
      <c r="M339" s="239">
        <f t="shared" si="41"/>
        <v>0</v>
      </c>
      <c r="N339" s="95">
        <f t="shared" si="42"/>
        <v>0</v>
      </c>
      <c r="O339" s="95">
        <f t="shared" si="43"/>
        <v>0</v>
      </c>
      <c r="P339" s="352">
        <f t="shared" si="44"/>
        <v>0</v>
      </c>
      <c r="Q339" s="9"/>
      <c r="S339" s="32">
        <f t="shared" si="45"/>
        <v>0</v>
      </c>
      <c r="T339" s="32">
        <f t="shared" si="46"/>
        <v>0</v>
      </c>
      <c r="U339" s="32">
        <f t="shared" si="47"/>
        <v>0</v>
      </c>
    </row>
    <row r="340" spans="1:21" x14ac:dyDescent="0.2">
      <c r="A340" s="70">
        <f t="shared" si="48"/>
        <v>325</v>
      </c>
      <c r="B340" s="121">
        <f t="shared" si="39"/>
        <v>0</v>
      </c>
      <c r="C340" s="82"/>
      <c r="D340" s="106"/>
      <c r="E340" s="106"/>
      <c r="F340" s="4"/>
      <c r="G340" s="40"/>
      <c r="H340" s="77"/>
      <c r="I340" s="290"/>
      <c r="J340" s="383"/>
      <c r="K340" s="300" t="str">
        <f t="shared" si="40"/>
        <v xml:space="preserve"> </v>
      </c>
      <c r="L340" s="301"/>
      <c r="M340" s="239">
        <f t="shared" si="41"/>
        <v>0</v>
      </c>
      <c r="N340" s="95">
        <f t="shared" si="42"/>
        <v>0</v>
      </c>
      <c r="O340" s="95">
        <f t="shared" si="43"/>
        <v>0</v>
      </c>
      <c r="P340" s="352">
        <f t="shared" si="44"/>
        <v>0</v>
      </c>
      <c r="Q340" s="9"/>
      <c r="S340" s="32">
        <f t="shared" si="45"/>
        <v>0</v>
      </c>
      <c r="T340" s="32">
        <f t="shared" si="46"/>
        <v>0</v>
      </c>
      <c r="U340" s="32">
        <f t="shared" si="47"/>
        <v>0</v>
      </c>
    </row>
    <row r="341" spans="1:21" x14ac:dyDescent="0.2">
      <c r="A341" s="70">
        <f t="shared" si="48"/>
        <v>326</v>
      </c>
      <c r="B341" s="121">
        <f t="shared" si="39"/>
        <v>0</v>
      </c>
      <c r="C341" s="82"/>
      <c r="D341" s="106"/>
      <c r="E341" s="106"/>
      <c r="F341" s="4"/>
      <c r="G341" s="40"/>
      <c r="H341" s="77"/>
      <c r="I341" s="290"/>
      <c r="J341" s="383"/>
      <c r="K341" s="300" t="str">
        <f t="shared" si="40"/>
        <v xml:space="preserve"> </v>
      </c>
      <c r="L341" s="301"/>
      <c r="M341" s="239">
        <f t="shared" si="41"/>
        <v>0</v>
      </c>
      <c r="N341" s="95">
        <f t="shared" si="42"/>
        <v>0</v>
      </c>
      <c r="O341" s="95">
        <f t="shared" si="43"/>
        <v>0</v>
      </c>
      <c r="P341" s="352">
        <f t="shared" si="44"/>
        <v>0</v>
      </c>
      <c r="Q341" s="9"/>
      <c r="S341" s="32">
        <f t="shared" si="45"/>
        <v>0</v>
      </c>
      <c r="T341" s="32">
        <f t="shared" si="46"/>
        <v>0</v>
      </c>
      <c r="U341" s="32">
        <f t="shared" si="47"/>
        <v>0</v>
      </c>
    </row>
    <row r="342" spans="1:21" x14ac:dyDescent="0.2">
      <c r="A342" s="70">
        <f t="shared" si="48"/>
        <v>327</v>
      </c>
      <c r="B342" s="121">
        <f t="shared" si="39"/>
        <v>0</v>
      </c>
      <c r="C342" s="82"/>
      <c r="D342" s="106"/>
      <c r="E342" s="106"/>
      <c r="F342" s="4"/>
      <c r="G342" s="40"/>
      <c r="H342" s="77"/>
      <c r="I342" s="290"/>
      <c r="J342" s="383"/>
      <c r="K342" s="300" t="str">
        <f t="shared" si="40"/>
        <v xml:space="preserve"> </v>
      </c>
      <c r="L342" s="301"/>
      <c r="M342" s="239">
        <f t="shared" si="41"/>
        <v>0</v>
      </c>
      <c r="N342" s="95">
        <f t="shared" si="42"/>
        <v>0</v>
      </c>
      <c r="O342" s="95">
        <f t="shared" si="43"/>
        <v>0</v>
      </c>
      <c r="P342" s="352">
        <f t="shared" si="44"/>
        <v>0</v>
      </c>
      <c r="Q342" s="9"/>
      <c r="S342" s="32">
        <f t="shared" si="45"/>
        <v>0</v>
      </c>
      <c r="T342" s="32">
        <f t="shared" si="46"/>
        <v>0</v>
      </c>
      <c r="U342" s="32">
        <f t="shared" si="47"/>
        <v>0</v>
      </c>
    </row>
    <row r="343" spans="1:21" x14ac:dyDescent="0.2">
      <c r="A343" s="70">
        <f t="shared" si="48"/>
        <v>328</v>
      </c>
      <c r="B343" s="121">
        <f t="shared" si="39"/>
        <v>0</v>
      </c>
      <c r="C343" s="82"/>
      <c r="D343" s="106"/>
      <c r="E343" s="106"/>
      <c r="F343" s="4"/>
      <c r="G343" s="40"/>
      <c r="H343" s="77"/>
      <c r="I343" s="290"/>
      <c r="J343" s="383"/>
      <c r="K343" s="300" t="str">
        <f t="shared" si="40"/>
        <v xml:space="preserve"> </v>
      </c>
      <c r="L343" s="301"/>
      <c r="M343" s="239">
        <f t="shared" si="41"/>
        <v>0</v>
      </c>
      <c r="N343" s="95">
        <f t="shared" si="42"/>
        <v>0</v>
      </c>
      <c r="O343" s="95">
        <f t="shared" si="43"/>
        <v>0</v>
      </c>
      <c r="P343" s="352">
        <f t="shared" si="44"/>
        <v>0</v>
      </c>
      <c r="Q343" s="9"/>
      <c r="S343" s="32">
        <f t="shared" si="45"/>
        <v>0</v>
      </c>
      <c r="T343" s="32">
        <f t="shared" si="46"/>
        <v>0</v>
      </c>
      <c r="U343" s="32">
        <f t="shared" si="47"/>
        <v>0</v>
      </c>
    </row>
    <row r="344" spans="1:21" x14ac:dyDescent="0.2">
      <c r="A344" s="70">
        <f t="shared" si="48"/>
        <v>329</v>
      </c>
      <c r="B344" s="121">
        <f t="shared" si="39"/>
        <v>0</v>
      </c>
      <c r="C344" s="82"/>
      <c r="D344" s="106"/>
      <c r="E344" s="106"/>
      <c r="F344" s="4"/>
      <c r="G344" s="40"/>
      <c r="H344" s="77"/>
      <c r="I344" s="290"/>
      <c r="J344" s="383"/>
      <c r="K344" s="300" t="str">
        <f t="shared" si="40"/>
        <v xml:space="preserve"> </v>
      </c>
      <c r="L344" s="301"/>
      <c r="M344" s="239">
        <f t="shared" si="41"/>
        <v>0</v>
      </c>
      <c r="N344" s="95">
        <f t="shared" si="42"/>
        <v>0</v>
      </c>
      <c r="O344" s="95">
        <f t="shared" si="43"/>
        <v>0</v>
      </c>
      <c r="P344" s="352">
        <f t="shared" si="44"/>
        <v>0</v>
      </c>
      <c r="Q344" s="9"/>
      <c r="S344" s="32">
        <f t="shared" si="45"/>
        <v>0</v>
      </c>
      <c r="T344" s="32">
        <f t="shared" si="46"/>
        <v>0</v>
      </c>
      <c r="U344" s="32">
        <f t="shared" si="47"/>
        <v>0</v>
      </c>
    </row>
    <row r="345" spans="1:21" x14ac:dyDescent="0.2">
      <c r="A345" s="70">
        <f t="shared" si="48"/>
        <v>330</v>
      </c>
      <c r="B345" s="121">
        <f t="shared" si="39"/>
        <v>0</v>
      </c>
      <c r="C345" s="82"/>
      <c r="D345" s="106"/>
      <c r="E345" s="106"/>
      <c r="F345" s="4"/>
      <c r="G345" s="40"/>
      <c r="H345" s="77"/>
      <c r="I345" s="290"/>
      <c r="J345" s="383"/>
      <c r="K345" s="300" t="str">
        <f t="shared" si="40"/>
        <v xml:space="preserve"> </v>
      </c>
      <c r="L345" s="301"/>
      <c r="M345" s="239">
        <f t="shared" si="41"/>
        <v>0</v>
      </c>
      <c r="N345" s="95">
        <f t="shared" si="42"/>
        <v>0</v>
      </c>
      <c r="O345" s="95">
        <f t="shared" si="43"/>
        <v>0</v>
      </c>
      <c r="P345" s="352">
        <f t="shared" si="44"/>
        <v>0</v>
      </c>
      <c r="Q345" s="9"/>
      <c r="S345" s="32">
        <f t="shared" si="45"/>
        <v>0</v>
      </c>
      <c r="T345" s="32">
        <f t="shared" si="46"/>
        <v>0</v>
      </c>
      <c r="U345" s="32">
        <f t="shared" si="47"/>
        <v>0</v>
      </c>
    </row>
    <row r="346" spans="1:21" x14ac:dyDescent="0.2">
      <c r="A346" s="70">
        <f t="shared" si="48"/>
        <v>331</v>
      </c>
      <c r="B346" s="121">
        <f t="shared" si="39"/>
        <v>0</v>
      </c>
      <c r="C346" s="82"/>
      <c r="D346" s="106"/>
      <c r="E346" s="106"/>
      <c r="F346" s="4"/>
      <c r="G346" s="40"/>
      <c r="H346" s="77"/>
      <c r="I346" s="290"/>
      <c r="J346" s="383"/>
      <c r="K346" s="300" t="str">
        <f t="shared" si="40"/>
        <v xml:space="preserve"> </v>
      </c>
      <c r="L346" s="301"/>
      <c r="M346" s="239">
        <f t="shared" si="41"/>
        <v>0</v>
      </c>
      <c r="N346" s="95">
        <f t="shared" si="42"/>
        <v>0</v>
      </c>
      <c r="O346" s="95">
        <f t="shared" si="43"/>
        <v>0</v>
      </c>
      <c r="P346" s="352">
        <f t="shared" si="44"/>
        <v>0</v>
      </c>
      <c r="Q346" s="9"/>
      <c r="S346" s="32">
        <f t="shared" si="45"/>
        <v>0</v>
      </c>
      <c r="T346" s="32">
        <f t="shared" si="46"/>
        <v>0</v>
      </c>
      <c r="U346" s="32">
        <f t="shared" si="47"/>
        <v>0</v>
      </c>
    </row>
    <row r="347" spans="1:21" x14ac:dyDescent="0.2">
      <c r="A347" s="70">
        <f t="shared" si="48"/>
        <v>332</v>
      </c>
      <c r="B347" s="121">
        <f t="shared" si="39"/>
        <v>0</v>
      </c>
      <c r="C347" s="82"/>
      <c r="D347" s="106"/>
      <c r="E347" s="106"/>
      <c r="F347" s="4"/>
      <c r="G347" s="40"/>
      <c r="H347" s="77"/>
      <c r="I347" s="290"/>
      <c r="J347" s="383"/>
      <c r="K347" s="300" t="str">
        <f t="shared" si="40"/>
        <v xml:space="preserve"> </v>
      </c>
      <c r="L347" s="301"/>
      <c r="M347" s="239">
        <f t="shared" si="41"/>
        <v>0</v>
      </c>
      <c r="N347" s="95">
        <f t="shared" si="42"/>
        <v>0</v>
      </c>
      <c r="O347" s="95">
        <f t="shared" si="43"/>
        <v>0</v>
      </c>
      <c r="P347" s="352">
        <f t="shared" si="44"/>
        <v>0</v>
      </c>
      <c r="Q347" s="9"/>
      <c r="S347" s="32">
        <f t="shared" si="45"/>
        <v>0</v>
      </c>
      <c r="T347" s="32">
        <f t="shared" si="46"/>
        <v>0</v>
      </c>
      <c r="U347" s="32">
        <f t="shared" si="47"/>
        <v>0</v>
      </c>
    </row>
    <row r="348" spans="1:21" x14ac:dyDescent="0.2">
      <c r="A348" s="70">
        <f t="shared" si="48"/>
        <v>333</v>
      </c>
      <c r="B348" s="121">
        <f t="shared" si="39"/>
        <v>0</v>
      </c>
      <c r="C348" s="82"/>
      <c r="D348" s="106"/>
      <c r="E348" s="106"/>
      <c r="F348" s="4"/>
      <c r="G348" s="40"/>
      <c r="H348" s="77"/>
      <c r="I348" s="290"/>
      <c r="J348" s="383"/>
      <c r="K348" s="300" t="str">
        <f t="shared" si="40"/>
        <v xml:space="preserve"> </v>
      </c>
      <c r="L348" s="301"/>
      <c r="M348" s="239">
        <f t="shared" si="41"/>
        <v>0</v>
      </c>
      <c r="N348" s="95">
        <f t="shared" si="42"/>
        <v>0</v>
      </c>
      <c r="O348" s="95">
        <f t="shared" si="43"/>
        <v>0</v>
      </c>
      <c r="P348" s="352">
        <f t="shared" si="44"/>
        <v>0</v>
      </c>
      <c r="Q348" s="9"/>
      <c r="S348" s="32">
        <f t="shared" si="45"/>
        <v>0</v>
      </c>
      <c r="T348" s="32">
        <f t="shared" si="46"/>
        <v>0</v>
      </c>
      <c r="U348" s="32">
        <f t="shared" si="47"/>
        <v>0</v>
      </c>
    </row>
    <row r="349" spans="1:21" x14ac:dyDescent="0.2">
      <c r="A349" s="70">
        <f t="shared" si="48"/>
        <v>334</v>
      </c>
      <c r="B349" s="121">
        <f t="shared" si="39"/>
        <v>0</v>
      </c>
      <c r="C349" s="82"/>
      <c r="D349" s="106"/>
      <c r="E349" s="106"/>
      <c r="F349" s="4"/>
      <c r="G349" s="40"/>
      <c r="H349" s="77"/>
      <c r="I349" s="290"/>
      <c r="J349" s="383"/>
      <c r="K349" s="300" t="str">
        <f t="shared" si="40"/>
        <v xml:space="preserve"> </v>
      </c>
      <c r="L349" s="301"/>
      <c r="M349" s="239">
        <f t="shared" si="41"/>
        <v>0</v>
      </c>
      <c r="N349" s="95">
        <f t="shared" si="42"/>
        <v>0</v>
      </c>
      <c r="O349" s="95">
        <f t="shared" si="43"/>
        <v>0</v>
      </c>
      <c r="P349" s="352">
        <f t="shared" si="44"/>
        <v>0</v>
      </c>
      <c r="Q349" s="9"/>
      <c r="S349" s="32">
        <f t="shared" si="45"/>
        <v>0</v>
      </c>
      <c r="T349" s="32">
        <f t="shared" si="46"/>
        <v>0</v>
      </c>
      <c r="U349" s="32">
        <f t="shared" si="47"/>
        <v>0</v>
      </c>
    </row>
    <row r="350" spans="1:21" x14ac:dyDescent="0.2">
      <c r="A350" s="70">
        <f t="shared" si="48"/>
        <v>335</v>
      </c>
      <c r="B350" s="121">
        <f t="shared" si="39"/>
        <v>0</v>
      </c>
      <c r="C350" s="82"/>
      <c r="D350" s="106"/>
      <c r="E350" s="106"/>
      <c r="F350" s="4"/>
      <c r="G350" s="40"/>
      <c r="H350" s="77"/>
      <c r="I350" s="290"/>
      <c r="J350" s="383"/>
      <c r="K350" s="300" t="str">
        <f t="shared" si="40"/>
        <v xml:space="preserve"> </v>
      </c>
      <c r="L350" s="301"/>
      <c r="M350" s="239">
        <f t="shared" si="41"/>
        <v>0</v>
      </c>
      <c r="N350" s="95">
        <f t="shared" si="42"/>
        <v>0</v>
      </c>
      <c r="O350" s="95">
        <f t="shared" si="43"/>
        <v>0</v>
      </c>
      <c r="P350" s="352">
        <f t="shared" si="44"/>
        <v>0</v>
      </c>
      <c r="Q350" s="9"/>
      <c r="S350" s="32">
        <f t="shared" si="45"/>
        <v>0</v>
      </c>
      <c r="T350" s="32">
        <f t="shared" si="46"/>
        <v>0</v>
      </c>
      <c r="U350" s="32">
        <f t="shared" si="47"/>
        <v>0</v>
      </c>
    </row>
    <row r="351" spans="1:21" x14ac:dyDescent="0.2">
      <c r="A351" s="70">
        <f t="shared" si="48"/>
        <v>336</v>
      </c>
      <c r="B351" s="121">
        <f t="shared" si="39"/>
        <v>0</v>
      </c>
      <c r="C351" s="82"/>
      <c r="D351" s="106"/>
      <c r="E351" s="106"/>
      <c r="F351" s="4"/>
      <c r="G351" s="40"/>
      <c r="H351" s="77"/>
      <c r="I351" s="290"/>
      <c r="J351" s="383"/>
      <c r="K351" s="300" t="str">
        <f t="shared" si="40"/>
        <v xml:space="preserve"> </v>
      </c>
      <c r="L351" s="301"/>
      <c r="M351" s="239">
        <f t="shared" si="41"/>
        <v>0</v>
      </c>
      <c r="N351" s="95">
        <f t="shared" si="42"/>
        <v>0</v>
      </c>
      <c r="O351" s="95">
        <f t="shared" si="43"/>
        <v>0</v>
      </c>
      <c r="P351" s="352">
        <f t="shared" si="44"/>
        <v>0</v>
      </c>
      <c r="Q351" s="9"/>
      <c r="S351" s="32">
        <f t="shared" si="45"/>
        <v>0</v>
      </c>
      <c r="T351" s="32">
        <f t="shared" si="46"/>
        <v>0</v>
      </c>
      <c r="U351" s="32">
        <f t="shared" si="47"/>
        <v>0</v>
      </c>
    </row>
    <row r="352" spans="1:21" x14ac:dyDescent="0.2">
      <c r="A352" s="70">
        <f t="shared" si="48"/>
        <v>337</v>
      </c>
      <c r="B352" s="121">
        <f t="shared" si="39"/>
        <v>0</v>
      </c>
      <c r="C352" s="82"/>
      <c r="D352" s="106"/>
      <c r="E352" s="106"/>
      <c r="F352" s="4"/>
      <c r="G352" s="40"/>
      <c r="H352" s="77"/>
      <c r="I352" s="290"/>
      <c r="J352" s="383"/>
      <c r="K352" s="300" t="str">
        <f t="shared" si="40"/>
        <v xml:space="preserve"> </v>
      </c>
      <c r="L352" s="301"/>
      <c r="M352" s="239">
        <f t="shared" si="41"/>
        <v>0</v>
      </c>
      <c r="N352" s="95">
        <f t="shared" si="42"/>
        <v>0</v>
      </c>
      <c r="O352" s="95">
        <f t="shared" si="43"/>
        <v>0</v>
      </c>
      <c r="P352" s="352">
        <f t="shared" si="44"/>
        <v>0</v>
      </c>
      <c r="Q352" s="9"/>
      <c r="S352" s="32">
        <f t="shared" si="45"/>
        <v>0</v>
      </c>
      <c r="T352" s="32">
        <f t="shared" si="46"/>
        <v>0</v>
      </c>
      <c r="U352" s="32">
        <f t="shared" si="47"/>
        <v>0</v>
      </c>
    </row>
    <row r="353" spans="1:21" x14ac:dyDescent="0.2">
      <c r="A353" s="70">
        <f t="shared" si="48"/>
        <v>338</v>
      </c>
      <c r="B353" s="121">
        <f t="shared" si="39"/>
        <v>0</v>
      </c>
      <c r="C353" s="82"/>
      <c r="D353" s="106"/>
      <c r="E353" s="106"/>
      <c r="F353" s="4"/>
      <c r="G353" s="40"/>
      <c r="H353" s="77"/>
      <c r="I353" s="290"/>
      <c r="J353" s="383"/>
      <c r="K353" s="300" t="str">
        <f t="shared" si="40"/>
        <v xml:space="preserve"> </v>
      </c>
      <c r="L353" s="301"/>
      <c r="M353" s="239">
        <f t="shared" si="41"/>
        <v>0</v>
      </c>
      <c r="N353" s="95">
        <f t="shared" si="42"/>
        <v>0</v>
      </c>
      <c r="O353" s="95">
        <f t="shared" si="43"/>
        <v>0</v>
      </c>
      <c r="P353" s="352">
        <f t="shared" si="44"/>
        <v>0</v>
      </c>
      <c r="Q353" s="9"/>
      <c r="S353" s="32">
        <f t="shared" si="45"/>
        <v>0</v>
      </c>
      <c r="T353" s="32">
        <f t="shared" si="46"/>
        <v>0</v>
      </c>
      <c r="U353" s="32">
        <f t="shared" si="47"/>
        <v>0</v>
      </c>
    </row>
    <row r="354" spans="1:21" x14ac:dyDescent="0.2">
      <c r="A354" s="70">
        <f t="shared" si="48"/>
        <v>339</v>
      </c>
      <c r="B354" s="121">
        <f t="shared" si="39"/>
        <v>0</v>
      </c>
      <c r="C354" s="82"/>
      <c r="D354" s="106"/>
      <c r="E354" s="106"/>
      <c r="F354" s="4"/>
      <c r="G354" s="40"/>
      <c r="H354" s="77"/>
      <c r="I354" s="290"/>
      <c r="J354" s="383"/>
      <c r="K354" s="300" t="str">
        <f t="shared" si="40"/>
        <v xml:space="preserve"> </v>
      </c>
      <c r="L354" s="301"/>
      <c r="M354" s="239">
        <f t="shared" si="41"/>
        <v>0</v>
      </c>
      <c r="N354" s="95">
        <f t="shared" si="42"/>
        <v>0</v>
      </c>
      <c r="O354" s="95">
        <f t="shared" si="43"/>
        <v>0</v>
      </c>
      <c r="P354" s="352">
        <f t="shared" si="44"/>
        <v>0</v>
      </c>
      <c r="Q354" s="9"/>
      <c r="S354" s="32">
        <f t="shared" si="45"/>
        <v>0</v>
      </c>
      <c r="T354" s="32">
        <f t="shared" si="46"/>
        <v>0</v>
      </c>
      <c r="U354" s="32">
        <f t="shared" si="47"/>
        <v>0</v>
      </c>
    </row>
    <row r="355" spans="1:21" x14ac:dyDescent="0.2">
      <c r="A355" s="70">
        <f t="shared" si="48"/>
        <v>340</v>
      </c>
      <c r="B355" s="121">
        <f t="shared" si="39"/>
        <v>0</v>
      </c>
      <c r="C355" s="82"/>
      <c r="D355" s="106"/>
      <c r="E355" s="106"/>
      <c r="F355" s="4"/>
      <c r="G355" s="40"/>
      <c r="H355" s="77"/>
      <c r="I355" s="290"/>
      <c r="J355" s="383"/>
      <c r="K355" s="300" t="str">
        <f t="shared" si="40"/>
        <v xml:space="preserve"> </v>
      </c>
      <c r="L355" s="301"/>
      <c r="M355" s="239">
        <f t="shared" si="41"/>
        <v>0</v>
      </c>
      <c r="N355" s="95">
        <f t="shared" si="42"/>
        <v>0</v>
      </c>
      <c r="O355" s="95">
        <f t="shared" si="43"/>
        <v>0</v>
      </c>
      <c r="P355" s="352">
        <f t="shared" si="44"/>
        <v>0</v>
      </c>
      <c r="Q355" s="9"/>
      <c r="S355" s="32">
        <f t="shared" si="45"/>
        <v>0</v>
      </c>
      <c r="T355" s="32">
        <f t="shared" si="46"/>
        <v>0</v>
      </c>
      <c r="U355" s="32">
        <f t="shared" si="47"/>
        <v>0</v>
      </c>
    </row>
    <row r="356" spans="1:21" x14ac:dyDescent="0.2">
      <c r="A356" s="70">
        <f t="shared" si="48"/>
        <v>341</v>
      </c>
      <c r="B356" s="121">
        <f t="shared" si="39"/>
        <v>0</v>
      </c>
      <c r="C356" s="82"/>
      <c r="D356" s="106"/>
      <c r="E356" s="106"/>
      <c r="F356" s="4"/>
      <c r="G356" s="40"/>
      <c r="H356" s="77"/>
      <c r="I356" s="290"/>
      <c r="J356" s="383"/>
      <c r="K356" s="300" t="str">
        <f t="shared" si="40"/>
        <v xml:space="preserve"> </v>
      </c>
      <c r="L356" s="301"/>
      <c r="M356" s="239">
        <f t="shared" si="41"/>
        <v>0</v>
      </c>
      <c r="N356" s="95">
        <f t="shared" si="42"/>
        <v>0</v>
      </c>
      <c r="O356" s="95">
        <f t="shared" si="43"/>
        <v>0</v>
      </c>
      <c r="P356" s="352">
        <f t="shared" si="44"/>
        <v>0</v>
      </c>
      <c r="Q356" s="9"/>
      <c r="S356" s="32">
        <f t="shared" si="45"/>
        <v>0</v>
      </c>
      <c r="T356" s="32">
        <f t="shared" si="46"/>
        <v>0</v>
      </c>
      <c r="U356" s="32">
        <f t="shared" si="47"/>
        <v>0</v>
      </c>
    </row>
    <row r="357" spans="1:21" x14ac:dyDescent="0.2">
      <c r="A357" s="70">
        <f t="shared" si="48"/>
        <v>342</v>
      </c>
      <c r="B357" s="121">
        <f t="shared" si="39"/>
        <v>0</v>
      </c>
      <c r="C357" s="82"/>
      <c r="D357" s="106"/>
      <c r="E357" s="106"/>
      <c r="F357" s="4"/>
      <c r="G357" s="40"/>
      <c r="H357" s="77"/>
      <c r="I357" s="290"/>
      <c r="J357" s="383"/>
      <c r="K357" s="300" t="str">
        <f t="shared" si="40"/>
        <v xml:space="preserve"> </v>
      </c>
      <c r="L357" s="301"/>
      <c r="M357" s="239">
        <f t="shared" si="41"/>
        <v>0</v>
      </c>
      <c r="N357" s="95">
        <f t="shared" si="42"/>
        <v>0</v>
      </c>
      <c r="O357" s="95">
        <f t="shared" si="43"/>
        <v>0</v>
      </c>
      <c r="P357" s="352">
        <f t="shared" si="44"/>
        <v>0</v>
      </c>
      <c r="Q357" s="9"/>
      <c r="S357" s="32">
        <f t="shared" si="45"/>
        <v>0</v>
      </c>
      <c r="T357" s="32">
        <f t="shared" si="46"/>
        <v>0</v>
      </c>
      <c r="U357" s="32">
        <f t="shared" si="47"/>
        <v>0</v>
      </c>
    </row>
    <row r="358" spans="1:21" x14ac:dyDescent="0.2">
      <c r="A358" s="70">
        <f t="shared" si="48"/>
        <v>343</v>
      </c>
      <c r="B358" s="121">
        <f t="shared" si="39"/>
        <v>0</v>
      </c>
      <c r="C358" s="82"/>
      <c r="D358" s="106"/>
      <c r="E358" s="106"/>
      <c r="F358" s="4"/>
      <c r="G358" s="40"/>
      <c r="H358" s="77"/>
      <c r="I358" s="290"/>
      <c r="J358" s="383"/>
      <c r="K358" s="300" t="str">
        <f t="shared" si="40"/>
        <v xml:space="preserve"> </v>
      </c>
      <c r="L358" s="301"/>
      <c r="M358" s="239">
        <f t="shared" si="41"/>
        <v>0</v>
      </c>
      <c r="N358" s="95">
        <f t="shared" si="42"/>
        <v>0</v>
      </c>
      <c r="O358" s="95">
        <f t="shared" si="43"/>
        <v>0</v>
      </c>
      <c r="P358" s="352">
        <f t="shared" si="44"/>
        <v>0</v>
      </c>
      <c r="Q358" s="9"/>
      <c r="S358" s="32">
        <f t="shared" si="45"/>
        <v>0</v>
      </c>
      <c r="T358" s="32">
        <f t="shared" si="46"/>
        <v>0</v>
      </c>
      <c r="U358" s="32">
        <f t="shared" si="47"/>
        <v>0</v>
      </c>
    </row>
    <row r="359" spans="1:21" x14ac:dyDescent="0.2">
      <c r="A359" s="70">
        <f t="shared" si="48"/>
        <v>344</v>
      </c>
      <c r="B359" s="121">
        <f t="shared" si="39"/>
        <v>0</v>
      </c>
      <c r="C359" s="82"/>
      <c r="D359" s="106"/>
      <c r="E359" s="106"/>
      <c r="F359" s="4"/>
      <c r="G359" s="40"/>
      <c r="H359" s="77"/>
      <c r="I359" s="290"/>
      <c r="J359" s="383"/>
      <c r="K359" s="300" t="str">
        <f t="shared" si="40"/>
        <v xml:space="preserve"> </v>
      </c>
      <c r="L359" s="301"/>
      <c r="M359" s="239">
        <f t="shared" si="41"/>
        <v>0</v>
      </c>
      <c r="N359" s="95">
        <f t="shared" si="42"/>
        <v>0</v>
      </c>
      <c r="O359" s="95">
        <f t="shared" si="43"/>
        <v>0</v>
      </c>
      <c r="P359" s="352">
        <f t="shared" si="44"/>
        <v>0</v>
      </c>
      <c r="Q359" s="9"/>
      <c r="S359" s="32">
        <f t="shared" si="45"/>
        <v>0</v>
      </c>
      <c r="T359" s="32">
        <f t="shared" si="46"/>
        <v>0</v>
      </c>
      <c r="U359" s="32">
        <f t="shared" si="47"/>
        <v>0</v>
      </c>
    </row>
    <row r="360" spans="1:21" x14ac:dyDescent="0.2">
      <c r="A360" s="70">
        <f t="shared" si="48"/>
        <v>345</v>
      </c>
      <c r="B360" s="121">
        <f t="shared" si="39"/>
        <v>0</v>
      </c>
      <c r="C360" s="82"/>
      <c r="D360" s="106"/>
      <c r="E360" s="106"/>
      <c r="F360" s="4"/>
      <c r="G360" s="40"/>
      <c r="H360" s="77"/>
      <c r="I360" s="290"/>
      <c r="J360" s="383"/>
      <c r="K360" s="300" t="str">
        <f t="shared" si="40"/>
        <v xml:space="preserve"> </v>
      </c>
      <c r="L360" s="301"/>
      <c r="M360" s="239">
        <f t="shared" si="41"/>
        <v>0</v>
      </c>
      <c r="N360" s="95">
        <f t="shared" si="42"/>
        <v>0</v>
      </c>
      <c r="O360" s="95">
        <f t="shared" si="43"/>
        <v>0</v>
      </c>
      <c r="P360" s="352">
        <f t="shared" si="44"/>
        <v>0</v>
      </c>
      <c r="Q360" s="9"/>
      <c r="S360" s="32">
        <f t="shared" si="45"/>
        <v>0</v>
      </c>
      <c r="T360" s="32">
        <f t="shared" si="46"/>
        <v>0</v>
      </c>
      <c r="U360" s="32">
        <f t="shared" si="47"/>
        <v>0</v>
      </c>
    </row>
    <row r="361" spans="1:21" x14ac:dyDescent="0.2">
      <c r="A361" s="70">
        <f t="shared" si="48"/>
        <v>346</v>
      </c>
      <c r="B361" s="121">
        <f t="shared" si="39"/>
        <v>0</v>
      </c>
      <c r="C361" s="82"/>
      <c r="D361" s="106"/>
      <c r="E361" s="106"/>
      <c r="F361" s="4"/>
      <c r="G361" s="40"/>
      <c r="H361" s="77"/>
      <c r="I361" s="290"/>
      <c r="J361" s="383"/>
      <c r="K361" s="300" t="str">
        <f t="shared" si="40"/>
        <v xml:space="preserve"> </v>
      </c>
      <c r="L361" s="301"/>
      <c r="M361" s="239">
        <f t="shared" si="41"/>
        <v>0</v>
      </c>
      <c r="N361" s="95">
        <f t="shared" si="42"/>
        <v>0</v>
      </c>
      <c r="O361" s="95">
        <f t="shared" si="43"/>
        <v>0</v>
      </c>
      <c r="P361" s="352">
        <f t="shared" si="44"/>
        <v>0</v>
      </c>
      <c r="Q361" s="9"/>
      <c r="S361" s="32">
        <f t="shared" si="45"/>
        <v>0</v>
      </c>
      <c r="T361" s="32">
        <f t="shared" si="46"/>
        <v>0</v>
      </c>
      <c r="U361" s="32">
        <f t="shared" si="47"/>
        <v>0</v>
      </c>
    </row>
    <row r="362" spans="1:21" x14ac:dyDescent="0.2">
      <c r="A362" s="70">
        <f t="shared" si="48"/>
        <v>347</v>
      </c>
      <c r="B362" s="121">
        <f t="shared" si="39"/>
        <v>0</v>
      </c>
      <c r="C362" s="82"/>
      <c r="D362" s="106"/>
      <c r="E362" s="106"/>
      <c r="F362" s="4"/>
      <c r="G362" s="40"/>
      <c r="H362" s="77"/>
      <c r="I362" s="290"/>
      <c r="J362" s="383"/>
      <c r="K362" s="300" t="str">
        <f t="shared" si="40"/>
        <v xml:space="preserve"> </v>
      </c>
      <c r="L362" s="301"/>
      <c r="M362" s="239">
        <f t="shared" si="41"/>
        <v>0</v>
      </c>
      <c r="N362" s="95">
        <f t="shared" si="42"/>
        <v>0</v>
      </c>
      <c r="O362" s="95">
        <f t="shared" si="43"/>
        <v>0</v>
      </c>
      <c r="P362" s="352">
        <f t="shared" si="44"/>
        <v>0</v>
      </c>
      <c r="Q362" s="9"/>
      <c r="S362" s="32">
        <f t="shared" si="45"/>
        <v>0</v>
      </c>
      <c r="T362" s="32">
        <f t="shared" si="46"/>
        <v>0</v>
      </c>
      <c r="U362" s="32">
        <f t="shared" si="47"/>
        <v>0</v>
      </c>
    </row>
    <row r="363" spans="1:21" x14ac:dyDescent="0.2">
      <c r="A363" s="70">
        <f t="shared" si="48"/>
        <v>348</v>
      </c>
      <c r="B363" s="121">
        <f t="shared" si="39"/>
        <v>0</v>
      </c>
      <c r="C363" s="82"/>
      <c r="D363" s="106"/>
      <c r="E363" s="106"/>
      <c r="F363" s="4"/>
      <c r="G363" s="40"/>
      <c r="H363" s="77"/>
      <c r="I363" s="290"/>
      <c r="J363" s="383"/>
      <c r="K363" s="300" t="str">
        <f t="shared" si="40"/>
        <v xml:space="preserve"> </v>
      </c>
      <c r="L363" s="301"/>
      <c r="M363" s="239">
        <f t="shared" si="41"/>
        <v>0</v>
      </c>
      <c r="N363" s="95">
        <f t="shared" si="42"/>
        <v>0</v>
      </c>
      <c r="O363" s="95">
        <f t="shared" si="43"/>
        <v>0</v>
      </c>
      <c r="P363" s="352">
        <f t="shared" si="44"/>
        <v>0</v>
      </c>
      <c r="Q363" s="9"/>
      <c r="S363" s="32">
        <f t="shared" si="45"/>
        <v>0</v>
      </c>
      <c r="T363" s="32">
        <f t="shared" si="46"/>
        <v>0</v>
      </c>
      <c r="U363" s="32">
        <f t="shared" si="47"/>
        <v>0</v>
      </c>
    </row>
    <row r="364" spans="1:21" x14ac:dyDescent="0.2">
      <c r="A364" s="70">
        <f t="shared" si="48"/>
        <v>349</v>
      </c>
      <c r="B364" s="121">
        <f t="shared" si="39"/>
        <v>0</v>
      </c>
      <c r="C364" s="82"/>
      <c r="D364" s="106"/>
      <c r="E364" s="106"/>
      <c r="F364" s="4"/>
      <c r="G364" s="40"/>
      <c r="H364" s="77"/>
      <c r="I364" s="290"/>
      <c r="J364" s="383"/>
      <c r="K364" s="300" t="str">
        <f t="shared" si="40"/>
        <v xml:space="preserve"> </v>
      </c>
      <c r="L364" s="301"/>
      <c r="M364" s="239">
        <f t="shared" si="41"/>
        <v>0</v>
      </c>
      <c r="N364" s="95">
        <f t="shared" si="42"/>
        <v>0</v>
      </c>
      <c r="O364" s="95">
        <f t="shared" si="43"/>
        <v>0</v>
      </c>
      <c r="P364" s="352">
        <f t="shared" si="44"/>
        <v>0</v>
      </c>
      <c r="Q364" s="9"/>
      <c r="S364" s="32">
        <f t="shared" si="45"/>
        <v>0</v>
      </c>
      <c r="T364" s="32">
        <f t="shared" si="46"/>
        <v>0</v>
      </c>
      <c r="U364" s="32">
        <f t="shared" si="47"/>
        <v>0</v>
      </c>
    </row>
    <row r="365" spans="1:21" x14ac:dyDescent="0.2">
      <c r="A365" s="70">
        <f t="shared" si="48"/>
        <v>350</v>
      </c>
      <c r="B365" s="121">
        <f t="shared" si="39"/>
        <v>0</v>
      </c>
      <c r="C365" s="82"/>
      <c r="D365" s="106"/>
      <c r="E365" s="106"/>
      <c r="F365" s="4"/>
      <c r="G365" s="40"/>
      <c r="H365" s="77"/>
      <c r="I365" s="290"/>
      <c r="J365" s="383"/>
      <c r="K365" s="300" t="str">
        <f t="shared" si="40"/>
        <v xml:space="preserve"> </v>
      </c>
      <c r="L365" s="301"/>
      <c r="M365" s="239">
        <f t="shared" si="41"/>
        <v>0</v>
      </c>
      <c r="N365" s="95">
        <f t="shared" si="42"/>
        <v>0</v>
      </c>
      <c r="O365" s="95">
        <f t="shared" si="43"/>
        <v>0</v>
      </c>
      <c r="P365" s="352">
        <f t="shared" si="44"/>
        <v>0</v>
      </c>
      <c r="Q365" s="9"/>
      <c r="S365" s="32">
        <f t="shared" si="45"/>
        <v>0</v>
      </c>
      <c r="T365" s="32">
        <f t="shared" si="46"/>
        <v>0</v>
      </c>
      <c r="U365" s="32">
        <f t="shared" si="47"/>
        <v>0</v>
      </c>
    </row>
    <row r="366" spans="1:21" x14ac:dyDescent="0.2">
      <c r="A366" s="70">
        <f t="shared" si="48"/>
        <v>351</v>
      </c>
      <c r="B366" s="121">
        <f t="shared" si="39"/>
        <v>0</v>
      </c>
      <c r="C366" s="82"/>
      <c r="D366" s="106"/>
      <c r="E366" s="106"/>
      <c r="F366" s="4"/>
      <c r="G366" s="40"/>
      <c r="H366" s="77"/>
      <c r="I366" s="290"/>
      <c r="J366" s="383"/>
      <c r="K366" s="300" t="str">
        <f t="shared" si="40"/>
        <v xml:space="preserve"> </v>
      </c>
      <c r="L366" s="301"/>
      <c r="M366" s="239">
        <f t="shared" si="41"/>
        <v>0</v>
      </c>
      <c r="N366" s="95">
        <f t="shared" si="42"/>
        <v>0</v>
      </c>
      <c r="O366" s="95">
        <f t="shared" si="43"/>
        <v>0</v>
      </c>
      <c r="P366" s="352">
        <f t="shared" si="44"/>
        <v>0</v>
      </c>
      <c r="Q366" s="9"/>
      <c r="S366" s="32">
        <f t="shared" si="45"/>
        <v>0</v>
      </c>
      <c r="T366" s="32">
        <f t="shared" si="46"/>
        <v>0</v>
      </c>
      <c r="U366" s="32">
        <f t="shared" si="47"/>
        <v>0</v>
      </c>
    </row>
    <row r="367" spans="1:21" x14ac:dyDescent="0.2">
      <c r="A367" s="70">
        <f t="shared" si="48"/>
        <v>352</v>
      </c>
      <c r="B367" s="121">
        <f t="shared" si="39"/>
        <v>0</v>
      </c>
      <c r="C367" s="82"/>
      <c r="D367" s="106"/>
      <c r="E367" s="106"/>
      <c r="F367" s="4"/>
      <c r="G367" s="40"/>
      <c r="H367" s="77"/>
      <c r="I367" s="290"/>
      <c r="J367" s="383"/>
      <c r="K367" s="300" t="str">
        <f t="shared" si="40"/>
        <v xml:space="preserve"> </v>
      </c>
      <c r="L367" s="301"/>
      <c r="M367" s="239">
        <f t="shared" si="41"/>
        <v>0</v>
      </c>
      <c r="N367" s="95">
        <f t="shared" si="42"/>
        <v>0</v>
      </c>
      <c r="O367" s="95">
        <f t="shared" si="43"/>
        <v>0</v>
      </c>
      <c r="P367" s="352">
        <f t="shared" si="44"/>
        <v>0</v>
      </c>
      <c r="Q367" s="9"/>
      <c r="S367" s="32">
        <f t="shared" si="45"/>
        <v>0</v>
      </c>
      <c r="T367" s="32">
        <f t="shared" si="46"/>
        <v>0</v>
      </c>
      <c r="U367" s="32">
        <f t="shared" si="47"/>
        <v>0</v>
      </c>
    </row>
    <row r="368" spans="1:21" x14ac:dyDescent="0.2">
      <c r="A368" s="70">
        <f t="shared" si="48"/>
        <v>353</v>
      </c>
      <c r="B368" s="121">
        <f t="shared" si="39"/>
        <v>0</v>
      </c>
      <c r="C368" s="82"/>
      <c r="D368" s="106"/>
      <c r="E368" s="106"/>
      <c r="F368" s="4"/>
      <c r="G368" s="40"/>
      <c r="H368" s="77"/>
      <c r="I368" s="290"/>
      <c r="J368" s="383"/>
      <c r="K368" s="300" t="str">
        <f t="shared" si="40"/>
        <v xml:space="preserve"> </v>
      </c>
      <c r="L368" s="301"/>
      <c r="M368" s="239">
        <f t="shared" si="41"/>
        <v>0</v>
      </c>
      <c r="N368" s="95">
        <f t="shared" si="42"/>
        <v>0</v>
      </c>
      <c r="O368" s="95">
        <f t="shared" si="43"/>
        <v>0</v>
      </c>
      <c r="P368" s="352">
        <f t="shared" si="44"/>
        <v>0</v>
      </c>
      <c r="Q368" s="9"/>
      <c r="S368" s="32">
        <f t="shared" si="45"/>
        <v>0</v>
      </c>
      <c r="T368" s="32">
        <f t="shared" si="46"/>
        <v>0</v>
      </c>
      <c r="U368" s="32">
        <f t="shared" si="47"/>
        <v>0</v>
      </c>
    </row>
    <row r="369" spans="1:21" x14ac:dyDescent="0.2">
      <c r="A369" s="70">
        <f t="shared" si="48"/>
        <v>354</v>
      </c>
      <c r="B369" s="121">
        <f t="shared" si="39"/>
        <v>0</v>
      </c>
      <c r="C369" s="82"/>
      <c r="D369" s="106"/>
      <c r="E369" s="106"/>
      <c r="F369" s="4"/>
      <c r="G369" s="40"/>
      <c r="H369" s="77"/>
      <c r="I369" s="290"/>
      <c r="J369" s="383"/>
      <c r="K369" s="300" t="str">
        <f t="shared" si="40"/>
        <v xml:space="preserve"> </v>
      </c>
      <c r="L369" s="301"/>
      <c r="M369" s="239">
        <f t="shared" si="41"/>
        <v>0</v>
      </c>
      <c r="N369" s="95">
        <f t="shared" si="42"/>
        <v>0</v>
      </c>
      <c r="O369" s="95">
        <f t="shared" si="43"/>
        <v>0</v>
      </c>
      <c r="P369" s="352">
        <f t="shared" si="44"/>
        <v>0</v>
      </c>
      <c r="Q369" s="9"/>
      <c r="S369" s="32">
        <f t="shared" si="45"/>
        <v>0</v>
      </c>
      <c r="T369" s="32">
        <f t="shared" si="46"/>
        <v>0</v>
      </c>
      <c r="U369" s="32">
        <f t="shared" si="47"/>
        <v>0</v>
      </c>
    </row>
    <row r="370" spans="1:21" x14ac:dyDescent="0.2">
      <c r="A370" s="70">
        <f t="shared" si="48"/>
        <v>355</v>
      </c>
      <c r="B370" s="121">
        <f t="shared" si="39"/>
        <v>0</v>
      </c>
      <c r="C370" s="82"/>
      <c r="D370" s="106"/>
      <c r="E370" s="106"/>
      <c r="F370" s="4"/>
      <c r="G370" s="40"/>
      <c r="H370" s="77"/>
      <c r="I370" s="290"/>
      <c r="J370" s="383"/>
      <c r="K370" s="300" t="str">
        <f t="shared" si="40"/>
        <v xml:space="preserve"> </v>
      </c>
      <c r="L370" s="301"/>
      <c r="M370" s="239">
        <f t="shared" si="41"/>
        <v>0</v>
      </c>
      <c r="N370" s="95">
        <f t="shared" si="42"/>
        <v>0</v>
      </c>
      <c r="O370" s="95">
        <f t="shared" si="43"/>
        <v>0</v>
      </c>
      <c r="P370" s="352">
        <f t="shared" si="44"/>
        <v>0</v>
      </c>
      <c r="Q370" s="9"/>
      <c r="S370" s="32">
        <f t="shared" si="45"/>
        <v>0</v>
      </c>
      <c r="T370" s="32">
        <f t="shared" si="46"/>
        <v>0</v>
      </c>
      <c r="U370" s="32">
        <f t="shared" si="47"/>
        <v>0</v>
      </c>
    </row>
    <row r="371" spans="1:21" x14ac:dyDescent="0.2">
      <c r="A371" s="70">
        <f t="shared" si="48"/>
        <v>356</v>
      </c>
      <c r="B371" s="121">
        <f t="shared" si="39"/>
        <v>0</v>
      </c>
      <c r="C371" s="82"/>
      <c r="D371" s="106"/>
      <c r="E371" s="106"/>
      <c r="F371" s="4"/>
      <c r="G371" s="40"/>
      <c r="H371" s="77"/>
      <c r="I371" s="290"/>
      <c r="J371" s="383"/>
      <c r="K371" s="300" t="str">
        <f t="shared" si="40"/>
        <v xml:space="preserve"> </v>
      </c>
      <c r="L371" s="301"/>
      <c r="M371" s="239">
        <f t="shared" si="41"/>
        <v>0</v>
      </c>
      <c r="N371" s="95">
        <f t="shared" si="42"/>
        <v>0</v>
      </c>
      <c r="O371" s="95">
        <f t="shared" si="43"/>
        <v>0</v>
      </c>
      <c r="P371" s="352">
        <f t="shared" si="44"/>
        <v>0</v>
      </c>
      <c r="Q371" s="9"/>
      <c r="S371" s="32">
        <f t="shared" si="45"/>
        <v>0</v>
      </c>
      <c r="T371" s="32">
        <f t="shared" si="46"/>
        <v>0</v>
      </c>
      <c r="U371" s="32">
        <f t="shared" si="47"/>
        <v>0</v>
      </c>
    </row>
    <row r="372" spans="1:21" x14ac:dyDescent="0.2">
      <c r="A372" s="70">
        <f t="shared" si="48"/>
        <v>357</v>
      </c>
      <c r="B372" s="121">
        <f t="shared" si="39"/>
        <v>0</v>
      </c>
      <c r="C372" s="82"/>
      <c r="D372" s="106"/>
      <c r="E372" s="106"/>
      <c r="F372" s="4"/>
      <c r="G372" s="40"/>
      <c r="H372" s="77"/>
      <c r="I372" s="290"/>
      <c r="J372" s="383"/>
      <c r="K372" s="300" t="str">
        <f t="shared" si="40"/>
        <v xml:space="preserve"> </v>
      </c>
      <c r="L372" s="301"/>
      <c r="M372" s="239">
        <f t="shared" si="41"/>
        <v>0</v>
      </c>
      <c r="N372" s="95">
        <f t="shared" si="42"/>
        <v>0</v>
      </c>
      <c r="O372" s="95">
        <f t="shared" si="43"/>
        <v>0</v>
      </c>
      <c r="P372" s="352">
        <f t="shared" si="44"/>
        <v>0</v>
      </c>
      <c r="Q372" s="9"/>
      <c r="S372" s="32">
        <f t="shared" si="45"/>
        <v>0</v>
      </c>
      <c r="T372" s="32">
        <f t="shared" si="46"/>
        <v>0</v>
      </c>
      <c r="U372" s="32">
        <f t="shared" si="47"/>
        <v>0</v>
      </c>
    </row>
    <row r="373" spans="1:21" x14ac:dyDescent="0.2">
      <c r="A373" s="70">
        <f t="shared" si="48"/>
        <v>358</v>
      </c>
      <c r="B373" s="121">
        <f t="shared" si="39"/>
        <v>0</v>
      </c>
      <c r="C373" s="82"/>
      <c r="D373" s="106"/>
      <c r="E373" s="106"/>
      <c r="F373" s="4"/>
      <c r="G373" s="40"/>
      <c r="H373" s="77"/>
      <c r="I373" s="290"/>
      <c r="J373" s="383"/>
      <c r="K373" s="300" t="str">
        <f t="shared" si="40"/>
        <v xml:space="preserve"> </v>
      </c>
      <c r="L373" s="301"/>
      <c r="M373" s="239">
        <f t="shared" si="41"/>
        <v>0</v>
      </c>
      <c r="N373" s="95">
        <f t="shared" si="42"/>
        <v>0</v>
      </c>
      <c r="O373" s="95">
        <f t="shared" si="43"/>
        <v>0</v>
      </c>
      <c r="P373" s="352">
        <f t="shared" si="44"/>
        <v>0</v>
      </c>
      <c r="Q373" s="9"/>
      <c r="S373" s="32">
        <f t="shared" si="45"/>
        <v>0</v>
      </c>
      <c r="T373" s="32">
        <f t="shared" si="46"/>
        <v>0</v>
      </c>
      <c r="U373" s="32">
        <f t="shared" si="47"/>
        <v>0</v>
      </c>
    </row>
    <row r="374" spans="1:21" x14ac:dyDescent="0.2">
      <c r="A374" s="70">
        <f t="shared" si="48"/>
        <v>359</v>
      </c>
      <c r="B374" s="121">
        <f t="shared" si="39"/>
        <v>0</v>
      </c>
      <c r="C374" s="82"/>
      <c r="D374" s="106"/>
      <c r="E374" s="106"/>
      <c r="F374" s="4"/>
      <c r="G374" s="40"/>
      <c r="H374" s="77"/>
      <c r="I374" s="290"/>
      <c r="J374" s="383"/>
      <c r="K374" s="300" t="str">
        <f t="shared" si="40"/>
        <v xml:space="preserve"> </v>
      </c>
      <c r="L374" s="301"/>
      <c r="M374" s="239">
        <f t="shared" si="41"/>
        <v>0</v>
      </c>
      <c r="N374" s="95">
        <f t="shared" si="42"/>
        <v>0</v>
      </c>
      <c r="O374" s="95">
        <f t="shared" si="43"/>
        <v>0</v>
      </c>
      <c r="P374" s="352">
        <f t="shared" si="44"/>
        <v>0</v>
      </c>
      <c r="Q374" s="9"/>
      <c r="S374" s="32">
        <f t="shared" si="45"/>
        <v>0</v>
      </c>
      <c r="T374" s="32">
        <f t="shared" si="46"/>
        <v>0</v>
      </c>
      <c r="U374" s="32">
        <f t="shared" si="47"/>
        <v>0</v>
      </c>
    </row>
    <row r="375" spans="1:21" x14ac:dyDescent="0.2">
      <c r="A375" s="70">
        <f t="shared" si="48"/>
        <v>360</v>
      </c>
      <c r="B375" s="121">
        <f t="shared" si="39"/>
        <v>0</v>
      </c>
      <c r="C375" s="82"/>
      <c r="D375" s="106"/>
      <c r="E375" s="106"/>
      <c r="F375" s="4"/>
      <c r="G375" s="40"/>
      <c r="H375" s="77"/>
      <c r="I375" s="290"/>
      <c r="J375" s="383"/>
      <c r="K375" s="300" t="str">
        <f t="shared" si="40"/>
        <v xml:space="preserve"> </v>
      </c>
      <c r="L375" s="301"/>
      <c r="M375" s="239">
        <f t="shared" si="41"/>
        <v>0</v>
      </c>
      <c r="N375" s="95">
        <f t="shared" si="42"/>
        <v>0</v>
      </c>
      <c r="O375" s="95">
        <f t="shared" si="43"/>
        <v>0</v>
      </c>
      <c r="P375" s="352">
        <f t="shared" si="44"/>
        <v>0</v>
      </c>
      <c r="Q375" s="9"/>
      <c r="S375" s="32">
        <f t="shared" si="45"/>
        <v>0</v>
      </c>
      <c r="T375" s="32">
        <f t="shared" si="46"/>
        <v>0</v>
      </c>
      <c r="U375" s="32">
        <f t="shared" si="47"/>
        <v>0</v>
      </c>
    </row>
    <row r="376" spans="1:21" x14ac:dyDescent="0.2">
      <c r="A376" s="70">
        <f t="shared" si="48"/>
        <v>361</v>
      </c>
      <c r="B376" s="121">
        <f t="shared" si="39"/>
        <v>0</v>
      </c>
      <c r="C376" s="82"/>
      <c r="D376" s="106"/>
      <c r="E376" s="106"/>
      <c r="F376" s="4"/>
      <c r="G376" s="40"/>
      <c r="H376" s="77"/>
      <c r="I376" s="290"/>
      <c r="J376" s="383"/>
      <c r="K376" s="300" t="str">
        <f t="shared" si="40"/>
        <v xml:space="preserve"> </v>
      </c>
      <c r="L376" s="301"/>
      <c r="M376" s="239">
        <f t="shared" si="41"/>
        <v>0</v>
      </c>
      <c r="N376" s="95">
        <f t="shared" si="42"/>
        <v>0</v>
      </c>
      <c r="O376" s="95">
        <f t="shared" si="43"/>
        <v>0</v>
      </c>
      <c r="P376" s="352">
        <f t="shared" si="44"/>
        <v>0</v>
      </c>
      <c r="Q376" s="9"/>
      <c r="S376" s="32">
        <f t="shared" si="45"/>
        <v>0</v>
      </c>
      <c r="T376" s="32">
        <f t="shared" si="46"/>
        <v>0</v>
      </c>
      <c r="U376" s="32">
        <f t="shared" si="47"/>
        <v>0</v>
      </c>
    </row>
    <row r="377" spans="1:21" x14ac:dyDescent="0.2">
      <c r="A377" s="70">
        <f t="shared" si="48"/>
        <v>362</v>
      </c>
      <c r="B377" s="121">
        <f t="shared" si="39"/>
        <v>0</v>
      </c>
      <c r="C377" s="82"/>
      <c r="D377" s="106"/>
      <c r="E377" s="106"/>
      <c r="F377" s="4"/>
      <c r="G377" s="40"/>
      <c r="H377" s="77"/>
      <c r="I377" s="290"/>
      <c r="J377" s="383"/>
      <c r="K377" s="300" t="str">
        <f t="shared" si="40"/>
        <v xml:space="preserve"> </v>
      </c>
      <c r="L377" s="301"/>
      <c r="M377" s="239">
        <f t="shared" si="41"/>
        <v>0</v>
      </c>
      <c r="N377" s="95">
        <f t="shared" si="42"/>
        <v>0</v>
      </c>
      <c r="O377" s="95">
        <f t="shared" si="43"/>
        <v>0</v>
      </c>
      <c r="P377" s="352">
        <f t="shared" si="44"/>
        <v>0</v>
      </c>
      <c r="Q377" s="9"/>
      <c r="S377" s="32">
        <f t="shared" si="45"/>
        <v>0</v>
      </c>
      <c r="T377" s="32">
        <f t="shared" si="46"/>
        <v>0</v>
      </c>
      <c r="U377" s="32">
        <f t="shared" si="47"/>
        <v>0</v>
      </c>
    </row>
    <row r="378" spans="1:21" x14ac:dyDescent="0.2">
      <c r="A378" s="70">
        <f t="shared" si="48"/>
        <v>363</v>
      </c>
      <c r="B378" s="121">
        <f t="shared" si="39"/>
        <v>0</v>
      </c>
      <c r="C378" s="82"/>
      <c r="D378" s="106"/>
      <c r="E378" s="106"/>
      <c r="F378" s="4"/>
      <c r="G378" s="40"/>
      <c r="H378" s="77"/>
      <c r="I378" s="290"/>
      <c r="J378" s="383"/>
      <c r="K378" s="300" t="str">
        <f t="shared" si="40"/>
        <v xml:space="preserve"> </v>
      </c>
      <c r="L378" s="301"/>
      <c r="M378" s="239">
        <f t="shared" si="41"/>
        <v>0</v>
      </c>
      <c r="N378" s="95">
        <f t="shared" si="42"/>
        <v>0</v>
      </c>
      <c r="O378" s="95">
        <f t="shared" si="43"/>
        <v>0</v>
      </c>
      <c r="P378" s="352">
        <f t="shared" si="44"/>
        <v>0</v>
      </c>
      <c r="Q378" s="9"/>
      <c r="S378" s="32">
        <f t="shared" si="45"/>
        <v>0</v>
      </c>
      <c r="T378" s="32">
        <f t="shared" si="46"/>
        <v>0</v>
      </c>
      <c r="U378" s="32">
        <f t="shared" si="47"/>
        <v>0</v>
      </c>
    </row>
    <row r="379" spans="1:21" x14ac:dyDescent="0.2">
      <c r="A379" s="70">
        <f t="shared" si="48"/>
        <v>364</v>
      </c>
      <c r="B379" s="121">
        <f t="shared" si="39"/>
        <v>0</v>
      </c>
      <c r="C379" s="82"/>
      <c r="D379" s="106"/>
      <c r="E379" s="106"/>
      <c r="F379" s="4"/>
      <c r="G379" s="40"/>
      <c r="H379" s="77"/>
      <c r="I379" s="290"/>
      <c r="J379" s="383"/>
      <c r="K379" s="300" t="str">
        <f t="shared" si="40"/>
        <v xml:space="preserve"> </v>
      </c>
      <c r="L379" s="301"/>
      <c r="M379" s="239">
        <f t="shared" si="41"/>
        <v>0</v>
      </c>
      <c r="N379" s="95">
        <f t="shared" si="42"/>
        <v>0</v>
      </c>
      <c r="O379" s="95">
        <f t="shared" si="43"/>
        <v>0</v>
      </c>
      <c r="P379" s="352">
        <f t="shared" si="44"/>
        <v>0</v>
      </c>
      <c r="Q379" s="9"/>
      <c r="S379" s="32">
        <f t="shared" si="45"/>
        <v>0</v>
      </c>
      <c r="T379" s="32">
        <f t="shared" si="46"/>
        <v>0</v>
      </c>
      <c r="U379" s="32">
        <f t="shared" si="47"/>
        <v>0</v>
      </c>
    </row>
    <row r="380" spans="1:21" x14ac:dyDescent="0.2">
      <c r="A380" s="70">
        <f t="shared" si="48"/>
        <v>365</v>
      </c>
      <c r="B380" s="121">
        <f t="shared" si="39"/>
        <v>0</v>
      </c>
      <c r="C380" s="82"/>
      <c r="D380" s="106"/>
      <c r="E380" s="106"/>
      <c r="F380" s="4"/>
      <c r="G380" s="40"/>
      <c r="H380" s="77"/>
      <c r="I380" s="290"/>
      <c r="J380" s="383"/>
      <c r="K380" s="300" t="str">
        <f t="shared" si="40"/>
        <v xml:space="preserve"> </v>
      </c>
      <c r="L380" s="301"/>
      <c r="M380" s="239">
        <f t="shared" si="41"/>
        <v>0</v>
      </c>
      <c r="N380" s="95">
        <f t="shared" si="42"/>
        <v>0</v>
      </c>
      <c r="O380" s="95">
        <f t="shared" si="43"/>
        <v>0</v>
      </c>
      <c r="P380" s="352">
        <f t="shared" si="44"/>
        <v>0</v>
      </c>
      <c r="Q380" s="9"/>
      <c r="S380" s="32">
        <f t="shared" si="45"/>
        <v>0</v>
      </c>
      <c r="T380" s="32">
        <f t="shared" si="46"/>
        <v>0</v>
      </c>
      <c r="U380" s="32">
        <f t="shared" si="47"/>
        <v>0</v>
      </c>
    </row>
    <row r="381" spans="1:21" x14ac:dyDescent="0.2">
      <c r="A381" s="70">
        <f t="shared" si="48"/>
        <v>366</v>
      </c>
      <c r="B381" s="121">
        <f t="shared" si="39"/>
        <v>0</v>
      </c>
      <c r="C381" s="82"/>
      <c r="D381" s="106"/>
      <c r="E381" s="106"/>
      <c r="F381" s="4"/>
      <c r="G381" s="40"/>
      <c r="H381" s="77"/>
      <c r="I381" s="290"/>
      <c r="J381" s="383"/>
      <c r="K381" s="300" t="str">
        <f t="shared" si="40"/>
        <v xml:space="preserve"> </v>
      </c>
      <c r="L381" s="301"/>
      <c r="M381" s="239">
        <f t="shared" si="41"/>
        <v>0</v>
      </c>
      <c r="N381" s="95">
        <f t="shared" si="42"/>
        <v>0</v>
      </c>
      <c r="O381" s="95">
        <f t="shared" si="43"/>
        <v>0</v>
      </c>
      <c r="P381" s="352">
        <f t="shared" si="44"/>
        <v>0</v>
      </c>
      <c r="Q381" s="9"/>
      <c r="S381" s="32">
        <f t="shared" si="45"/>
        <v>0</v>
      </c>
      <c r="T381" s="32">
        <f t="shared" si="46"/>
        <v>0</v>
      </c>
      <c r="U381" s="32">
        <f t="shared" si="47"/>
        <v>0</v>
      </c>
    </row>
    <row r="382" spans="1:21" x14ac:dyDescent="0.2">
      <c r="A382" s="70">
        <f t="shared" si="48"/>
        <v>367</v>
      </c>
      <c r="B382" s="121">
        <f t="shared" si="39"/>
        <v>0</v>
      </c>
      <c r="C382" s="82"/>
      <c r="D382" s="106"/>
      <c r="E382" s="106"/>
      <c r="F382" s="4"/>
      <c r="G382" s="40"/>
      <c r="H382" s="77"/>
      <c r="I382" s="290"/>
      <c r="J382" s="383"/>
      <c r="K382" s="300" t="str">
        <f t="shared" si="40"/>
        <v xml:space="preserve"> </v>
      </c>
      <c r="L382" s="301"/>
      <c r="M382" s="239">
        <f t="shared" si="41"/>
        <v>0</v>
      </c>
      <c r="N382" s="95">
        <f t="shared" si="42"/>
        <v>0</v>
      </c>
      <c r="O382" s="95">
        <f t="shared" si="43"/>
        <v>0</v>
      </c>
      <c r="P382" s="352">
        <f t="shared" si="44"/>
        <v>0</v>
      </c>
      <c r="Q382" s="9"/>
      <c r="S382" s="32">
        <f t="shared" si="45"/>
        <v>0</v>
      </c>
      <c r="T382" s="32">
        <f t="shared" si="46"/>
        <v>0</v>
      </c>
      <c r="U382" s="32">
        <f t="shared" si="47"/>
        <v>0</v>
      </c>
    </row>
    <row r="383" spans="1:21" x14ac:dyDescent="0.2">
      <c r="A383" s="70">
        <f t="shared" si="48"/>
        <v>368</v>
      </c>
      <c r="B383" s="121">
        <f t="shared" si="39"/>
        <v>0</v>
      </c>
      <c r="C383" s="82"/>
      <c r="D383" s="106"/>
      <c r="E383" s="106"/>
      <c r="F383" s="4"/>
      <c r="G383" s="40"/>
      <c r="H383" s="77"/>
      <c r="I383" s="290"/>
      <c r="J383" s="383"/>
      <c r="K383" s="300" t="str">
        <f t="shared" si="40"/>
        <v xml:space="preserve"> </v>
      </c>
      <c r="L383" s="301"/>
      <c r="M383" s="239">
        <f t="shared" si="41"/>
        <v>0</v>
      </c>
      <c r="N383" s="95">
        <f t="shared" si="42"/>
        <v>0</v>
      </c>
      <c r="O383" s="95">
        <f t="shared" si="43"/>
        <v>0</v>
      </c>
      <c r="P383" s="352">
        <f t="shared" si="44"/>
        <v>0</v>
      </c>
      <c r="Q383" s="9"/>
      <c r="S383" s="32">
        <f t="shared" si="45"/>
        <v>0</v>
      </c>
      <c r="T383" s="32">
        <f t="shared" si="46"/>
        <v>0</v>
      </c>
      <c r="U383" s="32">
        <f t="shared" si="47"/>
        <v>0</v>
      </c>
    </row>
    <row r="384" spans="1:21" x14ac:dyDescent="0.2">
      <c r="A384" s="70">
        <f t="shared" si="48"/>
        <v>369</v>
      </c>
      <c r="B384" s="121">
        <f t="shared" si="39"/>
        <v>0</v>
      </c>
      <c r="C384" s="82"/>
      <c r="D384" s="106"/>
      <c r="E384" s="106"/>
      <c r="F384" s="4"/>
      <c r="G384" s="40"/>
      <c r="H384" s="77"/>
      <c r="I384" s="290"/>
      <c r="J384" s="383"/>
      <c r="K384" s="300" t="str">
        <f t="shared" si="40"/>
        <v xml:space="preserve"> </v>
      </c>
      <c r="L384" s="301"/>
      <c r="M384" s="239">
        <f t="shared" si="41"/>
        <v>0</v>
      </c>
      <c r="N384" s="95">
        <f t="shared" si="42"/>
        <v>0</v>
      </c>
      <c r="O384" s="95">
        <f t="shared" si="43"/>
        <v>0</v>
      </c>
      <c r="P384" s="352">
        <f t="shared" si="44"/>
        <v>0</v>
      </c>
      <c r="Q384" s="9"/>
      <c r="S384" s="32">
        <f t="shared" si="45"/>
        <v>0</v>
      </c>
      <c r="T384" s="32">
        <f t="shared" si="46"/>
        <v>0</v>
      </c>
      <c r="U384" s="32">
        <f t="shared" si="47"/>
        <v>0</v>
      </c>
    </row>
    <row r="385" spans="1:21" x14ac:dyDescent="0.2">
      <c r="A385" s="70">
        <f t="shared" si="48"/>
        <v>370</v>
      </c>
      <c r="B385" s="121">
        <f t="shared" si="39"/>
        <v>0</v>
      </c>
      <c r="C385" s="82"/>
      <c r="D385" s="106"/>
      <c r="E385" s="106"/>
      <c r="F385" s="4"/>
      <c r="G385" s="40"/>
      <c r="H385" s="77"/>
      <c r="I385" s="290"/>
      <c r="J385" s="383"/>
      <c r="K385" s="300" t="str">
        <f t="shared" si="40"/>
        <v xml:space="preserve"> </v>
      </c>
      <c r="L385" s="301"/>
      <c r="M385" s="239">
        <f t="shared" si="41"/>
        <v>0</v>
      </c>
      <c r="N385" s="95">
        <f t="shared" si="42"/>
        <v>0</v>
      </c>
      <c r="O385" s="95">
        <f t="shared" si="43"/>
        <v>0</v>
      </c>
      <c r="P385" s="352">
        <f t="shared" si="44"/>
        <v>0</v>
      </c>
      <c r="Q385" s="9"/>
      <c r="S385" s="32">
        <f t="shared" si="45"/>
        <v>0</v>
      </c>
      <c r="T385" s="32">
        <f t="shared" si="46"/>
        <v>0</v>
      </c>
      <c r="U385" s="32">
        <f t="shared" si="47"/>
        <v>0</v>
      </c>
    </row>
    <row r="386" spans="1:21" x14ac:dyDescent="0.2">
      <c r="A386" s="70">
        <f t="shared" si="48"/>
        <v>371</v>
      </c>
      <c r="B386" s="121">
        <f t="shared" si="39"/>
        <v>0</v>
      </c>
      <c r="C386" s="82"/>
      <c r="D386" s="106"/>
      <c r="E386" s="106"/>
      <c r="F386" s="4"/>
      <c r="G386" s="40"/>
      <c r="H386" s="77"/>
      <c r="I386" s="290"/>
      <c r="J386" s="383"/>
      <c r="K386" s="300" t="str">
        <f t="shared" si="40"/>
        <v xml:space="preserve"> </v>
      </c>
      <c r="L386" s="301"/>
      <c r="M386" s="239">
        <f t="shared" si="41"/>
        <v>0</v>
      </c>
      <c r="N386" s="95">
        <f t="shared" si="42"/>
        <v>0</v>
      </c>
      <c r="O386" s="95">
        <f t="shared" si="43"/>
        <v>0</v>
      </c>
      <c r="P386" s="352">
        <f t="shared" si="44"/>
        <v>0</v>
      </c>
      <c r="Q386" s="9"/>
      <c r="S386" s="32">
        <f t="shared" si="45"/>
        <v>0</v>
      </c>
      <c r="T386" s="32">
        <f t="shared" si="46"/>
        <v>0</v>
      </c>
      <c r="U386" s="32">
        <f t="shared" si="47"/>
        <v>0</v>
      </c>
    </row>
    <row r="387" spans="1:21" x14ac:dyDescent="0.2">
      <c r="A387" s="70">
        <f t="shared" si="48"/>
        <v>372</v>
      </c>
      <c r="B387" s="121">
        <f t="shared" si="39"/>
        <v>0</v>
      </c>
      <c r="C387" s="82"/>
      <c r="D387" s="106"/>
      <c r="E387" s="106"/>
      <c r="F387" s="4"/>
      <c r="G387" s="40"/>
      <c r="H387" s="77"/>
      <c r="I387" s="290"/>
      <c r="J387" s="383"/>
      <c r="K387" s="300" t="str">
        <f t="shared" si="40"/>
        <v xml:space="preserve"> </v>
      </c>
      <c r="L387" s="301"/>
      <c r="M387" s="239">
        <f t="shared" si="41"/>
        <v>0</v>
      </c>
      <c r="N387" s="95">
        <f t="shared" si="42"/>
        <v>0</v>
      </c>
      <c r="O387" s="95">
        <f t="shared" si="43"/>
        <v>0</v>
      </c>
      <c r="P387" s="352">
        <f t="shared" si="44"/>
        <v>0</v>
      </c>
      <c r="Q387" s="9"/>
      <c r="S387" s="32">
        <f t="shared" si="45"/>
        <v>0</v>
      </c>
      <c r="T387" s="32">
        <f t="shared" si="46"/>
        <v>0</v>
      </c>
      <c r="U387" s="32">
        <f t="shared" si="47"/>
        <v>0</v>
      </c>
    </row>
    <row r="388" spans="1:21" x14ac:dyDescent="0.2">
      <c r="A388" s="70">
        <f t="shared" si="48"/>
        <v>373</v>
      </c>
      <c r="B388" s="121">
        <f t="shared" si="39"/>
        <v>0</v>
      </c>
      <c r="C388" s="82"/>
      <c r="D388" s="106"/>
      <c r="E388" s="106"/>
      <c r="F388" s="4"/>
      <c r="G388" s="40"/>
      <c r="H388" s="77"/>
      <c r="I388" s="290"/>
      <c r="J388" s="383"/>
      <c r="K388" s="300" t="str">
        <f t="shared" si="40"/>
        <v xml:space="preserve"> </v>
      </c>
      <c r="L388" s="301"/>
      <c r="M388" s="239">
        <f t="shared" si="41"/>
        <v>0</v>
      </c>
      <c r="N388" s="95">
        <f t="shared" si="42"/>
        <v>0</v>
      </c>
      <c r="O388" s="95">
        <f t="shared" si="43"/>
        <v>0</v>
      </c>
      <c r="P388" s="352">
        <f t="shared" si="44"/>
        <v>0</v>
      </c>
      <c r="Q388" s="9"/>
      <c r="S388" s="32">
        <f t="shared" si="45"/>
        <v>0</v>
      </c>
      <c r="T388" s="32">
        <f t="shared" si="46"/>
        <v>0</v>
      </c>
      <c r="U388" s="32">
        <f t="shared" si="47"/>
        <v>0</v>
      </c>
    </row>
    <row r="389" spans="1:21" x14ac:dyDescent="0.2">
      <c r="A389" s="70">
        <f t="shared" si="48"/>
        <v>374</v>
      </c>
      <c r="B389" s="121">
        <f t="shared" si="39"/>
        <v>0</v>
      </c>
      <c r="C389" s="82"/>
      <c r="D389" s="106"/>
      <c r="E389" s="106"/>
      <c r="F389" s="4"/>
      <c r="G389" s="40"/>
      <c r="H389" s="77"/>
      <c r="I389" s="290"/>
      <c r="J389" s="383"/>
      <c r="K389" s="300" t="str">
        <f t="shared" si="40"/>
        <v xml:space="preserve"> </v>
      </c>
      <c r="L389" s="301"/>
      <c r="M389" s="239">
        <f t="shared" si="41"/>
        <v>0</v>
      </c>
      <c r="N389" s="95">
        <f t="shared" si="42"/>
        <v>0</v>
      </c>
      <c r="O389" s="95">
        <f t="shared" si="43"/>
        <v>0</v>
      </c>
      <c r="P389" s="352">
        <f t="shared" si="44"/>
        <v>0</v>
      </c>
      <c r="Q389" s="9"/>
      <c r="S389" s="32">
        <f t="shared" si="45"/>
        <v>0</v>
      </c>
      <c r="T389" s="32">
        <f t="shared" si="46"/>
        <v>0</v>
      </c>
      <c r="U389" s="32">
        <f t="shared" si="47"/>
        <v>0</v>
      </c>
    </row>
    <row r="390" spans="1:21" x14ac:dyDescent="0.2">
      <c r="A390" s="70">
        <f t="shared" si="48"/>
        <v>375</v>
      </c>
      <c r="B390" s="121">
        <f t="shared" si="39"/>
        <v>0</v>
      </c>
      <c r="C390" s="82"/>
      <c r="D390" s="106"/>
      <c r="E390" s="106"/>
      <c r="F390" s="4"/>
      <c r="G390" s="40"/>
      <c r="H390" s="77"/>
      <c r="I390" s="290"/>
      <c r="J390" s="383"/>
      <c r="K390" s="300" t="str">
        <f t="shared" si="40"/>
        <v xml:space="preserve"> </v>
      </c>
      <c r="L390" s="301"/>
      <c r="M390" s="239">
        <f t="shared" si="41"/>
        <v>0</v>
      </c>
      <c r="N390" s="95">
        <f t="shared" si="42"/>
        <v>0</v>
      </c>
      <c r="O390" s="95">
        <f t="shared" si="43"/>
        <v>0</v>
      </c>
      <c r="P390" s="352">
        <f t="shared" si="44"/>
        <v>0</v>
      </c>
      <c r="Q390" s="9"/>
      <c r="S390" s="32">
        <f t="shared" si="45"/>
        <v>0</v>
      </c>
      <c r="T390" s="32">
        <f t="shared" si="46"/>
        <v>0</v>
      </c>
      <c r="U390" s="32">
        <f t="shared" si="47"/>
        <v>0</v>
      </c>
    </row>
    <row r="391" spans="1:21" x14ac:dyDescent="0.2">
      <c r="A391" s="70">
        <f t="shared" si="48"/>
        <v>376</v>
      </c>
      <c r="B391" s="121">
        <f t="shared" ref="B391:B554" si="49">IF(ISBLANK(E391),0,VLOOKUP(TRIM(E391),AllVarieties,4,FALSE))</f>
        <v>0</v>
      </c>
      <c r="C391" s="82"/>
      <c r="D391" s="106"/>
      <c r="E391" s="106"/>
      <c r="F391" s="4"/>
      <c r="G391" s="40"/>
      <c r="H391" s="77"/>
      <c r="I391" s="290"/>
      <c r="J391" s="383"/>
      <c r="K391" s="300" t="str">
        <f t="shared" ref="K391:K554" si="50">IF(+I391 +J391 =1, " ", IF(+I391+J391=0,IF(G391&gt;0, "Grown by you.", " "),"ERROR "))</f>
        <v xml:space="preserve"> </v>
      </c>
      <c r="L391" s="301"/>
      <c r="M391" s="239">
        <f t="shared" ref="M391:M554" si="51">IF(+I391+J391=0,IF(G391&gt;0, +G391, 0),0)</f>
        <v>0</v>
      </c>
      <c r="N391" s="95">
        <f t="shared" ref="N391:N554" si="52">IF(F391&lt;1,0,IF(F391&gt;17,0,VLOOKUP(VALUE(B391),T10Value,VALUE(F391)+1,FALSE)))</f>
        <v>0</v>
      </c>
      <c r="O391" s="95">
        <f t="shared" ref="O391:O554" si="53">ROUND(+M391,1)*N391</f>
        <v>0</v>
      </c>
      <c r="P391" s="352">
        <f t="shared" ref="P391:P554" si="54">+O391*PDArate</f>
        <v>0</v>
      </c>
      <c r="Q391" s="9"/>
      <c r="S391" s="32">
        <f t="shared" ref="S391:S554" si="55">IF(M391&gt;0,IF(O391&lt;=0,1,0),0)</f>
        <v>0</v>
      </c>
      <c r="T391" s="32">
        <f t="shared" ref="T391:T554" si="56">IF(ISNA(+B391),1,0)</f>
        <v>0</v>
      </c>
      <c r="U391" s="32">
        <f t="shared" ref="U391:U554" si="57">IF(ISERR(+B391),1,0)</f>
        <v>0</v>
      </c>
    </row>
    <row r="392" spans="1:21" x14ac:dyDescent="0.2">
      <c r="A392" s="70">
        <f t="shared" si="48"/>
        <v>377</v>
      </c>
      <c r="B392" s="121">
        <f t="shared" si="49"/>
        <v>0</v>
      </c>
      <c r="C392" s="82"/>
      <c r="D392" s="106"/>
      <c r="E392" s="106"/>
      <c r="F392" s="4"/>
      <c r="G392" s="40"/>
      <c r="H392" s="77"/>
      <c r="I392" s="290"/>
      <c r="J392" s="383"/>
      <c r="K392" s="300" t="str">
        <f t="shared" si="50"/>
        <v xml:space="preserve"> </v>
      </c>
      <c r="L392" s="301"/>
      <c r="M392" s="239">
        <f t="shared" si="51"/>
        <v>0</v>
      </c>
      <c r="N392" s="95">
        <f t="shared" si="52"/>
        <v>0</v>
      </c>
      <c r="O392" s="95">
        <f t="shared" si="53"/>
        <v>0</v>
      </c>
      <c r="P392" s="352">
        <f t="shared" si="54"/>
        <v>0</v>
      </c>
      <c r="Q392" s="9"/>
      <c r="S392" s="32">
        <f t="shared" si="55"/>
        <v>0</v>
      </c>
      <c r="T392" s="32">
        <f t="shared" si="56"/>
        <v>0</v>
      </c>
      <c r="U392" s="32">
        <f t="shared" si="57"/>
        <v>0</v>
      </c>
    </row>
    <row r="393" spans="1:21" x14ac:dyDescent="0.2">
      <c r="A393" s="70">
        <f t="shared" si="48"/>
        <v>378</v>
      </c>
      <c r="B393" s="121">
        <f t="shared" si="49"/>
        <v>0</v>
      </c>
      <c r="C393" s="82"/>
      <c r="D393" s="106"/>
      <c r="E393" s="106"/>
      <c r="F393" s="4"/>
      <c r="G393" s="40"/>
      <c r="H393" s="77"/>
      <c r="I393" s="290"/>
      <c r="J393" s="383"/>
      <c r="K393" s="300" t="str">
        <f t="shared" si="50"/>
        <v xml:space="preserve"> </v>
      </c>
      <c r="L393" s="301"/>
      <c r="M393" s="239">
        <f t="shared" si="51"/>
        <v>0</v>
      </c>
      <c r="N393" s="95">
        <f t="shared" si="52"/>
        <v>0</v>
      </c>
      <c r="O393" s="95">
        <f t="shared" si="53"/>
        <v>0</v>
      </c>
      <c r="P393" s="352">
        <f t="shared" si="54"/>
        <v>0</v>
      </c>
      <c r="Q393" s="9"/>
      <c r="S393" s="32">
        <f t="shared" si="55"/>
        <v>0</v>
      </c>
      <c r="T393" s="32">
        <f t="shared" si="56"/>
        <v>0</v>
      </c>
      <c r="U393" s="32">
        <f t="shared" si="57"/>
        <v>0</v>
      </c>
    </row>
    <row r="394" spans="1:21" x14ac:dyDescent="0.2">
      <c r="A394" s="70">
        <f t="shared" ref="A394:A557" si="58">ROW()-Q2line</f>
        <v>379</v>
      </c>
      <c r="B394" s="121">
        <f t="shared" si="49"/>
        <v>0</v>
      </c>
      <c r="C394" s="82"/>
      <c r="D394" s="106"/>
      <c r="E394" s="106"/>
      <c r="F394" s="4"/>
      <c r="G394" s="40"/>
      <c r="H394" s="77"/>
      <c r="I394" s="290"/>
      <c r="J394" s="383"/>
      <c r="K394" s="300" t="str">
        <f t="shared" si="50"/>
        <v xml:space="preserve"> </v>
      </c>
      <c r="L394" s="301"/>
      <c r="M394" s="239">
        <f t="shared" si="51"/>
        <v>0</v>
      </c>
      <c r="N394" s="95">
        <f t="shared" si="52"/>
        <v>0</v>
      </c>
      <c r="O394" s="95">
        <f t="shared" si="53"/>
        <v>0</v>
      </c>
      <c r="P394" s="352">
        <f t="shared" si="54"/>
        <v>0</v>
      </c>
      <c r="Q394" s="9"/>
      <c r="S394" s="32">
        <f t="shared" si="55"/>
        <v>0</v>
      </c>
      <c r="T394" s="32">
        <f t="shared" si="56"/>
        <v>0</v>
      </c>
      <c r="U394" s="32">
        <f t="shared" si="57"/>
        <v>0</v>
      </c>
    </row>
    <row r="395" spans="1:21" x14ac:dyDescent="0.2">
      <c r="A395" s="70">
        <f t="shared" si="58"/>
        <v>380</v>
      </c>
      <c r="B395" s="121">
        <f t="shared" si="49"/>
        <v>0</v>
      </c>
      <c r="C395" s="82"/>
      <c r="D395" s="106"/>
      <c r="E395" s="106"/>
      <c r="F395" s="4"/>
      <c r="G395" s="40"/>
      <c r="H395" s="77"/>
      <c r="I395" s="290"/>
      <c r="J395" s="383"/>
      <c r="K395" s="300" t="str">
        <f t="shared" si="50"/>
        <v xml:space="preserve"> </v>
      </c>
      <c r="L395" s="301"/>
      <c r="M395" s="239">
        <f t="shared" si="51"/>
        <v>0</v>
      </c>
      <c r="N395" s="95">
        <f t="shared" si="52"/>
        <v>0</v>
      </c>
      <c r="O395" s="95">
        <f t="shared" si="53"/>
        <v>0</v>
      </c>
      <c r="P395" s="352">
        <f t="shared" si="54"/>
        <v>0</v>
      </c>
      <c r="Q395" s="9"/>
      <c r="S395" s="32">
        <f t="shared" si="55"/>
        <v>0</v>
      </c>
      <c r="T395" s="32">
        <f t="shared" si="56"/>
        <v>0</v>
      </c>
      <c r="U395" s="32">
        <f t="shared" si="57"/>
        <v>0</v>
      </c>
    </row>
    <row r="396" spans="1:21" x14ac:dyDescent="0.2">
      <c r="A396" s="70">
        <f t="shared" si="58"/>
        <v>381</v>
      </c>
      <c r="B396" s="121">
        <f t="shared" si="49"/>
        <v>0</v>
      </c>
      <c r="C396" s="82"/>
      <c r="D396" s="106"/>
      <c r="E396" s="106"/>
      <c r="F396" s="4"/>
      <c r="G396" s="40"/>
      <c r="H396" s="77"/>
      <c r="I396" s="290"/>
      <c r="J396" s="383"/>
      <c r="K396" s="300" t="str">
        <f t="shared" si="50"/>
        <v xml:space="preserve"> </v>
      </c>
      <c r="L396" s="301"/>
      <c r="M396" s="239">
        <f t="shared" si="51"/>
        <v>0</v>
      </c>
      <c r="N396" s="95">
        <f t="shared" si="52"/>
        <v>0</v>
      </c>
      <c r="O396" s="95">
        <f t="shared" si="53"/>
        <v>0</v>
      </c>
      <c r="P396" s="352">
        <f t="shared" si="54"/>
        <v>0</v>
      </c>
      <c r="Q396" s="9"/>
      <c r="S396" s="32">
        <f t="shared" si="55"/>
        <v>0</v>
      </c>
      <c r="T396" s="32">
        <f t="shared" si="56"/>
        <v>0</v>
      </c>
      <c r="U396" s="32">
        <f t="shared" si="57"/>
        <v>0</v>
      </c>
    </row>
    <row r="397" spans="1:21" x14ac:dyDescent="0.2">
      <c r="A397" s="70">
        <f t="shared" si="58"/>
        <v>382</v>
      </c>
      <c r="B397" s="121">
        <f t="shared" si="49"/>
        <v>0</v>
      </c>
      <c r="C397" s="82"/>
      <c r="D397" s="106"/>
      <c r="E397" s="106"/>
      <c r="F397" s="4"/>
      <c r="G397" s="40"/>
      <c r="H397" s="77"/>
      <c r="I397" s="290"/>
      <c r="J397" s="383"/>
      <c r="K397" s="300" t="str">
        <f t="shared" si="50"/>
        <v xml:space="preserve"> </v>
      </c>
      <c r="L397" s="301"/>
      <c r="M397" s="239">
        <f t="shared" si="51"/>
        <v>0</v>
      </c>
      <c r="N397" s="95">
        <f t="shared" si="52"/>
        <v>0</v>
      </c>
      <c r="O397" s="95">
        <f t="shared" si="53"/>
        <v>0</v>
      </c>
      <c r="P397" s="352">
        <f t="shared" si="54"/>
        <v>0</v>
      </c>
      <c r="Q397" s="9"/>
      <c r="S397" s="32">
        <f t="shared" si="55"/>
        <v>0</v>
      </c>
      <c r="T397" s="32">
        <f t="shared" si="56"/>
        <v>0</v>
      </c>
      <c r="U397" s="32">
        <f t="shared" si="57"/>
        <v>0</v>
      </c>
    </row>
    <row r="398" spans="1:21" x14ac:dyDescent="0.2">
      <c r="A398" s="70">
        <f t="shared" si="58"/>
        <v>383</v>
      </c>
      <c r="B398" s="121">
        <f t="shared" si="49"/>
        <v>0</v>
      </c>
      <c r="C398" s="82"/>
      <c r="D398" s="106"/>
      <c r="E398" s="106"/>
      <c r="F398" s="4"/>
      <c r="G398" s="40"/>
      <c r="H398" s="77"/>
      <c r="I398" s="290"/>
      <c r="J398" s="383"/>
      <c r="K398" s="300" t="str">
        <f t="shared" si="50"/>
        <v xml:space="preserve"> </v>
      </c>
      <c r="L398" s="301"/>
      <c r="M398" s="239">
        <f t="shared" si="51"/>
        <v>0</v>
      </c>
      <c r="N398" s="95">
        <f t="shared" si="52"/>
        <v>0</v>
      </c>
      <c r="O398" s="95">
        <f t="shared" si="53"/>
        <v>0</v>
      </c>
      <c r="P398" s="352">
        <f t="shared" si="54"/>
        <v>0</v>
      </c>
      <c r="Q398" s="9"/>
      <c r="S398" s="32">
        <f t="shared" si="55"/>
        <v>0</v>
      </c>
      <c r="T398" s="32">
        <f t="shared" si="56"/>
        <v>0</v>
      </c>
      <c r="U398" s="32">
        <f t="shared" si="57"/>
        <v>0</v>
      </c>
    </row>
    <row r="399" spans="1:21" x14ac:dyDescent="0.2">
      <c r="A399" s="70">
        <f t="shared" si="58"/>
        <v>384</v>
      </c>
      <c r="B399" s="121">
        <f t="shared" si="49"/>
        <v>0</v>
      </c>
      <c r="C399" s="82"/>
      <c r="D399" s="106"/>
      <c r="E399" s="106"/>
      <c r="F399" s="4"/>
      <c r="G399" s="40"/>
      <c r="H399" s="77"/>
      <c r="I399" s="290"/>
      <c r="J399" s="383"/>
      <c r="K399" s="300" t="str">
        <f t="shared" si="50"/>
        <v xml:space="preserve"> </v>
      </c>
      <c r="L399" s="301"/>
      <c r="M399" s="239">
        <f t="shared" si="51"/>
        <v>0</v>
      </c>
      <c r="N399" s="95">
        <f t="shared" si="52"/>
        <v>0</v>
      </c>
      <c r="O399" s="95">
        <f t="shared" si="53"/>
        <v>0</v>
      </c>
      <c r="P399" s="352">
        <f t="shared" si="54"/>
        <v>0</v>
      </c>
      <c r="Q399" s="9"/>
      <c r="S399" s="32">
        <f t="shared" si="55"/>
        <v>0</v>
      </c>
      <c r="T399" s="32">
        <f t="shared" si="56"/>
        <v>0</v>
      </c>
      <c r="U399" s="32">
        <f t="shared" si="57"/>
        <v>0</v>
      </c>
    </row>
    <row r="400" spans="1:21" x14ac:dyDescent="0.2">
      <c r="A400" s="70">
        <f t="shared" si="58"/>
        <v>385</v>
      </c>
      <c r="B400" s="121">
        <f t="shared" si="49"/>
        <v>0</v>
      </c>
      <c r="C400" s="82"/>
      <c r="D400" s="106"/>
      <c r="E400" s="106"/>
      <c r="F400" s="4"/>
      <c r="G400" s="40"/>
      <c r="H400" s="77"/>
      <c r="I400" s="290"/>
      <c r="J400" s="383"/>
      <c r="K400" s="300" t="str">
        <f t="shared" si="50"/>
        <v xml:space="preserve"> </v>
      </c>
      <c r="L400" s="301"/>
      <c r="M400" s="239">
        <f t="shared" si="51"/>
        <v>0</v>
      </c>
      <c r="N400" s="95">
        <f t="shared" si="52"/>
        <v>0</v>
      </c>
      <c r="O400" s="95">
        <f t="shared" si="53"/>
        <v>0</v>
      </c>
      <c r="P400" s="352">
        <f t="shared" si="54"/>
        <v>0</v>
      </c>
      <c r="Q400" s="9"/>
      <c r="S400" s="32">
        <f t="shared" si="55"/>
        <v>0</v>
      </c>
      <c r="T400" s="32">
        <f t="shared" si="56"/>
        <v>0</v>
      </c>
      <c r="U400" s="32">
        <f t="shared" si="57"/>
        <v>0</v>
      </c>
    </row>
    <row r="401" spans="1:21" x14ac:dyDescent="0.2">
      <c r="A401" s="70">
        <f t="shared" si="58"/>
        <v>386</v>
      </c>
      <c r="B401" s="121">
        <f t="shared" si="49"/>
        <v>0</v>
      </c>
      <c r="C401" s="82"/>
      <c r="D401" s="106"/>
      <c r="E401" s="106"/>
      <c r="F401" s="4"/>
      <c r="G401" s="40"/>
      <c r="H401" s="77"/>
      <c r="I401" s="290"/>
      <c r="J401" s="383"/>
      <c r="K401" s="300" t="str">
        <f t="shared" si="50"/>
        <v xml:space="preserve"> </v>
      </c>
      <c r="L401" s="301"/>
      <c r="M401" s="239">
        <f t="shared" si="51"/>
        <v>0</v>
      </c>
      <c r="N401" s="95">
        <f t="shared" si="52"/>
        <v>0</v>
      </c>
      <c r="O401" s="95">
        <f t="shared" si="53"/>
        <v>0</v>
      </c>
      <c r="P401" s="352">
        <f t="shared" si="54"/>
        <v>0</v>
      </c>
      <c r="Q401" s="9"/>
      <c r="S401" s="32">
        <f t="shared" si="55"/>
        <v>0</v>
      </c>
      <c r="T401" s="32">
        <f t="shared" si="56"/>
        <v>0</v>
      </c>
      <c r="U401" s="32">
        <f t="shared" si="57"/>
        <v>0</v>
      </c>
    </row>
    <row r="402" spans="1:21" x14ac:dyDescent="0.2">
      <c r="A402" s="70">
        <f t="shared" si="58"/>
        <v>387</v>
      </c>
      <c r="B402" s="121">
        <f t="shared" si="49"/>
        <v>0</v>
      </c>
      <c r="C402" s="82"/>
      <c r="D402" s="106"/>
      <c r="E402" s="106"/>
      <c r="F402" s="4"/>
      <c r="G402" s="40"/>
      <c r="H402" s="77"/>
      <c r="I402" s="290"/>
      <c r="J402" s="383"/>
      <c r="K402" s="300" t="str">
        <f t="shared" si="50"/>
        <v xml:space="preserve"> </v>
      </c>
      <c r="L402" s="301"/>
      <c r="M402" s="239">
        <f t="shared" si="51"/>
        <v>0</v>
      </c>
      <c r="N402" s="95">
        <f t="shared" si="52"/>
        <v>0</v>
      </c>
      <c r="O402" s="95">
        <f t="shared" si="53"/>
        <v>0</v>
      </c>
      <c r="P402" s="352">
        <f t="shared" si="54"/>
        <v>0</v>
      </c>
      <c r="Q402" s="9"/>
      <c r="S402" s="32">
        <f t="shared" si="55"/>
        <v>0</v>
      </c>
      <c r="T402" s="32">
        <f t="shared" si="56"/>
        <v>0</v>
      </c>
      <c r="U402" s="32">
        <f t="shared" si="57"/>
        <v>0</v>
      </c>
    </row>
    <row r="403" spans="1:21" x14ac:dyDescent="0.2">
      <c r="A403" s="70">
        <f t="shared" si="58"/>
        <v>388</v>
      </c>
      <c r="B403" s="121">
        <f t="shared" si="49"/>
        <v>0</v>
      </c>
      <c r="C403" s="82"/>
      <c r="D403" s="106"/>
      <c r="E403" s="106"/>
      <c r="F403" s="4"/>
      <c r="G403" s="40"/>
      <c r="H403" s="77"/>
      <c r="I403" s="290"/>
      <c r="J403" s="383"/>
      <c r="K403" s="300" t="str">
        <f t="shared" si="50"/>
        <v xml:space="preserve"> </v>
      </c>
      <c r="L403" s="301"/>
      <c r="M403" s="239">
        <f t="shared" si="51"/>
        <v>0</v>
      </c>
      <c r="N403" s="95">
        <f t="shared" si="52"/>
        <v>0</v>
      </c>
      <c r="O403" s="95">
        <f t="shared" si="53"/>
        <v>0</v>
      </c>
      <c r="P403" s="352">
        <f t="shared" si="54"/>
        <v>0</v>
      </c>
      <c r="Q403" s="9"/>
      <c r="S403" s="32">
        <f t="shared" si="55"/>
        <v>0</v>
      </c>
      <c r="T403" s="32">
        <f t="shared" si="56"/>
        <v>0</v>
      </c>
      <c r="U403" s="32">
        <f t="shared" si="57"/>
        <v>0</v>
      </c>
    </row>
    <row r="404" spans="1:21" x14ac:dyDescent="0.2">
      <c r="A404" s="70">
        <f t="shared" si="58"/>
        <v>389</v>
      </c>
      <c r="B404" s="121">
        <f t="shared" si="49"/>
        <v>0</v>
      </c>
      <c r="C404" s="82"/>
      <c r="D404" s="106"/>
      <c r="E404" s="106"/>
      <c r="F404" s="4"/>
      <c r="G404" s="40"/>
      <c r="H404" s="77"/>
      <c r="I404" s="290"/>
      <c r="J404" s="383"/>
      <c r="K404" s="300" t="str">
        <f t="shared" si="50"/>
        <v xml:space="preserve"> </v>
      </c>
      <c r="L404" s="301"/>
      <c r="M404" s="239">
        <f t="shared" si="51"/>
        <v>0</v>
      </c>
      <c r="N404" s="95">
        <f t="shared" si="52"/>
        <v>0</v>
      </c>
      <c r="O404" s="95">
        <f t="shared" si="53"/>
        <v>0</v>
      </c>
      <c r="P404" s="352">
        <f t="shared" si="54"/>
        <v>0</v>
      </c>
      <c r="Q404" s="9"/>
      <c r="S404" s="32">
        <f t="shared" si="55"/>
        <v>0</v>
      </c>
      <c r="T404" s="32">
        <f t="shared" si="56"/>
        <v>0</v>
      </c>
      <c r="U404" s="32">
        <f t="shared" si="57"/>
        <v>0</v>
      </c>
    </row>
    <row r="405" spans="1:21" x14ac:dyDescent="0.2">
      <c r="A405" s="70">
        <f t="shared" si="58"/>
        <v>390</v>
      </c>
      <c r="B405" s="121">
        <f t="shared" si="49"/>
        <v>0</v>
      </c>
      <c r="C405" s="82"/>
      <c r="D405" s="106"/>
      <c r="E405" s="106"/>
      <c r="F405" s="4"/>
      <c r="G405" s="40"/>
      <c r="H405" s="77"/>
      <c r="I405" s="290"/>
      <c r="J405" s="383"/>
      <c r="K405" s="300" t="str">
        <f t="shared" si="50"/>
        <v xml:space="preserve"> </v>
      </c>
      <c r="L405" s="301"/>
      <c r="M405" s="239">
        <f t="shared" si="51"/>
        <v>0</v>
      </c>
      <c r="N405" s="95">
        <f t="shared" si="52"/>
        <v>0</v>
      </c>
      <c r="O405" s="95">
        <f t="shared" si="53"/>
        <v>0</v>
      </c>
      <c r="P405" s="352">
        <f t="shared" si="54"/>
        <v>0</v>
      </c>
      <c r="Q405" s="9"/>
      <c r="S405" s="32">
        <f t="shared" si="55"/>
        <v>0</v>
      </c>
      <c r="T405" s="32">
        <f t="shared" si="56"/>
        <v>0</v>
      </c>
      <c r="U405" s="32">
        <f t="shared" si="57"/>
        <v>0</v>
      </c>
    </row>
    <row r="406" spans="1:21" x14ac:dyDescent="0.2">
      <c r="A406" s="70">
        <f t="shared" si="58"/>
        <v>391</v>
      </c>
      <c r="B406" s="121">
        <f t="shared" si="49"/>
        <v>0</v>
      </c>
      <c r="C406" s="82"/>
      <c r="D406" s="106"/>
      <c r="E406" s="106"/>
      <c r="F406" s="4"/>
      <c r="G406" s="40"/>
      <c r="H406" s="77"/>
      <c r="I406" s="290"/>
      <c r="J406" s="383"/>
      <c r="K406" s="300" t="str">
        <f t="shared" si="50"/>
        <v xml:space="preserve"> </v>
      </c>
      <c r="L406" s="301"/>
      <c r="M406" s="239">
        <f t="shared" si="51"/>
        <v>0</v>
      </c>
      <c r="N406" s="95">
        <f t="shared" si="52"/>
        <v>0</v>
      </c>
      <c r="O406" s="95">
        <f t="shared" si="53"/>
        <v>0</v>
      </c>
      <c r="P406" s="352">
        <f t="shared" si="54"/>
        <v>0</v>
      </c>
      <c r="Q406" s="9"/>
      <c r="S406" s="32">
        <f t="shared" si="55"/>
        <v>0</v>
      </c>
      <c r="T406" s="32">
        <f t="shared" si="56"/>
        <v>0</v>
      </c>
      <c r="U406" s="32">
        <f t="shared" si="57"/>
        <v>0</v>
      </c>
    </row>
    <row r="407" spans="1:21" x14ac:dyDescent="0.2">
      <c r="A407" s="70">
        <f t="shared" si="58"/>
        <v>392</v>
      </c>
      <c r="B407" s="121">
        <f t="shared" si="49"/>
        <v>0</v>
      </c>
      <c r="C407" s="82"/>
      <c r="D407" s="106"/>
      <c r="E407" s="106"/>
      <c r="F407" s="4"/>
      <c r="G407" s="40"/>
      <c r="H407" s="77"/>
      <c r="I407" s="290"/>
      <c r="J407" s="383"/>
      <c r="K407" s="300" t="str">
        <f t="shared" si="50"/>
        <v xml:space="preserve"> </v>
      </c>
      <c r="L407" s="301"/>
      <c r="M407" s="239">
        <f t="shared" si="51"/>
        <v>0</v>
      </c>
      <c r="N407" s="95">
        <f t="shared" si="52"/>
        <v>0</v>
      </c>
      <c r="O407" s="95">
        <f t="shared" si="53"/>
        <v>0</v>
      </c>
      <c r="P407" s="352">
        <f t="shared" si="54"/>
        <v>0</v>
      </c>
      <c r="Q407" s="9"/>
      <c r="S407" s="32">
        <f t="shared" si="55"/>
        <v>0</v>
      </c>
      <c r="T407" s="32">
        <f t="shared" si="56"/>
        <v>0</v>
      </c>
      <c r="U407" s="32">
        <f t="shared" si="57"/>
        <v>0</v>
      </c>
    </row>
    <row r="408" spans="1:21" x14ac:dyDescent="0.2">
      <c r="A408" s="70">
        <f t="shared" si="58"/>
        <v>393</v>
      </c>
      <c r="B408" s="121">
        <f t="shared" ref="B408:B507" si="59">IF(ISBLANK(E408),0,VLOOKUP(TRIM(E408),AllVarieties,4,FALSE))</f>
        <v>0</v>
      </c>
      <c r="C408" s="82"/>
      <c r="D408" s="106"/>
      <c r="E408" s="106"/>
      <c r="F408" s="4"/>
      <c r="G408" s="40"/>
      <c r="H408" s="77"/>
      <c r="I408" s="290"/>
      <c r="J408" s="383"/>
      <c r="K408" s="300" t="str">
        <f t="shared" ref="K408:K507" si="60">IF(+I408 +J408 =1, " ", IF(+I408+J408=0,IF(G408&gt;0, "Grown by you.", " "),"ERROR "))</f>
        <v xml:space="preserve"> </v>
      </c>
      <c r="L408" s="301"/>
      <c r="M408" s="239">
        <f t="shared" ref="M408:M507" si="61">IF(+I408+J408=0,IF(G408&gt;0, +G408, 0),0)</f>
        <v>0</v>
      </c>
      <c r="N408" s="95">
        <f t="shared" ref="N408:N507" si="62">IF(F408&lt;1,0,IF(F408&gt;17,0,VLOOKUP(VALUE(B408),T10Value,VALUE(F408)+1,FALSE)))</f>
        <v>0</v>
      </c>
      <c r="O408" s="95">
        <f t="shared" ref="O408:O507" si="63">ROUND(+M408,1)*N408</f>
        <v>0</v>
      </c>
      <c r="P408" s="352">
        <f t="shared" ref="P408:P507" si="64">+O408*PDArate</f>
        <v>0</v>
      </c>
      <c r="Q408" s="9"/>
      <c r="S408" s="32">
        <f t="shared" ref="S408:S507" si="65">IF(M408&gt;0,IF(O408&lt;=0,1,0),0)</f>
        <v>0</v>
      </c>
      <c r="T408" s="32">
        <f t="shared" ref="T408:T507" si="66">IF(ISNA(+B408),1,0)</f>
        <v>0</v>
      </c>
      <c r="U408" s="32">
        <f t="shared" ref="U408:U507" si="67">IF(ISERR(+B408),1,0)</f>
        <v>0</v>
      </c>
    </row>
    <row r="409" spans="1:21" x14ac:dyDescent="0.2">
      <c r="A409" s="70">
        <f t="shared" si="58"/>
        <v>394</v>
      </c>
      <c r="B409" s="121">
        <f t="shared" si="59"/>
        <v>0</v>
      </c>
      <c r="C409" s="82"/>
      <c r="D409" s="106"/>
      <c r="E409" s="106"/>
      <c r="F409" s="4"/>
      <c r="G409" s="40"/>
      <c r="H409" s="77"/>
      <c r="I409" s="290"/>
      <c r="J409" s="383"/>
      <c r="K409" s="300" t="str">
        <f t="shared" si="60"/>
        <v xml:space="preserve"> </v>
      </c>
      <c r="L409" s="301"/>
      <c r="M409" s="239">
        <f t="shared" si="61"/>
        <v>0</v>
      </c>
      <c r="N409" s="95">
        <f t="shared" si="62"/>
        <v>0</v>
      </c>
      <c r="O409" s="95">
        <f t="shared" si="63"/>
        <v>0</v>
      </c>
      <c r="P409" s="352">
        <f t="shared" si="64"/>
        <v>0</v>
      </c>
      <c r="Q409" s="9"/>
      <c r="S409" s="32">
        <f t="shared" si="65"/>
        <v>0</v>
      </c>
      <c r="T409" s="32">
        <f t="shared" si="66"/>
        <v>0</v>
      </c>
      <c r="U409" s="32">
        <f t="shared" si="67"/>
        <v>0</v>
      </c>
    </row>
    <row r="410" spans="1:21" x14ac:dyDescent="0.2">
      <c r="A410" s="70">
        <f t="shared" si="58"/>
        <v>395</v>
      </c>
      <c r="B410" s="121">
        <f t="shared" si="59"/>
        <v>0</v>
      </c>
      <c r="C410" s="82"/>
      <c r="D410" s="106"/>
      <c r="E410" s="106"/>
      <c r="F410" s="4"/>
      <c r="G410" s="40"/>
      <c r="H410" s="77"/>
      <c r="I410" s="290"/>
      <c r="J410" s="383"/>
      <c r="K410" s="300" t="str">
        <f t="shared" si="60"/>
        <v xml:space="preserve"> </v>
      </c>
      <c r="L410" s="301"/>
      <c r="M410" s="239">
        <f t="shared" si="61"/>
        <v>0</v>
      </c>
      <c r="N410" s="95">
        <f t="shared" si="62"/>
        <v>0</v>
      </c>
      <c r="O410" s="95">
        <f t="shared" si="63"/>
        <v>0</v>
      </c>
      <c r="P410" s="352">
        <f t="shared" si="64"/>
        <v>0</v>
      </c>
      <c r="Q410" s="9"/>
      <c r="S410" s="32">
        <f t="shared" si="65"/>
        <v>0</v>
      </c>
      <c r="T410" s="32">
        <f t="shared" si="66"/>
        <v>0</v>
      </c>
      <c r="U410" s="32">
        <f t="shared" si="67"/>
        <v>0</v>
      </c>
    </row>
    <row r="411" spans="1:21" x14ac:dyDescent="0.2">
      <c r="A411" s="70">
        <f t="shared" si="58"/>
        <v>396</v>
      </c>
      <c r="B411" s="121">
        <f t="shared" si="59"/>
        <v>0</v>
      </c>
      <c r="C411" s="82"/>
      <c r="D411" s="106"/>
      <c r="E411" s="106"/>
      <c r="F411" s="4"/>
      <c r="G411" s="40"/>
      <c r="H411" s="77"/>
      <c r="I411" s="290"/>
      <c r="J411" s="383"/>
      <c r="K411" s="300" t="str">
        <f t="shared" si="60"/>
        <v xml:space="preserve"> </v>
      </c>
      <c r="L411" s="301"/>
      <c r="M411" s="239">
        <f t="shared" si="61"/>
        <v>0</v>
      </c>
      <c r="N411" s="95">
        <f t="shared" si="62"/>
        <v>0</v>
      </c>
      <c r="O411" s="95">
        <f t="shared" si="63"/>
        <v>0</v>
      </c>
      <c r="P411" s="352">
        <f t="shared" si="64"/>
        <v>0</v>
      </c>
      <c r="Q411" s="9"/>
      <c r="S411" s="32">
        <f t="shared" si="65"/>
        <v>0</v>
      </c>
      <c r="T411" s="32">
        <f t="shared" si="66"/>
        <v>0</v>
      </c>
      <c r="U411" s="32">
        <f t="shared" si="67"/>
        <v>0</v>
      </c>
    </row>
    <row r="412" spans="1:21" x14ac:dyDescent="0.2">
      <c r="A412" s="70">
        <f t="shared" si="58"/>
        <v>397</v>
      </c>
      <c r="B412" s="121">
        <f t="shared" si="59"/>
        <v>0</v>
      </c>
      <c r="C412" s="82"/>
      <c r="D412" s="106"/>
      <c r="E412" s="106"/>
      <c r="F412" s="4"/>
      <c r="G412" s="40"/>
      <c r="H412" s="77"/>
      <c r="I412" s="290"/>
      <c r="J412" s="383"/>
      <c r="K412" s="300" t="str">
        <f t="shared" si="60"/>
        <v xml:space="preserve"> </v>
      </c>
      <c r="L412" s="301"/>
      <c r="M412" s="239">
        <f t="shared" si="61"/>
        <v>0</v>
      </c>
      <c r="N412" s="95">
        <f t="shared" si="62"/>
        <v>0</v>
      </c>
      <c r="O412" s="95">
        <f t="shared" si="63"/>
        <v>0</v>
      </c>
      <c r="P412" s="352">
        <f t="shared" si="64"/>
        <v>0</v>
      </c>
      <c r="Q412" s="9"/>
      <c r="S412" s="32">
        <f t="shared" si="65"/>
        <v>0</v>
      </c>
      <c r="T412" s="32">
        <f t="shared" si="66"/>
        <v>0</v>
      </c>
      <c r="U412" s="32">
        <f t="shared" si="67"/>
        <v>0</v>
      </c>
    </row>
    <row r="413" spans="1:21" x14ac:dyDescent="0.2">
      <c r="A413" s="70">
        <f t="shared" si="58"/>
        <v>398</v>
      </c>
      <c r="B413" s="121">
        <f t="shared" si="59"/>
        <v>0</v>
      </c>
      <c r="C413" s="82"/>
      <c r="D413" s="106"/>
      <c r="E413" s="106"/>
      <c r="F413" s="4"/>
      <c r="G413" s="40"/>
      <c r="H413" s="77"/>
      <c r="I413" s="290"/>
      <c r="J413" s="383"/>
      <c r="K413" s="300" t="str">
        <f t="shared" si="60"/>
        <v xml:space="preserve"> </v>
      </c>
      <c r="L413" s="301"/>
      <c r="M413" s="239">
        <f t="shared" si="61"/>
        <v>0</v>
      </c>
      <c r="N413" s="95">
        <f t="shared" si="62"/>
        <v>0</v>
      </c>
      <c r="O413" s="95">
        <f t="shared" si="63"/>
        <v>0</v>
      </c>
      <c r="P413" s="352">
        <f t="shared" si="64"/>
        <v>0</v>
      </c>
      <c r="Q413" s="9"/>
      <c r="S413" s="32">
        <f t="shared" si="65"/>
        <v>0</v>
      </c>
      <c r="T413" s="32">
        <f t="shared" si="66"/>
        <v>0</v>
      </c>
      <c r="U413" s="32">
        <f t="shared" si="67"/>
        <v>0</v>
      </c>
    </row>
    <row r="414" spans="1:21" x14ac:dyDescent="0.2">
      <c r="A414" s="70">
        <f t="shared" si="58"/>
        <v>399</v>
      </c>
      <c r="B414" s="121">
        <f t="shared" si="59"/>
        <v>0</v>
      </c>
      <c r="C414" s="82"/>
      <c r="D414" s="106"/>
      <c r="E414" s="106"/>
      <c r="F414" s="4"/>
      <c r="G414" s="40"/>
      <c r="H414" s="77"/>
      <c r="I414" s="290"/>
      <c r="J414" s="383"/>
      <c r="K414" s="300" t="str">
        <f t="shared" si="60"/>
        <v xml:space="preserve"> </v>
      </c>
      <c r="L414" s="301"/>
      <c r="M414" s="239">
        <f t="shared" si="61"/>
        <v>0</v>
      </c>
      <c r="N414" s="95">
        <f t="shared" si="62"/>
        <v>0</v>
      </c>
      <c r="O414" s="95">
        <f t="shared" si="63"/>
        <v>0</v>
      </c>
      <c r="P414" s="352">
        <f t="shared" si="64"/>
        <v>0</v>
      </c>
      <c r="Q414" s="9"/>
      <c r="S414" s="32">
        <f t="shared" si="65"/>
        <v>0</v>
      </c>
      <c r="T414" s="32">
        <f t="shared" si="66"/>
        <v>0</v>
      </c>
      <c r="U414" s="32">
        <f t="shared" si="67"/>
        <v>0</v>
      </c>
    </row>
    <row r="415" spans="1:21" x14ac:dyDescent="0.2">
      <c r="A415" s="70">
        <f t="shared" si="58"/>
        <v>400</v>
      </c>
      <c r="B415" s="121">
        <f t="shared" si="59"/>
        <v>0</v>
      </c>
      <c r="C415" s="82"/>
      <c r="D415" s="106"/>
      <c r="E415" s="106"/>
      <c r="F415" s="4"/>
      <c r="G415" s="40"/>
      <c r="H415" s="77"/>
      <c r="I415" s="290"/>
      <c r="J415" s="383"/>
      <c r="K415" s="300" t="str">
        <f t="shared" si="60"/>
        <v xml:space="preserve"> </v>
      </c>
      <c r="L415" s="301"/>
      <c r="M415" s="239">
        <f t="shared" si="61"/>
        <v>0</v>
      </c>
      <c r="N415" s="95">
        <f t="shared" si="62"/>
        <v>0</v>
      </c>
      <c r="O415" s="95">
        <f t="shared" si="63"/>
        <v>0</v>
      </c>
      <c r="P415" s="352">
        <f t="shared" si="64"/>
        <v>0</v>
      </c>
      <c r="Q415" s="9"/>
      <c r="S415" s="32">
        <f t="shared" si="65"/>
        <v>0</v>
      </c>
      <c r="T415" s="32">
        <f t="shared" si="66"/>
        <v>0</v>
      </c>
      <c r="U415" s="32">
        <f t="shared" si="67"/>
        <v>0</v>
      </c>
    </row>
    <row r="416" spans="1:21" x14ac:dyDescent="0.2">
      <c r="A416" s="70">
        <f t="shared" si="58"/>
        <v>401</v>
      </c>
      <c r="B416" s="121">
        <f t="shared" si="59"/>
        <v>0</v>
      </c>
      <c r="C416" s="82"/>
      <c r="D416" s="106"/>
      <c r="E416" s="106"/>
      <c r="F416" s="4"/>
      <c r="G416" s="40"/>
      <c r="H416" s="77"/>
      <c r="I416" s="290"/>
      <c r="J416" s="383"/>
      <c r="K416" s="300" t="str">
        <f t="shared" si="60"/>
        <v xml:space="preserve"> </v>
      </c>
      <c r="L416" s="301"/>
      <c r="M416" s="239">
        <f t="shared" si="61"/>
        <v>0</v>
      </c>
      <c r="N416" s="95">
        <f t="shared" si="62"/>
        <v>0</v>
      </c>
      <c r="O416" s="95">
        <f t="shared" si="63"/>
        <v>0</v>
      </c>
      <c r="P416" s="352">
        <f t="shared" si="64"/>
        <v>0</v>
      </c>
      <c r="Q416" s="9"/>
      <c r="S416" s="32">
        <f t="shared" si="65"/>
        <v>0</v>
      </c>
      <c r="T416" s="32">
        <f t="shared" si="66"/>
        <v>0</v>
      </c>
      <c r="U416" s="32">
        <f t="shared" si="67"/>
        <v>0</v>
      </c>
    </row>
    <row r="417" spans="1:21" x14ac:dyDescent="0.2">
      <c r="A417" s="70">
        <f t="shared" si="58"/>
        <v>402</v>
      </c>
      <c r="B417" s="121">
        <f t="shared" si="59"/>
        <v>0</v>
      </c>
      <c r="C417" s="82"/>
      <c r="D417" s="106"/>
      <c r="E417" s="106"/>
      <c r="F417" s="4"/>
      <c r="G417" s="40"/>
      <c r="H417" s="77"/>
      <c r="I417" s="290"/>
      <c r="J417" s="383"/>
      <c r="K417" s="300" t="str">
        <f t="shared" si="60"/>
        <v xml:space="preserve"> </v>
      </c>
      <c r="L417" s="301"/>
      <c r="M417" s="239">
        <f t="shared" si="61"/>
        <v>0</v>
      </c>
      <c r="N417" s="95">
        <f t="shared" si="62"/>
        <v>0</v>
      </c>
      <c r="O417" s="95">
        <f t="shared" si="63"/>
        <v>0</v>
      </c>
      <c r="P417" s="352">
        <f t="shared" si="64"/>
        <v>0</v>
      </c>
      <c r="Q417" s="9"/>
      <c r="S417" s="32">
        <f t="shared" si="65"/>
        <v>0</v>
      </c>
      <c r="T417" s="32">
        <f t="shared" si="66"/>
        <v>0</v>
      </c>
      <c r="U417" s="32">
        <f t="shared" si="67"/>
        <v>0</v>
      </c>
    </row>
    <row r="418" spans="1:21" x14ac:dyDescent="0.2">
      <c r="A418" s="70">
        <f t="shared" si="58"/>
        <v>403</v>
      </c>
      <c r="B418" s="121">
        <f t="shared" si="59"/>
        <v>0</v>
      </c>
      <c r="C418" s="82"/>
      <c r="D418" s="106"/>
      <c r="E418" s="106"/>
      <c r="F418" s="4"/>
      <c r="G418" s="40"/>
      <c r="H418" s="77"/>
      <c r="I418" s="290"/>
      <c r="J418" s="383"/>
      <c r="K418" s="300" t="str">
        <f t="shared" si="60"/>
        <v xml:space="preserve"> </v>
      </c>
      <c r="L418" s="301"/>
      <c r="M418" s="239">
        <f t="shared" si="61"/>
        <v>0</v>
      </c>
      <c r="N418" s="95">
        <f t="shared" si="62"/>
        <v>0</v>
      </c>
      <c r="O418" s="95">
        <f t="shared" si="63"/>
        <v>0</v>
      </c>
      <c r="P418" s="352">
        <f t="shared" si="64"/>
        <v>0</v>
      </c>
      <c r="Q418" s="9"/>
      <c r="S418" s="32">
        <f t="shared" si="65"/>
        <v>0</v>
      </c>
      <c r="T418" s="32">
        <f t="shared" si="66"/>
        <v>0</v>
      </c>
      <c r="U418" s="32">
        <f t="shared" si="67"/>
        <v>0</v>
      </c>
    </row>
    <row r="419" spans="1:21" x14ac:dyDescent="0.2">
      <c r="A419" s="70">
        <f t="shared" si="58"/>
        <v>404</v>
      </c>
      <c r="B419" s="121">
        <f t="shared" si="59"/>
        <v>0</v>
      </c>
      <c r="C419" s="82"/>
      <c r="D419" s="106"/>
      <c r="E419" s="106"/>
      <c r="F419" s="4"/>
      <c r="G419" s="40"/>
      <c r="H419" s="77"/>
      <c r="I419" s="290"/>
      <c r="J419" s="383"/>
      <c r="K419" s="300" t="str">
        <f t="shared" si="60"/>
        <v xml:space="preserve"> </v>
      </c>
      <c r="L419" s="301"/>
      <c r="M419" s="239">
        <f t="shared" si="61"/>
        <v>0</v>
      </c>
      <c r="N419" s="95">
        <f t="shared" si="62"/>
        <v>0</v>
      </c>
      <c r="O419" s="95">
        <f t="shared" si="63"/>
        <v>0</v>
      </c>
      <c r="P419" s="352">
        <f t="shared" si="64"/>
        <v>0</v>
      </c>
      <c r="Q419" s="9"/>
      <c r="S419" s="32">
        <f t="shared" si="65"/>
        <v>0</v>
      </c>
      <c r="T419" s="32">
        <f t="shared" si="66"/>
        <v>0</v>
      </c>
      <c r="U419" s="32">
        <f t="shared" si="67"/>
        <v>0</v>
      </c>
    </row>
    <row r="420" spans="1:21" x14ac:dyDescent="0.2">
      <c r="A420" s="70">
        <f t="shared" si="58"/>
        <v>405</v>
      </c>
      <c r="B420" s="121">
        <f t="shared" si="59"/>
        <v>0</v>
      </c>
      <c r="C420" s="82"/>
      <c r="D420" s="106"/>
      <c r="E420" s="106"/>
      <c r="F420" s="4"/>
      <c r="G420" s="40"/>
      <c r="H420" s="77"/>
      <c r="I420" s="290"/>
      <c r="J420" s="383"/>
      <c r="K420" s="300" t="str">
        <f t="shared" si="60"/>
        <v xml:space="preserve"> </v>
      </c>
      <c r="L420" s="301"/>
      <c r="M420" s="239">
        <f t="shared" si="61"/>
        <v>0</v>
      </c>
      <c r="N420" s="95">
        <f t="shared" si="62"/>
        <v>0</v>
      </c>
      <c r="O420" s="95">
        <f t="shared" si="63"/>
        <v>0</v>
      </c>
      <c r="P420" s="352">
        <f t="shared" si="64"/>
        <v>0</v>
      </c>
      <c r="Q420" s="9"/>
      <c r="S420" s="32">
        <f t="shared" si="65"/>
        <v>0</v>
      </c>
      <c r="T420" s="32">
        <f t="shared" si="66"/>
        <v>0</v>
      </c>
      <c r="U420" s="32">
        <f t="shared" si="67"/>
        <v>0</v>
      </c>
    </row>
    <row r="421" spans="1:21" x14ac:dyDescent="0.2">
      <c r="A421" s="70">
        <f t="shared" si="58"/>
        <v>406</v>
      </c>
      <c r="B421" s="121">
        <f t="shared" si="59"/>
        <v>0</v>
      </c>
      <c r="C421" s="82"/>
      <c r="D421" s="106"/>
      <c r="E421" s="106"/>
      <c r="F421" s="4"/>
      <c r="G421" s="40"/>
      <c r="H421" s="77"/>
      <c r="I421" s="290"/>
      <c r="J421" s="383"/>
      <c r="K421" s="300" t="str">
        <f t="shared" si="60"/>
        <v xml:space="preserve"> </v>
      </c>
      <c r="L421" s="301"/>
      <c r="M421" s="239">
        <f t="shared" si="61"/>
        <v>0</v>
      </c>
      <c r="N421" s="95">
        <f t="shared" si="62"/>
        <v>0</v>
      </c>
      <c r="O421" s="95">
        <f t="shared" si="63"/>
        <v>0</v>
      </c>
      <c r="P421" s="352">
        <f t="shared" si="64"/>
        <v>0</v>
      </c>
      <c r="Q421" s="9"/>
      <c r="S421" s="32">
        <f t="shared" si="65"/>
        <v>0</v>
      </c>
      <c r="T421" s="32">
        <f t="shared" si="66"/>
        <v>0</v>
      </c>
      <c r="U421" s="32">
        <f t="shared" si="67"/>
        <v>0</v>
      </c>
    </row>
    <row r="422" spans="1:21" x14ac:dyDescent="0.2">
      <c r="A422" s="70">
        <f t="shared" si="58"/>
        <v>407</v>
      </c>
      <c r="B422" s="121">
        <f t="shared" si="59"/>
        <v>0</v>
      </c>
      <c r="C422" s="82"/>
      <c r="D422" s="106"/>
      <c r="E422" s="106"/>
      <c r="F422" s="4"/>
      <c r="G422" s="40"/>
      <c r="H422" s="77"/>
      <c r="I422" s="290"/>
      <c r="J422" s="383"/>
      <c r="K422" s="300" t="str">
        <f t="shared" si="60"/>
        <v xml:space="preserve"> </v>
      </c>
      <c r="L422" s="301"/>
      <c r="M422" s="239">
        <f t="shared" si="61"/>
        <v>0</v>
      </c>
      <c r="N422" s="95">
        <f t="shared" si="62"/>
        <v>0</v>
      </c>
      <c r="O422" s="95">
        <f t="shared" si="63"/>
        <v>0</v>
      </c>
      <c r="P422" s="352">
        <f t="shared" si="64"/>
        <v>0</v>
      </c>
      <c r="Q422" s="9"/>
      <c r="S422" s="32">
        <f t="shared" si="65"/>
        <v>0</v>
      </c>
      <c r="T422" s="32">
        <f t="shared" si="66"/>
        <v>0</v>
      </c>
      <c r="U422" s="32">
        <f t="shared" si="67"/>
        <v>0</v>
      </c>
    </row>
    <row r="423" spans="1:21" x14ac:dyDescent="0.2">
      <c r="A423" s="70">
        <f t="shared" si="58"/>
        <v>408</v>
      </c>
      <c r="B423" s="121">
        <f t="shared" si="59"/>
        <v>0</v>
      </c>
      <c r="C423" s="82"/>
      <c r="D423" s="106"/>
      <c r="E423" s="106"/>
      <c r="F423" s="4"/>
      <c r="G423" s="40"/>
      <c r="H423" s="77"/>
      <c r="I423" s="290"/>
      <c r="J423" s="383"/>
      <c r="K423" s="300" t="str">
        <f t="shared" si="60"/>
        <v xml:space="preserve"> </v>
      </c>
      <c r="L423" s="301"/>
      <c r="M423" s="239">
        <f t="shared" si="61"/>
        <v>0</v>
      </c>
      <c r="N423" s="95">
        <f t="shared" si="62"/>
        <v>0</v>
      </c>
      <c r="O423" s="95">
        <f t="shared" si="63"/>
        <v>0</v>
      </c>
      <c r="P423" s="352">
        <f t="shared" si="64"/>
        <v>0</v>
      </c>
      <c r="Q423" s="9"/>
      <c r="S423" s="32">
        <f t="shared" si="65"/>
        <v>0</v>
      </c>
      <c r="T423" s="32">
        <f t="shared" si="66"/>
        <v>0</v>
      </c>
      <c r="U423" s="32">
        <f t="shared" si="67"/>
        <v>0</v>
      </c>
    </row>
    <row r="424" spans="1:21" x14ac:dyDescent="0.2">
      <c r="A424" s="70">
        <f t="shared" si="58"/>
        <v>409</v>
      </c>
      <c r="B424" s="121">
        <f t="shared" si="59"/>
        <v>0</v>
      </c>
      <c r="C424" s="82"/>
      <c r="D424" s="106"/>
      <c r="E424" s="106"/>
      <c r="F424" s="4"/>
      <c r="G424" s="40"/>
      <c r="H424" s="77"/>
      <c r="I424" s="290"/>
      <c r="J424" s="383"/>
      <c r="K424" s="300" t="str">
        <f t="shared" si="60"/>
        <v xml:space="preserve"> </v>
      </c>
      <c r="L424" s="301"/>
      <c r="M424" s="239">
        <f t="shared" si="61"/>
        <v>0</v>
      </c>
      <c r="N424" s="95">
        <f t="shared" si="62"/>
        <v>0</v>
      </c>
      <c r="O424" s="95">
        <f t="shared" si="63"/>
        <v>0</v>
      </c>
      <c r="P424" s="352">
        <f t="shared" si="64"/>
        <v>0</v>
      </c>
      <c r="Q424" s="9"/>
      <c r="S424" s="32">
        <f t="shared" si="65"/>
        <v>0</v>
      </c>
      <c r="T424" s="32">
        <f t="shared" si="66"/>
        <v>0</v>
      </c>
      <c r="U424" s="32">
        <f t="shared" si="67"/>
        <v>0</v>
      </c>
    </row>
    <row r="425" spans="1:21" x14ac:dyDescent="0.2">
      <c r="A425" s="70">
        <f t="shared" si="58"/>
        <v>410</v>
      </c>
      <c r="B425" s="121">
        <f t="shared" si="59"/>
        <v>0</v>
      </c>
      <c r="C425" s="82"/>
      <c r="D425" s="106"/>
      <c r="E425" s="106"/>
      <c r="F425" s="4"/>
      <c r="G425" s="40"/>
      <c r="H425" s="77"/>
      <c r="I425" s="290"/>
      <c r="J425" s="383"/>
      <c r="K425" s="300" t="str">
        <f t="shared" si="60"/>
        <v xml:space="preserve"> </v>
      </c>
      <c r="L425" s="301"/>
      <c r="M425" s="239">
        <f t="shared" si="61"/>
        <v>0</v>
      </c>
      <c r="N425" s="95">
        <f t="shared" si="62"/>
        <v>0</v>
      </c>
      <c r="O425" s="95">
        <f t="shared" si="63"/>
        <v>0</v>
      </c>
      <c r="P425" s="352">
        <f t="shared" si="64"/>
        <v>0</v>
      </c>
      <c r="Q425" s="9"/>
      <c r="S425" s="32">
        <f t="shared" si="65"/>
        <v>0</v>
      </c>
      <c r="T425" s="32">
        <f t="shared" si="66"/>
        <v>0</v>
      </c>
      <c r="U425" s="32">
        <f t="shared" si="67"/>
        <v>0</v>
      </c>
    </row>
    <row r="426" spans="1:21" x14ac:dyDescent="0.2">
      <c r="A426" s="70">
        <f t="shared" si="58"/>
        <v>411</v>
      </c>
      <c r="B426" s="121">
        <f t="shared" si="59"/>
        <v>0</v>
      </c>
      <c r="C426" s="82"/>
      <c r="D426" s="106"/>
      <c r="E426" s="106"/>
      <c r="F426" s="4"/>
      <c r="G426" s="40"/>
      <c r="H426" s="77"/>
      <c r="I426" s="290"/>
      <c r="J426" s="383"/>
      <c r="K426" s="300" t="str">
        <f t="shared" si="60"/>
        <v xml:space="preserve"> </v>
      </c>
      <c r="L426" s="301"/>
      <c r="M426" s="239">
        <f t="shared" si="61"/>
        <v>0</v>
      </c>
      <c r="N426" s="95">
        <f t="shared" si="62"/>
        <v>0</v>
      </c>
      <c r="O426" s="95">
        <f t="shared" si="63"/>
        <v>0</v>
      </c>
      <c r="P426" s="352">
        <f t="shared" si="64"/>
        <v>0</v>
      </c>
      <c r="Q426" s="9"/>
      <c r="S426" s="32">
        <f t="shared" si="65"/>
        <v>0</v>
      </c>
      <c r="T426" s="32">
        <f t="shared" si="66"/>
        <v>0</v>
      </c>
      <c r="U426" s="32">
        <f t="shared" si="67"/>
        <v>0</v>
      </c>
    </row>
    <row r="427" spans="1:21" x14ac:dyDescent="0.2">
      <c r="A427" s="70">
        <f t="shared" si="58"/>
        <v>412</v>
      </c>
      <c r="B427" s="121">
        <f t="shared" si="59"/>
        <v>0</v>
      </c>
      <c r="C427" s="82"/>
      <c r="D427" s="106"/>
      <c r="E427" s="106"/>
      <c r="F427" s="4"/>
      <c r="G427" s="40"/>
      <c r="H427" s="77"/>
      <c r="I427" s="290"/>
      <c r="J427" s="383"/>
      <c r="K427" s="300" t="str">
        <f t="shared" si="60"/>
        <v xml:space="preserve"> </v>
      </c>
      <c r="L427" s="301"/>
      <c r="M427" s="239">
        <f t="shared" si="61"/>
        <v>0</v>
      </c>
      <c r="N427" s="95">
        <f t="shared" si="62"/>
        <v>0</v>
      </c>
      <c r="O427" s="95">
        <f t="shared" si="63"/>
        <v>0</v>
      </c>
      <c r="P427" s="352">
        <f t="shared" si="64"/>
        <v>0</v>
      </c>
      <c r="Q427" s="9"/>
      <c r="S427" s="32">
        <f t="shared" si="65"/>
        <v>0</v>
      </c>
      <c r="T427" s="32">
        <f t="shared" si="66"/>
        <v>0</v>
      </c>
      <c r="U427" s="32">
        <f t="shared" si="67"/>
        <v>0</v>
      </c>
    </row>
    <row r="428" spans="1:21" x14ac:dyDescent="0.2">
      <c r="A428" s="70">
        <f t="shared" si="58"/>
        <v>413</v>
      </c>
      <c r="B428" s="121">
        <f t="shared" si="59"/>
        <v>0</v>
      </c>
      <c r="C428" s="82"/>
      <c r="D428" s="106"/>
      <c r="E428" s="106"/>
      <c r="F428" s="4"/>
      <c r="G428" s="40"/>
      <c r="H428" s="77"/>
      <c r="I428" s="290"/>
      <c r="J428" s="383"/>
      <c r="K428" s="300" t="str">
        <f t="shared" si="60"/>
        <v xml:space="preserve"> </v>
      </c>
      <c r="L428" s="301"/>
      <c r="M428" s="239">
        <f t="shared" si="61"/>
        <v>0</v>
      </c>
      <c r="N428" s="95">
        <f t="shared" si="62"/>
        <v>0</v>
      </c>
      <c r="O428" s="95">
        <f t="shared" si="63"/>
        <v>0</v>
      </c>
      <c r="P428" s="352">
        <f t="shared" si="64"/>
        <v>0</v>
      </c>
      <c r="Q428" s="9"/>
      <c r="S428" s="32">
        <f t="shared" si="65"/>
        <v>0</v>
      </c>
      <c r="T428" s="32">
        <f t="shared" si="66"/>
        <v>0</v>
      </c>
      <c r="U428" s="32">
        <f t="shared" si="67"/>
        <v>0</v>
      </c>
    </row>
    <row r="429" spans="1:21" x14ac:dyDescent="0.2">
      <c r="A429" s="70">
        <f t="shared" si="58"/>
        <v>414</v>
      </c>
      <c r="B429" s="121">
        <f t="shared" si="59"/>
        <v>0</v>
      </c>
      <c r="C429" s="82"/>
      <c r="D429" s="106"/>
      <c r="E429" s="106"/>
      <c r="F429" s="4"/>
      <c r="G429" s="40"/>
      <c r="H429" s="77"/>
      <c r="I429" s="290"/>
      <c r="J429" s="383"/>
      <c r="K429" s="300" t="str">
        <f t="shared" si="60"/>
        <v xml:space="preserve"> </v>
      </c>
      <c r="L429" s="301"/>
      <c r="M429" s="239">
        <f t="shared" si="61"/>
        <v>0</v>
      </c>
      <c r="N429" s="95">
        <f t="shared" si="62"/>
        <v>0</v>
      </c>
      <c r="O429" s="95">
        <f t="shared" si="63"/>
        <v>0</v>
      </c>
      <c r="P429" s="352">
        <f t="shared" si="64"/>
        <v>0</v>
      </c>
      <c r="Q429" s="9"/>
      <c r="S429" s="32">
        <f t="shared" si="65"/>
        <v>0</v>
      </c>
      <c r="T429" s="32">
        <f t="shared" si="66"/>
        <v>0</v>
      </c>
      <c r="U429" s="32">
        <f t="shared" si="67"/>
        <v>0</v>
      </c>
    </row>
    <row r="430" spans="1:21" x14ac:dyDescent="0.2">
      <c r="A430" s="70">
        <f t="shared" si="58"/>
        <v>415</v>
      </c>
      <c r="B430" s="121">
        <f t="shared" si="59"/>
        <v>0</v>
      </c>
      <c r="C430" s="82"/>
      <c r="D430" s="106"/>
      <c r="E430" s="106"/>
      <c r="F430" s="4"/>
      <c r="G430" s="40"/>
      <c r="H430" s="77"/>
      <c r="I430" s="290"/>
      <c r="J430" s="383"/>
      <c r="K430" s="300" t="str">
        <f t="shared" si="60"/>
        <v xml:space="preserve"> </v>
      </c>
      <c r="L430" s="301"/>
      <c r="M430" s="239">
        <f t="shared" si="61"/>
        <v>0</v>
      </c>
      <c r="N430" s="95">
        <f t="shared" si="62"/>
        <v>0</v>
      </c>
      <c r="O430" s="95">
        <f t="shared" si="63"/>
        <v>0</v>
      </c>
      <c r="P430" s="352">
        <f t="shared" si="64"/>
        <v>0</v>
      </c>
      <c r="Q430" s="9"/>
      <c r="S430" s="32">
        <f t="shared" si="65"/>
        <v>0</v>
      </c>
      <c r="T430" s="32">
        <f t="shared" si="66"/>
        <v>0</v>
      </c>
      <c r="U430" s="32">
        <f t="shared" si="67"/>
        <v>0</v>
      </c>
    </row>
    <row r="431" spans="1:21" x14ac:dyDescent="0.2">
      <c r="A431" s="70">
        <f t="shared" si="58"/>
        <v>416</v>
      </c>
      <c r="B431" s="121">
        <f t="shared" si="59"/>
        <v>0</v>
      </c>
      <c r="C431" s="82"/>
      <c r="D431" s="106"/>
      <c r="E431" s="106"/>
      <c r="F431" s="4"/>
      <c r="G431" s="40"/>
      <c r="H431" s="77"/>
      <c r="I431" s="290"/>
      <c r="J431" s="383"/>
      <c r="K431" s="300" t="str">
        <f t="shared" si="60"/>
        <v xml:space="preserve"> </v>
      </c>
      <c r="L431" s="301"/>
      <c r="M431" s="239">
        <f t="shared" si="61"/>
        <v>0</v>
      </c>
      <c r="N431" s="95">
        <f t="shared" si="62"/>
        <v>0</v>
      </c>
      <c r="O431" s="95">
        <f t="shared" si="63"/>
        <v>0</v>
      </c>
      <c r="P431" s="352">
        <f t="shared" si="64"/>
        <v>0</v>
      </c>
      <c r="Q431" s="9"/>
      <c r="S431" s="32">
        <f t="shared" si="65"/>
        <v>0</v>
      </c>
      <c r="T431" s="32">
        <f t="shared" si="66"/>
        <v>0</v>
      </c>
      <c r="U431" s="32">
        <f t="shared" si="67"/>
        <v>0</v>
      </c>
    </row>
    <row r="432" spans="1:21" x14ac:dyDescent="0.2">
      <c r="A432" s="70">
        <f t="shared" si="58"/>
        <v>417</v>
      </c>
      <c r="B432" s="121">
        <f t="shared" si="59"/>
        <v>0</v>
      </c>
      <c r="C432" s="82"/>
      <c r="D432" s="106"/>
      <c r="E432" s="106"/>
      <c r="F432" s="4"/>
      <c r="G432" s="40"/>
      <c r="H432" s="77"/>
      <c r="I432" s="290"/>
      <c r="J432" s="383"/>
      <c r="K432" s="300" t="str">
        <f t="shared" si="60"/>
        <v xml:space="preserve"> </v>
      </c>
      <c r="L432" s="301"/>
      <c r="M432" s="239">
        <f t="shared" si="61"/>
        <v>0</v>
      </c>
      <c r="N432" s="95">
        <f t="shared" si="62"/>
        <v>0</v>
      </c>
      <c r="O432" s="95">
        <f t="shared" si="63"/>
        <v>0</v>
      </c>
      <c r="P432" s="352">
        <f t="shared" si="64"/>
        <v>0</v>
      </c>
      <c r="Q432" s="9"/>
      <c r="S432" s="32">
        <f t="shared" si="65"/>
        <v>0</v>
      </c>
      <c r="T432" s="32">
        <f t="shared" si="66"/>
        <v>0</v>
      </c>
      <c r="U432" s="32">
        <f t="shared" si="67"/>
        <v>0</v>
      </c>
    </row>
    <row r="433" spans="1:21" x14ac:dyDescent="0.2">
      <c r="A433" s="70">
        <f t="shared" si="58"/>
        <v>418</v>
      </c>
      <c r="B433" s="121">
        <f t="shared" si="59"/>
        <v>0</v>
      </c>
      <c r="C433" s="82"/>
      <c r="D433" s="106"/>
      <c r="E433" s="106"/>
      <c r="F433" s="4"/>
      <c r="G433" s="40"/>
      <c r="H433" s="77"/>
      <c r="I433" s="290"/>
      <c r="J433" s="383"/>
      <c r="K433" s="300" t="str">
        <f t="shared" si="60"/>
        <v xml:space="preserve"> </v>
      </c>
      <c r="L433" s="301"/>
      <c r="M433" s="239">
        <f t="shared" si="61"/>
        <v>0</v>
      </c>
      <c r="N433" s="95">
        <f t="shared" si="62"/>
        <v>0</v>
      </c>
      <c r="O433" s="95">
        <f t="shared" si="63"/>
        <v>0</v>
      </c>
      <c r="P433" s="352">
        <f t="shared" si="64"/>
        <v>0</v>
      </c>
      <c r="Q433" s="9"/>
      <c r="S433" s="32">
        <f t="shared" si="65"/>
        <v>0</v>
      </c>
      <c r="T433" s="32">
        <f t="shared" si="66"/>
        <v>0</v>
      </c>
      <c r="U433" s="32">
        <f t="shared" si="67"/>
        <v>0</v>
      </c>
    </row>
    <row r="434" spans="1:21" x14ac:dyDescent="0.2">
      <c r="A434" s="70">
        <f t="shared" si="58"/>
        <v>419</v>
      </c>
      <c r="B434" s="121">
        <f t="shared" si="59"/>
        <v>0</v>
      </c>
      <c r="C434" s="82"/>
      <c r="D434" s="106"/>
      <c r="E434" s="106"/>
      <c r="F434" s="4"/>
      <c r="G434" s="40"/>
      <c r="H434" s="77"/>
      <c r="I434" s="290"/>
      <c r="J434" s="383"/>
      <c r="K434" s="300" t="str">
        <f t="shared" si="60"/>
        <v xml:space="preserve"> </v>
      </c>
      <c r="L434" s="301"/>
      <c r="M434" s="239">
        <f t="shared" si="61"/>
        <v>0</v>
      </c>
      <c r="N434" s="95">
        <f t="shared" si="62"/>
        <v>0</v>
      </c>
      <c r="O434" s="95">
        <f t="shared" si="63"/>
        <v>0</v>
      </c>
      <c r="P434" s="352">
        <f t="shared" si="64"/>
        <v>0</v>
      </c>
      <c r="Q434" s="9"/>
      <c r="S434" s="32">
        <f t="shared" si="65"/>
        <v>0</v>
      </c>
      <c r="T434" s="32">
        <f t="shared" si="66"/>
        <v>0</v>
      </c>
      <c r="U434" s="32">
        <f t="shared" si="67"/>
        <v>0</v>
      </c>
    </row>
    <row r="435" spans="1:21" x14ac:dyDescent="0.2">
      <c r="A435" s="70">
        <f t="shared" si="58"/>
        <v>420</v>
      </c>
      <c r="B435" s="121">
        <f t="shared" si="59"/>
        <v>0</v>
      </c>
      <c r="C435" s="82"/>
      <c r="D435" s="106"/>
      <c r="E435" s="106"/>
      <c r="F435" s="4"/>
      <c r="G435" s="40"/>
      <c r="H435" s="77"/>
      <c r="I435" s="290"/>
      <c r="J435" s="383"/>
      <c r="K435" s="300" t="str">
        <f t="shared" si="60"/>
        <v xml:space="preserve"> </v>
      </c>
      <c r="L435" s="301"/>
      <c r="M435" s="239">
        <f t="shared" si="61"/>
        <v>0</v>
      </c>
      <c r="N435" s="95">
        <f t="shared" si="62"/>
        <v>0</v>
      </c>
      <c r="O435" s="95">
        <f t="shared" si="63"/>
        <v>0</v>
      </c>
      <c r="P435" s="352">
        <f t="shared" si="64"/>
        <v>0</v>
      </c>
      <c r="Q435" s="9"/>
      <c r="S435" s="32">
        <f t="shared" si="65"/>
        <v>0</v>
      </c>
      <c r="T435" s="32">
        <f t="shared" si="66"/>
        <v>0</v>
      </c>
      <c r="U435" s="32">
        <f t="shared" si="67"/>
        <v>0</v>
      </c>
    </row>
    <row r="436" spans="1:21" x14ac:dyDescent="0.2">
      <c r="A436" s="70">
        <f t="shared" si="58"/>
        <v>421</v>
      </c>
      <c r="B436" s="121">
        <f t="shared" si="59"/>
        <v>0</v>
      </c>
      <c r="C436" s="82"/>
      <c r="D436" s="106"/>
      <c r="E436" s="106"/>
      <c r="F436" s="4"/>
      <c r="G436" s="40"/>
      <c r="H436" s="77"/>
      <c r="I436" s="290"/>
      <c r="J436" s="383"/>
      <c r="K436" s="300" t="str">
        <f t="shared" si="60"/>
        <v xml:space="preserve"> </v>
      </c>
      <c r="L436" s="301"/>
      <c r="M436" s="239">
        <f t="shared" si="61"/>
        <v>0</v>
      </c>
      <c r="N436" s="95">
        <f t="shared" si="62"/>
        <v>0</v>
      </c>
      <c r="O436" s="95">
        <f t="shared" si="63"/>
        <v>0</v>
      </c>
      <c r="P436" s="352">
        <f t="shared" si="64"/>
        <v>0</v>
      </c>
      <c r="Q436" s="9"/>
      <c r="S436" s="32">
        <f t="shared" si="65"/>
        <v>0</v>
      </c>
      <c r="T436" s="32">
        <f t="shared" si="66"/>
        <v>0</v>
      </c>
      <c r="U436" s="32">
        <f t="shared" si="67"/>
        <v>0</v>
      </c>
    </row>
    <row r="437" spans="1:21" x14ac:dyDescent="0.2">
      <c r="A437" s="70">
        <f t="shared" si="58"/>
        <v>422</v>
      </c>
      <c r="B437" s="121">
        <f t="shared" si="59"/>
        <v>0</v>
      </c>
      <c r="C437" s="82"/>
      <c r="D437" s="106"/>
      <c r="E437" s="106"/>
      <c r="F437" s="4"/>
      <c r="G437" s="40"/>
      <c r="H437" s="77"/>
      <c r="I437" s="290"/>
      <c r="J437" s="383"/>
      <c r="K437" s="300" t="str">
        <f t="shared" si="60"/>
        <v xml:space="preserve"> </v>
      </c>
      <c r="L437" s="301"/>
      <c r="M437" s="239">
        <f t="shared" si="61"/>
        <v>0</v>
      </c>
      <c r="N437" s="95">
        <f t="shared" si="62"/>
        <v>0</v>
      </c>
      <c r="O437" s="95">
        <f t="shared" si="63"/>
        <v>0</v>
      </c>
      <c r="P437" s="352">
        <f t="shared" si="64"/>
        <v>0</v>
      </c>
      <c r="Q437" s="9"/>
      <c r="S437" s="32">
        <f t="shared" si="65"/>
        <v>0</v>
      </c>
      <c r="T437" s="32">
        <f t="shared" si="66"/>
        <v>0</v>
      </c>
      <c r="U437" s="32">
        <f t="shared" si="67"/>
        <v>0</v>
      </c>
    </row>
    <row r="438" spans="1:21" x14ac:dyDescent="0.2">
      <c r="A438" s="70">
        <f t="shared" si="58"/>
        <v>423</v>
      </c>
      <c r="B438" s="121">
        <f t="shared" si="59"/>
        <v>0</v>
      </c>
      <c r="C438" s="82"/>
      <c r="D438" s="106"/>
      <c r="E438" s="106"/>
      <c r="F438" s="4"/>
      <c r="G438" s="40"/>
      <c r="H438" s="77"/>
      <c r="I438" s="290"/>
      <c r="J438" s="383"/>
      <c r="K438" s="300" t="str">
        <f t="shared" si="60"/>
        <v xml:space="preserve"> </v>
      </c>
      <c r="L438" s="301"/>
      <c r="M438" s="239">
        <f t="shared" si="61"/>
        <v>0</v>
      </c>
      <c r="N438" s="95">
        <f t="shared" si="62"/>
        <v>0</v>
      </c>
      <c r="O438" s="95">
        <f t="shared" si="63"/>
        <v>0</v>
      </c>
      <c r="P438" s="352">
        <f t="shared" si="64"/>
        <v>0</v>
      </c>
      <c r="Q438" s="9"/>
      <c r="S438" s="32">
        <f t="shared" si="65"/>
        <v>0</v>
      </c>
      <c r="T438" s="32">
        <f t="shared" si="66"/>
        <v>0</v>
      </c>
      <c r="U438" s="32">
        <f t="shared" si="67"/>
        <v>0</v>
      </c>
    </row>
    <row r="439" spans="1:21" x14ac:dyDescent="0.2">
      <c r="A439" s="70">
        <f t="shared" si="58"/>
        <v>424</v>
      </c>
      <c r="B439" s="121">
        <f t="shared" si="59"/>
        <v>0</v>
      </c>
      <c r="C439" s="82"/>
      <c r="D439" s="106"/>
      <c r="E439" s="106"/>
      <c r="F439" s="4"/>
      <c r="G439" s="40"/>
      <c r="H439" s="77"/>
      <c r="I439" s="290"/>
      <c r="J439" s="383"/>
      <c r="K439" s="300" t="str">
        <f t="shared" si="60"/>
        <v xml:space="preserve"> </v>
      </c>
      <c r="L439" s="301"/>
      <c r="M439" s="239">
        <f t="shared" si="61"/>
        <v>0</v>
      </c>
      <c r="N439" s="95">
        <f t="shared" si="62"/>
        <v>0</v>
      </c>
      <c r="O439" s="95">
        <f t="shared" si="63"/>
        <v>0</v>
      </c>
      <c r="P439" s="352">
        <f t="shared" si="64"/>
        <v>0</v>
      </c>
      <c r="Q439" s="9"/>
      <c r="S439" s="32">
        <f t="shared" si="65"/>
        <v>0</v>
      </c>
      <c r="T439" s="32">
        <f t="shared" si="66"/>
        <v>0</v>
      </c>
      <c r="U439" s="32">
        <f t="shared" si="67"/>
        <v>0</v>
      </c>
    </row>
    <row r="440" spans="1:21" x14ac:dyDescent="0.2">
      <c r="A440" s="70">
        <f t="shared" si="58"/>
        <v>425</v>
      </c>
      <c r="B440" s="121">
        <f t="shared" si="59"/>
        <v>0</v>
      </c>
      <c r="C440" s="82"/>
      <c r="D440" s="106"/>
      <c r="E440" s="106"/>
      <c r="F440" s="4"/>
      <c r="G440" s="40"/>
      <c r="H440" s="77"/>
      <c r="I440" s="290"/>
      <c r="J440" s="383"/>
      <c r="K440" s="300" t="str">
        <f t="shared" si="60"/>
        <v xml:space="preserve"> </v>
      </c>
      <c r="L440" s="301"/>
      <c r="M440" s="239">
        <f t="shared" si="61"/>
        <v>0</v>
      </c>
      <c r="N440" s="95">
        <f t="shared" si="62"/>
        <v>0</v>
      </c>
      <c r="O440" s="95">
        <f t="shared" si="63"/>
        <v>0</v>
      </c>
      <c r="P440" s="352">
        <f t="shared" si="64"/>
        <v>0</v>
      </c>
      <c r="Q440" s="9"/>
      <c r="S440" s="32">
        <f t="shared" si="65"/>
        <v>0</v>
      </c>
      <c r="T440" s="32">
        <f t="shared" si="66"/>
        <v>0</v>
      </c>
      <c r="U440" s="32">
        <f t="shared" si="67"/>
        <v>0</v>
      </c>
    </row>
    <row r="441" spans="1:21" x14ac:dyDescent="0.2">
      <c r="A441" s="70">
        <f t="shared" si="58"/>
        <v>426</v>
      </c>
      <c r="B441" s="121">
        <f t="shared" si="59"/>
        <v>0</v>
      </c>
      <c r="C441" s="82"/>
      <c r="D441" s="106"/>
      <c r="E441" s="106"/>
      <c r="F441" s="4"/>
      <c r="G441" s="40"/>
      <c r="H441" s="77"/>
      <c r="I441" s="290"/>
      <c r="J441" s="383"/>
      <c r="K441" s="300" t="str">
        <f t="shared" si="60"/>
        <v xml:space="preserve"> </v>
      </c>
      <c r="L441" s="301"/>
      <c r="M441" s="239">
        <f t="shared" si="61"/>
        <v>0</v>
      </c>
      <c r="N441" s="95">
        <f t="shared" si="62"/>
        <v>0</v>
      </c>
      <c r="O441" s="95">
        <f t="shared" si="63"/>
        <v>0</v>
      </c>
      <c r="P441" s="352">
        <f t="shared" si="64"/>
        <v>0</v>
      </c>
      <c r="Q441" s="9"/>
      <c r="S441" s="32">
        <f t="shared" si="65"/>
        <v>0</v>
      </c>
      <c r="T441" s="32">
        <f t="shared" si="66"/>
        <v>0</v>
      </c>
      <c r="U441" s="32">
        <f t="shared" si="67"/>
        <v>0</v>
      </c>
    </row>
    <row r="442" spans="1:21" x14ac:dyDescent="0.2">
      <c r="A442" s="70">
        <f t="shared" si="58"/>
        <v>427</v>
      </c>
      <c r="B442" s="121">
        <f t="shared" si="59"/>
        <v>0</v>
      </c>
      <c r="C442" s="82"/>
      <c r="D442" s="106"/>
      <c r="E442" s="106"/>
      <c r="F442" s="4"/>
      <c r="G442" s="40"/>
      <c r="H442" s="77"/>
      <c r="I442" s="290"/>
      <c r="J442" s="383"/>
      <c r="K442" s="300" t="str">
        <f t="shared" si="60"/>
        <v xml:space="preserve"> </v>
      </c>
      <c r="L442" s="301"/>
      <c r="M442" s="239">
        <f t="shared" si="61"/>
        <v>0</v>
      </c>
      <c r="N442" s="95">
        <f t="shared" si="62"/>
        <v>0</v>
      </c>
      <c r="O442" s="95">
        <f t="shared" si="63"/>
        <v>0</v>
      </c>
      <c r="P442" s="352">
        <f t="shared" si="64"/>
        <v>0</v>
      </c>
      <c r="Q442" s="9"/>
      <c r="S442" s="32">
        <f t="shared" si="65"/>
        <v>0</v>
      </c>
      <c r="T442" s="32">
        <f t="shared" si="66"/>
        <v>0</v>
      </c>
      <c r="U442" s="32">
        <f t="shared" si="67"/>
        <v>0</v>
      </c>
    </row>
    <row r="443" spans="1:21" x14ac:dyDescent="0.2">
      <c r="A443" s="70">
        <f t="shared" si="58"/>
        <v>428</v>
      </c>
      <c r="B443" s="121">
        <f t="shared" si="59"/>
        <v>0</v>
      </c>
      <c r="C443" s="82"/>
      <c r="D443" s="106"/>
      <c r="E443" s="106"/>
      <c r="F443" s="4"/>
      <c r="G443" s="40"/>
      <c r="H443" s="77"/>
      <c r="I443" s="290"/>
      <c r="J443" s="383"/>
      <c r="K443" s="300" t="str">
        <f t="shared" si="60"/>
        <v xml:space="preserve"> </v>
      </c>
      <c r="L443" s="301"/>
      <c r="M443" s="239">
        <f t="shared" si="61"/>
        <v>0</v>
      </c>
      <c r="N443" s="95">
        <f t="shared" si="62"/>
        <v>0</v>
      </c>
      <c r="O443" s="95">
        <f t="shared" si="63"/>
        <v>0</v>
      </c>
      <c r="P443" s="352">
        <f t="shared" si="64"/>
        <v>0</v>
      </c>
      <c r="Q443" s="9"/>
      <c r="S443" s="32">
        <f t="shared" si="65"/>
        <v>0</v>
      </c>
      <c r="T443" s="32">
        <f t="shared" si="66"/>
        <v>0</v>
      </c>
      <c r="U443" s="32">
        <f t="shared" si="67"/>
        <v>0</v>
      </c>
    </row>
    <row r="444" spans="1:21" x14ac:dyDescent="0.2">
      <c r="A444" s="70">
        <f t="shared" si="58"/>
        <v>429</v>
      </c>
      <c r="B444" s="121">
        <f t="shared" si="59"/>
        <v>0</v>
      </c>
      <c r="C444" s="82"/>
      <c r="D444" s="106"/>
      <c r="E444" s="106"/>
      <c r="F444" s="4"/>
      <c r="G444" s="40"/>
      <c r="H444" s="77"/>
      <c r="I444" s="290"/>
      <c r="J444" s="383"/>
      <c r="K444" s="300" t="str">
        <f t="shared" si="60"/>
        <v xml:space="preserve"> </v>
      </c>
      <c r="L444" s="301"/>
      <c r="M444" s="239">
        <f t="shared" si="61"/>
        <v>0</v>
      </c>
      <c r="N444" s="95">
        <f t="shared" si="62"/>
        <v>0</v>
      </c>
      <c r="O444" s="95">
        <f t="shared" si="63"/>
        <v>0</v>
      </c>
      <c r="P444" s="352">
        <f t="shared" si="64"/>
        <v>0</v>
      </c>
      <c r="Q444" s="9"/>
      <c r="S444" s="32">
        <f t="shared" si="65"/>
        <v>0</v>
      </c>
      <c r="T444" s="32">
        <f t="shared" si="66"/>
        <v>0</v>
      </c>
      <c r="U444" s="32">
        <f t="shared" si="67"/>
        <v>0</v>
      </c>
    </row>
    <row r="445" spans="1:21" x14ac:dyDescent="0.2">
      <c r="A445" s="70">
        <f t="shared" si="58"/>
        <v>430</v>
      </c>
      <c r="B445" s="121">
        <f t="shared" si="59"/>
        <v>0</v>
      </c>
      <c r="C445" s="82"/>
      <c r="D445" s="106"/>
      <c r="E445" s="106"/>
      <c r="F445" s="4"/>
      <c r="G445" s="40"/>
      <c r="H445" s="77"/>
      <c r="I445" s="290"/>
      <c r="J445" s="383"/>
      <c r="K445" s="300" t="str">
        <f t="shared" si="60"/>
        <v xml:space="preserve"> </v>
      </c>
      <c r="L445" s="301"/>
      <c r="M445" s="239">
        <f t="shared" si="61"/>
        <v>0</v>
      </c>
      <c r="N445" s="95">
        <f t="shared" si="62"/>
        <v>0</v>
      </c>
      <c r="O445" s="95">
        <f t="shared" si="63"/>
        <v>0</v>
      </c>
      <c r="P445" s="352">
        <f t="shared" si="64"/>
        <v>0</v>
      </c>
      <c r="Q445" s="9"/>
      <c r="S445" s="32">
        <f t="shared" si="65"/>
        <v>0</v>
      </c>
      <c r="T445" s="32">
        <f t="shared" si="66"/>
        <v>0</v>
      </c>
      <c r="U445" s="32">
        <f t="shared" si="67"/>
        <v>0</v>
      </c>
    </row>
    <row r="446" spans="1:21" x14ac:dyDescent="0.2">
      <c r="A446" s="70">
        <f t="shared" si="58"/>
        <v>431</v>
      </c>
      <c r="B446" s="121">
        <f t="shared" si="59"/>
        <v>0</v>
      </c>
      <c r="C446" s="82"/>
      <c r="D446" s="106"/>
      <c r="E446" s="106"/>
      <c r="F446" s="4"/>
      <c r="G446" s="40"/>
      <c r="H446" s="77"/>
      <c r="I446" s="290"/>
      <c r="J446" s="383"/>
      <c r="K446" s="300" t="str">
        <f t="shared" si="60"/>
        <v xml:space="preserve"> </v>
      </c>
      <c r="L446" s="301"/>
      <c r="M446" s="239">
        <f t="shared" si="61"/>
        <v>0</v>
      </c>
      <c r="N446" s="95">
        <f t="shared" si="62"/>
        <v>0</v>
      </c>
      <c r="O446" s="95">
        <f t="shared" si="63"/>
        <v>0</v>
      </c>
      <c r="P446" s="352">
        <f t="shared" si="64"/>
        <v>0</v>
      </c>
      <c r="Q446" s="9"/>
      <c r="S446" s="32">
        <f t="shared" si="65"/>
        <v>0</v>
      </c>
      <c r="T446" s="32">
        <f t="shared" si="66"/>
        <v>0</v>
      </c>
      <c r="U446" s="32">
        <f t="shared" si="67"/>
        <v>0</v>
      </c>
    </row>
    <row r="447" spans="1:21" x14ac:dyDescent="0.2">
      <c r="A447" s="70">
        <f t="shared" si="58"/>
        <v>432</v>
      </c>
      <c r="B447" s="121">
        <f t="shared" si="59"/>
        <v>0</v>
      </c>
      <c r="C447" s="82"/>
      <c r="D447" s="106"/>
      <c r="E447" s="106"/>
      <c r="F447" s="4"/>
      <c r="G447" s="40"/>
      <c r="H447" s="77"/>
      <c r="I447" s="290"/>
      <c r="J447" s="383"/>
      <c r="K447" s="300" t="str">
        <f t="shared" si="60"/>
        <v xml:space="preserve"> </v>
      </c>
      <c r="L447" s="301"/>
      <c r="M447" s="239">
        <f t="shared" si="61"/>
        <v>0</v>
      </c>
      <c r="N447" s="95">
        <f t="shared" si="62"/>
        <v>0</v>
      </c>
      <c r="O447" s="95">
        <f t="shared" si="63"/>
        <v>0</v>
      </c>
      <c r="P447" s="352">
        <f t="shared" si="64"/>
        <v>0</v>
      </c>
      <c r="Q447" s="9"/>
      <c r="S447" s="32">
        <f t="shared" si="65"/>
        <v>0</v>
      </c>
      <c r="T447" s="32">
        <f t="shared" si="66"/>
        <v>0</v>
      </c>
      <c r="U447" s="32">
        <f t="shared" si="67"/>
        <v>0</v>
      </c>
    </row>
    <row r="448" spans="1:21" x14ac:dyDescent="0.2">
      <c r="A448" s="70">
        <f t="shared" si="58"/>
        <v>433</v>
      </c>
      <c r="B448" s="121">
        <f t="shared" si="59"/>
        <v>0</v>
      </c>
      <c r="C448" s="82"/>
      <c r="D448" s="106"/>
      <c r="E448" s="106"/>
      <c r="F448" s="4"/>
      <c r="G448" s="40"/>
      <c r="H448" s="77"/>
      <c r="I448" s="290"/>
      <c r="J448" s="383"/>
      <c r="K448" s="300" t="str">
        <f t="shared" si="60"/>
        <v xml:space="preserve"> </v>
      </c>
      <c r="L448" s="301"/>
      <c r="M448" s="239">
        <f t="shared" si="61"/>
        <v>0</v>
      </c>
      <c r="N448" s="95">
        <f t="shared" si="62"/>
        <v>0</v>
      </c>
      <c r="O448" s="95">
        <f t="shared" si="63"/>
        <v>0</v>
      </c>
      <c r="P448" s="352">
        <f t="shared" si="64"/>
        <v>0</v>
      </c>
      <c r="Q448" s="9"/>
      <c r="S448" s="32">
        <f t="shared" si="65"/>
        <v>0</v>
      </c>
      <c r="T448" s="32">
        <f t="shared" si="66"/>
        <v>0</v>
      </c>
      <c r="U448" s="32">
        <f t="shared" si="67"/>
        <v>0</v>
      </c>
    </row>
    <row r="449" spans="1:21" x14ac:dyDescent="0.2">
      <c r="A449" s="70">
        <f t="shared" si="58"/>
        <v>434</v>
      </c>
      <c r="B449" s="121">
        <f t="shared" si="59"/>
        <v>0</v>
      </c>
      <c r="C449" s="82"/>
      <c r="D449" s="106"/>
      <c r="E449" s="106"/>
      <c r="F449" s="4"/>
      <c r="G449" s="40"/>
      <c r="H449" s="77"/>
      <c r="I449" s="290"/>
      <c r="J449" s="383"/>
      <c r="K449" s="300" t="str">
        <f t="shared" si="60"/>
        <v xml:space="preserve"> </v>
      </c>
      <c r="L449" s="301"/>
      <c r="M449" s="239">
        <f t="shared" si="61"/>
        <v>0</v>
      </c>
      <c r="N449" s="95">
        <f t="shared" si="62"/>
        <v>0</v>
      </c>
      <c r="O449" s="95">
        <f t="shared" si="63"/>
        <v>0</v>
      </c>
      <c r="P449" s="352">
        <f t="shared" si="64"/>
        <v>0</v>
      </c>
      <c r="Q449" s="9"/>
      <c r="S449" s="32">
        <f t="shared" si="65"/>
        <v>0</v>
      </c>
      <c r="T449" s="32">
        <f t="shared" si="66"/>
        <v>0</v>
      </c>
      <c r="U449" s="32">
        <f t="shared" si="67"/>
        <v>0</v>
      </c>
    </row>
    <row r="450" spans="1:21" x14ac:dyDescent="0.2">
      <c r="A450" s="70">
        <f t="shared" si="58"/>
        <v>435</v>
      </c>
      <c r="B450" s="121">
        <f t="shared" si="59"/>
        <v>0</v>
      </c>
      <c r="C450" s="82"/>
      <c r="D450" s="106"/>
      <c r="E450" s="106"/>
      <c r="F450" s="4"/>
      <c r="G450" s="40"/>
      <c r="H450" s="77"/>
      <c r="I450" s="290"/>
      <c r="J450" s="383"/>
      <c r="K450" s="300" t="str">
        <f t="shared" si="60"/>
        <v xml:space="preserve"> </v>
      </c>
      <c r="L450" s="301"/>
      <c r="M450" s="239">
        <f t="shared" si="61"/>
        <v>0</v>
      </c>
      <c r="N450" s="95">
        <f t="shared" si="62"/>
        <v>0</v>
      </c>
      <c r="O450" s="95">
        <f t="shared" si="63"/>
        <v>0</v>
      </c>
      <c r="P450" s="352">
        <f t="shared" si="64"/>
        <v>0</v>
      </c>
      <c r="Q450" s="9"/>
      <c r="S450" s="32">
        <f t="shared" si="65"/>
        <v>0</v>
      </c>
      <c r="T450" s="32">
        <f t="shared" si="66"/>
        <v>0</v>
      </c>
      <c r="U450" s="32">
        <f t="shared" si="67"/>
        <v>0</v>
      </c>
    </row>
    <row r="451" spans="1:21" x14ac:dyDescent="0.2">
      <c r="A451" s="70">
        <f t="shared" si="58"/>
        <v>436</v>
      </c>
      <c r="B451" s="121">
        <f t="shared" si="59"/>
        <v>0</v>
      </c>
      <c r="C451" s="82"/>
      <c r="D451" s="106"/>
      <c r="E451" s="106"/>
      <c r="F451" s="4"/>
      <c r="G451" s="40"/>
      <c r="H451" s="77"/>
      <c r="I451" s="290"/>
      <c r="J451" s="383"/>
      <c r="K451" s="300" t="str">
        <f t="shared" si="60"/>
        <v xml:space="preserve"> </v>
      </c>
      <c r="L451" s="301"/>
      <c r="M451" s="239">
        <f t="shared" si="61"/>
        <v>0</v>
      </c>
      <c r="N451" s="95">
        <f t="shared" si="62"/>
        <v>0</v>
      </c>
      <c r="O451" s="95">
        <f t="shared" si="63"/>
        <v>0</v>
      </c>
      <c r="P451" s="352">
        <f t="shared" si="64"/>
        <v>0</v>
      </c>
      <c r="Q451" s="9"/>
      <c r="S451" s="32">
        <f t="shared" si="65"/>
        <v>0</v>
      </c>
      <c r="T451" s="32">
        <f t="shared" si="66"/>
        <v>0</v>
      </c>
      <c r="U451" s="32">
        <f t="shared" si="67"/>
        <v>0</v>
      </c>
    </row>
    <row r="452" spans="1:21" x14ac:dyDescent="0.2">
      <c r="A452" s="70">
        <f t="shared" si="58"/>
        <v>437</v>
      </c>
      <c r="B452" s="121">
        <f t="shared" si="59"/>
        <v>0</v>
      </c>
      <c r="C452" s="82"/>
      <c r="D452" s="106"/>
      <c r="E452" s="106"/>
      <c r="F452" s="4"/>
      <c r="G452" s="40"/>
      <c r="H452" s="77"/>
      <c r="I452" s="290"/>
      <c r="J452" s="383"/>
      <c r="K452" s="300" t="str">
        <f t="shared" si="60"/>
        <v xml:space="preserve"> </v>
      </c>
      <c r="L452" s="301"/>
      <c r="M452" s="239">
        <f t="shared" si="61"/>
        <v>0</v>
      </c>
      <c r="N452" s="95">
        <f t="shared" si="62"/>
        <v>0</v>
      </c>
      <c r="O452" s="95">
        <f t="shared" si="63"/>
        <v>0</v>
      </c>
      <c r="P452" s="352">
        <f t="shared" si="64"/>
        <v>0</v>
      </c>
      <c r="Q452" s="9"/>
      <c r="S452" s="32">
        <f t="shared" si="65"/>
        <v>0</v>
      </c>
      <c r="T452" s="32">
        <f t="shared" si="66"/>
        <v>0</v>
      </c>
      <c r="U452" s="32">
        <f t="shared" si="67"/>
        <v>0</v>
      </c>
    </row>
    <row r="453" spans="1:21" x14ac:dyDescent="0.2">
      <c r="A453" s="70">
        <f t="shared" si="58"/>
        <v>438</v>
      </c>
      <c r="B453" s="121">
        <f t="shared" si="59"/>
        <v>0</v>
      </c>
      <c r="C453" s="82"/>
      <c r="D453" s="106"/>
      <c r="E453" s="106"/>
      <c r="F453" s="4"/>
      <c r="G453" s="40"/>
      <c r="H453" s="77"/>
      <c r="I453" s="290"/>
      <c r="J453" s="383"/>
      <c r="K453" s="300" t="str">
        <f t="shared" si="60"/>
        <v xml:space="preserve"> </v>
      </c>
      <c r="L453" s="301"/>
      <c r="M453" s="239">
        <f t="shared" si="61"/>
        <v>0</v>
      </c>
      <c r="N453" s="95">
        <f t="shared" si="62"/>
        <v>0</v>
      </c>
      <c r="O453" s="95">
        <f t="shared" si="63"/>
        <v>0</v>
      </c>
      <c r="P453" s="352">
        <f t="shared" si="64"/>
        <v>0</v>
      </c>
      <c r="Q453" s="9"/>
      <c r="S453" s="32">
        <f t="shared" si="65"/>
        <v>0</v>
      </c>
      <c r="T453" s="32">
        <f t="shared" si="66"/>
        <v>0</v>
      </c>
      <c r="U453" s="32">
        <f t="shared" si="67"/>
        <v>0</v>
      </c>
    </row>
    <row r="454" spans="1:21" x14ac:dyDescent="0.2">
      <c r="A454" s="70">
        <f t="shared" si="58"/>
        <v>439</v>
      </c>
      <c r="B454" s="121">
        <f t="shared" si="59"/>
        <v>0</v>
      </c>
      <c r="C454" s="82"/>
      <c r="D454" s="106"/>
      <c r="E454" s="106"/>
      <c r="F454" s="4"/>
      <c r="G454" s="40"/>
      <c r="H454" s="77"/>
      <c r="I454" s="290"/>
      <c r="J454" s="383"/>
      <c r="K454" s="300" t="str">
        <f t="shared" si="60"/>
        <v xml:space="preserve"> </v>
      </c>
      <c r="L454" s="301"/>
      <c r="M454" s="239">
        <f t="shared" si="61"/>
        <v>0</v>
      </c>
      <c r="N454" s="95">
        <f t="shared" si="62"/>
        <v>0</v>
      </c>
      <c r="O454" s="95">
        <f t="shared" si="63"/>
        <v>0</v>
      </c>
      <c r="P454" s="352">
        <f t="shared" si="64"/>
        <v>0</v>
      </c>
      <c r="Q454" s="9"/>
      <c r="S454" s="32">
        <f t="shared" si="65"/>
        <v>0</v>
      </c>
      <c r="T454" s="32">
        <f t="shared" si="66"/>
        <v>0</v>
      </c>
      <c r="U454" s="32">
        <f t="shared" si="67"/>
        <v>0</v>
      </c>
    </row>
    <row r="455" spans="1:21" x14ac:dyDescent="0.2">
      <c r="A455" s="70">
        <f t="shared" si="58"/>
        <v>440</v>
      </c>
      <c r="B455" s="121">
        <f t="shared" si="59"/>
        <v>0</v>
      </c>
      <c r="C455" s="82"/>
      <c r="D455" s="106"/>
      <c r="E455" s="106"/>
      <c r="F455" s="4"/>
      <c r="G455" s="40"/>
      <c r="H455" s="77"/>
      <c r="I455" s="290"/>
      <c r="J455" s="383"/>
      <c r="K455" s="300" t="str">
        <f t="shared" si="60"/>
        <v xml:space="preserve"> </v>
      </c>
      <c r="L455" s="301"/>
      <c r="M455" s="239">
        <f t="shared" si="61"/>
        <v>0</v>
      </c>
      <c r="N455" s="95">
        <f t="shared" si="62"/>
        <v>0</v>
      </c>
      <c r="O455" s="95">
        <f t="shared" si="63"/>
        <v>0</v>
      </c>
      <c r="P455" s="352">
        <f t="shared" si="64"/>
        <v>0</v>
      </c>
      <c r="Q455" s="9"/>
      <c r="S455" s="32">
        <f t="shared" si="65"/>
        <v>0</v>
      </c>
      <c r="T455" s="32">
        <f t="shared" si="66"/>
        <v>0</v>
      </c>
      <c r="U455" s="32">
        <f t="shared" si="67"/>
        <v>0</v>
      </c>
    </row>
    <row r="456" spans="1:21" x14ac:dyDescent="0.2">
      <c r="A456" s="70">
        <f t="shared" si="58"/>
        <v>441</v>
      </c>
      <c r="B456" s="121">
        <f t="shared" si="59"/>
        <v>0</v>
      </c>
      <c r="C456" s="82"/>
      <c r="D456" s="106"/>
      <c r="E456" s="106"/>
      <c r="F456" s="4"/>
      <c r="G456" s="40"/>
      <c r="H456" s="77"/>
      <c r="I456" s="290"/>
      <c r="J456" s="383"/>
      <c r="K456" s="300" t="str">
        <f t="shared" si="60"/>
        <v xml:space="preserve"> </v>
      </c>
      <c r="L456" s="301"/>
      <c r="M456" s="239">
        <f t="shared" si="61"/>
        <v>0</v>
      </c>
      <c r="N456" s="95">
        <f t="shared" si="62"/>
        <v>0</v>
      </c>
      <c r="O456" s="95">
        <f t="shared" si="63"/>
        <v>0</v>
      </c>
      <c r="P456" s="352">
        <f t="shared" si="64"/>
        <v>0</v>
      </c>
      <c r="Q456" s="9"/>
      <c r="S456" s="32">
        <f t="shared" si="65"/>
        <v>0</v>
      </c>
      <c r="T456" s="32">
        <f t="shared" si="66"/>
        <v>0</v>
      </c>
      <c r="U456" s="32">
        <f t="shared" si="67"/>
        <v>0</v>
      </c>
    </row>
    <row r="457" spans="1:21" x14ac:dyDescent="0.2">
      <c r="A457" s="70">
        <f t="shared" si="58"/>
        <v>442</v>
      </c>
      <c r="B457" s="121">
        <f t="shared" si="59"/>
        <v>0</v>
      </c>
      <c r="C457" s="82"/>
      <c r="D457" s="106"/>
      <c r="E457" s="106"/>
      <c r="F457" s="4"/>
      <c r="G457" s="40"/>
      <c r="H457" s="77"/>
      <c r="I457" s="290"/>
      <c r="J457" s="383"/>
      <c r="K457" s="300" t="str">
        <f t="shared" si="60"/>
        <v xml:space="preserve"> </v>
      </c>
      <c r="L457" s="301"/>
      <c r="M457" s="239">
        <f t="shared" si="61"/>
        <v>0</v>
      </c>
      <c r="N457" s="95">
        <f t="shared" si="62"/>
        <v>0</v>
      </c>
      <c r="O457" s="95">
        <f t="shared" si="63"/>
        <v>0</v>
      </c>
      <c r="P457" s="352">
        <f t="shared" si="64"/>
        <v>0</v>
      </c>
      <c r="Q457" s="9"/>
      <c r="S457" s="32">
        <f t="shared" si="65"/>
        <v>0</v>
      </c>
      <c r="T457" s="32">
        <f t="shared" si="66"/>
        <v>0</v>
      </c>
      <c r="U457" s="32">
        <f t="shared" si="67"/>
        <v>0</v>
      </c>
    </row>
    <row r="458" spans="1:21" x14ac:dyDescent="0.2">
      <c r="A458" s="70">
        <f t="shared" si="58"/>
        <v>443</v>
      </c>
      <c r="B458" s="121">
        <f t="shared" si="59"/>
        <v>0</v>
      </c>
      <c r="C458" s="82"/>
      <c r="D458" s="106"/>
      <c r="E458" s="106"/>
      <c r="F458" s="4"/>
      <c r="G458" s="40"/>
      <c r="H458" s="77"/>
      <c r="I458" s="290"/>
      <c r="J458" s="383"/>
      <c r="K458" s="300" t="str">
        <f t="shared" si="60"/>
        <v xml:space="preserve"> </v>
      </c>
      <c r="L458" s="301"/>
      <c r="M458" s="239">
        <f t="shared" si="61"/>
        <v>0</v>
      </c>
      <c r="N458" s="95">
        <f t="shared" si="62"/>
        <v>0</v>
      </c>
      <c r="O458" s="95">
        <f t="shared" si="63"/>
        <v>0</v>
      </c>
      <c r="P458" s="352">
        <f t="shared" si="64"/>
        <v>0</v>
      </c>
      <c r="Q458" s="9"/>
      <c r="S458" s="32">
        <f t="shared" si="65"/>
        <v>0</v>
      </c>
      <c r="T458" s="32">
        <f t="shared" si="66"/>
        <v>0</v>
      </c>
      <c r="U458" s="32">
        <f t="shared" si="67"/>
        <v>0</v>
      </c>
    </row>
    <row r="459" spans="1:21" x14ac:dyDescent="0.2">
      <c r="A459" s="70">
        <f t="shared" si="58"/>
        <v>444</v>
      </c>
      <c r="B459" s="121">
        <f t="shared" si="59"/>
        <v>0</v>
      </c>
      <c r="C459" s="82"/>
      <c r="D459" s="106"/>
      <c r="E459" s="106"/>
      <c r="F459" s="4"/>
      <c r="G459" s="40"/>
      <c r="H459" s="77"/>
      <c r="I459" s="290"/>
      <c r="J459" s="383"/>
      <c r="K459" s="300" t="str">
        <f t="shared" si="60"/>
        <v xml:space="preserve"> </v>
      </c>
      <c r="L459" s="301"/>
      <c r="M459" s="239">
        <f t="shared" si="61"/>
        <v>0</v>
      </c>
      <c r="N459" s="95">
        <f t="shared" si="62"/>
        <v>0</v>
      </c>
      <c r="O459" s="95">
        <f t="shared" si="63"/>
        <v>0</v>
      </c>
      <c r="P459" s="352">
        <f t="shared" si="64"/>
        <v>0</v>
      </c>
      <c r="Q459" s="9"/>
      <c r="S459" s="32">
        <f t="shared" si="65"/>
        <v>0</v>
      </c>
      <c r="T459" s="32">
        <f t="shared" si="66"/>
        <v>0</v>
      </c>
      <c r="U459" s="32">
        <f t="shared" si="67"/>
        <v>0</v>
      </c>
    </row>
    <row r="460" spans="1:21" x14ac:dyDescent="0.2">
      <c r="A460" s="70">
        <f t="shared" si="58"/>
        <v>445</v>
      </c>
      <c r="B460" s="121">
        <f t="shared" si="59"/>
        <v>0</v>
      </c>
      <c r="C460" s="82"/>
      <c r="D460" s="106"/>
      <c r="E460" s="106"/>
      <c r="F460" s="4"/>
      <c r="G460" s="40"/>
      <c r="H460" s="77"/>
      <c r="I460" s="290"/>
      <c r="J460" s="383"/>
      <c r="K460" s="300" t="str">
        <f t="shared" si="60"/>
        <v xml:space="preserve"> </v>
      </c>
      <c r="L460" s="301"/>
      <c r="M460" s="239">
        <f t="shared" si="61"/>
        <v>0</v>
      </c>
      <c r="N460" s="95">
        <f t="shared" si="62"/>
        <v>0</v>
      </c>
      <c r="O460" s="95">
        <f t="shared" si="63"/>
        <v>0</v>
      </c>
      <c r="P460" s="352">
        <f t="shared" si="64"/>
        <v>0</v>
      </c>
      <c r="Q460" s="9"/>
      <c r="S460" s="32">
        <f t="shared" si="65"/>
        <v>0</v>
      </c>
      <c r="T460" s="32">
        <f t="shared" si="66"/>
        <v>0</v>
      </c>
      <c r="U460" s="32">
        <f t="shared" si="67"/>
        <v>0</v>
      </c>
    </row>
    <row r="461" spans="1:21" x14ac:dyDescent="0.2">
      <c r="A461" s="70">
        <f t="shared" si="58"/>
        <v>446</v>
      </c>
      <c r="B461" s="121">
        <f t="shared" si="59"/>
        <v>0</v>
      </c>
      <c r="C461" s="82"/>
      <c r="D461" s="106"/>
      <c r="E461" s="106"/>
      <c r="F461" s="4"/>
      <c r="G461" s="40"/>
      <c r="H461" s="77"/>
      <c r="I461" s="290"/>
      <c r="J461" s="383"/>
      <c r="K461" s="300" t="str">
        <f t="shared" si="60"/>
        <v xml:space="preserve"> </v>
      </c>
      <c r="L461" s="301"/>
      <c r="M461" s="239">
        <f t="shared" si="61"/>
        <v>0</v>
      </c>
      <c r="N461" s="95">
        <f t="shared" si="62"/>
        <v>0</v>
      </c>
      <c r="O461" s="95">
        <f t="shared" si="63"/>
        <v>0</v>
      </c>
      <c r="P461" s="352">
        <f t="shared" si="64"/>
        <v>0</v>
      </c>
      <c r="Q461" s="9"/>
      <c r="S461" s="32">
        <f t="shared" si="65"/>
        <v>0</v>
      </c>
      <c r="T461" s="32">
        <f t="shared" si="66"/>
        <v>0</v>
      </c>
      <c r="U461" s="32">
        <f t="shared" si="67"/>
        <v>0</v>
      </c>
    </row>
    <row r="462" spans="1:21" x14ac:dyDescent="0.2">
      <c r="A462" s="70">
        <f t="shared" si="58"/>
        <v>447</v>
      </c>
      <c r="B462" s="121">
        <f t="shared" si="59"/>
        <v>0</v>
      </c>
      <c r="C462" s="82"/>
      <c r="D462" s="106"/>
      <c r="E462" s="106"/>
      <c r="F462" s="4"/>
      <c r="G462" s="40"/>
      <c r="H462" s="77"/>
      <c r="I462" s="290"/>
      <c r="J462" s="383"/>
      <c r="K462" s="300" t="str">
        <f t="shared" si="60"/>
        <v xml:space="preserve"> </v>
      </c>
      <c r="L462" s="301"/>
      <c r="M462" s="239">
        <f t="shared" si="61"/>
        <v>0</v>
      </c>
      <c r="N462" s="95">
        <f t="shared" si="62"/>
        <v>0</v>
      </c>
      <c r="O462" s="95">
        <f t="shared" si="63"/>
        <v>0</v>
      </c>
      <c r="P462" s="352">
        <f t="shared" si="64"/>
        <v>0</v>
      </c>
      <c r="Q462" s="9"/>
      <c r="S462" s="32">
        <f t="shared" si="65"/>
        <v>0</v>
      </c>
      <c r="T462" s="32">
        <f t="shared" si="66"/>
        <v>0</v>
      </c>
      <c r="U462" s="32">
        <f t="shared" si="67"/>
        <v>0</v>
      </c>
    </row>
    <row r="463" spans="1:21" x14ac:dyDescent="0.2">
      <c r="A463" s="70">
        <f t="shared" si="58"/>
        <v>448</v>
      </c>
      <c r="B463" s="121">
        <f t="shared" si="59"/>
        <v>0</v>
      </c>
      <c r="C463" s="82"/>
      <c r="D463" s="106"/>
      <c r="E463" s="106"/>
      <c r="F463" s="4"/>
      <c r="G463" s="40"/>
      <c r="H463" s="77"/>
      <c r="I463" s="290"/>
      <c r="J463" s="383"/>
      <c r="K463" s="300" t="str">
        <f t="shared" si="60"/>
        <v xml:space="preserve"> </v>
      </c>
      <c r="L463" s="301"/>
      <c r="M463" s="239">
        <f t="shared" si="61"/>
        <v>0</v>
      </c>
      <c r="N463" s="95">
        <f t="shared" si="62"/>
        <v>0</v>
      </c>
      <c r="O463" s="95">
        <f t="shared" si="63"/>
        <v>0</v>
      </c>
      <c r="P463" s="352">
        <f t="shared" si="64"/>
        <v>0</v>
      </c>
      <c r="Q463" s="9"/>
      <c r="S463" s="32">
        <f t="shared" si="65"/>
        <v>0</v>
      </c>
      <c r="T463" s="32">
        <f t="shared" si="66"/>
        <v>0</v>
      </c>
      <c r="U463" s="32">
        <f t="shared" si="67"/>
        <v>0</v>
      </c>
    </row>
    <row r="464" spans="1:21" x14ac:dyDescent="0.2">
      <c r="A464" s="70">
        <f t="shared" si="58"/>
        <v>449</v>
      </c>
      <c r="B464" s="121">
        <f t="shared" si="59"/>
        <v>0</v>
      </c>
      <c r="C464" s="82"/>
      <c r="D464" s="106"/>
      <c r="E464" s="106"/>
      <c r="F464" s="4"/>
      <c r="G464" s="40"/>
      <c r="H464" s="77"/>
      <c r="I464" s="290"/>
      <c r="J464" s="383"/>
      <c r="K464" s="300" t="str">
        <f t="shared" si="60"/>
        <v xml:space="preserve"> </v>
      </c>
      <c r="L464" s="301"/>
      <c r="M464" s="239">
        <f t="shared" si="61"/>
        <v>0</v>
      </c>
      <c r="N464" s="95">
        <f t="shared" si="62"/>
        <v>0</v>
      </c>
      <c r="O464" s="95">
        <f t="shared" si="63"/>
        <v>0</v>
      </c>
      <c r="P464" s="352">
        <f t="shared" si="64"/>
        <v>0</v>
      </c>
      <c r="Q464" s="9"/>
      <c r="S464" s="32">
        <f t="shared" si="65"/>
        <v>0</v>
      </c>
      <c r="T464" s="32">
        <f t="shared" si="66"/>
        <v>0</v>
      </c>
      <c r="U464" s="32">
        <f t="shared" si="67"/>
        <v>0</v>
      </c>
    </row>
    <row r="465" spans="1:21" x14ac:dyDescent="0.2">
      <c r="A465" s="70">
        <f t="shared" si="58"/>
        <v>450</v>
      </c>
      <c r="B465" s="121">
        <f t="shared" si="59"/>
        <v>0</v>
      </c>
      <c r="C465" s="82"/>
      <c r="D465" s="106"/>
      <c r="E465" s="106"/>
      <c r="F465" s="4"/>
      <c r="G465" s="40"/>
      <c r="H465" s="77"/>
      <c r="I465" s="290"/>
      <c r="J465" s="383"/>
      <c r="K465" s="300" t="str">
        <f t="shared" si="60"/>
        <v xml:space="preserve"> </v>
      </c>
      <c r="L465" s="301"/>
      <c r="M465" s="239">
        <f t="shared" si="61"/>
        <v>0</v>
      </c>
      <c r="N465" s="95">
        <f t="shared" si="62"/>
        <v>0</v>
      </c>
      <c r="O465" s="95">
        <f t="shared" si="63"/>
        <v>0</v>
      </c>
      <c r="P465" s="352">
        <f t="shared" si="64"/>
        <v>0</v>
      </c>
      <c r="Q465" s="9"/>
      <c r="S465" s="32">
        <f t="shared" si="65"/>
        <v>0</v>
      </c>
      <c r="T465" s="32">
        <f t="shared" si="66"/>
        <v>0</v>
      </c>
      <c r="U465" s="32">
        <f t="shared" si="67"/>
        <v>0</v>
      </c>
    </row>
    <row r="466" spans="1:21" x14ac:dyDescent="0.2">
      <c r="A466" s="70">
        <f t="shared" si="58"/>
        <v>451</v>
      </c>
      <c r="B466" s="121">
        <f t="shared" si="59"/>
        <v>0</v>
      </c>
      <c r="C466" s="82"/>
      <c r="D466" s="106"/>
      <c r="E466" s="106"/>
      <c r="F466" s="4"/>
      <c r="G466" s="40"/>
      <c r="H466" s="77"/>
      <c r="I466" s="290"/>
      <c r="J466" s="383"/>
      <c r="K466" s="300" t="str">
        <f t="shared" si="60"/>
        <v xml:space="preserve"> </v>
      </c>
      <c r="L466" s="301"/>
      <c r="M466" s="239">
        <f t="shared" si="61"/>
        <v>0</v>
      </c>
      <c r="N466" s="95">
        <f t="shared" si="62"/>
        <v>0</v>
      </c>
      <c r="O466" s="95">
        <f t="shared" si="63"/>
        <v>0</v>
      </c>
      <c r="P466" s="352">
        <f t="shared" si="64"/>
        <v>0</v>
      </c>
      <c r="Q466" s="9"/>
      <c r="S466" s="32">
        <f t="shared" si="65"/>
        <v>0</v>
      </c>
      <c r="T466" s="32">
        <f t="shared" si="66"/>
        <v>0</v>
      </c>
      <c r="U466" s="32">
        <f t="shared" si="67"/>
        <v>0</v>
      </c>
    </row>
    <row r="467" spans="1:21" x14ac:dyDescent="0.2">
      <c r="A467" s="70">
        <f t="shared" si="58"/>
        <v>452</v>
      </c>
      <c r="B467" s="121">
        <f t="shared" si="59"/>
        <v>0</v>
      </c>
      <c r="C467" s="82"/>
      <c r="D467" s="106"/>
      <c r="E467" s="106"/>
      <c r="F467" s="4"/>
      <c r="G467" s="40"/>
      <c r="H467" s="77"/>
      <c r="I467" s="290"/>
      <c r="J467" s="383"/>
      <c r="K467" s="300" t="str">
        <f t="shared" si="60"/>
        <v xml:space="preserve"> </v>
      </c>
      <c r="L467" s="301"/>
      <c r="M467" s="239">
        <f t="shared" si="61"/>
        <v>0</v>
      </c>
      <c r="N467" s="95">
        <f t="shared" si="62"/>
        <v>0</v>
      </c>
      <c r="O467" s="95">
        <f t="shared" si="63"/>
        <v>0</v>
      </c>
      <c r="P467" s="352">
        <f t="shared" si="64"/>
        <v>0</v>
      </c>
      <c r="Q467" s="9"/>
      <c r="S467" s="32">
        <f t="shared" si="65"/>
        <v>0</v>
      </c>
      <c r="T467" s="32">
        <f t="shared" si="66"/>
        <v>0</v>
      </c>
      <c r="U467" s="32">
        <f t="shared" si="67"/>
        <v>0</v>
      </c>
    </row>
    <row r="468" spans="1:21" x14ac:dyDescent="0.2">
      <c r="A468" s="70">
        <f t="shared" si="58"/>
        <v>453</v>
      </c>
      <c r="B468" s="121">
        <f t="shared" si="59"/>
        <v>0</v>
      </c>
      <c r="C468" s="82"/>
      <c r="D468" s="106"/>
      <c r="E468" s="106"/>
      <c r="F468" s="4"/>
      <c r="G468" s="40"/>
      <c r="H468" s="77"/>
      <c r="I468" s="290"/>
      <c r="J468" s="383"/>
      <c r="K468" s="300" t="str">
        <f t="shared" si="60"/>
        <v xml:space="preserve"> </v>
      </c>
      <c r="L468" s="301"/>
      <c r="M468" s="239">
        <f t="shared" si="61"/>
        <v>0</v>
      </c>
      <c r="N468" s="95">
        <f t="shared" si="62"/>
        <v>0</v>
      </c>
      <c r="O468" s="95">
        <f t="shared" si="63"/>
        <v>0</v>
      </c>
      <c r="P468" s="352">
        <f t="shared" si="64"/>
        <v>0</v>
      </c>
      <c r="Q468" s="9"/>
      <c r="S468" s="32">
        <f t="shared" si="65"/>
        <v>0</v>
      </c>
      <c r="T468" s="32">
        <f t="shared" si="66"/>
        <v>0</v>
      </c>
      <c r="U468" s="32">
        <f t="shared" si="67"/>
        <v>0</v>
      </c>
    </row>
    <row r="469" spans="1:21" x14ac:dyDescent="0.2">
      <c r="A469" s="70">
        <f t="shared" si="58"/>
        <v>454</v>
      </c>
      <c r="B469" s="121">
        <f t="shared" si="59"/>
        <v>0</v>
      </c>
      <c r="C469" s="82"/>
      <c r="D469" s="106"/>
      <c r="E469" s="106"/>
      <c r="F469" s="4"/>
      <c r="G469" s="40"/>
      <c r="H469" s="77"/>
      <c r="I469" s="290"/>
      <c r="J469" s="383"/>
      <c r="K469" s="300" t="str">
        <f t="shared" si="60"/>
        <v xml:space="preserve"> </v>
      </c>
      <c r="L469" s="301"/>
      <c r="M469" s="239">
        <f t="shared" si="61"/>
        <v>0</v>
      </c>
      <c r="N469" s="95">
        <f t="shared" si="62"/>
        <v>0</v>
      </c>
      <c r="O469" s="95">
        <f t="shared" si="63"/>
        <v>0</v>
      </c>
      <c r="P469" s="352">
        <f t="shared" si="64"/>
        <v>0</v>
      </c>
      <c r="Q469" s="9"/>
      <c r="S469" s="32">
        <f t="shared" si="65"/>
        <v>0</v>
      </c>
      <c r="T469" s="32">
        <f t="shared" si="66"/>
        <v>0</v>
      </c>
      <c r="U469" s="32">
        <f t="shared" si="67"/>
        <v>0</v>
      </c>
    </row>
    <row r="470" spans="1:21" x14ac:dyDescent="0.2">
      <c r="A470" s="70">
        <f t="shared" si="58"/>
        <v>455</v>
      </c>
      <c r="B470" s="121">
        <f t="shared" si="59"/>
        <v>0</v>
      </c>
      <c r="C470" s="82"/>
      <c r="D470" s="106"/>
      <c r="E470" s="106"/>
      <c r="F470" s="4"/>
      <c r="G470" s="40"/>
      <c r="H470" s="77"/>
      <c r="I470" s="290"/>
      <c r="J470" s="383"/>
      <c r="K470" s="300" t="str">
        <f t="shared" si="60"/>
        <v xml:space="preserve"> </v>
      </c>
      <c r="L470" s="301"/>
      <c r="M470" s="239">
        <f t="shared" si="61"/>
        <v>0</v>
      </c>
      <c r="N470" s="95">
        <f t="shared" si="62"/>
        <v>0</v>
      </c>
      <c r="O470" s="95">
        <f t="shared" si="63"/>
        <v>0</v>
      </c>
      <c r="P470" s="352">
        <f t="shared" si="64"/>
        <v>0</v>
      </c>
      <c r="Q470" s="9"/>
      <c r="S470" s="32">
        <f t="shared" si="65"/>
        <v>0</v>
      </c>
      <c r="T470" s="32">
        <f t="shared" si="66"/>
        <v>0</v>
      </c>
      <c r="U470" s="32">
        <f t="shared" si="67"/>
        <v>0</v>
      </c>
    </row>
    <row r="471" spans="1:21" x14ac:dyDescent="0.2">
      <c r="A471" s="70">
        <f t="shared" si="58"/>
        <v>456</v>
      </c>
      <c r="B471" s="121">
        <f t="shared" si="59"/>
        <v>0</v>
      </c>
      <c r="C471" s="82"/>
      <c r="D471" s="106"/>
      <c r="E471" s="106"/>
      <c r="F471" s="4"/>
      <c r="G471" s="40"/>
      <c r="H471" s="77"/>
      <c r="I471" s="290"/>
      <c r="J471" s="383"/>
      <c r="K471" s="300" t="str">
        <f t="shared" si="60"/>
        <v xml:space="preserve"> </v>
      </c>
      <c r="L471" s="301"/>
      <c r="M471" s="239">
        <f t="shared" si="61"/>
        <v>0</v>
      </c>
      <c r="N471" s="95">
        <f t="shared" si="62"/>
        <v>0</v>
      </c>
      <c r="O471" s="95">
        <f t="shared" si="63"/>
        <v>0</v>
      </c>
      <c r="P471" s="352">
        <f t="shared" si="64"/>
        <v>0</v>
      </c>
      <c r="Q471" s="9"/>
      <c r="S471" s="32">
        <f t="shared" si="65"/>
        <v>0</v>
      </c>
      <c r="T471" s="32">
        <f t="shared" si="66"/>
        <v>0</v>
      </c>
      <c r="U471" s="32">
        <f t="shared" si="67"/>
        <v>0</v>
      </c>
    </row>
    <row r="472" spans="1:21" x14ac:dyDescent="0.2">
      <c r="A472" s="70">
        <f t="shared" si="58"/>
        <v>457</v>
      </c>
      <c r="B472" s="121">
        <f t="shared" si="59"/>
        <v>0</v>
      </c>
      <c r="C472" s="82"/>
      <c r="D472" s="106"/>
      <c r="E472" s="106"/>
      <c r="F472" s="4"/>
      <c r="G472" s="40"/>
      <c r="H472" s="77"/>
      <c r="I472" s="290"/>
      <c r="J472" s="383"/>
      <c r="K472" s="300" t="str">
        <f t="shared" si="60"/>
        <v xml:space="preserve"> </v>
      </c>
      <c r="L472" s="301"/>
      <c r="M472" s="239">
        <f t="shared" si="61"/>
        <v>0</v>
      </c>
      <c r="N472" s="95">
        <f t="shared" si="62"/>
        <v>0</v>
      </c>
      <c r="O472" s="95">
        <f t="shared" si="63"/>
        <v>0</v>
      </c>
      <c r="P472" s="352">
        <f t="shared" si="64"/>
        <v>0</v>
      </c>
      <c r="Q472" s="9"/>
      <c r="S472" s="32">
        <f t="shared" si="65"/>
        <v>0</v>
      </c>
      <c r="T472" s="32">
        <f t="shared" si="66"/>
        <v>0</v>
      </c>
      <c r="U472" s="32">
        <f t="shared" si="67"/>
        <v>0</v>
      </c>
    </row>
    <row r="473" spans="1:21" x14ac:dyDescent="0.2">
      <c r="A473" s="70">
        <f t="shared" si="58"/>
        <v>458</v>
      </c>
      <c r="B473" s="121">
        <f t="shared" si="59"/>
        <v>0</v>
      </c>
      <c r="C473" s="82"/>
      <c r="D473" s="106"/>
      <c r="E473" s="106"/>
      <c r="F473" s="4"/>
      <c r="G473" s="40"/>
      <c r="H473" s="77"/>
      <c r="I473" s="290"/>
      <c r="J473" s="383"/>
      <c r="K473" s="300" t="str">
        <f t="shared" si="60"/>
        <v xml:space="preserve"> </v>
      </c>
      <c r="L473" s="301"/>
      <c r="M473" s="239">
        <f t="shared" si="61"/>
        <v>0</v>
      </c>
      <c r="N473" s="95">
        <f t="shared" si="62"/>
        <v>0</v>
      </c>
      <c r="O473" s="95">
        <f t="shared" si="63"/>
        <v>0</v>
      </c>
      <c r="P473" s="352">
        <f t="shared" si="64"/>
        <v>0</v>
      </c>
      <c r="Q473" s="9"/>
      <c r="S473" s="32">
        <f t="shared" si="65"/>
        <v>0</v>
      </c>
      <c r="T473" s="32">
        <f t="shared" si="66"/>
        <v>0</v>
      </c>
      <c r="U473" s="32">
        <f t="shared" si="67"/>
        <v>0</v>
      </c>
    </row>
    <row r="474" spans="1:21" x14ac:dyDescent="0.2">
      <c r="A474" s="70">
        <f t="shared" si="58"/>
        <v>459</v>
      </c>
      <c r="B474" s="121">
        <f t="shared" si="59"/>
        <v>0</v>
      </c>
      <c r="C474" s="82"/>
      <c r="D474" s="106"/>
      <c r="E474" s="106"/>
      <c r="F474" s="4"/>
      <c r="G474" s="40"/>
      <c r="H474" s="77"/>
      <c r="I474" s="290"/>
      <c r="J474" s="383"/>
      <c r="K474" s="300" t="str">
        <f t="shared" si="60"/>
        <v xml:space="preserve"> </v>
      </c>
      <c r="L474" s="301"/>
      <c r="M474" s="239">
        <f t="shared" si="61"/>
        <v>0</v>
      </c>
      <c r="N474" s="95">
        <f t="shared" si="62"/>
        <v>0</v>
      </c>
      <c r="O474" s="95">
        <f t="shared" si="63"/>
        <v>0</v>
      </c>
      <c r="P474" s="352">
        <f t="shared" si="64"/>
        <v>0</v>
      </c>
      <c r="Q474" s="9"/>
      <c r="S474" s="32">
        <f t="shared" si="65"/>
        <v>0</v>
      </c>
      <c r="T474" s="32">
        <f t="shared" si="66"/>
        <v>0</v>
      </c>
      <c r="U474" s="32">
        <f t="shared" si="67"/>
        <v>0</v>
      </c>
    </row>
    <row r="475" spans="1:21" x14ac:dyDescent="0.2">
      <c r="A475" s="70">
        <f t="shared" si="58"/>
        <v>460</v>
      </c>
      <c r="B475" s="121">
        <f t="shared" si="59"/>
        <v>0</v>
      </c>
      <c r="C475" s="82"/>
      <c r="D475" s="106"/>
      <c r="E475" s="106"/>
      <c r="F475" s="4"/>
      <c r="G475" s="40"/>
      <c r="H475" s="77"/>
      <c r="I475" s="290"/>
      <c r="J475" s="383"/>
      <c r="K475" s="300" t="str">
        <f t="shared" si="60"/>
        <v xml:space="preserve"> </v>
      </c>
      <c r="L475" s="301"/>
      <c r="M475" s="239">
        <f t="shared" si="61"/>
        <v>0</v>
      </c>
      <c r="N475" s="95">
        <f t="shared" si="62"/>
        <v>0</v>
      </c>
      <c r="O475" s="95">
        <f t="shared" si="63"/>
        <v>0</v>
      </c>
      <c r="P475" s="352">
        <f t="shared" si="64"/>
        <v>0</v>
      </c>
      <c r="Q475" s="9"/>
      <c r="S475" s="32">
        <f t="shared" si="65"/>
        <v>0</v>
      </c>
      <c r="T475" s="32">
        <f t="shared" si="66"/>
        <v>0</v>
      </c>
      <c r="U475" s="32">
        <f t="shared" si="67"/>
        <v>0</v>
      </c>
    </row>
    <row r="476" spans="1:21" x14ac:dyDescent="0.2">
      <c r="A476" s="70">
        <f t="shared" si="58"/>
        <v>461</v>
      </c>
      <c r="B476" s="121">
        <f t="shared" si="59"/>
        <v>0</v>
      </c>
      <c r="C476" s="82"/>
      <c r="D476" s="106"/>
      <c r="E476" s="106"/>
      <c r="F476" s="4"/>
      <c r="G476" s="40"/>
      <c r="H476" s="77"/>
      <c r="I476" s="290"/>
      <c r="J476" s="383"/>
      <c r="K476" s="300" t="str">
        <f t="shared" si="60"/>
        <v xml:space="preserve"> </v>
      </c>
      <c r="L476" s="301"/>
      <c r="M476" s="239">
        <f t="shared" si="61"/>
        <v>0</v>
      </c>
      <c r="N476" s="95">
        <f t="shared" si="62"/>
        <v>0</v>
      </c>
      <c r="O476" s="95">
        <f t="shared" si="63"/>
        <v>0</v>
      </c>
      <c r="P476" s="352">
        <f t="shared" si="64"/>
        <v>0</v>
      </c>
      <c r="Q476" s="9"/>
      <c r="S476" s="32">
        <f t="shared" si="65"/>
        <v>0</v>
      </c>
      <c r="T476" s="32">
        <f t="shared" si="66"/>
        <v>0</v>
      </c>
      <c r="U476" s="32">
        <f t="shared" si="67"/>
        <v>0</v>
      </c>
    </row>
    <row r="477" spans="1:21" x14ac:dyDescent="0.2">
      <c r="A477" s="70">
        <f t="shared" si="58"/>
        <v>462</v>
      </c>
      <c r="B477" s="121">
        <f t="shared" si="59"/>
        <v>0</v>
      </c>
      <c r="C477" s="82"/>
      <c r="D477" s="106"/>
      <c r="E477" s="106"/>
      <c r="F477" s="4"/>
      <c r="G477" s="40"/>
      <c r="H477" s="77"/>
      <c r="I477" s="290"/>
      <c r="J477" s="383"/>
      <c r="K477" s="300" t="str">
        <f t="shared" si="60"/>
        <v xml:space="preserve"> </v>
      </c>
      <c r="L477" s="301"/>
      <c r="M477" s="239">
        <f t="shared" si="61"/>
        <v>0</v>
      </c>
      <c r="N477" s="95">
        <f t="shared" si="62"/>
        <v>0</v>
      </c>
      <c r="O477" s="95">
        <f t="shared" si="63"/>
        <v>0</v>
      </c>
      <c r="P477" s="352">
        <f t="shared" si="64"/>
        <v>0</v>
      </c>
      <c r="Q477" s="9"/>
      <c r="S477" s="32">
        <f t="shared" si="65"/>
        <v>0</v>
      </c>
      <c r="T477" s="32">
        <f t="shared" si="66"/>
        <v>0</v>
      </c>
      <c r="U477" s="32">
        <f t="shared" si="67"/>
        <v>0</v>
      </c>
    </row>
    <row r="478" spans="1:21" x14ac:dyDescent="0.2">
      <c r="A478" s="70">
        <f t="shared" si="58"/>
        <v>463</v>
      </c>
      <c r="B478" s="121">
        <f t="shared" si="59"/>
        <v>0</v>
      </c>
      <c r="C478" s="82"/>
      <c r="D478" s="106"/>
      <c r="E478" s="106"/>
      <c r="F478" s="4"/>
      <c r="G478" s="40"/>
      <c r="H478" s="77"/>
      <c r="I478" s="290"/>
      <c r="J478" s="383"/>
      <c r="K478" s="300" t="str">
        <f t="shared" si="60"/>
        <v xml:space="preserve"> </v>
      </c>
      <c r="L478" s="301"/>
      <c r="M478" s="239">
        <f t="shared" si="61"/>
        <v>0</v>
      </c>
      <c r="N478" s="95">
        <f t="shared" si="62"/>
        <v>0</v>
      </c>
      <c r="O478" s="95">
        <f t="shared" si="63"/>
        <v>0</v>
      </c>
      <c r="P478" s="352">
        <f t="shared" si="64"/>
        <v>0</v>
      </c>
      <c r="Q478" s="9"/>
      <c r="S478" s="32">
        <f t="shared" si="65"/>
        <v>0</v>
      </c>
      <c r="T478" s="32">
        <f t="shared" si="66"/>
        <v>0</v>
      </c>
      <c r="U478" s="32">
        <f t="shared" si="67"/>
        <v>0</v>
      </c>
    </row>
    <row r="479" spans="1:21" x14ac:dyDescent="0.2">
      <c r="A479" s="70">
        <f t="shared" si="58"/>
        <v>464</v>
      </c>
      <c r="B479" s="121">
        <f t="shared" si="59"/>
        <v>0</v>
      </c>
      <c r="C479" s="82"/>
      <c r="D479" s="106"/>
      <c r="E479" s="106"/>
      <c r="F479" s="4"/>
      <c r="G479" s="40"/>
      <c r="H479" s="77"/>
      <c r="I479" s="290"/>
      <c r="J479" s="383"/>
      <c r="K479" s="300" t="str">
        <f t="shared" si="60"/>
        <v xml:space="preserve"> </v>
      </c>
      <c r="L479" s="301"/>
      <c r="M479" s="239">
        <f t="shared" si="61"/>
        <v>0</v>
      </c>
      <c r="N479" s="95">
        <f t="shared" si="62"/>
        <v>0</v>
      </c>
      <c r="O479" s="95">
        <f t="shared" si="63"/>
        <v>0</v>
      </c>
      <c r="P479" s="352">
        <f t="shared" si="64"/>
        <v>0</v>
      </c>
      <c r="Q479" s="9"/>
      <c r="S479" s="32">
        <f t="shared" si="65"/>
        <v>0</v>
      </c>
      <c r="T479" s="32">
        <f t="shared" si="66"/>
        <v>0</v>
      </c>
      <c r="U479" s="32">
        <f t="shared" si="67"/>
        <v>0</v>
      </c>
    </row>
    <row r="480" spans="1:21" x14ac:dyDescent="0.2">
      <c r="A480" s="70">
        <f t="shared" si="58"/>
        <v>465</v>
      </c>
      <c r="B480" s="121">
        <f t="shared" si="59"/>
        <v>0</v>
      </c>
      <c r="C480" s="82"/>
      <c r="D480" s="106"/>
      <c r="E480" s="106"/>
      <c r="F480" s="4"/>
      <c r="G480" s="40"/>
      <c r="H480" s="77"/>
      <c r="I480" s="290"/>
      <c r="J480" s="383"/>
      <c r="K480" s="300" t="str">
        <f t="shared" si="60"/>
        <v xml:space="preserve"> </v>
      </c>
      <c r="L480" s="301"/>
      <c r="M480" s="239">
        <f t="shared" si="61"/>
        <v>0</v>
      </c>
      <c r="N480" s="95">
        <f t="shared" si="62"/>
        <v>0</v>
      </c>
      <c r="O480" s="95">
        <f t="shared" si="63"/>
        <v>0</v>
      </c>
      <c r="P480" s="352">
        <f t="shared" si="64"/>
        <v>0</v>
      </c>
      <c r="Q480" s="9"/>
      <c r="S480" s="32">
        <f t="shared" si="65"/>
        <v>0</v>
      </c>
      <c r="T480" s="32">
        <f t="shared" si="66"/>
        <v>0</v>
      </c>
      <c r="U480" s="32">
        <f t="shared" si="67"/>
        <v>0</v>
      </c>
    </row>
    <row r="481" spans="1:21" x14ac:dyDescent="0.2">
      <c r="A481" s="70">
        <f t="shared" si="58"/>
        <v>466</v>
      </c>
      <c r="B481" s="121">
        <f t="shared" si="59"/>
        <v>0</v>
      </c>
      <c r="C481" s="82"/>
      <c r="D481" s="106"/>
      <c r="E481" s="106"/>
      <c r="F481" s="4"/>
      <c r="G481" s="40"/>
      <c r="H481" s="77"/>
      <c r="I481" s="290"/>
      <c r="J481" s="383"/>
      <c r="K481" s="300" t="str">
        <f t="shared" si="60"/>
        <v xml:space="preserve"> </v>
      </c>
      <c r="L481" s="301"/>
      <c r="M481" s="239">
        <f t="shared" si="61"/>
        <v>0</v>
      </c>
      <c r="N481" s="95">
        <f t="shared" si="62"/>
        <v>0</v>
      </c>
      <c r="O481" s="95">
        <f t="shared" si="63"/>
        <v>0</v>
      </c>
      <c r="P481" s="352">
        <f t="shared" si="64"/>
        <v>0</v>
      </c>
      <c r="Q481" s="9"/>
      <c r="S481" s="32">
        <f t="shared" si="65"/>
        <v>0</v>
      </c>
      <c r="T481" s="32">
        <f t="shared" si="66"/>
        <v>0</v>
      </c>
      <c r="U481" s="32">
        <f t="shared" si="67"/>
        <v>0</v>
      </c>
    </row>
    <row r="482" spans="1:21" x14ac:dyDescent="0.2">
      <c r="A482" s="70">
        <f t="shared" si="58"/>
        <v>467</v>
      </c>
      <c r="B482" s="121">
        <f t="shared" si="59"/>
        <v>0</v>
      </c>
      <c r="C482" s="82"/>
      <c r="D482" s="106"/>
      <c r="E482" s="106"/>
      <c r="F482" s="4"/>
      <c r="G482" s="40"/>
      <c r="H482" s="77"/>
      <c r="I482" s="290"/>
      <c r="J482" s="383"/>
      <c r="K482" s="300" t="str">
        <f t="shared" si="60"/>
        <v xml:space="preserve"> </v>
      </c>
      <c r="L482" s="301"/>
      <c r="M482" s="239">
        <f t="shared" si="61"/>
        <v>0</v>
      </c>
      <c r="N482" s="95">
        <f t="shared" si="62"/>
        <v>0</v>
      </c>
      <c r="O482" s="95">
        <f t="shared" si="63"/>
        <v>0</v>
      </c>
      <c r="P482" s="352">
        <f t="shared" si="64"/>
        <v>0</v>
      </c>
      <c r="Q482" s="9"/>
      <c r="S482" s="32">
        <f t="shared" si="65"/>
        <v>0</v>
      </c>
      <c r="T482" s="32">
        <f t="shared" si="66"/>
        <v>0</v>
      </c>
      <c r="U482" s="32">
        <f t="shared" si="67"/>
        <v>0</v>
      </c>
    </row>
    <row r="483" spans="1:21" x14ac:dyDescent="0.2">
      <c r="A483" s="70">
        <f t="shared" si="58"/>
        <v>468</v>
      </c>
      <c r="B483" s="121">
        <f t="shared" si="59"/>
        <v>0</v>
      </c>
      <c r="C483" s="82"/>
      <c r="D483" s="106"/>
      <c r="E483" s="106"/>
      <c r="F483" s="4"/>
      <c r="G483" s="40"/>
      <c r="H483" s="77"/>
      <c r="I483" s="290"/>
      <c r="J483" s="383"/>
      <c r="K483" s="300" t="str">
        <f t="shared" si="60"/>
        <v xml:space="preserve"> </v>
      </c>
      <c r="L483" s="301"/>
      <c r="M483" s="239">
        <f t="shared" si="61"/>
        <v>0</v>
      </c>
      <c r="N483" s="95">
        <f t="shared" si="62"/>
        <v>0</v>
      </c>
      <c r="O483" s="95">
        <f t="shared" si="63"/>
        <v>0</v>
      </c>
      <c r="P483" s="352">
        <f t="shared" si="64"/>
        <v>0</v>
      </c>
      <c r="Q483" s="9"/>
      <c r="S483" s="32">
        <f t="shared" si="65"/>
        <v>0</v>
      </c>
      <c r="T483" s="32">
        <f t="shared" si="66"/>
        <v>0</v>
      </c>
      <c r="U483" s="32">
        <f t="shared" si="67"/>
        <v>0</v>
      </c>
    </row>
    <row r="484" spans="1:21" x14ac:dyDescent="0.2">
      <c r="A484" s="70">
        <f t="shared" si="58"/>
        <v>469</v>
      </c>
      <c r="B484" s="121">
        <f t="shared" si="59"/>
        <v>0</v>
      </c>
      <c r="C484" s="82"/>
      <c r="D484" s="106"/>
      <c r="E484" s="106"/>
      <c r="F484" s="4"/>
      <c r="G484" s="40"/>
      <c r="H484" s="77"/>
      <c r="I484" s="290"/>
      <c r="J484" s="383"/>
      <c r="K484" s="300" t="str">
        <f t="shared" si="60"/>
        <v xml:space="preserve"> </v>
      </c>
      <c r="L484" s="301"/>
      <c r="M484" s="239">
        <f t="shared" si="61"/>
        <v>0</v>
      </c>
      <c r="N484" s="95">
        <f t="shared" si="62"/>
        <v>0</v>
      </c>
      <c r="O484" s="95">
        <f t="shared" si="63"/>
        <v>0</v>
      </c>
      <c r="P484" s="352">
        <f t="shared" si="64"/>
        <v>0</v>
      </c>
      <c r="Q484" s="9"/>
      <c r="S484" s="32">
        <f t="shared" si="65"/>
        <v>0</v>
      </c>
      <c r="T484" s="32">
        <f t="shared" si="66"/>
        <v>0</v>
      </c>
      <c r="U484" s="32">
        <f t="shared" si="67"/>
        <v>0</v>
      </c>
    </row>
    <row r="485" spans="1:21" x14ac:dyDescent="0.2">
      <c r="A485" s="70">
        <f t="shared" si="58"/>
        <v>470</v>
      </c>
      <c r="B485" s="121">
        <f t="shared" si="59"/>
        <v>0</v>
      </c>
      <c r="C485" s="82"/>
      <c r="D485" s="106"/>
      <c r="E485" s="106"/>
      <c r="F485" s="4"/>
      <c r="G485" s="40"/>
      <c r="H485" s="77"/>
      <c r="I485" s="290"/>
      <c r="J485" s="383"/>
      <c r="K485" s="300" t="str">
        <f t="shared" si="60"/>
        <v xml:space="preserve"> </v>
      </c>
      <c r="L485" s="301"/>
      <c r="M485" s="239">
        <f t="shared" si="61"/>
        <v>0</v>
      </c>
      <c r="N485" s="95">
        <f t="shared" si="62"/>
        <v>0</v>
      </c>
      <c r="O485" s="95">
        <f t="shared" si="63"/>
        <v>0</v>
      </c>
      <c r="P485" s="352">
        <f t="shared" si="64"/>
        <v>0</v>
      </c>
      <c r="Q485" s="9"/>
      <c r="S485" s="32">
        <f t="shared" si="65"/>
        <v>0</v>
      </c>
      <c r="T485" s="32">
        <f t="shared" si="66"/>
        <v>0</v>
      </c>
      <c r="U485" s="32">
        <f t="shared" si="67"/>
        <v>0</v>
      </c>
    </row>
    <row r="486" spans="1:21" x14ac:dyDescent="0.2">
      <c r="A486" s="70">
        <f t="shared" si="58"/>
        <v>471</v>
      </c>
      <c r="B486" s="121">
        <f t="shared" si="59"/>
        <v>0</v>
      </c>
      <c r="C486" s="82"/>
      <c r="D486" s="106"/>
      <c r="E486" s="106"/>
      <c r="F486" s="4"/>
      <c r="G486" s="40"/>
      <c r="H486" s="77"/>
      <c r="I486" s="290"/>
      <c r="J486" s="383"/>
      <c r="K486" s="300" t="str">
        <f t="shared" si="60"/>
        <v xml:space="preserve"> </v>
      </c>
      <c r="L486" s="301"/>
      <c r="M486" s="239">
        <f t="shared" si="61"/>
        <v>0</v>
      </c>
      <c r="N486" s="95">
        <f t="shared" si="62"/>
        <v>0</v>
      </c>
      <c r="O486" s="95">
        <f t="shared" si="63"/>
        <v>0</v>
      </c>
      <c r="P486" s="352">
        <f t="shared" si="64"/>
        <v>0</v>
      </c>
      <c r="Q486" s="9"/>
      <c r="S486" s="32">
        <f t="shared" si="65"/>
        <v>0</v>
      </c>
      <c r="T486" s="32">
        <f t="shared" si="66"/>
        <v>0</v>
      </c>
      <c r="U486" s="32">
        <f t="shared" si="67"/>
        <v>0</v>
      </c>
    </row>
    <row r="487" spans="1:21" x14ac:dyDescent="0.2">
      <c r="A487" s="70">
        <f t="shared" si="58"/>
        <v>472</v>
      </c>
      <c r="B487" s="121">
        <f t="shared" si="59"/>
        <v>0</v>
      </c>
      <c r="C487" s="82"/>
      <c r="D487" s="106"/>
      <c r="E487" s="106"/>
      <c r="F487" s="4"/>
      <c r="G487" s="40"/>
      <c r="H487" s="77"/>
      <c r="I487" s="290"/>
      <c r="J487" s="383"/>
      <c r="K487" s="300" t="str">
        <f t="shared" si="60"/>
        <v xml:space="preserve"> </v>
      </c>
      <c r="L487" s="301"/>
      <c r="M487" s="239">
        <f t="shared" si="61"/>
        <v>0</v>
      </c>
      <c r="N487" s="95">
        <f t="shared" si="62"/>
        <v>0</v>
      </c>
      <c r="O487" s="95">
        <f t="shared" si="63"/>
        <v>0</v>
      </c>
      <c r="P487" s="352">
        <f t="shared" si="64"/>
        <v>0</v>
      </c>
      <c r="Q487" s="9"/>
      <c r="S487" s="32">
        <f t="shared" si="65"/>
        <v>0</v>
      </c>
      <c r="T487" s="32">
        <f t="shared" si="66"/>
        <v>0</v>
      </c>
      <c r="U487" s="32">
        <f t="shared" si="67"/>
        <v>0</v>
      </c>
    </row>
    <row r="488" spans="1:21" x14ac:dyDescent="0.2">
      <c r="A488" s="70">
        <f t="shared" si="58"/>
        <v>473</v>
      </c>
      <c r="B488" s="121">
        <f t="shared" si="59"/>
        <v>0</v>
      </c>
      <c r="C488" s="82"/>
      <c r="D488" s="106"/>
      <c r="E488" s="106"/>
      <c r="F488" s="4"/>
      <c r="G488" s="40"/>
      <c r="H488" s="77"/>
      <c r="I488" s="290"/>
      <c r="J488" s="383"/>
      <c r="K488" s="300" t="str">
        <f t="shared" si="60"/>
        <v xml:space="preserve"> </v>
      </c>
      <c r="L488" s="301"/>
      <c r="M488" s="239">
        <f t="shared" si="61"/>
        <v>0</v>
      </c>
      <c r="N488" s="95">
        <f t="shared" si="62"/>
        <v>0</v>
      </c>
      <c r="O488" s="95">
        <f t="shared" si="63"/>
        <v>0</v>
      </c>
      <c r="P488" s="352">
        <f t="shared" si="64"/>
        <v>0</v>
      </c>
      <c r="Q488" s="9"/>
      <c r="S488" s="32">
        <f t="shared" si="65"/>
        <v>0</v>
      </c>
      <c r="T488" s="32">
        <f t="shared" si="66"/>
        <v>0</v>
      </c>
      <c r="U488" s="32">
        <f t="shared" si="67"/>
        <v>0</v>
      </c>
    </row>
    <row r="489" spans="1:21" x14ac:dyDescent="0.2">
      <c r="A489" s="70">
        <f t="shared" si="58"/>
        <v>474</v>
      </c>
      <c r="B489" s="121">
        <f t="shared" si="59"/>
        <v>0</v>
      </c>
      <c r="C489" s="82"/>
      <c r="D489" s="106"/>
      <c r="E489" s="106"/>
      <c r="F489" s="4"/>
      <c r="G489" s="40"/>
      <c r="H489" s="77"/>
      <c r="I489" s="290"/>
      <c r="J489" s="383"/>
      <c r="K489" s="300" t="str">
        <f t="shared" si="60"/>
        <v xml:space="preserve"> </v>
      </c>
      <c r="L489" s="301"/>
      <c r="M489" s="239">
        <f t="shared" si="61"/>
        <v>0</v>
      </c>
      <c r="N489" s="95">
        <f t="shared" si="62"/>
        <v>0</v>
      </c>
      <c r="O489" s="95">
        <f t="shared" si="63"/>
        <v>0</v>
      </c>
      <c r="P489" s="352">
        <f t="shared" si="64"/>
        <v>0</v>
      </c>
      <c r="Q489" s="9"/>
      <c r="S489" s="32">
        <f t="shared" si="65"/>
        <v>0</v>
      </c>
      <c r="T489" s="32">
        <f t="shared" si="66"/>
        <v>0</v>
      </c>
      <c r="U489" s="32">
        <f t="shared" si="67"/>
        <v>0</v>
      </c>
    </row>
    <row r="490" spans="1:21" x14ac:dyDescent="0.2">
      <c r="A490" s="70">
        <f t="shared" si="58"/>
        <v>475</v>
      </c>
      <c r="B490" s="121">
        <f t="shared" si="59"/>
        <v>0</v>
      </c>
      <c r="C490" s="82"/>
      <c r="D490" s="106"/>
      <c r="E490" s="106"/>
      <c r="F490" s="4"/>
      <c r="G490" s="40"/>
      <c r="H490" s="77"/>
      <c r="I490" s="290"/>
      <c r="J490" s="383"/>
      <c r="K490" s="300" t="str">
        <f t="shared" si="60"/>
        <v xml:space="preserve"> </v>
      </c>
      <c r="L490" s="301"/>
      <c r="M490" s="239">
        <f t="shared" si="61"/>
        <v>0</v>
      </c>
      <c r="N490" s="95">
        <f t="shared" si="62"/>
        <v>0</v>
      </c>
      <c r="O490" s="95">
        <f t="shared" si="63"/>
        <v>0</v>
      </c>
      <c r="P490" s="352">
        <f t="shared" si="64"/>
        <v>0</v>
      </c>
      <c r="Q490" s="9"/>
      <c r="S490" s="32">
        <f t="shared" si="65"/>
        <v>0</v>
      </c>
      <c r="T490" s="32">
        <f t="shared" si="66"/>
        <v>0</v>
      </c>
      <c r="U490" s="32">
        <f t="shared" si="67"/>
        <v>0</v>
      </c>
    </row>
    <row r="491" spans="1:21" x14ac:dyDescent="0.2">
      <c r="A491" s="70">
        <f t="shared" si="58"/>
        <v>476</v>
      </c>
      <c r="B491" s="121">
        <f t="shared" si="59"/>
        <v>0</v>
      </c>
      <c r="C491" s="82"/>
      <c r="D491" s="106"/>
      <c r="E491" s="106"/>
      <c r="F491" s="4"/>
      <c r="G491" s="40"/>
      <c r="H491" s="77"/>
      <c r="I491" s="290"/>
      <c r="J491" s="383"/>
      <c r="K491" s="300" t="str">
        <f t="shared" si="60"/>
        <v xml:space="preserve"> </v>
      </c>
      <c r="L491" s="301"/>
      <c r="M491" s="239">
        <f t="shared" si="61"/>
        <v>0</v>
      </c>
      <c r="N491" s="95">
        <f t="shared" si="62"/>
        <v>0</v>
      </c>
      <c r="O491" s="95">
        <f t="shared" si="63"/>
        <v>0</v>
      </c>
      <c r="P491" s="352">
        <f t="shared" si="64"/>
        <v>0</v>
      </c>
      <c r="Q491" s="9"/>
      <c r="S491" s="32">
        <f t="shared" si="65"/>
        <v>0</v>
      </c>
      <c r="T491" s="32">
        <f t="shared" si="66"/>
        <v>0</v>
      </c>
      <c r="U491" s="32">
        <f t="shared" si="67"/>
        <v>0</v>
      </c>
    </row>
    <row r="492" spans="1:21" x14ac:dyDescent="0.2">
      <c r="A492" s="70">
        <f t="shared" si="58"/>
        <v>477</v>
      </c>
      <c r="B492" s="121">
        <f t="shared" si="59"/>
        <v>0</v>
      </c>
      <c r="C492" s="82"/>
      <c r="D492" s="106"/>
      <c r="E492" s="106"/>
      <c r="F492" s="4"/>
      <c r="G492" s="40"/>
      <c r="H492" s="77"/>
      <c r="I492" s="290"/>
      <c r="J492" s="383"/>
      <c r="K492" s="300" t="str">
        <f t="shared" si="60"/>
        <v xml:space="preserve"> </v>
      </c>
      <c r="L492" s="301"/>
      <c r="M492" s="239">
        <f t="shared" si="61"/>
        <v>0</v>
      </c>
      <c r="N492" s="95">
        <f t="shared" si="62"/>
        <v>0</v>
      </c>
      <c r="O492" s="95">
        <f t="shared" si="63"/>
        <v>0</v>
      </c>
      <c r="P492" s="352">
        <f t="shared" si="64"/>
        <v>0</v>
      </c>
      <c r="Q492" s="9"/>
      <c r="S492" s="32">
        <f t="shared" si="65"/>
        <v>0</v>
      </c>
      <c r="T492" s="32">
        <f t="shared" si="66"/>
        <v>0</v>
      </c>
      <c r="U492" s="32">
        <f t="shared" si="67"/>
        <v>0</v>
      </c>
    </row>
    <row r="493" spans="1:21" x14ac:dyDescent="0.2">
      <c r="A493" s="70">
        <f t="shared" si="58"/>
        <v>478</v>
      </c>
      <c r="B493" s="121">
        <f t="shared" si="59"/>
        <v>0</v>
      </c>
      <c r="C493" s="82"/>
      <c r="D493" s="106"/>
      <c r="E493" s="106"/>
      <c r="F493" s="4"/>
      <c r="G493" s="40"/>
      <c r="H493" s="77"/>
      <c r="I493" s="290"/>
      <c r="J493" s="383"/>
      <c r="K493" s="300" t="str">
        <f t="shared" si="60"/>
        <v xml:space="preserve"> </v>
      </c>
      <c r="L493" s="301"/>
      <c r="M493" s="239">
        <f t="shared" si="61"/>
        <v>0</v>
      </c>
      <c r="N493" s="95">
        <f t="shared" si="62"/>
        <v>0</v>
      </c>
      <c r="O493" s="95">
        <f t="shared" si="63"/>
        <v>0</v>
      </c>
      <c r="P493" s="352">
        <f t="shared" si="64"/>
        <v>0</v>
      </c>
      <c r="Q493" s="9"/>
      <c r="S493" s="32">
        <f t="shared" si="65"/>
        <v>0</v>
      </c>
      <c r="T493" s="32">
        <f t="shared" si="66"/>
        <v>0</v>
      </c>
      <c r="U493" s="32">
        <f t="shared" si="67"/>
        <v>0</v>
      </c>
    </row>
    <row r="494" spans="1:21" x14ac:dyDescent="0.2">
      <c r="A494" s="70">
        <f t="shared" si="58"/>
        <v>479</v>
      </c>
      <c r="B494" s="121">
        <f t="shared" si="59"/>
        <v>0</v>
      </c>
      <c r="C494" s="82"/>
      <c r="D494" s="106"/>
      <c r="E494" s="106"/>
      <c r="F494" s="4"/>
      <c r="G494" s="40"/>
      <c r="H494" s="77"/>
      <c r="I494" s="290"/>
      <c r="J494" s="383"/>
      <c r="K494" s="300" t="str">
        <f t="shared" si="60"/>
        <v xml:space="preserve"> </v>
      </c>
      <c r="L494" s="301"/>
      <c r="M494" s="239">
        <f t="shared" si="61"/>
        <v>0</v>
      </c>
      <c r="N494" s="95">
        <f t="shared" si="62"/>
        <v>0</v>
      </c>
      <c r="O494" s="95">
        <f t="shared" si="63"/>
        <v>0</v>
      </c>
      <c r="P494" s="352">
        <f t="shared" si="64"/>
        <v>0</v>
      </c>
      <c r="Q494" s="9"/>
      <c r="S494" s="32">
        <f t="shared" si="65"/>
        <v>0</v>
      </c>
      <c r="T494" s="32">
        <f t="shared" si="66"/>
        <v>0</v>
      </c>
      <c r="U494" s="32">
        <f t="shared" si="67"/>
        <v>0</v>
      </c>
    </row>
    <row r="495" spans="1:21" x14ac:dyDescent="0.2">
      <c r="A495" s="70">
        <f t="shared" si="58"/>
        <v>480</v>
      </c>
      <c r="B495" s="121">
        <f t="shared" si="59"/>
        <v>0</v>
      </c>
      <c r="C495" s="82"/>
      <c r="D495" s="106"/>
      <c r="E495" s="106"/>
      <c r="F495" s="4"/>
      <c r="G495" s="40"/>
      <c r="H495" s="77"/>
      <c r="I495" s="290"/>
      <c r="J495" s="383"/>
      <c r="K495" s="300" t="str">
        <f t="shared" si="60"/>
        <v xml:space="preserve"> </v>
      </c>
      <c r="L495" s="301"/>
      <c r="M495" s="239">
        <f t="shared" si="61"/>
        <v>0</v>
      </c>
      <c r="N495" s="95">
        <f t="shared" si="62"/>
        <v>0</v>
      </c>
      <c r="O495" s="95">
        <f t="shared" si="63"/>
        <v>0</v>
      </c>
      <c r="P495" s="352">
        <f t="shared" si="64"/>
        <v>0</v>
      </c>
      <c r="Q495" s="9"/>
      <c r="S495" s="32">
        <f t="shared" si="65"/>
        <v>0</v>
      </c>
      <c r="T495" s="32">
        <f t="shared" si="66"/>
        <v>0</v>
      </c>
      <c r="U495" s="32">
        <f t="shared" si="67"/>
        <v>0</v>
      </c>
    </row>
    <row r="496" spans="1:21" x14ac:dyDescent="0.2">
      <c r="A496" s="70">
        <f t="shared" si="58"/>
        <v>481</v>
      </c>
      <c r="B496" s="121">
        <f t="shared" si="59"/>
        <v>0</v>
      </c>
      <c r="C496" s="82"/>
      <c r="D496" s="106"/>
      <c r="E496" s="106"/>
      <c r="F496" s="4"/>
      <c r="G496" s="40"/>
      <c r="H496" s="77"/>
      <c r="I496" s="290"/>
      <c r="J496" s="383"/>
      <c r="K496" s="300" t="str">
        <f t="shared" si="60"/>
        <v xml:space="preserve"> </v>
      </c>
      <c r="L496" s="301"/>
      <c r="M496" s="239">
        <f t="shared" si="61"/>
        <v>0</v>
      </c>
      <c r="N496" s="95">
        <f t="shared" si="62"/>
        <v>0</v>
      </c>
      <c r="O496" s="95">
        <f t="shared" si="63"/>
        <v>0</v>
      </c>
      <c r="P496" s="352">
        <f t="shared" si="64"/>
        <v>0</v>
      </c>
      <c r="Q496" s="9"/>
      <c r="S496" s="32">
        <f t="shared" si="65"/>
        <v>0</v>
      </c>
      <c r="T496" s="32">
        <f t="shared" si="66"/>
        <v>0</v>
      </c>
      <c r="U496" s="32">
        <f t="shared" si="67"/>
        <v>0</v>
      </c>
    </row>
    <row r="497" spans="1:21" x14ac:dyDescent="0.2">
      <c r="A497" s="70">
        <f t="shared" si="58"/>
        <v>482</v>
      </c>
      <c r="B497" s="121">
        <f t="shared" si="59"/>
        <v>0</v>
      </c>
      <c r="C497" s="82"/>
      <c r="D497" s="106"/>
      <c r="E497" s="106"/>
      <c r="F497" s="4"/>
      <c r="G497" s="40"/>
      <c r="H497" s="77"/>
      <c r="I497" s="290"/>
      <c r="J497" s="383"/>
      <c r="K497" s="300" t="str">
        <f t="shared" si="60"/>
        <v xml:space="preserve"> </v>
      </c>
      <c r="L497" s="301"/>
      <c r="M497" s="239">
        <f t="shared" si="61"/>
        <v>0</v>
      </c>
      <c r="N497" s="95">
        <f t="shared" si="62"/>
        <v>0</v>
      </c>
      <c r="O497" s="95">
        <f t="shared" si="63"/>
        <v>0</v>
      </c>
      <c r="P497" s="352">
        <f t="shared" si="64"/>
        <v>0</v>
      </c>
      <c r="Q497" s="9"/>
      <c r="S497" s="32">
        <f t="shared" si="65"/>
        <v>0</v>
      </c>
      <c r="T497" s="32">
        <f t="shared" si="66"/>
        <v>0</v>
      </c>
      <c r="U497" s="32">
        <f t="shared" si="67"/>
        <v>0</v>
      </c>
    </row>
    <row r="498" spans="1:21" x14ac:dyDescent="0.2">
      <c r="A498" s="70">
        <f t="shared" si="58"/>
        <v>483</v>
      </c>
      <c r="B498" s="121">
        <f t="shared" si="59"/>
        <v>0</v>
      </c>
      <c r="C498" s="82"/>
      <c r="D498" s="106"/>
      <c r="E498" s="106"/>
      <c r="F498" s="4"/>
      <c r="G498" s="40"/>
      <c r="H498" s="77"/>
      <c r="I498" s="290"/>
      <c r="J498" s="383"/>
      <c r="K498" s="300" t="str">
        <f t="shared" si="60"/>
        <v xml:space="preserve"> </v>
      </c>
      <c r="L498" s="301"/>
      <c r="M498" s="239">
        <f t="shared" si="61"/>
        <v>0</v>
      </c>
      <c r="N498" s="95">
        <f t="shared" si="62"/>
        <v>0</v>
      </c>
      <c r="O498" s="95">
        <f t="shared" si="63"/>
        <v>0</v>
      </c>
      <c r="P498" s="352">
        <f t="shared" si="64"/>
        <v>0</v>
      </c>
      <c r="Q498" s="9"/>
      <c r="S498" s="32">
        <f t="shared" si="65"/>
        <v>0</v>
      </c>
      <c r="T498" s="32">
        <f t="shared" si="66"/>
        <v>0</v>
      </c>
      <c r="U498" s="32">
        <f t="shared" si="67"/>
        <v>0</v>
      </c>
    </row>
    <row r="499" spans="1:21" x14ac:dyDescent="0.2">
      <c r="A499" s="70">
        <f t="shared" si="58"/>
        <v>484</v>
      </c>
      <c r="B499" s="121">
        <f t="shared" si="59"/>
        <v>0</v>
      </c>
      <c r="C499" s="82"/>
      <c r="D499" s="106"/>
      <c r="E499" s="106"/>
      <c r="F499" s="4"/>
      <c r="G499" s="40"/>
      <c r="H499" s="77"/>
      <c r="I499" s="290"/>
      <c r="J499" s="383"/>
      <c r="K499" s="300" t="str">
        <f t="shared" si="60"/>
        <v xml:space="preserve"> </v>
      </c>
      <c r="L499" s="301"/>
      <c r="M499" s="239">
        <f t="shared" si="61"/>
        <v>0</v>
      </c>
      <c r="N499" s="95">
        <f t="shared" si="62"/>
        <v>0</v>
      </c>
      <c r="O499" s="95">
        <f t="shared" si="63"/>
        <v>0</v>
      </c>
      <c r="P499" s="352">
        <f t="shared" si="64"/>
        <v>0</v>
      </c>
      <c r="Q499" s="9"/>
      <c r="S499" s="32">
        <f t="shared" si="65"/>
        <v>0</v>
      </c>
      <c r="T499" s="32">
        <f t="shared" si="66"/>
        <v>0</v>
      </c>
      <c r="U499" s="32">
        <f t="shared" si="67"/>
        <v>0</v>
      </c>
    </row>
    <row r="500" spans="1:21" x14ac:dyDescent="0.2">
      <c r="A500" s="70">
        <f t="shared" si="58"/>
        <v>485</v>
      </c>
      <c r="B500" s="121">
        <f t="shared" si="59"/>
        <v>0</v>
      </c>
      <c r="C500" s="82"/>
      <c r="D500" s="106"/>
      <c r="E500" s="106"/>
      <c r="F500" s="4"/>
      <c r="G500" s="40"/>
      <c r="H500" s="77"/>
      <c r="I500" s="290"/>
      <c r="J500" s="383"/>
      <c r="K500" s="300" t="str">
        <f t="shared" si="60"/>
        <v xml:space="preserve"> </v>
      </c>
      <c r="L500" s="301"/>
      <c r="M500" s="239">
        <f t="shared" si="61"/>
        <v>0</v>
      </c>
      <c r="N500" s="95">
        <f t="shared" si="62"/>
        <v>0</v>
      </c>
      <c r="O500" s="95">
        <f t="shared" si="63"/>
        <v>0</v>
      </c>
      <c r="P500" s="352">
        <f t="shared" si="64"/>
        <v>0</v>
      </c>
      <c r="Q500" s="9"/>
      <c r="S500" s="32">
        <f t="shared" si="65"/>
        <v>0</v>
      </c>
      <c r="T500" s="32">
        <f t="shared" si="66"/>
        <v>0</v>
      </c>
      <c r="U500" s="32">
        <f t="shared" si="67"/>
        <v>0</v>
      </c>
    </row>
    <row r="501" spans="1:21" x14ac:dyDescent="0.2">
      <c r="A501" s="70">
        <f t="shared" si="58"/>
        <v>486</v>
      </c>
      <c r="B501" s="121">
        <f t="shared" si="59"/>
        <v>0</v>
      </c>
      <c r="C501" s="82"/>
      <c r="D501" s="106"/>
      <c r="E501" s="106"/>
      <c r="F501" s="4"/>
      <c r="G501" s="40"/>
      <c r="H501" s="77"/>
      <c r="I501" s="290"/>
      <c r="J501" s="383"/>
      <c r="K501" s="300" t="str">
        <f t="shared" si="60"/>
        <v xml:space="preserve"> </v>
      </c>
      <c r="L501" s="301"/>
      <c r="M501" s="239">
        <f t="shared" si="61"/>
        <v>0</v>
      </c>
      <c r="N501" s="95">
        <f t="shared" si="62"/>
        <v>0</v>
      </c>
      <c r="O501" s="95">
        <f t="shared" si="63"/>
        <v>0</v>
      </c>
      <c r="P501" s="352">
        <f t="shared" si="64"/>
        <v>0</v>
      </c>
      <c r="Q501" s="9"/>
      <c r="S501" s="32">
        <f t="shared" si="65"/>
        <v>0</v>
      </c>
      <c r="T501" s="32">
        <f t="shared" si="66"/>
        <v>0</v>
      </c>
      <c r="U501" s="32">
        <f t="shared" si="67"/>
        <v>0</v>
      </c>
    </row>
    <row r="502" spans="1:21" x14ac:dyDescent="0.2">
      <c r="A502" s="70">
        <f t="shared" si="58"/>
        <v>487</v>
      </c>
      <c r="B502" s="121">
        <f t="shared" si="59"/>
        <v>0</v>
      </c>
      <c r="C502" s="82"/>
      <c r="D502" s="106"/>
      <c r="E502" s="106"/>
      <c r="F502" s="4"/>
      <c r="G502" s="40"/>
      <c r="H502" s="77"/>
      <c r="I502" s="290"/>
      <c r="J502" s="383"/>
      <c r="K502" s="300" t="str">
        <f t="shared" si="60"/>
        <v xml:space="preserve"> </v>
      </c>
      <c r="L502" s="301"/>
      <c r="M502" s="239">
        <f t="shared" si="61"/>
        <v>0</v>
      </c>
      <c r="N502" s="95">
        <f t="shared" si="62"/>
        <v>0</v>
      </c>
      <c r="O502" s="95">
        <f t="shared" si="63"/>
        <v>0</v>
      </c>
      <c r="P502" s="352">
        <f t="shared" si="64"/>
        <v>0</v>
      </c>
      <c r="Q502" s="9"/>
      <c r="S502" s="32">
        <f t="shared" si="65"/>
        <v>0</v>
      </c>
      <c r="T502" s="32">
        <f t="shared" si="66"/>
        <v>0</v>
      </c>
      <c r="U502" s="32">
        <f t="shared" si="67"/>
        <v>0</v>
      </c>
    </row>
    <row r="503" spans="1:21" x14ac:dyDescent="0.2">
      <c r="A503" s="70">
        <f t="shared" si="58"/>
        <v>488</v>
      </c>
      <c r="B503" s="121">
        <f t="shared" si="59"/>
        <v>0</v>
      </c>
      <c r="C503" s="82"/>
      <c r="D503" s="106"/>
      <c r="E503" s="106"/>
      <c r="F503" s="4"/>
      <c r="G503" s="40"/>
      <c r="H503" s="77"/>
      <c r="I503" s="290"/>
      <c r="J503" s="383"/>
      <c r="K503" s="300" t="str">
        <f t="shared" si="60"/>
        <v xml:space="preserve"> </v>
      </c>
      <c r="L503" s="301"/>
      <c r="M503" s="239">
        <f t="shared" si="61"/>
        <v>0</v>
      </c>
      <c r="N503" s="95">
        <f t="shared" si="62"/>
        <v>0</v>
      </c>
      <c r="O503" s="95">
        <f t="shared" si="63"/>
        <v>0</v>
      </c>
      <c r="P503" s="352">
        <f t="shared" si="64"/>
        <v>0</v>
      </c>
      <c r="Q503" s="9"/>
      <c r="S503" s="32">
        <f t="shared" si="65"/>
        <v>0</v>
      </c>
      <c r="T503" s="32">
        <f t="shared" si="66"/>
        <v>0</v>
      </c>
      <c r="U503" s="32">
        <f t="shared" si="67"/>
        <v>0</v>
      </c>
    </row>
    <row r="504" spans="1:21" x14ac:dyDescent="0.2">
      <c r="A504" s="70">
        <f t="shared" si="58"/>
        <v>489</v>
      </c>
      <c r="B504" s="121">
        <f t="shared" si="59"/>
        <v>0</v>
      </c>
      <c r="C504" s="82"/>
      <c r="D504" s="106"/>
      <c r="E504" s="106"/>
      <c r="F504" s="4"/>
      <c r="G504" s="40"/>
      <c r="H504" s="77"/>
      <c r="I504" s="290"/>
      <c r="J504" s="383"/>
      <c r="K504" s="300" t="str">
        <f t="shared" si="60"/>
        <v xml:space="preserve"> </v>
      </c>
      <c r="L504" s="301"/>
      <c r="M504" s="239">
        <f t="shared" si="61"/>
        <v>0</v>
      </c>
      <c r="N504" s="95">
        <f t="shared" si="62"/>
        <v>0</v>
      </c>
      <c r="O504" s="95">
        <f t="shared" si="63"/>
        <v>0</v>
      </c>
      <c r="P504" s="352">
        <f t="shared" si="64"/>
        <v>0</v>
      </c>
      <c r="Q504" s="9"/>
      <c r="S504" s="32">
        <f t="shared" si="65"/>
        <v>0</v>
      </c>
      <c r="T504" s="32">
        <f t="shared" si="66"/>
        <v>0</v>
      </c>
      <c r="U504" s="32">
        <f t="shared" si="67"/>
        <v>0</v>
      </c>
    </row>
    <row r="505" spans="1:21" x14ac:dyDescent="0.2">
      <c r="A505" s="70">
        <f t="shared" si="58"/>
        <v>490</v>
      </c>
      <c r="B505" s="121">
        <f t="shared" si="59"/>
        <v>0</v>
      </c>
      <c r="C505" s="82"/>
      <c r="D505" s="106"/>
      <c r="E505" s="106"/>
      <c r="F505" s="4"/>
      <c r="G505" s="40"/>
      <c r="H505" s="77"/>
      <c r="I505" s="290"/>
      <c r="J505" s="383"/>
      <c r="K505" s="300" t="str">
        <f t="shared" si="60"/>
        <v xml:space="preserve"> </v>
      </c>
      <c r="L505" s="301"/>
      <c r="M505" s="239">
        <f t="shared" si="61"/>
        <v>0</v>
      </c>
      <c r="N505" s="95">
        <f t="shared" si="62"/>
        <v>0</v>
      </c>
      <c r="O505" s="95">
        <f t="shared" si="63"/>
        <v>0</v>
      </c>
      <c r="P505" s="352">
        <f t="shared" si="64"/>
        <v>0</v>
      </c>
      <c r="Q505" s="9"/>
      <c r="S505" s="32">
        <f t="shared" si="65"/>
        <v>0</v>
      </c>
      <c r="T505" s="32">
        <f t="shared" si="66"/>
        <v>0</v>
      </c>
      <c r="U505" s="32">
        <f t="shared" si="67"/>
        <v>0</v>
      </c>
    </row>
    <row r="506" spans="1:21" x14ac:dyDescent="0.2">
      <c r="A506" s="70">
        <f t="shared" si="58"/>
        <v>491</v>
      </c>
      <c r="B506" s="121">
        <f t="shared" si="59"/>
        <v>0</v>
      </c>
      <c r="C506" s="82"/>
      <c r="D506" s="106"/>
      <c r="E506" s="106"/>
      <c r="F506" s="4"/>
      <c r="G506" s="40"/>
      <c r="H506" s="77"/>
      <c r="I506" s="290"/>
      <c r="J506" s="383"/>
      <c r="K506" s="300" t="str">
        <f t="shared" si="60"/>
        <v xml:space="preserve"> </v>
      </c>
      <c r="L506" s="301"/>
      <c r="M506" s="239">
        <f t="shared" si="61"/>
        <v>0</v>
      </c>
      <c r="N506" s="95">
        <f t="shared" si="62"/>
        <v>0</v>
      </c>
      <c r="O506" s="95">
        <f t="shared" si="63"/>
        <v>0</v>
      </c>
      <c r="P506" s="352">
        <f t="shared" si="64"/>
        <v>0</v>
      </c>
      <c r="Q506" s="9"/>
      <c r="S506" s="32">
        <f t="shared" si="65"/>
        <v>0</v>
      </c>
      <c r="T506" s="32">
        <f t="shared" si="66"/>
        <v>0</v>
      </c>
      <c r="U506" s="32">
        <f t="shared" si="67"/>
        <v>0</v>
      </c>
    </row>
    <row r="507" spans="1:21" x14ac:dyDescent="0.2">
      <c r="A507" s="70">
        <f t="shared" si="58"/>
        <v>492</v>
      </c>
      <c r="B507" s="121">
        <f t="shared" si="59"/>
        <v>0</v>
      </c>
      <c r="C507" s="82"/>
      <c r="D507" s="106"/>
      <c r="E507" s="106"/>
      <c r="F507" s="4"/>
      <c r="G507" s="40"/>
      <c r="H507" s="77"/>
      <c r="I507" s="290"/>
      <c r="J507" s="383"/>
      <c r="K507" s="300" t="str">
        <f t="shared" si="60"/>
        <v xml:space="preserve"> </v>
      </c>
      <c r="L507" s="301"/>
      <c r="M507" s="239">
        <f t="shared" si="61"/>
        <v>0</v>
      </c>
      <c r="N507" s="95">
        <f t="shared" si="62"/>
        <v>0</v>
      </c>
      <c r="O507" s="95">
        <f t="shared" si="63"/>
        <v>0</v>
      </c>
      <c r="P507" s="352">
        <f t="shared" si="64"/>
        <v>0</v>
      </c>
      <c r="Q507" s="9"/>
      <c r="S507" s="32">
        <f t="shared" si="65"/>
        <v>0</v>
      </c>
      <c r="T507" s="32">
        <f t="shared" si="66"/>
        <v>0</v>
      </c>
      <c r="U507" s="32">
        <f t="shared" si="67"/>
        <v>0</v>
      </c>
    </row>
    <row r="508" spans="1:21" x14ac:dyDescent="0.2">
      <c r="A508" s="70">
        <f t="shared" si="58"/>
        <v>493</v>
      </c>
      <c r="B508" s="121">
        <f t="shared" si="49"/>
        <v>0</v>
      </c>
      <c r="C508" s="82"/>
      <c r="D508" s="106"/>
      <c r="E508" s="106"/>
      <c r="F508" s="4"/>
      <c r="G508" s="40"/>
      <c r="H508" s="77"/>
      <c r="I508" s="290"/>
      <c r="J508" s="383"/>
      <c r="K508" s="300" t="str">
        <f t="shared" si="50"/>
        <v xml:space="preserve"> </v>
      </c>
      <c r="L508" s="301"/>
      <c r="M508" s="239">
        <f t="shared" si="51"/>
        <v>0</v>
      </c>
      <c r="N508" s="95">
        <f t="shared" si="52"/>
        <v>0</v>
      </c>
      <c r="O508" s="95">
        <f t="shared" si="53"/>
        <v>0</v>
      </c>
      <c r="P508" s="352">
        <f t="shared" si="54"/>
        <v>0</v>
      </c>
      <c r="Q508" s="9"/>
      <c r="S508" s="32">
        <f t="shared" si="55"/>
        <v>0</v>
      </c>
      <c r="T508" s="32">
        <f t="shared" si="56"/>
        <v>0</v>
      </c>
      <c r="U508" s="32">
        <f t="shared" si="57"/>
        <v>0</v>
      </c>
    </row>
    <row r="509" spans="1:21" x14ac:dyDescent="0.2">
      <c r="A509" s="70">
        <f t="shared" si="58"/>
        <v>494</v>
      </c>
      <c r="B509" s="121">
        <f t="shared" si="49"/>
        <v>0</v>
      </c>
      <c r="C509" s="82"/>
      <c r="D509" s="106"/>
      <c r="E509" s="106"/>
      <c r="F509" s="4"/>
      <c r="G509" s="40"/>
      <c r="H509" s="77"/>
      <c r="I509" s="290"/>
      <c r="J509" s="383"/>
      <c r="K509" s="300" t="str">
        <f t="shared" si="50"/>
        <v xml:space="preserve"> </v>
      </c>
      <c r="L509" s="301"/>
      <c r="M509" s="239">
        <f t="shared" si="51"/>
        <v>0</v>
      </c>
      <c r="N509" s="95">
        <f t="shared" si="52"/>
        <v>0</v>
      </c>
      <c r="O509" s="95">
        <f t="shared" si="53"/>
        <v>0</v>
      </c>
      <c r="P509" s="352">
        <f t="shared" si="54"/>
        <v>0</v>
      </c>
      <c r="Q509" s="9"/>
      <c r="S509" s="32">
        <f t="shared" si="55"/>
        <v>0</v>
      </c>
      <c r="T509" s="32">
        <f t="shared" si="56"/>
        <v>0</v>
      </c>
      <c r="U509" s="32">
        <f t="shared" si="57"/>
        <v>0</v>
      </c>
    </row>
    <row r="510" spans="1:21" x14ac:dyDescent="0.2">
      <c r="A510" s="70">
        <f t="shared" si="58"/>
        <v>495</v>
      </c>
      <c r="B510" s="121">
        <f t="shared" si="49"/>
        <v>0</v>
      </c>
      <c r="C510" s="82"/>
      <c r="D510" s="106"/>
      <c r="E510" s="106"/>
      <c r="F510" s="4"/>
      <c r="G510" s="40"/>
      <c r="H510" s="77"/>
      <c r="I510" s="290"/>
      <c r="J510" s="383"/>
      <c r="K510" s="300" t="str">
        <f t="shared" si="50"/>
        <v xml:space="preserve"> </v>
      </c>
      <c r="L510" s="301"/>
      <c r="M510" s="239">
        <f t="shared" si="51"/>
        <v>0</v>
      </c>
      <c r="N510" s="95">
        <f t="shared" si="52"/>
        <v>0</v>
      </c>
      <c r="O510" s="95">
        <f t="shared" si="53"/>
        <v>0</v>
      </c>
      <c r="P510" s="352">
        <f t="shared" si="54"/>
        <v>0</v>
      </c>
      <c r="Q510" s="9"/>
      <c r="S510" s="32">
        <f t="shared" si="55"/>
        <v>0</v>
      </c>
      <c r="T510" s="32">
        <f t="shared" si="56"/>
        <v>0</v>
      </c>
      <c r="U510" s="32">
        <f t="shared" si="57"/>
        <v>0</v>
      </c>
    </row>
    <row r="511" spans="1:21" x14ac:dyDescent="0.2">
      <c r="A511" s="70">
        <f t="shared" si="58"/>
        <v>496</v>
      </c>
      <c r="B511" s="121">
        <f t="shared" si="49"/>
        <v>0</v>
      </c>
      <c r="C511" s="82"/>
      <c r="D511" s="106"/>
      <c r="E511" s="106"/>
      <c r="F511" s="4"/>
      <c r="G511" s="40"/>
      <c r="H511" s="77"/>
      <c r="I511" s="290"/>
      <c r="J511" s="383"/>
      <c r="K511" s="300" t="str">
        <f t="shared" si="50"/>
        <v xml:space="preserve"> </v>
      </c>
      <c r="L511" s="301"/>
      <c r="M511" s="239">
        <f t="shared" si="51"/>
        <v>0</v>
      </c>
      <c r="N511" s="95">
        <f t="shared" si="52"/>
        <v>0</v>
      </c>
      <c r="O511" s="95">
        <f t="shared" si="53"/>
        <v>0</v>
      </c>
      <c r="P511" s="352">
        <f t="shared" si="54"/>
        <v>0</v>
      </c>
      <c r="Q511" s="9"/>
      <c r="S511" s="32">
        <f t="shared" si="55"/>
        <v>0</v>
      </c>
      <c r="T511" s="32">
        <f t="shared" si="56"/>
        <v>0</v>
      </c>
      <c r="U511" s="32">
        <f t="shared" si="57"/>
        <v>0</v>
      </c>
    </row>
    <row r="512" spans="1:21" x14ac:dyDescent="0.2">
      <c r="A512" s="70">
        <f t="shared" si="58"/>
        <v>497</v>
      </c>
      <c r="B512" s="121">
        <f t="shared" si="49"/>
        <v>0</v>
      </c>
      <c r="C512" s="82"/>
      <c r="D512" s="106"/>
      <c r="E512" s="106"/>
      <c r="F512" s="4"/>
      <c r="G512" s="40"/>
      <c r="H512" s="77"/>
      <c r="I512" s="290"/>
      <c r="J512" s="383"/>
      <c r="K512" s="300" t="str">
        <f t="shared" si="50"/>
        <v xml:space="preserve"> </v>
      </c>
      <c r="L512" s="301"/>
      <c r="M512" s="239">
        <f t="shared" si="51"/>
        <v>0</v>
      </c>
      <c r="N512" s="95">
        <f t="shared" si="52"/>
        <v>0</v>
      </c>
      <c r="O512" s="95">
        <f t="shared" si="53"/>
        <v>0</v>
      </c>
      <c r="P512" s="352">
        <f t="shared" si="54"/>
        <v>0</v>
      </c>
      <c r="Q512" s="9"/>
      <c r="S512" s="32">
        <f t="shared" si="55"/>
        <v>0</v>
      </c>
      <c r="T512" s="32">
        <f t="shared" si="56"/>
        <v>0</v>
      </c>
      <c r="U512" s="32">
        <f t="shared" si="57"/>
        <v>0</v>
      </c>
    </row>
    <row r="513" spans="1:21" x14ac:dyDescent="0.2">
      <c r="A513" s="70">
        <f t="shared" si="58"/>
        <v>498</v>
      </c>
      <c r="B513" s="121">
        <f t="shared" si="49"/>
        <v>0</v>
      </c>
      <c r="C513" s="82"/>
      <c r="D513" s="106"/>
      <c r="E513" s="106"/>
      <c r="F513" s="4"/>
      <c r="G513" s="40"/>
      <c r="H513" s="77"/>
      <c r="I513" s="290"/>
      <c r="J513" s="383"/>
      <c r="K513" s="300" t="str">
        <f t="shared" si="50"/>
        <v xml:space="preserve"> </v>
      </c>
      <c r="L513" s="301"/>
      <c r="M513" s="239">
        <f t="shared" si="51"/>
        <v>0</v>
      </c>
      <c r="N513" s="95">
        <f t="shared" si="52"/>
        <v>0</v>
      </c>
      <c r="O513" s="95">
        <f t="shared" si="53"/>
        <v>0</v>
      </c>
      <c r="P513" s="352">
        <f t="shared" si="54"/>
        <v>0</v>
      </c>
      <c r="Q513" s="9"/>
      <c r="S513" s="32">
        <f t="shared" si="55"/>
        <v>0</v>
      </c>
      <c r="T513" s="32">
        <f t="shared" si="56"/>
        <v>0</v>
      </c>
      <c r="U513" s="32">
        <f t="shared" si="57"/>
        <v>0</v>
      </c>
    </row>
    <row r="514" spans="1:21" x14ac:dyDescent="0.2">
      <c r="A514" s="70">
        <f t="shared" si="58"/>
        <v>499</v>
      </c>
      <c r="B514" s="121">
        <f t="shared" si="49"/>
        <v>0</v>
      </c>
      <c r="C514" s="82"/>
      <c r="D514" s="106"/>
      <c r="E514" s="106"/>
      <c r="F514" s="4"/>
      <c r="G514" s="40"/>
      <c r="H514" s="77"/>
      <c r="I514" s="290"/>
      <c r="J514" s="383"/>
      <c r="K514" s="300" t="str">
        <f t="shared" si="50"/>
        <v xml:space="preserve"> </v>
      </c>
      <c r="L514" s="301"/>
      <c r="M514" s="239">
        <f t="shared" si="51"/>
        <v>0</v>
      </c>
      <c r="N514" s="95">
        <f t="shared" si="52"/>
        <v>0</v>
      </c>
      <c r="O514" s="95">
        <f t="shared" si="53"/>
        <v>0</v>
      </c>
      <c r="P514" s="352">
        <f t="shared" si="54"/>
        <v>0</v>
      </c>
      <c r="Q514" s="9"/>
      <c r="S514" s="32">
        <f t="shared" si="55"/>
        <v>0</v>
      </c>
      <c r="T514" s="32">
        <f t="shared" si="56"/>
        <v>0</v>
      </c>
      <c r="U514" s="32">
        <f t="shared" si="57"/>
        <v>0</v>
      </c>
    </row>
    <row r="515" spans="1:21" x14ac:dyDescent="0.2">
      <c r="A515" s="70">
        <f t="shared" si="58"/>
        <v>500</v>
      </c>
      <c r="B515" s="121">
        <f t="shared" si="49"/>
        <v>0</v>
      </c>
      <c r="C515" s="82"/>
      <c r="D515" s="106"/>
      <c r="E515" s="106"/>
      <c r="F515" s="4"/>
      <c r="G515" s="40"/>
      <c r="H515" s="77"/>
      <c r="I515" s="290"/>
      <c r="J515" s="383"/>
      <c r="K515" s="300" t="str">
        <f t="shared" si="50"/>
        <v xml:space="preserve"> </v>
      </c>
      <c r="L515" s="301"/>
      <c r="M515" s="239">
        <f t="shared" si="51"/>
        <v>0</v>
      </c>
      <c r="N515" s="95">
        <f t="shared" si="52"/>
        <v>0</v>
      </c>
      <c r="O515" s="95">
        <f t="shared" si="53"/>
        <v>0</v>
      </c>
      <c r="P515" s="352">
        <f t="shared" si="54"/>
        <v>0</v>
      </c>
      <c r="Q515" s="9"/>
      <c r="S515" s="32">
        <f t="shared" si="55"/>
        <v>0</v>
      </c>
      <c r="T515" s="32">
        <f t="shared" si="56"/>
        <v>0</v>
      </c>
      <c r="U515" s="32">
        <f t="shared" si="57"/>
        <v>0</v>
      </c>
    </row>
    <row r="516" spans="1:21" x14ac:dyDescent="0.2">
      <c r="A516" s="70">
        <f t="shared" si="58"/>
        <v>501</v>
      </c>
      <c r="B516" s="121">
        <f t="shared" si="49"/>
        <v>0</v>
      </c>
      <c r="C516" s="82"/>
      <c r="D516" s="106"/>
      <c r="E516" s="106"/>
      <c r="F516" s="4"/>
      <c r="G516" s="40"/>
      <c r="H516" s="77"/>
      <c r="I516" s="290"/>
      <c r="J516" s="383"/>
      <c r="K516" s="300" t="str">
        <f t="shared" si="50"/>
        <v xml:space="preserve"> </v>
      </c>
      <c r="L516" s="301"/>
      <c r="M516" s="239">
        <f t="shared" si="51"/>
        <v>0</v>
      </c>
      <c r="N516" s="95">
        <f t="shared" si="52"/>
        <v>0</v>
      </c>
      <c r="O516" s="95">
        <f t="shared" si="53"/>
        <v>0</v>
      </c>
      <c r="P516" s="352">
        <f t="shared" si="54"/>
        <v>0</v>
      </c>
      <c r="Q516" s="9"/>
      <c r="S516" s="32">
        <f t="shared" si="55"/>
        <v>0</v>
      </c>
      <c r="T516" s="32">
        <f t="shared" si="56"/>
        <v>0</v>
      </c>
      <c r="U516" s="32">
        <f t="shared" si="57"/>
        <v>0</v>
      </c>
    </row>
    <row r="517" spans="1:21" x14ac:dyDescent="0.2">
      <c r="A517" s="70">
        <f t="shared" si="58"/>
        <v>502</v>
      </c>
      <c r="B517" s="121">
        <f t="shared" si="49"/>
        <v>0</v>
      </c>
      <c r="C517" s="82"/>
      <c r="D517" s="106"/>
      <c r="E517" s="106"/>
      <c r="F517" s="4"/>
      <c r="G517" s="40"/>
      <c r="H517" s="77"/>
      <c r="I517" s="290"/>
      <c r="J517" s="383"/>
      <c r="K517" s="300" t="str">
        <f t="shared" si="50"/>
        <v xml:space="preserve"> </v>
      </c>
      <c r="L517" s="301"/>
      <c r="M517" s="239">
        <f t="shared" si="51"/>
        <v>0</v>
      </c>
      <c r="N517" s="95">
        <f t="shared" si="52"/>
        <v>0</v>
      </c>
      <c r="O517" s="95">
        <f t="shared" si="53"/>
        <v>0</v>
      </c>
      <c r="P517" s="352">
        <f t="shared" si="54"/>
        <v>0</v>
      </c>
      <c r="Q517" s="9"/>
      <c r="S517" s="32">
        <f t="shared" si="55"/>
        <v>0</v>
      </c>
      <c r="T517" s="32">
        <f t="shared" si="56"/>
        <v>0</v>
      </c>
      <c r="U517" s="32">
        <f t="shared" si="57"/>
        <v>0</v>
      </c>
    </row>
    <row r="518" spans="1:21" x14ac:dyDescent="0.2">
      <c r="A518" s="70">
        <f t="shared" si="58"/>
        <v>503</v>
      </c>
      <c r="B518" s="121">
        <f t="shared" si="49"/>
        <v>0</v>
      </c>
      <c r="C518" s="82"/>
      <c r="D518" s="106"/>
      <c r="E518" s="106"/>
      <c r="F518" s="4"/>
      <c r="G518" s="40"/>
      <c r="H518" s="77"/>
      <c r="I518" s="290"/>
      <c r="J518" s="383"/>
      <c r="K518" s="300" t="str">
        <f t="shared" si="50"/>
        <v xml:space="preserve"> </v>
      </c>
      <c r="L518" s="301"/>
      <c r="M518" s="239">
        <f t="shared" si="51"/>
        <v>0</v>
      </c>
      <c r="N518" s="95">
        <f t="shared" si="52"/>
        <v>0</v>
      </c>
      <c r="O518" s="95">
        <f t="shared" si="53"/>
        <v>0</v>
      </c>
      <c r="P518" s="352">
        <f t="shared" si="54"/>
        <v>0</v>
      </c>
      <c r="Q518" s="9"/>
      <c r="S518" s="32">
        <f t="shared" si="55"/>
        <v>0</v>
      </c>
      <c r="T518" s="32">
        <f t="shared" si="56"/>
        <v>0</v>
      </c>
      <c r="U518" s="32">
        <f t="shared" si="57"/>
        <v>0</v>
      </c>
    </row>
    <row r="519" spans="1:21" x14ac:dyDescent="0.2">
      <c r="A519" s="70">
        <f t="shared" si="58"/>
        <v>504</v>
      </c>
      <c r="B519" s="121">
        <f t="shared" si="49"/>
        <v>0</v>
      </c>
      <c r="C519" s="82"/>
      <c r="D519" s="106"/>
      <c r="E519" s="106"/>
      <c r="F519" s="4"/>
      <c r="G519" s="40"/>
      <c r="H519" s="77"/>
      <c r="I519" s="290"/>
      <c r="J519" s="383"/>
      <c r="K519" s="300" t="str">
        <f t="shared" si="50"/>
        <v xml:space="preserve"> </v>
      </c>
      <c r="L519" s="301"/>
      <c r="M519" s="239">
        <f t="shared" si="51"/>
        <v>0</v>
      </c>
      <c r="N519" s="95">
        <f t="shared" si="52"/>
        <v>0</v>
      </c>
      <c r="O519" s="95">
        <f t="shared" si="53"/>
        <v>0</v>
      </c>
      <c r="P519" s="352">
        <f t="shared" si="54"/>
        <v>0</v>
      </c>
      <c r="Q519" s="9"/>
      <c r="S519" s="32">
        <f t="shared" si="55"/>
        <v>0</v>
      </c>
      <c r="T519" s="32">
        <f t="shared" si="56"/>
        <v>0</v>
      </c>
      <c r="U519" s="32">
        <f t="shared" si="57"/>
        <v>0</v>
      </c>
    </row>
    <row r="520" spans="1:21" x14ac:dyDescent="0.2">
      <c r="A520" s="70">
        <f t="shared" si="58"/>
        <v>505</v>
      </c>
      <c r="B520" s="121">
        <f t="shared" si="49"/>
        <v>0</v>
      </c>
      <c r="C520" s="82"/>
      <c r="D520" s="106"/>
      <c r="E520" s="106"/>
      <c r="F520" s="4"/>
      <c r="G520" s="40"/>
      <c r="H520" s="77"/>
      <c r="I520" s="290"/>
      <c r="J520" s="383"/>
      <c r="K520" s="300" t="str">
        <f t="shared" si="50"/>
        <v xml:space="preserve"> </v>
      </c>
      <c r="L520" s="301"/>
      <c r="M520" s="239">
        <f t="shared" si="51"/>
        <v>0</v>
      </c>
      <c r="N520" s="95">
        <f t="shared" si="52"/>
        <v>0</v>
      </c>
      <c r="O520" s="95">
        <f t="shared" si="53"/>
        <v>0</v>
      </c>
      <c r="P520" s="352">
        <f t="shared" si="54"/>
        <v>0</v>
      </c>
      <c r="Q520" s="9"/>
      <c r="S520" s="32">
        <f t="shared" si="55"/>
        <v>0</v>
      </c>
      <c r="T520" s="32">
        <f t="shared" si="56"/>
        <v>0</v>
      </c>
      <c r="U520" s="32">
        <f t="shared" si="57"/>
        <v>0</v>
      </c>
    </row>
    <row r="521" spans="1:21" x14ac:dyDescent="0.2">
      <c r="A521" s="70">
        <f t="shared" si="58"/>
        <v>506</v>
      </c>
      <c r="B521" s="121">
        <f t="shared" si="49"/>
        <v>0</v>
      </c>
      <c r="C521" s="82"/>
      <c r="D521" s="106"/>
      <c r="E521" s="106"/>
      <c r="F521" s="4"/>
      <c r="G521" s="40"/>
      <c r="H521" s="77"/>
      <c r="I521" s="290"/>
      <c r="J521" s="383"/>
      <c r="K521" s="300" t="str">
        <f t="shared" si="50"/>
        <v xml:space="preserve"> </v>
      </c>
      <c r="L521" s="301"/>
      <c r="M521" s="239">
        <f t="shared" si="51"/>
        <v>0</v>
      </c>
      <c r="N521" s="95">
        <f t="shared" si="52"/>
        <v>0</v>
      </c>
      <c r="O521" s="95">
        <f t="shared" si="53"/>
        <v>0</v>
      </c>
      <c r="P521" s="352">
        <f t="shared" si="54"/>
        <v>0</v>
      </c>
      <c r="Q521" s="9"/>
      <c r="S521" s="32">
        <f t="shared" si="55"/>
        <v>0</v>
      </c>
      <c r="T521" s="32">
        <f t="shared" si="56"/>
        <v>0</v>
      </c>
      <c r="U521" s="32">
        <f t="shared" si="57"/>
        <v>0</v>
      </c>
    </row>
    <row r="522" spans="1:21" x14ac:dyDescent="0.2">
      <c r="A522" s="70">
        <f t="shared" si="58"/>
        <v>507</v>
      </c>
      <c r="B522" s="121">
        <f t="shared" si="49"/>
        <v>0</v>
      </c>
      <c r="C522" s="82"/>
      <c r="D522" s="106"/>
      <c r="E522" s="106"/>
      <c r="F522" s="4"/>
      <c r="G522" s="40"/>
      <c r="H522" s="77"/>
      <c r="I522" s="290"/>
      <c r="J522" s="383"/>
      <c r="K522" s="300" t="str">
        <f t="shared" si="50"/>
        <v xml:space="preserve"> </v>
      </c>
      <c r="L522" s="301"/>
      <c r="M522" s="239">
        <f t="shared" si="51"/>
        <v>0</v>
      </c>
      <c r="N522" s="95">
        <f t="shared" si="52"/>
        <v>0</v>
      </c>
      <c r="O522" s="95">
        <f t="shared" si="53"/>
        <v>0</v>
      </c>
      <c r="P522" s="352">
        <f t="shared" si="54"/>
        <v>0</v>
      </c>
      <c r="Q522" s="9"/>
      <c r="S522" s="32">
        <f t="shared" si="55"/>
        <v>0</v>
      </c>
      <c r="T522" s="32">
        <f t="shared" si="56"/>
        <v>0</v>
      </c>
      <c r="U522" s="32">
        <f t="shared" si="57"/>
        <v>0</v>
      </c>
    </row>
    <row r="523" spans="1:21" x14ac:dyDescent="0.2">
      <c r="A523" s="70">
        <f t="shared" si="58"/>
        <v>508</v>
      </c>
      <c r="B523" s="121">
        <f t="shared" si="49"/>
        <v>0</v>
      </c>
      <c r="C523" s="82"/>
      <c r="D523" s="106"/>
      <c r="E523" s="106"/>
      <c r="F523" s="4"/>
      <c r="G523" s="40"/>
      <c r="H523" s="77"/>
      <c r="I523" s="290"/>
      <c r="J523" s="383"/>
      <c r="K523" s="300" t="str">
        <f t="shared" si="50"/>
        <v xml:space="preserve"> </v>
      </c>
      <c r="L523" s="301"/>
      <c r="M523" s="239">
        <f t="shared" si="51"/>
        <v>0</v>
      </c>
      <c r="N523" s="95">
        <f t="shared" si="52"/>
        <v>0</v>
      </c>
      <c r="O523" s="95">
        <f t="shared" si="53"/>
        <v>0</v>
      </c>
      <c r="P523" s="352">
        <f t="shared" si="54"/>
        <v>0</v>
      </c>
      <c r="Q523" s="9"/>
      <c r="S523" s="32">
        <f t="shared" si="55"/>
        <v>0</v>
      </c>
      <c r="T523" s="32">
        <f t="shared" si="56"/>
        <v>0</v>
      </c>
      <c r="U523" s="32">
        <f t="shared" si="57"/>
        <v>0</v>
      </c>
    </row>
    <row r="524" spans="1:21" x14ac:dyDescent="0.2">
      <c r="A524" s="70">
        <f t="shared" si="58"/>
        <v>509</v>
      </c>
      <c r="B524" s="121">
        <f t="shared" si="49"/>
        <v>0</v>
      </c>
      <c r="C524" s="82"/>
      <c r="D524" s="106"/>
      <c r="E524" s="106"/>
      <c r="F524" s="4"/>
      <c r="G524" s="40"/>
      <c r="H524" s="77"/>
      <c r="I524" s="290"/>
      <c r="J524" s="383"/>
      <c r="K524" s="300" t="str">
        <f t="shared" si="50"/>
        <v xml:space="preserve"> </v>
      </c>
      <c r="L524" s="301"/>
      <c r="M524" s="239">
        <f t="shared" si="51"/>
        <v>0</v>
      </c>
      <c r="N524" s="95">
        <f t="shared" si="52"/>
        <v>0</v>
      </c>
      <c r="O524" s="95">
        <f t="shared" si="53"/>
        <v>0</v>
      </c>
      <c r="P524" s="352">
        <f t="shared" si="54"/>
        <v>0</v>
      </c>
      <c r="Q524" s="9"/>
      <c r="S524" s="32">
        <f t="shared" si="55"/>
        <v>0</v>
      </c>
      <c r="T524" s="32">
        <f t="shared" si="56"/>
        <v>0</v>
      </c>
      <c r="U524" s="32">
        <f t="shared" si="57"/>
        <v>0</v>
      </c>
    </row>
    <row r="525" spans="1:21" x14ac:dyDescent="0.2">
      <c r="A525" s="70">
        <f t="shared" si="58"/>
        <v>510</v>
      </c>
      <c r="B525" s="121">
        <f t="shared" si="49"/>
        <v>0</v>
      </c>
      <c r="C525" s="82"/>
      <c r="D525" s="106"/>
      <c r="E525" s="106"/>
      <c r="F525" s="4"/>
      <c r="G525" s="40"/>
      <c r="H525" s="77"/>
      <c r="I525" s="290"/>
      <c r="J525" s="383"/>
      <c r="K525" s="300" t="str">
        <f t="shared" si="50"/>
        <v xml:space="preserve"> </v>
      </c>
      <c r="L525" s="301"/>
      <c r="M525" s="239">
        <f t="shared" si="51"/>
        <v>0</v>
      </c>
      <c r="N525" s="95">
        <f t="shared" si="52"/>
        <v>0</v>
      </c>
      <c r="O525" s="95">
        <f t="shared" si="53"/>
        <v>0</v>
      </c>
      <c r="P525" s="352">
        <f t="shared" si="54"/>
        <v>0</v>
      </c>
      <c r="Q525" s="9"/>
      <c r="S525" s="32">
        <f t="shared" si="55"/>
        <v>0</v>
      </c>
      <c r="T525" s="32">
        <f t="shared" si="56"/>
        <v>0</v>
      </c>
      <c r="U525" s="32">
        <f t="shared" si="57"/>
        <v>0</v>
      </c>
    </row>
    <row r="526" spans="1:21" x14ac:dyDescent="0.2">
      <c r="A526" s="70">
        <f t="shared" si="58"/>
        <v>511</v>
      </c>
      <c r="B526" s="121">
        <f t="shared" si="49"/>
        <v>0</v>
      </c>
      <c r="C526" s="82"/>
      <c r="D526" s="106"/>
      <c r="E526" s="106"/>
      <c r="F526" s="4"/>
      <c r="G526" s="40"/>
      <c r="H526" s="77"/>
      <c r="I526" s="290"/>
      <c r="J526" s="383"/>
      <c r="K526" s="300" t="str">
        <f t="shared" si="50"/>
        <v xml:space="preserve"> </v>
      </c>
      <c r="L526" s="301"/>
      <c r="M526" s="239">
        <f t="shared" si="51"/>
        <v>0</v>
      </c>
      <c r="N526" s="95">
        <f t="shared" si="52"/>
        <v>0</v>
      </c>
      <c r="O526" s="95">
        <f t="shared" si="53"/>
        <v>0</v>
      </c>
      <c r="P526" s="352">
        <f t="shared" si="54"/>
        <v>0</v>
      </c>
      <c r="Q526" s="9"/>
      <c r="S526" s="32">
        <f t="shared" si="55"/>
        <v>0</v>
      </c>
      <c r="T526" s="32">
        <f t="shared" si="56"/>
        <v>0</v>
      </c>
      <c r="U526" s="32">
        <f t="shared" si="57"/>
        <v>0</v>
      </c>
    </row>
    <row r="527" spans="1:21" x14ac:dyDescent="0.2">
      <c r="A527" s="70">
        <f t="shared" si="58"/>
        <v>512</v>
      </c>
      <c r="B527" s="121">
        <f t="shared" si="49"/>
        <v>0</v>
      </c>
      <c r="C527" s="82"/>
      <c r="D527" s="106"/>
      <c r="E527" s="106"/>
      <c r="F527" s="4"/>
      <c r="G527" s="40"/>
      <c r="H527" s="77"/>
      <c r="I527" s="290"/>
      <c r="J527" s="383"/>
      <c r="K527" s="300" t="str">
        <f t="shared" si="50"/>
        <v xml:space="preserve"> </v>
      </c>
      <c r="L527" s="301"/>
      <c r="M527" s="239">
        <f t="shared" si="51"/>
        <v>0</v>
      </c>
      <c r="N527" s="95">
        <f t="shared" si="52"/>
        <v>0</v>
      </c>
      <c r="O527" s="95">
        <f t="shared" si="53"/>
        <v>0</v>
      </c>
      <c r="P527" s="352">
        <f t="shared" si="54"/>
        <v>0</v>
      </c>
      <c r="Q527" s="9"/>
      <c r="S527" s="32">
        <f t="shared" si="55"/>
        <v>0</v>
      </c>
      <c r="T527" s="32">
        <f t="shared" si="56"/>
        <v>0</v>
      </c>
      <c r="U527" s="32">
        <f t="shared" si="57"/>
        <v>0</v>
      </c>
    </row>
    <row r="528" spans="1:21" x14ac:dyDescent="0.2">
      <c r="A528" s="70">
        <f t="shared" si="58"/>
        <v>513</v>
      </c>
      <c r="B528" s="121">
        <f t="shared" si="49"/>
        <v>0</v>
      </c>
      <c r="C528" s="82"/>
      <c r="D528" s="106"/>
      <c r="E528" s="106"/>
      <c r="F528" s="4"/>
      <c r="G528" s="40"/>
      <c r="H528" s="77"/>
      <c r="I528" s="290"/>
      <c r="J528" s="383"/>
      <c r="K528" s="300" t="str">
        <f t="shared" si="50"/>
        <v xml:space="preserve"> </v>
      </c>
      <c r="L528" s="301"/>
      <c r="M528" s="239">
        <f t="shared" si="51"/>
        <v>0</v>
      </c>
      <c r="N528" s="95">
        <f t="shared" si="52"/>
        <v>0</v>
      </c>
      <c r="O528" s="95">
        <f t="shared" si="53"/>
        <v>0</v>
      </c>
      <c r="P528" s="352">
        <f t="shared" si="54"/>
        <v>0</v>
      </c>
      <c r="Q528" s="9"/>
      <c r="S528" s="32">
        <f t="shared" si="55"/>
        <v>0</v>
      </c>
      <c r="T528" s="32">
        <f t="shared" si="56"/>
        <v>0</v>
      </c>
      <c r="U528" s="32">
        <f t="shared" si="57"/>
        <v>0</v>
      </c>
    </row>
    <row r="529" spans="1:21" x14ac:dyDescent="0.2">
      <c r="A529" s="70">
        <f t="shared" si="58"/>
        <v>514</v>
      </c>
      <c r="B529" s="121">
        <f t="shared" si="49"/>
        <v>0</v>
      </c>
      <c r="C529" s="82"/>
      <c r="D529" s="106"/>
      <c r="E529" s="106"/>
      <c r="F529" s="4"/>
      <c r="G529" s="40"/>
      <c r="H529" s="77"/>
      <c r="I529" s="290"/>
      <c r="J529" s="383"/>
      <c r="K529" s="300" t="str">
        <f t="shared" si="50"/>
        <v xml:space="preserve"> </v>
      </c>
      <c r="L529" s="301"/>
      <c r="M529" s="239">
        <f t="shared" si="51"/>
        <v>0</v>
      </c>
      <c r="N529" s="95">
        <f t="shared" si="52"/>
        <v>0</v>
      </c>
      <c r="O529" s="95">
        <f t="shared" si="53"/>
        <v>0</v>
      </c>
      <c r="P529" s="352">
        <f t="shared" si="54"/>
        <v>0</v>
      </c>
      <c r="Q529" s="9"/>
      <c r="S529" s="32">
        <f t="shared" si="55"/>
        <v>0</v>
      </c>
      <c r="T529" s="32">
        <f t="shared" si="56"/>
        <v>0</v>
      </c>
      <c r="U529" s="32">
        <f t="shared" si="57"/>
        <v>0</v>
      </c>
    </row>
    <row r="530" spans="1:21" x14ac:dyDescent="0.2">
      <c r="A530" s="70">
        <f t="shared" si="58"/>
        <v>515</v>
      </c>
      <c r="B530" s="121">
        <f t="shared" si="49"/>
        <v>0</v>
      </c>
      <c r="C530" s="82"/>
      <c r="D530" s="106"/>
      <c r="E530" s="106"/>
      <c r="F530" s="4"/>
      <c r="G530" s="40"/>
      <c r="H530" s="77"/>
      <c r="I530" s="290"/>
      <c r="J530" s="383"/>
      <c r="K530" s="300" t="str">
        <f t="shared" si="50"/>
        <v xml:space="preserve"> </v>
      </c>
      <c r="L530" s="301"/>
      <c r="M530" s="239">
        <f t="shared" si="51"/>
        <v>0</v>
      </c>
      <c r="N530" s="95">
        <f t="shared" si="52"/>
        <v>0</v>
      </c>
      <c r="O530" s="95">
        <f t="shared" si="53"/>
        <v>0</v>
      </c>
      <c r="P530" s="352">
        <f t="shared" si="54"/>
        <v>0</v>
      </c>
      <c r="Q530" s="9"/>
      <c r="S530" s="32">
        <f t="shared" si="55"/>
        <v>0</v>
      </c>
      <c r="T530" s="32">
        <f t="shared" si="56"/>
        <v>0</v>
      </c>
      <c r="U530" s="32">
        <f t="shared" si="57"/>
        <v>0</v>
      </c>
    </row>
    <row r="531" spans="1:21" x14ac:dyDescent="0.2">
      <c r="A531" s="70">
        <f t="shared" si="58"/>
        <v>516</v>
      </c>
      <c r="B531" s="121">
        <f t="shared" si="49"/>
        <v>0</v>
      </c>
      <c r="C531" s="82"/>
      <c r="D531" s="106"/>
      <c r="E531" s="106"/>
      <c r="F531" s="4"/>
      <c r="G531" s="40"/>
      <c r="H531" s="77"/>
      <c r="I531" s="290"/>
      <c r="J531" s="383"/>
      <c r="K531" s="300" t="str">
        <f t="shared" si="50"/>
        <v xml:space="preserve"> </v>
      </c>
      <c r="L531" s="301"/>
      <c r="M531" s="239">
        <f t="shared" si="51"/>
        <v>0</v>
      </c>
      <c r="N531" s="95">
        <f t="shared" si="52"/>
        <v>0</v>
      </c>
      <c r="O531" s="95">
        <f t="shared" si="53"/>
        <v>0</v>
      </c>
      <c r="P531" s="352">
        <f t="shared" si="54"/>
        <v>0</v>
      </c>
      <c r="Q531" s="9"/>
      <c r="S531" s="32">
        <f t="shared" si="55"/>
        <v>0</v>
      </c>
      <c r="T531" s="32">
        <f t="shared" si="56"/>
        <v>0</v>
      </c>
      <c r="U531" s="32">
        <f t="shared" si="57"/>
        <v>0</v>
      </c>
    </row>
    <row r="532" spans="1:21" x14ac:dyDescent="0.2">
      <c r="A532" s="70">
        <f t="shared" si="58"/>
        <v>517</v>
      </c>
      <c r="B532" s="121">
        <f t="shared" si="49"/>
        <v>0</v>
      </c>
      <c r="C532" s="82"/>
      <c r="D532" s="106"/>
      <c r="E532" s="106"/>
      <c r="F532" s="4"/>
      <c r="G532" s="40"/>
      <c r="H532" s="77"/>
      <c r="I532" s="290"/>
      <c r="J532" s="383"/>
      <c r="K532" s="300" t="str">
        <f t="shared" si="50"/>
        <v xml:space="preserve"> </v>
      </c>
      <c r="L532" s="301"/>
      <c r="M532" s="239">
        <f t="shared" si="51"/>
        <v>0</v>
      </c>
      <c r="N532" s="95">
        <f t="shared" si="52"/>
        <v>0</v>
      </c>
      <c r="O532" s="95">
        <f t="shared" si="53"/>
        <v>0</v>
      </c>
      <c r="P532" s="352">
        <f t="shared" si="54"/>
        <v>0</v>
      </c>
      <c r="Q532" s="9"/>
      <c r="S532" s="32">
        <f t="shared" si="55"/>
        <v>0</v>
      </c>
      <c r="T532" s="32">
        <f t="shared" si="56"/>
        <v>0</v>
      </c>
      <c r="U532" s="32">
        <f t="shared" si="57"/>
        <v>0</v>
      </c>
    </row>
    <row r="533" spans="1:21" x14ac:dyDescent="0.2">
      <c r="A533" s="70">
        <f t="shared" si="58"/>
        <v>518</v>
      </c>
      <c r="B533" s="121">
        <f t="shared" si="49"/>
        <v>0</v>
      </c>
      <c r="C533" s="82"/>
      <c r="D533" s="106"/>
      <c r="E533" s="106"/>
      <c r="F533" s="4"/>
      <c r="G533" s="40"/>
      <c r="H533" s="77"/>
      <c r="I533" s="290"/>
      <c r="J533" s="383"/>
      <c r="K533" s="300" t="str">
        <f t="shared" si="50"/>
        <v xml:space="preserve"> </v>
      </c>
      <c r="L533" s="301"/>
      <c r="M533" s="239">
        <f t="shared" si="51"/>
        <v>0</v>
      </c>
      <c r="N533" s="95">
        <f t="shared" si="52"/>
        <v>0</v>
      </c>
      <c r="O533" s="95">
        <f t="shared" si="53"/>
        <v>0</v>
      </c>
      <c r="P533" s="352">
        <f t="shared" si="54"/>
        <v>0</v>
      </c>
      <c r="Q533" s="9"/>
      <c r="S533" s="32">
        <f t="shared" si="55"/>
        <v>0</v>
      </c>
      <c r="T533" s="32">
        <f t="shared" si="56"/>
        <v>0</v>
      </c>
      <c r="U533" s="32">
        <f t="shared" si="57"/>
        <v>0</v>
      </c>
    </row>
    <row r="534" spans="1:21" x14ac:dyDescent="0.2">
      <c r="A534" s="70">
        <f t="shared" si="58"/>
        <v>519</v>
      </c>
      <c r="B534" s="121">
        <f t="shared" si="49"/>
        <v>0</v>
      </c>
      <c r="C534" s="82"/>
      <c r="D534" s="106"/>
      <c r="E534" s="106"/>
      <c r="F534" s="4"/>
      <c r="G534" s="40"/>
      <c r="H534" s="77"/>
      <c r="I534" s="290"/>
      <c r="J534" s="383"/>
      <c r="K534" s="300" t="str">
        <f t="shared" si="50"/>
        <v xml:space="preserve"> </v>
      </c>
      <c r="L534" s="301"/>
      <c r="M534" s="239">
        <f t="shared" si="51"/>
        <v>0</v>
      </c>
      <c r="N534" s="95">
        <f t="shared" si="52"/>
        <v>0</v>
      </c>
      <c r="O534" s="95">
        <f t="shared" si="53"/>
        <v>0</v>
      </c>
      <c r="P534" s="352">
        <f t="shared" si="54"/>
        <v>0</v>
      </c>
      <c r="Q534" s="9"/>
      <c r="S534" s="32">
        <f t="shared" si="55"/>
        <v>0</v>
      </c>
      <c r="T534" s="32">
        <f t="shared" si="56"/>
        <v>0</v>
      </c>
      <c r="U534" s="32">
        <f t="shared" si="57"/>
        <v>0</v>
      </c>
    </row>
    <row r="535" spans="1:21" x14ac:dyDescent="0.2">
      <c r="A535" s="70">
        <f t="shared" si="58"/>
        <v>520</v>
      </c>
      <c r="B535" s="121">
        <f t="shared" si="49"/>
        <v>0</v>
      </c>
      <c r="C535" s="82"/>
      <c r="D535" s="106"/>
      <c r="E535" s="106"/>
      <c r="F535" s="4"/>
      <c r="G535" s="40"/>
      <c r="H535" s="77"/>
      <c r="I535" s="290"/>
      <c r="J535" s="383"/>
      <c r="K535" s="300" t="str">
        <f t="shared" si="50"/>
        <v xml:space="preserve"> </v>
      </c>
      <c r="L535" s="301"/>
      <c r="M535" s="239">
        <f t="shared" si="51"/>
        <v>0</v>
      </c>
      <c r="N535" s="95">
        <f t="shared" si="52"/>
        <v>0</v>
      </c>
      <c r="O535" s="95">
        <f t="shared" si="53"/>
        <v>0</v>
      </c>
      <c r="P535" s="352">
        <f t="shared" si="54"/>
        <v>0</v>
      </c>
      <c r="Q535" s="9"/>
      <c r="S535" s="32">
        <f t="shared" si="55"/>
        <v>0</v>
      </c>
      <c r="T535" s="32">
        <f t="shared" si="56"/>
        <v>0</v>
      </c>
      <c r="U535" s="32">
        <f t="shared" si="57"/>
        <v>0</v>
      </c>
    </row>
    <row r="536" spans="1:21" x14ac:dyDescent="0.2">
      <c r="A536" s="70">
        <f t="shared" si="58"/>
        <v>521</v>
      </c>
      <c r="B536" s="121">
        <f t="shared" si="49"/>
        <v>0</v>
      </c>
      <c r="C536" s="82"/>
      <c r="D536" s="106"/>
      <c r="E536" s="106"/>
      <c r="F536" s="4"/>
      <c r="G536" s="40"/>
      <c r="H536" s="77"/>
      <c r="I536" s="290"/>
      <c r="J536" s="383"/>
      <c r="K536" s="300" t="str">
        <f t="shared" si="50"/>
        <v xml:space="preserve"> </v>
      </c>
      <c r="L536" s="301"/>
      <c r="M536" s="239">
        <f t="shared" si="51"/>
        <v>0</v>
      </c>
      <c r="N536" s="95">
        <f t="shared" si="52"/>
        <v>0</v>
      </c>
      <c r="O536" s="95">
        <f t="shared" si="53"/>
        <v>0</v>
      </c>
      <c r="P536" s="352">
        <f t="shared" si="54"/>
        <v>0</v>
      </c>
      <c r="Q536" s="9"/>
      <c r="S536" s="32">
        <f t="shared" si="55"/>
        <v>0</v>
      </c>
      <c r="T536" s="32">
        <f t="shared" si="56"/>
        <v>0</v>
      </c>
      <c r="U536" s="32">
        <f t="shared" si="57"/>
        <v>0</v>
      </c>
    </row>
    <row r="537" spans="1:21" x14ac:dyDescent="0.2">
      <c r="A537" s="70">
        <f t="shared" si="58"/>
        <v>522</v>
      </c>
      <c r="B537" s="121">
        <f t="shared" si="49"/>
        <v>0</v>
      </c>
      <c r="C537" s="82"/>
      <c r="D537" s="106"/>
      <c r="E537" s="106"/>
      <c r="F537" s="4"/>
      <c r="G537" s="40"/>
      <c r="H537" s="77"/>
      <c r="I537" s="290"/>
      <c r="J537" s="383"/>
      <c r="K537" s="300" t="str">
        <f t="shared" si="50"/>
        <v xml:space="preserve"> </v>
      </c>
      <c r="L537" s="301"/>
      <c r="M537" s="239">
        <f t="shared" si="51"/>
        <v>0</v>
      </c>
      <c r="N537" s="95">
        <f t="shared" si="52"/>
        <v>0</v>
      </c>
      <c r="O537" s="95">
        <f t="shared" si="53"/>
        <v>0</v>
      </c>
      <c r="P537" s="352">
        <f t="shared" si="54"/>
        <v>0</v>
      </c>
      <c r="Q537" s="9"/>
      <c r="S537" s="32">
        <f t="shared" si="55"/>
        <v>0</v>
      </c>
      <c r="T537" s="32">
        <f t="shared" si="56"/>
        <v>0</v>
      </c>
      <c r="U537" s="32">
        <f t="shared" si="57"/>
        <v>0</v>
      </c>
    </row>
    <row r="538" spans="1:21" x14ac:dyDescent="0.2">
      <c r="A538" s="70">
        <f t="shared" si="58"/>
        <v>523</v>
      </c>
      <c r="B538" s="121">
        <f t="shared" si="49"/>
        <v>0</v>
      </c>
      <c r="C538" s="82"/>
      <c r="D538" s="106"/>
      <c r="E538" s="106"/>
      <c r="F538" s="4"/>
      <c r="G538" s="40"/>
      <c r="H538" s="77"/>
      <c r="I538" s="290"/>
      <c r="J538" s="383"/>
      <c r="K538" s="300" t="str">
        <f t="shared" si="50"/>
        <v xml:space="preserve"> </v>
      </c>
      <c r="L538" s="301"/>
      <c r="M538" s="239">
        <f t="shared" si="51"/>
        <v>0</v>
      </c>
      <c r="N538" s="95">
        <f t="shared" si="52"/>
        <v>0</v>
      </c>
      <c r="O538" s="95">
        <f t="shared" si="53"/>
        <v>0</v>
      </c>
      <c r="P538" s="352">
        <f t="shared" si="54"/>
        <v>0</v>
      </c>
      <c r="Q538" s="9"/>
      <c r="S538" s="32">
        <f t="shared" si="55"/>
        <v>0</v>
      </c>
      <c r="T538" s="32">
        <f t="shared" si="56"/>
        <v>0</v>
      </c>
      <c r="U538" s="32">
        <f t="shared" si="57"/>
        <v>0</v>
      </c>
    </row>
    <row r="539" spans="1:21" x14ac:dyDescent="0.2">
      <c r="A539" s="70">
        <f t="shared" si="58"/>
        <v>524</v>
      </c>
      <c r="B539" s="121">
        <f t="shared" si="49"/>
        <v>0</v>
      </c>
      <c r="C539" s="82"/>
      <c r="D539" s="106"/>
      <c r="E539" s="106"/>
      <c r="F539" s="4"/>
      <c r="G539" s="40"/>
      <c r="H539" s="77"/>
      <c r="I539" s="290"/>
      <c r="J539" s="383"/>
      <c r="K539" s="300" t="str">
        <f t="shared" si="50"/>
        <v xml:space="preserve"> </v>
      </c>
      <c r="L539" s="301"/>
      <c r="M539" s="239">
        <f t="shared" si="51"/>
        <v>0</v>
      </c>
      <c r="N539" s="95">
        <f t="shared" si="52"/>
        <v>0</v>
      </c>
      <c r="O539" s="95">
        <f t="shared" si="53"/>
        <v>0</v>
      </c>
      <c r="P539" s="352">
        <f t="shared" si="54"/>
        <v>0</v>
      </c>
      <c r="Q539" s="9"/>
      <c r="S539" s="32">
        <f t="shared" si="55"/>
        <v>0</v>
      </c>
      <c r="T539" s="32">
        <f t="shared" si="56"/>
        <v>0</v>
      </c>
      <c r="U539" s="32">
        <f t="shared" si="57"/>
        <v>0</v>
      </c>
    </row>
    <row r="540" spans="1:21" x14ac:dyDescent="0.2">
      <c r="A540" s="70">
        <f t="shared" si="58"/>
        <v>525</v>
      </c>
      <c r="B540" s="121">
        <f t="shared" si="49"/>
        <v>0</v>
      </c>
      <c r="C540" s="82"/>
      <c r="D540" s="106"/>
      <c r="E540" s="106"/>
      <c r="F540" s="4"/>
      <c r="G540" s="40"/>
      <c r="H540" s="77"/>
      <c r="I540" s="290"/>
      <c r="J540" s="383"/>
      <c r="K540" s="300" t="str">
        <f t="shared" si="50"/>
        <v xml:space="preserve"> </v>
      </c>
      <c r="L540" s="301"/>
      <c r="M540" s="239">
        <f t="shared" si="51"/>
        <v>0</v>
      </c>
      <c r="N540" s="95">
        <f t="shared" si="52"/>
        <v>0</v>
      </c>
      <c r="O540" s="95">
        <f t="shared" si="53"/>
        <v>0</v>
      </c>
      <c r="P540" s="352">
        <f t="shared" si="54"/>
        <v>0</v>
      </c>
      <c r="Q540" s="9"/>
      <c r="S540" s="32">
        <f t="shared" si="55"/>
        <v>0</v>
      </c>
      <c r="T540" s="32">
        <f t="shared" si="56"/>
        <v>0</v>
      </c>
      <c r="U540" s="32">
        <f t="shared" si="57"/>
        <v>0</v>
      </c>
    </row>
    <row r="541" spans="1:21" x14ac:dyDescent="0.2">
      <c r="A541" s="70">
        <f t="shared" si="58"/>
        <v>526</v>
      </c>
      <c r="B541" s="121">
        <f t="shared" si="49"/>
        <v>0</v>
      </c>
      <c r="C541" s="82"/>
      <c r="D541" s="106"/>
      <c r="E541" s="106"/>
      <c r="F541" s="4"/>
      <c r="G541" s="40"/>
      <c r="H541" s="77"/>
      <c r="I541" s="290"/>
      <c r="J541" s="383"/>
      <c r="K541" s="300" t="str">
        <f t="shared" si="50"/>
        <v xml:space="preserve"> </v>
      </c>
      <c r="L541" s="301"/>
      <c r="M541" s="239">
        <f t="shared" si="51"/>
        <v>0</v>
      </c>
      <c r="N541" s="95">
        <f t="shared" si="52"/>
        <v>0</v>
      </c>
      <c r="O541" s="95">
        <f t="shared" si="53"/>
        <v>0</v>
      </c>
      <c r="P541" s="352">
        <f t="shared" si="54"/>
        <v>0</v>
      </c>
      <c r="Q541" s="9"/>
      <c r="S541" s="32">
        <f t="shared" si="55"/>
        <v>0</v>
      </c>
      <c r="T541" s="32">
        <f t="shared" si="56"/>
        <v>0</v>
      </c>
      <c r="U541" s="32">
        <f t="shared" si="57"/>
        <v>0</v>
      </c>
    </row>
    <row r="542" spans="1:21" x14ac:dyDescent="0.2">
      <c r="A542" s="70">
        <f t="shared" si="58"/>
        <v>527</v>
      </c>
      <c r="B542" s="121">
        <f t="shared" si="49"/>
        <v>0</v>
      </c>
      <c r="C542" s="82"/>
      <c r="D542" s="106"/>
      <c r="E542" s="106"/>
      <c r="F542" s="4"/>
      <c r="G542" s="40"/>
      <c r="H542" s="77"/>
      <c r="I542" s="290"/>
      <c r="J542" s="383"/>
      <c r="K542" s="300" t="str">
        <f t="shared" si="50"/>
        <v xml:space="preserve"> </v>
      </c>
      <c r="L542" s="301"/>
      <c r="M542" s="239">
        <f t="shared" si="51"/>
        <v>0</v>
      </c>
      <c r="N542" s="95">
        <f t="shared" si="52"/>
        <v>0</v>
      </c>
      <c r="O542" s="95">
        <f t="shared" si="53"/>
        <v>0</v>
      </c>
      <c r="P542" s="352">
        <f t="shared" si="54"/>
        <v>0</v>
      </c>
      <c r="Q542" s="9"/>
      <c r="S542" s="32">
        <f t="shared" si="55"/>
        <v>0</v>
      </c>
      <c r="T542" s="32">
        <f t="shared" si="56"/>
        <v>0</v>
      </c>
      <c r="U542" s="32">
        <f t="shared" si="57"/>
        <v>0</v>
      </c>
    </row>
    <row r="543" spans="1:21" x14ac:dyDescent="0.2">
      <c r="A543" s="70">
        <f t="shared" si="58"/>
        <v>528</v>
      </c>
      <c r="B543" s="121">
        <f t="shared" si="49"/>
        <v>0</v>
      </c>
      <c r="C543" s="82"/>
      <c r="D543" s="106"/>
      <c r="E543" s="106"/>
      <c r="F543" s="4"/>
      <c r="G543" s="40"/>
      <c r="H543" s="77"/>
      <c r="I543" s="290"/>
      <c r="J543" s="383"/>
      <c r="K543" s="300" t="str">
        <f t="shared" si="50"/>
        <v xml:space="preserve"> </v>
      </c>
      <c r="L543" s="301"/>
      <c r="M543" s="239">
        <f t="shared" si="51"/>
        <v>0</v>
      </c>
      <c r="N543" s="95">
        <f t="shared" si="52"/>
        <v>0</v>
      </c>
      <c r="O543" s="95">
        <f t="shared" si="53"/>
        <v>0</v>
      </c>
      <c r="P543" s="352">
        <f t="shared" si="54"/>
        <v>0</v>
      </c>
      <c r="Q543" s="9"/>
      <c r="S543" s="32">
        <f t="shared" si="55"/>
        <v>0</v>
      </c>
      <c r="T543" s="32">
        <f t="shared" si="56"/>
        <v>0</v>
      </c>
      <c r="U543" s="32">
        <f t="shared" si="57"/>
        <v>0</v>
      </c>
    </row>
    <row r="544" spans="1:21" x14ac:dyDescent="0.2">
      <c r="A544" s="70">
        <f t="shared" si="58"/>
        <v>529</v>
      </c>
      <c r="B544" s="121">
        <f t="shared" si="49"/>
        <v>0</v>
      </c>
      <c r="C544" s="82"/>
      <c r="D544" s="106"/>
      <c r="E544" s="106"/>
      <c r="F544" s="4"/>
      <c r="G544" s="40"/>
      <c r="H544" s="77"/>
      <c r="I544" s="290"/>
      <c r="J544" s="383"/>
      <c r="K544" s="300" t="str">
        <f t="shared" si="50"/>
        <v xml:space="preserve"> </v>
      </c>
      <c r="L544" s="301"/>
      <c r="M544" s="239">
        <f t="shared" si="51"/>
        <v>0</v>
      </c>
      <c r="N544" s="95">
        <f t="shared" si="52"/>
        <v>0</v>
      </c>
      <c r="O544" s="95">
        <f t="shared" si="53"/>
        <v>0</v>
      </c>
      <c r="P544" s="352">
        <f t="shared" si="54"/>
        <v>0</v>
      </c>
      <c r="Q544" s="9"/>
      <c r="S544" s="32">
        <f t="shared" si="55"/>
        <v>0</v>
      </c>
      <c r="T544" s="32">
        <f t="shared" si="56"/>
        <v>0</v>
      </c>
      <c r="U544" s="32">
        <f t="shared" si="57"/>
        <v>0</v>
      </c>
    </row>
    <row r="545" spans="1:21" x14ac:dyDescent="0.2">
      <c r="A545" s="70">
        <f t="shared" si="58"/>
        <v>530</v>
      </c>
      <c r="B545" s="121">
        <f t="shared" si="49"/>
        <v>0</v>
      </c>
      <c r="C545" s="82"/>
      <c r="D545" s="106"/>
      <c r="E545" s="106"/>
      <c r="F545" s="4"/>
      <c r="G545" s="40"/>
      <c r="H545" s="77"/>
      <c r="I545" s="290"/>
      <c r="J545" s="383"/>
      <c r="K545" s="300" t="str">
        <f t="shared" si="50"/>
        <v xml:space="preserve"> </v>
      </c>
      <c r="L545" s="301"/>
      <c r="M545" s="239">
        <f t="shared" si="51"/>
        <v>0</v>
      </c>
      <c r="N545" s="95">
        <f t="shared" si="52"/>
        <v>0</v>
      </c>
      <c r="O545" s="95">
        <f t="shared" si="53"/>
        <v>0</v>
      </c>
      <c r="P545" s="352">
        <f t="shared" si="54"/>
        <v>0</v>
      </c>
      <c r="Q545" s="9"/>
      <c r="S545" s="32">
        <f t="shared" si="55"/>
        <v>0</v>
      </c>
      <c r="T545" s="32">
        <f t="shared" si="56"/>
        <v>0</v>
      </c>
      <c r="U545" s="32">
        <f t="shared" si="57"/>
        <v>0</v>
      </c>
    </row>
    <row r="546" spans="1:21" x14ac:dyDescent="0.2">
      <c r="A546" s="70">
        <f t="shared" si="58"/>
        <v>531</v>
      </c>
      <c r="B546" s="121">
        <f t="shared" si="49"/>
        <v>0</v>
      </c>
      <c r="C546" s="82"/>
      <c r="D546" s="106"/>
      <c r="E546" s="106"/>
      <c r="F546" s="4"/>
      <c r="G546" s="40"/>
      <c r="H546" s="77"/>
      <c r="I546" s="290"/>
      <c r="J546" s="383"/>
      <c r="K546" s="300" t="str">
        <f t="shared" si="50"/>
        <v xml:space="preserve"> </v>
      </c>
      <c r="L546" s="301"/>
      <c r="M546" s="239">
        <f t="shared" si="51"/>
        <v>0</v>
      </c>
      <c r="N546" s="95">
        <f t="shared" si="52"/>
        <v>0</v>
      </c>
      <c r="O546" s="95">
        <f t="shared" si="53"/>
        <v>0</v>
      </c>
      <c r="P546" s="352">
        <f t="shared" si="54"/>
        <v>0</v>
      </c>
      <c r="Q546" s="9"/>
      <c r="S546" s="32">
        <f t="shared" si="55"/>
        <v>0</v>
      </c>
      <c r="T546" s="32">
        <f t="shared" si="56"/>
        <v>0</v>
      </c>
      <c r="U546" s="32">
        <f t="shared" si="57"/>
        <v>0</v>
      </c>
    </row>
    <row r="547" spans="1:21" x14ac:dyDescent="0.2">
      <c r="A547" s="70">
        <f t="shared" si="58"/>
        <v>532</v>
      </c>
      <c r="B547" s="121">
        <f t="shared" si="49"/>
        <v>0</v>
      </c>
      <c r="C547" s="82"/>
      <c r="D547" s="106"/>
      <c r="E547" s="106"/>
      <c r="F547" s="4"/>
      <c r="G547" s="40"/>
      <c r="H547" s="77"/>
      <c r="I547" s="290"/>
      <c r="J547" s="383"/>
      <c r="K547" s="300" t="str">
        <f t="shared" si="50"/>
        <v xml:space="preserve"> </v>
      </c>
      <c r="L547" s="301"/>
      <c r="M547" s="239">
        <f t="shared" si="51"/>
        <v>0</v>
      </c>
      <c r="N547" s="95">
        <f t="shared" si="52"/>
        <v>0</v>
      </c>
      <c r="O547" s="95">
        <f t="shared" si="53"/>
        <v>0</v>
      </c>
      <c r="P547" s="352">
        <f t="shared" si="54"/>
        <v>0</v>
      </c>
      <c r="Q547" s="9"/>
      <c r="S547" s="32">
        <f t="shared" si="55"/>
        <v>0</v>
      </c>
      <c r="T547" s="32">
        <f t="shared" si="56"/>
        <v>0</v>
      </c>
      <c r="U547" s="32">
        <f t="shared" si="57"/>
        <v>0</v>
      </c>
    </row>
    <row r="548" spans="1:21" x14ac:dyDescent="0.2">
      <c r="A548" s="70">
        <f t="shared" si="58"/>
        <v>533</v>
      </c>
      <c r="B548" s="121">
        <f t="shared" si="49"/>
        <v>0</v>
      </c>
      <c r="C548" s="82"/>
      <c r="D548" s="106"/>
      <c r="E548" s="106"/>
      <c r="F548" s="4"/>
      <c r="G548" s="40"/>
      <c r="H548" s="77"/>
      <c r="I548" s="290"/>
      <c r="J548" s="383"/>
      <c r="K548" s="300" t="str">
        <f t="shared" si="50"/>
        <v xml:space="preserve"> </v>
      </c>
      <c r="L548" s="301"/>
      <c r="M548" s="239">
        <f t="shared" si="51"/>
        <v>0</v>
      </c>
      <c r="N548" s="95">
        <f t="shared" si="52"/>
        <v>0</v>
      </c>
      <c r="O548" s="95">
        <f t="shared" si="53"/>
        <v>0</v>
      </c>
      <c r="P548" s="352">
        <f t="shared" si="54"/>
        <v>0</v>
      </c>
      <c r="Q548" s="9"/>
      <c r="S548" s="32">
        <f t="shared" si="55"/>
        <v>0</v>
      </c>
      <c r="T548" s="32">
        <f t="shared" si="56"/>
        <v>0</v>
      </c>
      <c r="U548" s="32">
        <f t="shared" si="57"/>
        <v>0</v>
      </c>
    </row>
    <row r="549" spans="1:21" x14ac:dyDescent="0.2">
      <c r="A549" s="70">
        <f t="shared" si="58"/>
        <v>534</v>
      </c>
      <c r="B549" s="121">
        <f t="shared" si="49"/>
        <v>0</v>
      </c>
      <c r="C549" s="82"/>
      <c r="D549" s="106"/>
      <c r="E549" s="106"/>
      <c r="F549" s="4"/>
      <c r="G549" s="40"/>
      <c r="H549" s="77"/>
      <c r="I549" s="290"/>
      <c r="J549" s="383"/>
      <c r="K549" s="300" t="str">
        <f t="shared" si="50"/>
        <v xml:space="preserve"> </v>
      </c>
      <c r="L549" s="301"/>
      <c r="M549" s="239">
        <f t="shared" si="51"/>
        <v>0</v>
      </c>
      <c r="N549" s="95">
        <f t="shared" si="52"/>
        <v>0</v>
      </c>
      <c r="O549" s="95">
        <f t="shared" si="53"/>
        <v>0</v>
      </c>
      <c r="P549" s="352">
        <f t="shared" si="54"/>
        <v>0</v>
      </c>
      <c r="Q549" s="9"/>
      <c r="S549" s="32">
        <f t="shared" si="55"/>
        <v>0</v>
      </c>
      <c r="T549" s="32">
        <f t="shared" si="56"/>
        <v>0</v>
      </c>
      <c r="U549" s="32">
        <f t="shared" si="57"/>
        <v>0</v>
      </c>
    </row>
    <row r="550" spans="1:21" x14ac:dyDescent="0.2">
      <c r="A550" s="70">
        <f t="shared" si="58"/>
        <v>535</v>
      </c>
      <c r="B550" s="121">
        <f t="shared" si="49"/>
        <v>0</v>
      </c>
      <c r="C550" s="82"/>
      <c r="D550" s="106"/>
      <c r="E550" s="106"/>
      <c r="F550" s="4"/>
      <c r="G550" s="40"/>
      <c r="H550" s="77"/>
      <c r="I550" s="290"/>
      <c r="J550" s="383"/>
      <c r="K550" s="300" t="str">
        <f t="shared" si="50"/>
        <v xml:space="preserve"> </v>
      </c>
      <c r="L550" s="301"/>
      <c r="M550" s="239">
        <f t="shared" si="51"/>
        <v>0</v>
      </c>
      <c r="N550" s="95">
        <f t="shared" si="52"/>
        <v>0</v>
      </c>
      <c r="O550" s="95">
        <f t="shared" si="53"/>
        <v>0</v>
      </c>
      <c r="P550" s="352">
        <f t="shared" si="54"/>
        <v>0</v>
      </c>
      <c r="Q550" s="9"/>
      <c r="S550" s="32">
        <f t="shared" si="55"/>
        <v>0</v>
      </c>
      <c r="T550" s="32">
        <f t="shared" si="56"/>
        <v>0</v>
      </c>
      <c r="U550" s="32">
        <f t="shared" si="57"/>
        <v>0</v>
      </c>
    </row>
    <row r="551" spans="1:21" x14ac:dyDescent="0.2">
      <c r="A551" s="70">
        <f t="shared" si="58"/>
        <v>536</v>
      </c>
      <c r="B551" s="121">
        <f t="shared" si="49"/>
        <v>0</v>
      </c>
      <c r="C551" s="82"/>
      <c r="D551" s="106"/>
      <c r="E551" s="106"/>
      <c r="F551" s="4"/>
      <c r="G551" s="40"/>
      <c r="H551" s="77"/>
      <c r="I551" s="290"/>
      <c r="J551" s="383"/>
      <c r="K551" s="300" t="str">
        <f t="shared" si="50"/>
        <v xml:space="preserve"> </v>
      </c>
      <c r="L551" s="301"/>
      <c r="M551" s="239">
        <f t="shared" si="51"/>
        <v>0</v>
      </c>
      <c r="N551" s="95">
        <f t="shared" si="52"/>
        <v>0</v>
      </c>
      <c r="O551" s="95">
        <f t="shared" si="53"/>
        <v>0</v>
      </c>
      <c r="P551" s="352">
        <f t="shared" si="54"/>
        <v>0</v>
      </c>
      <c r="Q551" s="9"/>
      <c r="S551" s="32">
        <f t="shared" si="55"/>
        <v>0</v>
      </c>
      <c r="T551" s="32">
        <f t="shared" si="56"/>
        <v>0</v>
      </c>
      <c r="U551" s="32">
        <f t="shared" si="57"/>
        <v>0</v>
      </c>
    </row>
    <row r="552" spans="1:21" x14ac:dyDescent="0.2">
      <c r="A552" s="70">
        <f t="shared" si="58"/>
        <v>537</v>
      </c>
      <c r="B552" s="121">
        <f t="shared" si="49"/>
        <v>0</v>
      </c>
      <c r="C552" s="82"/>
      <c r="D552" s="106"/>
      <c r="E552" s="106"/>
      <c r="F552" s="4"/>
      <c r="G552" s="40"/>
      <c r="H552" s="77"/>
      <c r="I552" s="290"/>
      <c r="J552" s="383"/>
      <c r="K552" s="300" t="str">
        <f t="shared" si="50"/>
        <v xml:space="preserve"> </v>
      </c>
      <c r="L552" s="301"/>
      <c r="M552" s="239">
        <f t="shared" si="51"/>
        <v>0</v>
      </c>
      <c r="N552" s="95">
        <f t="shared" si="52"/>
        <v>0</v>
      </c>
      <c r="O552" s="95">
        <f t="shared" si="53"/>
        <v>0</v>
      </c>
      <c r="P552" s="352">
        <f t="shared" si="54"/>
        <v>0</v>
      </c>
      <c r="Q552" s="9"/>
      <c r="S552" s="32">
        <f t="shared" si="55"/>
        <v>0</v>
      </c>
      <c r="T552" s="32">
        <f t="shared" si="56"/>
        <v>0</v>
      </c>
      <c r="U552" s="32">
        <f t="shared" si="57"/>
        <v>0</v>
      </c>
    </row>
    <row r="553" spans="1:21" x14ac:dyDescent="0.2">
      <c r="A553" s="70">
        <f t="shared" si="58"/>
        <v>538</v>
      </c>
      <c r="B553" s="121">
        <f t="shared" si="49"/>
        <v>0</v>
      </c>
      <c r="C553" s="82"/>
      <c r="D553" s="106"/>
      <c r="E553" s="106"/>
      <c r="F553" s="4"/>
      <c r="G553" s="40"/>
      <c r="H553" s="77"/>
      <c r="I553" s="290"/>
      <c r="J553" s="383"/>
      <c r="K553" s="300" t="str">
        <f t="shared" si="50"/>
        <v xml:space="preserve"> </v>
      </c>
      <c r="L553" s="301"/>
      <c r="M553" s="239">
        <f t="shared" si="51"/>
        <v>0</v>
      </c>
      <c r="N553" s="95">
        <f t="shared" si="52"/>
        <v>0</v>
      </c>
      <c r="O553" s="95">
        <f t="shared" si="53"/>
        <v>0</v>
      </c>
      <c r="P553" s="352">
        <f t="shared" si="54"/>
        <v>0</v>
      </c>
      <c r="Q553" s="9"/>
      <c r="S553" s="32">
        <f t="shared" si="55"/>
        <v>0</v>
      </c>
      <c r="T553" s="32">
        <f t="shared" si="56"/>
        <v>0</v>
      </c>
      <c r="U553" s="32">
        <f t="shared" si="57"/>
        <v>0</v>
      </c>
    </row>
    <row r="554" spans="1:21" x14ac:dyDescent="0.2">
      <c r="A554" s="70">
        <f t="shared" si="58"/>
        <v>539</v>
      </c>
      <c r="B554" s="121">
        <f t="shared" si="49"/>
        <v>0</v>
      </c>
      <c r="C554" s="82"/>
      <c r="D554" s="106"/>
      <c r="E554" s="106"/>
      <c r="F554" s="4"/>
      <c r="G554" s="40"/>
      <c r="H554" s="77"/>
      <c r="I554" s="290"/>
      <c r="J554" s="383"/>
      <c r="K554" s="300" t="str">
        <f t="shared" si="50"/>
        <v xml:space="preserve"> </v>
      </c>
      <c r="L554" s="301"/>
      <c r="M554" s="239">
        <f t="shared" si="51"/>
        <v>0</v>
      </c>
      <c r="N554" s="95">
        <f t="shared" si="52"/>
        <v>0</v>
      </c>
      <c r="O554" s="95">
        <f t="shared" si="53"/>
        <v>0</v>
      </c>
      <c r="P554" s="352">
        <f t="shared" si="54"/>
        <v>0</v>
      </c>
      <c r="Q554" s="9"/>
      <c r="S554" s="32">
        <f t="shared" si="55"/>
        <v>0</v>
      </c>
      <c r="T554" s="32">
        <f t="shared" si="56"/>
        <v>0</v>
      </c>
      <c r="U554" s="32">
        <f t="shared" si="57"/>
        <v>0</v>
      </c>
    </row>
    <row r="555" spans="1:21" x14ac:dyDescent="0.2">
      <c r="A555" s="70">
        <f t="shared" si="58"/>
        <v>540</v>
      </c>
      <c r="B555" s="121">
        <f t="shared" ref="B555:B765" si="68">IF(ISBLANK(E555),0,VLOOKUP(TRIM(E555),AllVarieties,4,FALSE))</f>
        <v>0</v>
      </c>
      <c r="C555" s="82"/>
      <c r="D555" s="106"/>
      <c r="E555" s="106"/>
      <c r="F555" s="4"/>
      <c r="G555" s="40"/>
      <c r="H555" s="77"/>
      <c r="I555" s="290"/>
      <c r="J555" s="383"/>
      <c r="K555" s="300" t="str">
        <f t="shared" ref="K555:K765" si="69">IF(+I555 +J555 =1, " ", IF(+I555+J555=0,IF(G555&gt;0, "Grown by you.", " "),"ERROR "))</f>
        <v xml:space="preserve"> </v>
      </c>
      <c r="L555" s="301"/>
      <c r="M555" s="239">
        <f t="shared" ref="M555:M765" si="70">IF(+I555+J555=0,IF(G555&gt;0, +G555, 0),0)</f>
        <v>0</v>
      </c>
      <c r="N555" s="95">
        <f t="shared" ref="N555:N765" si="71">IF(F555&lt;1,0,IF(F555&gt;17,0,VLOOKUP(VALUE(B555),T10Value,VALUE(F555)+1,FALSE)))</f>
        <v>0</v>
      </c>
      <c r="O555" s="95">
        <f t="shared" ref="O555:O765" si="72">ROUND(+M555,1)*N555</f>
        <v>0</v>
      </c>
      <c r="P555" s="352">
        <f t="shared" ref="P555:P765" si="73">+O555*PDArate</f>
        <v>0</v>
      </c>
      <c r="Q555" s="9"/>
      <c r="S555" s="32">
        <f t="shared" ref="S555:S765" si="74">IF(M555&gt;0,IF(O555&lt;=0,1,0),0)</f>
        <v>0</v>
      </c>
      <c r="T555" s="32">
        <f t="shared" ref="T555:T765" si="75">IF(ISNA(+B555),1,0)</f>
        <v>0</v>
      </c>
      <c r="U555" s="32">
        <f t="shared" ref="U555:U765" si="76">IF(ISERR(+B555),1,0)</f>
        <v>0</v>
      </c>
    </row>
    <row r="556" spans="1:21" x14ac:dyDescent="0.2">
      <c r="A556" s="70">
        <f t="shared" si="58"/>
        <v>541</v>
      </c>
      <c r="B556" s="121">
        <f t="shared" si="68"/>
        <v>0</v>
      </c>
      <c r="C556" s="82"/>
      <c r="D556" s="106"/>
      <c r="E556" s="106"/>
      <c r="F556" s="4"/>
      <c r="G556" s="40"/>
      <c r="H556" s="77"/>
      <c r="I556" s="290"/>
      <c r="J556" s="383"/>
      <c r="K556" s="300" t="str">
        <f t="shared" si="69"/>
        <v xml:space="preserve"> </v>
      </c>
      <c r="L556" s="301"/>
      <c r="M556" s="239">
        <f t="shared" si="70"/>
        <v>0</v>
      </c>
      <c r="N556" s="95">
        <f t="shared" si="71"/>
        <v>0</v>
      </c>
      <c r="O556" s="95">
        <f t="shared" si="72"/>
        <v>0</v>
      </c>
      <c r="P556" s="352">
        <f t="shared" si="73"/>
        <v>0</v>
      </c>
      <c r="Q556" s="9"/>
      <c r="S556" s="32">
        <f t="shared" si="74"/>
        <v>0</v>
      </c>
      <c r="T556" s="32">
        <f t="shared" si="75"/>
        <v>0</v>
      </c>
      <c r="U556" s="32">
        <f t="shared" si="76"/>
        <v>0</v>
      </c>
    </row>
    <row r="557" spans="1:21" x14ac:dyDescent="0.2">
      <c r="A557" s="70">
        <f t="shared" si="58"/>
        <v>542</v>
      </c>
      <c r="B557" s="121">
        <f t="shared" si="68"/>
        <v>0</v>
      </c>
      <c r="C557" s="82"/>
      <c r="D557" s="106"/>
      <c r="E557" s="106"/>
      <c r="F557" s="4"/>
      <c r="G557" s="40"/>
      <c r="H557" s="77"/>
      <c r="I557" s="290"/>
      <c r="J557" s="383"/>
      <c r="K557" s="300" t="str">
        <f t="shared" si="69"/>
        <v xml:space="preserve"> </v>
      </c>
      <c r="L557" s="301"/>
      <c r="M557" s="239">
        <f t="shared" si="70"/>
        <v>0</v>
      </c>
      <c r="N557" s="95">
        <f t="shared" si="71"/>
        <v>0</v>
      </c>
      <c r="O557" s="95">
        <f t="shared" si="72"/>
        <v>0</v>
      </c>
      <c r="P557" s="352">
        <f t="shared" si="73"/>
        <v>0</v>
      </c>
      <c r="Q557" s="9"/>
      <c r="S557" s="32">
        <f t="shared" si="74"/>
        <v>0</v>
      </c>
      <c r="T557" s="32">
        <f t="shared" si="75"/>
        <v>0</v>
      </c>
      <c r="U557" s="32">
        <f t="shared" si="76"/>
        <v>0</v>
      </c>
    </row>
    <row r="558" spans="1:21" x14ac:dyDescent="0.2">
      <c r="A558" s="70">
        <f t="shared" ref="A558:A765" si="77">ROW()-Q2line</f>
        <v>543</v>
      </c>
      <c r="B558" s="121">
        <f t="shared" si="68"/>
        <v>0</v>
      </c>
      <c r="C558" s="82"/>
      <c r="D558" s="106"/>
      <c r="E558" s="106"/>
      <c r="F558" s="4"/>
      <c r="G558" s="40"/>
      <c r="H558" s="77"/>
      <c r="I558" s="290"/>
      <c r="J558" s="383"/>
      <c r="K558" s="300" t="str">
        <f t="shared" si="69"/>
        <v xml:space="preserve"> </v>
      </c>
      <c r="L558" s="301"/>
      <c r="M558" s="239">
        <f t="shared" si="70"/>
        <v>0</v>
      </c>
      <c r="N558" s="95">
        <f t="shared" si="71"/>
        <v>0</v>
      </c>
      <c r="O558" s="95">
        <f t="shared" si="72"/>
        <v>0</v>
      </c>
      <c r="P558" s="352">
        <f t="shared" si="73"/>
        <v>0</v>
      </c>
      <c r="Q558" s="9"/>
      <c r="S558" s="32">
        <f t="shared" si="74"/>
        <v>0</v>
      </c>
      <c r="T558" s="32">
        <f t="shared" si="75"/>
        <v>0</v>
      </c>
      <c r="U558" s="32">
        <f t="shared" si="76"/>
        <v>0</v>
      </c>
    </row>
    <row r="559" spans="1:21" x14ac:dyDescent="0.2">
      <c r="A559" s="70">
        <f t="shared" si="77"/>
        <v>544</v>
      </c>
      <c r="B559" s="121">
        <f t="shared" si="68"/>
        <v>0</v>
      </c>
      <c r="C559" s="82"/>
      <c r="D559" s="106"/>
      <c r="E559" s="106"/>
      <c r="F559" s="4"/>
      <c r="G559" s="40"/>
      <c r="H559" s="77"/>
      <c r="I559" s="290"/>
      <c r="J559" s="383"/>
      <c r="K559" s="300" t="str">
        <f t="shared" si="69"/>
        <v xml:space="preserve"> </v>
      </c>
      <c r="L559" s="301"/>
      <c r="M559" s="239">
        <f t="shared" si="70"/>
        <v>0</v>
      </c>
      <c r="N559" s="95">
        <f t="shared" si="71"/>
        <v>0</v>
      </c>
      <c r="O559" s="95">
        <f t="shared" si="72"/>
        <v>0</v>
      </c>
      <c r="P559" s="352">
        <f t="shared" si="73"/>
        <v>0</v>
      </c>
      <c r="Q559" s="9"/>
      <c r="S559" s="32">
        <f t="shared" si="74"/>
        <v>0</v>
      </c>
      <c r="T559" s="32">
        <f t="shared" si="75"/>
        <v>0</v>
      </c>
      <c r="U559" s="32">
        <f t="shared" si="76"/>
        <v>0</v>
      </c>
    </row>
    <row r="560" spans="1:21" x14ac:dyDescent="0.2">
      <c r="A560" s="70">
        <f t="shared" si="77"/>
        <v>545</v>
      </c>
      <c r="B560" s="121">
        <f t="shared" si="68"/>
        <v>0</v>
      </c>
      <c r="C560" s="82"/>
      <c r="D560" s="106"/>
      <c r="E560" s="106"/>
      <c r="F560" s="4"/>
      <c r="G560" s="40"/>
      <c r="H560" s="77"/>
      <c r="I560" s="290"/>
      <c r="J560" s="383"/>
      <c r="K560" s="300" t="str">
        <f t="shared" si="69"/>
        <v xml:space="preserve"> </v>
      </c>
      <c r="L560" s="301"/>
      <c r="M560" s="239">
        <f t="shared" si="70"/>
        <v>0</v>
      </c>
      <c r="N560" s="95">
        <f t="shared" si="71"/>
        <v>0</v>
      </c>
      <c r="O560" s="95">
        <f t="shared" si="72"/>
        <v>0</v>
      </c>
      <c r="P560" s="352">
        <f t="shared" si="73"/>
        <v>0</v>
      </c>
      <c r="Q560" s="9"/>
      <c r="S560" s="32">
        <f t="shared" si="74"/>
        <v>0</v>
      </c>
      <c r="T560" s="32">
        <f t="shared" si="75"/>
        <v>0</v>
      </c>
      <c r="U560" s="32">
        <f t="shared" si="76"/>
        <v>0</v>
      </c>
    </row>
    <row r="561" spans="1:21" x14ac:dyDescent="0.2">
      <c r="A561" s="70">
        <f t="shared" si="77"/>
        <v>546</v>
      </c>
      <c r="B561" s="121">
        <f t="shared" si="68"/>
        <v>0</v>
      </c>
      <c r="C561" s="82"/>
      <c r="D561" s="106"/>
      <c r="E561" s="106"/>
      <c r="F561" s="4"/>
      <c r="G561" s="40"/>
      <c r="H561" s="77"/>
      <c r="I561" s="290"/>
      <c r="J561" s="383"/>
      <c r="K561" s="300" t="str">
        <f t="shared" si="69"/>
        <v xml:space="preserve"> </v>
      </c>
      <c r="L561" s="301"/>
      <c r="M561" s="239">
        <f t="shared" si="70"/>
        <v>0</v>
      </c>
      <c r="N561" s="95">
        <f t="shared" si="71"/>
        <v>0</v>
      </c>
      <c r="O561" s="95">
        <f t="shared" si="72"/>
        <v>0</v>
      </c>
      <c r="P561" s="352">
        <f t="shared" si="73"/>
        <v>0</v>
      </c>
      <c r="Q561" s="9"/>
      <c r="S561" s="32">
        <f t="shared" si="74"/>
        <v>0</v>
      </c>
      <c r="T561" s="32">
        <f t="shared" si="75"/>
        <v>0</v>
      </c>
      <c r="U561" s="32">
        <f t="shared" si="76"/>
        <v>0</v>
      </c>
    </row>
    <row r="562" spans="1:21" x14ac:dyDescent="0.2">
      <c r="A562" s="70">
        <f t="shared" si="77"/>
        <v>547</v>
      </c>
      <c r="B562" s="121">
        <f t="shared" si="68"/>
        <v>0</v>
      </c>
      <c r="C562" s="82"/>
      <c r="D562" s="106"/>
      <c r="E562" s="106"/>
      <c r="F562" s="4"/>
      <c r="G562" s="40"/>
      <c r="H562" s="77"/>
      <c r="I562" s="290"/>
      <c r="J562" s="383"/>
      <c r="K562" s="300" t="str">
        <f t="shared" si="69"/>
        <v xml:space="preserve"> </v>
      </c>
      <c r="L562" s="301"/>
      <c r="M562" s="239">
        <f t="shared" si="70"/>
        <v>0</v>
      </c>
      <c r="N562" s="95">
        <f t="shared" si="71"/>
        <v>0</v>
      </c>
      <c r="O562" s="95">
        <f t="shared" si="72"/>
        <v>0</v>
      </c>
      <c r="P562" s="352">
        <f t="shared" si="73"/>
        <v>0</v>
      </c>
      <c r="Q562" s="9"/>
      <c r="S562" s="32">
        <f t="shared" si="74"/>
        <v>0</v>
      </c>
      <c r="T562" s="32">
        <f t="shared" si="75"/>
        <v>0</v>
      </c>
      <c r="U562" s="32">
        <f t="shared" si="76"/>
        <v>0</v>
      </c>
    </row>
    <row r="563" spans="1:21" x14ac:dyDescent="0.2">
      <c r="A563" s="70">
        <f t="shared" si="77"/>
        <v>548</v>
      </c>
      <c r="B563" s="121">
        <f t="shared" si="68"/>
        <v>0</v>
      </c>
      <c r="C563" s="82"/>
      <c r="D563" s="106"/>
      <c r="E563" s="106"/>
      <c r="F563" s="4"/>
      <c r="G563" s="40"/>
      <c r="H563" s="77"/>
      <c r="I563" s="290"/>
      <c r="J563" s="383"/>
      <c r="K563" s="300" t="str">
        <f t="shared" si="69"/>
        <v xml:space="preserve"> </v>
      </c>
      <c r="L563" s="301"/>
      <c r="M563" s="239">
        <f t="shared" si="70"/>
        <v>0</v>
      </c>
      <c r="N563" s="95">
        <f t="shared" si="71"/>
        <v>0</v>
      </c>
      <c r="O563" s="95">
        <f t="shared" si="72"/>
        <v>0</v>
      </c>
      <c r="P563" s="352">
        <f t="shared" si="73"/>
        <v>0</v>
      </c>
      <c r="Q563" s="9"/>
      <c r="S563" s="32">
        <f t="shared" si="74"/>
        <v>0</v>
      </c>
      <c r="T563" s="32">
        <f t="shared" si="75"/>
        <v>0</v>
      </c>
      <c r="U563" s="32">
        <f t="shared" si="76"/>
        <v>0</v>
      </c>
    </row>
    <row r="564" spans="1:21" x14ac:dyDescent="0.2">
      <c r="A564" s="70">
        <f t="shared" si="77"/>
        <v>549</v>
      </c>
      <c r="B564" s="121">
        <f t="shared" si="68"/>
        <v>0</v>
      </c>
      <c r="C564" s="82"/>
      <c r="D564" s="106"/>
      <c r="E564" s="106"/>
      <c r="F564" s="4"/>
      <c r="G564" s="40"/>
      <c r="H564" s="77"/>
      <c r="I564" s="290"/>
      <c r="J564" s="383"/>
      <c r="K564" s="300" t="str">
        <f t="shared" si="69"/>
        <v xml:space="preserve"> </v>
      </c>
      <c r="L564" s="301"/>
      <c r="M564" s="239">
        <f t="shared" si="70"/>
        <v>0</v>
      </c>
      <c r="N564" s="95">
        <f t="shared" si="71"/>
        <v>0</v>
      </c>
      <c r="O564" s="95">
        <f t="shared" si="72"/>
        <v>0</v>
      </c>
      <c r="P564" s="352">
        <f t="shared" si="73"/>
        <v>0</v>
      </c>
      <c r="Q564" s="9"/>
      <c r="S564" s="32">
        <f t="shared" si="74"/>
        <v>0</v>
      </c>
      <c r="T564" s="32">
        <f t="shared" si="75"/>
        <v>0</v>
      </c>
      <c r="U564" s="32">
        <f t="shared" si="76"/>
        <v>0</v>
      </c>
    </row>
    <row r="565" spans="1:21" x14ac:dyDescent="0.2">
      <c r="A565" s="70">
        <f t="shared" si="77"/>
        <v>550</v>
      </c>
      <c r="B565" s="121">
        <f t="shared" si="68"/>
        <v>0</v>
      </c>
      <c r="C565" s="82"/>
      <c r="D565" s="106"/>
      <c r="E565" s="106"/>
      <c r="F565" s="4"/>
      <c r="G565" s="40"/>
      <c r="H565" s="77"/>
      <c r="I565" s="290"/>
      <c r="J565" s="383"/>
      <c r="K565" s="300" t="str">
        <f t="shared" si="69"/>
        <v xml:space="preserve"> </v>
      </c>
      <c r="L565" s="301"/>
      <c r="M565" s="239">
        <f t="shared" si="70"/>
        <v>0</v>
      </c>
      <c r="N565" s="95">
        <f t="shared" si="71"/>
        <v>0</v>
      </c>
      <c r="O565" s="95">
        <f t="shared" si="72"/>
        <v>0</v>
      </c>
      <c r="P565" s="352">
        <f t="shared" si="73"/>
        <v>0</v>
      </c>
      <c r="Q565" s="9"/>
      <c r="S565" s="32">
        <f t="shared" si="74"/>
        <v>0</v>
      </c>
      <c r="T565" s="32">
        <f t="shared" si="75"/>
        <v>0</v>
      </c>
      <c r="U565" s="32">
        <f t="shared" si="76"/>
        <v>0</v>
      </c>
    </row>
    <row r="566" spans="1:21" x14ac:dyDescent="0.2">
      <c r="A566" s="70">
        <f t="shared" si="77"/>
        <v>551</v>
      </c>
      <c r="B566" s="121">
        <f t="shared" si="68"/>
        <v>0</v>
      </c>
      <c r="C566" s="82"/>
      <c r="D566" s="106"/>
      <c r="E566" s="106"/>
      <c r="F566" s="4"/>
      <c r="G566" s="40"/>
      <c r="H566" s="77"/>
      <c r="I566" s="290"/>
      <c r="J566" s="383"/>
      <c r="K566" s="300" t="str">
        <f t="shared" si="69"/>
        <v xml:space="preserve"> </v>
      </c>
      <c r="L566" s="301"/>
      <c r="M566" s="239">
        <f t="shared" si="70"/>
        <v>0</v>
      </c>
      <c r="N566" s="95">
        <f t="shared" si="71"/>
        <v>0</v>
      </c>
      <c r="O566" s="95">
        <f t="shared" si="72"/>
        <v>0</v>
      </c>
      <c r="P566" s="352">
        <f t="shared" si="73"/>
        <v>0</v>
      </c>
      <c r="Q566" s="9"/>
      <c r="S566" s="32">
        <f t="shared" si="74"/>
        <v>0</v>
      </c>
      <c r="T566" s="32">
        <f t="shared" si="75"/>
        <v>0</v>
      </c>
      <c r="U566" s="32">
        <f t="shared" si="76"/>
        <v>0</v>
      </c>
    </row>
    <row r="567" spans="1:21" x14ac:dyDescent="0.2">
      <c r="A567" s="70">
        <f t="shared" si="77"/>
        <v>552</v>
      </c>
      <c r="B567" s="121">
        <f t="shared" si="68"/>
        <v>0</v>
      </c>
      <c r="C567" s="82"/>
      <c r="D567" s="106"/>
      <c r="E567" s="106"/>
      <c r="F567" s="4"/>
      <c r="G567" s="40"/>
      <c r="H567" s="77"/>
      <c r="I567" s="290"/>
      <c r="J567" s="383"/>
      <c r="K567" s="300" t="str">
        <f t="shared" si="69"/>
        <v xml:space="preserve"> </v>
      </c>
      <c r="L567" s="301"/>
      <c r="M567" s="239">
        <f t="shared" si="70"/>
        <v>0</v>
      </c>
      <c r="N567" s="95">
        <f t="shared" si="71"/>
        <v>0</v>
      </c>
      <c r="O567" s="95">
        <f t="shared" si="72"/>
        <v>0</v>
      </c>
      <c r="P567" s="352">
        <f t="shared" si="73"/>
        <v>0</v>
      </c>
      <c r="Q567" s="9"/>
      <c r="S567" s="32">
        <f t="shared" si="74"/>
        <v>0</v>
      </c>
      <c r="T567" s="32">
        <f t="shared" si="75"/>
        <v>0</v>
      </c>
      <c r="U567" s="32">
        <f t="shared" si="76"/>
        <v>0</v>
      </c>
    </row>
    <row r="568" spans="1:21" x14ac:dyDescent="0.2">
      <c r="A568" s="70">
        <f t="shared" si="77"/>
        <v>553</v>
      </c>
      <c r="B568" s="121">
        <f t="shared" si="68"/>
        <v>0</v>
      </c>
      <c r="C568" s="82"/>
      <c r="D568" s="106"/>
      <c r="E568" s="106"/>
      <c r="F568" s="4"/>
      <c r="G568" s="40"/>
      <c r="H568" s="77"/>
      <c r="I568" s="290"/>
      <c r="J568" s="383"/>
      <c r="K568" s="300" t="str">
        <f t="shared" si="69"/>
        <v xml:space="preserve"> </v>
      </c>
      <c r="L568" s="301"/>
      <c r="M568" s="239">
        <f t="shared" si="70"/>
        <v>0</v>
      </c>
      <c r="N568" s="95">
        <f t="shared" si="71"/>
        <v>0</v>
      </c>
      <c r="O568" s="95">
        <f t="shared" si="72"/>
        <v>0</v>
      </c>
      <c r="P568" s="352">
        <f t="shared" si="73"/>
        <v>0</v>
      </c>
      <c r="Q568" s="9"/>
      <c r="S568" s="32">
        <f t="shared" si="74"/>
        <v>0</v>
      </c>
      <c r="T568" s="32">
        <f t="shared" si="75"/>
        <v>0</v>
      </c>
      <c r="U568" s="32">
        <f t="shared" si="76"/>
        <v>0</v>
      </c>
    </row>
    <row r="569" spans="1:21" x14ac:dyDescent="0.2">
      <c r="A569" s="70">
        <f t="shared" si="77"/>
        <v>554</v>
      </c>
      <c r="B569" s="121">
        <f t="shared" si="68"/>
        <v>0</v>
      </c>
      <c r="C569" s="82"/>
      <c r="D569" s="106"/>
      <c r="E569" s="106"/>
      <c r="F569" s="4"/>
      <c r="G569" s="40"/>
      <c r="H569" s="77"/>
      <c r="I569" s="290"/>
      <c r="J569" s="383"/>
      <c r="K569" s="300" t="str">
        <f t="shared" si="69"/>
        <v xml:space="preserve"> </v>
      </c>
      <c r="L569" s="301"/>
      <c r="M569" s="239">
        <f t="shared" si="70"/>
        <v>0</v>
      </c>
      <c r="N569" s="95">
        <f t="shared" si="71"/>
        <v>0</v>
      </c>
      <c r="O569" s="95">
        <f t="shared" si="72"/>
        <v>0</v>
      </c>
      <c r="P569" s="352">
        <f t="shared" si="73"/>
        <v>0</v>
      </c>
      <c r="Q569" s="9"/>
      <c r="S569" s="32">
        <f t="shared" si="74"/>
        <v>0</v>
      </c>
      <c r="T569" s="32">
        <f t="shared" si="75"/>
        <v>0</v>
      </c>
      <c r="U569" s="32">
        <f t="shared" si="76"/>
        <v>0</v>
      </c>
    </row>
    <row r="570" spans="1:21" x14ac:dyDescent="0.2">
      <c r="A570" s="70">
        <f t="shared" si="77"/>
        <v>555</v>
      </c>
      <c r="B570" s="121">
        <f t="shared" si="68"/>
        <v>0</v>
      </c>
      <c r="C570" s="82"/>
      <c r="D570" s="106"/>
      <c r="E570" s="106"/>
      <c r="F570" s="4"/>
      <c r="G570" s="40"/>
      <c r="H570" s="77"/>
      <c r="I570" s="290"/>
      <c r="J570" s="383"/>
      <c r="K570" s="300" t="str">
        <f t="shared" si="69"/>
        <v xml:space="preserve"> </v>
      </c>
      <c r="L570" s="301"/>
      <c r="M570" s="239">
        <f t="shared" si="70"/>
        <v>0</v>
      </c>
      <c r="N570" s="95">
        <f t="shared" si="71"/>
        <v>0</v>
      </c>
      <c r="O570" s="95">
        <f t="shared" si="72"/>
        <v>0</v>
      </c>
      <c r="P570" s="352">
        <f t="shared" si="73"/>
        <v>0</v>
      </c>
      <c r="Q570" s="9"/>
      <c r="S570" s="32">
        <f t="shared" si="74"/>
        <v>0</v>
      </c>
      <c r="T570" s="32">
        <f t="shared" si="75"/>
        <v>0</v>
      </c>
      <c r="U570" s="32">
        <f t="shared" si="76"/>
        <v>0</v>
      </c>
    </row>
    <row r="571" spans="1:21" x14ac:dyDescent="0.2">
      <c r="A571" s="70">
        <f t="shared" si="77"/>
        <v>556</v>
      </c>
      <c r="B571" s="121">
        <f t="shared" si="68"/>
        <v>0</v>
      </c>
      <c r="C571" s="82"/>
      <c r="D571" s="106"/>
      <c r="E571" s="106"/>
      <c r="F571" s="4"/>
      <c r="G571" s="40"/>
      <c r="H571" s="77"/>
      <c r="I571" s="290"/>
      <c r="J571" s="383"/>
      <c r="K571" s="300" t="str">
        <f t="shared" si="69"/>
        <v xml:space="preserve"> </v>
      </c>
      <c r="L571" s="301"/>
      <c r="M571" s="239">
        <f t="shared" si="70"/>
        <v>0</v>
      </c>
      <c r="N571" s="95">
        <f t="shared" si="71"/>
        <v>0</v>
      </c>
      <c r="O571" s="95">
        <f t="shared" si="72"/>
        <v>0</v>
      </c>
      <c r="P571" s="352">
        <f t="shared" si="73"/>
        <v>0</v>
      </c>
      <c r="Q571" s="9"/>
      <c r="S571" s="32">
        <f t="shared" si="74"/>
        <v>0</v>
      </c>
      <c r="T571" s="32">
        <f t="shared" si="75"/>
        <v>0</v>
      </c>
      <c r="U571" s="32">
        <f t="shared" si="76"/>
        <v>0</v>
      </c>
    </row>
    <row r="572" spans="1:21" x14ac:dyDescent="0.2">
      <c r="A572" s="70">
        <f t="shared" si="77"/>
        <v>557</v>
      </c>
      <c r="B572" s="121">
        <f t="shared" si="68"/>
        <v>0</v>
      </c>
      <c r="C572" s="82"/>
      <c r="D572" s="106"/>
      <c r="E572" s="106"/>
      <c r="F572" s="4"/>
      <c r="G572" s="40"/>
      <c r="H572" s="77"/>
      <c r="I572" s="290"/>
      <c r="J572" s="383"/>
      <c r="K572" s="300" t="str">
        <f t="shared" si="69"/>
        <v xml:space="preserve"> </v>
      </c>
      <c r="L572" s="301"/>
      <c r="M572" s="239">
        <f t="shared" si="70"/>
        <v>0</v>
      </c>
      <c r="N572" s="95">
        <f t="shared" si="71"/>
        <v>0</v>
      </c>
      <c r="O572" s="95">
        <f t="shared" si="72"/>
        <v>0</v>
      </c>
      <c r="P572" s="352">
        <f t="shared" si="73"/>
        <v>0</v>
      </c>
      <c r="Q572" s="9"/>
      <c r="S572" s="32">
        <f t="shared" si="74"/>
        <v>0</v>
      </c>
      <c r="T572" s="32">
        <f t="shared" si="75"/>
        <v>0</v>
      </c>
      <c r="U572" s="32">
        <f t="shared" si="76"/>
        <v>0</v>
      </c>
    </row>
    <row r="573" spans="1:21" x14ac:dyDescent="0.2">
      <c r="A573" s="70">
        <f t="shared" si="77"/>
        <v>558</v>
      </c>
      <c r="B573" s="121">
        <f t="shared" si="68"/>
        <v>0</v>
      </c>
      <c r="C573" s="82"/>
      <c r="D573" s="106"/>
      <c r="E573" s="106"/>
      <c r="F573" s="4"/>
      <c r="G573" s="40"/>
      <c r="H573" s="77"/>
      <c r="I573" s="290"/>
      <c r="J573" s="383"/>
      <c r="K573" s="300" t="str">
        <f t="shared" si="69"/>
        <v xml:space="preserve"> </v>
      </c>
      <c r="L573" s="301"/>
      <c r="M573" s="239">
        <f t="shared" si="70"/>
        <v>0</v>
      </c>
      <c r="N573" s="95">
        <f t="shared" si="71"/>
        <v>0</v>
      </c>
      <c r="O573" s="95">
        <f t="shared" si="72"/>
        <v>0</v>
      </c>
      <c r="P573" s="352">
        <f t="shared" si="73"/>
        <v>0</v>
      </c>
      <c r="Q573" s="9"/>
      <c r="S573" s="32">
        <f t="shared" si="74"/>
        <v>0</v>
      </c>
      <c r="T573" s="32">
        <f t="shared" si="75"/>
        <v>0</v>
      </c>
      <c r="U573" s="32">
        <f t="shared" si="76"/>
        <v>0</v>
      </c>
    </row>
    <row r="574" spans="1:21" x14ac:dyDescent="0.2">
      <c r="A574" s="70">
        <f t="shared" si="77"/>
        <v>559</v>
      </c>
      <c r="B574" s="121">
        <f t="shared" si="68"/>
        <v>0</v>
      </c>
      <c r="C574" s="82"/>
      <c r="D574" s="106"/>
      <c r="E574" s="106"/>
      <c r="F574" s="4"/>
      <c r="G574" s="40"/>
      <c r="H574" s="77"/>
      <c r="I574" s="290"/>
      <c r="J574" s="383"/>
      <c r="K574" s="300" t="str">
        <f t="shared" si="69"/>
        <v xml:space="preserve"> </v>
      </c>
      <c r="L574" s="301"/>
      <c r="M574" s="239">
        <f t="shared" si="70"/>
        <v>0</v>
      </c>
      <c r="N574" s="95">
        <f t="shared" si="71"/>
        <v>0</v>
      </c>
      <c r="O574" s="95">
        <f t="shared" si="72"/>
        <v>0</v>
      </c>
      <c r="P574" s="352">
        <f t="shared" si="73"/>
        <v>0</v>
      </c>
      <c r="Q574" s="9"/>
      <c r="S574" s="32">
        <f t="shared" si="74"/>
        <v>0</v>
      </c>
      <c r="T574" s="32">
        <f t="shared" si="75"/>
        <v>0</v>
      </c>
      <c r="U574" s="32">
        <f t="shared" si="76"/>
        <v>0</v>
      </c>
    </row>
    <row r="575" spans="1:21" x14ac:dyDescent="0.2">
      <c r="A575" s="70">
        <f t="shared" si="77"/>
        <v>560</v>
      </c>
      <c r="B575" s="121">
        <f t="shared" si="68"/>
        <v>0</v>
      </c>
      <c r="C575" s="82"/>
      <c r="D575" s="106"/>
      <c r="E575" s="106"/>
      <c r="F575" s="4"/>
      <c r="G575" s="40"/>
      <c r="H575" s="77"/>
      <c r="I575" s="290"/>
      <c r="J575" s="383"/>
      <c r="K575" s="300" t="str">
        <f t="shared" si="69"/>
        <v xml:space="preserve"> </v>
      </c>
      <c r="L575" s="301"/>
      <c r="M575" s="239">
        <f t="shared" si="70"/>
        <v>0</v>
      </c>
      <c r="N575" s="95">
        <f t="shared" si="71"/>
        <v>0</v>
      </c>
      <c r="O575" s="95">
        <f t="shared" si="72"/>
        <v>0</v>
      </c>
      <c r="P575" s="352">
        <f t="shared" si="73"/>
        <v>0</v>
      </c>
      <c r="Q575" s="9"/>
      <c r="S575" s="32">
        <f t="shared" si="74"/>
        <v>0</v>
      </c>
      <c r="T575" s="32">
        <f t="shared" si="75"/>
        <v>0</v>
      </c>
      <c r="U575" s="32">
        <f t="shared" si="76"/>
        <v>0</v>
      </c>
    </row>
    <row r="576" spans="1:21" x14ac:dyDescent="0.2">
      <c r="A576" s="70">
        <f t="shared" si="77"/>
        <v>561</v>
      </c>
      <c r="B576" s="121">
        <f t="shared" si="68"/>
        <v>0</v>
      </c>
      <c r="C576" s="82"/>
      <c r="D576" s="106"/>
      <c r="E576" s="106"/>
      <c r="F576" s="4"/>
      <c r="G576" s="40"/>
      <c r="H576" s="77"/>
      <c r="I576" s="290"/>
      <c r="J576" s="383"/>
      <c r="K576" s="300" t="str">
        <f t="shared" si="69"/>
        <v xml:space="preserve"> </v>
      </c>
      <c r="L576" s="301"/>
      <c r="M576" s="239">
        <f t="shared" si="70"/>
        <v>0</v>
      </c>
      <c r="N576" s="95">
        <f t="shared" si="71"/>
        <v>0</v>
      </c>
      <c r="O576" s="95">
        <f t="shared" si="72"/>
        <v>0</v>
      </c>
      <c r="P576" s="352">
        <f t="shared" si="73"/>
        <v>0</v>
      </c>
      <c r="Q576" s="9"/>
      <c r="S576" s="32">
        <f t="shared" si="74"/>
        <v>0</v>
      </c>
      <c r="T576" s="32">
        <f t="shared" si="75"/>
        <v>0</v>
      </c>
      <c r="U576" s="32">
        <f t="shared" si="76"/>
        <v>0</v>
      </c>
    </row>
    <row r="577" spans="1:21" x14ac:dyDescent="0.2">
      <c r="A577" s="70">
        <f t="shared" si="77"/>
        <v>562</v>
      </c>
      <c r="B577" s="121">
        <f t="shared" si="68"/>
        <v>0</v>
      </c>
      <c r="C577" s="82"/>
      <c r="D577" s="106"/>
      <c r="E577" s="106"/>
      <c r="F577" s="4"/>
      <c r="G577" s="40"/>
      <c r="H577" s="77"/>
      <c r="I577" s="290"/>
      <c r="J577" s="383"/>
      <c r="K577" s="300" t="str">
        <f t="shared" si="69"/>
        <v xml:space="preserve"> </v>
      </c>
      <c r="L577" s="301"/>
      <c r="M577" s="239">
        <f t="shared" si="70"/>
        <v>0</v>
      </c>
      <c r="N577" s="95">
        <f t="shared" si="71"/>
        <v>0</v>
      </c>
      <c r="O577" s="95">
        <f t="shared" si="72"/>
        <v>0</v>
      </c>
      <c r="P577" s="352">
        <f t="shared" si="73"/>
        <v>0</v>
      </c>
      <c r="Q577" s="9"/>
      <c r="S577" s="32">
        <f t="shared" si="74"/>
        <v>0</v>
      </c>
      <c r="T577" s="32">
        <f t="shared" si="75"/>
        <v>0</v>
      </c>
      <c r="U577" s="32">
        <f t="shared" si="76"/>
        <v>0</v>
      </c>
    </row>
    <row r="578" spans="1:21" x14ac:dyDescent="0.2">
      <c r="A578" s="70">
        <f t="shared" si="77"/>
        <v>563</v>
      </c>
      <c r="B578" s="121">
        <f t="shared" si="68"/>
        <v>0</v>
      </c>
      <c r="C578" s="82"/>
      <c r="D578" s="106"/>
      <c r="E578" s="106"/>
      <c r="F578" s="4"/>
      <c r="G578" s="40"/>
      <c r="H578" s="77"/>
      <c r="I578" s="290"/>
      <c r="J578" s="383"/>
      <c r="K578" s="300" t="str">
        <f t="shared" si="69"/>
        <v xml:space="preserve"> </v>
      </c>
      <c r="L578" s="301"/>
      <c r="M578" s="239">
        <f t="shared" si="70"/>
        <v>0</v>
      </c>
      <c r="N578" s="95">
        <f t="shared" si="71"/>
        <v>0</v>
      </c>
      <c r="O578" s="95">
        <f t="shared" si="72"/>
        <v>0</v>
      </c>
      <c r="P578" s="352">
        <f t="shared" si="73"/>
        <v>0</v>
      </c>
      <c r="Q578" s="9"/>
      <c r="S578" s="32">
        <f t="shared" si="74"/>
        <v>0</v>
      </c>
      <c r="T578" s="32">
        <f t="shared" si="75"/>
        <v>0</v>
      </c>
      <c r="U578" s="32">
        <f t="shared" si="76"/>
        <v>0</v>
      </c>
    </row>
    <row r="579" spans="1:21" x14ac:dyDescent="0.2">
      <c r="A579" s="70">
        <f t="shared" si="77"/>
        <v>564</v>
      </c>
      <c r="B579" s="121">
        <f t="shared" si="68"/>
        <v>0</v>
      </c>
      <c r="C579" s="82"/>
      <c r="D579" s="106"/>
      <c r="E579" s="106"/>
      <c r="F579" s="4"/>
      <c r="G579" s="40"/>
      <c r="H579" s="77"/>
      <c r="I579" s="290"/>
      <c r="J579" s="383"/>
      <c r="K579" s="300" t="str">
        <f t="shared" si="69"/>
        <v xml:space="preserve"> </v>
      </c>
      <c r="L579" s="301"/>
      <c r="M579" s="239">
        <f t="shared" si="70"/>
        <v>0</v>
      </c>
      <c r="N579" s="95">
        <f t="shared" si="71"/>
        <v>0</v>
      </c>
      <c r="O579" s="95">
        <f t="shared" si="72"/>
        <v>0</v>
      </c>
      <c r="P579" s="352">
        <f t="shared" si="73"/>
        <v>0</v>
      </c>
      <c r="Q579" s="9"/>
      <c r="S579" s="32">
        <f t="shared" si="74"/>
        <v>0</v>
      </c>
      <c r="T579" s="32">
        <f t="shared" si="75"/>
        <v>0</v>
      </c>
      <c r="U579" s="32">
        <f t="shared" si="76"/>
        <v>0</v>
      </c>
    </row>
    <row r="580" spans="1:21" x14ac:dyDescent="0.2">
      <c r="A580" s="70">
        <f t="shared" si="77"/>
        <v>565</v>
      </c>
      <c r="B580" s="121">
        <f t="shared" si="68"/>
        <v>0</v>
      </c>
      <c r="C580" s="82"/>
      <c r="D580" s="106"/>
      <c r="E580" s="106"/>
      <c r="F580" s="4"/>
      <c r="G580" s="40"/>
      <c r="H580" s="77"/>
      <c r="I580" s="290"/>
      <c r="J580" s="383"/>
      <c r="K580" s="300" t="str">
        <f t="shared" si="69"/>
        <v xml:space="preserve"> </v>
      </c>
      <c r="L580" s="301"/>
      <c r="M580" s="239">
        <f t="shared" si="70"/>
        <v>0</v>
      </c>
      <c r="N580" s="95">
        <f t="shared" si="71"/>
        <v>0</v>
      </c>
      <c r="O580" s="95">
        <f t="shared" si="72"/>
        <v>0</v>
      </c>
      <c r="P580" s="352">
        <f t="shared" si="73"/>
        <v>0</v>
      </c>
      <c r="Q580" s="9"/>
      <c r="S580" s="32">
        <f t="shared" si="74"/>
        <v>0</v>
      </c>
      <c r="T580" s="32">
        <f t="shared" si="75"/>
        <v>0</v>
      </c>
      <c r="U580" s="32">
        <f t="shared" si="76"/>
        <v>0</v>
      </c>
    </row>
    <row r="581" spans="1:21" x14ac:dyDescent="0.2">
      <c r="A581" s="70">
        <f t="shared" si="77"/>
        <v>566</v>
      </c>
      <c r="B581" s="121">
        <f t="shared" si="68"/>
        <v>0</v>
      </c>
      <c r="C581" s="82"/>
      <c r="D581" s="106"/>
      <c r="E581" s="106"/>
      <c r="F581" s="4"/>
      <c r="G581" s="40"/>
      <c r="H581" s="77"/>
      <c r="I581" s="290"/>
      <c r="J581" s="383"/>
      <c r="K581" s="300" t="str">
        <f t="shared" si="69"/>
        <v xml:space="preserve"> </v>
      </c>
      <c r="L581" s="301"/>
      <c r="M581" s="239">
        <f t="shared" si="70"/>
        <v>0</v>
      </c>
      <c r="N581" s="95">
        <f t="shared" si="71"/>
        <v>0</v>
      </c>
      <c r="O581" s="95">
        <f t="shared" si="72"/>
        <v>0</v>
      </c>
      <c r="P581" s="352">
        <f t="shared" si="73"/>
        <v>0</v>
      </c>
      <c r="Q581" s="9"/>
      <c r="S581" s="32">
        <f t="shared" si="74"/>
        <v>0</v>
      </c>
      <c r="T581" s="32">
        <f t="shared" si="75"/>
        <v>0</v>
      </c>
      <c r="U581" s="32">
        <f t="shared" si="76"/>
        <v>0</v>
      </c>
    </row>
    <row r="582" spans="1:21" x14ac:dyDescent="0.2">
      <c r="A582" s="70">
        <f t="shared" si="77"/>
        <v>567</v>
      </c>
      <c r="B582" s="121">
        <f t="shared" si="68"/>
        <v>0</v>
      </c>
      <c r="C582" s="82"/>
      <c r="D582" s="106"/>
      <c r="E582" s="106"/>
      <c r="F582" s="4"/>
      <c r="G582" s="40"/>
      <c r="H582" s="77"/>
      <c r="I582" s="290"/>
      <c r="J582" s="383"/>
      <c r="K582" s="300" t="str">
        <f t="shared" si="69"/>
        <v xml:space="preserve"> </v>
      </c>
      <c r="L582" s="301"/>
      <c r="M582" s="239">
        <f t="shared" si="70"/>
        <v>0</v>
      </c>
      <c r="N582" s="95">
        <f t="shared" si="71"/>
        <v>0</v>
      </c>
      <c r="O582" s="95">
        <f t="shared" si="72"/>
        <v>0</v>
      </c>
      <c r="P582" s="352">
        <f t="shared" si="73"/>
        <v>0</v>
      </c>
      <c r="Q582" s="9"/>
      <c r="S582" s="32">
        <f t="shared" si="74"/>
        <v>0</v>
      </c>
      <c r="T582" s="32">
        <f t="shared" si="75"/>
        <v>0</v>
      </c>
      <c r="U582" s="32">
        <f t="shared" si="76"/>
        <v>0</v>
      </c>
    </row>
    <row r="583" spans="1:21" x14ac:dyDescent="0.2">
      <c r="A583" s="70">
        <f t="shared" si="77"/>
        <v>568</v>
      </c>
      <c r="B583" s="121">
        <f t="shared" si="68"/>
        <v>0</v>
      </c>
      <c r="C583" s="82"/>
      <c r="D583" s="106"/>
      <c r="E583" s="106"/>
      <c r="F583" s="4"/>
      <c r="G583" s="40"/>
      <c r="H583" s="77"/>
      <c r="I583" s="290"/>
      <c r="J583" s="383"/>
      <c r="K583" s="300" t="str">
        <f t="shared" si="69"/>
        <v xml:space="preserve"> </v>
      </c>
      <c r="L583" s="301"/>
      <c r="M583" s="239">
        <f t="shared" si="70"/>
        <v>0</v>
      </c>
      <c r="N583" s="95">
        <f t="shared" si="71"/>
        <v>0</v>
      </c>
      <c r="O583" s="95">
        <f t="shared" si="72"/>
        <v>0</v>
      </c>
      <c r="P583" s="352">
        <f t="shared" si="73"/>
        <v>0</v>
      </c>
      <c r="Q583" s="9"/>
      <c r="S583" s="32">
        <f t="shared" si="74"/>
        <v>0</v>
      </c>
      <c r="T583" s="32">
        <f t="shared" si="75"/>
        <v>0</v>
      </c>
      <c r="U583" s="32">
        <f t="shared" si="76"/>
        <v>0</v>
      </c>
    </row>
    <row r="584" spans="1:21" x14ac:dyDescent="0.2">
      <c r="A584" s="70">
        <f t="shared" si="77"/>
        <v>569</v>
      </c>
      <c r="B584" s="121">
        <f t="shared" si="68"/>
        <v>0</v>
      </c>
      <c r="C584" s="82"/>
      <c r="D584" s="106"/>
      <c r="E584" s="106"/>
      <c r="F584" s="4"/>
      <c r="G584" s="40"/>
      <c r="H584" s="77"/>
      <c r="I584" s="290"/>
      <c r="J584" s="383"/>
      <c r="K584" s="300" t="str">
        <f t="shared" si="69"/>
        <v xml:space="preserve"> </v>
      </c>
      <c r="L584" s="301"/>
      <c r="M584" s="239">
        <f t="shared" si="70"/>
        <v>0</v>
      </c>
      <c r="N584" s="95">
        <f t="shared" si="71"/>
        <v>0</v>
      </c>
      <c r="O584" s="95">
        <f t="shared" si="72"/>
        <v>0</v>
      </c>
      <c r="P584" s="352">
        <f t="shared" si="73"/>
        <v>0</v>
      </c>
      <c r="Q584" s="9"/>
      <c r="S584" s="32">
        <f t="shared" si="74"/>
        <v>0</v>
      </c>
      <c r="T584" s="32">
        <f t="shared" si="75"/>
        <v>0</v>
      </c>
      <c r="U584" s="32">
        <f t="shared" si="76"/>
        <v>0</v>
      </c>
    </row>
    <row r="585" spans="1:21" x14ac:dyDescent="0.2">
      <c r="A585" s="70">
        <f t="shared" si="77"/>
        <v>570</v>
      </c>
      <c r="B585" s="121">
        <f t="shared" si="68"/>
        <v>0</v>
      </c>
      <c r="C585" s="82"/>
      <c r="D585" s="106"/>
      <c r="E585" s="106"/>
      <c r="F585" s="4"/>
      <c r="G585" s="40"/>
      <c r="H585" s="77"/>
      <c r="I585" s="290"/>
      <c r="J585" s="383"/>
      <c r="K585" s="300" t="str">
        <f t="shared" si="69"/>
        <v xml:space="preserve"> </v>
      </c>
      <c r="L585" s="301"/>
      <c r="M585" s="239">
        <f t="shared" si="70"/>
        <v>0</v>
      </c>
      <c r="N585" s="95">
        <f t="shared" si="71"/>
        <v>0</v>
      </c>
      <c r="O585" s="95">
        <f t="shared" si="72"/>
        <v>0</v>
      </c>
      <c r="P585" s="352">
        <f t="shared" si="73"/>
        <v>0</v>
      </c>
      <c r="Q585" s="9"/>
      <c r="S585" s="32">
        <f t="shared" si="74"/>
        <v>0</v>
      </c>
      <c r="T585" s="32">
        <f t="shared" si="75"/>
        <v>0</v>
      </c>
      <c r="U585" s="32">
        <f t="shared" si="76"/>
        <v>0</v>
      </c>
    </row>
    <row r="586" spans="1:21" x14ac:dyDescent="0.2">
      <c r="A586" s="70">
        <f t="shared" si="77"/>
        <v>571</v>
      </c>
      <c r="B586" s="121">
        <f t="shared" si="68"/>
        <v>0</v>
      </c>
      <c r="C586" s="82"/>
      <c r="D586" s="106"/>
      <c r="E586" s="106"/>
      <c r="F586" s="4"/>
      <c r="G586" s="40"/>
      <c r="H586" s="77"/>
      <c r="I586" s="290"/>
      <c r="J586" s="383"/>
      <c r="K586" s="300" t="str">
        <f t="shared" si="69"/>
        <v xml:space="preserve"> </v>
      </c>
      <c r="L586" s="301"/>
      <c r="M586" s="239">
        <f t="shared" si="70"/>
        <v>0</v>
      </c>
      <c r="N586" s="95">
        <f t="shared" si="71"/>
        <v>0</v>
      </c>
      <c r="O586" s="95">
        <f t="shared" si="72"/>
        <v>0</v>
      </c>
      <c r="P586" s="352">
        <f t="shared" si="73"/>
        <v>0</v>
      </c>
      <c r="Q586" s="9"/>
      <c r="S586" s="32">
        <f t="shared" si="74"/>
        <v>0</v>
      </c>
      <c r="T586" s="32">
        <f t="shared" si="75"/>
        <v>0</v>
      </c>
      <c r="U586" s="32">
        <f t="shared" si="76"/>
        <v>0</v>
      </c>
    </row>
    <row r="587" spans="1:21" x14ac:dyDescent="0.2">
      <c r="A587" s="70">
        <f t="shared" si="77"/>
        <v>572</v>
      </c>
      <c r="B587" s="121">
        <f t="shared" si="68"/>
        <v>0</v>
      </c>
      <c r="C587" s="82"/>
      <c r="D587" s="106"/>
      <c r="E587" s="106"/>
      <c r="F587" s="4"/>
      <c r="G587" s="40"/>
      <c r="H587" s="77"/>
      <c r="I587" s="290"/>
      <c r="J587" s="383"/>
      <c r="K587" s="300" t="str">
        <f t="shared" si="69"/>
        <v xml:space="preserve"> </v>
      </c>
      <c r="L587" s="301"/>
      <c r="M587" s="239">
        <f t="shared" si="70"/>
        <v>0</v>
      </c>
      <c r="N587" s="95">
        <f t="shared" si="71"/>
        <v>0</v>
      </c>
      <c r="O587" s="95">
        <f t="shared" si="72"/>
        <v>0</v>
      </c>
      <c r="P587" s="352">
        <f t="shared" si="73"/>
        <v>0</v>
      </c>
      <c r="Q587" s="9"/>
      <c r="S587" s="32">
        <f t="shared" si="74"/>
        <v>0</v>
      </c>
      <c r="T587" s="32">
        <f t="shared" si="75"/>
        <v>0</v>
      </c>
      <c r="U587" s="32">
        <f t="shared" si="76"/>
        <v>0</v>
      </c>
    </row>
    <row r="588" spans="1:21" x14ac:dyDescent="0.2">
      <c r="A588" s="70">
        <f t="shared" si="77"/>
        <v>573</v>
      </c>
      <c r="B588" s="121">
        <f t="shared" si="68"/>
        <v>0</v>
      </c>
      <c r="C588" s="82"/>
      <c r="D588" s="106"/>
      <c r="E588" s="106"/>
      <c r="F588" s="4"/>
      <c r="G588" s="40"/>
      <c r="H588" s="77"/>
      <c r="I588" s="290"/>
      <c r="J588" s="383"/>
      <c r="K588" s="300" t="str">
        <f t="shared" si="69"/>
        <v xml:space="preserve"> </v>
      </c>
      <c r="L588" s="301"/>
      <c r="M588" s="239">
        <f t="shared" si="70"/>
        <v>0</v>
      </c>
      <c r="N588" s="95">
        <f t="shared" si="71"/>
        <v>0</v>
      </c>
      <c r="O588" s="95">
        <f t="shared" si="72"/>
        <v>0</v>
      </c>
      <c r="P588" s="352">
        <f t="shared" si="73"/>
        <v>0</v>
      </c>
      <c r="Q588" s="9"/>
      <c r="S588" s="32">
        <f t="shared" si="74"/>
        <v>0</v>
      </c>
      <c r="T588" s="32">
        <f t="shared" si="75"/>
        <v>0</v>
      </c>
      <c r="U588" s="32">
        <f t="shared" si="76"/>
        <v>0</v>
      </c>
    </row>
    <row r="589" spans="1:21" x14ac:dyDescent="0.2">
      <c r="A589" s="70">
        <f t="shared" si="77"/>
        <v>574</v>
      </c>
      <c r="B589" s="121">
        <f t="shared" si="68"/>
        <v>0</v>
      </c>
      <c r="C589" s="82"/>
      <c r="D589" s="106"/>
      <c r="E589" s="106"/>
      <c r="F589" s="4"/>
      <c r="G589" s="40"/>
      <c r="H589" s="77"/>
      <c r="I589" s="290"/>
      <c r="J589" s="383"/>
      <c r="K589" s="300" t="str">
        <f t="shared" si="69"/>
        <v xml:space="preserve"> </v>
      </c>
      <c r="L589" s="301"/>
      <c r="M589" s="239">
        <f t="shared" si="70"/>
        <v>0</v>
      </c>
      <c r="N589" s="95">
        <f t="shared" si="71"/>
        <v>0</v>
      </c>
      <c r="O589" s="95">
        <f t="shared" si="72"/>
        <v>0</v>
      </c>
      <c r="P589" s="352">
        <f t="shared" si="73"/>
        <v>0</v>
      </c>
      <c r="Q589" s="9"/>
      <c r="S589" s="32">
        <f t="shared" si="74"/>
        <v>0</v>
      </c>
      <c r="T589" s="32">
        <f t="shared" si="75"/>
        <v>0</v>
      </c>
      <c r="U589" s="32">
        <f t="shared" si="76"/>
        <v>0</v>
      </c>
    </row>
    <row r="590" spans="1:21" x14ac:dyDescent="0.2">
      <c r="A590" s="70">
        <f t="shared" si="77"/>
        <v>575</v>
      </c>
      <c r="B590" s="121">
        <f t="shared" si="68"/>
        <v>0</v>
      </c>
      <c r="C590" s="82"/>
      <c r="D590" s="106"/>
      <c r="E590" s="106"/>
      <c r="F590" s="4"/>
      <c r="G590" s="40"/>
      <c r="H590" s="77"/>
      <c r="I590" s="290"/>
      <c r="J590" s="383"/>
      <c r="K590" s="300" t="str">
        <f t="shared" si="69"/>
        <v xml:space="preserve"> </v>
      </c>
      <c r="L590" s="301"/>
      <c r="M590" s="239">
        <f t="shared" si="70"/>
        <v>0</v>
      </c>
      <c r="N590" s="95">
        <f t="shared" si="71"/>
        <v>0</v>
      </c>
      <c r="O590" s="95">
        <f t="shared" si="72"/>
        <v>0</v>
      </c>
      <c r="P590" s="352">
        <f t="shared" si="73"/>
        <v>0</v>
      </c>
      <c r="Q590" s="9"/>
      <c r="S590" s="32">
        <f t="shared" si="74"/>
        <v>0</v>
      </c>
      <c r="T590" s="32">
        <f t="shared" si="75"/>
        <v>0</v>
      </c>
      <c r="U590" s="32">
        <f t="shared" si="76"/>
        <v>0</v>
      </c>
    </row>
    <row r="591" spans="1:21" x14ac:dyDescent="0.2">
      <c r="A591" s="70">
        <f t="shared" si="77"/>
        <v>576</v>
      </c>
      <c r="B591" s="121">
        <f t="shared" si="68"/>
        <v>0</v>
      </c>
      <c r="C591" s="82"/>
      <c r="D591" s="106"/>
      <c r="E591" s="106"/>
      <c r="F591" s="4"/>
      <c r="G591" s="40"/>
      <c r="H591" s="77"/>
      <c r="I591" s="290"/>
      <c r="J591" s="383"/>
      <c r="K591" s="300" t="str">
        <f t="shared" si="69"/>
        <v xml:space="preserve"> </v>
      </c>
      <c r="L591" s="301"/>
      <c r="M591" s="239">
        <f t="shared" si="70"/>
        <v>0</v>
      </c>
      <c r="N591" s="95">
        <f t="shared" si="71"/>
        <v>0</v>
      </c>
      <c r="O591" s="95">
        <f t="shared" si="72"/>
        <v>0</v>
      </c>
      <c r="P591" s="352">
        <f t="shared" si="73"/>
        <v>0</v>
      </c>
      <c r="Q591" s="9"/>
      <c r="S591" s="32">
        <f t="shared" si="74"/>
        <v>0</v>
      </c>
      <c r="T591" s="32">
        <f t="shared" si="75"/>
        <v>0</v>
      </c>
      <c r="U591" s="32">
        <f t="shared" si="76"/>
        <v>0</v>
      </c>
    </row>
    <row r="592" spans="1:21" x14ac:dyDescent="0.2">
      <c r="A592" s="70">
        <f t="shared" si="77"/>
        <v>577</v>
      </c>
      <c r="B592" s="121">
        <f t="shared" si="68"/>
        <v>0</v>
      </c>
      <c r="C592" s="82"/>
      <c r="D592" s="106"/>
      <c r="E592" s="106"/>
      <c r="F592" s="4"/>
      <c r="G592" s="40"/>
      <c r="H592" s="77"/>
      <c r="I592" s="290"/>
      <c r="J592" s="383"/>
      <c r="K592" s="300" t="str">
        <f t="shared" si="69"/>
        <v xml:space="preserve"> </v>
      </c>
      <c r="L592" s="301"/>
      <c r="M592" s="239">
        <f t="shared" si="70"/>
        <v>0</v>
      </c>
      <c r="N592" s="95">
        <f t="shared" si="71"/>
        <v>0</v>
      </c>
      <c r="O592" s="95">
        <f t="shared" si="72"/>
        <v>0</v>
      </c>
      <c r="P592" s="352">
        <f t="shared" si="73"/>
        <v>0</v>
      </c>
      <c r="Q592" s="9"/>
      <c r="S592" s="32">
        <f t="shared" si="74"/>
        <v>0</v>
      </c>
      <c r="T592" s="32">
        <f t="shared" si="75"/>
        <v>0</v>
      </c>
      <c r="U592" s="32">
        <f t="shared" si="76"/>
        <v>0</v>
      </c>
    </row>
    <row r="593" spans="1:21" x14ac:dyDescent="0.2">
      <c r="A593" s="70">
        <f t="shared" si="77"/>
        <v>578</v>
      </c>
      <c r="B593" s="121">
        <f t="shared" si="68"/>
        <v>0</v>
      </c>
      <c r="C593" s="82"/>
      <c r="D593" s="106"/>
      <c r="E593" s="106"/>
      <c r="F593" s="4"/>
      <c r="G593" s="40"/>
      <c r="H593" s="77"/>
      <c r="I593" s="290"/>
      <c r="J593" s="383"/>
      <c r="K593" s="300" t="str">
        <f t="shared" si="69"/>
        <v xml:space="preserve"> </v>
      </c>
      <c r="L593" s="301"/>
      <c r="M593" s="239">
        <f t="shared" si="70"/>
        <v>0</v>
      </c>
      <c r="N593" s="95">
        <f t="shared" si="71"/>
        <v>0</v>
      </c>
      <c r="O593" s="95">
        <f t="shared" si="72"/>
        <v>0</v>
      </c>
      <c r="P593" s="352">
        <f t="shared" si="73"/>
        <v>0</v>
      </c>
      <c r="Q593" s="9"/>
      <c r="S593" s="32">
        <f t="shared" si="74"/>
        <v>0</v>
      </c>
      <c r="T593" s="32">
        <f t="shared" si="75"/>
        <v>0</v>
      </c>
      <c r="U593" s="32">
        <f t="shared" si="76"/>
        <v>0</v>
      </c>
    </row>
    <row r="594" spans="1:21" x14ac:dyDescent="0.2">
      <c r="A594" s="70">
        <f t="shared" si="77"/>
        <v>579</v>
      </c>
      <c r="B594" s="121">
        <f t="shared" si="68"/>
        <v>0</v>
      </c>
      <c r="C594" s="82"/>
      <c r="D594" s="106"/>
      <c r="E594" s="106"/>
      <c r="F594" s="4"/>
      <c r="G594" s="40"/>
      <c r="H594" s="77"/>
      <c r="I594" s="290"/>
      <c r="J594" s="383"/>
      <c r="K594" s="300" t="str">
        <f t="shared" si="69"/>
        <v xml:space="preserve"> </v>
      </c>
      <c r="L594" s="301"/>
      <c r="M594" s="239">
        <f t="shared" si="70"/>
        <v>0</v>
      </c>
      <c r="N594" s="95">
        <f t="shared" si="71"/>
        <v>0</v>
      </c>
      <c r="O594" s="95">
        <f t="shared" si="72"/>
        <v>0</v>
      </c>
      <c r="P594" s="352">
        <f t="shared" si="73"/>
        <v>0</v>
      </c>
      <c r="Q594" s="9"/>
      <c r="S594" s="32">
        <f t="shared" si="74"/>
        <v>0</v>
      </c>
      <c r="T594" s="32">
        <f t="shared" si="75"/>
        <v>0</v>
      </c>
      <c r="U594" s="32">
        <f t="shared" si="76"/>
        <v>0</v>
      </c>
    </row>
    <row r="595" spans="1:21" x14ac:dyDescent="0.2">
      <c r="A595" s="70">
        <f t="shared" si="77"/>
        <v>580</v>
      </c>
      <c r="B595" s="121">
        <f t="shared" si="68"/>
        <v>0</v>
      </c>
      <c r="C595" s="82"/>
      <c r="D595" s="106"/>
      <c r="E595" s="106"/>
      <c r="F595" s="4"/>
      <c r="G595" s="40"/>
      <c r="H595" s="77"/>
      <c r="I595" s="290"/>
      <c r="J595" s="383"/>
      <c r="K595" s="300" t="str">
        <f t="shared" si="69"/>
        <v xml:space="preserve"> </v>
      </c>
      <c r="L595" s="301"/>
      <c r="M595" s="239">
        <f t="shared" si="70"/>
        <v>0</v>
      </c>
      <c r="N595" s="95">
        <f t="shared" si="71"/>
        <v>0</v>
      </c>
      <c r="O595" s="95">
        <f t="shared" si="72"/>
        <v>0</v>
      </c>
      <c r="P595" s="352">
        <f t="shared" si="73"/>
        <v>0</v>
      </c>
      <c r="Q595" s="9"/>
      <c r="S595" s="32">
        <f t="shared" si="74"/>
        <v>0</v>
      </c>
      <c r="T595" s="32">
        <f t="shared" si="75"/>
        <v>0</v>
      </c>
      <c r="U595" s="32">
        <f t="shared" si="76"/>
        <v>0</v>
      </c>
    </row>
    <row r="596" spans="1:21" x14ac:dyDescent="0.2">
      <c r="A596" s="70">
        <f t="shared" si="77"/>
        <v>581</v>
      </c>
      <c r="B596" s="121">
        <f t="shared" si="68"/>
        <v>0</v>
      </c>
      <c r="C596" s="82"/>
      <c r="D596" s="106"/>
      <c r="E596" s="106"/>
      <c r="F596" s="4"/>
      <c r="G596" s="40"/>
      <c r="H596" s="77"/>
      <c r="I596" s="290"/>
      <c r="J596" s="383"/>
      <c r="K596" s="300" t="str">
        <f t="shared" si="69"/>
        <v xml:space="preserve"> </v>
      </c>
      <c r="L596" s="301"/>
      <c r="M596" s="239">
        <f t="shared" si="70"/>
        <v>0</v>
      </c>
      <c r="N596" s="95">
        <f t="shared" si="71"/>
        <v>0</v>
      </c>
      <c r="O596" s="95">
        <f t="shared" si="72"/>
        <v>0</v>
      </c>
      <c r="P596" s="352">
        <f t="shared" si="73"/>
        <v>0</v>
      </c>
      <c r="Q596" s="9"/>
      <c r="S596" s="32">
        <f t="shared" si="74"/>
        <v>0</v>
      </c>
      <c r="T596" s="32">
        <f t="shared" si="75"/>
        <v>0</v>
      </c>
      <c r="U596" s="32">
        <f t="shared" si="76"/>
        <v>0</v>
      </c>
    </row>
    <row r="597" spans="1:21" x14ac:dyDescent="0.2">
      <c r="A597" s="70">
        <f t="shared" si="77"/>
        <v>582</v>
      </c>
      <c r="B597" s="121">
        <f t="shared" si="68"/>
        <v>0</v>
      </c>
      <c r="C597" s="82"/>
      <c r="D597" s="106"/>
      <c r="E597" s="106"/>
      <c r="F597" s="4"/>
      <c r="G597" s="40"/>
      <c r="H597" s="77"/>
      <c r="I597" s="290"/>
      <c r="J597" s="383"/>
      <c r="K597" s="300" t="str">
        <f t="shared" si="69"/>
        <v xml:space="preserve"> </v>
      </c>
      <c r="L597" s="301"/>
      <c r="M597" s="239">
        <f t="shared" si="70"/>
        <v>0</v>
      </c>
      <c r="N597" s="95">
        <f t="shared" si="71"/>
        <v>0</v>
      </c>
      <c r="O597" s="95">
        <f t="shared" si="72"/>
        <v>0</v>
      </c>
      <c r="P597" s="352">
        <f t="shared" si="73"/>
        <v>0</v>
      </c>
      <c r="Q597" s="9"/>
      <c r="S597" s="32">
        <f t="shared" si="74"/>
        <v>0</v>
      </c>
      <c r="T597" s="32">
        <f t="shared" si="75"/>
        <v>0</v>
      </c>
      <c r="U597" s="32">
        <f t="shared" si="76"/>
        <v>0</v>
      </c>
    </row>
    <row r="598" spans="1:21" x14ac:dyDescent="0.2">
      <c r="A598" s="70">
        <f t="shared" si="77"/>
        <v>583</v>
      </c>
      <c r="B598" s="121">
        <f t="shared" si="68"/>
        <v>0</v>
      </c>
      <c r="C598" s="82"/>
      <c r="D598" s="106"/>
      <c r="E598" s="106"/>
      <c r="F598" s="4"/>
      <c r="G598" s="40"/>
      <c r="H598" s="77"/>
      <c r="I598" s="290"/>
      <c r="J598" s="383"/>
      <c r="K598" s="300" t="str">
        <f t="shared" si="69"/>
        <v xml:space="preserve"> </v>
      </c>
      <c r="L598" s="301"/>
      <c r="M598" s="239">
        <f t="shared" si="70"/>
        <v>0</v>
      </c>
      <c r="N598" s="95">
        <f t="shared" si="71"/>
        <v>0</v>
      </c>
      <c r="O598" s="95">
        <f t="shared" si="72"/>
        <v>0</v>
      </c>
      <c r="P598" s="352">
        <f t="shared" si="73"/>
        <v>0</v>
      </c>
      <c r="Q598" s="9"/>
      <c r="S598" s="32">
        <f t="shared" si="74"/>
        <v>0</v>
      </c>
      <c r="T598" s="32">
        <f t="shared" si="75"/>
        <v>0</v>
      </c>
      <c r="U598" s="32">
        <f t="shared" si="76"/>
        <v>0</v>
      </c>
    </row>
    <row r="599" spans="1:21" x14ac:dyDescent="0.2">
      <c r="A599" s="70">
        <f t="shared" si="77"/>
        <v>584</v>
      </c>
      <c r="B599" s="121">
        <f t="shared" si="68"/>
        <v>0</v>
      </c>
      <c r="C599" s="82"/>
      <c r="D599" s="106"/>
      <c r="E599" s="106"/>
      <c r="F599" s="4"/>
      <c r="G599" s="40"/>
      <c r="H599" s="77"/>
      <c r="I599" s="290"/>
      <c r="J599" s="383"/>
      <c r="K599" s="300" t="str">
        <f t="shared" si="69"/>
        <v xml:space="preserve"> </v>
      </c>
      <c r="L599" s="301"/>
      <c r="M599" s="239">
        <f t="shared" si="70"/>
        <v>0</v>
      </c>
      <c r="N599" s="95">
        <f t="shared" si="71"/>
        <v>0</v>
      </c>
      <c r="O599" s="95">
        <f t="shared" si="72"/>
        <v>0</v>
      </c>
      <c r="P599" s="352">
        <f t="shared" si="73"/>
        <v>0</v>
      </c>
      <c r="Q599" s="9"/>
      <c r="S599" s="32">
        <f t="shared" si="74"/>
        <v>0</v>
      </c>
      <c r="T599" s="32">
        <f t="shared" si="75"/>
        <v>0</v>
      </c>
      <c r="U599" s="32">
        <f t="shared" si="76"/>
        <v>0</v>
      </c>
    </row>
    <row r="600" spans="1:21" x14ac:dyDescent="0.2">
      <c r="A600" s="70">
        <f t="shared" si="77"/>
        <v>585</v>
      </c>
      <c r="B600" s="121">
        <f t="shared" si="68"/>
        <v>0</v>
      </c>
      <c r="C600" s="82"/>
      <c r="D600" s="106"/>
      <c r="E600" s="106"/>
      <c r="F600" s="4"/>
      <c r="G600" s="40"/>
      <c r="H600" s="77"/>
      <c r="I600" s="290"/>
      <c r="J600" s="383"/>
      <c r="K600" s="300" t="str">
        <f t="shared" si="69"/>
        <v xml:space="preserve"> </v>
      </c>
      <c r="L600" s="301"/>
      <c r="M600" s="239">
        <f t="shared" si="70"/>
        <v>0</v>
      </c>
      <c r="N600" s="95">
        <f t="shared" si="71"/>
        <v>0</v>
      </c>
      <c r="O600" s="95">
        <f t="shared" si="72"/>
        <v>0</v>
      </c>
      <c r="P600" s="352">
        <f t="shared" si="73"/>
        <v>0</v>
      </c>
      <c r="Q600" s="9"/>
      <c r="S600" s="32">
        <f t="shared" si="74"/>
        <v>0</v>
      </c>
      <c r="T600" s="32">
        <f t="shared" si="75"/>
        <v>0</v>
      </c>
      <c r="U600" s="32">
        <f t="shared" si="76"/>
        <v>0</v>
      </c>
    </row>
    <row r="601" spans="1:21" x14ac:dyDescent="0.2">
      <c r="A601" s="70">
        <f t="shared" si="77"/>
        <v>586</v>
      </c>
      <c r="B601" s="121">
        <f t="shared" si="68"/>
        <v>0</v>
      </c>
      <c r="C601" s="82"/>
      <c r="D601" s="106"/>
      <c r="E601" s="106"/>
      <c r="F601" s="4"/>
      <c r="G601" s="40"/>
      <c r="H601" s="77"/>
      <c r="I601" s="290"/>
      <c r="J601" s="383"/>
      <c r="K601" s="300" t="str">
        <f t="shared" si="69"/>
        <v xml:space="preserve"> </v>
      </c>
      <c r="L601" s="301"/>
      <c r="M601" s="239">
        <f t="shared" si="70"/>
        <v>0</v>
      </c>
      <c r="N601" s="95">
        <f t="shared" si="71"/>
        <v>0</v>
      </c>
      <c r="O601" s="95">
        <f t="shared" si="72"/>
        <v>0</v>
      </c>
      <c r="P601" s="352">
        <f t="shared" si="73"/>
        <v>0</v>
      </c>
      <c r="Q601" s="9"/>
      <c r="S601" s="32">
        <f t="shared" si="74"/>
        <v>0</v>
      </c>
      <c r="T601" s="32">
        <f t="shared" si="75"/>
        <v>0</v>
      </c>
      <c r="U601" s="32">
        <f t="shared" si="76"/>
        <v>0</v>
      </c>
    </row>
    <row r="602" spans="1:21" x14ac:dyDescent="0.2">
      <c r="A602" s="70">
        <f t="shared" si="77"/>
        <v>587</v>
      </c>
      <c r="B602" s="121">
        <f t="shared" si="68"/>
        <v>0</v>
      </c>
      <c r="C602" s="82"/>
      <c r="D602" s="106"/>
      <c r="E602" s="106"/>
      <c r="F602" s="4"/>
      <c r="G602" s="40"/>
      <c r="H602" s="77"/>
      <c r="I602" s="290"/>
      <c r="J602" s="383"/>
      <c r="K602" s="300" t="str">
        <f t="shared" si="69"/>
        <v xml:space="preserve"> </v>
      </c>
      <c r="L602" s="301"/>
      <c r="M602" s="239">
        <f t="shared" si="70"/>
        <v>0</v>
      </c>
      <c r="N602" s="95">
        <f t="shared" si="71"/>
        <v>0</v>
      </c>
      <c r="O602" s="95">
        <f t="shared" si="72"/>
        <v>0</v>
      </c>
      <c r="P602" s="352">
        <f t="shared" si="73"/>
        <v>0</v>
      </c>
      <c r="Q602" s="9"/>
      <c r="S602" s="32">
        <f t="shared" si="74"/>
        <v>0</v>
      </c>
      <c r="T602" s="32">
        <f t="shared" si="75"/>
        <v>0</v>
      </c>
      <c r="U602" s="32">
        <f t="shared" si="76"/>
        <v>0</v>
      </c>
    </row>
    <row r="603" spans="1:21" x14ac:dyDescent="0.2">
      <c r="A603" s="70">
        <f t="shared" si="77"/>
        <v>588</v>
      </c>
      <c r="B603" s="121">
        <f t="shared" si="68"/>
        <v>0</v>
      </c>
      <c r="C603" s="82"/>
      <c r="D603" s="106"/>
      <c r="E603" s="106"/>
      <c r="F603" s="4"/>
      <c r="G603" s="40"/>
      <c r="H603" s="77"/>
      <c r="I603" s="290"/>
      <c r="J603" s="383"/>
      <c r="K603" s="300" t="str">
        <f t="shared" si="69"/>
        <v xml:space="preserve"> </v>
      </c>
      <c r="L603" s="301"/>
      <c r="M603" s="239">
        <f t="shared" si="70"/>
        <v>0</v>
      </c>
      <c r="N603" s="95">
        <f t="shared" si="71"/>
        <v>0</v>
      </c>
      <c r="O603" s="95">
        <f t="shared" si="72"/>
        <v>0</v>
      </c>
      <c r="P603" s="352">
        <f t="shared" si="73"/>
        <v>0</v>
      </c>
      <c r="Q603" s="9"/>
      <c r="S603" s="32">
        <f t="shared" si="74"/>
        <v>0</v>
      </c>
      <c r="T603" s="32">
        <f t="shared" si="75"/>
        <v>0</v>
      </c>
      <c r="U603" s="32">
        <f t="shared" si="76"/>
        <v>0</v>
      </c>
    </row>
    <row r="604" spans="1:21" x14ac:dyDescent="0.2">
      <c r="A604" s="70">
        <f t="shared" si="77"/>
        <v>589</v>
      </c>
      <c r="B604" s="121">
        <f t="shared" si="68"/>
        <v>0</v>
      </c>
      <c r="C604" s="82"/>
      <c r="D604" s="106"/>
      <c r="E604" s="106"/>
      <c r="F604" s="4"/>
      <c r="G604" s="40"/>
      <c r="H604" s="77"/>
      <c r="I604" s="290"/>
      <c r="J604" s="383"/>
      <c r="K604" s="300" t="str">
        <f t="shared" si="69"/>
        <v xml:space="preserve"> </v>
      </c>
      <c r="L604" s="301"/>
      <c r="M604" s="239">
        <f t="shared" si="70"/>
        <v>0</v>
      </c>
      <c r="N604" s="95">
        <f t="shared" si="71"/>
        <v>0</v>
      </c>
      <c r="O604" s="95">
        <f t="shared" si="72"/>
        <v>0</v>
      </c>
      <c r="P604" s="352">
        <f t="shared" si="73"/>
        <v>0</v>
      </c>
      <c r="Q604" s="9"/>
      <c r="S604" s="32">
        <f t="shared" si="74"/>
        <v>0</v>
      </c>
      <c r="T604" s="32">
        <f t="shared" si="75"/>
        <v>0</v>
      </c>
      <c r="U604" s="32">
        <f t="shared" si="76"/>
        <v>0</v>
      </c>
    </row>
    <row r="605" spans="1:21" x14ac:dyDescent="0.2">
      <c r="A605" s="70">
        <f t="shared" si="77"/>
        <v>590</v>
      </c>
      <c r="B605" s="121">
        <f t="shared" si="68"/>
        <v>0</v>
      </c>
      <c r="C605" s="82"/>
      <c r="D605" s="106"/>
      <c r="E605" s="106"/>
      <c r="F605" s="4"/>
      <c r="G605" s="40"/>
      <c r="H605" s="77"/>
      <c r="I605" s="290"/>
      <c r="J605" s="383"/>
      <c r="K605" s="300" t="str">
        <f t="shared" si="69"/>
        <v xml:space="preserve"> </v>
      </c>
      <c r="L605" s="301"/>
      <c r="M605" s="239">
        <f t="shared" si="70"/>
        <v>0</v>
      </c>
      <c r="N605" s="95">
        <f t="shared" si="71"/>
        <v>0</v>
      </c>
      <c r="O605" s="95">
        <f t="shared" si="72"/>
        <v>0</v>
      </c>
      <c r="P605" s="352">
        <f t="shared" si="73"/>
        <v>0</v>
      </c>
      <c r="Q605" s="9"/>
      <c r="S605" s="32">
        <f t="shared" si="74"/>
        <v>0</v>
      </c>
      <c r="T605" s="32">
        <f t="shared" si="75"/>
        <v>0</v>
      </c>
      <c r="U605" s="32">
        <f t="shared" si="76"/>
        <v>0</v>
      </c>
    </row>
    <row r="606" spans="1:21" x14ac:dyDescent="0.2">
      <c r="A606" s="70">
        <f t="shared" si="77"/>
        <v>591</v>
      </c>
      <c r="B606" s="121">
        <f t="shared" si="68"/>
        <v>0</v>
      </c>
      <c r="C606" s="82"/>
      <c r="D606" s="106"/>
      <c r="E606" s="106"/>
      <c r="F606" s="4"/>
      <c r="G606" s="40"/>
      <c r="H606" s="77"/>
      <c r="I606" s="290"/>
      <c r="J606" s="383"/>
      <c r="K606" s="300" t="str">
        <f t="shared" si="69"/>
        <v xml:space="preserve"> </v>
      </c>
      <c r="L606" s="301"/>
      <c r="M606" s="239">
        <f t="shared" si="70"/>
        <v>0</v>
      </c>
      <c r="N606" s="95">
        <f t="shared" si="71"/>
        <v>0</v>
      </c>
      <c r="O606" s="95">
        <f t="shared" si="72"/>
        <v>0</v>
      </c>
      <c r="P606" s="352">
        <f t="shared" si="73"/>
        <v>0</v>
      </c>
      <c r="Q606" s="9"/>
      <c r="S606" s="32">
        <f t="shared" si="74"/>
        <v>0</v>
      </c>
      <c r="T606" s="32">
        <f t="shared" si="75"/>
        <v>0</v>
      </c>
      <c r="U606" s="32">
        <f t="shared" si="76"/>
        <v>0</v>
      </c>
    </row>
    <row r="607" spans="1:21" x14ac:dyDescent="0.2">
      <c r="A607" s="70">
        <f t="shared" si="77"/>
        <v>592</v>
      </c>
      <c r="B607" s="121">
        <f t="shared" si="68"/>
        <v>0</v>
      </c>
      <c r="C607" s="82"/>
      <c r="D607" s="106"/>
      <c r="E607" s="106"/>
      <c r="F607" s="4"/>
      <c r="G607" s="40"/>
      <c r="H607" s="77"/>
      <c r="I607" s="290"/>
      <c r="J607" s="383"/>
      <c r="K607" s="300" t="str">
        <f t="shared" si="69"/>
        <v xml:space="preserve"> </v>
      </c>
      <c r="L607" s="301"/>
      <c r="M607" s="239">
        <f t="shared" si="70"/>
        <v>0</v>
      </c>
      <c r="N607" s="95">
        <f t="shared" si="71"/>
        <v>0</v>
      </c>
      <c r="O607" s="95">
        <f t="shared" si="72"/>
        <v>0</v>
      </c>
      <c r="P607" s="352">
        <f t="shared" si="73"/>
        <v>0</v>
      </c>
      <c r="Q607" s="9"/>
      <c r="S607" s="32">
        <f t="shared" si="74"/>
        <v>0</v>
      </c>
      <c r="T607" s="32">
        <f t="shared" si="75"/>
        <v>0</v>
      </c>
      <c r="U607" s="32">
        <f t="shared" si="76"/>
        <v>0</v>
      </c>
    </row>
    <row r="608" spans="1:21" x14ac:dyDescent="0.2">
      <c r="A608" s="70">
        <f t="shared" si="77"/>
        <v>593</v>
      </c>
      <c r="B608" s="121">
        <f t="shared" si="68"/>
        <v>0</v>
      </c>
      <c r="C608" s="82"/>
      <c r="D608" s="106"/>
      <c r="E608" s="106"/>
      <c r="F608" s="4"/>
      <c r="G608" s="40"/>
      <c r="H608" s="77"/>
      <c r="I608" s="290"/>
      <c r="J608" s="383"/>
      <c r="K608" s="300" t="str">
        <f t="shared" si="69"/>
        <v xml:space="preserve"> </v>
      </c>
      <c r="L608" s="301"/>
      <c r="M608" s="239">
        <f t="shared" si="70"/>
        <v>0</v>
      </c>
      <c r="N608" s="95">
        <f t="shared" si="71"/>
        <v>0</v>
      </c>
      <c r="O608" s="95">
        <f t="shared" si="72"/>
        <v>0</v>
      </c>
      <c r="P608" s="352">
        <f t="shared" si="73"/>
        <v>0</v>
      </c>
      <c r="Q608" s="9"/>
      <c r="S608" s="32">
        <f t="shared" si="74"/>
        <v>0</v>
      </c>
      <c r="T608" s="32">
        <f t="shared" si="75"/>
        <v>0</v>
      </c>
      <c r="U608" s="32">
        <f t="shared" si="76"/>
        <v>0</v>
      </c>
    </row>
    <row r="609" spans="1:21" x14ac:dyDescent="0.2">
      <c r="A609" s="70">
        <f t="shared" si="77"/>
        <v>594</v>
      </c>
      <c r="B609" s="121">
        <f t="shared" si="68"/>
        <v>0</v>
      </c>
      <c r="C609" s="82"/>
      <c r="D609" s="106"/>
      <c r="E609" s="106"/>
      <c r="F609" s="4"/>
      <c r="G609" s="40"/>
      <c r="H609" s="77"/>
      <c r="I609" s="290"/>
      <c r="J609" s="383"/>
      <c r="K609" s="300" t="str">
        <f t="shared" si="69"/>
        <v xml:space="preserve"> </v>
      </c>
      <c r="L609" s="301"/>
      <c r="M609" s="239">
        <f t="shared" si="70"/>
        <v>0</v>
      </c>
      <c r="N609" s="95">
        <f t="shared" si="71"/>
        <v>0</v>
      </c>
      <c r="O609" s="95">
        <f t="shared" si="72"/>
        <v>0</v>
      </c>
      <c r="P609" s="352">
        <f t="shared" si="73"/>
        <v>0</v>
      </c>
      <c r="Q609" s="9"/>
      <c r="S609" s="32">
        <f t="shared" si="74"/>
        <v>0</v>
      </c>
      <c r="T609" s="32">
        <f t="shared" si="75"/>
        <v>0</v>
      </c>
      <c r="U609" s="32">
        <f t="shared" si="76"/>
        <v>0</v>
      </c>
    </row>
    <row r="610" spans="1:21" x14ac:dyDescent="0.2">
      <c r="A610" s="70">
        <f t="shared" si="77"/>
        <v>595</v>
      </c>
      <c r="B610" s="121">
        <f t="shared" si="68"/>
        <v>0</v>
      </c>
      <c r="C610" s="82"/>
      <c r="D610" s="106"/>
      <c r="E610" s="106"/>
      <c r="F610" s="4"/>
      <c r="G610" s="40"/>
      <c r="H610" s="77"/>
      <c r="I610" s="290"/>
      <c r="J610" s="383"/>
      <c r="K610" s="300" t="str">
        <f t="shared" si="69"/>
        <v xml:space="preserve"> </v>
      </c>
      <c r="L610" s="301"/>
      <c r="M610" s="239">
        <f t="shared" si="70"/>
        <v>0</v>
      </c>
      <c r="N610" s="95">
        <f t="shared" si="71"/>
        <v>0</v>
      </c>
      <c r="O610" s="95">
        <f t="shared" si="72"/>
        <v>0</v>
      </c>
      <c r="P610" s="352">
        <f t="shared" si="73"/>
        <v>0</v>
      </c>
      <c r="Q610" s="9"/>
      <c r="S610" s="32">
        <f t="shared" si="74"/>
        <v>0</v>
      </c>
      <c r="T610" s="32">
        <f t="shared" si="75"/>
        <v>0</v>
      </c>
      <c r="U610" s="32">
        <f t="shared" si="76"/>
        <v>0</v>
      </c>
    </row>
    <row r="611" spans="1:21" x14ac:dyDescent="0.2">
      <c r="A611" s="70">
        <f t="shared" si="77"/>
        <v>596</v>
      </c>
      <c r="B611" s="121">
        <f t="shared" si="68"/>
        <v>0</v>
      </c>
      <c r="C611" s="82"/>
      <c r="D611" s="106"/>
      <c r="E611" s="106"/>
      <c r="F611" s="4"/>
      <c r="G611" s="40"/>
      <c r="H611" s="77"/>
      <c r="I611" s="290"/>
      <c r="J611" s="383"/>
      <c r="K611" s="300" t="str">
        <f t="shared" si="69"/>
        <v xml:space="preserve"> </v>
      </c>
      <c r="L611" s="301"/>
      <c r="M611" s="239">
        <f t="shared" si="70"/>
        <v>0</v>
      </c>
      <c r="N611" s="95">
        <f t="shared" si="71"/>
        <v>0</v>
      </c>
      <c r="O611" s="95">
        <f t="shared" si="72"/>
        <v>0</v>
      </c>
      <c r="P611" s="352">
        <f t="shared" si="73"/>
        <v>0</v>
      </c>
      <c r="Q611" s="9"/>
      <c r="S611" s="32">
        <f t="shared" si="74"/>
        <v>0</v>
      </c>
      <c r="T611" s="32">
        <f t="shared" si="75"/>
        <v>0</v>
      </c>
      <c r="U611" s="32">
        <f t="shared" si="76"/>
        <v>0</v>
      </c>
    </row>
    <row r="612" spans="1:21" x14ac:dyDescent="0.2">
      <c r="A612" s="70">
        <f t="shared" si="77"/>
        <v>597</v>
      </c>
      <c r="B612" s="121">
        <f t="shared" si="68"/>
        <v>0</v>
      </c>
      <c r="C612" s="82"/>
      <c r="D612" s="106"/>
      <c r="E612" s="106"/>
      <c r="F612" s="4"/>
      <c r="G612" s="40"/>
      <c r="H612" s="77"/>
      <c r="I612" s="290"/>
      <c r="J612" s="383"/>
      <c r="K612" s="300" t="str">
        <f t="shared" si="69"/>
        <v xml:space="preserve"> </v>
      </c>
      <c r="L612" s="301"/>
      <c r="M612" s="239">
        <f t="shared" si="70"/>
        <v>0</v>
      </c>
      <c r="N612" s="95">
        <f t="shared" si="71"/>
        <v>0</v>
      </c>
      <c r="O612" s="95">
        <f t="shared" si="72"/>
        <v>0</v>
      </c>
      <c r="P612" s="352">
        <f t="shared" si="73"/>
        <v>0</v>
      </c>
      <c r="Q612" s="9"/>
      <c r="S612" s="32">
        <f t="shared" si="74"/>
        <v>0</v>
      </c>
      <c r="T612" s="32">
        <f t="shared" si="75"/>
        <v>0</v>
      </c>
      <c r="U612" s="32">
        <f t="shared" si="76"/>
        <v>0</v>
      </c>
    </row>
    <row r="613" spans="1:21" x14ac:dyDescent="0.2">
      <c r="A613" s="70">
        <f t="shared" si="77"/>
        <v>598</v>
      </c>
      <c r="B613" s="121">
        <f t="shared" si="68"/>
        <v>0</v>
      </c>
      <c r="C613" s="82"/>
      <c r="D613" s="106"/>
      <c r="E613" s="106"/>
      <c r="F613" s="4"/>
      <c r="G613" s="40"/>
      <c r="H613" s="77"/>
      <c r="I613" s="290"/>
      <c r="J613" s="383"/>
      <c r="K613" s="300" t="str">
        <f t="shared" si="69"/>
        <v xml:space="preserve"> </v>
      </c>
      <c r="L613" s="301"/>
      <c r="M613" s="239">
        <f t="shared" si="70"/>
        <v>0</v>
      </c>
      <c r="N613" s="95">
        <f t="shared" si="71"/>
        <v>0</v>
      </c>
      <c r="O613" s="95">
        <f t="shared" si="72"/>
        <v>0</v>
      </c>
      <c r="P613" s="352">
        <f t="shared" si="73"/>
        <v>0</v>
      </c>
      <c r="Q613" s="9"/>
      <c r="S613" s="32">
        <f t="shared" si="74"/>
        <v>0</v>
      </c>
      <c r="T613" s="32">
        <f t="shared" si="75"/>
        <v>0</v>
      </c>
      <c r="U613" s="32">
        <f t="shared" si="76"/>
        <v>0</v>
      </c>
    </row>
    <row r="614" spans="1:21" x14ac:dyDescent="0.2">
      <c r="A614" s="70">
        <f t="shared" si="77"/>
        <v>599</v>
      </c>
      <c r="B614" s="121">
        <f t="shared" si="68"/>
        <v>0</v>
      </c>
      <c r="C614" s="82"/>
      <c r="D614" s="106"/>
      <c r="E614" s="106"/>
      <c r="F614" s="4"/>
      <c r="G614" s="40"/>
      <c r="H614" s="77"/>
      <c r="I614" s="290"/>
      <c r="J614" s="383"/>
      <c r="K614" s="300" t="str">
        <f t="shared" si="69"/>
        <v xml:space="preserve"> </v>
      </c>
      <c r="L614" s="301"/>
      <c r="M614" s="239">
        <f t="shared" si="70"/>
        <v>0</v>
      </c>
      <c r="N614" s="95">
        <f t="shared" si="71"/>
        <v>0</v>
      </c>
      <c r="O614" s="95">
        <f t="shared" si="72"/>
        <v>0</v>
      </c>
      <c r="P614" s="352">
        <f t="shared" si="73"/>
        <v>0</v>
      </c>
      <c r="Q614" s="9"/>
      <c r="S614" s="32">
        <f t="shared" si="74"/>
        <v>0</v>
      </c>
      <c r="T614" s="32">
        <f t="shared" si="75"/>
        <v>0</v>
      </c>
      <c r="U614" s="32">
        <f t="shared" si="76"/>
        <v>0</v>
      </c>
    </row>
    <row r="615" spans="1:21" x14ac:dyDescent="0.2">
      <c r="A615" s="70">
        <f t="shared" si="77"/>
        <v>600</v>
      </c>
      <c r="B615" s="121">
        <f t="shared" si="68"/>
        <v>0</v>
      </c>
      <c r="C615" s="82"/>
      <c r="D615" s="106"/>
      <c r="E615" s="106"/>
      <c r="F615" s="4"/>
      <c r="G615" s="40"/>
      <c r="H615" s="77"/>
      <c r="I615" s="290"/>
      <c r="J615" s="383"/>
      <c r="K615" s="300" t="str">
        <f t="shared" si="69"/>
        <v xml:space="preserve"> </v>
      </c>
      <c r="L615" s="301"/>
      <c r="M615" s="239">
        <f t="shared" si="70"/>
        <v>0</v>
      </c>
      <c r="N615" s="95">
        <f t="shared" si="71"/>
        <v>0</v>
      </c>
      <c r="O615" s="95">
        <f t="shared" si="72"/>
        <v>0</v>
      </c>
      <c r="P615" s="352">
        <f t="shared" si="73"/>
        <v>0</v>
      </c>
      <c r="Q615" s="9"/>
      <c r="S615" s="32">
        <f t="shared" si="74"/>
        <v>0</v>
      </c>
      <c r="T615" s="32">
        <f t="shared" si="75"/>
        <v>0</v>
      </c>
      <c r="U615" s="32">
        <f t="shared" si="76"/>
        <v>0</v>
      </c>
    </row>
    <row r="616" spans="1:21" x14ac:dyDescent="0.2">
      <c r="A616" s="70">
        <f t="shared" si="77"/>
        <v>601</v>
      </c>
      <c r="B616" s="121">
        <f t="shared" si="68"/>
        <v>0</v>
      </c>
      <c r="C616" s="82"/>
      <c r="D616" s="106"/>
      <c r="E616" s="106"/>
      <c r="F616" s="4"/>
      <c r="G616" s="40"/>
      <c r="H616" s="77"/>
      <c r="I616" s="290"/>
      <c r="J616" s="383"/>
      <c r="K616" s="300" t="str">
        <f t="shared" si="69"/>
        <v xml:space="preserve"> </v>
      </c>
      <c r="L616" s="301"/>
      <c r="M616" s="239">
        <f t="shared" si="70"/>
        <v>0</v>
      </c>
      <c r="N616" s="95">
        <f t="shared" si="71"/>
        <v>0</v>
      </c>
      <c r="O616" s="95">
        <f t="shared" si="72"/>
        <v>0</v>
      </c>
      <c r="P616" s="352">
        <f t="shared" si="73"/>
        <v>0</v>
      </c>
      <c r="Q616" s="9"/>
      <c r="S616" s="32">
        <f t="shared" si="74"/>
        <v>0</v>
      </c>
      <c r="T616" s="32">
        <f t="shared" si="75"/>
        <v>0</v>
      </c>
      <c r="U616" s="32">
        <f t="shared" si="76"/>
        <v>0</v>
      </c>
    </row>
    <row r="617" spans="1:21" x14ac:dyDescent="0.2">
      <c r="A617" s="70">
        <f t="shared" si="77"/>
        <v>602</v>
      </c>
      <c r="B617" s="121">
        <f t="shared" si="68"/>
        <v>0</v>
      </c>
      <c r="C617" s="82"/>
      <c r="D617" s="106"/>
      <c r="E617" s="106"/>
      <c r="F617" s="4"/>
      <c r="G617" s="40"/>
      <c r="H617" s="77"/>
      <c r="I617" s="290"/>
      <c r="J617" s="383"/>
      <c r="K617" s="300" t="str">
        <f t="shared" si="69"/>
        <v xml:space="preserve"> </v>
      </c>
      <c r="L617" s="301"/>
      <c r="M617" s="239">
        <f t="shared" si="70"/>
        <v>0</v>
      </c>
      <c r="N617" s="95">
        <f t="shared" si="71"/>
        <v>0</v>
      </c>
      <c r="O617" s="95">
        <f t="shared" si="72"/>
        <v>0</v>
      </c>
      <c r="P617" s="352">
        <f t="shared" si="73"/>
        <v>0</v>
      </c>
      <c r="Q617" s="9"/>
      <c r="S617" s="32">
        <f t="shared" si="74"/>
        <v>0</v>
      </c>
      <c r="T617" s="32">
        <f t="shared" si="75"/>
        <v>0</v>
      </c>
      <c r="U617" s="32">
        <f t="shared" si="76"/>
        <v>0</v>
      </c>
    </row>
    <row r="618" spans="1:21" x14ac:dyDescent="0.2">
      <c r="A618" s="70">
        <f t="shared" si="77"/>
        <v>603</v>
      </c>
      <c r="B618" s="121">
        <f t="shared" si="68"/>
        <v>0</v>
      </c>
      <c r="C618" s="82"/>
      <c r="D618" s="106"/>
      <c r="E618" s="106"/>
      <c r="F618" s="4"/>
      <c r="G618" s="40"/>
      <c r="H618" s="77"/>
      <c r="I618" s="290"/>
      <c r="J618" s="383"/>
      <c r="K618" s="300" t="str">
        <f t="shared" si="69"/>
        <v xml:space="preserve"> </v>
      </c>
      <c r="L618" s="301"/>
      <c r="M618" s="239">
        <f t="shared" si="70"/>
        <v>0</v>
      </c>
      <c r="N618" s="95">
        <f t="shared" si="71"/>
        <v>0</v>
      </c>
      <c r="O618" s="95">
        <f t="shared" si="72"/>
        <v>0</v>
      </c>
      <c r="P618" s="352">
        <f t="shared" si="73"/>
        <v>0</v>
      </c>
      <c r="Q618" s="9"/>
      <c r="S618" s="32">
        <f t="shared" si="74"/>
        <v>0</v>
      </c>
      <c r="T618" s="32">
        <f t="shared" si="75"/>
        <v>0</v>
      </c>
      <c r="U618" s="32">
        <f t="shared" si="76"/>
        <v>0</v>
      </c>
    </row>
    <row r="619" spans="1:21" x14ac:dyDescent="0.2">
      <c r="A619" s="70">
        <f t="shared" si="77"/>
        <v>604</v>
      </c>
      <c r="B619" s="121">
        <f t="shared" si="68"/>
        <v>0</v>
      </c>
      <c r="C619" s="82"/>
      <c r="D619" s="106"/>
      <c r="E619" s="106"/>
      <c r="F619" s="4"/>
      <c r="G619" s="40"/>
      <c r="H619" s="77"/>
      <c r="I619" s="290"/>
      <c r="J619" s="383"/>
      <c r="K619" s="300" t="str">
        <f t="shared" si="69"/>
        <v xml:space="preserve"> </v>
      </c>
      <c r="L619" s="301"/>
      <c r="M619" s="239">
        <f t="shared" si="70"/>
        <v>0</v>
      </c>
      <c r="N619" s="95">
        <f t="shared" si="71"/>
        <v>0</v>
      </c>
      <c r="O619" s="95">
        <f t="shared" si="72"/>
        <v>0</v>
      </c>
      <c r="P619" s="352">
        <f t="shared" si="73"/>
        <v>0</v>
      </c>
      <c r="Q619" s="9"/>
      <c r="S619" s="32">
        <f t="shared" si="74"/>
        <v>0</v>
      </c>
      <c r="T619" s="32">
        <f t="shared" si="75"/>
        <v>0</v>
      </c>
      <c r="U619" s="32">
        <f t="shared" si="76"/>
        <v>0</v>
      </c>
    </row>
    <row r="620" spans="1:21" x14ac:dyDescent="0.2">
      <c r="A620" s="70">
        <f t="shared" si="77"/>
        <v>605</v>
      </c>
      <c r="B620" s="121">
        <f t="shared" si="68"/>
        <v>0</v>
      </c>
      <c r="C620" s="82"/>
      <c r="D620" s="106"/>
      <c r="E620" s="106"/>
      <c r="F620" s="4"/>
      <c r="G620" s="40"/>
      <c r="H620" s="77"/>
      <c r="I620" s="290"/>
      <c r="J620" s="383"/>
      <c r="K620" s="300" t="str">
        <f t="shared" si="69"/>
        <v xml:space="preserve"> </v>
      </c>
      <c r="L620" s="301"/>
      <c r="M620" s="239">
        <f t="shared" si="70"/>
        <v>0</v>
      </c>
      <c r="N620" s="95">
        <f t="shared" si="71"/>
        <v>0</v>
      </c>
      <c r="O620" s="95">
        <f t="shared" si="72"/>
        <v>0</v>
      </c>
      <c r="P620" s="352">
        <f t="shared" si="73"/>
        <v>0</v>
      </c>
      <c r="Q620" s="9"/>
      <c r="S620" s="32">
        <f t="shared" si="74"/>
        <v>0</v>
      </c>
      <c r="T620" s="32">
        <f t="shared" si="75"/>
        <v>0</v>
      </c>
      <c r="U620" s="32">
        <f t="shared" si="76"/>
        <v>0</v>
      </c>
    </row>
    <row r="621" spans="1:21" x14ac:dyDescent="0.2">
      <c r="A621" s="70">
        <f t="shared" si="77"/>
        <v>606</v>
      </c>
      <c r="B621" s="121">
        <f t="shared" si="68"/>
        <v>0</v>
      </c>
      <c r="C621" s="82"/>
      <c r="D621" s="106"/>
      <c r="E621" s="106"/>
      <c r="F621" s="4"/>
      <c r="G621" s="40"/>
      <c r="H621" s="77"/>
      <c r="I621" s="290"/>
      <c r="J621" s="383"/>
      <c r="K621" s="300" t="str">
        <f t="shared" si="69"/>
        <v xml:space="preserve"> </v>
      </c>
      <c r="L621" s="301"/>
      <c r="M621" s="239">
        <f t="shared" si="70"/>
        <v>0</v>
      </c>
      <c r="N621" s="95">
        <f t="shared" si="71"/>
        <v>0</v>
      </c>
      <c r="O621" s="95">
        <f t="shared" si="72"/>
        <v>0</v>
      </c>
      <c r="P621" s="352">
        <f t="shared" si="73"/>
        <v>0</v>
      </c>
      <c r="Q621" s="9"/>
      <c r="S621" s="32">
        <f t="shared" si="74"/>
        <v>0</v>
      </c>
      <c r="T621" s="32">
        <f t="shared" si="75"/>
        <v>0</v>
      </c>
      <c r="U621" s="32">
        <f t="shared" si="76"/>
        <v>0</v>
      </c>
    </row>
    <row r="622" spans="1:21" x14ac:dyDescent="0.2">
      <c r="A622" s="70">
        <f t="shared" si="77"/>
        <v>607</v>
      </c>
      <c r="B622" s="121">
        <f t="shared" si="68"/>
        <v>0</v>
      </c>
      <c r="C622" s="82"/>
      <c r="D622" s="106"/>
      <c r="E622" s="106"/>
      <c r="F622" s="4"/>
      <c r="G622" s="40"/>
      <c r="H622" s="77"/>
      <c r="I622" s="290"/>
      <c r="J622" s="383"/>
      <c r="K622" s="300" t="str">
        <f t="shared" si="69"/>
        <v xml:space="preserve"> </v>
      </c>
      <c r="L622" s="301"/>
      <c r="M622" s="239">
        <f t="shared" si="70"/>
        <v>0</v>
      </c>
      <c r="N622" s="95">
        <f t="shared" si="71"/>
        <v>0</v>
      </c>
      <c r="O622" s="95">
        <f t="shared" si="72"/>
        <v>0</v>
      </c>
      <c r="P622" s="352">
        <f t="shared" si="73"/>
        <v>0</v>
      </c>
      <c r="Q622" s="9"/>
      <c r="S622" s="32">
        <f t="shared" si="74"/>
        <v>0</v>
      </c>
      <c r="T622" s="32">
        <f t="shared" si="75"/>
        <v>0</v>
      </c>
      <c r="U622" s="32">
        <f t="shared" si="76"/>
        <v>0</v>
      </c>
    </row>
    <row r="623" spans="1:21" x14ac:dyDescent="0.2">
      <c r="A623" s="70">
        <f t="shared" si="77"/>
        <v>608</v>
      </c>
      <c r="B623" s="121">
        <f t="shared" si="68"/>
        <v>0</v>
      </c>
      <c r="C623" s="82"/>
      <c r="D623" s="106"/>
      <c r="E623" s="106"/>
      <c r="F623" s="4"/>
      <c r="G623" s="40"/>
      <c r="H623" s="77"/>
      <c r="I623" s="290"/>
      <c r="J623" s="383"/>
      <c r="K623" s="300" t="str">
        <f t="shared" si="69"/>
        <v xml:space="preserve"> </v>
      </c>
      <c r="L623" s="301"/>
      <c r="M623" s="239">
        <f t="shared" si="70"/>
        <v>0</v>
      </c>
      <c r="N623" s="95">
        <f t="shared" si="71"/>
        <v>0</v>
      </c>
      <c r="O623" s="95">
        <f t="shared" si="72"/>
        <v>0</v>
      </c>
      <c r="P623" s="352">
        <f t="shared" si="73"/>
        <v>0</v>
      </c>
      <c r="Q623" s="9"/>
      <c r="S623" s="32">
        <f t="shared" si="74"/>
        <v>0</v>
      </c>
      <c r="T623" s="32">
        <f t="shared" si="75"/>
        <v>0</v>
      </c>
      <c r="U623" s="32">
        <f t="shared" si="76"/>
        <v>0</v>
      </c>
    </row>
    <row r="624" spans="1:21" x14ac:dyDescent="0.2">
      <c r="A624" s="70">
        <f t="shared" si="77"/>
        <v>609</v>
      </c>
      <c r="B624" s="121">
        <f t="shared" si="68"/>
        <v>0</v>
      </c>
      <c r="C624" s="82"/>
      <c r="D624" s="106"/>
      <c r="E624" s="106"/>
      <c r="F624" s="4"/>
      <c r="G624" s="40"/>
      <c r="H624" s="77"/>
      <c r="I624" s="290"/>
      <c r="J624" s="383"/>
      <c r="K624" s="300" t="str">
        <f t="shared" si="69"/>
        <v xml:space="preserve"> </v>
      </c>
      <c r="L624" s="301"/>
      <c r="M624" s="239">
        <f t="shared" si="70"/>
        <v>0</v>
      </c>
      <c r="N624" s="95">
        <f t="shared" si="71"/>
        <v>0</v>
      </c>
      <c r="O624" s="95">
        <f t="shared" si="72"/>
        <v>0</v>
      </c>
      <c r="P624" s="352">
        <f t="shared" si="73"/>
        <v>0</v>
      </c>
      <c r="Q624" s="9"/>
      <c r="S624" s="32">
        <f t="shared" si="74"/>
        <v>0</v>
      </c>
      <c r="T624" s="32">
        <f t="shared" si="75"/>
        <v>0</v>
      </c>
      <c r="U624" s="32">
        <f t="shared" si="76"/>
        <v>0</v>
      </c>
    </row>
    <row r="625" spans="1:21" x14ac:dyDescent="0.2">
      <c r="A625" s="70">
        <f t="shared" si="77"/>
        <v>610</v>
      </c>
      <c r="B625" s="121">
        <f t="shared" si="68"/>
        <v>0</v>
      </c>
      <c r="C625" s="82"/>
      <c r="D625" s="106"/>
      <c r="E625" s="106"/>
      <c r="F625" s="4"/>
      <c r="G625" s="40"/>
      <c r="H625" s="77"/>
      <c r="I625" s="290"/>
      <c r="J625" s="383"/>
      <c r="K625" s="300" t="str">
        <f t="shared" si="69"/>
        <v xml:space="preserve"> </v>
      </c>
      <c r="L625" s="301"/>
      <c r="M625" s="239">
        <f t="shared" si="70"/>
        <v>0</v>
      </c>
      <c r="N625" s="95">
        <f t="shared" si="71"/>
        <v>0</v>
      </c>
      <c r="O625" s="95">
        <f t="shared" si="72"/>
        <v>0</v>
      </c>
      <c r="P625" s="352">
        <f t="shared" si="73"/>
        <v>0</v>
      </c>
      <c r="Q625" s="9"/>
      <c r="S625" s="32">
        <f t="shared" si="74"/>
        <v>0</v>
      </c>
      <c r="T625" s="32">
        <f t="shared" si="75"/>
        <v>0</v>
      </c>
      <c r="U625" s="32">
        <f t="shared" si="76"/>
        <v>0</v>
      </c>
    </row>
    <row r="626" spans="1:21" x14ac:dyDescent="0.2">
      <c r="A626" s="70">
        <f t="shared" si="77"/>
        <v>611</v>
      </c>
      <c r="B626" s="121">
        <f t="shared" si="68"/>
        <v>0</v>
      </c>
      <c r="C626" s="82"/>
      <c r="D626" s="106"/>
      <c r="E626" s="106"/>
      <c r="F626" s="4"/>
      <c r="G626" s="40"/>
      <c r="H626" s="77"/>
      <c r="I626" s="290"/>
      <c r="J626" s="383"/>
      <c r="K626" s="300" t="str">
        <f t="shared" si="69"/>
        <v xml:space="preserve"> </v>
      </c>
      <c r="L626" s="301"/>
      <c r="M626" s="239">
        <f t="shared" si="70"/>
        <v>0</v>
      </c>
      <c r="N626" s="95">
        <f t="shared" si="71"/>
        <v>0</v>
      </c>
      <c r="O626" s="95">
        <f t="shared" si="72"/>
        <v>0</v>
      </c>
      <c r="P626" s="352">
        <f t="shared" si="73"/>
        <v>0</v>
      </c>
      <c r="Q626" s="9"/>
      <c r="S626" s="32">
        <f t="shared" si="74"/>
        <v>0</v>
      </c>
      <c r="T626" s="32">
        <f t="shared" si="75"/>
        <v>0</v>
      </c>
      <c r="U626" s="32">
        <f t="shared" si="76"/>
        <v>0</v>
      </c>
    </row>
    <row r="627" spans="1:21" x14ac:dyDescent="0.2">
      <c r="A627" s="70">
        <f t="shared" si="77"/>
        <v>612</v>
      </c>
      <c r="B627" s="121">
        <f t="shared" si="68"/>
        <v>0</v>
      </c>
      <c r="C627" s="82"/>
      <c r="D627" s="106"/>
      <c r="E627" s="106"/>
      <c r="F627" s="4"/>
      <c r="G627" s="40"/>
      <c r="H627" s="77"/>
      <c r="I627" s="290"/>
      <c r="J627" s="383"/>
      <c r="K627" s="300" t="str">
        <f t="shared" si="69"/>
        <v xml:space="preserve"> </v>
      </c>
      <c r="L627" s="301"/>
      <c r="M627" s="239">
        <f t="shared" si="70"/>
        <v>0</v>
      </c>
      <c r="N627" s="95">
        <f t="shared" si="71"/>
        <v>0</v>
      </c>
      <c r="O627" s="95">
        <f t="shared" si="72"/>
        <v>0</v>
      </c>
      <c r="P627" s="352">
        <f t="shared" si="73"/>
        <v>0</v>
      </c>
      <c r="Q627" s="9"/>
      <c r="S627" s="32">
        <f t="shared" si="74"/>
        <v>0</v>
      </c>
      <c r="T627" s="32">
        <f t="shared" si="75"/>
        <v>0</v>
      </c>
      <c r="U627" s="32">
        <f t="shared" si="76"/>
        <v>0</v>
      </c>
    </row>
    <row r="628" spans="1:21" x14ac:dyDescent="0.2">
      <c r="A628" s="70">
        <f t="shared" si="77"/>
        <v>613</v>
      </c>
      <c r="B628" s="121">
        <f t="shared" si="68"/>
        <v>0</v>
      </c>
      <c r="C628" s="82"/>
      <c r="D628" s="106"/>
      <c r="E628" s="106"/>
      <c r="F628" s="4"/>
      <c r="G628" s="40"/>
      <c r="H628" s="77"/>
      <c r="I628" s="290"/>
      <c r="J628" s="383"/>
      <c r="K628" s="300" t="str">
        <f t="shared" si="69"/>
        <v xml:space="preserve"> </v>
      </c>
      <c r="L628" s="301"/>
      <c r="M628" s="239">
        <f t="shared" si="70"/>
        <v>0</v>
      </c>
      <c r="N628" s="95">
        <f t="shared" si="71"/>
        <v>0</v>
      </c>
      <c r="O628" s="95">
        <f t="shared" si="72"/>
        <v>0</v>
      </c>
      <c r="P628" s="352">
        <f t="shared" si="73"/>
        <v>0</v>
      </c>
      <c r="Q628" s="9"/>
      <c r="S628" s="32">
        <f t="shared" si="74"/>
        <v>0</v>
      </c>
      <c r="T628" s="32">
        <f t="shared" si="75"/>
        <v>0</v>
      </c>
      <c r="U628" s="32">
        <f t="shared" si="76"/>
        <v>0</v>
      </c>
    </row>
    <row r="629" spans="1:21" x14ac:dyDescent="0.2">
      <c r="A629" s="70">
        <f t="shared" si="77"/>
        <v>614</v>
      </c>
      <c r="B629" s="121">
        <f t="shared" si="68"/>
        <v>0</v>
      </c>
      <c r="C629" s="82"/>
      <c r="D629" s="106"/>
      <c r="E629" s="106"/>
      <c r="F629" s="4"/>
      <c r="G629" s="40"/>
      <c r="H629" s="77"/>
      <c r="I629" s="290"/>
      <c r="J629" s="383"/>
      <c r="K629" s="300" t="str">
        <f t="shared" si="69"/>
        <v xml:space="preserve"> </v>
      </c>
      <c r="L629" s="301"/>
      <c r="M629" s="239">
        <f t="shared" si="70"/>
        <v>0</v>
      </c>
      <c r="N629" s="95">
        <f t="shared" si="71"/>
        <v>0</v>
      </c>
      <c r="O629" s="95">
        <f t="shared" si="72"/>
        <v>0</v>
      </c>
      <c r="P629" s="352">
        <f t="shared" si="73"/>
        <v>0</v>
      </c>
      <c r="Q629" s="9"/>
      <c r="S629" s="32">
        <f t="shared" si="74"/>
        <v>0</v>
      </c>
      <c r="T629" s="32">
        <f t="shared" si="75"/>
        <v>0</v>
      </c>
      <c r="U629" s="32">
        <f t="shared" si="76"/>
        <v>0</v>
      </c>
    </row>
    <row r="630" spans="1:21" x14ac:dyDescent="0.2">
      <c r="A630" s="70">
        <f t="shared" si="77"/>
        <v>615</v>
      </c>
      <c r="B630" s="121">
        <f t="shared" si="68"/>
        <v>0</v>
      </c>
      <c r="C630" s="82"/>
      <c r="D630" s="106"/>
      <c r="E630" s="106"/>
      <c r="F630" s="4"/>
      <c r="G630" s="40"/>
      <c r="H630" s="77"/>
      <c r="I630" s="290"/>
      <c r="J630" s="383"/>
      <c r="K630" s="300" t="str">
        <f t="shared" si="69"/>
        <v xml:space="preserve"> </v>
      </c>
      <c r="L630" s="301"/>
      <c r="M630" s="239">
        <f t="shared" si="70"/>
        <v>0</v>
      </c>
      <c r="N630" s="95">
        <f t="shared" si="71"/>
        <v>0</v>
      </c>
      <c r="O630" s="95">
        <f t="shared" si="72"/>
        <v>0</v>
      </c>
      <c r="P630" s="352">
        <f t="shared" si="73"/>
        <v>0</v>
      </c>
      <c r="Q630" s="9"/>
      <c r="S630" s="32">
        <f t="shared" si="74"/>
        <v>0</v>
      </c>
      <c r="T630" s="32">
        <f t="shared" si="75"/>
        <v>0</v>
      </c>
      <c r="U630" s="32">
        <f t="shared" si="76"/>
        <v>0</v>
      </c>
    </row>
    <row r="631" spans="1:21" x14ac:dyDescent="0.2">
      <c r="A631" s="70">
        <f t="shared" si="77"/>
        <v>616</v>
      </c>
      <c r="B631" s="121">
        <f t="shared" si="68"/>
        <v>0</v>
      </c>
      <c r="C631" s="82"/>
      <c r="D631" s="106"/>
      <c r="E631" s="106"/>
      <c r="F631" s="4"/>
      <c r="G631" s="40"/>
      <c r="H631" s="77"/>
      <c r="I631" s="290"/>
      <c r="J631" s="383"/>
      <c r="K631" s="300" t="str">
        <f t="shared" si="69"/>
        <v xml:space="preserve"> </v>
      </c>
      <c r="L631" s="301"/>
      <c r="M631" s="239">
        <f t="shared" si="70"/>
        <v>0</v>
      </c>
      <c r="N631" s="95">
        <f t="shared" si="71"/>
        <v>0</v>
      </c>
      <c r="O631" s="95">
        <f t="shared" si="72"/>
        <v>0</v>
      </c>
      <c r="P631" s="352">
        <f t="shared" si="73"/>
        <v>0</v>
      </c>
      <c r="Q631" s="9"/>
      <c r="S631" s="32">
        <f t="shared" si="74"/>
        <v>0</v>
      </c>
      <c r="T631" s="32">
        <f t="shared" si="75"/>
        <v>0</v>
      </c>
      <c r="U631" s="32">
        <f t="shared" si="76"/>
        <v>0</v>
      </c>
    </row>
    <row r="632" spans="1:21" x14ac:dyDescent="0.2">
      <c r="A632" s="70">
        <f t="shared" si="77"/>
        <v>617</v>
      </c>
      <c r="B632" s="121">
        <f t="shared" si="68"/>
        <v>0</v>
      </c>
      <c r="C632" s="82"/>
      <c r="D632" s="106"/>
      <c r="E632" s="106"/>
      <c r="F632" s="4"/>
      <c r="G632" s="40"/>
      <c r="H632" s="77"/>
      <c r="I632" s="290"/>
      <c r="J632" s="383"/>
      <c r="K632" s="300" t="str">
        <f t="shared" si="69"/>
        <v xml:space="preserve"> </v>
      </c>
      <c r="L632" s="301"/>
      <c r="M632" s="239">
        <f t="shared" si="70"/>
        <v>0</v>
      </c>
      <c r="N632" s="95">
        <f t="shared" si="71"/>
        <v>0</v>
      </c>
      <c r="O632" s="95">
        <f t="shared" si="72"/>
        <v>0</v>
      </c>
      <c r="P632" s="352">
        <f t="shared" si="73"/>
        <v>0</v>
      </c>
      <c r="Q632" s="9"/>
      <c r="S632" s="32">
        <f t="shared" si="74"/>
        <v>0</v>
      </c>
      <c r="T632" s="32">
        <f t="shared" si="75"/>
        <v>0</v>
      </c>
      <c r="U632" s="32">
        <f t="shared" si="76"/>
        <v>0</v>
      </c>
    </row>
    <row r="633" spans="1:21" x14ac:dyDescent="0.2">
      <c r="A633" s="70">
        <f t="shared" si="77"/>
        <v>618</v>
      </c>
      <c r="B633" s="121">
        <f t="shared" si="68"/>
        <v>0</v>
      </c>
      <c r="C633" s="82"/>
      <c r="D633" s="106"/>
      <c r="E633" s="106"/>
      <c r="F633" s="4"/>
      <c r="G633" s="40"/>
      <c r="H633" s="77"/>
      <c r="I633" s="290"/>
      <c r="J633" s="383"/>
      <c r="K633" s="300" t="str">
        <f t="shared" si="69"/>
        <v xml:space="preserve"> </v>
      </c>
      <c r="L633" s="301"/>
      <c r="M633" s="239">
        <f t="shared" si="70"/>
        <v>0</v>
      </c>
      <c r="N633" s="95">
        <f t="shared" si="71"/>
        <v>0</v>
      </c>
      <c r="O633" s="95">
        <f t="shared" si="72"/>
        <v>0</v>
      </c>
      <c r="P633" s="352">
        <f t="shared" si="73"/>
        <v>0</v>
      </c>
      <c r="Q633" s="9"/>
      <c r="S633" s="32">
        <f t="shared" si="74"/>
        <v>0</v>
      </c>
      <c r="T633" s="32">
        <f t="shared" si="75"/>
        <v>0</v>
      </c>
      <c r="U633" s="32">
        <f t="shared" si="76"/>
        <v>0</v>
      </c>
    </row>
    <row r="634" spans="1:21" x14ac:dyDescent="0.2">
      <c r="A634" s="70">
        <f t="shared" si="77"/>
        <v>619</v>
      </c>
      <c r="B634" s="121">
        <f t="shared" si="68"/>
        <v>0</v>
      </c>
      <c r="C634" s="82"/>
      <c r="D634" s="106"/>
      <c r="E634" s="106"/>
      <c r="F634" s="4"/>
      <c r="G634" s="40"/>
      <c r="H634" s="77"/>
      <c r="I634" s="290"/>
      <c r="J634" s="383"/>
      <c r="K634" s="300" t="str">
        <f t="shared" si="69"/>
        <v xml:space="preserve"> </v>
      </c>
      <c r="L634" s="301"/>
      <c r="M634" s="239">
        <f t="shared" si="70"/>
        <v>0</v>
      </c>
      <c r="N634" s="95">
        <f t="shared" si="71"/>
        <v>0</v>
      </c>
      <c r="O634" s="95">
        <f t="shared" si="72"/>
        <v>0</v>
      </c>
      <c r="P634" s="352">
        <f t="shared" si="73"/>
        <v>0</v>
      </c>
      <c r="Q634" s="9"/>
      <c r="S634" s="32">
        <f t="shared" si="74"/>
        <v>0</v>
      </c>
      <c r="T634" s="32">
        <f t="shared" si="75"/>
        <v>0</v>
      </c>
      <c r="U634" s="32">
        <f t="shared" si="76"/>
        <v>0</v>
      </c>
    </row>
    <row r="635" spans="1:21" x14ac:dyDescent="0.2">
      <c r="A635" s="70">
        <f t="shared" si="77"/>
        <v>620</v>
      </c>
      <c r="B635" s="121">
        <f t="shared" si="68"/>
        <v>0</v>
      </c>
      <c r="C635" s="82"/>
      <c r="D635" s="106"/>
      <c r="E635" s="106"/>
      <c r="F635" s="4"/>
      <c r="G635" s="40"/>
      <c r="H635" s="77"/>
      <c r="I635" s="290"/>
      <c r="J635" s="383"/>
      <c r="K635" s="300" t="str">
        <f t="shared" si="69"/>
        <v xml:space="preserve"> </v>
      </c>
      <c r="L635" s="301"/>
      <c r="M635" s="239">
        <f t="shared" si="70"/>
        <v>0</v>
      </c>
      <c r="N635" s="95">
        <f t="shared" si="71"/>
        <v>0</v>
      </c>
      <c r="O635" s="95">
        <f t="shared" si="72"/>
        <v>0</v>
      </c>
      <c r="P635" s="352">
        <f t="shared" si="73"/>
        <v>0</v>
      </c>
      <c r="Q635" s="9"/>
      <c r="S635" s="32">
        <f t="shared" si="74"/>
        <v>0</v>
      </c>
      <c r="T635" s="32">
        <f t="shared" si="75"/>
        <v>0</v>
      </c>
      <c r="U635" s="32">
        <f t="shared" si="76"/>
        <v>0</v>
      </c>
    </row>
    <row r="636" spans="1:21" x14ac:dyDescent="0.2">
      <c r="A636" s="70">
        <f t="shared" si="77"/>
        <v>621</v>
      </c>
      <c r="B636" s="121">
        <f t="shared" si="68"/>
        <v>0</v>
      </c>
      <c r="C636" s="82"/>
      <c r="D636" s="106"/>
      <c r="E636" s="106"/>
      <c r="F636" s="4"/>
      <c r="G636" s="40"/>
      <c r="H636" s="77"/>
      <c r="I636" s="290"/>
      <c r="J636" s="383"/>
      <c r="K636" s="300" t="str">
        <f t="shared" si="69"/>
        <v xml:space="preserve"> </v>
      </c>
      <c r="L636" s="301"/>
      <c r="M636" s="239">
        <f t="shared" si="70"/>
        <v>0</v>
      </c>
      <c r="N636" s="95">
        <f t="shared" si="71"/>
        <v>0</v>
      </c>
      <c r="O636" s="95">
        <f t="shared" si="72"/>
        <v>0</v>
      </c>
      <c r="P636" s="352">
        <f t="shared" si="73"/>
        <v>0</v>
      </c>
      <c r="Q636" s="9"/>
      <c r="S636" s="32">
        <f t="shared" si="74"/>
        <v>0</v>
      </c>
      <c r="T636" s="32">
        <f t="shared" si="75"/>
        <v>0</v>
      </c>
      <c r="U636" s="32">
        <f t="shared" si="76"/>
        <v>0</v>
      </c>
    </row>
    <row r="637" spans="1:21" x14ac:dyDescent="0.2">
      <c r="A637" s="70">
        <f t="shared" si="77"/>
        <v>622</v>
      </c>
      <c r="B637" s="121">
        <f t="shared" si="68"/>
        <v>0</v>
      </c>
      <c r="C637" s="82"/>
      <c r="D637" s="106"/>
      <c r="E637" s="106"/>
      <c r="F637" s="4"/>
      <c r="G637" s="40"/>
      <c r="H637" s="77"/>
      <c r="I637" s="290"/>
      <c r="J637" s="383"/>
      <c r="K637" s="300" t="str">
        <f t="shared" si="69"/>
        <v xml:space="preserve"> </v>
      </c>
      <c r="L637" s="301"/>
      <c r="M637" s="239">
        <f t="shared" si="70"/>
        <v>0</v>
      </c>
      <c r="N637" s="95">
        <f t="shared" si="71"/>
        <v>0</v>
      </c>
      <c r="O637" s="95">
        <f t="shared" si="72"/>
        <v>0</v>
      </c>
      <c r="P637" s="352">
        <f t="shared" si="73"/>
        <v>0</v>
      </c>
      <c r="Q637" s="9"/>
      <c r="S637" s="32">
        <f t="shared" si="74"/>
        <v>0</v>
      </c>
      <c r="T637" s="32">
        <f t="shared" si="75"/>
        <v>0</v>
      </c>
      <c r="U637" s="32">
        <f t="shared" si="76"/>
        <v>0</v>
      </c>
    </row>
    <row r="638" spans="1:21" x14ac:dyDescent="0.2">
      <c r="A638" s="70">
        <f t="shared" si="77"/>
        <v>623</v>
      </c>
      <c r="B638" s="121">
        <f t="shared" si="68"/>
        <v>0</v>
      </c>
      <c r="C638" s="82"/>
      <c r="D638" s="106"/>
      <c r="E638" s="106"/>
      <c r="F638" s="4"/>
      <c r="G638" s="40"/>
      <c r="H638" s="77"/>
      <c r="I638" s="290"/>
      <c r="J638" s="383"/>
      <c r="K638" s="300" t="str">
        <f t="shared" si="69"/>
        <v xml:space="preserve"> </v>
      </c>
      <c r="L638" s="301"/>
      <c r="M638" s="239">
        <f t="shared" si="70"/>
        <v>0</v>
      </c>
      <c r="N638" s="95">
        <f t="shared" si="71"/>
        <v>0</v>
      </c>
      <c r="O638" s="95">
        <f t="shared" si="72"/>
        <v>0</v>
      </c>
      <c r="P638" s="352">
        <f t="shared" si="73"/>
        <v>0</v>
      </c>
      <c r="Q638" s="9"/>
      <c r="S638" s="32">
        <f t="shared" si="74"/>
        <v>0</v>
      </c>
      <c r="T638" s="32">
        <f t="shared" si="75"/>
        <v>0</v>
      </c>
      <c r="U638" s="32">
        <f t="shared" si="76"/>
        <v>0</v>
      </c>
    </row>
    <row r="639" spans="1:21" x14ac:dyDescent="0.2">
      <c r="A639" s="70">
        <f t="shared" si="77"/>
        <v>624</v>
      </c>
      <c r="B639" s="121">
        <f t="shared" si="68"/>
        <v>0</v>
      </c>
      <c r="C639" s="82"/>
      <c r="D639" s="106"/>
      <c r="E639" s="106"/>
      <c r="F639" s="4"/>
      <c r="G639" s="40"/>
      <c r="H639" s="77"/>
      <c r="I639" s="290"/>
      <c r="J639" s="383"/>
      <c r="K639" s="300" t="str">
        <f t="shared" si="69"/>
        <v xml:space="preserve"> </v>
      </c>
      <c r="L639" s="301"/>
      <c r="M639" s="239">
        <f t="shared" si="70"/>
        <v>0</v>
      </c>
      <c r="N639" s="95">
        <f t="shared" si="71"/>
        <v>0</v>
      </c>
      <c r="O639" s="95">
        <f t="shared" si="72"/>
        <v>0</v>
      </c>
      <c r="P639" s="352">
        <f t="shared" si="73"/>
        <v>0</v>
      </c>
      <c r="Q639" s="9"/>
      <c r="S639" s="32">
        <f t="shared" si="74"/>
        <v>0</v>
      </c>
      <c r="T639" s="32">
        <f t="shared" si="75"/>
        <v>0</v>
      </c>
      <c r="U639" s="32">
        <f t="shared" si="76"/>
        <v>0</v>
      </c>
    </row>
    <row r="640" spans="1:21" x14ac:dyDescent="0.2">
      <c r="A640" s="70">
        <f t="shared" si="77"/>
        <v>625</v>
      </c>
      <c r="B640" s="121">
        <f t="shared" si="68"/>
        <v>0</v>
      </c>
      <c r="C640" s="82"/>
      <c r="D640" s="106"/>
      <c r="E640" s="106"/>
      <c r="F640" s="4"/>
      <c r="G640" s="40"/>
      <c r="H640" s="77"/>
      <c r="I640" s="290"/>
      <c r="J640" s="383"/>
      <c r="K640" s="300" t="str">
        <f t="shared" si="69"/>
        <v xml:space="preserve"> </v>
      </c>
      <c r="L640" s="301"/>
      <c r="M640" s="239">
        <f t="shared" si="70"/>
        <v>0</v>
      </c>
      <c r="N640" s="95">
        <f t="shared" si="71"/>
        <v>0</v>
      </c>
      <c r="O640" s="95">
        <f t="shared" si="72"/>
        <v>0</v>
      </c>
      <c r="P640" s="352">
        <f t="shared" si="73"/>
        <v>0</v>
      </c>
      <c r="Q640" s="9"/>
      <c r="S640" s="32">
        <f t="shared" si="74"/>
        <v>0</v>
      </c>
      <c r="T640" s="32">
        <f t="shared" si="75"/>
        <v>0</v>
      </c>
      <c r="U640" s="32">
        <f t="shared" si="76"/>
        <v>0</v>
      </c>
    </row>
    <row r="641" spans="1:21" x14ac:dyDescent="0.2">
      <c r="A641" s="70">
        <f t="shared" si="77"/>
        <v>626</v>
      </c>
      <c r="B641" s="121">
        <f t="shared" si="68"/>
        <v>0</v>
      </c>
      <c r="C641" s="82"/>
      <c r="D641" s="106"/>
      <c r="E641" s="106"/>
      <c r="F641" s="4"/>
      <c r="G641" s="40"/>
      <c r="H641" s="77"/>
      <c r="I641" s="290"/>
      <c r="J641" s="383"/>
      <c r="K641" s="300" t="str">
        <f t="shared" si="69"/>
        <v xml:space="preserve"> </v>
      </c>
      <c r="L641" s="301"/>
      <c r="M641" s="239">
        <f t="shared" si="70"/>
        <v>0</v>
      </c>
      <c r="N641" s="95">
        <f t="shared" si="71"/>
        <v>0</v>
      </c>
      <c r="O641" s="95">
        <f t="shared" si="72"/>
        <v>0</v>
      </c>
      <c r="P641" s="352">
        <f t="shared" si="73"/>
        <v>0</v>
      </c>
      <c r="Q641" s="9"/>
      <c r="S641" s="32">
        <f t="shared" si="74"/>
        <v>0</v>
      </c>
      <c r="T641" s="32">
        <f t="shared" si="75"/>
        <v>0</v>
      </c>
      <c r="U641" s="32">
        <f t="shared" si="76"/>
        <v>0</v>
      </c>
    </row>
    <row r="642" spans="1:21" x14ac:dyDescent="0.2">
      <c r="A642" s="70">
        <f t="shared" si="77"/>
        <v>627</v>
      </c>
      <c r="B642" s="121">
        <f t="shared" si="68"/>
        <v>0</v>
      </c>
      <c r="C642" s="82"/>
      <c r="D642" s="106"/>
      <c r="E642" s="106"/>
      <c r="F642" s="4"/>
      <c r="G642" s="40"/>
      <c r="H642" s="77"/>
      <c r="I642" s="290"/>
      <c r="J642" s="383"/>
      <c r="K642" s="300" t="str">
        <f t="shared" si="69"/>
        <v xml:space="preserve"> </v>
      </c>
      <c r="L642" s="301"/>
      <c r="M642" s="239">
        <f t="shared" si="70"/>
        <v>0</v>
      </c>
      <c r="N642" s="95">
        <f t="shared" si="71"/>
        <v>0</v>
      </c>
      <c r="O642" s="95">
        <f t="shared" si="72"/>
        <v>0</v>
      </c>
      <c r="P642" s="352">
        <f t="shared" si="73"/>
        <v>0</v>
      </c>
      <c r="Q642" s="9"/>
      <c r="S642" s="32">
        <f t="shared" si="74"/>
        <v>0</v>
      </c>
      <c r="T642" s="32">
        <f t="shared" si="75"/>
        <v>0</v>
      </c>
      <c r="U642" s="32">
        <f t="shared" si="76"/>
        <v>0</v>
      </c>
    </row>
    <row r="643" spans="1:21" x14ac:dyDescent="0.2">
      <c r="A643" s="70">
        <f t="shared" si="77"/>
        <v>628</v>
      </c>
      <c r="B643" s="121">
        <f t="shared" si="68"/>
        <v>0</v>
      </c>
      <c r="C643" s="82"/>
      <c r="D643" s="106"/>
      <c r="E643" s="106"/>
      <c r="F643" s="4"/>
      <c r="G643" s="40"/>
      <c r="H643" s="77"/>
      <c r="I643" s="290"/>
      <c r="J643" s="383"/>
      <c r="K643" s="300" t="str">
        <f t="shared" si="69"/>
        <v xml:space="preserve"> </v>
      </c>
      <c r="L643" s="301"/>
      <c r="M643" s="239">
        <f t="shared" si="70"/>
        <v>0</v>
      </c>
      <c r="N643" s="95">
        <f t="shared" si="71"/>
        <v>0</v>
      </c>
      <c r="O643" s="95">
        <f t="shared" si="72"/>
        <v>0</v>
      </c>
      <c r="P643" s="352">
        <f t="shared" si="73"/>
        <v>0</v>
      </c>
      <c r="Q643" s="9"/>
      <c r="S643" s="32">
        <f t="shared" si="74"/>
        <v>0</v>
      </c>
      <c r="T643" s="32">
        <f t="shared" si="75"/>
        <v>0</v>
      </c>
      <c r="U643" s="32">
        <f t="shared" si="76"/>
        <v>0</v>
      </c>
    </row>
    <row r="644" spans="1:21" x14ac:dyDescent="0.2">
      <c r="A644" s="70">
        <f t="shared" si="77"/>
        <v>629</v>
      </c>
      <c r="B644" s="121">
        <f t="shared" si="68"/>
        <v>0</v>
      </c>
      <c r="C644" s="82"/>
      <c r="D644" s="106"/>
      <c r="E644" s="106"/>
      <c r="F644" s="4"/>
      <c r="G644" s="40"/>
      <c r="H644" s="77"/>
      <c r="I644" s="290"/>
      <c r="J644" s="383"/>
      <c r="K644" s="300" t="str">
        <f t="shared" si="69"/>
        <v xml:space="preserve"> </v>
      </c>
      <c r="L644" s="301"/>
      <c r="M644" s="239">
        <f t="shared" si="70"/>
        <v>0</v>
      </c>
      <c r="N644" s="95">
        <f t="shared" si="71"/>
        <v>0</v>
      </c>
      <c r="O644" s="95">
        <f t="shared" si="72"/>
        <v>0</v>
      </c>
      <c r="P644" s="352">
        <f t="shared" si="73"/>
        <v>0</v>
      </c>
      <c r="Q644" s="9"/>
      <c r="S644" s="32">
        <f t="shared" si="74"/>
        <v>0</v>
      </c>
      <c r="T644" s="32">
        <f t="shared" si="75"/>
        <v>0</v>
      </c>
      <c r="U644" s="32">
        <f t="shared" si="76"/>
        <v>0</v>
      </c>
    </row>
    <row r="645" spans="1:21" x14ac:dyDescent="0.2">
      <c r="A645" s="70">
        <f t="shared" si="77"/>
        <v>630</v>
      </c>
      <c r="B645" s="121">
        <f t="shared" si="68"/>
        <v>0</v>
      </c>
      <c r="C645" s="82"/>
      <c r="D645" s="106"/>
      <c r="E645" s="106"/>
      <c r="F645" s="4"/>
      <c r="G645" s="40"/>
      <c r="H645" s="77"/>
      <c r="I645" s="290"/>
      <c r="J645" s="383"/>
      <c r="K645" s="300" t="str">
        <f t="shared" si="69"/>
        <v xml:space="preserve"> </v>
      </c>
      <c r="L645" s="301"/>
      <c r="M645" s="239">
        <f t="shared" si="70"/>
        <v>0</v>
      </c>
      <c r="N645" s="95">
        <f t="shared" si="71"/>
        <v>0</v>
      </c>
      <c r="O645" s="95">
        <f t="shared" si="72"/>
        <v>0</v>
      </c>
      <c r="P645" s="352">
        <f t="shared" si="73"/>
        <v>0</v>
      </c>
      <c r="Q645" s="9"/>
      <c r="S645" s="32">
        <f t="shared" si="74"/>
        <v>0</v>
      </c>
      <c r="T645" s="32">
        <f t="shared" si="75"/>
        <v>0</v>
      </c>
      <c r="U645" s="32">
        <f t="shared" si="76"/>
        <v>0</v>
      </c>
    </row>
    <row r="646" spans="1:21" x14ac:dyDescent="0.2">
      <c r="A646" s="70">
        <f t="shared" si="77"/>
        <v>631</v>
      </c>
      <c r="B646" s="121">
        <f t="shared" si="68"/>
        <v>0</v>
      </c>
      <c r="C646" s="82"/>
      <c r="D646" s="106"/>
      <c r="E646" s="106"/>
      <c r="F646" s="4"/>
      <c r="G646" s="40"/>
      <c r="H646" s="77"/>
      <c r="I646" s="290"/>
      <c r="J646" s="383"/>
      <c r="K646" s="300" t="str">
        <f t="shared" si="69"/>
        <v xml:space="preserve"> </v>
      </c>
      <c r="L646" s="301"/>
      <c r="M646" s="239">
        <f t="shared" si="70"/>
        <v>0</v>
      </c>
      <c r="N646" s="95">
        <f t="shared" si="71"/>
        <v>0</v>
      </c>
      <c r="O646" s="95">
        <f t="shared" si="72"/>
        <v>0</v>
      </c>
      <c r="P646" s="352">
        <f t="shared" si="73"/>
        <v>0</v>
      </c>
      <c r="Q646" s="9"/>
      <c r="S646" s="32">
        <f t="shared" si="74"/>
        <v>0</v>
      </c>
      <c r="T646" s="32">
        <f t="shared" si="75"/>
        <v>0</v>
      </c>
      <c r="U646" s="32">
        <f t="shared" si="76"/>
        <v>0</v>
      </c>
    </row>
    <row r="647" spans="1:21" x14ac:dyDescent="0.2">
      <c r="A647" s="70">
        <f t="shared" si="77"/>
        <v>632</v>
      </c>
      <c r="B647" s="121">
        <f t="shared" si="68"/>
        <v>0</v>
      </c>
      <c r="C647" s="82"/>
      <c r="D647" s="106"/>
      <c r="E647" s="106"/>
      <c r="F647" s="4"/>
      <c r="G647" s="40"/>
      <c r="H647" s="77"/>
      <c r="I647" s="290"/>
      <c r="J647" s="383"/>
      <c r="K647" s="300" t="str">
        <f t="shared" si="69"/>
        <v xml:space="preserve"> </v>
      </c>
      <c r="L647" s="301"/>
      <c r="M647" s="239">
        <f t="shared" si="70"/>
        <v>0</v>
      </c>
      <c r="N647" s="95">
        <f t="shared" si="71"/>
        <v>0</v>
      </c>
      <c r="O647" s="95">
        <f t="shared" si="72"/>
        <v>0</v>
      </c>
      <c r="P647" s="352">
        <f t="shared" si="73"/>
        <v>0</v>
      </c>
      <c r="Q647" s="9"/>
      <c r="S647" s="32">
        <f t="shared" si="74"/>
        <v>0</v>
      </c>
      <c r="T647" s="32">
        <f t="shared" si="75"/>
        <v>0</v>
      </c>
      <c r="U647" s="32">
        <f t="shared" si="76"/>
        <v>0</v>
      </c>
    </row>
    <row r="648" spans="1:21" x14ac:dyDescent="0.2">
      <c r="A648" s="70">
        <f t="shared" si="77"/>
        <v>633</v>
      </c>
      <c r="B648" s="121">
        <f t="shared" si="68"/>
        <v>0</v>
      </c>
      <c r="C648" s="82"/>
      <c r="D648" s="106"/>
      <c r="E648" s="106"/>
      <c r="F648" s="4"/>
      <c r="G648" s="40"/>
      <c r="H648" s="77"/>
      <c r="I648" s="290"/>
      <c r="J648" s="383"/>
      <c r="K648" s="300" t="str">
        <f t="shared" si="69"/>
        <v xml:space="preserve"> </v>
      </c>
      <c r="L648" s="301"/>
      <c r="M648" s="239">
        <f t="shared" si="70"/>
        <v>0</v>
      </c>
      <c r="N648" s="95">
        <f t="shared" si="71"/>
        <v>0</v>
      </c>
      <c r="O648" s="95">
        <f t="shared" si="72"/>
        <v>0</v>
      </c>
      <c r="P648" s="352">
        <f t="shared" si="73"/>
        <v>0</v>
      </c>
      <c r="Q648" s="9"/>
      <c r="S648" s="32">
        <f t="shared" si="74"/>
        <v>0</v>
      </c>
      <c r="T648" s="32">
        <f t="shared" si="75"/>
        <v>0</v>
      </c>
      <c r="U648" s="32">
        <f t="shared" si="76"/>
        <v>0</v>
      </c>
    </row>
    <row r="649" spans="1:21" x14ac:dyDescent="0.2">
      <c r="A649" s="70">
        <f t="shared" si="77"/>
        <v>634</v>
      </c>
      <c r="B649" s="121">
        <f t="shared" si="68"/>
        <v>0</v>
      </c>
      <c r="C649" s="82"/>
      <c r="D649" s="106"/>
      <c r="E649" s="106"/>
      <c r="F649" s="4"/>
      <c r="G649" s="40"/>
      <c r="H649" s="77"/>
      <c r="I649" s="290"/>
      <c r="J649" s="383"/>
      <c r="K649" s="300" t="str">
        <f t="shared" si="69"/>
        <v xml:space="preserve"> </v>
      </c>
      <c r="L649" s="301"/>
      <c r="M649" s="239">
        <f t="shared" si="70"/>
        <v>0</v>
      </c>
      <c r="N649" s="95">
        <f t="shared" si="71"/>
        <v>0</v>
      </c>
      <c r="O649" s="95">
        <f t="shared" si="72"/>
        <v>0</v>
      </c>
      <c r="P649" s="352">
        <f t="shared" si="73"/>
        <v>0</v>
      </c>
      <c r="Q649" s="9"/>
      <c r="S649" s="32">
        <f t="shared" si="74"/>
        <v>0</v>
      </c>
      <c r="T649" s="32">
        <f t="shared" si="75"/>
        <v>0</v>
      </c>
      <c r="U649" s="32">
        <f t="shared" si="76"/>
        <v>0</v>
      </c>
    </row>
    <row r="650" spans="1:21" x14ac:dyDescent="0.2">
      <c r="A650" s="70">
        <f t="shared" si="77"/>
        <v>635</v>
      </c>
      <c r="B650" s="121">
        <f t="shared" si="68"/>
        <v>0</v>
      </c>
      <c r="C650" s="82"/>
      <c r="D650" s="106"/>
      <c r="E650" s="106"/>
      <c r="F650" s="4"/>
      <c r="G650" s="40"/>
      <c r="H650" s="77"/>
      <c r="I650" s="290"/>
      <c r="J650" s="383"/>
      <c r="K650" s="300" t="str">
        <f t="shared" si="69"/>
        <v xml:space="preserve"> </v>
      </c>
      <c r="L650" s="301"/>
      <c r="M650" s="239">
        <f t="shared" si="70"/>
        <v>0</v>
      </c>
      <c r="N650" s="95">
        <f t="shared" si="71"/>
        <v>0</v>
      </c>
      <c r="O650" s="95">
        <f t="shared" si="72"/>
        <v>0</v>
      </c>
      <c r="P650" s="352">
        <f t="shared" si="73"/>
        <v>0</v>
      </c>
      <c r="Q650" s="9"/>
      <c r="S650" s="32">
        <f t="shared" si="74"/>
        <v>0</v>
      </c>
      <c r="T650" s="32">
        <f t="shared" si="75"/>
        <v>0</v>
      </c>
      <c r="U650" s="32">
        <f t="shared" si="76"/>
        <v>0</v>
      </c>
    </row>
    <row r="651" spans="1:21" x14ac:dyDescent="0.2">
      <c r="A651" s="70">
        <f t="shared" si="77"/>
        <v>636</v>
      </c>
      <c r="B651" s="121">
        <f t="shared" si="68"/>
        <v>0</v>
      </c>
      <c r="C651" s="82"/>
      <c r="D651" s="106"/>
      <c r="E651" s="106"/>
      <c r="F651" s="4"/>
      <c r="G651" s="40"/>
      <c r="H651" s="77"/>
      <c r="I651" s="290"/>
      <c r="J651" s="383"/>
      <c r="K651" s="300" t="str">
        <f t="shared" si="69"/>
        <v xml:space="preserve"> </v>
      </c>
      <c r="L651" s="301"/>
      <c r="M651" s="239">
        <f t="shared" si="70"/>
        <v>0</v>
      </c>
      <c r="N651" s="95">
        <f t="shared" si="71"/>
        <v>0</v>
      </c>
      <c r="O651" s="95">
        <f t="shared" si="72"/>
        <v>0</v>
      </c>
      <c r="P651" s="352">
        <f t="shared" si="73"/>
        <v>0</v>
      </c>
      <c r="Q651" s="9"/>
      <c r="S651" s="32">
        <f t="shared" si="74"/>
        <v>0</v>
      </c>
      <c r="T651" s="32">
        <f t="shared" si="75"/>
        <v>0</v>
      </c>
      <c r="U651" s="32">
        <f t="shared" si="76"/>
        <v>0</v>
      </c>
    </row>
    <row r="652" spans="1:21" x14ac:dyDescent="0.2">
      <c r="A652" s="70">
        <f t="shared" si="77"/>
        <v>637</v>
      </c>
      <c r="B652" s="121">
        <f t="shared" si="68"/>
        <v>0</v>
      </c>
      <c r="C652" s="82"/>
      <c r="D652" s="106"/>
      <c r="E652" s="106"/>
      <c r="F652" s="4"/>
      <c r="G652" s="40"/>
      <c r="H652" s="77"/>
      <c r="I652" s="290"/>
      <c r="J652" s="383"/>
      <c r="K652" s="300" t="str">
        <f t="shared" si="69"/>
        <v xml:space="preserve"> </v>
      </c>
      <c r="L652" s="301"/>
      <c r="M652" s="239">
        <f t="shared" si="70"/>
        <v>0</v>
      </c>
      <c r="N652" s="95">
        <f t="shared" si="71"/>
        <v>0</v>
      </c>
      <c r="O652" s="95">
        <f t="shared" si="72"/>
        <v>0</v>
      </c>
      <c r="P652" s="352">
        <f t="shared" si="73"/>
        <v>0</v>
      </c>
      <c r="Q652" s="9"/>
      <c r="S652" s="32">
        <f t="shared" si="74"/>
        <v>0</v>
      </c>
      <c r="T652" s="32">
        <f t="shared" si="75"/>
        <v>0</v>
      </c>
      <c r="U652" s="32">
        <f t="shared" si="76"/>
        <v>0</v>
      </c>
    </row>
    <row r="653" spans="1:21" x14ac:dyDescent="0.2">
      <c r="A653" s="70">
        <f t="shared" si="77"/>
        <v>638</v>
      </c>
      <c r="B653" s="121">
        <f t="shared" si="68"/>
        <v>0</v>
      </c>
      <c r="C653" s="82"/>
      <c r="D653" s="106"/>
      <c r="E653" s="106"/>
      <c r="F653" s="4"/>
      <c r="G653" s="40"/>
      <c r="H653" s="77"/>
      <c r="I653" s="290"/>
      <c r="J653" s="383"/>
      <c r="K653" s="300" t="str">
        <f t="shared" si="69"/>
        <v xml:space="preserve"> </v>
      </c>
      <c r="L653" s="301"/>
      <c r="M653" s="239">
        <f t="shared" si="70"/>
        <v>0</v>
      </c>
      <c r="N653" s="95">
        <f t="shared" si="71"/>
        <v>0</v>
      </c>
      <c r="O653" s="95">
        <f t="shared" si="72"/>
        <v>0</v>
      </c>
      <c r="P653" s="352">
        <f t="shared" si="73"/>
        <v>0</v>
      </c>
      <c r="Q653" s="9"/>
      <c r="S653" s="32">
        <f t="shared" si="74"/>
        <v>0</v>
      </c>
      <c r="T653" s="32">
        <f t="shared" si="75"/>
        <v>0</v>
      </c>
      <c r="U653" s="32">
        <f t="shared" si="76"/>
        <v>0</v>
      </c>
    </row>
    <row r="654" spans="1:21" x14ac:dyDescent="0.2">
      <c r="A654" s="70">
        <f t="shared" si="77"/>
        <v>639</v>
      </c>
      <c r="B654" s="121">
        <f t="shared" si="68"/>
        <v>0</v>
      </c>
      <c r="C654" s="82"/>
      <c r="D654" s="106"/>
      <c r="E654" s="106"/>
      <c r="F654" s="4"/>
      <c r="G654" s="40"/>
      <c r="H654" s="77"/>
      <c r="I654" s="290"/>
      <c r="J654" s="383"/>
      <c r="K654" s="300" t="str">
        <f t="shared" si="69"/>
        <v xml:space="preserve"> </v>
      </c>
      <c r="L654" s="301"/>
      <c r="M654" s="239">
        <f t="shared" si="70"/>
        <v>0</v>
      </c>
      <c r="N654" s="95">
        <f t="shared" si="71"/>
        <v>0</v>
      </c>
      <c r="O654" s="95">
        <f t="shared" si="72"/>
        <v>0</v>
      </c>
      <c r="P654" s="352">
        <f t="shared" si="73"/>
        <v>0</v>
      </c>
      <c r="Q654" s="9"/>
      <c r="S654" s="32">
        <f t="shared" si="74"/>
        <v>0</v>
      </c>
      <c r="T654" s="32">
        <f t="shared" si="75"/>
        <v>0</v>
      </c>
      <c r="U654" s="32">
        <f t="shared" si="76"/>
        <v>0</v>
      </c>
    </row>
    <row r="655" spans="1:21" x14ac:dyDescent="0.2">
      <c r="A655" s="70">
        <f t="shared" si="77"/>
        <v>640</v>
      </c>
      <c r="B655" s="121">
        <f t="shared" si="68"/>
        <v>0</v>
      </c>
      <c r="C655" s="82"/>
      <c r="D655" s="106"/>
      <c r="E655" s="106"/>
      <c r="F655" s="4"/>
      <c r="G655" s="40"/>
      <c r="H655" s="77"/>
      <c r="I655" s="290"/>
      <c r="J655" s="383"/>
      <c r="K655" s="300" t="str">
        <f t="shared" si="69"/>
        <v xml:space="preserve"> </v>
      </c>
      <c r="L655" s="301"/>
      <c r="M655" s="239">
        <f t="shared" si="70"/>
        <v>0</v>
      </c>
      <c r="N655" s="95">
        <f t="shared" si="71"/>
        <v>0</v>
      </c>
      <c r="O655" s="95">
        <f t="shared" si="72"/>
        <v>0</v>
      </c>
      <c r="P655" s="352">
        <f t="shared" si="73"/>
        <v>0</v>
      </c>
      <c r="Q655" s="9"/>
      <c r="S655" s="32">
        <f t="shared" si="74"/>
        <v>0</v>
      </c>
      <c r="T655" s="32">
        <f t="shared" si="75"/>
        <v>0</v>
      </c>
      <c r="U655" s="32">
        <f t="shared" si="76"/>
        <v>0</v>
      </c>
    </row>
    <row r="656" spans="1:21" x14ac:dyDescent="0.2">
      <c r="A656" s="70">
        <f t="shared" si="77"/>
        <v>641</v>
      </c>
      <c r="B656" s="121">
        <f t="shared" si="68"/>
        <v>0</v>
      </c>
      <c r="C656" s="82"/>
      <c r="D656" s="106"/>
      <c r="E656" s="106"/>
      <c r="F656" s="4"/>
      <c r="G656" s="40"/>
      <c r="H656" s="77"/>
      <c r="I656" s="290"/>
      <c r="J656" s="383"/>
      <c r="K656" s="300" t="str">
        <f t="shared" si="69"/>
        <v xml:space="preserve"> </v>
      </c>
      <c r="L656" s="301"/>
      <c r="M656" s="239">
        <f t="shared" si="70"/>
        <v>0</v>
      </c>
      <c r="N656" s="95">
        <f t="shared" si="71"/>
        <v>0</v>
      </c>
      <c r="O656" s="95">
        <f t="shared" si="72"/>
        <v>0</v>
      </c>
      <c r="P656" s="352">
        <f t="shared" si="73"/>
        <v>0</v>
      </c>
      <c r="Q656" s="9"/>
      <c r="S656" s="32">
        <f t="shared" si="74"/>
        <v>0</v>
      </c>
      <c r="T656" s="32">
        <f t="shared" si="75"/>
        <v>0</v>
      </c>
      <c r="U656" s="32">
        <f t="shared" si="76"/>
        <v>0</v>
      </c>
    </row>
    <row r="657" spans="1:21" x14ac:dyDescent="0.2">
      <c r="A657" s="70">
        <f t="shared" si="77"/>
        <v>642</v>
      </c>
      <c r="B657" s="121">
        <f t="shared" si="68"/>
        <v>0</v>
      </c>
      <c r="C657" s="82"/>
      <c r="D657" s="106"/>
      <c r="E657" s="106"/>
      <c r="F657" s="4"/>
      <c r="G657" s="40"/>
      <c r="H657" s="77"/>
      <c r="I657" s="290"/>
      <c r="J657" s="383"/>
      <c r="K657" s="300" t="str">
        <f t="shared" si="69"/>
        <v xml:space="preserve"> </v>
      </c>
      <c r="L657" s="301"/>
      <c r="M657" s="239">
        <f t="shared" si="70"/>
        <v>0</v>
      </c>
      <c r="N657" s="95">
        <f t="shared" si="71"/>
        <v>0</v>
      </c>
      <c r="O657" s="95">
        <f t="shared" si="72"/>
        <v>0</v>
      </c>
      <c r="P657" s="352">
        <f t="shared" si="73"/>
        <v>0</v>
      </c>
      <c r="Q657" s="9"/>
      <c r="S657" s="32">
        <f t="shared" si="74"/>
        <v>0</v>
      </c>
      <c r="T657" s="32">
        <f t="shared" si="75"/>
        <v>0</v>
      </c>
      <c r="U657" s="32">
        <f t="shared" si="76"/>
        <v>0</v>
      </c>
    </row>
    <row r="658" spans="1:21" x14ac:dyDescent="0.2">
      <c r="A658" s="70">
        <f t="shared" si="77"/>
        <v>643</v>
      </c>
      <c r="B658" s="121">
        <f t="shared" si="68"/>
        <v>0</v>
      </c>
      <c r="C658" s="82"/>
      <c r="D658" s="106"/>
      <c r="E658" s="106"/>
      <c r="F658" s="4"/>
      <c r="G658" s="40"/>
      <c r="H658" s="77"/>
      <c r="I658" s="290"/>
      <c r="J658" s="383"/>
      <c r="K658" s="300" t="str">
        <f t="shared" si="69"/>
        <v xml:space="preserve"> </v>
      </c>
      <c r="L658" s="301"/>
      <c r="M658" s="239">
        <f t="shared" si="70"/>
        <v>0</v>
      </c>
      <c r="N658" s="95">
        <f t="shared" si="71"/>
        <v>0</v>
      </c>
      <c r="O658" s="95">
        <f t="shared" si="72"/>
        <v>0</v>
      </c>
      <c r="P658" s="352">
        <f t="shared" si="73"/>
        <v>0</v>
      </c>
      <c r="Q658" s="9"/>
      <c r="S658" s="32">
        <f t="shared" si="74"/>
        <v>0</v>
      </c>
      <c r="T658" s="32">
        <f t="shared" si="75"/>
        <v>0</v>
      </c>
      <c r="U658" s="32">
        <f t="shared" si="76"/>
        <v>0</v>
      </c>
    </row>
    <row r="659" spans="1:21" x14ac:dyDescent="0.2">
      <c r="A659" s="70">
        <f t="shared" si="77"/>
        <v>644</v>
      </c>
      <c r="B659" s="121">
        <f t="shared" si="68"/>
        <v>0</v>
      </c>
      <c r="C659" s="82"/>
      <c r="D659" s="106"/>
      <c r="E659" s="106"/>
      <c r="F659" s="4"/>
      <c r="G659" s="40"/>
      <c r="H659" s="77"/>
      <c r="I659" s="290"/>
      <c r="J659" s="383"/>
      <c r="K659" s="300" t="str">
        <f t="shared" si="69"/>
        <v xml:space="preserve"> </v>
      </c>
      <c r="L659" s="301"/>
      <c r="M659" s="239">
        <f t="shared" si="70"/>
        <v>0</v>
      </c>
      <c r="N659" s="95">
        <f t="shared" si="71"/>
        <v>0</v>
      </c>
      <c r="O659" s="95">
        <f t="shared" si="72"/>
        <v>0</v>
      </c>
      <c r="P659" s="352">
        <f t="shared" si="73"/>
        <v>0</v>
      </c>
      <c r="Q659" s="9"/>
      <c r="S659" s="32">
        <f t="shared" si="74"/>
        <v>0</v>
      </c>
      <c r="T659" s="32">
        <f t="shared" si="75"/>
        <v>0</v>
      </c>
      <c r="U659" s="32">
        <f t="shared" si="76"/>
        <v>0</v>
      </c>
    </row>
    <row r="660" spans="1:21" x14ac:dyDescent="0.2">
      <c r="A660" s="70">
        <f t="shared" si="77"/>
        <v>645</v>
      </c>
      <c r="B660" s="121">
        <f t="shared" si="68"/>
        <v>0</v>
      </c>
      <c r="C660" s="82"/>
      <c r="D660" s="106"/>
      <c r="E660" s="106"/>
      <c r="F660" s="4"/>
      <c r="G660" s="40"/>
      <c r="H660" s="77"/>
      <c r="I660" s="290"/>
      <c r="J660" s="383"/>
      <c r="K660" s="300" t="str">
        <f t="shared" si="69"/>
        <v xml:space="preserve"> </v>
      </c>
      <c r="L660" s="301"/>
      <c r="M660" s="239">
        <f t="shared" si="70"/>
        <v>0</v>
      </c>
      <c r="N660" s="95">
        <f t="shared" si="71"/>
        <v>0</v>
      </c>
      <c r="O660" s="95">
        <f t="shared" si="72"/>
        <v>0</v>
      </c>
      <c r="P660" s="352">
        <f t="shared" si="73"/>
        <v>0</v>
      </c>
      <c r="Q660" s="9"/>
      <c r="S660" s="32">
        <f t="shared" si="74"/>
        <v>0</v>
      </c>
      <c r="T660" s="32">
        <f t="shared" si="75"/>
        <v>0</v>
      </c>
      <c r="U660" s="32">
        <f t="shared" si="76"/>
        <v>0</v>
      </c>
    </row>
    <row r="661" spans="1:21" x14ac:dyDescent="0.2">
      <c r="A661" s="70">
        <f t="shared" si="77"/>
        <v>646</v>
      </c>
      <c r="B661" s="121">
        <f t="shared" si="68"/>
        <v>0</v>
      </c>
      <c r="C661" s="82"/>
      <c r="D661" s="106"/>
      <c r="E661" s="106"/>
      <c r="F661" s="4"/>
      <c r="G661" s="40"/>
      <c r="H661" s="77"/>
      <c r="I661" s="290"/>
      <c r="J661" s="383"/>
      <c r="K661" s="300" t="str">
        <f t="shared" si="69"/>
        <v xml:space="preserve"> </v>
      </c>
      <c r="L661" s="301"/>
      <c r="M661" s="239">
        <f t="shared" si="70"/>
        <v>0</v>
      </c>
      <c r="N661" s="95">
        <f t="shared" si="71"/>
        <v>0</v>
      </c>
      <c r="O661" s="95">
        <f t="shared" si="72"/>
        <v>0</v>
      </c>
      <c r="P661" s="352">
        <f t="shared" si="73"/>
        <v>0</v>
      </c>
      <c r="Q661" s="9"/>
      <c r="S661" s="32">
        <f t="shared" si="74"/>
        <v>0</v>
      </c>
      <c r="T661" s="32">
        <f t="shared" si="75"/>
        <v>0</v>
      </c>
      <c r="U661" s="32">
        <f t="shared" si="76"/>
        <v>0</v>
      </c>
    </row>
    <row r="662" spans="1:21" x14ac:dyDescent="0.2">
      <c r="A662" s="70">
        <f t="shared" si="77"/>
        <v>647</v>
      </c>
      <c r="B662" s="121">
        <f t="shared" si="68"/>
        <v>0</v>
      </c>
      <c r="C662" s="82"/>
      <c r="D662" s="106"/>
      <c r="E662" s="106"/>
      <c r="F662" s="4"/>
      <c r="G662" s="40"/>
      <c r="H662" s="77"/>
      <c r="I662" s="290"/>
      <c r="J662" s="383"/>
      <c r="K662" s="300" t="str">
        <f t="shared" si="69"/>
        <v xml:space="preserve"> </v>
      </c>
      <c r="L662" s="301"/>
      <c r="M662" s="239">
        <f t="shared" si="70"/>
        <v>0</v>
      </c>
      <c r="N662" s="95">
        <f t="shared" si="71"/>
        <v>0</v>
      </c>
      <c r="O662" s="95">
        <f t="shared" si="72"/>
        <v>0</v>
      </c>
      <c r="P662" s="352">
        <f t="shared" si="73"/>
        <v>0</v>
      </c>
      <c r="Q662" s="9"/>
      <c r="S662" s="32">
        <f t="shared" si="74"/>
        <v>0</v>
      </c>
      <c r="T662" s="32">
        <f t="shared" si="75"/>
        <v>0</v>
      </c>
      <c r="U662" s="32">
        <f t="shared" si="76"/>
        <v>0</v>
      </c>
    </row>
    <row r="663" spans="1:21" x14ac:dyDescent="0.2">
      <c r="A663" s="70">
        <f t="shared" si="77"/>
        <v>648</v>
      </c>
      <c r="B663" s="121">
        <f t="shared" si="68"/>
        <v>0</v>
      </c>
      <c r="C663" s="82"/>
      <c r="D663" s="106"/>
      <c r="E663" s="106"/>
      <c r="F663" s="4"/>
      <c r="G663" s="40"/>
      <c r="H663" s="77"/>
      <c r="I663" s="290"/>
      <c r="J663" s="383"/>
      <c r="K663" s="300" t="str">
        <f t="shared" si="69"/>
        <v xml:space="preserve"> </v>
      </c>
      <c r="L663" s="301"/>
      <c r="M663" s="239">
        <f t="shared" si="70"/>
        <v>0</v>
      </c>
      <c r="N663" s="95">
        <f t="shared" si="71"/>
        <v>0</v>
      </c>
      <c r="O663" s="95">
        <f t="shared" si="72"/>
        <v>0</v>
      </c>
      <c r="P663" s="352">
        <f t="shared" si="73"/>
        <v>0</v>
      </c>
      <c r="Q663" s="9"/>
      <c r="S663" s="32">
        <f t="shared" si="74"/>
        <v>0</v>
      </c>
      <c r="T663" s="32">
        <f t="shared" si="75"/>
        <v>0</v>
      </c>
      <c r="U663" s="32">
        <f t="shared" si="76"/>
        <v>0</v>
      </c>
    </row>
    <row r="664" spans="1:21" x14ac:dyDescent="0.2">
      <c r="A664" s="70">
        <f t="shared" si="77"/>
        <v>649</v>
      </c>
      <c r="B664" s="121">
        <f t="shared" si="68"/>
        <v>0</v>
      </c>
      <c r="C664" s="82"/>
      <c r="D664" s="106"/>
      <c r="E664" s="106"/>
      <c r="F664" s="4"/>
      <c r="G664" s="40"/>
      <c r="H664" s="77"/>
      <c r="I664" s="290"/>
      <c r="J664" s="383"/>
      <c r="K664" s="300" t="str">
        <f t="shared" si="69"/>
        <v xml:space="preserve"> </v>
      </c>
      <c r="L664" s="301"/>
      <c r="M664" s="239">
        <f t="shared" si="70"/>
        <v>0</v>
      </c>
      <c r="N664" s="95">
        <f t="shared" si="71"/>
        <v>0</v>
      </c>
      <c r="O664" s="95">
        <f t="shared" si="72"/>
        <v>0</v>
      </c>
      <c r="P664" s="352">
        <f t="shared" si="73"/>
        <v>0</v>
      </c>
      <c r="Q664" s="9"/>
      <c r="S664" s="32">
        <f t="shared" si="74"/>
        <v>0</v>
      </c>
      <c r="T664" s="32">
        <f t="shared" si="75"/>
        <v>0</v>
      </c>
      <c r="U664" s="32">
        <f t="shared" si="76"/>
        <v>0</v>
      </c>
    </row>
    <row r="665" spans="1:21" x14ac:dyDescent="0.2">
      <c r="A665" s="70">
        <f t="shared" si="77"/>
        <v>650</v>
      </c>
      <c r="B665" s="121">
        <f t="shared" si="68"/>
        <v>0</v>
      </c>
      <c r="C665" s="82"/>
      <c r="D665" s="106"/>
      <c r="E665" s="106"/>
      <c r="F665" s="4"/>
      <c r="G665" s="40"/>
      <c r="H665" s="77"/>
      <c r="I665" s="290"/>
      <c r="J665" s="383"/>
      <c r="K665" s="300" t="str">
        <f t="shared" si="69"/>
        <v xml:space="preserve"> </v>
      </c>
      <c r="L665" s="301"/>
      <c r="M665" s="239">
        <f t="shared" si="70"/>
        <v>0</v>
      </c>
      <c r="N665" s="95">
        <f t="shared" si="71"/>
        <v>0</v>
      </c>
      <c r="O665" s="95">
        <f t="shared" si="72"/>
        <v>0</v>
      </c>
      <c r="P665" s="352">
        <f t="shared" si="73"/>
        <v>0</v>
      </c>
      <c r="Q665" s="9"/>
      <c r="S665" s="32">
        <f t="shared" si="74"/>
        <v>0</v>
      </c>
      <c r="T665" s="32">
        <f t="shared" si="75"/>
        <v>0</v>
      </c>
      <c r="U665" s="32">
        <f t="shared" si="76"/>
        <v>0</v>
      </c>
    </row>
    <row r="666" spans="1:21" x14ac:dyDescent="0.2">
      <c r="A666" s="70">
        <f t="shared" si="77"/>
        <v>651</v>
      </c>
      <c r="B666" s="121">
        <f t="shared" si="68"/>
        <v>0</v>
      </c>
      <c r="C666" s="82"/>
      <c r="D666" s="106"/>
      <c r="E666" s="106"/>
      <c r="F666" s="4"/>
      <c r="G666" s="40"/>
      <c r="H666" s="77"/>
      <c r="I666" s="290"/>
      <c r="J666" s="383"/>
      <c r="K666" s="300" t="str">
        <f t="shared" si="69"/>
        <v xml:space="preserve"> </v>
      </c>
      <c r="L666" s="301"/>
      <c r="M666" s="239">
        <f t="shared" si="70"/>
        <v>0</v>
      </c>
      <c r="N666" s="95">
        <f t="shared" si="71"/>
        <v>0</v>
      </c>
      <c r="O666" s="95">
        <f t="shared" si="72"/>
        <v>0</v>
      </c>
      <c r="P666" s="352">
        <f t="shared" si="73"/>
        <v>0</v>
      </c>
      <c r="Q666" s="9"/>
      <c r="S666" s="32">
        <f t="shared" si="74"/>
        <v>0</v>
      </c>
      <c r="T666" s="32">
        <f t="shared" si="75"/>
        <v>0</v>
      </c>
      <c r="U666" s="32">
        <f t="shared" si="76"/>
        <v>0</v>
      </c>
    </row>
    <row r="667" spans="1:21" x14ac:dyDescent="0.2">
      <c r="A667" s="70">
        <f t="shared" si="77"/>
        <v>652</v>
      </c>
      <c r="B667" s="121">
        <f t="shared" si="68"/>
        <v>0</v>
      </c>
      <c r="C667" s="82"/>
      <c r="D667" s="106"/>
      <c r="E667" s="106"/>
      <c r="F667" s="4"/>
      <c r="G667" s="40"/>
      <c r="H667" s="77"/>
      <c r="I667" s="290"/>
      <c r="J667" s="383"/>
      <c r="K667" s="300" t="str">
        <f t="shared" si="69"/>
        <v xml:space="preserve"> </v>
      </c>
      <c r="L667" s="301"/>
      <c r="M667" s="239">
        <f t="shared" si="70"/>
        <v>0</v>
      </c>
      <c r="N667" s="95">
        <f t="shared" si="71"/>
        <v>0</v>
      </c>
      <c r="O667" s="95">
        <f t="shared" si="72"/>
        <v>0</v>
      </c>
      <c r="P667" s="352">
        <f t="shared" si="73"/>
        <v>0</v>
      </c>
      <c r="Q667" s="9"/>
      <c r="S667" s="32">
        <f t="shared" si="74"/>
        <v>0</v>
      </c>
      <c r="T667" s="32">
        <f t="shared" si="75"/>
        <v>0</v>
      </c>
      <c r="U667" s="32">
        <f t="shared" si="76"/>
        <v>0</v>
      </c>
    </row>
    <row r="668" spans="1:21" x14ac:dyDescent="0.2">
      <c r="A668" s="70">
        <f t="shared" si="77"/>
        <v>653</v>
      </c>
      <c r="B668" s="121">
        <f t="shared" si="68"/>
        <v>0</v>
      </c>
      <c r="C668" s="82"/>
      <c r="D668" s="106"/>
      <c r="E668" s="106"/>
      <c r="F668" s="4"/>
      <c r="G668" s="40"/>
      <c r="H668" s="77"/>
      <c r="I668" s="290"/>
      <c r="J668" s="383"/>
      <c r="K668" s="300" t="str">
        <f t="shared" si="69"/>
        <v xml:space="preserve"> </v>
      </c>
      <c r="L668" s="301"/>
      <c r="M668" s="239">
        <f t="shared" si="70"/>
        <v>0</v>
      </c>
      <c r="N668" s="95">
        <f t="shared" si="71"/>
        <v>0</v>
      </c>
      <c r="O668" s="95">
        <f t="shared" si="72"/>
        <v>0</v>
      </c>
      <c r="P668" s="352">
        <f t="shared" si="73"/>
        <v>0</v>
      </c>
      <c r="Q668" s="9"/>
      <c r="S668" s="32">
        <f t="shared" si="74"/>
        <v>0</v>
      </c>
      <c r="T668" s="32">
        <f t="shared" si="75"/>
        <v>0</v>
      </c>
      <c r="U668" s="32">
        <f t="shared" si="76"/>
        <v>0</v>
      </c>
    </row>
    <row r="669" spans="1:21" x14ac:dyDescent="0.2">
      <c r="A669" s="70">
        <f t="shared" si="77"/>
        <v>654</v>
      </c>
      <c r="B669" s="121">
        <f t="shared" si="68"/>
        <v>0</v>
      </c>
      <c r="C669" s="82"/>
      <c r="D669" s="106"/>
      <c r="E669" s="106"/>
      <c r="F669" s="4"/>
      <c r="G669" s="40"/>
      <c r="H669" s="77"/>
      <c r="I669" s="290"/>
      <c r="J669" s="383"/>
      <c r="K669" s="300" t="str">
        <f t="shared" si="69"/>
        <v xml:space="preserve"> </v>
      </c>
      <c r="L669" s="301"/>
      <c r="M669" s="239">
        <f t="shared" si="70"/>
        <v>0</v>
      </c>
      <c r="N669" s="95">
        <f t="shared" si="71"/>
        <v>0</v>
      </c>
      <c r="O669" s="95">
        <f t="shared" si="72"/>
        <v>0</v>
      </c>
      <c r="P669" s="352">
        <f t="shared" si="73"/>
        <v>0</v>
      </c>
      <c r="Q669" s="9"/>
      <c r="S669" s="32">
        <f t="shared" si="74"/>
        <v>0</v>
      </c>
      <c r="T669" s="32">
        <f t="shared" si="75"/>
        <v>0</v>
      </c>
      <c r="U669" s="32">
        <f t="shared" si="76"/>
        <v>0</v>
      </c>
    </row>
    <row r="670" spans="1:21" x14ac:dyDescent="0.2">
      <c r="A670" s="70">
        <f t="shared" si="77"/>
        <v>655</v>
      </c>
      <c r="B670" s="121">
        <f t="shared" si="68"/>
        <v>0</v>
      </c>
      <c r="C670" s="82"/>
      <c r="D670" s="106"/>
      <c r="E670" s="106"/>
      <c r="F670" s="4"/>
      <c r="G670" s="40"/>
      <c r="H670" s="77"/>
      <c r="I670" s="290"/>
      <c r="J670" s="383"/>
      <c r="K670" s="300" t="str">
        <f t="shared" si="69"/>
        <v xml:space="preserve"> </v>
      </c>
      <c r="L670" s="301"/>
      <c r="M670" s="239">
        <f t="shared" si="70"/>
        <v>0</v>
      </c>
      <c r="N670" s="95">
        <f t="shared" si="71"/>
        <v>0</v>
      </c>
      <c r="O670" s="95">
        <f t="shared" si="72"/>
        <v>0</v>
      </c>
      <c r="P670" s="352">
        <f t="shared" si="73"/>
        <v>0</v>
      </c>
      <c r="Q670" s="9"/>
      <c r="S670" s="32">
        <f t="shared" si="74"/>
        <v>0</v>
      </c>
      <c r="T670" s="32">
        <f t="shared" si="75"/>
        <v>0</v>
      </c>
      <c r="U670" s="32">
        <f t="shared" si="76"/>
        <v>0</v>
      </c>
    </row>
    <row r="671" spans="1:21" x14ac:dyDescent="0.2">
      <c r="A671" s="70">
        <f t="shared" si="77"/>
        <v>656</v>
      </c>
      <c r="B671" s="121">
        <f t="shared" si="68"/>
        <v>0</v>
      </c>
      <c r="C671" s="82"/>
      <c r="D671" s="106"/>
      <c r="E671" s="106"/>
      <c r="F671" s="4"/>
      <c r="G671" s="40"/>
      <c r="H671" s="77"/>
      <c r="I671" s="290"/>
      <c r="J671" s="383"/>
      <c r="K671" s="300" t="str">
        <f t="shared" si="69"/>
        <v xml:space="preserve"> </v>
      </c>
      <c r="L671" s="301"/>
      <c r="M671" s="239">
        <f t="shared" si="70"/>
        <v>0</v>
      </c>
      <c r="N671" s="95">
        <f t="shared" si="71"/>
        <v>0</v>
      </c>
      <c r="O671" s="95">
        <f t="shared" si="72"/>
        <v>0</v>
      </c>
      <c r="P671" s="352">
        <f t="shared" si="73"/>
        <v>0</v>
      </c>
      <c r="Q671" s="9"/>
      <c r="S671" s="32">
        <f t="shared" si="74"/>
        <v>0</v>
      </c>
      <c r="T671" s="32">
        <f t="shared" si="75"/>
        <v>0</v>
      </c>
      <c r="U671" s="32">
        <f t="shared" si="76"/>
        <v>0</v>
      </c>
    </row>
    <row r="672" spans="1:21" x14ac:dyDescent="0.2">
      <c r="A672" s="70">
        <f t="shared" si="77"/>
        <v>657</v>
      </c>
      <c r="B672" s="121">
        <f t="shared" si="68"/>
        <v>0</v>
      </c>
      <c r="C672" s="82"/>
      <c r="D672" s="106"/>
      <c r="E672" s="106"/>
      <c r="F672" s="4"/>
      <c r="G672" s="40"/>
      <c r="H672" s="77"/>
      <c r="I672" s="290"/>
      <c r="J672" s="383"/>
      <c r="K672" s="300" t="str">
        <f t="shared" si="69"/>
        <v xml:space="preserve"> </v>
      </c>
      <c r="L672" s="301"/>
      <c r="M672" s="239">
        <f t="shared" si="70"/>
        <v>0</v>
      </c>
      <c r="N672" s="95">
        <f t="shared" si="71"/>
        <v>0</v>
      </c>
      <c r="O672" s="95">
        <f t="shared" si="72"/>
        <v>0</v>
      </c>
      <c r="P672" s="352">
        <f t="shared" si="73"/>
        <v>0</v>
      </c>
      <c r="Q672" s="9"/>
      <c r="S672" s="32">
        <f t="shared" si="74"/>
        <v>0</v>
      </c>
      <c r="T672" s="32">
        <f t="shared" si="75"/>
        <v>0</v>
      </c>
      <c r="U672" s="32">
        <f t="shared" si="76"/>
        <v>0</v>
      </c>
    </row>
    <row r="673" spans="1:21" x14ac:dyDescent="0.2">
      <c r="A673" s="70">
        <f t="shared" si="77"/>
        <v>658</v>
      </c>
      <c r="B673" s="121">
        <f t="shared" si="68"/>
        <v>0</v>
      </c>
      <c r="C673" s="82"/>
      <c r="D673" s="106"/>
      <c r="E673" s="106"/>
      <c r="F673" s="4"/>
      <c r="G673" s="40"/>
      <c r="H673" s="77"/>
      <c r="I673" s="290"/>
      <c r="J673" s="383"/>
      <c r="K673" s="300" t="str">
        <f t="shared" si="69"/>
        <v xml:space="preserve"> </v>
      </c>
      <c r="L673" s="301"/>
      <c r="M673" s="239">
        <f t="shared" si="70"/>
        <v>0</v>
      </c>
      <c r="N673" s="95">
        <f t="shared" si="71"/>
        <v>0</v>
      </c>
      <c r="O673" s="95">
        <f t="shared" si="72"/>
        <v>0</v>
      </c>
      <c r="P673" s="352">
        <f t="shared" si="73"/>
        <v>0</v>
      </c>
      <c r="Q673" s="9"/>
      <c r="S673" s="32">
        <f t="shared" si="74"/>
        <v>0</v>
      </c>
      <c r="T673" s="32">
        <f t="shared" si="75"/>
        <v>0</v>
      </c>
      <c r="U673" s="32">
        <f t="shared" si="76"/>
        <v>0</v>
      </c>
    </row>
    <row r="674" spans="1:21" x14ac:dyDescent="0.2">
      <c r="A674" s="70">
        <f t="shared" si="77"/>
        <v>659</v>
      </c>
      <c r="B674" s="121">
        <f t="shared" si="68"/>
        <v>0</v>
      </c>
      <c r="C674" s="82"/>
      <c r="D674" s="106"/>
      <c r="E674" s="106"/>
      <c r="F674" s="4"/>
      <c r="G674" s="40"/>
      <c r="H674" s="77"/>
      <c r="I674" s="290"/>
      <c r="J674" s="383"/>
      <c r="K674" s="300" t="str">
        <f t="shared" si="69"/>
        <v xml:space="preserve"> </v>
      </c>
      <c r="L674" s="301"/>
      <c r="M674" s="239">
        <f t="shared" si="70"/>
        <v>0</v>
      </c>
      <c r="N674" s="95">
        <f t="shared" si="71"/>
        <v>0</v>
      </c>
      <c r="O674" s="95">
        <f t="shared" si="72"/>
        <v>0</v>
      </c>
      <c r="P674" s="352">
        <f t="shared" si="73"/>
        <v>0</v>
      </c>
      <c r="Q674" s="9"/>
      <c r="S674" s="32">
        <f t="shared" si="74"/>
        <v>0</v>
      </c>
      <c r="T674" s="32">
        <f t="shared" si="75"/>
        <v>0</v>
      </c>
      <c r="U674" s="32">
        <f t="shared" si="76"/>
        <v>0</v>
      </c>
    </row>
    <row r="675" spans="1:21" x14ac:dyDescent="0.2">
      <c r="A675" s="70">
        <f t="shared" si="77"/>
        <v>660</v>
      </c>
      <c r="B675" s="121">
        <f t="shared" si="68"/>
        <v>0</v>
      </c>
      <c r="C675" s="82"/>
      <c r="D675" s="106"/>
      <c r="E675" s="106"/>
      <c r="F675" s="4"/>
      <c r="G675" s="40"/>
      <c r="H675" s="77"/>
      <c r="I675" s="290"/>
      <c r="J675" s="383"/>
      <c r="K675" s="300" t="str">
        <f t="shared" si="69"/>
        <v xml:space="preserve"> </v>
      </c>
      <c r="L675" s="301"/>
      <c r="M675" s="239">
        <f t="shared" si="70"/>
        <v>0</v>
      </c>
      <c r="N675" s="95">
        <f t="shared" si="71"/>
        <v>0</v>
      </c>
      <c r="O675" s="95">
        <f t="shared" si="72"/>
        <v>0</v>
      </c>
      <c r="P675" s="352">
        <f t="shared" si="73"/>
        <v>0</v>
      </c>
      <c r="Q675" s="9"/>
      <c r="S675" s="32">
        <f t="shared" si="74"/>
        <v>0</v>
      </c>
      <c r="T675" s="32">
        <f t="shared" si="75"/>
        <v>0</v>
      </c>
      <c r="U675" s="32">
        <f t="shared" si="76"/>
        <v>0</v>
      </c>
    </row>
    <row r="676" spans="1:21" x14ac:dyDescent="0.2">
      <c r="A676" s="70">
        <f t="shared" si="77"/>
        <v>661</v>
      </c>
      <c r="B676" s="121">
        <f t="shared" si="68"/>
        <v>0</v>
      </c>
      <c r="C676" s="82"/>
      <c r="D676" s="106"/>
      <c r="E676" s="106"/>
      <c r="F676" s="4"/>
      <c r="G676" s="40"/>
      <c r="H676" s="77"/>
      <c r="I676" s="290"/>
      <c r="J676" s="383"/>
      <c r="K676" s="300" t="str">
        <f t="shared" si="69"/>
        <v xml:space="preserve"> </v>
      </c>
      <c r="L676" s="301"/>
      <c r="M676" s="239">
        <f t="shared" si="70"/>
        <v>0</v>
      </c>
      <c r="N676" s="95">
        <f t="shared" si="71"/>
        <v>0</v>
      </c>
      <c r="O676" s="95">
        <f t="shared" si="72"/>
        <v>0</v>
      </c>
      <c r="P676" s="352">
        <f t="shared" si="73"/>
        <v>0</v>
      </c>
      <c r="Q676" s="9"/>
      <c r="S676" s="32">
        <f t="shared" si="74"/>
        <v>0</v>
      </c>
      <c r="T676" s="32">
        <f t="shared" si="75"/>
        <v>0</v>
      </c>
      <c r="U676" s="32">
        <f t="shared" si="76"/>
        <v>0</v>
      </c>
    </row>
    <row r="677" spans="1:21" x14ac:dyDescent="0.2">
      <c r="A677" s="70">
        <f t="shared" si="77"/>
        <v>662</v>
      </c>
      <c r="B677" s="121">
        <f t="shared" si="68"/>
        <v>0</v>
      </c>
      <c r="C677" s="82"/>
      <c r="D677" s="106"/>
      <c r="E677" s="106"/>
      <c r="F677" s="4"/>
      <c r="G677" s="40"/>
      <c r="H677" s="77"/>
      <c r="I677" s="290"/>
      <c r="J677" s="383"/>
      <c r="K677" s="300" t="str">
        <f t="shared" si="69"/>
        <v xml:space="preserve"> </v>
      </c>
      <c r="L677" s="301"/>
      <c r="M677" s="239">
        <f t="shared" si="70"/>
        <v>0</v>
      </c>
      <c r="N677" s="95">
        <f t="shared" si="71"/>
        <v>0</v>
      </c>
      <c r="O677" s="95">
        <f t="shared" si="72"/>
        <v>0</v>
      </c>
      <c r="P677" s="352">
        <f t="shared" si="73"/>
        <v>0</v>
      </c>
      <c r="Q677" s="9"/>
      <c r="S677" s="32">
        <f t="shared" si="74"/>
        <v>0</v>
      </c>
      <c r="T677" s="32">
        <f t="shared" si="75"/>
        <v>0</v>
      </c>
      <c r="U677" s="32">
        <f t="shared" si="76"/>
        <v>0</v>
      </c>
    </row>
    <row r="678" spans="1:21" x14ac:dyDescent="0.2">
      <c r="A678" s="70">
        <f t="shared" si="77"/>
        <v>663</v>
      </c>
      <c r="B678" s="121">
        <f t="shared" si="68"/>
        <v>0</v>
      </c>
      <c r="C678" s="82"/>
      <c r="D678" s="106"/>
      <c r="E678" s="106"/>
      <c r="F678" s="4"/>
      <c r="G678" s="40"/>
      <c r="H678" s="77"/>
      <c r="I678" s="290"/>
      <c r="J678" s="383"/>
      <c r="K678" s="300" t="str">
        <f t="shared" si="69"/>
        <v xml:space="preserve"> </v>
      </c>
      <c r="L678" s="301"/>
      <c r="M678" s="239">
        <f t="shared" si="70"/>
        <v>0</v>
      </c>
      <c r="N678" s="95">
        <f t="shared" si="71"/>
        <v>0</v>
      </c>
      <c r="O678" s="95">
        <f t="shared" si="72"/>
        <v>0</v>
      </c>
      <c r="P678" s="352">
        <f t="shared" si="73"/>
        <v>0</v>
      </c>
      <c r="Q678" s="9"/>
      <c r="S678" s="32">
        <f t="shared" si="74"/>
        <v>0</v>
      </c>
      <c r="T678" s="32">
        <f t="shared" si="75"/>
        <v>0</v>
      </c>
      <c r="U678" s="32">
        <f t="shared" si="76"/>
        <v>0</v>
      </c>
    </row>
    <row r="679" spans="1:21" x14ac:dyDescent="0.2">
      <c r="A679" s="70">
        <f t="shared" si="77"/>
        <v>664</v>
      </c>
      <c r="B679" s="121">
        <f t="shared" si="68"/>
        <v>0</v>
      </c>
      <c r="C679" s="82"/>
      <c r="D679" s="106"/>
      <c r="E679" s="106"/>
      <c r="F679" s="4"/>
      <c r="G679" s="40"/>
      <c r="H679" s="77"/>
      <c r="I679" s="290"/>
      <c r="J679" s="383"/>
      <c r="K679" s="300" t="str">
        <f t="shared" si="69"/>
        <v xml:space="preserve"> </v>
      </c>
      <c r="L679" s="301"/>
      <c r="M679" s="239">
        <f t="shared" si="70"/>
        <v>0</v>
      </c>
      <c r="N679" s="95">
        <f t="shared" si="71"/>
        <v>0</v>
      </c>
      <c r="O679" s="95">
        <f t="shared" si="72"/>
        <v>0</v>
      </c>
      <c r="P679" s="352">
        <f t="shared" si="73"/>
        <v>0</v>
      </c>
      <c r="Q679" s="9"/>
      <c r="S679" s="32">
        <f t="shared" si="74"/>
        <v>0</v>
      </c>
      <c r="T679" s="32">
        <f t="shared" si="75"/>
        <v>0</v>
      </c>
      <c r="U679" s="32">
        <f t="shared" si="76"/>
        <v>0</v>
      </c>
    </row>
    <row r="680" spans="1:21" x14ac:dyDescent="0.2">
      <c r="A680" s="70">
        <f t="shared" si="77"/>
        <v>665</v>
      </c>
      <c r="B680" s="121">
        <f t="shared" si="68"/>
        <v>0</v>
      </c>
      <c r="C680" s="82"/>
      <c r="D680" s="106"/>
      <c r="E680" s="106"/>
      <c r="F680" s="4"/>
      <c r="G680" s="40"/>
      <c r="H680" s="77"/>
      <c r="I680" s="290"/>
      <c r="J680" s="383"/>
      <c r="K680" s="300" t="str">
        <f t="shared" si="69"/>
        <v xml:space="preserve"> </v>
      </c>
      <c r="L680" s="301"/>
      <c r="M680" s="239">
        <f t="shared" si="70"/>
        <v>0</v>
      </c>
      <c r="N680" s="95">
        <f t="shared" si="71"/>
        <v>0</v>
      </c>
      <c r="O680" s="95">
        <f t="shared" si="72"/>
        <v>0</v>
      </c>
      <c r="P680" s="352">
        <f t="shared" si="73"/>
        <v>0</v>
      </c>
      <c r="Q680" s="9"/>
      <c r="S680" s="32">
        <f t="shared" si="74"/>
        <v>0</v>
      </c>
      <c r="T680" s="32">
        <f t="shared" si="75"/>
        <v>0</v>
      </c>
      <c r="U680" s="32">
        <f t="shared" si="76"/>
        <v>0</v>
      </c>
    </row>
    <row r="681" spans="1:21" x14ac:dyDescent="0.2">
      <c r="A681" s="70">
        <f t="shared" si="77"/>
        <v>666</v>
      </c>
      <c r="B681" s="121">
        <f t="shared" si="68"/>
        <v>0</v>
      </c>
      <c r="C681" s="82"/>
      <c r="D681" s="106"/>
      <c r="E681" s="106"/>
      <c r="F681" s="4"/>
      <c r="G681" s="40"/>
      <c r="H681" s="77"/>
      <c r="I681" s="290"/>
      <c r="J681" s="383"/>
      <c r="K681" s="300" t="str">
        <f t="shared" si="69"/>
        <v xml:space="preserve"> </v>
      </c>
      <c r="L681" s="301"/>
      <c r="M681" s="239">
        <f t="shared" si="70"/>
        <v>0</v>
      </c>
      <c r="N681" s="95">
        <f t="shared" si="71"/>
        <v>0</v>
      </c>
      <c r="O681" s="95">
        <f t="shared" si="72"/>
        <v>0</v>
      </c>
      <c r="P681" s="352">
        <f t="shared" si="73"/>
        <v>0</v>
      </c>
      <c r="Q681" s="9"/>
      <c r="S681" s="32">
        <f t="shared" si="74"/>
        <v>0</v>
      </c>
      <c r="T681" s="32">
        <f t="shared" si="75"/>
        <v>0</v>
      </c>
      <c r="U681" s="32">
        <f t="shared" si="76"/>
        <v>0</v>
      </c>
    </row>
    <row r="682" spans="1:21" x14ac:dyDescent="0.2">
      <c r="A682" s="70">
        <f t="shared" si="77"/>
        <v>667</v>
      </c>
      <c r="B682" s="121">
        <f t="shared" si="68"/>
        <v>0</v>
      </c>
      <c r="C682" s="82"/>
      <c r="D682" s="106"/>
      <c r="E682" s="106"/>
      <c r="F682" s="4"/>
      <c r="G682" s="40"/>
      <c r="H682" s="77"/>
      <c r="I682" s="290"/>
      <c r="J682" s="383"/>
      <c r="K682" s="300" t="str">
        <f t="shared" si="69"/>
        <v xml:space="preserve"> </v>
      </c>
      <c r="L682" s="301"/>
      <c r="M682" s="239">
        <f t="shared" si="70"/>
        <v>0</v>
      </c>
      <c r="N682" s="95">
        <f t="shared" si="71"/>
        <v>0</v>
      </c>
      <c r="O682" s="95">
        <f t="shared" si="72"/>
        <v>0</v>
      </c>
      <c r="P682" s="352">
        <f t="shared" si="73"/>
        <v>0</v>
      </c>
      <c r="Q682" s="9"/>
      <c r="S682" s="32">
        <f t="shared" si="74"/>
        <v>0</v>
      </c>
      <c r="T682" s="32">
        <f t="shared" si="75"/>
        <v>0</v>
      </c>
      <c r="U682" s="32">
        <f t="shared" si="76"/>
        <v>0</v>
      </c>
    </row>
    <row r="683" spans="1:21" x14ac:dyDescent="0.2">
      <c r="A683" s="70">
        <f t="shared" si="77"/>
        <v>668</v>
      </c>
      <c r="B683" s="121">
        <f t="shared" si="68"/>
        <v>0</v>
      </c>
      <c r="C683" s="82"/>
      <c r="D683" s="106"/>
      <c r="E683" s="106"/>
      <c r="F683" s="4"/>
      <c r="G683" s="40"/>
      <c r="H683" s="77"/>
      <c r="I683" s="290"/>
      <c r="J683" s="383"/>
      <c r="K683" s="300" t="str">
        <f t="shared" si="69"/>
        <v xml:space="preserve"> </v>
      </c>
      <c r="L683" s="301"/>
      <c r="M683" s="239">
        <f t="shared" si="70"/>
        <v>0</v>
      </c>
      <c r="N683" s="95">
        <f t="shared" si="71"/>
        <v>0</v>
      </c>
      <c r="O683" s="95">
        <f t="shared" si="72"/>
        <v>0</v>
      </c>
      <c r="P683" s="352">
        <f t="shared" si="73"/>
        <v>0</v>
      </c>
      <c r="Q683" s="9"/>
      <c r="S683" s="32">
        <f t="shared" si="74"/>
        <v>0</v>
      </c>
      <c r="T683" s="32">
        <f t="shared" si="75"/>
        <v>0</v>
      </c>
      <c r="U683" s="32">
        <f t="shared" si="76"/>
        <v>0</v>
      </c>
    </row>
    <row r="684" spans="1:21" x14ac:dyDescent="0.2">
      <c r="A684" s="70">
        <f t="shared" si="77"/>
        <v>669</v>
      </c>
      <c r="B684" s="121">
        <f t="shared" si="68"/>
        <v>0</v>
      </c>
      <c r="C684" s="82"/>
      <c r="D684" s="106"/>
      <c r="E684" s="106"/>
      <c r="F684" s="4"/>
      <c r="G684" s="40"/>
      <c r="H684" s="77"/>
      <c r="I684" s="290"/>
      <c r="J684" s="383"/>
      <c r="K684" s="300" t="str">
        <f t="shared" si="69"/>
        <v xml:space="preserve"> </v>
      </c>
      <c r="L684" s="301"/>
      <c r="M684" s="239">
        <f t="shared" si="70"/>
        <v>0</v>
      </c>
      <c r="N684" s="95">
        <f t="shared" si="71"/>
        <v>0</v>
      </c>
      <c r="O684" s="95">
        <f t="shared" si="72"/>
        <v>0</v>
      </c>
      <c r="P684" s="352">
        <f t="shared" si="73"/>
        <v>0</v>
      </c>
      <c r="Q684" s="9"/>
      <c r="S684" s="32">
        <f t="shared" si="74"/>
        <v>0</v>
      </c>
      <c r="T684" s="32">
        <f t="shared" si="75"/>
        <v>0</v>
      </c>
      <c r="U684" s="32">
        <f t="shared" si="76"/>
        <v>0</v>
      </c>
    </row>
    <row r="685" spans="1:21" x14ac:dyDescent="0.2">
      <c r="A685" s="70">
        <f t="shared" si="77"/>
        <v>670</v>
      </c>
      <c r="B685" s="121">
        <f t="shared" si="68"/>
        <v>0</v>
      </c>
      <c r="C685" s="82"/>
      <c r="D685" s="106"/>
      <c r="E685" s="106"/>
      <c r="F685" s="4"/>
      <c r="G685" s="40"/>
      <c r="H685" s="77"/>
      <c r="I685" s="290"/>
      <c r="J685" s="383"/>
      <c r="K685" s="300" t="str">
        <f t="shared" si="69"/>
        <v xml:space="preserve"> </v>
      </c>
      <c r="L685" s="301"/>
      <c r="M685" s="239">
        <f t="shared" si="70"/>
        <v>0</v>
      </c>
      <c r="N685" s="95">
        <f t="shared" si="71"/>
        <v>0</v>
      </c>
      <c r="O685" s="95">
        <f t="shared" si="72"/>
        <v>0</v>
      </c>
      <c r="P685" s="352">
        <f t="shared" si="73"/>
        <v>0</v>
      </c>
      <c r="Q685" s="9"/>
      <c r="S685" s="32">
        <f t="shared" si="74"/>
        <v>0</v>
      </c>
      <c r="T685" s="32">
        <f t="shared" si="75"/>
        <v>0</v>
      </c>
      <c r="U685" s="32">
        <f t="shared" si="76"/>
        <v>0</v>
      </c>
    </row>
    <row r="686" spans="1:21" x14ac:dyDescent="0.2">
      <c r="A686" s="70">
        <f t="shared" si="77"/>
        <v>671</v>
      </c>
      <c r="B686" s="121">
        <f t="shared" si="68"/>
        <v>0</v>
      </c>
      <c r="C686" s="82"/>
      <c r="D686" s="106"/>
      <c r="E686" s="106"/>
      <c r="F686" s="4"/>
      <c r="G686" s="40"/>
      <c r="H686" s="77"/>
      <c r="I686" s="290"/>
      <c r="J686" s="383"/>
      <c r="K686" s="300" t="str">
        <f t="shared" si="69"/>
        <v xml:space="preserve"> </v>
      </c>
      <c r="L686" s="301"/>
      <c r="M686" s="239">
        <f t="shared" si="70"/>
        <v>0</v>
      </c>
      <c r="N686" s="95">
        <f t="shared" si="71"/>
        <v>0</v>
      </c>
      <c r="O686" s="95">
        <f t="shared" si="72"/>
        <v>0</v>
      </c>
      <c r="P686" s="352">
        <f t="shared" si="73"/>
        <v>0</v>
      </c>
      <c r="Q686" s="9"/>
      <c r="S686" s="32">
        <f t="shared" si="74"/>
        <v>0</v>
      </c>
      <c r="T686" s="32">
        <f t="shared" si="75"/>
        <v>0</v>
      </c>
      <c r="U686" s="32">
        <f t="shared" si="76"/>
        <v>0</v>
      </c>
    </row>
    <row r="687" spans="1:21" x14ac:dyDescent="0.2">
      <c r="A687" s="70">
        <f t="shared" si="77"/>
        <v>672</v>
      </c>
      <c r="B687" s="121">
        <f t="shared" si="68"/>
        <v>0</v>
      </c>
      <c r="C687" s="82"/>
      <c r="D687" s="106"/>
      <c r="E687" s="106"/>
      <c r="F687" s="4"/>
      <c r="G687" s="40"/>
      <c r="H687" s="77"/>
      <c r="I687" s="290"/>
      <c r="J687" s="383"/>
      <c r="K687" s="300" t="str">
        <f t="shared" si="69"/>
        <v xml:space="preserve"> </v>
      </c>
      <c r="L687" s="301"/>
      <c r="M687" s="239">
        <f t="shared" si="70"/>
        <v>0</v>
      </c>
      <c r="N687" s="95">
        <f t="shared" si="71"/>
        <v>0</v>
      </c>
      <c r="O687" s="95">
        <f t="shared" si="72"/>
        <v>0</v>
      </c>
      <c r="P687" s="352">
        <f t="shared" si="73"/>
        <v>0</v>
      </c>
      <c r="Q687" s="9"/>
      <c r="S687" s="32">
        <f t="shared" si="74"/>
        <v>0</v>
      </c>
      <c r="T687" s="32">
        <f t="shared" si="75"/>
        <v>0</v>
      </c>
      <c r="U687" s="32">
        <f t="shared" si="76"/>
        <v>0</v>
      </c>
    </row>
    <row r="688" spans="1:21" x14ac:dyDescent="0.2">
      <c r="A688" s="70">
        <f t="shared" si="77"/>
        <v>673</v>
      </c>
      <c r="B688" s="121">
        <f t="shared" si="68"/>
        <v>0</v>
      </c>
      <c r="C688" s="82"/>
      <c r="D688" s="106"/>
      <c r="E688" s="106"/>
      <c r="F688" s="4"/>
      <c r="G688" s="40"/>
      <c r="H688" s="77"/>
      <c r="I688" s="290"/>
      <c r="J688" s="383"/>
      <c r="K688" s="300" t="str">
        <f t="shared" si="69"/>
        <v xml:space="preserve"> </v>
      </c>
      <c r="L688" s="301"/>
      <c r="M688" s="239">
        <f t="shared" si="70"/>
        <v>0</v>
      </c>
      <c r="N688" s="95">
        <f t="shared" si="71"/>
        <v>0</v>
      </c>
      <c r="O688" s="95">
        <f t="shared" si="72"/>
        <v>0</v>
      </c>
      <c r="P688" s="352">
        <f t="shared" si="73"/>
        <v>0</v>
      </c>
      <c r="Q688" s="9"/>
      <c r="S688" s="32">
        <f t="shared" si="74"/>
        <v>0</v>
      </c>
      <c r="T688" s="32">
        <f t="shared" si="75"/>
        <v>0</v>
      </c>
      <c r="U688" s="32">
        <f t="shared" si="76"/>
        <v>0</v>
      </c>
    </row>
    <row r="689" spans="1:21" x14ac:dyDescent="0.2">
      <c r="A689" s="70">
        <f t="shared" si="77"/>
        <v>674</v>
      </c>
      <c r="B689" s="121">
        <f t="shared" si="68"/>
        <v>0</v>
      </c>
      <c r="C689" s="82"/>
      <c r="D689" s="106"/>
      <c r="E689" s="106"/>
      <c r="F689" s="4"/>
      <c r="G689" s="40"/>
      <c r="H689" s="77"/>
      <c r="I689" s="290"/>
      <c r="J689" s="383"/>
      <c r="K689" s="300" t="str">
        <f t="shared" si="69"/>
        <v xml:space="preserve"> </v>
      </c>
      <c r="L689" s="301"/>
      <c r="M689" s="239">
        <f t="shared" si="70"/>
        <v>0</v>
      </c>
      <c r="N689" s="95">
        <f t="shared" si="71"/>
        <v>0</v>
      </c>
      <c r="O689" s="95">
        <f t="shared" si="72"/>
        <v>0</v>
      </c>
      <c r="P689" s="352">
        <f t="shared" si="73"/>
        <v>0</v>
      </c>
      <c r="Q689" s="9"/>
      <c r="S689" s="32">
        <f t="shared" si="74"/>
        <v>0</v>
      </c>
      <c r="T689" s="32">
        <f t="shared" si="75"/>
        <v>0</v>
      </c>
      <c r="U689" s="32">
        <f t="shared" si="76"/>
        <v>0</v>
      </c>
    </row>
    <row r="690" spans="1:21" x14ac:dyDescent="0.2">
      <c r="A690" s="70">
        <f t="shared" si="77"/>
        <v>675</v>
      </c>
      <c r="B690" s="121">
        <f t="shared" si="68"/>
        <v>0</v>
      </c>
      <c r="C690" s="82"/>
      <c r="D690" s="106"/>
      <c r="E690" s="106"/>
      <c r="F690" s="4"/>
      <c r="G690" s="40"/>
      <c r="H690" s="77"/>
      <c r="I690" s="290"/>
      <c r="J690" s="383"/>
      <c r="K690" s="300" t="str">
        <f t="shared" si="69"/>
        <v xml:space="preserve"> </v>
      </c>
      <c r="L690" s="301"/>
      <c r="M690" s="239">
        <f t="shared" si="70"/>
        <v>0</v>
      </c>
      <c r="N690" s="95">
        <f t="shared" si="71"/>
        <v>0</v>
      </c>
      <c r="O690" s="95">
        <f t="shared" si="72"/>
        <v>0</v>
      </c>
      <c r="P690" s="352">
        <f t="shared" si="73"/>
        <v>0</v>
      </c>
      <c r="Q690" s="9"/>
      <c r="S690" s="32">
        <f t="shared" si="74"/>
        <v>0</v>
      </c>
      <c r="T690" s="32">
        <f t="shared" si="75"/>
        <v>0</v>
      </c>
      <c r="U690" s="32">
        <f t="shared" si="76"/>
        <v>0</v>
      </c>
    </row>
    <row r="691" spans="1:21" x14ac:dyDescent="0.2">
      <c r="A691" s="70">
        <f t="shared" si="77"/>
        <v>676</v>
      </c>
      <c r="B691" s="121">
        <f t="shared" si="68"/>
        <v>0</v>
      </c>
      <c r="C691" s="82"/>
      <c r="D691" s="106"/>
      <c r="E691" s="106"/>
      <c r="F691" s="4"/>
      <c r="G691" s="40"/>
      <c r="H691" s="77"/>
      <c r="I691" s="290"/>
      <c r="J691" s="383"/>
      <c r="K691" s="300" t="str">
        <f t="shared" si="69"/>
        <v xml:space="preserve"> </v>
      </c>
      <c r="L691" s="301"/>
      <c r="M691" s="239">
        <f t="shared" si="70"/>
        <v>0</v>
      </c>
      <c r="N691" s="95">
        <f t="shared" si="71"/>
        <v>0</v>
      </c>
      <c r="O691" s="95">
        <f t="shared" si="72"/>
        <v>0</v>
      </c>
      <c r="P691" s="352">
        <f t="shared" si="73"/>
        <v>0</v>
      </c>
      <c r="Q691" s="9"/>
      <c r="S691" s="32">
        <f t="shared" si="74"/>
        <v>0</v>
      </c>
      <c r="T691" s="32">
        <f t="shared" si="75"/>
        <v>0</v>
      </c>
      <c r="U691" s="32">
        <f t="shared" si="76"/>
        <v>0</v>
      </c>
    </row>
    <row r="692" spans="1:21" x14ac:dyDescent="0.2">
      <c r="A692" s="70">
        <f t="shared" si="77"/>
        <v>677</v>
      </c>
      <c r="B692" s="121">
        <f t="shared" si="68"/>
        <v>0</v>
      </c>
      <c r="C692" s="82"/>
      <c r="D692" s="106"/>
      <c r="E692" s="106"/>
      <c r="F692" s="4"/>
      <c r="G692" s="40"/>
      <c r="H692" s="77"/>
      <c r="I692" s="290"/>
      <c r="J692" s="383"/>
      <c r="K692" s="300" t="str">
        <f t="shared" si="69"/>
        <v xml:space="preserve"> </v>
      </c>
      <c r="L692" s="301"/>
      <c r="M692" s="239">
        <f t="shared" si="70"/>
        <v>0</v>
      </c>
      <c r="N692" s="95">
        <f t="shared" si="71"/>
        <v>0</v>
      </c>
      <c r="O692" s="95">
        <f t="shared" si="72"/>
        <v>0</v>
      </c>
      <c r="P692" s="352">
        <f t="shared" si="73"/>
        <v>0</v>
      </c>
      <c r="Q692" s="9"/>
      <c r="S692" s="32">
        <f t="shared" si="74"/>
        <v>0</v>
      </c>
      <c r="T692" s="32">
        <f t="shared" si="75"/>
        <v>0</v>
      </c>
      <c r="U692" s="32">
        <f t="shared" si="76"/>
        <v>0</v>
      </c>
    </row>
    <row r="693" spans="1:21" x14ac:dyDescent="0.2">
      <c r="A693" s="70">
        <f t="shared" si="77"/>
        <v>678</v>
      </c>
      <c r="B693" s="121">
        <f t="shared" si="68"/>
        <v>0</v>
      </c>
      <c r="C693" s="82"/>
      <c r="D693" s="106"/>
      <c r="E693" s="106"/>
      <c r="F693" s="4"/>
      <c r="G693" s="40"/>
      <c r="H693" s="77"/>
      <c r="I693" s="290"/>
      <c r="J693" s="383"/>
      <c r="K693" s="300" t="str">
        <f t="shared" si="69"/>
        <v xml:space="preserve"> </v>
      </c>
      <c r="L693" s="301"/>
      <c r="M693" s="239">
        <f t="shared" si="70"/>
        <v>0</v>
      </c>
      <c r="N693" s="95">
        <f t="shared" si="71"/>
        <v>0</v>
      </c>
      <c r="O693" s="95">
        <f t="shared" si="72"/>
        <v>0</v>
      </c>
      <c r="P693" s="352">
        <f t="shared" si="73"/>
        <v>0</v>
      </c>
      <c r="Q693" s="9"/>
      <c r="S693" s="32">
        <f t="shared" si="74"/>
        <v>0</v>
      </c>
      <c r="T693" s="32">
        <f t="shared" si="75"/>
        <v>0</v>
      </c>
      <c r="U693" s="32">
        <f t="shared" si="76"/>
        <v>0</v>
      </c>
    </row>
    <row r="694" spans="1:21" x14ac:dyDescent="0.2">
      <c r="A694" s="70">
        <f t="shared" si="77"/>
        <v>679</v>
      </c>
      <c r="B694" s="121">
        <f t="shared" si="68"/>
        <v>0</v>
      </c>
      <c r="C694" s="82"/>
      <c r="D694" s="106"/>
      <c r="E694" s="106"/>
      <c r="F694" s="4"/>
      <c r="G694" s="40"/>
      <c r="H694" s="77"/>
      <c r="I694" s="290"/>
      <c r="J694" s="383"/>
      <c r="K694" s="300" t="str">
        <f t="shared" si="69"/>
        <v xml:space="preserve"> </v>
      </c>
      <c r="L694" s="301"/>
      <c r="M694" s="239">
        <f t="shared" si="70"/>
        <v>0</v>
      </c>
      <c r="N694" s="95">
        <f t="shared" si="71"/>
        <v>0</v>
      </c>
      <c r="O694" s="95">
        <f t="shared" si="72"/>
        <v>0</v>
      </c>
      <c r="P694" s="352">
        <f t="shared" si="73"/>
        <v>0</v>
      </c>
      <c r="Q694" s="9"/>
      <c r="S694" s="32">
        <f t="shared" si="74"/>
        <v>0</v>
      </c>
      <c r="T694" s="32">
        <f t="shared" si="75"/>
        <v>0</v>
      </c>
      <c r="U694" s="32">
        <f t="shared" si="76"/>
        <v>0</v>
      </c>
    </row>
    <row r="695" spans="1:21" x14ac:dyDescent="0.2">
      <c r="A695" s="70">
        <f t="shared" si="77"/>
        <v>680</v>
      </c>
      <c r="B695" s="121">
        <f t="shared" si="68"/>
        <v>0</v>
      </c>
      <c r="C695" s="82"/>
      <c r="D695" s="106"/>
      <c r="E695" s="106"/>
      <c r="F695" s="4"/>
      <c r="G695" s="40"/>
      <c r="H695" s="77"/>
      <c r="I695" s="290"/>
      <c r="J695" s="383"/>
      <c r="K695" s="300" t="str">
        <f t="shared" si="69"/>
        <v xml:space="preserve"> </v>
      </c>
      <c r="L695" s="301"/>
      <c r="M695" s="239">
        <f t="shared" si="70"/>
        <v>0</v>
      </c>
      <c r="N695" s="95">
        <f t="shared" si="71"/>
        <v>0</v>
      </c>
      <c r="O695" s="95">
        <f t="shared" si="72"/>
        <v>0</v>
      </c>
      <c r="P695" s="352">
        <f t="shared" si="73"/>
        <v>0</v>
      </c>
      <c r="Q695" s="9"/>
      <c r="S695" s="32">
        <f t="shared" si="74"/>
        <v>0</v>
      </c>
      <c r="T695" s="32">
        <f t="shared" si="75"/>
        <v>0</v>
      </c>
      <c r="U695" s="32">
        <f t="shared" si="76"/>
        <v>0</v>
      </c>
    </row>
    <row r="696" spans="1:21" x14ac:dyDescent="0.2">
      <c r="A696" s="70">
        <f t="shared" si="77"/>
        <v>681</v>
      </c>
      <c r="B696" s="121">
        <f t="shared" si="68"/>
        <v>0</v>
      </c>
      <c r="C696" s="82"/>
      <c r="D696" s="106"/>
      <c r="E696" s="106"/>
      <c r="F696" s="4"/>
      <c r="G696" s="40"/>
      <c r="H696" s="77"/>
      <c r="I696" s="290"/>
      <c r="J696" s="383"/>
      <c r="K696" s="300" t="str">
        <f t="shared" si="69"/>
        <v xml:space="preserve"> </v>
      </c>
      <c r="L696" s="301"/>
      <c r="M696" s="239">
        <f t="shared" si="70"/>
        <v>0</v>
      </c>
      <c r="N696" s="95">
        <f t="shared" si="71"/>
        <v>0</v>
      </c>
      <c r="O696" s="95">
        <f t="shared" si="72"/>
        <v>0</v>
      </c>
      <c r="P696" s="352">
        <f t="shared" si="73"/>
        <v>0</v>
      </c>
      <c r="Q696" s="9"/>
      <c r="S696" s="32">
        <f t="shared" si="74"/>
        <v>0</v>
      </c>
      <c r="T696" s="32">
        <f t="shared" si="75"/>
        <v>0</v>
      </c>
      <c r="U696" s="32">
        <f t="shared" si="76"/>
        <v>0</v>
      </c>
    </row>
    <row r="697" spans="1:21" x14ac:dyDescent="0.2">
      <c r="A697" s="70">
        <f t="shared" si="77"/>
        <v>682</v>
      </c>
      <c r="B697" s="121">
        <f t="shared" si="68"/>
        <v>0</v>
      </c>
      <c r="C697" s="82"/>
      <c r="D697" s="106"/>
      <c r="E697" s="106"/>
      <c r="F697" s="4"/>
      <c r="G697" s="40"/>
      <c r="H697" s="77"/>
      <c r="I697" s="290"/>
      <c r="J697" s="383"/>
      <c r="K697" s="300" t="str">
        <f t="shared" si="69"/>
        <v xml:space="preserve"> </v>
      </c>
      <c r="L697" s="301"/>
      <c r="M697" s="239">
        <f t="shared" si="70"/>
        <v>0</v>
      </c>
      <c r="N697" s="95">
        <f t="shared" si="71"/>
        <v>0</v>
      </c>
      <c r="O697" s="95">
        <f t="shared" si="72"/>
        <v>0</v>
      </c>
      <c r="P697" s="352">
        <f t="shared" si="73"/>
        <v>0</v>
      </c>
      <c r="Q697" s="9"/>
      <c r="S697" s="32">
        <f t="shared" si="74"/>
        <v>0</v>
      </c>
      <c r="T697" s="32">
        <f t="shared" si="75"/>
        <v>0</v>
      </c>
      <c r="U697" s="32">
        <f t="shared" si="76"/>
        <v>0</v>
      </c>
    </row>
    <row r="698" spans="1:21" x14ac:dyDescent="0.2">
      <c r="A698" s="70">
        <f t="shared" si="77"/>
        <v>683</v>
      </c>
      <c r="B698" s="121">
        <f t="shared" si="68"/>
        <v>0</v>
      </c>
      <c r="C698" s="82"/>
      <c r="D698" s="106"/>
      <c r="E698" s="106"/>
      <c r="F698" s="4"/>
      <c r="G698" s="40"/>
      <c r="H698" s="77"/>
      <c r="I698" s="290"/>
      <c r="J698" s="383"/>
      <c r="K698" s="300" t="str">
        <f t="shared" si="69"/>
        <v xml:space="preserve"> </v>
      </c>
      <c r="L698" s="301"/>
      <c r="M698" s="239">
        <f t="shared" si="70"/>
        <v>0</v>
      </c>
      <c r="N698" s="95">
        <f t="shared" si="71"/>
        <v>0</v>
      </c>
      <c r="O698" s="95">
        <f t="shared" si="72"/>
        <v>0</v>
      </c>
      <c r="P698" s="352">
        <f t="shared" si="73"/>
        <v>0</v>
      </c>
      <c r="Q698" s="9"/>
      <c r="S698" s="32">
        <f t="shared" si="74"/>
        <v>0</v>
      </c>
      <c r="T698" s="32">
        <f t="shared" si="75"/>
        <v>0</v>
      </c>
      <c r="U698" s="32">
        <f t="shared" si="76"/>
        <v>0</v>
      </c>
    </row>
    <row r="699" spans="1:21" x14ac:dyDescent="0.2">
      <c r="A699" s="70">
        <f t="shared" si="77"/>
        <v>684</v>
      </c>
      <c r="B699" s="121">
        <f t="shared" si="68"/>
        <v>0</v>
      </c>
      <c r="C699" s="82"/>
      <c r="D699" s="106"/>
      <c r="E699" s="106"/>
      <c r="F699" s="4"/>
      <c r="G699" s="40"/>
      <c r="H699" s="77"/>
      <c r="I699" s="290"/>
      <c r="J699" s="383"/>
      <c r="K699" s="300" t="str">
        <f t="shared" si="69"/>
        <v xml:space="preserve"> </v>
      </c>
      <c r="L699" s="301"/>
      <c r="M699" s="239">
        <f t="shared" si="70"/>
        <v>0</v>
      </c>
      <c r="N699" s="95">
        <f t="shared" si="71"/>
        <v>0</v>
      </c>
      <c r="O699" s="95">
        <f t="shared" si="72"/>
        <v>0</v>
      </c>
      <c r="P699" s="352">
        <f t="shared" si="73"/>
        <v>0</v>
      </c>
      <c r="Q699" s="9"/>
      <c r="S699" s="32">
        <f t="shared" si="74"/>
        <v>0</v>
      </c>
      <c r="T699" s="32">
        <f t="shared" si="75"/>
        <v>0</v>
      </c>
      <c r="U699" s="32">
        <f t="shared" si="76"/>
        <v>0</v>
      </c>
    </row>
    <row r="700" spans="1:21" x14ac:dyDescent="0.2">
      <c r="A700" s="70">
        <f t="shared" si="77"/>
        <v>685</v>
      </c>
      <c r="B700" s="121">
        <f t="shared" si="68"/>
        <v>0</v>
      </c>
      <c r="C700" s="82"/>
      <c r="D700" s="106"/>
      <c r="E700" s="106"/>
      <c r="F700" s="4"/>
      <c r="G700" s="40"/>
      <c r="H700" s="77"/>
      <c r="I700" s="290"/>
      <c r="J700" s="383"/>
      <c r="K700" s="300" t="str">
        <f t="shared" si="69"/>
        <v xml:space="preserve"> </v>
      </c>
      <c r="L700" s="301"/>
      <c r="M700" s="239">
        <f t="shared" si="70"/>
        <v>0</v>
      </c>
      <c r="N700" s="95">
        <f t="shared" si="71"/>
        <v>0</v>
      </c>
      <c r="O700" s="95">
        <f t="shared" si="72"/>
        <v>0</v>
      </c>
      <c r="P700" s="352">
        <f t="shared" si="73"/>
        <v>0</v>
      </c>
      <c r="Q700" s="9"/>
      <c r="S700" s="32">
        <f t="shared" si="74"/>
        <v>0</v>
      </c>
      <c r="T700" s="32">
        <f t="shared" si="75"/>
        <v>0</v>
      </c>
      <c r="U700" s="32">
        <f t="shared" si="76"/>
        <v>0</v>
      </c>
    </row>
    <row r="701" spans="1:21" x14ac:dyDescent="0.2">
      <c r="A701" s="70">
        <f t="shared" si="77"/>
        <v>686</v>
      </c>
      <c r="B701" s="121">
        <f t="shared" si="68"/>
        <v>0</v>
      </c>
      <c r="C701" s="82"/>
      <c r="D701" s="106"/>
      <c r="E701" s="106"/>
      <c r="F701" s="4"/>
      <c r="G701" s="40"/>
      <c r="H701" s="77"/>
      <c r="I701" s="290"/>
      <c r="J701" s="383"/>
      <c r="K701" s="300" t="str">
        <f t="shared" si="69"/>
        <v xml:space="preserve"> </v>
      </c>
      <c r="L701" s="301"/>
      <c r="M701" s="239">
        <f t="shared" si="70"/>
        <v>0</v>
      </c>
      <c r="N701" s="95">
        <f t="shared" si="71"/>
        <v>0</v>
      </c>
      <c r="O701" s="95">
        <f t="shared" si="72"/>
        <v>0</v>
      </c>
      <c r="P701" s="352">
        <f t="shared" si="73"/>
        <v>0</v>
      </c>
      <c r="Q701" s="9"/>
      <c r="S701" s="32">
        <f t="shared" si="74"/>
        <v>0</v>
      </c>
      <c r="T701" s="32">
        <f t="shared" si="75"/>
        <v>0</v>
      </c>
      <c r="U701" s="32">
        <f t="shared" si="76"/>
        <v>0</v>
      </c>
    </row>
    <row r="702" spans="1:21" x14ac:dyDescent="0.2">
      <c r="A702" s="70">
        <f t="shared" si="77"/>
        <v>687</v>
      </c>
      <c r="B702" s="121">
        <f t="shared" si="68"/>
        <v>0</v>
      </c>
      <c r="C702" s="82"/>
      <c r="D702" s="106"/>
      <c r="E702" s="106"/>
      <c r="F702" s="4"/>
      <c r="G702" s="40"/>
      <c r="H702" s="77"/>
      <c r="I702" s="290"/>
      <c r="J702" s="383"/>
      <c r="K702" s="300" t="str">
        <f t="shared" si="69"/>
        <v xml:space="preserve"> </v>
      </c>
      <c r="L702" s="301"/>
      <c r="M702" s="239">
        <f t="shared" si="70"/>
        <v>0</v>
      </c>
      <c r="N702" s="95">
        <f t="shared" si="71"/>
        <v>0</v>
      </c>
      <c r="O702" s="95">
        <f t="shared" si="72"/>
        <v>0</v>
      </c>
      <c r="P702" s="352">
        <f t="shared" si="73"/>
        <v>0</v>
      </c>
      <c r="Q702" s="9"/>
      <c r="S702" s="32">
        <f t="shared" si="74"/>
        <v>0</v>
      </c>
      <c r="T702" s="32">
        <f t="shared" si="75"/>
        <v>0</v>
      </c>
      <c r="U702" s="32">
        <f t="shared" si="76"/>
        <v>0</v>
      </c>
    </row>
    <row r="703" spans="1:21" x14ac:dyDescent="0.2">
      <c r="A703" s="70">
        <f t="shared" si="77"/>
        <v>688</v>
      </c>
      <c r="B703" s="121">
        <f t="shared" si="68"/>
        <v>0</v>
      </c>
      <c r="C703" s="82"/>
      <c r="D703" s="106"/>
      <c r="E703" s="106"/>
      <c r="F703" s="4"/>
      <c r="G703" s="40"/>
      <c r="H703" s="77"/>
      <c r="I703" s="290"/>
      <c r="J703" s="383"/>
      <c r="K703" s="300" t="str">
        <f t="shared" si="69"/>
        <v xml:space="preserve"> </v>
      </c>
      <c r="L703" s="301"/>
      <c r="M703" s="239">
        <f t="shared" si="70"/>
        <v>0</v>
      </c>
      <c r="N703" s="95">
        <f t="shared" si="71"/>
        <v>0</v>
      </c>
      <c r="O703" s="95">
        <f t="shared" si="72"/>
        <v>0</v>
      </c>
      <c r="P703" s="352">
        <f t="shared" si="73"/>
        <v>0</v>
      </c>
      <c r="Q703" s="9"/>
      <c r="S703" s="32">
        <f t="shared" si="74"/>
        <v>0</v>
      </c>
      <c r="T703" s="32">
        <f t="shared" si="75"/>
        <v>0</v>
      </c>
      <c r="U703" s="32">
        <f t="shared" si="76"/>
        <v>0</v>
      </c>
    </row>
    <row r="704" spans="1:21" x14ac:dyDescent="0.2">
      <c r="A704" s="70">
        <f t="shared" si="77"/>
        <v>689</v>
      </c>
      <c r="B704" s="121">
        <f t="shared" si="68"/>
        <v>0</v>
      </c>
      <c r="C704" s="82"/>
      <c r="D704" s="106"/>
      <c r="E704" s="106"/>
      <c r="F704" s="4"/>
      <c r="G704" s="40"/>
      <c r="H704" s="77"/>
      <c r="I704" s="290"/>
      <c r="J704" s="383"/>
      <c r="K704" s="300" t="str">
        <f t="shared" si="69"/>
        <v xml:space="preserve"> </v>
      </c>
      <c r="L704" s="301"/>
      <c r="M704" s="239">
        <f t="shared" si="70"/>
        <v>0</v>
      </c>
      <c r="N704" s="95">
        <f t="shared" si="71"/>
        <v>0</v>
      </c>
      <c r="O704" s="95">
        <f t="shared" si="72"/>
        <v>0</v>
      </c>
      <c r="P704" s="352">
        <f t="shared" si="73"/>
        <v>0</v>
      </c>
      <c r="Q704" s="9"/>
      <c r="S704" s="32">
        <f t="shared" si="74"/>
        <v>0</v>
      </c>
      <c r="T704" s="32">
        <f t="shared" si="75"/>
        <v>0</v>
      </c>
      <c r="U704" s="32">
        <f t="shared" si="76"/>
        <v>0</v>
      </c>
    </row>
    <row r="705" spans="1:21" x14ac:dyDescent="0.2">
      <c r="A705" s="70">
        <f t="shared" si="77"/>
        <v>690</v>
      </c>
      <c r="B705" s="121">
        <f t="shared" si="68"/>
        <v>0</v>
      </c>
      <c r="C705" s="82"/>
      <c r="D705" s="106"/>
      <c r="E705" s="106"/>
      <c r="F705" s="4"/>
      <c r="G705" s="40"/>
      <c r="H705" s="77"/>
      <c r="I705" s="290"/>
      <c r="J705" s="383"/>
      <c r="K705" s="300" t="str">
        <f t="shared" si="69"/>
        <v xml:space="preserve"> </v>
      </c>
      <c r="L705" s="301"/>
      <c r="M705" s="239">
        <f t="shared" si="70"/>
        <v>0</v>
      </c>
      <c r="N705" s="95">
        <f t="shared" si="71"/>
        <v>0</v>
      </c>
      <c r="O705" s="95">
        <f t="shared" si="72"/>
        <v>0</v>
      </c>
      <c r="P705" s="352">
        <f t="shared" si="73"/>
        <v>0</v>
      </c>
      <c r="Q705" s="9"/>
      <c r="S705" s="32">
        <f t="shared" si="74"/>
        <v>0</v>
      </c>
      <c r="T705" s="32">
        <f t="shared" si="75"/>
        <v>0</v>
      </c>
      <c r="U705" s="32">
        <f t="shared" si="76"/>
        <v>0</v>
      </c>
    </row>
    <row r="706" spans="1:21" x14ac:dyDescent="0.2">
      <c r="A706" s="70">
        <f t="shared" si="77"/>
        <v>691</v>
      </c>
      <c r="B706" s="121">
        <f t="shared" si="68"/>
        <v>0</v>
      </c>
      <c r="C706" s="82"/>
      <c r="D706" s="106"/>
      <c r="E706" s="106"/>
      <c r="F706" s="4"/>
      <c r="G706" s="40"/>
      <c r="H706" s="77"/>
      <c r="I706" s="290"/>
      <c r="J706" s="383"/>
      <c r="K706" s="300" t="str">
        <f t="shared" si="69"/>
        <v xml:space="preserve"> </v>
      </c>
      <c r="L706" s="301"/>
      <c r="M706" s="239">
        <f t="shared" si="70"/>
        <v>0</v>
      </c>
      <c r="N706" s="95">
        <f t="shared" si="71"/>
        <v>0</v>
      </c>
      <c r="O706" s="95">
        <f t="shared" si="72"/>
        <v>0</v>
      </c>
      <c r="P706" s="352">
        <f t="shared" si="73"/>
        <v>0</v>
      </c>
      <c r="Q706" s="9"/>
      <c r="S706" s="32">
        <f t="shared" si="74"/>
        <v>0</v>
      </c>
      <c r="T706" s="32">
        <f t="shared" si="75"/>
        <v>0</v>
      </c>
      <c r="U706" s="32">
        <f t="shared" si="76"/>
        <v>0</v>
      </c>
    </row>
    <row r="707" spans="1:21" x14ac:dyDescent="0.2">
      <c r="A707" s="70">
        <f t="shared" si="77"/>
        <v>692</v>
      </c>
      <c r="B707" s="121">
        <f t="shared" si="68"/>
        <v>0</v>
      </c>
      <c r="C707" s="82"/>
      <c r="D707" s="106"/>
      <c r="E707" s="106"/>
      <c r="F707" s="4"/>
      <c r="G707" s="40"/>
      <c r="H707" s="77"/>
      <c r="I707" s="290"/>
      <c r="J707" s="383"/>
      <c r="K707" s="300" t="str">
        <f t="shared" si="69"/>
        <v xml:space="preserve"> </v>
      </c>
      <c r="L707" s="301"/>
      <c r="M707" s="239">
        <f t="shared" si="70"/>
        <v>0</v>
      </c>
      <c r="N707" s="95">
        <f t="shared" si="71"/>
        <v>0</v>
      </c>
      <c r="O707" s="95">
        <f t="shared" si="72"/>
        <v>0</v>
      </c>
      <c r="P707" s="352">
        <f t="shared" si="73"/>
        <v>0</v>
      </c>
      <c r="Q707" s="9"/>
      <c r="S707" s="32">
        <f t="shared" si="74"/>
        <v>0</v>
      </c>
      <c r="T707" s="32">
        <f t="shared" si="75"/>
        <v>0</v>
      </c>
      <c r="U707" s="32">
        <f t="shared" si="76"/>
        <v>0</v>
      </c>
    </row>
    <row r="708" spans="1:21" x14ac:dyDescent="0.2">
      <c r="A708" s="70">
        <f t="shared" si="77"/>
        <v>693</v>
      </c>
      <c r="B708" s="121">
        <f t="shared" si="68"/>
        <v>0</v>
      </c>
      <c r="C708" s="82"/>
      <c r="D708" s="106"/>
      <c r="E708" s="106"/>
      <c r="F708" s="4"/>
      <c r="G708" s="40"/>
      <c r="H708" s="77"/>
      <c r="I708" s="290"/>
      <c r="J708" s="383"/>
      <c r="K708" s="300" t="str">
        <f t="shared" si="69"/>
        <v xml:space="preserve"> </v>
      </c>
      <c r="L708" s="301"/>
      <c r="M708" s="239">
        <f t="shared" si="70"/>
        <v>0</v>
      </c>
      <c r="N708" s="95">
        <f t="shared" si="71"/>
        <v>0</v>
      </c>
      <c r="O708" s="95">
        <f t="shared" si="72"/>
        <v>0</v>
      </c>
      <c r="P708" s="352">
        <f t="shared" si="73"/>
        <v>0</v>
      </c>
      <c r="Q708" s="9"/>
      <c r="S708" s="32">
        <f t="shared" si="74"/>
        <v>0</v>
      </c>
      <c r="T708" s="32">
        <f t="shared" si="75"/>
        <v>0</v>
      </c>
      <c r="U708" s="32">
        <f t="shared" si="76"/>
        <v>0</v>
      </c>
    </row>
    <row r="709" spans="1:21" x14ac:dyDescent="0.2">
      <c r="A709" s="70">
        <f t="shared" si="77"/>
        <v>694</v>
      </c>
      <c r="B709" s="121">
        <f t="shared" si="68"/>
        <v>0</v>
      </c>
      <c r="C709" s="82"/>
      <c r="D709" s="106"/>
      <c r="E709" s="106"/>
      <c r="F709" s="4"/>
      <c r="G709" s="40"/>
      <c r="H709" s="77"/>
      <c r="I709" s="290"/>
      <c r="J709" s="383"/>
      <c r="K709" s="300" t="str">
        <f t="shared" si="69"/>
        <v xml:space="preserve"> </v>
      </c>
      <c r="L709" s="301"/>
      <c r="M709" s="239">
        <f t="shared" si="70"/>
        <v>0</v>
      </c>
      <c r="N709" s="95">
        <f t="shared" si="71"/>
        <v>0</v>
      </c>
      <c r="O709" s="95">
        <f t="shared" si="72"/>
        <v>0</v>
      </c>
      <c r="P709" s="352">
        <f t="shared" si="73"/>
        <v>0</v>
      </c>
      <c r="Q709" s="9"/>
      <c r="S709" s="32">
        <f t="shared" si="74"/>
        <v>0</v>
      </c>
      <c r="T709" s="32">
        <f t="shared" si="75"/>
        <v>0</v>
      </c>
      <c r="U709" s="32">
        <f t="shared" si="76"/>
        <v>0</v>
      </c>
    </row>
    <row r="710" spans="1:21" x14ac:dyDescent="0.2">
      <c r="A710" s="70">
        <f t="shared" si="77"/>
        <v>695</v>
      </c>
      <c r="B710" s="121">
        <f t="shared" si="68"/>
        <v>0</v>
      </c>
      <c r="C710" s="82"/>
      <c r="D710" s="106"/>
      <c r="E710" s="106"/>
      <c r="F710" s="4"/>
      <c r="G710" s="40"/>
      <c r="H710" s="77"/>
      <c r="I710" s="290"/>
      <c r="J710" s="383"/>
      <c r="K710" s="300" t="str">
        <f t="shared" si="69"/>
        <v xml:space="preserve"> </v>
      </c>
      <c r="L710" s="301"/>
      <c r="M710" s="239">
        <f t="shared" si="70"/>
        <v>0</v>
      </c>
      <c r="N710" s="95">
        <f t="shared" si="71"/>
        <v>0</v>
      </c>
      <c r="O710" s="95">
        <f t="shared" si="72"/>
        <v>0</v>
      </c>
      <c r="P710" s="352">
        <f t="shared" si="73"/>
        <v>0</v>
      </c>
      <c r="Q710" s="9"/>
      <c r="S710" s="32">
        <f t="shared" si="74"/>
        <v>0</v>
      </c>
      <c r="T710" s="32">
        <f t="shared" si="75"/>
        <v>0</v>
      </c>
      <c r="U710" s="32">
        <f t="shared" si="76"/>
        <v>0</v>
      </c>
    </row>
    <row r="711" spans="1:21" x14ac:dyDescent="0.2">
      <c r="A711" s="70">
        <f t="shared" si="77"/>
        <v>696</v>
      </c>
      <c r="B711" s="121">
        <f t="shared" si="68"/>
        <v>0</v>
      </c>
      <c r="C711" s="82"/>
      <c r="D711" s="106"/>
      <c r="E711" s="106"/>
      <c r="F711" s="4"/>
      <c r="G711" s="40"/>
      <c r="H711" s="77"/>
      <c r="I711" s="290"/>
      <c r="J711" s="383"/>
      <c r="K711" s="300" t="str">
        <f t="shared" si="69"/>
        <v xml:space="preserve"> </v>
      </c>
      <c r="L711" s="301"/>
      <c r="M711" s="239">
        <f t="shared" si="70"/>
        <v>0</v>
      </c>
      <c r="N711" s="95">
        <f t="shared" si="71"/>
        <v>0</v>
      </c>
      <c r="O711" s="95">
        <f t="shared" si="72"/>
        <v>0</v>
      </c>
      <c r="P711" s="352">
        <f t="shared" si="73"/>
        <v>0</v>
      </c>
      <c r="Q711" s="9"/>
      <c r="S711" s="32">
        <f t="shared" si="74"/>
        <v>0</v>
      </c>
      <c r="T711" s="32">
        <f t="shared" si="75"/>
        <v>0</v>
      </c>
      <c r="U711" s="32">
        <f t="shared" si="76"/>
        <v>0</v>
      </c>
    </row>
    <row r="712" spans="1:21" x14ac:dyDescent="0.2">
      <c r="A712" s="70">
        <f t="shared" si="77"/>
        <v>697</v>
      </c>
      <c r="B712" s="121">
        <f t="shared" si="68"/>
        <v>0</v>
      </c>
      <c r="C712" s="82"/>
      <c r="D712" s="106"/>
      <c r="E712" s="106"/>
      <c r="F712" s="4"/>
      <c r="G712" s="40"/>
      <c r="H712" s="77"/>
      <c r="I712" s="290"/>
      <c r="J712" s="383"/>
      <c r="K712" s="300" t="str">
        <f t="shared" si="69"/>
        <v xml:space="preserve"> </v>
      </c>
      <c r="L712" s="301"/>
      <c r="M712" s="239">
        <f t="shared" si="70"/>
        <v>0</v>
      </c>
      <c r="N712" s="95">
        <f t="shared" si="71"/>
        <v>0</v>
      </c>
      <c r="O712" s="95">
        <f t="shared" si="72"/>
        <v>0</v>
      </c>
      <c r="P712" s="352">
        <f t="shared" si="73"/>
        <v>0</v>
      </c>
      <c r="Q712" s="9"/>
      <c r="S712" s="32">
        <f t="shared" si="74"/>
        <v>0</v>
      </c>
      <c r="T712" s="32">
        <f t="shared" si="75"/>
        <v>0</v>
      </c>
      <c r="U712" s="32">
        <f t="shared" si="76"/>
        <v>0</v>
      </c>
    </row>
    <row r="713" spans="1:21" x14ac:dyDescent="0.2">
      <c r="A713" s="70">
        <f t="shared" si="77"/>
        <v>698</v>
      </c>
      <c r="B713" s="121">
        <f t="shared" si="68"/>
        <v>0</v>
      </c>
      <c r="C713" s="82"/>
      <c r="D713" s="106"/>
      <c r="E713" s="106"/>
      <c r="F713" s="4"/>
      <c r="G713" s="40"/>
      <c r="H713" s="77"/>
      <c r="I713" s="290"/>
      <c r="J713" s="383"/>
      <c r="K713" s="300" t="str">
        <f t="shared" si="69"/>
        <v xml:space="preserve"> </v>
      </c>
      <c r="L713" s="301"/>
      <c r="M713" s="239">
        <f t="shared" si="70"/>
        <v>0</v>
      </c>
      <c r="N713" s="95">
        <f t="shared" si="71"/>
        <v>0</v>
      </c>
      <c r="O713" s="95">
        <f t="shared" si="72"/>
        <v>0</v>
      </c>
      <c r="P713" s="352">
        <f t="shared" si="73"/>
        <v>0</v>
      </c>
      <c r="Q713" s="9"/>
      <c r="S713" s="32">
        <f t="shared" si="74"/>
        <v>0</v>
      </c>
      <c r="T713" s="32">
        <f t="shared" si="75"/>
        <v>0</v>
      </c>
      <c r="U713" s="32">
        <f t="shared" si="76"/>
        <v>0</v>
      </c>
    </row>
    <row r="714" spans="1:21" x14ac:dyDescent="0.2">
      <c r="A714" s="70">
        <f t="shared" si="77"/>
        <v>699</v>
      </c>
      <c r="B714" s="121">
        <f t="shared" si="68"/>
        <v>0</v>
      </c>
      <c r="C714" s="82"/>
      <c r="D714" s="106"/>
      <c r="E714" s="106"/>
      <c r="F714" s="4"/>
      <c r="G714" s="40"/>
      <c r="H714" s="77"/>
      <c r="I714" s="290"/>
      <c r="J714" s="383"/>
      <c r="K714" s="300" t="str">
        <f t="shared" si="69"/>
        <v xml:space="preserve"> </v>
      </c>
      <c r="L714" s="301"/>
      <c r="M714" s="239">
        <f t="shared" si="70"/>
        <v>0</v>
      </c>
      <c r="N714" s="95">
        <f t="shared" si="71"/>
        <v>0</v>
      </c>
      <c r="O714" s="95">
        <f t="shared" si="72"/>
        <v>0</v>
      </c>
      <c r="P714" s="352">
        <f t="shared" si="73"/>
        <v>0</v>
      </c>
      <c r="Q714" s="9"/>
      <c r="S714" s="32">
        <f t="shared" si="74"/>
        <v>0</v>
      </c>
      <c r="T714" s="32">
        <f t="shared" si="75"/>
        <v>0</v>
      </c>
      <c r="U714" s="32">
        <f t="shared" si="76"/>
        <v>0</v>
      </c>
    </row>
    <row r="715" spans="1:21" x14ac:dyDescent="0.2">
      <c r="A715" s="70">
        <f t="shared" si="77"/>
        <v>700</v>
      </c>
      <c r="B715" s="121">
        <f t="shared" si="68"/>
        <v>0</v>
      </c>
      <c r="C715" s="82"/>
      <c r="D715" s="106"/>
      <c r="E715" s="106"/>
      <c r="F715" s="4"/>
      <c r="G715" s="40"/>
      <c r="H715" s="77"/>
      <c r="I715" s="290"/>
      <c r="J715" s="383"/>
      <c r="K715" s="300" t="str">
        <f t="shared" si="69"/>
        <v xml:space="preserve"> </v>
      </c>
      <c r="L715" s="301"/>
      <c r="M715" s="239">
        <f t="shared" si="70"/>
        <v>0</v>
      </c>
      <c r="N715" s="95">
        <f t="shared" si="71"/>
        <v>0</v>
      </c>
      <c r="O715" s="95">
        <f t="shared" si="72"/>
        <v>0</v>
      </c>
      <c r="P715" s="352">
        <f t="shared" si="73"/>
        <v>0</v>
      </c>
      <c r="Q715" s="9"/>
      <c r="S715" s="32">
        <f t="shared" si="74"/>
        <v>0</v>
      </c>
      <c r="T715" s="32">
        <f t="shared" si="75"/>
        <v>0</v>
      </c>
      <c r="U715" s="32">
        <f t="shared" si="76"/>
        <v>0</v>
      </c>
    </row>
    <row r="716" spans="1:21" x14ac:dyDescent="0.2">
      <c r="A716" s="70">
        <f t="shared" si="77"/>
        <v>701</v>
      </c>
      <c r="B716" s="121">
        <f t="shared" si="68"/>
        <v>0</v>
      </c>
      <c r="C716" s="82"/>
      <c r="D716" s="106"/>
      <c r="E716" s="106"/>
      <c r="F716" s="4"/>
      <c r="G716" s="40"/>
      <c r="H716" s="77"/>
      <c r="I716" s="290"/>
      <c r="J716" s="383"/>
      <c r="K716" s="300" t="str">
        <f t="shared" si="69"/>
        <v xml:space="preserve"> </v>
      </c>
      <c r="L716" s="301"/>
      <c r="M716" s="239">
        <f t="shared" si="70"/>
        <v>0</v>
      </c>
      <c r="N716" s="95">
        <f t="shared" si="71"/>
        <v>0</v>
      </c>
      <c r="O716" s="95">
        <f t="shared" si="72"/>
        <v>0</v>
      </c>
      <c r="P716" s="352">
        <f t="shared" si="73"/>
        <v>0</v>
      </c>
      <c r="Q716" s="9"/>
      <c r="S716" s="32">
        <f t="shared" si="74"/>
        <v>0</v>
      </c>
      <c r="T716" s="32">
        <f t="shared" si="75"/>
        <v>0</v>
      </c>
      <c r="U716" s="32">
        <f t="shared" si="76"/>
        <v>0</v>
      </c>
    </row>
    <row r="717" spans="1:21" x14ac:dyDescent="0.2">
      <c r="A717" s="70">
        <f t="shared" si="77"/>
        <v>702</v>
      </c>
      <c r="B717" s="121">
        <f t="shared" si="68"/>
        <v>0</v>
      </c>
      <c r="C717" s="82"/>
      <c r="D717" s="106"/>
      <c r="E717" s="106"/>
      <c r="F717" s="4"/>
      <c r="G717" s="40"/>
      <c r="H717" s="77"/>
      <c r="I717" s="290"/>
      <c r="J717" s="383"/>
      <c r="K717" s="300" t="str">
        <f t="shared" si="69"/>
        <v xml:space="preserve"> </v>
      </c>
      <c r="L717" s="301"/>
      <c r="M717" s="239">
        <f t="shared" si="70"/>
        <v>0</v>
      </c>
      <c r="N717" s="95">
        <f t="shared" si="71"/>
        <v>0</v>
      </c>
      <c r="O717" s="95">
        <f t="shared" si="72"/>
        <v>0</v>
      </c>
      <c r="P717" s="352">
        <f t="shared" si="73"/>
        <v>0</v>
      </c>
      <c r="Q717" s="9"/>
      <c r="S717" s="32">
        <f t="shared" si="74"/>
        <v>0</v>
      </c>
      <c r="T717" s="32">
        <f t="shared" si="75"/>
        <v>0</v>
      </c>
      <c r="U717" s="32">
        <f t="shared" si="76"/>
        <v>0</v>
      </c>
    </row>
    <row r="718" spans="1:21" x14ac:dyDescent="0.2">
      <c r="A718" s="70">
        <f t="shared" si="77"/>
        <v>703</v>
      </c>
      <c r="B718" s="121">
        <f t="shared" si="68"/>
        <v>0</v>
      </c>
      <c r="C718" s="82"/>
      <c r="D718" s="106"/>
      <c r="E718" s="106"/>
      <c r="F718" s="4"/>
      <c r="G718" s="40"/>
      <c r="H718" s="77"/>
      <c r="I718" s="290"/>
      <c r="J718" s="383"/>
      <c r="K718" s="300" t="str">
        <f t="shared" si="69"/>
        <v xml:space="preserve"> </v>
      </c>
      <c r="L718" s="301"/>
      <c r="M718" s="239">
        <f t="shared" si="70"/>
        <v>0</v>
      </c>
      <c r="N718" s="95">
        <f t="shared" si="71"/>
        <v>0</v>
      </c>
      <c r="O718" s="95">
        <f t="shared" si="72"/>
        <v>0</v>
      </c>
      <c r="P718" s="352">
        <f t="shared" si="73"/>
        <v>0</v>
      </c>
      <c r="Q718" s="9"/>
      <c r="S718" s="32">
        <f t="shared" si="74"/>
        <v>0</v>
      </c>
      <c r="T718" s="32">
        <f t="shared" si="75"/>
        <v>0</v>
      </c>
      <c r="U718" s="32">
        <f t="shared" si="76"/>
        <v>0</v>
      </c>
    </row>
    <row r="719" spans="1:21" x14ac:dyDescent="0.2">
      <c r="A719" s="70">
        <f t="shared" si="77"/>
        <v>704</v>
      </c>
      <c r="B719" s="121">
        <f t="shared" si="68"/>
        <v>0</v>
      </c>
      <c r="C719" s="82"/>
      <c r="D719" s="106"/>
      <c r="E719" s="106"/>
      <c r="F719" s="4"/>
      <c r="G719" s="40"/>
      <c r="H719" s="77"/>
      <c r="I719" s="290"/>
      <c r="J719" s="383"/>
      <c r="K719" s="300" t="str">
        <f t="shared" si="69"/>
        <v xml:space="preserve"> </v>
      </c>
      <c r="L719" s="301"/>
      <c r="M719" s="239">
        <f t="shared" si="70"/>
        <v>0</v>
      </c>
      <c r="N719" s="95">
        <f t="shared" si="71"/>
        <v>0</v>
      </c>
      <c r="O719" s="95">
        <f t="shared" si="72"/>
        <v>0</v>
      </c>
      <c r="P719" s="352">
        <f t="shared" si="73"/>
        <v>0</v>
      </c>
      <c r="Q719" s="9"/>
      <c r="S719" s="32">
        <f t="shared" si="74"/>
        <v>0</v>
      </c>
      <c r="T719" s="32">
        <f t="shared" si="75"/>
        <v>0</v>
      </c>
      <c r="U719" s="32">
        <f t="shared" si="76"/>
        <v>0</v>
      </c>
    </row>
    <row r="720" spans="1:21" x14ac:dyDescent="0.2">
      <c r="A720" s="70">
        <f t="shared" si="77"/>
        <v>705</v>
      </c>
      <c r="B720" s="121">
        <f t="shared" si="68"/>
        <v>0</v>
      </c>
      <c r="C720" s="82"/>
      <c r="D720" s="106"/>
      <c r="E720" s="106"/>
      <c r="F720" s="4"/>
      <c r="G720" s="40"/>
      <c r="H720" s="77"/>
      <c r="I720" s="290"/>
      <c r="J720" s="383"/>
      <c r="K720" s="300" t="str">
        <f t="shared" si="69"/>
        <v xml:space="preserve"> </v>
      </c>
      <c r="L720" s="301"/>
      <c r="M720" s="239">
        <f t="shared" si="70"/>
        <v>0</v>
      </c>
      <c r="N720" s="95">
        <f t="shared" si="71"/>
        <v>0</v>
      </c>
      <c r="O720" s="95">
        <f t="shared" si="72"/>
        <v>0</v>
      </c>
      <c r="P720" s="352">
        <f t="shared" si="73"/>
        <v>0</v>
      </c>
      <c r="Q720" s="9"/>
      <c r="S720" s="32">
        <f t="shared" si="74"/>
        <v>0</v>
      </c>
      <c r="T720" s="32">
        <f t="shared" si="75"/>
        <v>0</v>
      </c>
      <c r="U720" s="32">
        <f t="shared" si="76"/>
        <v>0</v>
      </c>
    </row>
    <row r="721" spans="1:21" x14ac:dyDescent="0.2">
      <c r="A721" s="70">
        <f t="shared" si="77"/>
        <v>706</v>
      </c>
      <c r="B721" s="121">
        <f t="shared" si="68"/>
        <v>0</v>
      </c>
      <c r="C721" s="82"/>
      <c r="D721" s="106"/>
      <c r="E721" s="106"/>
      <c r="F721" s="4"/>
      <c r="G721" s="40"/>
      <c r="H721" s="77"/>
      <c r="I721" s="290"/>
      <c r="J721" s="383"/>
      <c r="K721" s="300" t="str">
        <f t="shared" si="69"/>
        <v xml:space="preserve"> </v>
      </c>
      <c r="L721" s="301"/>
      <c r="M721" s="239">
        <f t="shared" si="70"/>
        <v>0</v>
      </c>
      <c r="N721" s="95">
        <f t="shared" si="71"/>
        <v>0</v>
      </c>
      <c r="O721" s="95">
        <f t="shared" si="72"/>
        <v>0</v>
      </c>
      <c r="P721" s="352">
        <f t="shared" si="73"/>
        <v>0</v>
      </c>
      <c r="Q721" s="9"/>
      <c r="S721" s="32">
        <f t="shared" si="74"/>
        <v>0</v>
      </c>
      <c r="T721" s="32">
        <f t="shared" si="75"/>
        <v>0</v>
      </c>
      <c r="U721" s="32">
        <f t="shared" si="76"/>
        <v>0</v>
      </c>
    </row>
    <row r="722" spans="1:21" x14ac:dyDescent="0.2">
      <c r="A722" s="70">
        <f t="shared" si="77"/>
        <v>707</v>
      </c>
      <c r="B722" s="121">
        <f t="shared" si="68"/>
        <v>0</v>
      </c>
      <c r="C722" s="82"/>
      <c r="D722" s="106"/>
      <c r="E722" s="106"/>
      <c r="F722" s="4"/>
      <c r="G722" s="40"/>
      <c r="H722" s="77"/>
      <c r="I722" s="290"/>
      <c r="J722" s="383"/>
      <c r="K722" s="300" t="str">
        <f t="shared" si="69"/>
        <v xml:space="preserve"> </v>
      </c>
      <c r="L722" s="301"/>
      <c r="M722" s="239">
        <f t="shared" si="70"/>
        <v>0</v>
      </c>
      <c r="N722" s="95">
        <f t="shared" si="71"/>
        <v>0</v>
      </c>
      <c r="O722" s="95">
        <f t="shared" si="72"/>
        <v>0</v>
      </c>
      <c r="P722" s="352">
        <f t="shared" si="73"/>
        <v>0</v>
      </c>
      <c r="Q722" s="9"/>
      <c r="S722" s="32">
        <f t="shared" si="74"/>
        <v>0</v>
      </c>
      <c r="T722" s="32">
        <f t="shared" si="75"/>
        <v>0</v>
      </c>
      <c r="U722" s="32">
        <f t="shared" si="76"/>
        <v>0</v>
      </c>
    </row>
    <row r="723" spans="1:21" x14ac:dyDescent="0.2">
      <c r="A723" s="70">
        <f t="shared" si="77"/>
        <v>708</v>
      </c>
      <c r="B723" s="121">
        <f t="shared" si="68"/>
        <v>0</v>
      </c>
      <c r="C723" s="82"/>
      <c r="D723" s="106"/>
      <c r="E723" s="106"/>
      <c r="F723" s="4"/>
      <c r="G723" s="40"/>
      <c r="H723" s="77"/>
      <c r="I723" s="290"/>
      <c r="J723" s="383"/>
      <c r="K723" s="300" t="str">
        <f t="shared" si="69"/>
        <v xml:space="preserve"> </v>
      </c>
      <c r="L723" s="301"/>
      <c r="M723" s="239">
        <f t="shared" si="70"/>
        <v>0</v>
      </c>
      <c r="N723" s="95">
        <f t="shared" si="71"/>
        <v>0</v>
      </c>
      <c r="O723" s="95">
        <f t="shared" si="72"/>
        <v>0</v>
      </c>
      <c r="P723" s="352">
        <f t="shared" si="73"/>
        <v>0</v>
      </c>
      <c r="Q723" s="9"/>
      <c r="S723" s="32">
        <f t="shared" si="74"/>
        <v>0</v>
      </c>
      <c r="T723" s="32">
        <f t="shared" si="75"/>
        <v>0</v>
      </c>
      <c r="U723" s="32">
        <f t="shared" si="76"/>
        <v>0</v>
      </c>
    </row>
    <row r="724" spans="1:21" x14ac:dyDescent="0.2">
      <c r="A724" s="70">
        <f t="shared" si="77"/>
        <v>709</v>
      </c>
      <c r="B724" s="121">
        <f t="shared" si="68"/>
        <v>0</v>
      </c>
      <c r="C724" s="82"/>
      <c r="D724" s="106"/>
      <c r="E724" s="106"/>
      <c r="F724" s="4"/>
      <c r="G724" s="40"/>
      <c r="H724" s="77"/>
      <c r="I724" s="290"/>
      <c r="J724" s="383"/>
      <c r="K724" s="300" t="str">
        <f t="shared" si="69"/>
        <v xml:space="preserve"> </v>
      </c>
      <c r="L724" s="301"/>
      <c r="M724" s="239">
        <f t="shared" si="70"/>
        <v>0</v>
      </c>
      <c r="N724" s="95">
        <f t="shared" si="71"/>
        <v>0</v>
      </c>
      <c r="O724" s="95">
        <f t="shared" si="72"/>
        <v>0</v>
      </c>
      <c r="P724" s="352">
        <f t="shared" si="73"/>
        <v>0</v>
      </c>
      <c r="Q724" s="9"/>
      <c r="S724" s="32">
        <f t="shared" si="74"/>
        <v>0</v>
      </c>
      <c r="T724" s="32">
        <f t="shared" si="75"/>
        <v>0</v>
      </c>
      <c r="U724" s="32">
        <f t="shared" si="76"/>
        <v>0</v>
      </c>
    </row>
    <row r="725" spans="1:21" x14ac:dyDescent="0.2">
      <c r="A725" s="70">
        <f t="shared" si="77"/>
        <v>710</v>
      </c>
      <c r="B725" s="121">
        <f t="shared" si="68"/>
        <v>0</v>
      </c>
      <c r="C725" s="82"/>
      <c r="D725" s="106"/>
      <c r="E725" s="106"/>
      <c r="F725" s="4"/>
      <c r="G725" s="40"/>
      <c r="H725" s="77"/>
      <c r="I725" s="290"/>
      <c r="J725" s="383"/>
      <c r="K725" s="300" t="str">
        <f t="shared" si="69"/>
        <v xml:space="preserve"> </v>
      </c>
      <c r="L725" s="301"/>
      <c r="M725" s="239">
        <f t="shared" si="70"/>
        <v>0</v>
      </c>
      <c r="N725" s="95">
        <f t="shared" si="71"/>
        <v>0</v>
      </c>
      <c r="O725" s="95">
        <f t="shared" si="72"/>
        <v>0</v>
      </c>
      <c r="P725" s="352">
        <f t="shared" si="73"/>
        <v>0</v>
      </c>
      <c r="Q725" s="9"/>
      <c r="S725" s="32">
        <f t="shared" si="74"/>
        <v>0</v>
      </c>
      <c r="T725" s="32">
        <f t="shared" si="75"/>
        <v>0</v>
      </c>
      <c r="U725" s="32">
        <f t="shared" si="76"/>
        <v>0</v>
      </c>
    </row>
    <row r="726" spans="1:21" x14ac:dyDescent="0.2">
      <c r="A726" s="70">
        <f t="shared" si="77"/>
        <v>711</v>
      </c>
      <c r="B726" s="121">
        <f t="shared" si="68"/>
        <v>0</v>
      </c>
      <c r="C726" s="82"/>
      <c r="D726" s="106"/>
      <c r="E726" s="106"/>
      <c r="F726" s="4"/>
      <c r="G726" s="40"/>
      <c r="H726" s="77"/>
      <c r="I726" s="290"/>
      <c r="J726" s="383"/>
      <c r="K726" s="300" t="str">
        <f t="shared" si="69"/>
        <v xml:space="preserve"> </v>
      </c>
      <c r="L726" s="301"/>
      <c r="M726" s="239">
        <f t="shared" si="70"/>
        <v>0</v>
      </c>
      <c r="N726" s="95">
        <f t="shared" si="71"/>
        <v>0</v>
      </c>
      <c r="O726" s="95">
        <f t="shared" si="72"/>
        <v>0</v>
      </c>
      <c r="P726" s="352">
        <f t="shared" si="73"/>
        <v>0</v>
      </c>
      <c r="Q726" s="9"/>
      <c r="S726" s="32">
        <f t="shared" si="74"/>
        <v>0</v>
      </c>
      <c r="T726" s="32">
        <f t="shared" si="75"/>
        <v>0</v>
      </c>
      <c r="U726" s="32">
        <f t="shared" si="76"/>
        <v>0</v>
      </c>
    </row>
    <row r="727" spans="1:21" x14ac:dyDescent="0.2">
      <c r="A727" s="70">
        <f t="shared" si="77"/>
        <v>712</v>
      </c>
      <c r="B727" s="121">
        <f t="shared" si="68"/>
        <v>0</v>
      </c>
      <c r="C727" s="82"/>
      <c r="D727" s="106"/>
      <c r="E727" s="106"/>
      <c r="F727" s="4"/>
      <c r="G727" s="40"/>
      <c r="H727" s="77"/>
      <c r="I727" s="290"/>
      <c r="J727" s="383"/>
      <c r="K727" s="300" t="str">
        <f t="shared" si="69"/>
        <v xml:space="preserve"> </v>
      </c>
      <c r="L727" s="301"/>
      <c r="M727" s="239">
        <f t="shared" si="70"/>
        <v>0</v>
      </c>
      <c r="N727" s="95">
        <f t="shared" si="71"/>
        <v>0</v>
      </c>
      <c r="O727" s="95">
        <f t="shared" si="72"/>
        <v>0</v>
      </c>
      <c r="P727" s="352">
        <f t="shared" si="73"/>
        <v>0</v>
      </c>
      <c r="Q727" s="9"/>
      <c r="S727" s="32">
        <f t="shared" si="74"/>
        <v>0</v>
      </c>
      <c r="T727" s="32">
        <f t="shared" si="75"/>
        <v>0</v>
      </c>
      <c r="U727" s="32">
        <f t="shared" si="76"/>
        <v>0</v>
      </c>
    </row>
    <row r="728" spans="1:21" x14ac:dyDescent="0.2">
      <c r="A728" s="70">
        <f t="shared" si="77"/>
        <v>713</v>
      </c>
      <c r="B728" s="121">
        <f t="shared" si="68"/>
        <v>0</v>
      </c>
      <c r="C728" s="82"/>
      <c r="D728" s="106"/>
      <c r="E728" s="106"/>
      <c r="F728" s="4"/>
      <c r="G728" s="40"/>
      <c r="H728" s="77"/>
      <c r="I728" s="290"/>
      <c r="J728" s="383"/>
      <c r="K728" s="300" t="str">
        <f t="shared" si="69"/>
        <v xml:space="preserve"> </v>
      </c>
      <c r="L728" s="301"/>
      <c r="M728" s="239">
        <f t="shared" si="70"/>
        <v>0</v>
      </c>
      <c r="N728" s="95">
        <f t="shared" si="71"/>
        <v>0</v>
      </c>
      <c r="O728" s="95">
        <f t="shared" si="72"/>
        <v>0</v>
      </c>
      <c r="P728" s="352">
        <f t="shared" si="73"/>
        <v>0</v>
      </c>
      <c r="Q728" s="9"/>
      <c r="S728" s="32">
        <f t="shared" si="74"/>
        <v>0</v>
      </c>
      <c r="T728" s="32">
        <f t="shared" si="75"/>
        <v>0</v>
      </c>
      <c r="U728" s="32">
        <f t="shared" si="76"/>
        <v>0</v>
      </c>
    </row>
    <row r="729" spans="1:21" x14ac:dyDescent="0.2">
      <c r="A729" s="70">
        <f t="shared" si="77"/>
        <v>714</v>
      </c>
      <c r="B729" s="121">
        <f t="shared" si="68"/>
        <v>0</v>
      </c>
      <c r="C729" s="82"/>
      <c r="D729" s="106"/>
      <c r="E729" s="106"/>
      <c r="F729" s="4"/>
      <c r="G729" s="40"/>
      <c r="H729" s="77"/>
      <c r="I729" s="290"/>
      <c r="J729" s="383"/>
      <c r="K729" s="300" t="str">
        <f t="shared" si="69"/>
        <v xml:space="preserve"> </v>
      </c>
      <c r="L729" s="301"/>
      <c r="M729" s="239">
        <f t="shared" si="70"/>
        <v>0</v>
      </c>
      <c r="N729" s="95">
        <f t="shared" si="71"/>
        <v>0</v>
      </c>
      <c r="O729" s="95">
        <f t="shared" si="72"/>
        <v>0</v>
      </c>
      <c r="P729" s="352">
        <f t="shared" si="73"/>
        <v>0</v>
      </c>
      <c r="Q729" s="9"/>
      <c r="S729" s="32">
        <f t="shared" si="74"/>
        <v>0</v>
      </c>
      <c r="T729" s="32">
        <f t="shared" si="75"/>
        <v>0</v>
      </c>
      <c r="U729" s="32">
        <f t="shared" si="76"/>
        <v>0</v>
      </c>
    </row>
    <row r="730" spans="1:21" x14ac:dyDescent="0.2">
      <c r="A730" s="70">
        <f t="shared" si="77"/>
        <v>715</v>
      </c>
      <c r="B730" s="121">
        <f t="shared" si="68"/>
        <v>0</v>
      </c>
      <c r="C730" s="82"/>
      <c r="D730" s="106"/>
      <c r="E730" s="106"/>
      <c r="F730" s="4"/>
      <c r="G730" s="40"/>
      <c r="H730" s="77"/>
      <c r="I730" s="290"/>
      <c r="J730" s="383"/>
      <c r="K730" s="300" t="str">
        <f t="shared" si="69"/>
        <v xml:space="preserve"> </v>
      </c>
      <c r="L730" s="301"/>
      <c r="M730" s="239">
        <f t="shared" si="70"/>
        <v>0</v>
      </c>
      <c r="N730" s="95">
        <f t="shared" si="71"/>
        <v>0</v>
      </c>
      <c r="O730" s="95">
        <f t="shared" si="72"/>
        <v>0</v>
      </c>
      <c r="P730" s="352">
        <f t="shared" si="73"/>
        <v>0</v>
      </c>
      <c r="Q730" s="9"/>
      <c r="S730" s="32">
        <f t="shared" si="74"/>
        <v>0</v>
      </c>
      <c r="T730" s="32">
        <f t="shared" si="75"/>
        <v>0</v>
      </c>
      <c r="U730" s="32">
        <f t="shared" si="76"/>
        <v>0</v>
      </c>
    </row>
    <row r="731" spans="1:21" x14ac:dyDescent="0.2">
      <c r="A731" s="70">
        <f t="shared" si="77"/>
        <v>716</v>
      </c>
      <c r="B731" s="121">
        <f t="shared" si="68"/>
        <v>0</v>
      </c>
      <c r="C731" s="82"/>
      <c r="D731" s="106"/>
      <c r="E731" s="106"/>
      <c r="F731" s="4"/>
      <c r="G731" s="40"/>
      <c r="H731" s="77"/>
      <c r="I731" s="290"/>
      <c r="J731" s="383"/>
      <c r="K731" s="300" t="str">
        <f t="shared" si="69"/>
        <v xml:space="preserve"> </v>
      </c>
      <c r="L731" s="301"/>
      <c r="M731" s="239">
        <f t="shared" si="70"/>
        <v>0</v>
      </c>
      <c r="N731" s="95">
        <f t="shared" si="71"/>
        <v>0</v>
      </c>
      <c r="O731" s="95">
        <f t="shared" si="72"/>
        <v>0</v>
      </c>
      <c r="P731" s="352">
        <f t="shared" si="73"/>
        <v>0</v>
      </c>
      <c r="Q731" s="9"/>
      <c r="S731" s="32">
        <f t="shared" si="74"/>
        <v>0</v>
      </c>
      <c r="T731" s="32">
        <f t="shared" si="75"/>
        <v>0</v>
      </c>
      <c r="U731" s="32">
        <f t="shared" si="76"/>
        <v>0</v>
      </c>
    </row>
    <row r="732" spans="1:21" x14ac:dyDescent="0.2">
      <c r="A732" s="70">
        <f t="shared" si="77"/>
        <v>717</v>
      </c>
      <c r="B732" s="121">
        <f t="shared" si="68"/>
        <v>0</v>
      </c>
      <c r="C732" s="82"/>
      <c r="D732" s="106"/>
      <c r="E732" s="106"/>
      <c r="F732" s="4"/>
      <c r="G732" s="40"/>
      <c r="H732" s="77"/>
      <c r="I732" s="290"/>
      <c r="J732" s="383"/>
      <c r="K732" s="300" t="str">
        <f t="shared" si="69"/>
        <v xml:space="preserve"> </v>
      </c>
      <c r="L732" s="301"/>
      <c r="M732" s="239">
        <f t="shared" si="70"/>
        <v>0</v>
      </c>
      <c r="N732" s="95">
        <f t="shared" si="71"/>
        <v>0</v>
      </c>
      <c r="O732" s="95">
        <f t="shared" si="72"/>
        <v>0</v>
      </c>
      <c r="P732" s="352">
        <f t="shared" si="73"/>
        <v>0</v>
      </c>
      <c r="Q732" s="9"/>
      <c r="S732" s="32">
        <f t="shared" si="74"/>
        <v>0</v>
      </c>
      <c r="T732" s="32">
        <f t="shared" si="75"/>
        <v>0</v>
      </c>
      <c r="U732" s="32">
        <f t="shared" si="76"/>
        <v>0</v>
      </c>
    </row>
    <row r="733" spans="1:21" x14ac:dyDescent="0.2">
      <c r="A733" s="70">
        <f t="shared" si="77"/>
        <v>718</v>
      </c>
      <c r="B733" s="121">
        <f t="shared" si="68"/>
        <v>0</v>
      </c>
      <c r="C733" s="82"/>
      <c r="D733" s="106"/>
      <c r="E733" s="106"/>
      <c r="F733" s="4"/>
      <c r="G733" s="40"/>
      <c r="H733" s="77"/>
      <c r="I733" s="290"/>
      <c r="J733" s="383"/>
      <c r="K733" s="300" t="str">
        <f t="shared" si="69"/>
        <v xml:space="preserve"> </v>
      </c>
      <c r="L733" s="301"/>
      <c r="M733" s="239">
        <f t="shared" si="70"/>
        <v>0</v>
      </c>
      <c r="N733" s="95">
        <f t="shared" si="71"/>
        <v>0</v>
      </c>
      <c r="O733" s="95">
        <f t="shared" si="72"/>
        <v>0</v>
      </c>
      <c r="P733" s="352">
        <f t="shared" si="73"/>
        <v>0</v>
      </c>
      <c r="Q733" s="9"/>
      <c r="S733" s="32">
        <f t="shared" si="74"/>
        <v>0</v>
      </c>
      <c r="T733" s="32">
        <f t="shared" si="75"/>
        <v>0</v>
      </c>
      <c r="U733" s="32">
        <f t="shared" si="76"/>
        <v>0</v>
      </c>
    </row>
    <row r="734" spans="1:21" x14ac:dyDescent="0.2">
      <c r="A734" s="70">
        <f t="shared" si="77"/>
        <v>719</v>
      </c>
      <c r="B734" s="121">
        <f t="shared" si="68"/>
        <v>0</v>
      </c>
      <c r="C734" s="82"/>
      <c r="D734" s="106"/>
      <c r="E734" s="106"/>
      <c r="F734" s="4"/>
      <c r="G734" s="40"/>
      <c r="H734" s="77"/>
      <c r="I734" s="290"/>
      <c r="J734" s="383"/>
      <c r="K734" s="300" t="str">
        <f t="shared" si="69"/>
        <v xml:space="preserve"> </v>
      </c>
      <c r="L734" s="301"/>
      <c r="M734" s="239">
        <f t="shared" si="70"/>
        <v>0</v>
      </c>
      <c r="N734" s="95">
        <f t="shared" si="71"/>
        <v>0</v>
      </c>
      <c r="O734" s="95">
        <f t="shared" si="72"/>
        <v>0</v>
      </c>
      <c r="P734" s="352">
        <f t="shared" si="73"/>
        <v>0</v>
      </c>
      <c r="Q734" s="9"/>
      <c r="S734" s="32">
        <f t="shared" si="74"/>
        <v>0</v>
      </c>
      <c r="T734" s="32">
        <f t="shared" si="75"/>
        <v>0</v>
      </c>
      <c r="U734" s="32">
        <f t="shared" si="76"/>
        <v>0</v>
      </c>
    </row>
    <row r="735" spans="1:21" x14ac:dyDescent="0.2">
      <c r="A735" s="70">
        <f t="shared" si="77"/>
        <v>720</v>
      </c>
      <c r="B735" s="121">
        <f t="shared" si="68"/>
        <v>0</v>
      </c>
      <c r="C735" s="82"/>
      <c r="D735" s="106"/>
      <c r="E735" s="106"/>
      <c r="F735" s="4"/>
      <c r="G735" s="40"/>
      <c r="H735" s="77"/>
      <c r="I735" s="290"/>
      <c r="J735" s="383"/>
      <c r="K735" s="300" t="str">
        <f t="shared" si="69"/>
        <v xml:space="preserve"> </v>
      </c>
      <c r="L735" s="301"/>
      <c r="M735" s="239">
        <f t="shared" si="70"/>
        <v>0</v>
      </c>
      <c r="N735" s="95">
        <f t="shared" si="71"/>
        <v>0</v>
      </c>
      <c r="O735" s="95">
        <f t="shared" si="72"/>
        <v>0</v>
      </c>
      <c r="P735" s="352">
        <f t="shared" si="73"/>
        <v>0</v>
      </c>
      <c r="Q735" s="9"/>
      <c r="S735" s="32">
        <f t="shared" si="74"/>
        <v>0</v>
      </c>
      <c r="T735" s="32">
        <f t="shared" si="75"/>
        <v>0</v>
      </c>
      <c r="U735" s="32">
        <f t="shared" si="76"/>
        <v>0</v>
      </c>
    </row>
    <row r="736" spans="1:21" x14ac:dyDescent="0.2">
      <c r="A736" s="70">
        <f t="shared" si="77"/>
        <v>721</v>
      </c>
      <c r="B736" s="121">
        <f t="shared" si="68"/>
        <v>0</v>
      </c>
      <c r="C736" s="82"/>
      <c r="D736" s="106"/>
      <c r="E736" s="106"/>
      <c r="F736" s="4"/>
      <c r="G736" s="40"/>
      <c r="H736" s="77"/>
      <c r="I736" s="290"/>
      <c r="J736" s="383"/>
      <c r="K736" s="300" t="str">
        <f t="shared" si="69"/>
        <v xml:space="preserve"> </v>
      </c>
      <c r="L736" s="301"/>
      <c r="M736" s="239">
        <f t="shared" si="70"/>
        <v>0</v>
      </c>
      <c r="N736" s="95">
        <f t="shared" si="71"/>
        <v>0</v>
      </c>
      <c r="O736" s="95">
        <f t="shared" si="72"/>
        <v>0</v>
      </c>
      <c r="P736" s="352">
        <f t="shared" si="73"/>
        <v>0</v>
      </c>
      <c r="Q736" s="9"/>
      <c r="S736" s="32">
        <f t="shared" si="74"/>
        <v>0</v>
      </c>
      <c r="T736" s="32">
        <f t="shared" si="75"/>
        <v>0</v>
      </c>
      <c r="U736" s="32">
        <f t="shared" si="76"/>
        <v>0</v>
      </c>
    </row>
    <row r="737" spans="1:21" x14ac:dyDescent="0.2">
      <c r="A737" s="70">
        <f t="shared" si="77"/>
        <v>722</v>
      </c>
      <c r="B737" s="121">
        <f t="shared" si="68"/>
        <v>0</v>
      </c>
      <c r="C737" s="82"/>
      <c r="D737" s="106"/>
      <c r="E737" s="106"/>
      <c r="F737" s="4"/>
      <c r="G737" s="40"/>
      <c r="H737" s="77"/>
      <c r="I737" s="290"/>
      <c r="J737" s="383"/>
      <c r="K737" s="300" t="str">
        <f t="shared" si="69"/>
        <v xml:space="preserve"> </v>
      </c>
      <c r="L737" s="301"/>
      <c r="M737" s="239">
        <f t="shared" si="70"/>
        <v>0</v>
      </c>
      <c r="N737" s="95">
        <f t="shared" si="71"/>
        <v>0</v>
      </c>
      <c r="O737" s="95">
        <f t="shared" si="72"/>
        <v>0</v>
      </c>
      <c r="P737" s="352">
        <f t="shared" si="73"/>
        <v>0</v>
      </c>
      <c r="Q737" s="9"/>
      <c r="S737" s="32">
        <f t="shared" si="74"/>
        <v>0</v>
      </c>
      <c r="T737" s="32">
        <f t="shared" si="75"/>
        <v>0</v>
      </c>
      <c r="U737" s="32">
        <f t="shared" si="76"/>
        <v>0</v>
      </c>
    </row>
    <row r="738" spans="1:21" x14ac:dyDescent="0.2">
      <c r="A738" s="70">
        <f t="shared" si="77"/>
        <v>723</v>
      </c>
      <c r="B738" s="121">
        <f t="shared" si="68"/>
        <v>0</v>
      </c>
      <c r="C738" s="82"/>
      <c r="D738" s="106"/>
      <c r="E738" s="106"/>
      <c r="F738" s="4"/>
      <c r="G738" s="40"/>
      <c r="H738" s="77"/>
      <c r="I738" s="290"/>
      <c r="J738" s="383"/>
      <c r="K738" s="300" t="str">
        <f t="shared" si="69"/>
        <v xml:space="preserve"> </v>
      </c>
      <c r="L738" s="301"/>
      <c r="M738" s="239">
        <f t="shared" si="70"/>
        <v>0</v>
      </c>
      <c r="N738" s="95">
        <f t="shared" si="71"/>
        <v>0</v>
      </c>
      <c r="O738" s="95">
        <f t="shared" si="72"/>
        <v>0</v>
      </c>
      <c r="P738" s="352">
        <f t="shared" si="73"/>
        <v>0</v>
      </c>
      <c r="Q738" s="9"/>
      <c r="S738" s="32">
        <f t="shared" si="74"/>
        <v>0</v>
      </c>
      <c r="T738" s="32">
        <f t="shared" si="75"/>
        <v>0</v>
      </c>
      <c r="U738" s="32">
        <f t="shared" si="76"/>
        <v>0</v>
      </c>
    </row>
    <row r="739" spans="1:21" x14ac:dyDescent="0.2">
      <c r="A739" s="70">
        <f t="shared" si="77"/>
        <v>724</v>
      </c>
      <c r="B739" s="121">
        <f t="shared" si="68"/>
        <v>0</v>
      </c>
      <c r="C739" s="82"/>
      <c r="D739" s="106"/>
      <c r="E739" s="106"/>
      <c r="F739" s="4"/>
      <c r="G739" s="40"/>
      <c r="H739" s="77"/>
      <c r="I739" s="290"/>
      <c r="J739" s="383"/>
      <c r="K739" s="300" t="str">
        <f t="shared" si="69"/>
        <v xml:space="preserve"> </v>
      </c>
      <c r="L739" s="301"/>
      <c r="M739" s="239">
        <f t="shared" si="70"/>
        <v>0</v>
      </c>
      <c r="N739" s="95">
        <f t="shared" si="71"/>
        <v>0</v>
      </c>
      <c r="O739" s="95">
        <f t="shared" si="72"/>
        <v>0</v>
      </c>
      <c r="P739" s="352">
        <f t="shared" si="73"/>
        <v>0</v>
      </c>
      <c r="Q739" s="9"/>
      <c r="S739" s="32">
        <f t="shared" si="74"/>
        <v>0</v>
      </c>
      <c r="T739" s="32">
        <f t="shared" si="75"/>
        <v>0</v>
      </c>
      <c r="U739" s="32">
        <f t="shared" si="76"/>
        <v>0</v>
      </c>
    </row>
    <row r="740" spans="1:21" x14ac:dyDescent="0.2">
      <c r="A740" s="70">
        <f t="shared" si="77"/>
        <v>725</v>
      </c>
      <c r="B740" s="121">
        <f t="shared" si="68"/>
        <v>0</v>
      </c>
      <c r="C740" s="82"/>
      <c r="D740" s="106"/>
      <c r="E740" s="106"/>
      <c r="F740" s="4"/>
      <c r="G740" s="40"/>
      <c r="H740" s="77"/>
      <c r="I740" s="290"/>
      <c r="J740" s="383"/>
      <c r="K740" s="300" t="str">
        <f t="shared" si="69"/>
        <v xml:space="preserve"> </v>
      </c>
      <c r="L740" s="301"/>
      <c r="M740" s="239">
        <f t="shared" si="70"/>
        <v>0</v>
      </c>
      <c r="N740" s="95">
        <f t="shared" si="71"/>
        <v>0</v>
      </c>
      <c r="O740" s="95">
        <f t="shared" si="72"/>
        <v>0</v>
      </c>
      <c r="P740" s="352">
        <f t="shared" si="73"/>
        <v>0</v>
      </c>
      <c r="Q740" s="9"/>
      <c r="S740" s="32">
        <f t="shared" si="74"/>
        <v>0</v>
      </c>
      <c r="T740" s="32">
        <f t="shared" si="75"/>
        <v>0</v>
      </c>
      <c r="U740" s="32">
        <f t="shared" si="76"/>
        <v>0</v>
      </c>
    </row>
    <row r="741" spans="1:21" x14ac:dyDescent="0.2">
      <c r="A741" s="70">
        <f t="shared" si="77"/>
        <v>726</v>
      </c>
      <c r="B741" s="121">
        <f t="shared" si="68"/>
        <v>0</v>
      </c>
      <c r="C741" s="82"/>
      <c r="D741" s="106"/>
      <c r="E741" s="106"/>
      <c r="F741" s="4"/>
      <c r="G741" s="40"/>
      <c r="H741" s="77"/>
      <c r="I741" s="290"/>
      <c r="J741" s="383"/>
      <c r="K741" s="300" t="str">
        <f t="shared" si="69"/>
        <v xml:space="preserve"> </v>
      </c>
      <c r="L741" s="301"/>
      <c r="M741" s="239">
        <f t="shared" si="70"/>
        <v>0</v>
      </c>
      <c r="N741" s="95">
        <f t="shared" si="71"/>
        <v>0</v>
      </c>
      <c r="O741" s="95">
        <f t="shared" si="72"/>
        <v>0</v>
      </c>
      <c r="P741" s="352">
        <f t="shared" si="73"/>
        <v>0</v>
      </c>
      <c r="Q741" s="9"/>
      <c r="S741" s="32">
        <f t="shared" si="74"/>
        <v>0</v>
      </c>
      <c r="T741" s="32">
        <f t="shared" si="75"/>
        <v>0</v>
      </c>
      <c r="U741" s="32">
        <f t="shared" si="76"/>
        <v>0</v>
      </c>
    </row>
    <row r="742" spans="1:21" x14ac:dyDescent="0.2">
      <c r="A742" s="70">
        <f t="shared" si="77"/>
        <v>727</v>
      </c>
      <c r="B742" s="121">
        <f t="shared" si="68"/>
        <v>0</v>
      </c>
      <c r="C742" s="82"/>
      <c r="D742" s="106"/>
      <c r="E742" s="106"/>
      <c r="F742" s="4"/>
      <c r="G742" s="40"/>
      <c r="H742" s="77"/>
      <c r="I742" s="290"/>
      <c r="J742" s="383"/>
      <c r="K742" s="300" t="str">
        <f t="shared" si="69"/>
        <v xml:space="preserve"> </v>
      </c>
      <c r="L742" s="301"/>
      <c r="M742" s="239">
        <f t="shared" si="70"/>
        <v>0</v>
      </c>
      <c r="N742" s="95">
        <f t="shared" si="71"/>
        <v>0</v>
      </c>
      <c r="O742" s="95">
        <f t="shared" si="72"/>
        <v>0</v>
      </c>
      <c r="P742" s="352">
        <f t="shared" si="73"/>
        <v>0</v>
      </c>
      <c r="Q742" s="9"/>
      <c r="S742" s="32">
        <f t="shared" si="74"/>
        <v>0</v>
      </c>
      <c r="T742" s="32">
        <f t="shared" si="75"/>
        <v>0</v>
      </c>
      <c r="U742" s="32">
        <f t="shared" si="76"/>
        <v>0</v>
      </c>
    </row>
    <row r="743" spans="1:21" x14ac:dyDescent="0.2">
      <c r="A743" s="70">
        <f t="shared" si="77"/>
        <v>728</v>
      </c>
      <c r="B743" s="121">
        <f t="shared" si="68"/>
        <v>0</v>
      </c>
      <c r="C743" s="82"/>
      <c r="D743" s="106"/>
      <c r="E743" s="106"/>
      <c r="F743" s="4"/>
      <c r="G743" s="40"/>
      <c r="H743" s="77"/>
      <c r="I743" s="290"/>
      <c r="J743" s="383"/>
      <c r="K743" s="300" t="str">
        <f t="shared" si="69"/>
        <v xml:space="preserve"> </v>
      </c>
      <c r="L743" s="301"/>
      <c r="M743" s="239">
        <f t="shared" si="70"/>
        <v>0</v>
      </c>
      <c r="N743" s="95">
        <f t="shared" si="71"/>
        <v>0</v>
      </c>
      <c r="O743" s="95">
        <f t="shared" si="72"/>
        <v>0</v>
      </c>
      <c r="P743" s="352">
        <f t="shared" si="73"/>
        <v>0</v>
      </c>
      <c r="Q743" s="9"/>
      <c r="S743" s="32">
        <f t="shared" si="74"/>
        <v>0</v>
      </c>
      <c r="T743" s="32">
        <f t="shared" si="75"/>
        <v>0</v>
      </c>
      <c r="U743" s="32">
        <f t="shared" si="76"/>
        <v>0</v>
      </c>
    </row>
    <row r="744" spans="1:21" x14ac:dyDescent="0.2">
      <c r="A744" s="70">
        <f t="shared" si="77"/>
        <v>729</v>
      </c>
      <c r="B744" s="121">
        <f t="shared" si="68"/>
        <v>0</v>
      </c>
      <c r="C744" s="82"/>
      <c r="D744" s="106"/>
      <c r="E744" s="106"/>
      <c r="F744" s="4"/>
      <c r="G744" s="40"/>
      <c r="H744" s="77"/>
      <c r="I744" s="290"/>
      <c r="J744" s="383"/>
      <c r="K744" s="300" t="str">
        <f t="shared" si="69"/>
        <v xml:space="preserve"> </v>
      </c>
      <c r="L744" s="301"/>
      <c r="M744" s="239">
        <f t="shared" si="70"/>
        <v>0</v>
      </c>
      <c r="N744" s="95">
        <f t="shared" si="71"/>
        <v>0</v>
      </c>
      <c r="O744" s="95">
        <f t="shared" si="72"/>
        <v>0</v>
      </c>
      <c r="P744" s="352">
        <f t="shared" si="73"/>
        <v>0</v>
      </c>
      <c r="Q744" s="9"/>
      <c r="S744" s="32">
        <f t="shared" si="74"/>
        <v>0</v>
      </c>
      <c r="T744" s="32">
        <f t="shared" si="75"/>
        <v>0</v>
      </c>
      <c r="U744" s="32">
        <f t="shared" si="76"/>
        <v>0</v>
      </c>
    </row>
    <row r="745" spans="1:21" x14ac:dyDescent="0.2">
      <c r="A745" s="70">
        <f t="shared" si="77"/>
        <v>730</v>
      </c>
      <c r="B745" s="121">
        <f t="shared" si="68"/>
        <v>0</v>
      </c>
      <c r="C745" s="82"/>
      <c r="D745" s="106"/>
      <c r="E745" s="106"/>
      <c r="F745" s="4"/>
      <c r="G745" s="40"/>
      <c r="H745" s="77"/>
      <c r="I745" s="290"/>
      <c r="J745" s="383"/>
      <c r="K745" s="300" t="str">
        <f t="shared" si="69"/>
        <v xml:space="preserve"> </v>
      </c>
      <c r="L745" s="301"/>
      <c r="M745" s="239">
        <f t="shared" si="70"/>
        <v>0</v>
      </c>
      <c r="N745" s="95">
        <f t="shared" si="71"/>
        <v>0</v>
      </c>
      <c r="O745" s="95">
        <f t="shared" si="72"/>
        <v>0</v>
      </c>
      <c r="P745" s="352">
        <f t="shared" si="73"/>
        <v>0</v>
      </c>
      <c r="Q745" s="9"/>
      <c r="S745" s="32">
        <f t="shared" si="74"/>
        <v>0</v>
      </c>
      <c r="T745" s="32">
        <f t="shared" si="75"/>
        <v>0</v>
      </c>
      <c r="U745" s="32">
        <f t="shared" si="76"/>
        <v>0</v>
      </c>
    </row>
    <row r="746" spans="1:21" x14ac:dyDescent="0.2">
      <c r="A746" s="70">
        <f t="shared" si="77"/>
        <v>731</v>
      </c>
      <c r="B746" s="121">
        <f t="shared" si="68"/>
        <v>0</v>
      </c>
      <c r="C746" s="82"/>
      <c r="D746" s="106"/>
      <c r="E746" s="106"/>
      <c r="F746" s="4"/>
      <c r="G746" s="40"/>
      <c r="H746" s="77"/>
      <c r="I746" s="290"/>
      <c r="J746" s="383"/>
      <c r="K746" s="300" t="str">
        <f t="shared" si="69"/>
        <v xml:space="preserve"> </v>
      </c>
      <c r="L746" s="301"/>
      <c r="M746" s="239">
        <f t="shared" si="70"/>
        <v>0</v>
      </c>
      <c r="N746" s="95">
        <f t="shared" si="71"/>
        <v>0</v>
      </c>
      <c r="O746" s="95">
        <f t="shared" si="72"/>
        <v>0</v>
      </c>
      <c r="P746" s="352">
        <f t="shared" si="73"/>
        <v>0</v>
      </c>
      <c r="Q746" s="9"/>
      <c r="S746" s="32">
        <f t="shared" si="74"/>
        <v>0</v>
      </c>
      <c r="T746" s="32">
        <f t="shared" si="75"/>
        <v>0</v>
      </c>
      <c r="U746" s="32">
        <f t="shared" si="76"/>
        <v>0</v>
      </c>
    </row>
    <row r="747" spans="1:21" x14ac:dyDescent="0.2">
      <c r="A747" s="70">
        <f t="shared" si="77"/>
        <v>732</v>
      </c>
      <c r="B747" s="121">
        <f t="shared" si="68"/>
        <v>0</v>
      </c>
      <c r="C747" s="82"/>
      <c r="D747" s="106"/>
      <c r="E747" s="106"/>
      <c r="F747" s="4"/>
      <c r="G747" s="40"/>
      <c r="H747" s="77"/>
      <c r="I747" s="290"/>
      <c r="J747" s="383"/>
      <c r="K747" s="300" t="str">
        <f t="shared" si="69"/>
        <v xml:space="preserve"> </v>
      </c>
      <c r="L747" s="301"/>
      <c r="M747" s="239">
        <f t="shared" si="70"/>
        <v>0</v>
      </c>
      <c r="N747" s="95">
        <f t="shared" si="71"/>
        <v>0</v>
      </c>
      <c r="O747" s="95">
        <f t="shared" si="72"/>
        <v>0</v>
      </c>
      <c r="P747" s="352">
        <f t="shared" si="73"/>
        <v>0</v>
      </c>
      <c r="Q747" s="9"/>
      <c r="S747" s="32">
        <f t="shared" si="74"/>
        <v>0</v>
      </c>
      <c r="T747" s="32">
        <f t="shared" si="75"/>
        <v>0</v>
      </c>
      <c r="U747" s="32">
        <f t="shared" si="76"/>
        <v>0</v>
      </c>
    </row>
    <row r="748" spans="1:21" x14ac:dyDescent="0.2">
      <c r="A748" s="70">
        <f t="shared" si="77"/>
        <v>733</v>
      </c>
      <c r="B748" s="121">
        <f t="shared" si="68"/>
        <v>0</v>
      </c>
      <c r="C748" s="82"/>
      <c r="D748" s="106"/>
      <c r="E748" s="106"/>
      <c r="F748" s="4"/>
      <c r="G748" s="40"/>
      <c r="H748" s="77"/>
      <c r="I748" s="290"/>
      <c r="J748" s="383"/>
      <c r="K748" s="300" t="str">
        <f t="shared" si="69"/>
        <v xml:space="preserve"> </v>
      </c>
      <c r="L748" s="301"/>
      <c r="M748" s="239">
        <f t="shared" si="70"/>
        <v>0</v>
      </c>
      <c r="N748" s="95">
        <f t="shared" si="71"/>
        <v>0</v>
      </c>
      <c r="O748" s="95">
        <f t="shared" si="72"/>
        <v>0</v>
      </c>
      <c r="P748" s="352">
        <f t="shared" si="73"/>
        <v>0</v>
      </c>
      <c r="Q748" s="9"/>
      <c r="S748" s="32">
        <f t="shared" si="74"/>
        <v>0</v>
      </c>
      <c r="T748" s="32">
        <f t="shared" si="75"/>
        <v>0</v>
      </c>
      <c r="U748" s="32">
        <f t="shared" si="76"/>
        <v>0</v>
      </c>
    </row>
    <row r="749" spans="1:21" x14ac:dyDescent="0.2">
      <c r="A749" s="70">
        <f t="shared" si="77"/>
        <v>734</v>
      </c>
      <c r="B749" s="121">
        <f t="shared" si="68"/>
        <v>0</v>
      </c>
      <c r="C749" s="82"/>
      <c r="D749" s="106"/>
      <c r="E749" s="106"/>
      <c r="F749" s="4"/>
      <c r="G749" s="40"/>
      <c r="H749" s="77"/>
      <c r="I749" s="290"/>
      <c r="J749" s="383"/>
      <c r="K749" s="300" t="str">
        <f t="shared" si="69"/>
        <v xml:space="preserve"> </v>
      </c>
      <c r="L749" s="301"/>
      <c r="M749" s="239">
        <f t="shared" si="70"/>
        <v>0</v>
      </c>
      <c r="N749" s="95">
        <f t="shared" si="71"/>
        <v>0</v>
      </c>
      <c r="O749" s="95">
        <f t="shared" si="72"/>
        <v>0</v>
      </c>
      <c r="P749" s="352">
        <f t="shared" si="73"/>
        <v>0</v>
      </c>
      <c r="Q749" s="9"/>
      <c r="S749" s="32">
        <f t="shared" si="74"/>
        <v>0</v>
      </c>
      <c r="T749" s="32">
        <f t="shared" si="75"/>
        <v>0</v>
      </c>
      <c r="U749" s="32">
        <f t="shared" si="76"/>
        <v>0</v>
      </c>
    </row>
    <row r="750" spans="1:21" x14ac:dyDescent="0.2">
      <c r="A750" s="70">
        <f t="shared" si="77"/>
        <v>735</v>
      </c>
      <c r="B750" s="121">
        <f t="shared" si="68"/>
        <v>0</v>
      </c>
      <c r="C750" s="82"/>
      <c r="D750" s="106"/>
      <c r="E750" s="106"/>
      <c r="F750" s="4"/>
      <c r="G750" s="40"/>
      <c r="H750" s="77"/>
      <c r="I750" s="290"/>
      <c r="J750" s="383"/>
      <c r="K750" s="300" t="str">
        <f t="shared" si="69"/>
        <v xml:space="preserve"> </v>
      </c>
      <c r="L750" s="301"/>
      <c r="M750" s="239">
        <f t="shared" si="70"/>
        <v>0</v>
      </c>
      <c r="N750" s="95">
        <f t="shared" si="71"/>
        <v>0</v>
      </c>
      <c r="O750" s="95">
        <f t="shared" si="72"/>
        <v>0</v>
      </c>
      <c r="P750" s="352">
        <f t="shared" si="73"/>
        <v>0</v>
      </c>
      <c r="Q750" s="9"/>
      <c r="S750" s="32">
        <f t="shared" si="74"/>
        <v>0</v>
      </c>
      <c r="T750" s="32">
        <f t="shared" si="75"/>
        <v>0</v>
      </c>
      <c r="U750" s="32">
        <f t="shared" si="76"/>
        <v>0</v>
      </c>
    </row>
    <row r="751" spans="1:21" x14ac:dyDescent="0.2">
      <c r="A751" s="70">
        <f t="shared" si="77"/>
        <v>736</v>
      </c>
      <c r="B751" s="121">
        <f t="shared" si="68"/>
        <v>0</v>
      </c>
      <c r="C751" s="82"/>
      <c r="D751" s="106"/>
      <c r="E751" s="106"/>
      <c r="F751" s="4"/>
      <c r="G751" s="40"/>
      <c r="H751" s="77"/>
      <c r="I751" s="290"/>
      <c r="J751" s="383"/>
      <c r="K751" s="300" t="str">
        <f t="shared" si="69"/>
        <v xml:space="preserve"> </v>
      </c>
      <c r="L751" s="301"/>
      <c r="M751" s="239">
        <f t="shared" si="70"/>
        <v>0</v>
      </c>
      <c r="N751" s="95">
        <f t="shared" si="71"/>
        <v>0</v>
      </c>
      <c r="O751" s="95">
        <f t="shared" si="72"/>
        <v>0</v>
      </c>
      <c r="P751" s="352">
        <f t="shared" si="73"/>
        <v>0</v>
      </c>
      <c r="Q751" s="9"/>
      <c r="S751" s="32">
        <f t="shared" si="74"/>
        <v>0</v>
      </c>
      <c r="T751" s="32">
        <f t="shared" si="75"/>
        <v>0</v>
      </c>
      <c r="U751" s="32">
        <f t="shared" si="76"/>
        <v>0</v>
      </c>
    </row>
    <row r="752" spans="1:21" x14ac:dyDescent="0.2">
      <c r="A752" s="70">
        <f t="shared" si="77"/>
        <v>737</v>
      </c>
      <c r="B752" s="121">
        <f t="shared" si="68"/>
        <v>0</v>
      </c>
      <c r="C752" s="82"/>
      <c r="D752" s="106"/>
      <c r="E752" s="106"/>
      <c r="F752" s="4"/>
      <c r="G752" s="40"/>
      <c r="H752" s="77"/>
      <c r="I752" s="290"/>
      <c r="J752" s="383"/>
      <c r="K752" s="300" t="str">
        <f t="shared" si="69"/>
        <v xml:space="preserve"> </v>
      </c>
      <c r="L752" s="301"/>
      <c r="M752" s="239">
        <f t="shared" si="70"/>
        <v>0</v>
      </c>
      <c r="N752" s="95">
        <f t="shared" si="71"/>
        <v>0</v>
      </c>
      <c r="O752" s="95">
        <f t="shared" si="72"/>
        <v>0</v>
      </c>
      <c r="P752" s="352">
        <f t="shared" si="73"/>
        <v>0</v>
      </c>
      <c r="Q752" s="9"/>
      <c r="S752" s="32">
        <f t="shared" si="74"/>
        <v>0</v>
      </c>
      <c r="T752" s="32">
        <f t="shared" si="75"/>
        <v>0</v>
      </c>
      <c r="U752" s="32">
        <f t="shared" si="76"/>
        <v>0</v>
      </c>
    </row>
    <row r="753" spans="1:21" x14ac:dyDescent="0.2">
      <c r="A753" s="70">
        <f t="shared" si="77"/>
        <v>738</v>
      </c>
      <c r="B753" s="121">
        <f t="shared" si="68"/>
        <v>0</v>
      </c>
      <c r="C753" s="82"/>
      <c r="D753" s="106"/>
      <c r="E753" s="106"/>
      <c r="F753" s="4"/>
      <c r="G753" s="40"/>
      <c r="H753" s="77"/>
      <c r="I753" s="290"/>
      <c r="J753" s="383"/>
      <c r="K753" s="300" t="str">
        <f t="shared" si="69"/>
        <v xml:space="preserve"> </v>
      </c>
      <c r="L753" s="301"/>
      <c r="M753" s="239">
        <f t="shared" si="70"/>
        <v>0</v>
      </c>
      <c r="N753" s="95">
        <f t="shared" si="71"/>
        <v>0</v>
      </c>
      <c r="O753" s="95">
        <f t="shared" si="72"/>
        <v>0</v>
      </c>
      <c r="P753" s="352">
        <f t="shared" si="73"/>
        <v>0</v>
      </c>
      <c r="Q753" s="9"/>
      <c r="S753" s="32">
        <f t="shared" si="74"/>
        <v>0</v>
      </c>
      <c r="T753" s="32">
        <f t="shared" si="75"/>
        <v>0</v>
      </c>
      <c r="U753" s="32">
        <f t="shared" si="76"/>
        <v>0</v>
      </c>
    </row>
    <row r="754" spans="1:21" x14ac:dyDescent="0.2">
      <c r="A754" s="70">
        <f t="shared" si="77"/>
        <v>739</v>
      </c>
      <c r="B754" s="121">
        <f t="shared" si="68"/>
        <v>0</v>
      </c>
      <c r="C754" s="82"/>
      <c r="D754" s="106"/>
      <c r="E754" s="106"/>
      <c r="F754" s="4"/>
      <c r="G754" s="40"/>
      <c r="H754" s="77"/>
      <c r="I754" s="290"/>
      <c r="J754" s="383"/>
      <c r="K754" s="300" t="str">
        <f t="shared" si="69"/>
        <v xml:space="preserve"> </v>
      </c>
      <c r="L754" s="301"/>
      <c r="M754" s="239">
        <f t="shared" si="70"/>
        <v>0</v>
      </c>
      <c r="N754" s="95">
        <f t="shared" si="71"/>
        <v>0</v>
      </c>
      <c r="O754" s="95">
        <f t="shared" si="72"/>
        <v>0</v>
      </c>
      <c r="P754" s="352">
        <f t="shared" si="73"/>
        <v>0</v>
      </c>
      <c r="Q754" s="9"/>
      <c r="S754" s="32">
        <f t="shared" si="74"/>
        <v>0</v>
      </c>
      <c r="T754" s="32">
        <f t="shared" si="75"/>
        <v>0</v>
      </c>
      <c r="U754" s="32">
        <f t="shared" si="76"/>
        <v>0</v>
      </c>
    </row>
    <row r="755" spans="1:21" x14ac:dyDescent="0.2">
      <c r="A755" s="70">
        <f t="shared" si="77"/>
        <v>740</v>
      </c>
      <c r="B755" s="121">
        <f t="shared" si="68"/>
        <v>0</v>
      </c>
      <c r="C755" s="82"/>
      <c r="D755" s="106"/>
      <c r="E755" s="106"/>
      <c r="F755" s="4"/>
      <c r="G755" s="40"/>
      <c r="H755" s="77"/>
      <c r="I755" s="290"/>
      <c r="J755" s="383"/>
      <c r="K755" s="300" t="str">
        <f t="shared" si="69"/>
        <v xml:space="preserve"> </v>
      </c>
      <c r="L755" s="301"/>
      <c r="M755" s="239">
        <f t="shared" si="70"/>
        <v>0</v>
      </c>
      <c r="N755" s="95">
        <f t="shared" si="71"/>
        <v>0</v>
      </c>
      <c r="O755" s="95">
        <f t="shared" si="72"/>
        <v>0</v>
      </c>
      <c r="P755" s="352">
        <f t="shared" si="73"/>
        <v>0</v>
      </c>
      <c r="Q755" s="9"/>
      <c r="S755" s="32">
        <f t="shared" si="74"/>
        <v>0</v>
      </c>
      <c r="T755" s="32">
        <f t="shared" si="75"/>
        <v>0</v>
      </c>
      <c r="U755" s="32">
        <f t="shared" si="76"/>
        <v>0</v>
      </c>
    </row>
    <row r="756" spans="1:21" x14ac:dyDescent="0.2">
      <c r="A756" s="70">
        <f t="shared" si="77"/>
        <v>741</v>
      </c>
      <c r="B756" s="121">
        <f t="shared" si="68"/>
        <v>0</v>
      </c>
      <c r="C756" s="82"/>
      <c r="D756" s="106"/>
      <c r="E756" s="106"/>
      <c r="F756" s="4"/>
      <c r="G756" s="40"/>
      <c r="H756" s="77"/>
      <c r="I756" s="290"/>
      <c r="J756" s="383"/>
      <c r="K756" s="300" t="str">
        <f t="shared" si="69"/>
        <v xml:space="preserve"> </v>
      </c>
      <c r="L756" s="301"/>
      <c r="M756" s="239">
        <f t="shared" si="70"/>
        <v>0</v>
      </c>
      <c r="N756" s="95">
        <f t="shared" si="71"/>
        <v>0</v>
      </c>
      <c r="O756" s="95">
        <f t="shared" si="72"/>
        <v>0</v>
      </c>
      <c r="P756" s="352">
        <f t="shared" si="73"/>
        <v>0</v>
      </c>
      <c r="Q756" s="9"/>
      <c r="S756" s="32">
        <f t="shared" si="74"/>
        <v>0</v>
      </c>
      <c r="T756" s="32">
        <f t="shared" si="75"/>
        <v>0</v>
      </c>
      <c r="U756" s="32">
        <f t="shared" si="76"/>
        <v>0</v>
      </c>
    </row>
    <row r="757" spans="1:21" x14ac:dyDescent="0.2">
      <c r="A757" s="70">
        <f t="shared" si="77"/>
        <v>742</v>
      </c>
      <c r="B757" s="121">
        <f t="shared" si="68"/>
        <v>0</v>
      </c>
      <c r="C757" s="82"/>
      <c r="D757" s="106"/>
      <c r="E757" s="106"/>
      <c r="F757" s="4"/>
      <c r="G757" s="40"/>
      <c r="H757" s="77"/>
      <c r="I757" s="290"/>
      <c r="J757" s="383"/>
      <c r="K757" s="300" t="str">
        <f t="shared" si="69"/>
        <v xml:space="preserve"> </v>
      </c>
      <c r="L757" s="301"/>
      <c r="M757" s="239">
        <f t="shared" si="70"/>
        <v>0</v>
      </c>
      <c r="N757" s="95">
        <f t="shared" si="71"/>
        <v>0</v>
      </c>
      <c r="O757" s="95">
        <f t="shared" si="72"/>
        <v>0</v>
      </c>
      <c r="P757" s="352">
        <f t="shared" si="73"/>
        <v>0</v>
      </c>
      <c r="Q757" s="9"/>
      <c r="S757" s="32">
        <f t="shared" si="74"/>
        <v>0</v>
      </c>
      <c r="T757" s="32">
        <f t="shared" si="75"/>
        <v>0</v>
      </c>
      <c r="U757" s="32">
        <f t="shared" si="76"/>
        <v>0</v>
      </c>
    </row>
    <row r="758" spans="1:21" x14ac:dyDescent="0.2">
      <c r="A758" s="70">
        <f t="shared" si="77"/>
        <v>743</v>
      </c>
      <c r="B758" s="121">
        <f t="shared" si="68"/>
        <v>0</v>
      </c>
      <c r="C758" s="82"/>
      <c r="D758" s="106"/>
      <c r="E758" s="106"/>
      <c r="F758" s="4"/>
      <c r="G758" s="40"/>
      <c r="H758" s="77"/>
      <c r="I758" s="290"/>
      <c r="J758" s="383"/>
      <c r="K758" s="300" t="str">
        <f t="shared" si="69"/>
        <v xml:space="preserve"> </v>
      </c>
      <c r="L758" s="301"/>
      <c r="M758" s="239">
        <f t="shared" si="70"/>
        <v>0</v>
      </c>
      <c r="N758" s="95">
        <f t="shared" si="71"/>
        <v>0</v>
      </c>
      <c r="O758" s="95">
        <f t="shared" si="72"/>
        <v>0</v>
      </c>
      <c r="P758" s="352">
        <f t="shared" si="73"/>
        <v>0</v>
      </c>
      <c r="Q758" s="9"/>
      <c r="S758" s="32">
        <f t="shared" si="74"/>
        <v>0</v>
      </c>
      <c r="T758" s="32">
        <f t="shared" si="75"/>
        <v>0</v>
      </c>
      <c r="U758" s="32">
        <f t="shared" si="76"/>
        <v>0</v>
      </c>
    </row>
    <row r="759" spans="1:21" x14ac:dyDescent="0.2">
      <c r="A759" s="70">
        <f t="shared" si="77"/>
        <v>744</v>
      </c>
      <c r="B759" s="121">
        <f t="shared" si="68"/>
        <v>0</v>
      </c>
      <c r="C759" s="82"/>
      <c r="D759" s="106"/>
      <c r="E759" s="106"/>
      <c r="F759" s="4"/>
      <c r="G759" s="40"/>
      <c r="H759" s="77"/>
      <c r="I759" s="290"/>
      <c r="J759" s="383"/>
      <c r="K759" s="300" t="str">
        <f t="shared" si="69"/>
        <v xml:space="preserve"> </v>
      </c>
      <c r="L759" s="301"/>
      <c r="M759" s="239">
        <f t="shared" si="70"/>
        <v>0</v>
      </c>
      <c r="N759" s="95">
        <f t="shared" si="71"/>
        <v>0</v>
      </c>
      <c r="O759" s="95">
        <f t="shared" si="72"/>
        <v>0</v>
      </c>
      <c r="P759" s="352">
        <f t="shared" si="73"/>
        <v>0</v>
      </c>
      <c r="Q759" s="9"/>
      <c r="S759" s="32">
        <f t="shared" si="74"/>
        <v>0</v>
      </c>
      <c r="T759" s="32">
        <f t="shared" si="75"/>
        <v>0</v>
      </c>
      <c r="U759" s="32">
        <f t="shared" si="76"/>
        <v>0</v>
      </c>
    </row>
    <row r="760" spans="1:21" x14ac:dyDescent="0.2">
      <c r="A760" s="70">
        <f t="shared" si="77"/>
        <v>745</v>
      </c>
      <c r="B760" s="121">
        <f t="shared" si="68"/>
        <v>0</v>
      </c>
      <c r="C760" s="82"/>
      <c r="D760" s="106"/>
      <c r="E760" s="106"/>
      <c r="F760" s="4"/>
      <c r="G760" s="40"/>
      <c r="H760" s="77"/>
      <c r="I760" s="290"/>
      <c r="J760" s="383"/>
      <c r="K760" s="300" t="str">
        <f t="shared" si="69"/>
        <v xml:space="preserve"> </v>
      </c>
      <c r="L760" s="301"/>
      <c r="M760" s="239">
        <f t="shared" si="70"/>
        <v>0</v>
      </c>
      <c r="N760" s="95">
        <f t="shared" si="71"/>
        <v>0</v>
      </c>
      <c r="O760" s="95">
        <f t="shared" si="72"/>
        <v>0</v>
      </c>
      <c r="P760" s="352">
        <f t="shared" si="73"/>
        <v>0</v>
      </c>
      <c r="Q760" s="9"/>
      <c r="S760" s="32">
        <f t="shared" si="74"/>
        <v>0</v>
      </c>
      <c r="T760" s="32">
        <f t="shared" si="75"/>
        <v>0</v>
      </c>
      <c r="U760" s="32">
        <f t="shared" si="76"/>
        <v>0</v>
      </c>
    </row>
    <row r="761" spans="1:21" x14ac:dyDescent="0.2">
      <c r="A761" s="70">
        <f t="shared" si="77"/>
        <v>746</v>
      </c>
      <c r="B761" s="121">
        <f t="shared" si="68"/>
        <v>0</v>
      </c>
      <c r="C761" s="82"/>
      <c r="D761" s="106"/>
      <c r="E761" s="106"/>
      <c r="F761" s="4"/>
      <c r="G761" s="40"/>
      <c r="H761" s="77"/>
      <c r="I761" s="290"/>
      <c r="J761" s="383"/>
      <c r="K761" s="300" t="str">
        <f t="shared" si="69"/>
        <v xml:space="preserve"> </v>
      </c>
      <c r="L761" s="301"/>
      <c r="M761" s="239">
        <f t="shared" si="70"/>
        <v>0</v>
      </c>
      <c r="N761" s="95">
        <f t="shared" si="71"/>
        <v>0</v>
      </c>
      <c r="O761" s="95">
        <f t="shared" si="72"/>
        <v>0</v>
      </c>
      <c r="P761" s="352">
        <f t="shared" si="73"/>
        <v>0</v>
      </c>
      <c r="Q761" s="9"/>
      <c r="S761" s="32">
        <f t="shared" si="74"/>
        <v>0</v>
      </c>
      <c r="T761" s="32">
        <f t="shared" si="75"/>
        <v>0</v>
      </c>
      <c r="U761" s="32">
        <f t="shared" si="76"/>
        <v>0</v>
      </c>
    </row>
    <row r="762" spans="1:21" x14ac:dyDescent="0.2">
      <c r="A762" s="70">
        <f t="shared" si="77"/>
        <v>747</v>
      </c>
      <c r="B762" s="121">
        <f t="shared" si="68"/>
        <v>0</v>
      </c>
      <c r="C762" s="82"/>
      <c r="D762" s="106"/>
      <c r="E762" s="106"/>
      <c r="F762" s="4"/>
      <c r="G762" s="40"/>
      <c r="H762" s="77"/>
      <c r="I762" s="290"/>
      <c r="J762" s="383"/>
      <c r="K762" s="300" t="str">
        <f t="shared" si="69"/>
        <v xml:space="preserve"> </v>
      </c>
      <c r="L762" s="301"/>
      <c r="M762" s="239">
        <f t="shared" si="70"/>
        <v>0</v>
      </c>
      <c r="N762" s="95">
        <f t="shared" si="71"/>
        <v>0</v>
      </c>
      <c r="O762" s="95">
        <f t="shared" si="72"/>
        <v>0</v>
      </c>
      <c r="P762" s="352">
        <f t="shared" si="73"/>
        <v>0</v>
      </c>
      <c r="Q762" s="9"/>
      <c r="S762" s="32">
        <f t="shared" si="74"/>
        <v>0</v>
      </c>
      <c r="T762" s="32">
        <f t="shared" si="75"/>
        <v>0</v>
      </c>
      <c r="U762" s="32">
        <f t="shared" si="76"/>
        <v>0</v>
      </c>
    </row>
    <row r="763" spans="1:21" x14ac:dyDescent="0.2">
      <c r="A763" s="70">
        <f t="shared" si="77"/>
        <v>748</v>
      </c>
      <c r="B763" s="121">
        <f t="shared" si="68"/>
        <v>0</v>
      </c>
      <c r="C763" s="82"/>
      <c r="D763" s="106"/>
      <c r="E763" s="106"/>
      <c r="F763" s="4"/>
      <c r="G763" s="40"/>
      <c r="H763" s="77"/>
      <c r="I763" s="290"/>
      <c r="J763" s="383"/>
      <c r="K763" s="300" t="str">
        <f t="shared" si="69"/>
        <v xml:space="preserve"> </v>
      </c>
      <c r="L763" s="301"/>
      <c r="M763" s="239">
        <f t="shared" si="70"/>
        <v>0</v>
      </c>
      <c r="N763" s="95">
        <f t="shared" si="71"/>
        <v>0</v>
      </c>
      <c r="O763" s="95">
        <f t="shared" si="72"/>
        <v>0</v>
      </c>
      <c r="P763" s="352">
        <f t="shared" si="73"/>
        <v>0</v>
      </c>
      <c r="Q763" s="9"/>
      <c r="S763" s="32">
        <f t="shared" si="74"/>
        <v>0</v>
      </c>
      <c r="T763" s="32">
        <f t="shared" si="75"/>
        <v>0</v>
      </c>
      <c r="U763" s="32">
        <f t="shared" si="76"/>
        <v>0</v>
      </c>
    </row>
    <row r="764" spans="1:21" x14ac:dyDescent="0.2">
      <c r="A764" s="70">
        <f t="shared" si="77"/>
        <v>749</v>
      </c>
      <c r="B764" s="121">
        <f t="shared" si="68"/>
        <v>0</v>
      </c>
      <c r="C764" s="82"/>
      <c r="D764" s="106"/>
      <c r="E764" s="106"/>
      <c r="F764" s="4"/>
      <c r="G764" s="40"/>
      <c r="H764" s="77"/>
      <c r="I764" s="290"/>
      <c r="J764" s="383"/>
      <c r="K764" s="300" t="str">
        <f t="shared" si="69"/>
        <v xml:space="preserve"> </v>
      </c>
      <c r="L764" s="301"/>
      <c r="M764" s="239">
        <f t="shared" si="70"/>
        <v>0</v>
      </c>
      <c r="N764" s="95">
        <f t="shared" si="71"/>
        <v>0</v>
      </c>
      <c r="O764" s="95">
        <f t="shared" si="72"/>
        <v>0</v>
      </c>
      <c r="P764" s="352">
        <f t="shared" si="73"/>
        <v>0</v>
      </c>
      <c r="Q764" s="9"/>
      <c r="S764" s="32">
        <f t="shared" si="74"/>
        <v>0</v>
      </c>
      <c r="T764" s="32">
        <f t="shared" si="75"/>
        <v>0</v>
      </c>
      <c r="U764" s="32">
        <f t="shared" si="76"/>
        <v>0</v>
      </c>
    </row>
    <row r="765" spans="1:21" ht="13.5" thickBot="1" x14ac:dyDescent="0.25">
      <c r="A765" s="71">
        <f t="shared" si="77"/>
        <v>750</v>
      </c>
      <c r="B765" s="288">
        <f t="shared" si="68"/>
        <v>0</v>
      </c>
      <c r="C765" s="302"/>
      <c r="D765" s="107"/>
      <c r="E765" s="107"/>
      <c r="F765" s="61"/>
      <c r="G765" s="62"/>
      <c r="H765" s="78"/>
      <c r="I765" s="291"/>
      <c r="J765" s="384"/>
      <c r="K765" s="300" t="str">
        <f t="shared" si="69"/>
        <v xml:space="preserve"> </v>
      </c>
      <c r="L765" s="301"/>
      <c r="M765" s="239">
        <f t="shared" si="70"/>
        <v>0</v>
      </c>
      <c r="N765" s="522">
        <f t="shared" si="71"/>
        <v>0</v>
      </c>
      <c r="O765" s="95">
        <f t="shared" si="72"/>
        <v>0</v>
      </c>
      <c r="P765" s="352">
        <f t="shared" si="73"/>
        <v>0</v>
      </c>
      <c r="Q765" s="9"/>
      <c r="S765" s="32">
        <f t="shared" si="74"/>
        <v>0</v>
      </c>
      <c r="T765" s="32">
        <f t="shared" si="75"/>
        <v>0</v>
      </c>
      <c r="U765" s="32">
        <f t="shared" si="76"/>
        <v>0</v>
      </c>
    </row>
    <row r="766" spans="1:21" ht="14.25" thickTop="1" thickBot="1" x14ac:dyDescent="0.25">
      <c r="A766" s="11"/>
      <c r="B766" s="8"/>
      <c r="C766" s="8"/>
      <c r="D766" s="161" t="str">
        <f>IF(+Operation=0, "YOUR FIRM'S NAME IS MISSING.", +Operation)</f>
        <v>YOUR FIRM'S NAME IS MISSING.</v>
      </c>
      <c r="E766" s="161" t="str">
        <f>IF(ISNUMBER(+POID), IF(+POID &gt;300000000, IF(+POID &gt;999999999, "INVALID ID NUMBER", +POID ), "INVALID ID NUMBER" ), "YOUR ID NUMBER IS MISSING.")</f>
        <v>YOUR ID NUMBER IS MISSING.</v>
      </c>
      <c r="F766" s="8"/>
      <c r="G766" s="152">
        <f>+Q2Tons</f>
        <v>0</v>
      </c>
      <c r="H766" s="8"/>
      <c r="I766" s="8"/>
      <c r="J766" s="8"/>
      <c r="K766" s="8"/>
      <c r="L766" s="8"/>
      <c r="M766" s="244">
        <f>Q2Atons</f>
        <v>0</v>
      </c>
      <c r="N766" s="8"/>
      <c r="O766" s="116">
        <f>+Q2value</f>
        <v>0</v>
      </c>
      <c r="P766" s="116">
        <f>+Q2Pda1b</f>
        <v>0</v>
      </c>
      <c r="Q766" s="9"/>
    </row>
    <row r="767" spans="1:21" ht="8.25" customHeight="1" thickTop="1" x14ac:dyDescent="0.2">
      <c r="A767" s="12"/>
      <c r="B767" s="29"/>
      <c r="C767" s="29"/>
      <c r="D767" s="29"/>
      <c r="E767" s="29"/>
      <c r="F767" s="29"/>
      <c r="G767" s="29"/>
      <c r="H767" s="29"/>
      <c r="I767" s="29"/>
      <c r="J767" s="29"/>
      <c r="K767" s="29"/>
      <c r="L767" s="29"/>
      <c r="M767" s="29"/>
      <c r="N767" s="29"/>
      <c r="O767" s="29"/>
      <c r="P767" s="29"/>
      <c r="Q767" s="13"/>
    </row>
  </sheetData>
  <sheetProtection algorithmName="SHA-512" hashValue="7Gd7MQYgca1SdzYsgUIJJ4shYaII8hexiRZguzUV/rvs0dfd8ZDPC0Od/UOSmRvYcIl6JMZKAzHchRNqEx6sgQ==" saltValue="jyfmzKrfEc+kf8k3VJj2vQ==" spinCount="100000" sheet="1" objects="1" scenarios="1"/>
  <phoneticPr fontId="0" type="noConversion"/>
  <conditionalFormatting sqref="K16:K262 K760 K764:K765">
    <cfRule type="expression" dxfId="664" priority="225" stopIfTrue="1">
      <formula>+I16+J16=0</formula>
    </cfRule>
    <cfRule type="expression" dxfId="663" priority="226" stopIfTrue="1">
      <formula>+I16 +J16 =1</formula>
    </cfRule>
  </conditionalFormatting>
  <conditionalFormatting sqref="D17:D262 D760 D764:D765">
    <cfRule type="expression" priority="227" stopIfTrue="1">
      <formula>ISBLANK(E17)</formula>
    </cfRule>
    <cfRule type="expression" dxfId="662" priority="228" stopIfTrue="1">
      <formula>ISBLANK(D17)</formula>
    </cfRule>
  </conditionalFormatting>
  <conditionalFormatting sqref="E17:E262 E760 E764:E765">
    <cfRule type="expression" dxfId="661" priority="229" stopIfTrue="1">
      <formula>ISNA(+B17)</formula>
    </cfRule>
    <cfRule type="expression" priority="230" stopIfTrue="1">
      <formula>+F17+G17+H17=0</formula>
    </cfRule>
    <cfRule type="expression" dxfId="660" priority="231" stopIfTrue="1">
      <formula>+F17+G17+H17=+F17+G17+H17+B17</formula>
    </cfRule>
  </conditionalFormatting>
  <conditionalFormatting sqref="G17:G262 G760 G764:G765">
    <cfRule type="expression" priority="232" stopIfTrue="1">
      <formula>+F17+G17+H17=0</formula>
    </cfRule>
    <cfRule type="expression" dxfId="659" priority="233" stopIfTrue="1">
      <formula>+F17+G17+H17=+F17+H17</formula>
    </cfRule>
  </conditionalFormatting>
  <conditionalFormatting sqref="H17:H262 H760 H764:H765">
    <cfRule type="expression" priority="234" stopIfTrue="1">
      <formula>+G17+H17=0</formula>
    </cfRule>
    <cfRule type="expression" dxfId="658" priority="235" stopIfTrue="1">
      <formula>+G17+H17=+G17</formula>
    </cfRule>
    <cfRule type="cellIs" dxfId="657" priority="236" stopIfTrue="1" operator="notBetween">
      <formula>15</formula>
      <formula>35</formula>
    </cfRule>
  </conditionalFormatting>
  <conditionalFormatting sqref="I17:I262 I760 I764:I765">
    <cfRule type="expression" dxfId="656" priority="237" stopIfTrue="1">
      <formula>+I17+J17&gt;1</formula>
    </cfRule>
    <cfRule type="cellIs" dxfId="655" priority="238" stopIfTrue="1" operator="equal">
      <formula>1</formula>
    </cfRule>
    <cfRule type="cellIs" dxfId="654" priority="239" stopIfTrue="1" operator="equal">
      <formula>0</formula>
    </cfRule>
  </conditionalFormatting>
  <conditionalFormatting sqref="L16:L262 L760 L764:L765">
    <cfRule type="expression" dxfId="653" priority="240" stopIfTrue="1">
      <formula>+I16+J16=0</formula>
    </cfRule>
    <cfRule type="expression" dxfId="652" priority="241" stopIfTrue="1">
      <formula>+I16+J16=1</formula>
    </cfRule>
  </conditionalFormatting>
  <conditionalFormatting sqref="J16">
    <cfRule type="expression" dxfId="651" priority="242" stopIfTrue="1">
      <formula>+I16+J16&gt;1</formula>
    </cfRule>
    <cfRule type="cellIs" dxfId="650" priority="243" stopIfTrue="1" operator="equal">
      <formula>1</formula>
    </cfRule>
    <cfRule type="cellIs" dxfId="649" priority="244" stopIfTrue="1" operator="equal">
      <formula>0</formula>
    </cfRule>
  </conditionalFormatting>
  <conditionalFormatting sqref="I16">
    <cfRule type="expression" dxfId="648" priority="245" stopIfTrue="1">
      <formula>+I16+J16&gt;1</formula>
    </cfRule>
    <cfRule type="cellIs" dxfId="647" priority="246" stopIfTrue="1" operator="equal">
      <formula>1</formula>
    </cfRule>
    <cfRule type="cellIs" dxfId="646" priority="247" stopIfTrue="1" operator="equal">
      <formula>0</formula>
    </cfRule>
  </conditionalFormatting>
  <conditionalFormatting sqref="J17:J262 J760 J764:J765">
    <cfRule type="expression" dxfId="645" priority="248" stopIfTrue="1">
      <formula>+I17+J17&gt;1</formula>
    </cfRule>
    <cfRule type="cellIs" dxfId="644" priority="249" stopIfTrue="1" operator="equal">
      <formula>1</formula>
    </cfRule>
    <cfRule type="cellIs" dxfId="643" priority="250" stopIfTrue="1" operator="equal">
      <formula>0</formula>
    </cfRule>
  </conditionalFormatting>
  <conditionalFormatting sqref="D766">
    <cfRule type="cellIs" dxfId="642" priority="251" stopIfTrue="1" operator="notEqual">
      <formula>+Operation</formula>
    </cfRule>
  </conditionalFormatting>
  <conditionalFormatting sqref="E766">
    <cfRule type="cellIs" dxfId="641" priority="252" stopIfTrue="1" operator="notEqual">
      <formula>+POID</formula>
    </cfRule>
  </conditionalFormatting>
  <conditionalFormatting sqref="E13">
    <cfRule type="expression" dxfId="640" priority="253" stopIfTrue="1">
      <formula>+Q2Indicator &gt;0</formula>
    </cfRule>
  </conditionalFormatting>
  <conditionalFormatting sqref="E14">
    <cfRule type="expression" dxfId="639" priority="254" stopIfTrue="1">
      <formula>+Q2Indicator&gt;0</formula>
    </cfRule>
  </conditionalFormatting>
  <conditionalFormatting sqref="D11">
    <cfRule type="cellIs" dxfId="638" priority="255" stopIfTrue="1" operator="notEqual">
      <formula>+Operation</formula>
    </cfRule>
  </conditionalFormatting>
  <conditionalFormatting sqref="E11">
    <cfRule type="cellIs" dxfId="637" priority="256" stopIfTrue="1" operator="notEqual">
      <formula>+POID</formula>
    </cfRule>
  </conditionalFormatting>
  <conditionalFormatting sqref="B17:B262 B760 B764:B765">
    <cfRule type="expression" dxfId="636" priority="257" stopIfTrue="1">
      <formula>ISNA(+B17)</formula>
    </cfRule>
  </conditionalFormatting>
  <conditionalFormatting sqref="I8">
    <cfRule type="cellIs" dxfId="635" priority="258" stopIfTrue="1" operator="lessThan">
      <formula>-0.001</formula>
    </cfRule>
  </conditionalFormatting>
  <conditionalFormatting sqref="F17:F262 F760 F764:F765">
    <cfRule type="expression" dxfId="634" priority="259" stopIfTrue="1">
      <formula>VALUE(F17) &gt; 17</formula>
    </cfRule>
    <cfRule type="expression" dxfId="633" priority="260" stopIfTrue="1">
      <formula>+G17+H17=0</formula>
    </cfRule>
    <cfRule type="expression" dxfId="632" priority="261" stopIfTrue="1">
      <formula>+G17+H17=+G17+H17+F17</formula>
    </cfRule>
  </conditionalFormatting>
  <conditionalFormatting sqref="M11">
    <cfRule type="expression" dxfId="631" priority="262" stopIfTrue="1">
      <formula>Q2P1bErr &gt;0</formula>
    </cfRule>
  </conditionalFormatting>
  <conditionalFormatting sqref="O11:P11">
    <cfRule type="expression" dxfId="630" priority="263" stopIfTrue="1">
      <formula>ISNA(+O11)</formula>
    </cfRule>
    <cfRule type="expression" dxfId="629" priority="264" stopIfTrue="1">
      <formula>Q2P1bErr &gt; 0</formula>
    </cfRule>
  </conditionalFormatting>
  <conditionalFormatting sqref="M17:M262 M760 M764:M765">
    <cfRule type="expression" dxfId="628" priority="265" stopIfTrue="1">
      <formula>+S17 &gt; 0</formula>
    </cfRule>
  </conditionalFormatting>
  <conditionalFormatting sqref="N17:N262 N760 N764:N765">
    <cfRule type="expression" dxfId="627" priority="266" stopIfTrue="1">
      <formula>+S17 &gt; 0</formula>
    </cfRule>
  </conditionalFormatting>
  <conditionalFormatting sqref="O17:O262 O760 O764:O765">
    <cfRule type="expression" dxfId="626" priority="267" stopIfTrue="1">
      <formula>+S17 &gt; 0</formula>
    </cfRule>
  </conditionalFormatting>
  <conditionalFormatting sqref="P17:P262 P760 P764:P765">
    <cfRule type="expression" dxfId="625" priority="268" stopIfTrue="1">
      <formula>+S17 &gt; 0</formula>
    </cfRule>
  </conditionalFormatting>
  <conditionalFormatting sqref="M5">
    <cfRule type="expression" dxfId="624" priority="269" stopIfTrue="1">
      <formula>ISNA(+M5)</formula>
    </cfRule>
    <cfRule type="expression" dxfId="623" priority="270" stopIfTrue="1">
      <formula>+Q2P1bErr &gt; 0</formula>
    </cfRule>
  </conditionalFormatting>
  <conditionalFormatting sqref="K263:K407 K508:K548">
    <cfRule type="expression" dxfId="622" priority="197" stopIfTrue="1">
      <formula>+I263+J263=0</formula>
    </cfRule>
    <cfRule type="expression" dxfId="621" priority="198" stopIfTrue="1">
      <formula>+I263 +J263 =1</formula>
    </cfRule>
  </conditionalFormatting>
  <conditionalFormatting sqref="D263:D407 D508:D548">
    <cfRule type="expression" priority="199" stopIfTrue="1">
      <formula>ISBLANK(E263)</formula>
    </cfRule>
    <cfRule type="expression" dxfId="620" priority="200" stopIfTrue="1">
      <formula>ISBLANK(D263)</formula>
    </cfRule>
  </conditionalFormatting>
  <conditionalFormatting sqref="E263:E407 E508:E548">
    <cfRule type="expression" dxfId="619" priority="201" stopIfTrue="1">
      <formula>ISNA(+B263)</formula>
    </cfRule>
    <cfRule type="expression" priority="202" stopIfTrue="1">
      <formula>+F263+G263+H263=0</formula>
    </cfRule>
    <cfRule type="expression" dxfId="618" priority="203" stopIfTrue="1">
      <formula>+F263+G263+H263=+F263+G263+H263+B263</formula>
    </cfRule>
  </conditionalFormatting>
  <conditionalFormatting sqref="G263:G407 G508:G548">
    <cfRule type="expression" priority="204" stopIfTrue="1">
      <formula>+F263+G263+H263=0</formula>
    </cfRule>
    <cfRule type="expression" dxfId="617" priority="205" stopIfTrue="1">
      <formula>+F263+G263+H263=+F263+H263</formula>
    </cfRule>
  </conditionalFormatting>
  <conditionalFormatting sqref="H263:H407 H508:H548">
    <cfRule type="expression" priority="206" stopIfTrue="1">
      <formula>+G263+H263=0</formula>
    </cfRule>
    <cfRule type="expression" dxfId="616" priority="207" stopIfTrue="1">
      <formula>+G263+H263=+G263</formula>
    </cfRule>
    <cfRule type="cellIs" dxfId="615" priority="208" stopIfTrue="1" operator="notBetween">
      <formula>15</formula>
      <formula>35</formula>
    </cfRule>
  </conditionalFormatting>
  <conditionalFormatting sqref="I263:I407 I508:I548">
    <cfRule type="expression" dxfId="614" priority="209" stopIfTrue="1">
      <formula>+I263+J263&gt;1</formula>
    </cfRule>
    <cfRule type="cellIs" dxfId="613" priority="210" stopIfTrue="1" operator="equal">
      <formula>1</formula>
    </cfRule>
    <cfRule type="cellIs" dxfId="612" priority="211" stopIfTrue="1" operator="equal">
      <formula>0</formula>
    </cfRule>
  </conditionalFormatting>
  <conditionalFormatting sqref="L263:L407 L508:L548">
    <cfRule type="expression" dxfId="611" priority="212" stopIfTrue="1">
      <formula>+I263+J263=0</formula>
    </cfRule>
    <cfRule type="expression" dxfId="610" priority="213" stopIfTrue="1">
      <formula>+I263+J263=1</formula>
    </cfRule>
  </conditionalFormatting>
  <conditionalFormatting sqref="J263:J407 J508:J548">
    <cfRule type="expression" dxfId="609" priority="214" stopIfTrue="1">
      <formula>+I263+J263&gt;1</formula>
    </cfRule>
    <cfRule type="cellIs" dxfId="608" priority="215" stopIfTrue="1" operator="equal">
      <formula>1</formula>
    </cfRule>
    <cfRule type="cellIs" dxfId="607" priority="216" stopIfTrue="1" operator="equal">
      <formula>0</formula>
    </cfRule>
  </conditionalFormatting>
  <conditionalFormatting sqref="B263:B407 B508:B548">
    <cfRule type="expression" dxfId="606" priority="217" stopIfTrue="1">
      <formula>ISNA(+B263)</formula>
    </cfRule>
  </conditionalFormatting>
  <conditionalFormatting sqref="F263:F407 F508:F548">
    <cfRule type="expression" dxfId="605" priority="218" stopIfTrue="1">
      <formula>VALUE(F263) &gt; 17</formula>
    </cfRule>
    <cfRule type="expression" dxfId="604" priority="219" stopIfTrue="1">
      <formula>+G263+H263=0</formula>
    </cfRule>
    <cfRule type="expression" dxfId="603" priority="220" stopIfTrue="1">
      <formula>+G263+H263=+G263+H263+F263</formula>
    </cfRule>
  </conditionalFormatting>
  <conditionalFormatting sqref="M263:M407 M508:M548">
    <cfRule type="expression" dxfId="602" priority="221" stopIfTrue="1">
      <formula>+S263 &gt; 0</formula>
    </cfRule>
  </conditionalFormatting>
  <conditionalFormatting sqref="N263:N407 N508:N548">
    <cfRule type="expression" dxfId="601" priority="222" stopIfTrue="1">
      <formula>+S263 &gt; 0</formula>
    </cfRule>
  </conditionalFormatting>
  <conditionalFormatting sqref="O263:O407 O508:O548">
    <cfRule type="expression" dxfId="600" priority="223" stopIfTrue="1">
      <formula>+S263 &gt; 0</formula>
    </cfRule>
  </conditionalFormatting>
  <conditionalFormatting sqref="P263:P407 P508:P548">
    <cfRule type="expression" dxfId="599" priority="224" stopIfTrue="1">
      <formula>+S263 &gt; 0</formula>
    </cfRule>
  </conditionalFormatting>
  <conditionalFormatting sqref="K549:K609">
    <cfRule type="expression" dxfId="598" priority="169" stopIfTrue="1">
      <formula>+I549+J549=0</formula>
    </cfRule>
    <cfRule type="expression" dxfId="597" priority="170" stopIfTrue="1">
      <formula>+I549 +J549 =1</formula>
    </cfRule>
  </conditionalFormatting>
  <conditionalFormatting sqref="D549:D609">
    <cfRule type="expression" priority="171" stopIfTrue="1">
      <formula>ISBLANK(E549)</formula>
    </cfRule>
    <cfRule type="expression" dxfId="596" priority="172" stopIfTrue="1">
      <formula>ISBLANK(D549)</formula>
    </cfRule>
  </conditionalFormatting>
  <conditionalFormatting sqref="E549:E609">
    <cfRule type="expression" dxfId="595" priority="173" stopIfTrue="1">
      <formula>ISNA(+B549)</formula>
    </cfRule>
    <cfRule type="expression" priority="174" stopIfTrue="1">
      <formula>+F549+G549+H549=0</formula>
    </cfRule>
    <cfRule type="expression" dxfId="594" priority="175" stopIfTrue="1">
      <formula>+F549+G549+H549=+F549+G549+H549+B549</formula>
    </cfRule>
  </conditionalFormatting>
  <conditionalFormatting sqref="G549:G609">
    <cfRule type="expression" priority="176" stopIfTrue="1">
      <formula>+F549+G549+H549=0</formula>
    </cfRule>
    <cfRule type="expression" dxfId="593" priority="177" stopIfTrue="1">
      <formula>+F549+G549+H549=+F549+H549</formula>
    </cfRule>
  </conditionalFormatting>
  <conditionalFormatting sqref="H549:H609">
    <cfRule type="expression" priority="178" stopIfTrue="1">
      <formula>+G549+H549=0</formula>
    </cfRule>
    <cfRule type="expression" dxfId="592" priority="179" stopIfTrue="1">
      <formula>+G549+H549=+G549</formula>
    </cfRule>
    <cfRule type="cellIs" dxfId="591" priority="180" stopIfTrue="1" operator="notBetween">
      <formula>15</formula>
      <formula>35</formula>
    </cfRule>
  </conditionalFormatting>
  <conditionalFormatting sqref="I549:I609">
    <cfRule type="expression" dxfId="590" priority="181" stopIfTrue="1">
      <formula>+I549+J549&gt;1</formula>
    </cfRule>
    <cfRule type="cellIs" dxfId="589" priority="182" stopIfTrue="1" operator="equal">
      <formula>1</formula>
    </cfRule>
    <cfRule type="cellIs" dxfId="588" priority="183" stopIfTrue="1" operator="equal">
      <formula>0</formula>
    </cfRule>
  </conditionalFormatting>
  <conditionalFormatting sqref="L549:L609">
    <cfRule type="expression" dxfId="587" priority="184" stopIfTrue="1">
      <formula>+I549+J549=0</formula>
    </cfRule>
    <cfRule type="expression" dxfId="586" priority="185" stopIfTrue="1">
      <formula>+I549+J549=1</formula>
    </cfRule>
  </conditionalFormatting>
  <conditionalFormatting sqref="J549:J609">
    <cfRule type="expression" dxfId="585" priority="186" stopIfTrue="1">
      <formula>+I549+J549&gt;1</formula>
    </cfRule>
    <cfRule type="cellIs" dxfId="584" priority="187" stopIfTrue="1" operator="equal">
      <formula>1</formula>
    </cfRule>
    <cfRule type="cellIs" dxfId="583" priority="188" stopIfTrue="1" operator="equal">
      <formula>0</formula>
    </cfRule>
  </conditionalFormatting>
  <conditionalFormatting sqref="B549:B609">
    <cfRule type="expression" dxfId="582" priority="189" stopIfTrue="1">
      <formula>ISNA(+B549)</formula>
    </cfRule>
  </conditionalFormatting>
  <conditionalFormatting sqref="F549:F609">
    <cfRule type="expression" dxfId="581" priority="190" stopIfTrue="1">
      <formula>VALUE(F549) &gt; 17</formula>
    </cfRule>
    <cfRule type="expression" dxfId="580" priority="191" stopIfTrue="1">
      <formula>+G549+H549=0</formula>
    </cfRule>
    <cfRule type="expression" dxfId="579" priority="192" stopIfTrue="1">
      <formula>+G549+H549=+G549+H549+F549</formula>
    </cfRule>
  </conditionalFormatting>
  <conditionalFormatting sqref="M549:M609">
    <cfRule type="expression" dxfId="578" priority="193" stopIfTrue="1">
      <formula>+S549 &gt; 0</formula>
    </cfRule>
  </conditionalFormatting>
  <conditionalFormatting sqref="N549:N609">
    <cfRule type="expression" dxfId="577" priority="194" stopIfTrue="1">
      <formula>+S549 &gt; 0</formula>
    </cfRule>
  </conditionalFormatting>
  <conditionalFormatting sqref="O549:O609">
    <cfRule type="expression" dxfId="576" priority="195" stopIfTrue="1">
      <formula>+S549 &gt; 0</formula>
    </cfRule>
  </conditionalFormatting>
  <conditionalFormatting sqref="P549:P609">
    <cfRule type="expression" dxfId="575" priority="196" stopIfTrue="1">
      <formula>+S549 &gt; 0</formula>
    </cfRule>
  </conditionalFormatting>
  <conditionalFormatting sqref="K761:K763">
    <cfRule type="expression" dxfId="574" priority="141" stopIfTrue="1">
      <formula>+I761+J761=0</formula>
    </cfRule>
    <cfRule type="expression" dxfId="573" priority="142" stopIfTrue="1">
      <formula>+I761 +J761 =1</formula>
    </cfRule>
  </conditionalFormatting>
  <conditionalFormatting sqref="D761:D763">
    <cfRule type="expression" priority="143" stopIfTrue="1">
      <formula>ISBLANK(E761)</formula>
    </cfRule>
    <cfRule type="expression" dxfId="572" priority="144" stopIfTrue="1">
      <formula>ISBLANK(D761)</formula>
    </cfRule>
  </conditionalFormatting>
  <conditionalFormatting sqref="E761:E763">
    <cfRule type="expression" dxfId="571" priority="145" stopIfTrue="1">
      <formula>ISNA(+B761)</formula>
    </cfRule>
    <cfRule type="expression" priority="146" stopIfTrue="1">
      <formula>+F761+G761+H761=0</formula>
    </cfRule>
    <cfRule type="expression" dxfId="570" priority="147" stopIfTrue="1">
      <formula>+F761+G761+H761=+F761+G761+H761+B761</formula>
    </cfRule>
  </conditionalFormatting>
  <conditionalFormatting sqref="G761:G763">
    <cfRule type="expression" priority="148" stopIfTrue="1">
      <formula>+F761+G761+H761=0</formula>
    </cfRule>
    <cfRule type="expression" dxfId="569" priority="149" stopIfTrue="1">
      <formula>+F761+G761+H761=+F761+H761</formula>
    </cfRule>
  </conditionalFormatting>
  <conditionalFormatting sqref="H761:H763">
    <cfRule type="expression" priority="150" stopIfTrue="1">
      <formula>+G761+H761=0</formula>
    </cfRule>
    <cfRule type="expression" dxfId="568" priority="151" stopIfTrue="1">
      <formula>+G761+H761=+G761</formula>
    </cfRule>
    <cfRule type="cellIs" dxfId="567" priority="152" stopIfTrue="1" operator="notBetween">
      <formula>15</formula>
      <formula>35</formula>
    </cfRule>
  </conditionalFormatting>
  <conditionalFormatting sqref="I761:I763">
    <cfRule type="expression" dxfId="566" priority="153" stopIfTrue="1">
      <formula>+I761+J761&gt;1</formula>
    </cfRule>
    <cfRule type="cellIs" dxfId="565" priority="154" stopIfTrue="1" operator="equal">
      <formula>1</formula>
    </cfRule>
    <cfRule type="cellIs" dxfId="564" priority="155" stopIfTrue="1" operator="equal">
      <formula>0</formula>
    </cfRule>
  </conditionalFormatting>
  <conditionalFormatting sqref="L761:L763">
    <cfRule type="expression" dxfId="563" priority="156" stopIfTrue="1">
      <formula>+I761+J761=0</formula>
    </cfRule>
    <cfRule type="expression" dxfId="562" priority="157" stopIfTrue="1">
      <formula>+I761+J761=1</formula>
    </cfRule>
  </conditionalFormatting>
  <conditionalFormatting sqref="J761:J763">
    <cfRule type="expression" dxfId="561" priority="158" stopIfTrue="1">
      <formula>+I761+J761&gt;1</formula>
    </cfRule>
    <cfRule type="cellIs" dxfId="560" priority="159" stopIfTrue="1" operator="equal">
      <formula>1</formula>
    </cfRule>
    <cfRule type="cellIs" dxfId="559" priority="160" stopIfTrue="1" operator="equal">
      <formula>0</formula>
    </cfRule>
  </conditionalFormatting>
  <conditionalFormatting sqref="B761:B763">
    <cfRule type="expression" dxfId="558" priority="161" stopIfTrue="1">
      <formula>ISNA(+B761)</formula>
    </cfRule>
  </conditionalFormatting>
  <conditionalFormatting sqref="F761:F763">
    <cfRule type="expression" dxfId="557" priority="162" stopIfTrue="1">
      <formula>VALUE(F761) &gt; 17</formula>
    </cfRule>
    <cfRule type="expression" dxfId="556" priority="163" stopIfTrue="1">
      <formula>+G761+H761=0</formula>
    </cfRule>
    <cfRule type="expression" dxfId="555" priority="164" stopIfTrue="1">
      <formula>+G761+H761=+G761+H761+F761</formula>
    </cfRule>
  </conditionalFormatting>
  <conditionalFormatting sqref="M761:M763">
    <cfRule type="expression" dxfId="554" priority="165" stopIfTrue="1">
      <formula>+S761 &gt; 0</formula>
    </cfRule>
  </conditionalFormatting>
  <conditionalFormatting sqref="N761:N763">
    <cfRule type="expression" dxfId="553" priority="166" stopIfTrue="1">
      <formula>+S761 &gt; 0</formula>
    </cfRule>
  </conditionalFormatting>
  <conditionalFormatting sqref="O761:O763">
    <cfRule type="expression" dxfId="552" priority="167" stopIfTrue="1">
      <formula>+S761 &gt; 0</formula>
    </cfRule>
  </conditionalFormatting>
  <conditionalFormatting sqref="P761:P763">
    <cfRule type="expression" dxfId="551" priority="168" stopIfTrue="1">
      <formula>+S761 &gt; 0</formula>
    </cfRule>
  </conditionalFormatting>
  <conditionalFormatting sqref="K503 K507">
    <cfRule type="expression" dxfId="550" priority="113" stopIfTrue="1">
      <formula>+I503+J503=0</formula>
    </cfRule>
    <cfRule type="expression" dxfId="549" priority="114" stopIfTrue="1">
      <formula>+I503 +J503 =1</formula>
    </cfRule>
  </conditionalFormatting>
  <conditionalFormatting sqref="D503 D507">
    <cfRule type="expression" priority="115" stopIfTrue="1">
      <formula>ISBLANK(E503)</formula>
    </cfRule>
    <cfRule type="expression" dxfId="548" priority="116" stopIfTrue="1">
      <formula>ISBLANK(D503)</formula>
    </cfRule>
  </conditionalFormatting>
  <conditionalFormatting sqref="E503 E507">
    <cfRule type="expression" dxfId="547" priority="117" stopIfTrue="1">
      <formula>ISNA(+B503)</formula>
    </cfRule>
    <cfRule type="expression" priority="118" stopIfTrue="1">
      <formula>+F503+G503+H503=0</formula>
    </cfRule>
    <cfRule type="expression" dxfId="546" priority="119" stopIfTrue="1">
      <formula>+F503+G503+H503=+F503+G503+H503+B503</formula>
    </cfRule>
  </conditionalFormatting>
  <conditionalFormatting sqref="G503 G507">
    <cfRule type="expression" priority="120" stopIfTrue="1">
      <formula>+F503+G503+H503=0</formula>
    </cfRule>
    <cfRule type="expression" dxfId="545" priority="121" stopIfTrue="1">
      <formula>+F503+G503+H503=+F503+H503</formula>
    </cfRule>
  </conditionalFormatting>
  <conditionalFormatting sqref="H503 H507">
    <cfRule type="expression" priority="122" stopIfTrue="1">
      <formula>+G503+H503=0</formula>
    </cfRule>
    <cfRule type="expression" dxfId="544" priority="123" stopIfTrue="1">
      <formula>+G503+H503=+G503</formula>
    </cfRule>
    <cfRule type="cellIs" dxfId="543" priority="124" stopIfTrue="1" operator="notBetween">
      <formula>15</formula>
      <formula>35</formula>
    </cfRule>
  </conditionalFormatting>
  <conditionalFormatting sqref="I503 I507">
    <cfRule type="expression" dxfId="542" priority="125" stopIfTrue="1">
      <formula>+I503+J503&gt;1</formula>
    </cfRule>
    <cfRule type="cellIs" dxfId="541" priority="126" stopIfTrue="1" operator="equal">
      <formula>1</formula>
    </cfRule>
    <cfRule type="cellIs" dxfId="540" priority="127" stopIfTrue="1" operator="equal">
      <formula>0</formula>
    </cfRule>
  </conditionalFormatting>
  <conditionalFormatting sqref="L503 L507">
    <cfRule type="expression" dxfId="539" priority="128" stopIfTrue="1">
      <formula>+I503+J503=0</formula>
    </cfRule>
    <cfRule type="expression" dxfId="538" priority="129" stopIfTrue="1">
      <formula>+I503+J503=1</formula>
    </cfRule>
  </conditionalFormatting>
  <conditionalFormatting sqref="J503 J507">
    <cfRule type="expression" dxfId="537" priority="130" stopIfTrue="1">
      <formula>+I503+J503&gt;1</formula>
    </cfRule>
    <cfRule type="cellIs" dxfId="536" priority="131" stopIfTrue="1" operator="equal">
      <formula>1</formula>
    </cfRule>
    <cfRule type="cellIs" dxfId="535" priority="132" stopIfTrue="1" operator="equal">
      <formula>0</formula>
    </cfRule>
  </conditionalFormatting>
  <conditionalFormatting sqref="B503 B507">
    <cfRule type="expression" dxfId="534" priority="133" stopIfTrue="1">
      <formula>ISNA(+B503)</formula>
    </cfRule>
  </conditionalFormatting>
  <conditionalFormatting sqref="F503 F507">
    <cfRule type="expression" dxfId="533" priority="134" stopIfTrue="1">
      <formula>VALUE(F503) &gt; 17</formula>
    </cfRule>
    <cfRule type="expression" dxfId="532" priority="135" stopIfTrue="1">
      <formula>+G503+H503=0</formula>
    </cfRule>
    <cfRule type="expression" dxfId="531" priority="136" stopIfTrue="1">
      <formula>+G503+H503=+G503+H503+F503</formula>
    </cfRule>
  </conditionalFormatting>
  <conditionalFormatting sqref="M503 M507">
    <cfRule type="expression" dxfId="530" priority="137" stopIfTrue="1">
      <formula>+S503 &gt; 0</formula>
    </cfRule>
  </conditionalFormatting>
  <conditionalFormatting sqref="N503 N507">
    <cfRule type="expression" dxfId="529" priority="138" stopIfTrue="1">
      <formula>+S503 &gt; 0</formula>
    </cfRule>
  </conditionalFormatting>
  <conditionalFormatting sqref="O503 O507">
    <cfRule type="expression" dxfId="528" priority="139" stopIfTrue="1">
      <formula>+S503 &gt; 0</formula>
    </cfRule>
  </conditionalFormatting>
  <conditionalFormatting sqref="P503 P507">
    <cfRule type="expression" dxfId="527" priority="140" stopIfTrue="1">
      <formula>+S503 &gt; 0</formula>
    </cfRule>
  </conditionalFormatting>
  <conditionalFormatting sqref="K408:K441">
    <cfRule type="expression" dxfId="526" priority="85" stopIfTrue="1">
      <formula>+I408+J408=0</formula>
    </cfRule>
    <cfRule type="expression" dxfId="525" priority="86" stopIfTrue="1">
      <formula>+I408 +J408 =1</formula>
    </cfRule>
  </conditionalFormatting>
  <conditionalFormatting sqref="D408:D441">
    <cfRule type="expression" priority="87" stopIfTrue="1">
      <formula>ISBLANK(E408)</formula>
    </cfRule>
    <cfRule type="expression" dxfId="524" priority="88" stopIfTrue="1">
      <formula>ISBLANK(D408)</formula>
    </cfRule>
  </conditionalFormatting>
  <conditionalFormatting sqref="E408:E441">
    <cfRule type="expression" dxfId="523" priority="89" stopIfTrue="1">
      <formula>ISNA(+B408)</formula>
    </cfRule>
    <cfRule type="expression" priority="90" stopIfTrue="1">
      <formula>+F408+G408+H408=0</formula>
    </cfRule>
    <cfRule type="expression" dxfId="522" priority="91" stopIfTrue="1">
      <formula>+F408+G408+H408=+F408+G408+H408+B408</formula>
    </cfRule>
  </conditionalFormatting>
  <conditionalFormatting sqref="G408:G441">
    <cfRule type="expression" priority="92" stopIfTrue="1">
      <formula>+F408+G408+H408=0</formula>
    </cfRule>
    <cfRule type="expression" dxfId="521" priority="93" stopIfTrue="1">
      <formula>+F408+G408+H408=+F408+H408</formula>
    </cfRule>
  </conditionalFormatting>
  <conditionalFormatting sqref="H408:H441">
    <cfRule type="expression" priority="94" stopIfTrue="1">
      <formula>+G408+H408=0</formula>
    </cfRule>
    <cfRule type="expression" dxfId="520" priority="95" stopIfTrue="1">
      <formula>+G408+H408=+G408</formula>
    </cfRule>
    <cfRule type="cellIs" dxfId="519" priority="96" stopIfTrue="1" operator="notBetween">
      <formula>15</formula>
      <formula>35</formula>
    </cfRule>
  </conditionalFormatting>
  <conditionalFormatting sqref="I408:I441">
    <cfRule type="expression" dxfId="518" priority="97" stopIfTrue="1">
      <formula>+I408+J408&gt;1</formula>
    </cfRule>
    <cfRule type="cellIs" dxfId="517" priority="98" stopIfTrue="1" operator="equal">
      <formula>1</formula>
    </cfRule>
    <cfRule type="cellIs" dxfId="516" priority="99" stopIfTrue="1" operator="equal">
      <formula>0</formula>
    </cfRule>
  </conditionalFormatting>
  <conditionalFormatting sqref="L408:L441">
    <cfRule type="expression" dxfId="515" priority="100" stopIfTrue="1">
      <formula>+I408+J408=0</formula>
    </cfRule>
    <cfRule type="expression" dxfId="514" priority="101" stopIfTrue="1">
      <formula>+I408+J408=1</formula>
    </cfRule>
  </conditionalFormatting>
  <conditionalFormatting sqref="J408:J441">
    <cfRule type="expression" dxfId="513" priority="102" stopIfTrue="1">
      <formula>+I408+J408&gt;1</formula>
    </cfRule>
    <cfRule type="cellIs" dxfId="512" priority="103" stopIfTrue="1" operator="equal">
      <formula>1</formula>
    </cfRule>
    <cfRule type="cellIs" dxfId="511" priority="104" stopIfTrue="1" operator="equal">
      <formula>0</formula>
    </cfRule>
  </conditionalFormatting>
  <conditionalFormatting sqref="B408:B441">
    <cfRule type="expression" dxfId="510" priority="105" stopIfTrue="1">
      <formula>ISNA(+B408)</formula>
    </cfRule>
  </conditionalFormatting>
  <conditionalFormatting sqref="F408:F441">
    <cfRule type="expression" dxfId="509" priority="106" stopIfTrue="1">
      <formula>VALUE(F408) &gt; 17</formula>
    </cfRule>
    <cfRule type="expression" dxfId="508" priority="107" stopIfTrue="1">
      <formula>+G408+H408=0</formula>
    </cfRule>
    <cfRule type="expression" dxfId="507" priority="108" stopIfTrue="1">
      <formula>+G408+H408=+G408+H408+F408</formula>
    </cfRule>
  </conditionalFormatting>
  <conditionalFormatting sqref="M408:M441">
    <cfRule type="expression" dxfId="506" priority="109" stopIfTrue="1">
      <formula>+S408 &gt; 0</formula>
    </cfRule>
  </conditionalFormatting>
  <conditionalFormatting sqref="N408:N441">
    <cfRule type="expression" dxfId="505" priority="110" stopIfTrue="1">
      <formula>+S408 &gt; 0</formula>
    </cfRule>
  </conditionalFormatting>
  <conditionalFormatting sqref="O408:O441">
    <cfRule type="expression" dxfId="504" priority="111" stopIfTrue="1">
      <formula>+S408 &gt; 0</formula>
    </cfRule>
  </conditionalFormatting>
  <conditionalFormatting sqref="P408:P441">
    <cfRule type="expression" dxfId="503" priority="112" stopIfTrue="1">
      <formula>+S408 &gt; 0</formula>
    </cfRule>
  </conditionalFormatting>
  <conditionalFormatting sqref="K442:K502">
    <cfRule type="expression" dxfId="502" priority="57" stopIfTrue="1">
      <formula>+I442+J442=0</formula>
    </cfRule>
    <cfRule type="expression" dxfId="501" priority="58" stopIfTrue="1">
      <formula>+I442 +J442 =1</formula>
    </cfRule>
  </conditionalFormatting>
  <conditionalFormatting sqref="D442:D502">
    <cfRule type="expression" priority="59" stopIfTrue="1">
      <formula>ISBLANK(E442)</formula>
    </cfRule>
    <cfRule type="expression" dxfId="500" priority="60" stopIfTrue="1">
      <formula>ISBLANK(D442)</formula>
    </cfRule>
  </conditionalFormatting>
  <conditionalFormatting sqref="E442:E502">
    <cfRule type="expression" dxfId="499" priority="61" stopIfTrue="1">
      <formula>ISNA(+B442)</formula>
    </cfRule>
    <cfRule type="expression" priority="62" stopIfTrue="1">
      <formula>+F442+G442+H442=0</formula>
    </cfRule>
    <cfRule type="expression" dxfId="498" priority="63" stopIfTrue="1">
      <formula>+F442+G442+H442=+F442+G442+H442+B442</formula>
    </cfRule>
  </conditionalFormatting>
  <conditionalFormatting sqref="G442:G502">
    <cfRule type="expression" priority="64" stopIfTrue="1">
      <formula>+F442+G442+H442=0</formula>
    </cfRule>
    <cfRule type="expression" dxfId="497" priority="65" stopIfTrue="1">
      <formula>+F442+G442+H442=+F442+H442</formula>
    </cfRule>
  </conditionalFormatting>
  <conditionalFormatting sqref="H442:H502">
    <cfRule type="expression" priority="66" stopIfTrue="1">
      <formula>+G442+H442=0</formula>
    </cfRule>
    <cfRule type="expression" dxfId="496" priority="67" stopIfTrue="1">
      <formula>+G442+H442=+G442</formula>
    </cfRule>
    <cfRule type="cellIs" dxfId="495" priority="68" stopIfTrue="1" operator="notBetween">
      <formula>15</formula>
      <formula>35</formula>
    </cfRule>
  </conditionalFormatting>
  <conditionalFormatting sqref="I442:I502">
    <cfRule type="expression" dxfId="494" priority="69" stopIfTrue="1">
      <formula>+I442+J442&gt;1</formula>
    </cfRule>
    <cfRule type="cellIs" dxfId="493" priority="70" stopIfTrue="1" operator="equal">
      <formula>1</formula>
    </cfRule>
    <cfRule type="cellIs" dxfId="492" priority="71" stopIfTrue="1" operator="equal">
      <formula>0</formula>
    </cfRule>
  </conditionalFormatting>
  <conditionalFormatting sqref="L442:L502">
    <cfRule type="expression" dxfId="491" priority="72" stopIfTrue="1">
      <formula>+I442+J442=0</formula>
    </cfRule>
    <cfRule type="expression" dxfId="490" priority="73" stopIfTrue="1">
      <formula>+I442+J442=1</formula>
    </cfRule>
  </conditionalFormatting>
  <conditionalFormatting sqref="J442:J502">
    <cfRule type="expression" dxfId="489" priority="74" stopIfTrue="1">
      <formula>+I442+J442&gt;1</formula>
    </cfRule>
    <cfRule type="cellIs" dxfId="488" priority="75" stopIfTrue="1" operator="equal">
      <formula>1</formula>
    </cfRule>
    <cfRule type="cellIs" dxfId="487" priority="76" stopIfTrue="1" operator="equal">
      <formula>0</formula>
    </cfRule>
  </conditionalFormatting>
  <conditionalFormatting sqref="B442:B502">
    <cfRule type="expression" dxfId="486" priority="77" stopIfTrue="1">
      <formula>ISNA(+B442)</formula>
    </cfRule>
  </conditionalFormatting>
  <conditionalFormatting sqref="F442:F502">
    <cfRule type="expression" dxfId="485" priority="78" stopIfTrue="1">
      <formula>VALUE(F442) &gt; 17</formula>
    </cfRule>
    <cfRule type="expression" dxfId="484" priority="79" stopIfTrue="1">
      <formula>+G442+H442=0</formula>
    </cfRule>
    <cfRule type="expression" dxfId="483" priority="80" stopIfTrue="1">
      <formula>+G442+H442=+G442+H442+F442</formula>
    </cfRule>
  </conditionalFormatting>
  <conditionalFormatting sqref="M442:M502">
    <cfRule type="expression" dxfId="482" priority="81" stopIfTrue="1">
      <formula>+S442 &gt; 0</formula>
    </cfRule>
  </conditionalFormatting>
  <conditionalFormatting sqref="N442:N502">
    <cfRule type="expression" dxfId="481" priority="82" stopIfTrue="1">
      <formula>+S442 &gt; 0</formula>
    </cfRule>
  </conditionalFormatting>
  <conditionalFormatting sqref="O442:O502">
    <cfRule type="expression" dxfId="480" priority="83" stopIfTrue="1">
      <formula>+S442 &gt; 0</formula>
    </cfRule>
  </conditionalFormatting>
  <conditionalFormatting sqref="P442:P502">
    <cfRule type="expression" dxfId="479" priority="84" stopIfTrue="1">
      <formula>+S442 &gt; 0</formula>
    </cfRule>
  </conditionalFormatting>
  <conditionalFormatting sqref="K504:K506">
    <cfRule type="expression" dxfId="478" priority="29" stopIfTrue="1">
      <formula>+I504+J504=0</formula>
    </cfRule>
    <cfRule type="expression" dxfId="477" priority="30" stopIfTrue="1">
      <formula>+I504 +J504 =1</formula>
    </cfRule>
  </conditionalFormatting>
  <conditionalFormatting sqref="D504:D506">
    <cfRule type="expression" priority="31" stopIfTrue="1">
      <formula>ISBLANK(E504)</formula>
    </cfRule>
    <cfRule type="expression" dxfId="476" priority="32" stopIfTrue="1">
      <formula>ISBLANK(D504)</formula>
    </cfRule>
  </conditionalFormatting>
  <conditionalFormatting sqref="E504:E506">
    <cfRule type="expression" dxfId="475" priority="33" stopIfTrue="1">
      <formula>ISNA(+B504)</formula>
    </cfRule>
    <cfRule type="expression" priority="34" stopIfTrue="1">
      <formula>+F504+G504+H504=0</formula>
    </cfRule>
    <cfRule type="expression" dxfId="474" priority="35" stopIfTrue="1">
      <formula>+F504+G504+H504=+F504+G504+H504+B504</formula>
    </cfRule>
  </conditionalFormatting>
  <conditionalFormatting sqref="G504:G506">
    <cfRule type="expression" priority="36" stopIfTrue="1">
      <formula>+F504+G504+H504=0</formula>
    </cfRule>
    <cfRule type="expression" dxfId="473" priority="37" stopIfTrue="1">
      <formula>+F504+G504+H504=+F504+H504</formula>
    </cfRule>
  </conditionalFormatting>
  <conditionalFormatting sqref="H504:H506">
    <cfRule type="expression" priority="38" stopIfTrue="1">
      <formula>+G504+H504=0</formula>
    </cfRule>
    <cfRule type="expression" dxfId="472" priority="39" stopIfTrue="1">
      <formula>+G504+H504=+G504</formula>
    </cfRule>
    <cfRule type="cellIs" dxfId="471" priority="40" stopIfTrue="1" operator="notBetween">
      <formula>15</formula>
      <formula>35</formula>
    </cfRule>
  </conditionalFormatting>
  <conditionalFormatting sqref="I504:I506">
    <cfRule type="expression" dxfId="470" priority="41" stopIfTrue="1">
      <formula>+I504+J504&gt;1</formula>
    </cfRule>
    <cfRule type="cellIs" dxfId="469" priority="42" stopIfTrue="1" operator="equal">
      <formula>1</formula>
    </cfRule>
    <cfRule type="cellIs" dxfId="468" priority="43" stopIfTrue="1" operator="equal">
      <formula>0</formula>
    </cfRule>
  </conditionalFormatting>
  <conditionalFormatting sqref="L504:L506">
    <cfRule type="expression" dxfId="467" priority="44" stopIfTrue="1">
      <formula>+I504+J504=0</formula>
    </cfRule>
    <cfRule type="expression" dxfId="466" priority="45" stopIfTrue="1">
      <formula>+I504+J504=1</formula>
    </cfRule>
  </conditionalFormatting>
  <conditionalFormatting sqref="J504:J506">
    <cfRule type="expression" dxfId="465" priority="46" stopIfTrue="1">
      <formula>+I504+J504&gt;1</formula>
    </cfRule>
    <cfRule type="cellIs" dxfId="464" priority="47" stopIfTrue="1" operator="equal">
      <formula>1</formula>
    </cfRule>
    <cfRule type="cellIs" dxfId="463" priority="48" stopIfTrue="1" operator="equal">
      <formula>0</formula>
    </cfRule>
  </conditionalFormatting>
  <conditionalFormatting sqref="B504:B506">
    <cfRule type="expression" dxfId="462" priority="49" stopIfTrue="1">
      <formula>ISNA(+B504)</formula>
    </cfRule>
  </conditionalFormatting>
  <conditionalFormatting sqref="F504:F506">
    <cfRule type="expression" dxfId="461" priority="50" stopIfTrue="1">
      <formula>VALUE(F504) &gt; 17</formula>
    </cfRule>
    <cfRule type="expression" dxfId="460" priority="51" stopIfTrue="1">
      <formula>+G504+H504=0</formula>
    </cfRule>
    <cfRule type="expression" dxfId="459" priority="52" stopIfTrue="1">
      <formula>+G504+H504=+G504+H504+F504</formula>
    </cfRule>
  </conditionalFormatting>
  <conditionalFormatting sqref="M504:M506">
    <cfRule type="expression" dxfId="458" priority="53" stopIfTrue="1">
      <formula>+S504 &gt; 0</formula>
    </cfRule>
  </conditionalFormatting>
  <conditionalFormatting sqref="N504:N506">
    <cfRule type="expression" dxfId="457" priority="54" stopIfTrue="1">
      <formula>+S504 &gt; 0</formula>
    </cfRule>
  </conditionalFormatting>
  <conditionalFormatting sqref="O504:O506">
    <cfRule type="expression" dxfId="456" priority="55" stopIfTrue="1">
      <formula>+S504 &gt; 0</formula>
    </cfRule>
  </conditionalFormatting>
  <conditionalFormatting sqref="P504:P506">
    <cfRule type="expression" dxfId="455" priority="56" stopIfTrue="1">
      <formula>+S504 &gt; 0</formula>
    </cfRule>
  </conditionalFormatting>
  <conditionalFormatting sqref="K610:K759">
    <cfRule type="expression" dxfId="454" priority="1" stopIfTrue="1">
      <formula>+I610+J610=0</formula>
    </cfRule>
    <cfRule type="expression" dxfId="453" priority="2" stopIfTrue="1">
      <formula>+I610 +J610 =1</formula>
    </cfRule>
  </conditionalFormatting>
  <conditionalFormatting sqref="D610:D759">
    <cfRule type="expression" priority="3" stopIfTrue="1">
      <formula>ISBLANK(E610)</formula>
    </cfRule>
    <cfRule type="expression" dxfId="452" priority="4" stopIfTrue="1">
      <formula>ISBLANK(D610)</formula>
    </cfRule>
  </conditionalFormatting>
  <conditionalFormatting sqref="E610:E759">
    <cfRule type="expression" dxfId="451" priority="5" stopIfTrue="1">
      <formula>ISNA(+B610)</formula>
    </cfRule>
    <cfRule type="expression" priority="6" stopIfTrue="1">
      <formula>+F610+G610+H610=0</formula>
    </cfRule>
    <cfRule type="expression" dxfId="450" priority="7" stopIfTrue="1">
      <formula>+F610+G610+H610=+F610+G610+H610+B610</formula>
    </cfRule>
  </conditionalFormatting>
  <conditionalFormatting sqref="G610:G759">
    <cfRule type="expression" priority="8" stopIfTrue="1">
      <formula>+F610+G610+H610=0</formula>
    </cfRule>
    <cfRule type="expression" dxfId="449" priority="9" stopIfTrue="1">
      <formula>+F610+G610+H610=+F610+H610</formula>
    </cfRule>
  </conditionalFormatting>
  <conditionalFormatting sqref="H610:H759">
    <cfRule type="expression" priority="10" stopIfTrue="1">
      <formula>+G610+H610=0</formula>
    </cfRule>
    <cfRule type="expression" dxfId="448" priority="11" stopIfTrue="1">
      <formula>+G610+H610=+G610</formula>
    </cfRule>
    <cfRule type="cellIs" dxfId="447" priority="12" stopIfTrue="1" operator="notBetween">
      <formula>15</formula>
      <formula>35</formula>
    </cfRule>
  </conditionalFormatting>
  <conditionalFormatting sqref="I610:I759">
    <cfRule type="expression" dxfId="446" priority="13" stopIfTrue="1">
      <formula>+I610+J610&gt;1</formula>
    </cfRule>
    <cfRule type="cellIs" dxfId="445" priority="14" stopIfTrue="1" operator="equal">
      <formula>1</formula>
    </cfRule>
    <cfRule type="cellIs" dxfId="444" priority="15" stopIfTrue="1" operator="equal">
      <formula>0</formula>
    </cfRule>
  </conditionalFormatting>
  <conditionalFormatting sqref="L610:L759">
    <cfRule type="expression" dxfId="443" priority="16" stopIfTrue="1">
      <formula>+I610+J610=0</formula>
    </cfRule>
    <cfRule type="expression" dxfId="442" priority="17" stopIfTrue="1">
      <formula>+I610+J610=1</formula>
    </cfRule>
  </conditionalFormatting>
  <conditionalFormatting sqref="J610:J759">
    <cfRule type="expression" dxfId="441" priority="18" stopIfTrue="1">
      <formula>+I610+J610&gt;1</formula>
    </cfRule>
    <cfRule type="cellIs" dxfId="440" priority="19" stopIfTrue="1" operator="equal">
      <formula>1</formula>
    </cfRule>
    <cfRule type="cellIs" dxfId="439" priority="20" stopIfTrue="1" operator="equal">
      <formula>0</formula>
    </cfRule>
  </conditionalFormatting>
  <conditionalFormatting sqref="B610:B759">
    <cfRule type="expression" dxfId="438" priority="21" stopIfTrue="1">
      <formula>ISNA(+B610)</formula>
    </cfRule>
  </conditionalFormatting>
  <conditionalFormatting sqref="F610:F759">
    <cfRule type="expression" dxfId="437" priority="22" stopIfTrue="1">
      <formula>VALUE(F610) &gt; 17</formula>
    </cfRule>
    <cfRule type="expression" dxfId="436" priority="23" stopIfTrue="1">
      <formula>+G610+H610=0</formula>
    </cfRule>
    <cfRule type="expression" dxfId="435" priority="24" stopIfTrue="1">
      <formula>+G610+H610=+G610+H610+F610</formula>
    </cfRule>
  </conditionalFormatting>
  <conditionalFormatting sqref="M610:M759">
    <cfRule type="expression" dxfId="434" priority="25" stopIfTrue="1">
      <formula>+S610 &gt; 0</formula>
    </cfRule>
  </conditionalFormatting>
  <conditionalFormatting sqref="N610:N759">
    <cfRule type="expression" dxfId="433" priority="26" stopIfTrue="1">
      <formula>+S610 &gt; 0</formula>
    </cfRule>
  </conditionalFormatting>
  <conditionalFormatting sqref="O610:O759">
    <cfRule type="expression" dxfId="432" priority="27" stopIfTrue="1">
      <formula>+S610 &gt; 0</formula>
    </cfRule>
  </conditionalFormatting>
  <conditionalFormatting sqref="P610:P759">
    <cfRule type="expression" dxfId="431" priority="28" stopIfTrue="1">
      <formula>+S610 &gt; 0</formula>
    </cfRule>
  </conditionalFormatting>
  <dataValidations count="1">
    <dataValidation type="whole" allowBlank="1" showInputMessage="1" showErrorMessage="1" errorTitle="Grape Pricing District Number" error="The district numbers range from 1 to 17 only." sqref="F16:F765" xr:uid="{00000000-0002-0000-0400-000000000000}">
      <formula1>1</formula1>
      <formula2>17</formula2>
    </dataValidation>
  </dataValidations>
  <hyperlinks>
    <hyperlink ref="E15" location="Varieties!A1" display="Click here for variety name list!" xr:uid="{BC4EBC32-01DB-4115-BBDA-6974DA55C6EE}"/>
    <hyperlink ref="F15" location="Districts!A1" display="Click for map!" xr:uid="{E5160860-59F5-4DCC-9F36-323E17FFCBDB}"/>
  </hyperlinks>
  <pageMargins left="0.5" right="0.25" top="0.25" bottom="0.25" header="0" footer="0"/>
  <pageSetup paperSize="5"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CCFF"/>
  </sheetPr>
  <dimension ref="A1:V1015"/>
  <sheetViews>
    <sheetView workbookViewId="0">
      <pane ySplit="13" topLeftCell="A14" activePane="bottomLeft" state="frozen"/>
      <selection activeCell="E24" sqref="E24"/>
      <selection pane="bottomLeft" activeCell="D14" sqref="D14"/>
    </sheetView>
  </sheetViews>
  <sheetFormatPr defaultRowHeight="12.75" x14ac:dyDescent="0.2"/>
  <cols>
    <col min="1" max="1" width="6.140625" style="32" customWidth="1"/>
    <col min="2" max="2" width="5.140625" style="32" hidden="1" customWidth="1"/>
    <col min="3" max="3" width="5.5703125" style="32" hidden="1" customWidth="1"/>
    <col min="4" max="4" width="33.28515625" style="32" customWidth="1"/>
    <col min="5" max="5" width="25.42578125" style="32" customWidth="1"/>
    <col min="6" max="6" width="12.42578125" style="32" customWidth="1"/>
    <col min="7" max="7" width="12.5703125" style="32" customWidth="1"/>
    <col min="8" max="8" width="9.140625" style="32"/>
    <col min="9" max="9" width="3.5703125" style="32" hidden="1" customWidth="1"/>
    <col min="10" max="10" width="18.5703125" style="32" hidden="1" customWidth="1"/>
    <col min="11" max="13" width="0" style="32" hidden="1" customWidth="1"/>
    <col min="14" max="14" width="15.7109375" style="32" hidden="1" customWidth="1"/>
    <col min="15" max="15" width="15.5703125" style="32" hidden="1" customWidth="1"/>
    <col min="16" max="16" width="19.85546875" style="32" hidden="1" customWidth="1"/>
    <col min="17" max="17" width="21.42578125" style="32" hidden="1" customWidth="1"/>
    <col min="18" max="18" width="2.42578125" style="32" customWidth="1"/>
    <col min="19" max="22" width="0" style="32" hidden="1" customWidth="1"/>
    <col min="23" max="16384" width="9.140625" style="32"/>
  </cols>
  <sheetData>
    <row r="1" spans="1:22" ht="15.75" x14ac:dyDescent="0.25">
      <c r="A1" s="5" t="s">
        <v>989</v>
      </c>
      <c r="B1" s="6"/>
      <c r="C1" s="14"/>
      <c r="D1" s="21"/>
      <c r="E1" s="14"/>
      <c r="F1" s="25"/>
      <c r="G1" s="6"/>
      <c r="H1" s="14"/>
      <c r="I1" s="6"/>
      <c r="J1" s="314"/>
      <c r="K1" s="317"/>
      <c r="L1" s="317"/>
      <c r="M1" s="314"/>
      <c r="N1" s="314"/>
      <c r="O1" s="314"/>
      <c r="P1" s="314"/>
      <c r="Q1" s="314"/>
      <c r="R1" s="315"/>
    </row>
    <row r="2" spans="1:22" ht="15.75" x14ac:dyDescent="0.25">
      <c r="A2" s="22" t="s">
        <v>990</v>
      </c>
      <c r="B2" s="8"/>
      <c r="C2" s="20"/>
      <c r="D2" s="23"/>
      <c r="E2" s="20"/>
      <c r="F2" s="26"/>
      <c r="G2" s="8"/>
      <c r="H2" s="20"/>
      <c r="I2" s="8"/>
      <c r="J2" s="316" t="s">
        <v>615</v>
      </c>
      <c r="M2" s="8"/>
      <c r="N2" s="8"/>
      <c r="O2" s="8"/>
      <c r="P2" s="8"/>
      <c r="Q2" s="8"/>
      <c r="R2" s="9"/>
      <c r="T2" s="127" t="s">
        <v>73</v>
      </c>
    </row>
    <row r="3" spans="1:22" ht="16.5" thickBot="1" x14ac:dyDescent="0.3">
      <c r="A3" s="11"/>
      <c r="B3" s="8"/>
      <c r="C3" s="23"/>
      <c r="D3" s="23"/>
      <c r="E3" s="8"/>
      <c r="F3" s="26"/>
      <c r="G3" s="20"/>
      <c r="H3" s="20"/>
      <c r="I3" s="8"/>
      <c r="J3" s="353" t="s">
        <v>125</v>
      </c>
      <c r="M3" s="8"/>
      <c r="N3" s="8"/>
      <c r="O3" s="8"/>
      <c r="P3" s="8"/>
      <c r="Q3" s="8"/>
      <c r="R3" s="9"/>
      <c r="S3" s="32">
        <v>1</v>
      </c>
      <c r="T3" s="85">
        <f>SUMIF(F14:F1013,S3,G14:G1013)</f>
        <v>0</v>
      </c>
    </row>
    <row r="4" spans="1:22" ht="14.25" thickTop="1" thickBot="1" x14ac:dyDescent="0.25">
      <c r="A4" s="606" t="s">
        <v>1000</v>
      </c>
      <c r="B4" s="8"/>
      <c r="C4" s="8"/>
      <c r="D4" s="8"/>
      <c r="E4" s="8"/>
      <c r="F4" s="72" t="s">
        <v>70</v>
      </c>
      <c r="G4" s="73" t="s">
        <v>71</v>
      </c>
      <c r="H4" s="20"/>
      <c r="I4" s="8"/>
      <c r="J4" s="116">
        <f>Q3value*PDArate</f>
        <v>0</v>
      </c>
      <c r="M4" s="8"/>
      <c r="N4" s="8"/>
      <c r="O4" s="8"/>
      <c r="P4" s="8"/>
      <c r="Q4" s="8"/>
      <c r="R4" s="9"/>
      <c r="S4" s="32">
        <v>2</v>
      </c>
      <c r="T4" s="85">
        <f>SUMIF(F14:F1013,S4,G14:G1013)</f>
        <v>0</v>
      </c>
    </row>
    <row r="5" spans="1:22" ht="13.5" thickTop="1" x14ac:dyDescent="0.2">
      <c r="A5" s="627" t="s">
        <v>1075</v>
      </c>
      <c r="B5" s="8"/>
      <c r="C5" s="8"/>
      <c r="D5" s="601"/>
      <c r="E5" s="8"/>
      <c r="F5" s="1"/>
      <c r="G5" s="2"/>
      <c r="H5" s="20"/>
      <c r="I5" s="8"/>
      <c r="J5" s="8"/>
      <c r="M5" s="8"/>
      <c r="N5" s="8"/>
      <c r="O5" s="8"/>
      <c r="P5" s="8"/>
      <c r="Q5" s="8"/>
      <c r="R5" s="9"/>
      <c r="S5" s="32">
        <v>3</v>
      </c>
      <c r="T5" s="85">
        <f>SUMIF(F14:F1013,S5,G14:G1013)</f>
        <v>0</v>
      </c>
    </row>
    <row r="6" spans="1:22" ht="13.5" thickBot="1" x14ac:dyDescent="0.25">
      <c r="A6" s="615"/>
      <c r="B6" s="17"/>
      <c r="C6" s="17"/>
      <c r="D6" s="17"/>
      <c r="E6" s="8"/>
      <c r="F6" s="8"/>
      <c r="G6" s="8"/>
      <c r="H6" s="8"/>
      <c r="I6" s="8"/>
      <c r="J6" s="8"/>
      <c r="M6" s="8"/>
      <c r="N6" s="8"/>
      <c r="O6" s="8"/>
      <c r="P6" s="8"/>
      <c r="Q6" s="8"/>
      <c r="R6" s="9"/>
      <c r="S6" s="32">
        <v>4</v>
      </c>
      <c r="T6" s="85">
        <f>SUMIF(F14:F1013,S6,G14:G1013)</f>
        <v>0</v>
      </c>
    </row>
    <row r="7" spans="1:22" ht="13.5" thickTop="1" x14ac:dyDescent="0.2">
      <c r="A7" s="615" t="s">
        <v>1001</v>
      </c>
      <c r="B7" s="8"/>
      <c r="C7" s="16"/>
      <c r="D7" s="16"/>
      <c r="E7" s="8"/>
      <c r="F7" s="8"/>
      <c r="G7" s="8"/>
      <c r="H7" s="8"/>
      <c r="I7" s="8"/>
      <c r="J7" s="8"/>
      <c r="M7" s="8"/>
      <c r="N7" s="240" t="s">
        <v>612</v>
      </c>
      <c r="O7" s="241"/>
      <c r="P7" s="241"/>
      <c r="Q7" s="243"/>
      <c r="R7" s="9"/>
      <c r="S7" s="32">
        <v>5</v>
      </c>
      <c r="T7" s="85">
        <f>SUMIF(F14:F1013,S7,G14:G1013)</f>
        <v>0</v>
      </c>
    </row>
    <row r="8" spans="1:22" ht="13.5" thickBot="1" x14ac:dyDescent="0.25">
      <c r="A8" s="868" t="s">
        <v>904</v>
      </c>
      <c r="B8" s="8"/>
      <c r="C8" s="8"/>
      <c r="D8" s="8"/>
      <c r="E8" s="8"/>
      <c r="F8" s="8"/>
      <c r="G8" s="8"/>
      <c r="H8" s="8"/>
      <c r="I8" s="8"/>
      <c r="J8" s="316" t="s">
        <v>615</v>
      </c>
      <c r="M8" s="8"/>
      <c r="N8" s="242" t="s">
        <v>613</v>
      </c>
      <c r="O8" s="33"/>
      <c r="P8" s="33"/>
      <c r="Q8" s="145"/>
      <c r="R8" s="9"/>
      <c r="S8" s="32">
        <v>6</v>
      </c>
      <c r="T8" s="85">
        <f>SUMIF(F14:F1013,S8,G14:G1013)</f>
        <v>0</v>
      </c>
    </row>
    <row r="9" spans="1:22" ht="14.25" thickTop="1" thickBot="1" x14ac:dyDescent="0.25">
      <c r="A9" s="24"/>
      <c r="B9" s="8"/>
      <c r="C9" s="8"/>
      <c r="D9" s="161"/>
      <c r="E9" s="161"/>
      <c r="F9" s="8"/>
      <c r="G9" s="108">
        <f>SUM(G14:G1013)</f>
        <v>0</v>
      </c>
      <c r="H9" s="18"/>
      <c r="I9" s="8"/>
      <c r="J9" s="37" t="s">
        <v>610</v>
      </c>
      <c r="K9" s="32">
        <f>SUM(K14:K1013)</f>
        <v>0</v>
      </c>
      <c r="L9" s="32">
        <f>SUM(L14:L1013)</f>
        <v>0</v>
      </c>
      <c r="M9" s="8"/>
      <c r="N9" s="244">
        <f>SUM(N14:N1013)</f>
        <v>0</v>
      </c>
      <c r="O9" s="99"/>
      <c r="P9" s="116">
        <f>SUM(P14:P1013)</f>
        <v>0</v>
      </c>
      <c r="Q9" s="116">
        <f>SUM(Q14:Q1013)</f>
        <v>0</v>
      </c>
      <c r="R9" s="9"/>
      <c r="S9" s="32">
        <v>7</v>
      </c>
      <c r="T9" s="85">
        <f>SUMIF(F14:F1013,S9,G14:G1013)</f>
        <v>0</v>
      </c>
      <c r="V9" s="32">
        <f>SUM(V14:V1013)</f>
        <v>0</v>
      </c>
    </row>
    <row r="10" spans="1:22" ht="13.5" thickTop="1" x14ac:dyDescent="0.2">
      <c r="A10" s="737"/>
      <c r="B10" s="43" t="s">
        <v>158</v>
      </c>
      <c r="C10" s="42" t="s">
        <v>158</v>
      </c>
      <c r="D10" s="738" t="s">
        <v>966</v>
      </c>
      <c r="E10" s="734"/>
      <c r="F10" s="65"/>
      <c r="G10" s="65"/>
      <c r="H10" s="66"/>
      <c r="I10" s="158">
        <v>13</v>
      </c>
      <c r="J10" s="38" t="s">
        <v>569</v>
      </c>
      <c r="M10" s="8"/>
      <c r="N10" s="233" t="s">
        <v>570</v>
      </c>
      <c r="O10" s="123" t="s">
        <v>169</v>
      </c>
      <c r="P10" s="231" t="s">
        <v>574</v>
      </c>
      <c r="Q10" s="232" t="s">
        <v>569</v>
      </c>
      <c r="R10" s="9"/>
      <c r="S10" s="32">
        <v>8</v>
      </c>
      <c r="T10" s="85">
        <f>SUMIF(F14:F1013,S10,G14:G1013)</f>
        <v>0</v>
      </c>
    </row>
    <row r="11" spans="1:22" x14ac:dyDescent="0.2">
      <c r="A11" s="67"/>
      <c r="B11" s="38" t="s">
        <v>58</v>
      </c>
      <c r="C11" s="45" t="s">
        <v>58</v>
      </c>
      <c r="D11" s="38"/>
      <c r="E11" s="38" t="str">
        <f>IF(+Q3Indicator&gt;0,"BAD NAME FOR", "")</f>
        <v/>
      </c>
      <c r="F11" s="38" t="s">
        <v>54</v>
      </c>
      <c r="G11" s="38"/>
      <c r="H11" s="46"/>
      <c r="I11" s="9"/>
      <c r="J11" s="38" t="s">
        <v>170</v>
      </c>
      <c r="M11" s="8"/>
      <c r="N11" s="233" t="s">
        <v>128</v>
      </c>
      <c r="O11" s="123" t="s">
        <v>172</v>
      </c>
      <c r="P11" s="123" t="s">
        <v>579</v>
      </c>
      <c r="Q11" s="234" t="s">
        <v>170</v>
      </c>
      <c r="R11" s="9"/>
      <c r="S11" s="32">
        <v>9</v>
      </c>
      <c r="T11" s="85">
        <f>SUMIF(F14:F1013,S11,G14:G1013)</f>
        <v>0</v>
      </c>
    </row>
    <row r="12" spans="1:22" x14ac:dyDescent="0.2">
      <c r="A12" s="619" t="s">
        <v>692</v>
      </c>
      <c r="B12" s="38" t="s">
        <v>57</v>
      </c>
      <c r="C12" s="45" t="s">
        <v>57</v>
      </c>
      <c r="D12" s="38" t="s">
        <v>901</v>
      </c>
      <c r="E12" s="38" t="s">
        <v>72</v>
      </c>
      <c r="F12" s="38" t="s">
        <v>946</v>
      </c>
      <c r="G12" s="38" t="s">
        <v>73</v>
      </c>
      <c r="H12" s="46" t="s">
        <v>59</v>
      </c>
      <c r="I12" s="9"/>
      <c r="J12" s="38" t="s">
        <v>611</v>
      </c>
      <c r="M12" s="8"/>
      <c r="N12" s="233"/>
      <c r="O12" s="123" t="s">
        <v>173</v>
      </c>
      <c r="P12" s="39" t="s">
        <v>572</v>
      </c>
      <c r="Q12" s="235" t="s">
        <v>580</v>
      </c>
      <c r="R12" s="9"/>
      <c r="S12" s="32">
        <v>10</v>
      </c>
      <c r="T12" s="85">
        <f>SUMIF(F14:F1013,S12,G14:G1013)</f>
        <v>0</v>
      </c>
    </row>
    <row r="13" spans="1:22" ht="13.5" thickBot="1" x14ac:dyDescent="0.25">
      <c r="A13" s="68"/>
      <c r="B13" s="69"/>
      <c r="C13" s="47"/>
      <c r="D13" s="69" t="s">
        <v>902</v>
      </c>
      <c r="E13" s="723" t="s">
        <v>944</v>
      </c>
      <c r="F13" s="723" t="s">
        <v>945</v>
      </c>
      <c r="G13" s="69"/>
      <c r="H13" s="48"/>
      <c r="I13" s="9"/>
      <c r="J13" s="74" t="s">
        <v>129</v>
      </c>
      <c r="M13" s="8"/>
      <c r="N13" s="236" t="s">
        <v>614</v>
      </c>
      <c r="O13" s="41" t="s">
        <v>171</v>
      </c>
      <c r="P13" s="41" t="s">
        <v>573</v>
      </c>
      <c r="Q13" s="523">
        <f>+PDArate</f>
        <v>1.25E-3</v>
      </c>
      <c r="R13" s="9"/>
      <c r="S13" s="32">
        <v>11</v>
      </c>
      <c r="T13" s="85">
        <f>SUMIF(F14:F1013,S13,G14:G1013)</f>
        <v>0</v>
      </c>
    </row>
    <row r="14" spans="1:22" x14ac:dyDescent="0.2">
      <c r="A14" s="70">
        <f>ROW()-Q3line</f>
        <v>1</v>
      </c>
      <c r="B14" s="303">
        <f t="shared" ref="B14:B77" si="0">IF(ISBLANK(E14),0,VLOOKUP(TRIM(E14),AllVarieties,4,FALSE))</f>
        <v>0</v>
      </c>
      <c r="C14" s="304"/>
      <c r="D14" s="616"/>
      <c r="E14" s="616"/>
      <c r="F14" s="4"/>
      <c r="G14" s="40"/>
      <c r="H14" s="60"/>
      <c r="I14" s="9"/>
      <c r="J14" s="245"/>
      <c r="K14" s="32">
        <f t="shared" ref="K14:K77" si="1">IF(ISNA(+B14),1,0)</f>
        <v>0</v>
      </c>
      <c r="L14" s="32">
        <f t="shared" ref="L14:L77" si="2">IF(ISERR(+B14),1,0)</f>
        <v>0</v>
      </c>
      <c r="M14" s="318" t="str">
        <f>IF(+J14=0," ", IF(+J14=1," ","ERROR"))</f>
        <v xml:space="preserve"> </v>
      </c>
      <c r="N14" s="239">
        <f>IF(+J14=1,IF(G14&gt;0, +G14, 0),0)</f>
        <v>0</v>
      </c>
      <c r="O14" s="95">
        <f t="shared" ref="O14:O77" si="3">IF(VALUE(F14)&lt;1,0,IF(VALUE(F14)&gt;17,0,VLOOKUP(VALUE(B14),T10Value,VALUE(F14)+1,FALSE)))</f>
        <v>0</v>
      </c>
      <c r="P14" s="95">
        <f>ROUND(+N14,1)*O14</f>
        <v>0</v>
      </c>
      <c r="Q14" s="352">
        <f t="shared" ref="Q14:Q77" si="4">+P14*PDArate</f>
        <v>0</v>
      </c>
      <c r="R14" s="9"/>
      <c r="S14" s="32">
        <v>12</v>
      </c>
      <c r="T14" s="85">
        <f>SUMIF(F14:F1013,S14,G14:G1013)</f>
        <v>0</v>
      </c>
      <c r="V14" s="32">
        <f>IF(N14&gt;0,IF(P14&lt;=0,1,0),0)</f>
        <v>0</v>
      </c>
    </row>
    <row r="15" spans="1:22" x14ac:dyDescent="0.2">
      <c r="A15" s="70">
        <f>ROW()-Q3line</f>
        <v>2</v>
      </c>
      <c r="B15" s="303">
        <f t="shared" si="0"/>
        <v>0</v>
      </c>
      <c r="C15" s="304"/>
      <c r="D15" s="106"/>
      <c r="E15" s="106"/>
      <c r="F15" s="4"/>
      <c r="G15" s="40"/>
      <c r="H15" s="60"/>
      <c r="I15" s="9"/>
      <c r="J15" s="245"/>
      <c r="K15" s="32">
        <f t="shared" si="1"/>
        <v>0</v>
      </c>
      <c r="L15" s="32">
        <f t="shared" si="2"/>
        <v>0</v>
      </c>
      <c r="M15" s="318" t="str">
        <f t="shared" ref="M15:M78" si="5">IF(+J15=0," ", IF(+J15=1," ","ERROR"))</f>
        <v xml:space="preserve"> </v>
      </c>
      <c r="N15" s="239">
        <f t="shared" ref="N15:N78" si="6">IF(+J15=1,IF(G15&gt;0, +G15, 0),0)</f>
        <v>0</v>
      </c>
      <c r="O15" s="95">
        <f t="shared" si="3"/>
        <v>0</v>
      </c>
      <c r="P15" s="95">
        <f t="shared" ref="P15:P78" si="7">ROUND(+N15,1)*O15</f>
        <v>0</v>
      </c>
      <c r="Q15" s="352">
        <f t="shared" si="4"/>
        <v>0</v>
      </c>
      <c r="R15" s="9"/>
      <c r="S15" s="32">
        <v>13</v>
      </c>
      <c r="T15" s="85">
        <f>SUMIF(F14:F1013,S15,G14:G1013)</f>
        <v>0</v>
      </c>
      <c r="V15" s="32">
        <f t="shared" ref="V15:V78" si="8">IF(N15&gt;0,IF(P15&lt;=0,1,0),0)</f>
        <v>0</v>
      </c>
    </row>
    <row r="16" spans="1:22" x14ac:dyDescent="0.2">
      <c r="A16" s="70">
        <f>ROW()-Q3line</f>
        <v>3</v>
      </c>
      <c r="B16" s="303">
        <f t="shared" si="0"/>
        <v>0</v>
      </c>
      <c r="C16" s="304"/>
      <c r="D16" s="106"/>
      <c r="E16" s="106"/>
      <c r="F16" s="4"/>
      <c r="G16" s="40"/>
      <c r="H16" s="60"/>
      <c r="I16" s="9"/>
      <c r="J16" s="245"/>
      <c r="K16" s="32">
        <f t="shared" si="1"/>
        <v>0</v>
      </c>
      <c r="L16" s="32">
        <f t="shared" si="2"/>
        <v>0</v>
      </c>
      <c r="M16" s="318" t="str">
        <f t="shared" si="5"/>
        <v xml:space="preserve"> </v>
      </c>
      <c r="N16" s="239">
        <f t="shared" si="6"/>
        <v>0</v>
      </c>
      <c r="O16" s="95">
        <f t="shared" si="3"/>
        <v>0</v>
      </c>
      <c r="P16" s="95">
        <f t="shared" si="7"/>
        <v>0</v>
      </c>
      <c r="Q16" s="352">
        <f t="shared" si="4"/>
        <v>0</v>
      </c>
      <c r="R16" s="9"/>
      <c r="S16" s="32">
        <v>14</v>
      </c>
      <c r="T16" s="85">
        <f>SUMIF(F14:F1013,S16,G14:G1013)</f>
        <v>0</v>
      </c>
      <c r="V16" s="32">
        <f t="shared" si="8"/>
        <v>0</v>
      </c>
    </row>
    <row r="17" spans="1:22" x14ac:dyDescent="0.2">
      <c r="A17" s="70">
        <f t="shared" ref="A17:A80" si="9">ROW()-Q3line</f>
        <v>4</v>
      </c>
      <c r="B17" s="303">
        <f t="shared" si="0"/>
        <v>0</v>
      </c>
      <c r="C17" s="304"/>
      <c r="D17" s="106"/>
      <c r="E17" s="106"/>
      <c r="F17" s="4"/>
      <c r="G17" s="40"/>
      <c r="H17" s="60"/>
      <c r="I17" s="9"/>
      <c r="J17" s="245"/>
      <c r="K17" s="32">
        <f t="shared" si="1"/>
        <v>0</v>
      </c>
      <c r="L17" s="32">
        <f t="shared" si="2"/>
        <v>0</v>
      </c>
      <c r="M17" s="318" t="str">
        <f t="shared" si="5"/>
        <v xml:space="preserve"> </v>
      </c>
      <c r="N17" s="239">
        <f t="shared" si="6"/>
        <v>0</v>
      </c>
      <c r="O17" s="95">
        <f t="shared" si="3"/>
        <v>0</v>
      </c>
      <c r="P17" s="95">
        <f t="shared" si="7"/>
        <v>0</v>
      </c>
      <c r="Q17" s="352">
        <f t="shared" si="4"/>
        <v>0</v>
      </c>
      <c r="R17" s="9"/>
      <c r="S17" s="32">
        <v>15</v>
      </c>
      <c r="T17" s="85">
        <f>SUMIF(F14:F1013,S17,G14:G1013)</f>
        <v>0</v>
      </c>
      <c r="V17" s="32">
        <f t="shared" si="8"/>
        <v>0</v>
      </c>
    </row>
    <row r="18" spans="1:22" x14ac:dyDescent="0.2">
      <c r="A18" s="70">
        <f t="shared" si="9"/>
        <v>5</v>
      </c>
      <c r="B18" s="303">
        <f t="shared" si="0"/>
        <v>0</v>
      </c>
      <c r="C18" s="304"/>
      <c r="D18" s="106"/>
      <c r="E18" s="106"/>
      <c r="F18" s="4"/>
      <c r="G18" s="40"/>
      <c r="H18" s="60"/>
      <c r="I18" s="9"/>
      <c r="J18" s="245"/>
      <c r="K18" s="32">
        <f t="shared" si="1"/>
        <v>0</v>
      </c>
      <c r="L18" s="32">
        <f t="shared" si="2"/>
        <v>0</v>
      </c>
      <c r="M18" s="318" t="str">
        <f t="shared" si="5"/>
        <v xml:space="preserve"> </v>
      </c>
      <c r="N18" s="239">
        <f t="shared" si="6"/>
        <v>0</v>
      </c>
      <c r="O18" s="95">
        <f t="shared" si="3"/>
        <v>0</v>
      </c>
      <c r="P18" s="95">
        <f t="shared" si="7"/>
        <v>0</v>
      </c>
      <c r="Q18" s="352">
        <f t="shared" si="4"/>
        <v>0</v>
      </c>
      <c r="R18" s="9"/>
      <c r="S18" s="32">
        <v>16</v>
      </c>
      <c r="T18" s="85">
        <f>SUMIF(F14:F1013,S18,G14:G1013)</f>
        <v>0</v>
      </c>
      <c r="V18" s="32">
        <f t="shared" si="8"/>
        <v>0</v>
      </c>
    </row>
    <row r="19" spans="1:22" x14ac:dyDescent="0.2">
      <c r="A19" s="70">
        <f t="shared" si="9"/>
        <v>6</v>
      </c>
      <c r="B19" s="303">
        <f t="shared" si="0"/>
        <v>0</v>
      </c>
      <c r="C19" s="304"/>
      <c r="D19" s="106"/>
      <c r="E19" s="106"/>
      <c r="F19" s="4"/>
      <c r="G19" s="40"/>
      <c r="H19" s="60"/>
      <c r="I19" s="9"/>
      <c r="J19" s="245"/>
      <c r="K19" s="32">
        <f t="shared" si="1"/>
        <v>0</v>
      </c>
      <c r="L19" s="32">
        <f t="shared" si="2"/>
        <v>0</v>
      </c>
      <c r="M19" s="318" t="str">
        <f t="shared" si="5"/>
        <v xml:space="preserve"> </v>
      </c>
      <c r="N19" s="239">
        <f t="shared" si="6"/>
        <v>0</v>
      </c>
      <c r="O19" s="95">
        <f t="shared" si="3"/>
        <v>0</v>
      </c>
      <c r="P19" s="95">
        <f t="shared" si="7"/>
        <v>0</v>
      </c>
      <c r="Q19" s="352">
        <f t="shared" si="4"/>
        <v>0</v>
      </c>
      <c r="R19" s="9"/>
      <c r="S19" s="32">
        <v>17</v>
      </c>
      <c r="T19" s="85">
        <f>SUMIF(F14:F1013,S19,G14:G1013)</f>
        <v>0</v>
      </c>
      <c r="V19" s="32">
        <f t="shared" si="8"/>
        <v>0</v>
      </c>
    </row>
    <row r="20" spans="1:22" x14ac:dyDescent="0.2">
      <c r="A20" s="70">
        <f t="shared" si="9"/>
        <v>7</v>
      </c>
      <c r="B20" s="303">
        <f t="shared" si="0"/>
        <v>0</v>
      </c>
      <c r="C20" s="304"/>
      <c r="D20" s="106"/>
      <c r="E20" s="106"/>
      <c r="F20" s="4"/>
      <c r="G20" s="40"/>
      <c r="H20" s="60"/>
      <c r="I20" s="9"/>
      <c r="J20" s="245"/>
      <c r="K20" s="32">
        <f t="shared" si="1"/>
        <v>0</v>
      </c>
      <c r="L20" s="32">
        <f t="shared" si="2"/>
        <v>0</v>
      </c>
      <c r="M20" s="318" t="str">
        <f t="shared" si="5"/>
        <v xml:space="preserve"> </v>
      </c>
      <c r="N20" s="239">
        <f t="shared" si="6"/>
        <v>0</v>
      </c>
      <c r="O20" s="95">
        <f t="shared" si="3"/>
        <v>0</v>
      </c>
      <c r="P20" s="95">
        <f t="shared" si="7"/>
        <v>0</v>
      </c>
      <c r="Q20" s="352">
        <f t="shared" si="4"/>
        <v>0</v>
      </c>
      <c r="R20" s="9"/>
      <c r="V20" s="32">
        <f t="shared" si="8"/>
        <v>0</v>
      </c>
    </row>
    <row r="21" spans="1:22" x14ac:dyDescent="0.2">
      <c r="A21" s="70">
        <f t="shared" si="9"/>
        <v>8</v>
      </c>
      <c r="B21" s="303">
        <f t="shared" si="0"/>
        <v>0</v>
      </c>
      <c r="C21" s="304"/>
      <c r="D21" s="106"/>
      <c r="E21" s="106"/>
      <c r="F21" s="4"/>
      <c r="G21" s="40"/>
      <c r="H21" s="60"/>
      <c r="I21" s="9"/>
      <c r="J21" s="245"/>
      <c r="K21" s="32">
        <f t="shared" si="1"/>
        <v>0</v>
      </c>
      <c r="L21" s="32">
        <f t="shared" si="2"/>
        <v>0</v>
      </c>
      <c r="M21" s="318" t="str">
        <f t="shared" si="5"/>
        <v xml:space="preserve"> </v>
      </c>
      <c r="N21" s="239">
        <f t="shared" si="6"/>
        <v>0</v>
      </c>
      <c r="O21" s="95">
        <f t="shared" si="3"/>
        <v>0</v>
      </c>
      <c r="P21" s="95">
        <f t="shared" si="7"/>
        <v>0</v>
      </c>
      <c r="Q21" s="352">
        <f t="shared" si="4"/>
        <v>0</v>
      </c>
      <c r="R21" s="9"/>
      <c r="V21" s="32">
        <f t="shared" si="8"/>
        <v>0</v>
      </c>
    </row>
    <row r="22" spans="1:22" x14ac:dyDescent="0.2">
      <c r="A22" s="70">
        <f t="shared" si="9"/>
        <v>9</v>
      </c>
      <c r="B22" s="303">
        <f t="shared" si="0"/>
        <v>0</v>
      </c>
      <c r="C22" s="304"/>
      <c r="D22" s="106"/>
      <c r="E22" s="106"/>
      <c r="F22" s="4"/>
      <c r="G22" s="40"/>
      <c r="H22" s="60"/>
      <c r="I22" s="9"/>
      <c r="J22" s="245"/>
      <c r="K22" s="32">
        <f t="shared" si="1"/>
        <v>0</v>
      </c>
      <c r="L22" s="32">
        <f t="shared" si="2"/>
        <v>0</v>
      </c>
      <c r="M22" s="318" t="str">
        <f t="shared" si="5"/>
        <v xml:space="preserve"> </v>
      </c>
      <c r="N22" s="239">
        <f t="shared" si="6"/>
        <v>0</v>
      </c>
      <c r="O22" s="95">
        <f t="shared" si="3"/>
        <v>0</v>
      </c>
      <c r="P22" s="95">
        <f t="shared" si="7"/>
        <v>0</v>
      </c>
      <c r="Q22" s="352">
        <f t="shared" si="4"/>
        <v>0</v>
      </c>
      <c r="R22" s="9"/>
      <c r="V22" s="32">
        <f t="shared" si="8"/>
        <v>0</v>
      </c>
    </row>
    <row r="23" spans="1:22" x14ac:dyDescent="0.2">
      <c r="A23" s="70">
        <f t="shared" si="9"/>
        <v>10</v>
      </c>
      <c r="B23" s="303">
        <f t="shared" si="0"/>
        <v>0</v>
      </c>
      <c r="C23" s="304"/>
      <c r="D23" s="106"/>
      <c r="E23" s="106"/>
      <c r="F23" s="4"/>
      <c r="G23" s="40"/>
      <c r="H23" s="60"/>
      <c r="I23" s="9"/>
      <c r="J23" s="245"/>
      <c r="K23" s="32">
        <f t="shared" si="1"/>
        <v>0</v>
      </c>
      <c r="L23" s="32">
        <f t="shared" si="2"/>
        <v>0</v>
      </c>
      <c r="M23" s="318" t="str">
        <f t="shared" si="5"/>
        <v xml:space="preserve"> </v>
      </c>
      <c r="N23" s="239">
        <f t="shared" si="6"/>
        <v>0</v>
      </c>
      <c r="O23" s="95">
        <f t="shared" si="3"/>
        <v>0</v>
      </c>
      <c r="P23" s="95">
        <f t="shared" si="7"/>
        <v>0</v>
      </c>
      <c r="Q23" s="352">
        <f t="shared" si="4"/>
        <v>0</v>
      </c>
      <c r="R23" s="9"/>
      <c r="V23" s="32">
        <f t="shared" si="8"/>
        <v>0</v>
      </c>
    </row>
    <row r="24" spans="1:22" x14ac:dyDescent="0.2">
      <c r="A24" s="70">
        <f t="shared" si="9"/>
        <v>11</v>
      </c>
      <c r="B24" s="303">
        <f t="shared" si="0"/>
        <v>0</v>
      </c>
      <c r="C24" s="304"/>
      <c r="D24" s="106"/>
      <c r="E24" s="106"/>
      <c r="F24" s="4"/>
      <c r="G24" s="40"/>
      <c r="H24" s="60"/>
      <c r="I24" s="9"/>
      <c r="J24" s="245"/>
      <c r="K24" s="32">
        <f t="shared" si="1"/>
        <v>0</v>
      </c>
      <c r="L24" s="32">
        <f t="shared" si="2"/>
        <v>0</v>
      </c>
      <c r="M24" s="318" t="str">
        <f t="shared" si="5"/>
        <v xml:space="preserve"> </v>
      </c>
      <c r="N24" s="239">
        <f t="shared" si="6"/>
        <v>0</v>
      </c>
      <c r="O24" s="95">
        <f t="shared" si="3"/>
        <v>0</v>
      </c>
      <c r="P24" s="95">
        <f t="shared" si="7"/>
        <v>0</v>
      </c>
      <c r="Q24" s="352">
        <f t="shared" si="4"/>
        <v>0</v>
      </c>
      <c r="R24" s="9"/>
      <c r="V24" s="32">
        <f t="shared" si="8"/>
        <v>0</v>
      </c>
    </row>
    <row r="25" spans="1:22" x14ac:dyDescent="0.2">
      <c r="A25" s="70">
        <f t="shared" si="9"/>
        <v>12</v>
      </c>
      <c r="B25" s="303">
        <f t="shared" si="0"/>
        <v>0</v>
      </c>
      <c r="C25" s="304"/>
      <c r="D25" s="106"/>
      <c r="E25" s="106"/>
      <c r="F25" s="4"/>
      <c r="G25" s="40"/>
      <c r="H25" s="60"/>
      <c r="I25" s="9"/>
      <c r="J25" s="245"/>
      <c r="K25" s="32">
        <f t="shared" si="1"/>
        <v>0</v>
      </c>
      <c r="L25" s="32">
        <f t="shared" si="2"/>
        <v>0</v>
      </c>
      <c r="M25" s="318" t="str">
        <f t="shared" si="5"/>
        <v xml:space="preserve"> </v>
      </c>
      <c r="N25" s="239">
        <f t="shared" si="6"/>
        <v>0</v>
      </c>
      <c r="O25" s="95">
        <f t="shared" si="3"/>
        <v>0</v>
      </c>
      <c r="P25" s="95">
        <f t="shared" si="7"/>
        <v>0</v>
      </c>
      <c r="Q25" s="352">
        <f t="shared" si="4"/>
        <v>0</v>
      </c>
      <c r="R25" s="9"/>
      <c r="V25" s="32">
        <f t="shared" si="8"/>
        <v>0</v>
      </c>
    </row>
    <row r="26" spans="1:22" x14ac:dyDescent="0.2">
      <c r="A26" s="70">
        <f t="shared" si="9"/>
        <v>13</v>
      </c>
      <c r="B26" s="303">
        <f t="shared" si="0"/>
        <v>0</v>
      </c>
      <c r="C26" s="304"/>
      <c r="D26" s="106"/>
      <c r="E26" s="106"/>
      <c r="F26" s="4"/>
      <c r="G26" s="40"/>
      <c r="H26" s="60"/>
      <c r="I26" s="9"/>
      <c r="J26" s="245"/>
      <c r="K26" s="32">
        <f t="shared" si="1"/>
        <v>0</v>
      </c>
      <c r="L26" s="32">
        <f t="shared" si="2"/>
        <v>0</v>
      </c>
      <c r="M26" s="318" t="str">
        <f t="shared" si="5"/>
        <v xml:space="preserve"> </v>
      </c>
      <c r="N26" s="239">
        <f t="shared" si="6"/>
        <v>0</v>
      </c>
      <c r="O26" s="95">
        <f t="shared" si="3"/>
        <v>0</v>
      </c>
      <c r="P26" s="95">
        <f t="shared" si="7"/>
        <v>0</v>
      </c>
      <c r="Q26" s="352">
        <f t="shared" si="4"/>
        <v>0</v>
      </c>
      <c r="R26" s="9"/>
      <c r="V26" s="32">
        <f t="shared" si="8"/>
        <v>0</v>
      </c>
    </row>
    <row r="27" spans="1:22" x14ac:dyDescent="0.2">
      <c r="A27" s="70">
        <f t="shared" si="9"/>
        <v>14</v>
      </c>
      <c r="B27" s="303">
        <f t="shared" si="0"/>
        <v>0</v>
      </c>
      <c r="C27" s="304"/>
      <c r="D27" s="106"/>
      <c r="E27" s="106"/>
      <c r="F27" s="4"/>
      <c r="G27" s="40"/>
      <c r="H27" s="60"/>
      <c r="I27" s="9"/>
      <c r="J27" s="245"/>
      <c r="K27" s="32">
        <f t="shared" si="1"/>
        <v>0</v>
      </c>
      <c r="L27" s="32">
        <f t="shared" si="2"/>
        <v>0</v>
      </c>
      <c r="M27" s="318" t="str">
        <f t="shared" si="5"/>
        <v xml:space="preserve"> </v>
      </c>
      <c r="N27" s="239">
        <f t="shared" si="6"/>
        <v>0</v>
      </c>
      <c r="O27" s="95">
        <f t="shared" si="3"/>
        <v>0</v>
      </c>
      <c r="P27" s="95">
        <f t="shared" si="7"/>
        <v>0</v>
      </c>
      <c r="Q27" s="352">
        <f t="shared" si="4"/>
        <v>0</v>
      </c>
      <c r="R27" s="9"/>
      <c r="V27" s="32">
        <f t="shared" si="8"/>
        <v>0</v>
      </c>
    </row>
    <row r="28" spans="1:22" x14ac:dyDescent="0.2">
      <c r="A28" s="70">
        <f t="shared" si="9"/>
        <v>15</v>
      </c>
      <c r="B28" s="303">
        <f t="shared" si="0"/>
        <v>0</v>
      </c>
      <c r="C28" s="304"/>
      <c r="D28" s="106"/>
      <c r="E28" s="106"/>
      <c r="F28" s="4"/>
      <c r="G28" s="40"/>
      <c r="H28" s="60"/>
      <c r="I28" s="9"/>
      <c r="J28" s="245"/>
      <c r="K28" s="32">
        <f t="shared" si="1"/>
        <v>0</v>
      </c>
      <c r="L28" s="32">
        <f t="shared" si="2"/>
        <v>0</v>
      </c>
      <c r="M28" s="318" t="str">
        <f t="shared" si="5"/>
        <v xml:space="preserve"> </v>
      </c>
      <c r="N28" s="239">
        <f t="shared" si="6"/>
        <v>0</v>
      </c>
      <c r="O28" s="95">
        <f t="shared" si="3"/>
        <v>0</v>
      </c>
      <c r="P28" s="95">
        <f t="shared" si="7"/>
        <v>0</v>
      </c>
      <c r="Q28" s="352">
        <f t="shared" si="4"/>
        <v>0</v>
      </c>
      <c r="R28" s="9"/>
      <c r="V28" s="32">
        <f t="shared" si="8"/>
        <v>0</v>
      </c>
    </row>
    <row r="29" spans="1:22" x14ac:dyDescent="0.2">
      <c r="A29" s="70">
        <f t="shared" si="9"/>
        <v>16</v>
      </c>
      <c r="B29" s="303">
        <f t="shared" si="0"/>
        <v>0</v>
      </c>
      <c r="C29" s="304"/>
      <c r="D29" s="106"/>
      <c r="E29" s="106"/>
      <c r="F29" s="4"/>
      <c r="G29" s="40"/>
      <c r="H29" s="60"/>
      <c r="I29" s="9"/>
      <c r="J29" s="245"/>
      <c r="K29" s="32">
        <f t="shared" si="1"/>
        <v>0</v>
      </c>
      <c r="L29" s="32">
        <f t="shared" si="2"/>
        <v>0</v>
      </c>
      <c r="M29" s="318" t="str">
        <f t="shared" si="5"/>
        <v xml:space="preserve"> </v>
      </c>
      <c r="N29" s="239">
        <f t="shared" si="6"/>
        <v>0</v>
      </c>
      <c r="O29" s="95">
        <f t="shared" si="3"/>
        <v>0</v>
      </c>
      <c r="P29" s="95">
        <f t="shared" si="7"/>
        <v>0</v>
      </c>
      <c r="Q29" s="352">
        <f t="shared" si="4"/>
        <v>0</v>
      </c>
      <c r="R29" s="9"/>
      <c r="V29" s="32">
        <f t="shared" si="8"/>
        <v>0</v>
      </c>
    </row>
    <row r="30" spans="1:22" x14ac:dyDescent="0.2">
      <c r="A30" s="70">
        <f t="shared" si="9"/>
        <v>17</v>
      </c>
      <c r="B30" s="303">
        <f t="shared" si="0"/>
        <v>0</v>
      </c>
      <c r="C30" s="304"/>
      <c r="D30" s="106"/>
      <c r="E30" s="106"/>
      <c r="F30" s="4"/>
      <c r="G30" s="40"/>
      <c r="H30" s="60"/>
      <c r="I30" s="9"/>
      <c r="J30" s="245"/>
      <c r="K30" s="32">
        <f t="shared" si="1"/>
        <v>0</v>
      </c>
      <c r="L30" s="32">
        <f t="shared" si="2"/>
        <v>0</v>
      </c>
      <c r="M30" s="318" t="str">
        <f t="shared" si="5"/>
        <v xml:space="preserve"> </v>
      </c>
      <c r="N30" s="239">
        <f t="shared" si="6"/>
        <v>0</v>
      </c>
      <c r="O30" s="95">
        <f t="shared" si="3"/>
        <v>0</v>
      </c>
      <c r="P30" s="95">
        <f t="shared" si="7"/>
        <v>0</v>
      </c>
      <c r="Q30" s="352">
        <f t="shared" si="4"/>
        <v>0</v>
      </c>
      <c r="R30" s="9"/>
      <c r="V30" s="32">
        <f t="shared" si="8"/>
        <v>0</v>
      </c>
    </row>
    <row r="31" spans="1:22" x14ac:dyDescent="0.2">
      <c r="A31" s="70">
        <f t="shared" si="9"/>
        <v>18</v>
      </c>
      <c r="B31" s="303">
        <f t="shared" si="0"/>
        <v>0</v>
      </c>
      <c r="C31" s="304"/>
      <c r="D31" s="106"/>
      <c r="E31" s="106"/>
      <c r="F31" s="4"/>
      <c r="G31" s="40"/>
      <c r="H31" s="60"/>
      <c r="I31" s="9"/>
      <c r="J31" s="245"/>
      <c r="K31" s="32">
        <f t="shared" si="1"/>
        <v>0</v>
      </c>
      <c r="L31" s="32">
        <f t="shared" si="2"/>
        <v>0</v>
      </c>
      <c r="M31" s="318" t="str">
        <f t="shared" si="5"/>
        <v xml:space="preserve"> </v>
      </c>
      <c r="N31" s="239">
        <f t="shared" si="6"/>
        <v>0</v>
      </c>
      <c r="O31" s="95">
        <f t="shared" si="3"/>
        <v>0</v>
      </c>
      <c r="P31" s="95">
        <f t="shared" si="7"/>
        <v>0</v>
      </c>
      <c r="Q31" s="352">
        <f t="shared" si="4"/>
        <v>0</v>
      </c>
      <c r="R31" s="9"/>
      <c r="V31" s="32">
        <f t="shared" si="8"/>
        <v>0</v>
      </c>
    </row>
    <row r="32" spans="1:22" x14ac:dyDescent="0.2">
      <c r="A32" s="70">
        <f t="shared" si="9"/>
        <v>19</v>
      </c>
      <c r="B32" s="303">
        <f t="shared" si="0"/>
        <v>0</v>
      </c>
      <c r="C32" s="304"/>
      <c r="D32" s="106"/>
      <c r="E32" s="106"/>
      <c r="F32" s="4"/>
      <c r="G32" s="40"/>
      <c r="H32" s="60"/>
      <c r="I32" s="9"/>
      <c r="J32" s="245"/>
      <c r="K32" s="32">
        <f t="shared" si="1"/>
        <v>0</v>
      </c>
      <c r="L32" s="32">
        <f t="shared" si="2"/>
        <v>0</v>
      </c>
      <c r="M32" s="318" t="str">
        <f t="shared" si="5"/>
        <v xml:space="preserve"> </v>
      </c>
      <c r="N32" s="239">
        <f t="shared" si="6"/>
        <v>0</v>
      </c>
      <c r="O32" s="95">
        <f t="shared" si="3"/>
        <v>0</v>
      </c>
      <c r="P32" s="95">
        <f t="shared" si="7"/>
        <v>0</v>
      </c>
      <c r="Q32" s="352">
        <f t="shared" si="4"/>
        <v>0</v>
      </c>
      <c r="R32" s="9"/>
      <c r="V32" s="32">
        <f t="shared" si="8"/>
        <v>0</v>
      </c>
    </row>
    <row r="33" spans="1:22" x14ac:dyDescent="0.2">
      <c r="A33" s="70">
        <f t="shared" si="9"/>
        <v>20</v>
      </c>
      <c r="B33" s="303">
        <f t="shared" si="0"/>
        <v>0</v>
      </c>
      <c r="C33" s="304"/>
      <c r="D33" s="106"/>
      <c r="E33" s="106"/>
      <c r="F33" s="4"/>
      <c r="G33" s="40"/>
      <c r="H33" s="60"/>
      <c r="I33" s="9"/>
      <c r="J33" s="245"/>
      <c r="K33" s="32">
        <f t="shared" si="1"/>
        <v>0</v>
      </c>
      <c r="L33" s="32">
        <f t="shared" si="2"/>
        <v>0</v>
      </c>
      <c r="M33" s="318" t="str">
        <f t="shared" si="5"/>
        <v xml:space="preserve"> </v>
      </c>
      <c r="N33" s="239">
        <f t="shared" si="6"/>
        <v>0</v>
      </c>
      <c r="O33" s="95">
        <f t="shared" si="3"/>
        <v>0</v>
      </c>
      <c r="P33" s="95">
        <f t="shared" si="7"/>
        <v>0</v>
      </c>
      <c r="Q33" s="352">
        <f t="shared" si="4"/>
        <v>0</v>
      </c>
      <c r="R33" s="9"/>
      <c r="V33" s="32">
        <f t="shared" si="8"/>
        <v>0</v>
      </c>
    </row>
    <row r="34" spans="1:22" x14ac:dyDescent="0.2">
      <c r="A34" s="70">
        <f t="shared" si="9"/>
        <v>21</v>
      </c>
      <c r="B34" s="303">
        <f t="shared" si="0"/>
        <v>0</v>
      </c>
      <c r="C34" s="304"/>
      <c r="D34" s="106"/>
      <c r="E34" s="106"/>
      <c r="F34" s="4"/>
      <c r="G34" s="40"/>
      <c r="H34" s="60"/>
      <c r="I34" s="9"/>
      <c r="J34" s="245"/>
      <c r="K34" s="32">
        <f t="shared" si="1"/>
        <v>0</v>
      </c>
      <c r="L34" s="32">
        <f t="shared" si="2"/>
        <v>0</v>
      </c>
      <c r="M34" s="318" t="str">
        <f t="shared" si="5"/>
        <v xml:space="preserve"> </v>
      </c>
      <c r="N34" s="239">
        <f t="shared" si="6"/>
        <v>0</v>
      </c>
      <c r="O34" s="95">
        <f t="shared" si="3"/>
        <v>0</v>
      </c>
      <c r="P34" s="95">
        <f t="shared" si="7"/>
        <v>0</v>
      </c>
      <c r="Q34" s="352">
        <f t="shared" si="4"/>
        <v>0</v>
      </c>
      <c r="R34" s="9"/>
      <c r="V34" s="32">
        <f t="shared" si="8"/>
        <v>0</v>
      </c>
    </row>
    <row r="35" spans="1:22" x14ac:dyDescent="0.2">
      <c r="A35" s="70">
        <f t="shared" si="9"/>
        <v>22</v>
      </c>
      <c r="B35" s="303">
        <f t="shared" si="0"/>
        <v>0</v>
      </c>
      <c r="C35" s="304"/>
      <c r="D35" s="106"/>
      <c r="E35" s="106"/>
      <c r="F35" s="4"/>
      <c r="G35" s="40"/>
      <c r="H35" s="60"/>
      <c r="I35" s="9"/>
      <c r="J35" s="245"/>
      <c r="K35" s="32">
        <f t="shared" si="1"/>
        <v>0</v>
      </c>
      <c r="L35" s="32">
        <f t="shared" si="2"/>
        <v>0</v>
      </c>
      <c r="M35" s="318" t="str">
        <f t="shared" si="5"/>
        <v xml:space="preserve"> </v>
      </c>
      <c r="N35" s="239">
        <f t="shared" si="6"/>
        <v>0</v>
      </c>
      <c r="O35" s="95">
        <f t="shared" si="3"/>
        <v>0</v>
      </c>
      <c r="P35" s="95">
        <f t="shared" si="7"/>
        <v>0</v>
      </c>
      <c r="Q35" s="352">
        <f t="shared" si="4"/>
        <v>0</v>
      </c>
      <c r="R35" s="9"/>
      <c r="V35" s="32">
        <f t="shared" si="8"/>
        <v>0</v>
      </c>
    </row>
    <row r="36" spans="1:22" x14ac:dyDescent="0.2">
      <c r="A36" s="70">
        <f t="shared" si="9"/>
        <v>23</v>
      </c>
      <c r="B36" s="303">
        <f t="shared" si="0"/>
        <v>0</v>
      </c>
      <c r="C36" s="304"/>
      <c r="D36" s="106"/>
      <c r="E36" s="106"/>
      <c r="F36" s="4"/>
      <c r="G36" s="40"/>
      <c r="H36" s="60"/>
      <c r="I36" s="9"/>
      <c r="J36" s="245"/>
      <c r="K36" s="32">
        <f t="shared" si="1"/>
        <v>0</v>
      </c>
      <c r="L36" s="32">
        <f t="shared" si="2"/>
        <v>0</v>
      </c>
      <c r="M36" s="318" t="str">
        <f t="shared" si="5"/>
        <v xml:space="preserve"> </v>
      </c>
      <c r="N36" s="239">
        <f t="shared" si="6"/>
        <v>0</v>
      </c>
      <c r="O36" s="95">
        <f t="shared" si="3"/>
        <v>0</v>
      </c>
      <c r="P36" s="95">
        <f t="shared" si="7"/>
        <v>0</v>
      </c>
      <c r="Q36" s="352">
        <f t="shared" si="4"/>
        <v>0</v>
      </c>
      <c r="R36" s="9"/>
      <c r="V36" s="32">
        <f t="shared" si="8"/>
        <v>0</v>
      </c>
    </row>
    <row r="37" spans="1:22" x14ac:dyDescent="0.2">
      <c r="A37" s="70">
        <f t="shared" si="9"/>
        <v>24</v>
      </c>
      <c r="B37" s="303">
        <f t="shared" si="0"/>
        <v>0</v>
      </c>
      <c r="C37" s="304"/>
      <c r="D37" s="106"/>
      <c r="E37" s="106"/>
      <c r="F37" s="4"/>
      <c r="G37" s="40"/>
      <c r="H37" s="60"/>
      <c r="I37" s="9"/>
      <c r="J37" s="245"/>
      <c r="K37" s="32">
        <f t="shared" si="1"/>
        <v>0</v>
      </c>
      <c r="L37" s="32">
        <f t="shared" si="2"/>
        <v>0</v>
      </c>
      <c r="M37" s="318" t="str">
        <f t="shared" si="5"/>
        <v xml:space="preserve"> </v>
      </c>
      <c r="N37" s="239">
        <f t="shared" si="6"/>
        <v>0</v>
      </c>
      <c r="O37" s="95">
        <f t="shared" si="3"/>
        <v>0</v>
      </c>
      <c r="P37" s="95">
        <f t="shared" si="7"/>
        <v>0</v>
      </c>
      <c r="Q37" s="352">
        <f t="shared" si="4"/>
        <v>0</v>
      </c>
      <c r="R37" s="9"/>
      <c r="V37" s="32">
        <f t="shared" si="8"/>
        <v>0</v>
      </c>
    </row>
    <row r="38" spans="1:22" x14ac:dyDescent="0.2">
      <c r="A38" s="70">
        <f t="shared" si="9"/>
        <v>25</v>
      </c>
      <c r="B38" s="303">
        <f t="shared" si="0"/>
        <v>0</v>
      </c>
      <c r="C38" s="304"/>
      <c r="D38" s="106"/>
      <c r="E38" s="106"/>
      <c r="F38" s="4"/>
      <c r="G38" s="40"/>
      <c r="H38" s="60"/>
      <c r="I38" s="9"/>
      <c r="J38" s="245"/>
      <c r="K38" s="32">
        <f t="shared" si="1"/>
        <v>0</v>
      </c>
      <c r="L38" s="32">
        <f t="shared" si="2"/>
        <v>0</v>
      </c>
      <c r="M38" s="318" t="str">
        <f t="shared" si="5"/>
        <v xml:space="preserve"> </v>
      </c>
      <c r="N38" s="239">
        <f t="shared" si="6"/>
        <v>0</v>
      </c>
      <c r="O38" s="95">
        <f t="shared" si="3"/>
        <v>0</v>
      </c>
      <c r="P38" s="95">
        <f t="shared" si="7"/>
        <v>0</v>
      </c>
      <c r="Q38" s="352">
        <f t="shared" si="4"/>
        <v>0</v>
      </c>
      <c r="R38" s="9"/>
      <c r="V38" s="32">
        <f t="shared" si="8"/>
        <v>0</v>
      </c>
    </row>
    <row r="39" spans="1:22" x14ac:dyDescent="0.2">
      <c r="A39" s="70">
        <f t="shared" si="9"/>
        <v>26</v>
      </c>
      <c r="B39" s="303">
        <f t="shared" si="0"/>
        <v>0</v>
      </c>
      <c r="C39" s="304"/>
      <c r="D39" s="106"/>
      <c r="E39" s="106"/>
      <c r="F39" s="4"/>
      <c r="G39" s="40"/>
      <c r="H39" s="60"/>
      <c r="I39" s="9"/>
      <c r="J39" s="245"/>
      <c r="K39" s="32">
        <f t="shared" si="1"/>
        <v>0</v>
      </c>
      <c r="L39" s="32">
        <f t="shared" si="2"/>
        <v>0</v>
      </c>
      <c r="M39" s="318" t="str">
        <f t="shared" si="5"/>
        <v xml:space="preserve"> </v>
      </c>
      <c r="N39" s="239">
        <f t="shared" si="6"/>
        <v>0</v>
      </c>
      <c r="O39" s="95">
        <f t="shared" si="3"/>
        <v>0</v>
      </c>
      <c r="P39" s="95">
        <f t="shared" si="7"/>
        <v>0</v>
      </c>
      <c r="Q39" s="352">
        <f t="shared" si="4"/>
        <v>0</v>
      </c>
      <c r="R39" s="9"/>
      <c r="V39" s="32">
        <f t="shared" si="8"/>
        <v>0</v>
      </c>
    </row>
    <row r="40" spans="1:22" x14ac:dyDescent="0.2">
      <c r="A40" s="70">
        <f t="shared" si="9"/>
        <v>27</v>
      </c>
      <c r="B40" s="303">
        <f t="shared" si="0"/>
        <v>0</v>
      </c>
      <c r="C40" s="304"/>
      <c r="D40" s="106"/>
      <c r="E40" s="106"/>
      <c r="F40" s="4"/>
      <c r="G40" s="40"/>
      <c r="H40" s="60"/>
      <c r="I40" s="9"/>
      <c r="J40" s="245"/>
      <c r="K40" s="32">
        <f t="shared" si="1"/>
        <v>0</v>
      </c>
      <c r="L40" s="32">
        <f t="shared" si="2"/>
        <v>0</v>
      </c>
      <c r="M40" s="318" t="str">
        <f t="shared" si="5"/>
        <v xml:space="preserve"> </v>
      </c>
      <c r="N40" s="239">
        <f t="shared" si="6"/>
        <v>0</v>
      </c>
      <c r="O40" s="95">
        <f t="shared" si="3"/>
        <v>0</v>
      </c>
      <c r="P40" s="95">
        <f t="shared" si="7"/>
        <v>0</v>
      </c>
      <c r="Q40" s="352">
        <f t="shared" si="4"/>
        <v>0</v>
      </c>
      <c r="R40" s="9"/>
      <c r="V40" s="32">
        <f t="shared" si="8"/>
        <v>0</v>
      </c>
    </row>
    <row r="41" spans="1:22" x14ac:dyDescent="0.2">
      <c r="A41" s="70">
        <f t="shared" si="9"/>
        <v>28</v>
      </c>
      <c r="B41" s="303">
        <f t="shared" si="0"/>
        <v>0</v>
      </c>
      <c r="C41" s="304"/>
      <c r="D41" s="106"/>
      <c r="E41" s="106"/>
      <c r="F41" s="4"/>
      <c r="G41" s="40"/>
      <c r="H41" s="60"/>
      <c r="I41" s="9"/>
      <c r="J41" s="245"/>
      <c r="K41" s="32">
        <f t="shared" si="1"/>
        <v>0</v>
      </c>
      <c r="L41" s="32">
        <f t="shared" si="2"/>
        <v>0</v>
      </c>
      <c r="M41" s="318" t="str">
        <f t="shared" si="5"/>
        <v xml:space="preserve"> </v>
      </c>
      <c r="N41" s="239">
        <f t="shared" si="6"/>
        <v>0</v>
      </c>
      <c r="O41" s="95">
        <f t="shared" si="3"/>
        <v>0</v>
      </c>
      <c r="P41" s="95">
        <f t="shared" si="7"/>
        <v>0</v>
      </c>
      <c r="Q41" s="352">
        <f t="shared" si="4"/>
        <v>0</v>
      </c>
      <c r="R41" s="9"/>
      <c r="V41" s="32">
        <f t="shared" si="8"/>
        <v>0</v>
      </c>
    </row>
    <row r="42" spans="1:22" x14ac:dyDescent="0.2">
      <c r="A42" s="70">
        <f t="shared" si="9"/>
        <v>29</v>
      </c>
      <c r="B42" s="303">
        <f t="shared" si="0"/>
        <v>0</v>
      </c>
      <c r="C42" s="304"/>
      <c r="D42" s="106"/>
      <c r="E42" s="106"/>
      <c r="F42" s="4"/>
      <c r="G42" s="40"/>
      <c r="H42" s="60"/>
      <c r="I42" s="9"/>
      <c r="J42" s="245"/>
      <c r="K42" s="32">
        <f t="shared" si="1"/>
        <v>0</v>
      </c>
      <c r="L42" s="32">
        <f t="shared" si="2"/>
        <v>0</v>
      </c>
      <c r="M42" s="318" t="str">
        <f t="shared" si="5"/>
        <v xml:space="preserve"> </v>
      </c>
      <c r="N42" s="239">
        <f t="shared" si="6"/>
        <v>0</v>
      </c>
      <c r="O42" s="95">
        <f t="shared" si="3"/>
        <v>0</v>
      </c>
      <c r="P42" s="95">
        <f t="shared" si="7"/>
        <v>0</v>
      </c>
      <c r="Q42" s="352">
        <f t="shared" si="4"/>
        <v>0</v>
      </c>
      <c r="R42" s="9"/>
      <c r="V42" s="32">
        <f t="shared" si="8"/>
        <v>0</v>
      </c>
    </row>
    <row r="43" spans="1:22" x14ac:dyDescent="0.2">
      <c r="A43" s="70">
        <f t="shared" si="9"/>
        <v>30</v>
      </c>
      <c r="B43" s="303">
        <f t="shared" si="0"/>
        <v>0</v>
      </c>
      <c r="C43" s="304"/>
      <c r="D43" s="106"/>
      <c r="E43" s="106"/>
      <c r="F43" s="4"/>
      <c r="G43" s="40"/>
      <c r="H43" s="60"/>
      <c r="I43" s="9"/>
      <c r="J43" s="245"/>
      <c r="K43" s="32">
        <f t="shared" si="1"/>
        <v>0</v>
      </c>
      <c r="L43" s="32">
        <f t="shared" si="2"/>
        <v>0</v>
      </c>
      <c r="M43" s="318" t="str">
        <f t="shared" si="5"/>
        <v xml:space="preserve"> </v>
      </c>
      <c r="N43" s="239">
        <f t="shared" si="6"/>
        <v>0</v>
      </c>
      <c r="O43" s="95">
        <f t="shared" si="3"/>
        <v>0</v>
      </c>
      <c r="P43" s="95">
        <f t="shared" si="7"/>
        <v>0</v>
      </c>
      <c r="Q43" s="352">
        <f t="shared" si="4"/>
        <v>0</v>
      </c>
      <c r="R43" s="9"/>
      <c r="V43" s="32">
        <f t="shared" si="8"/>
        <v>0</v>
      </c>
    </row>
    <row r="44" spans="1:22" x14ac:dyDescent="0.2">
      <c r="A44" s="70">
        <f t="shared" si="9"/>
        <v>31</v>
      </c>
      <c r="B44" s="303">
        <f t="shared" si="0"/>
        <v>0</v>
      </c>
      <c r="C44" s="304"/>
      <c r="D44" s="106"/>
      <c r="E44" s="106"/>
      <c r="F44" s="4"/>
      <c r="G44" s="40"/>
      <c r="H44" s="60"/>
      <c r="I44" s="9"/>
      <c r="J44" s="245"/>
      <c r="K44" s="32">
        <f t="shared" si="1"/>
        <v>0</v>
      </c>
      <c r="L44" s="32">
        <f t="shared" si="2"/>
        <v>0</v>
      </c>
      <c r="M44" s="318" t="str">
        <f t="shared" si="5"/>
        <v xml:space="preserve"> </v>
      </c>
      <c r="N44" s="239">
        <f t="shared" si="6"/>
        <v>0</v>
      </c>
      <c r="O44" s="95">
        <f t="shared" si="3"/>
        <v>0</v>
      </c>
      <c r="P44" s="95">
        <f t="shared" si="7"/>
        <v>0</v>
      </c>
      <c r="Q44" s="352">
        <f t="shared" si="4"/>
        <v>0</v>
      </c>
      <c r="R44" s="9"/>
      <c r="V44" s="32">
        <f t="shared" si="8"/>
        <v>0</v>
      </c>
    </row>
    <row r="45" spans="1:22" x14ac:dyDescent="0.2">
      <c r="A45" s="70">
        <f t="shared" si="9"/>
        <v>32</v>
      </c>
      <c r="B45" s="303">
        <f t="shared" si="0"/>
        <v>0</v>
      </c>
      <c r="C45" s="304"/>
      <c r="D45" s="106"/>
      <c r="E45" s="106"/>
      <c r="F45" s="4"/>
      <c r="G45" s="40"/>
      <c r="H45" s="60"/>
      <c r="I45" s="9"/>
      <c r="J45" s="245"/>
      <c r="K45" s="32">
        <f t="shared" si="1"/>
        <v>0</v>
      </c>
      <c r="L45" s="32">
        <f t="shared" si="2"/>
        <v>0</v>
      </c>
      <c r="M45" s="318" t="str">
        <f t="shared" si="5"/>
        <v xml:space="preserve"> </v>
      </c>
      <c r="N45" s="239">
        <f t="shared" si="6"/>
        <v>0</v>
      </c>
      <c r="O45" s="95">
        <f t="shared" si="3"/>
        <v>0</v>
      </c>
      <c r="P45" s="95">
        <f t="shared" si="7"/>
        <v>0</v>
      </c>
      <c r="Q45" s="352">
        <f t="shared" si="4"/>
        <v>0</v>
      </c>
      <c r="R45" s="9"/>
      <c r="V45" s="32">
        <f t="shared" si="8"/>
        <v>0</v>
      </c>
    </row>
    <row r="46" spans="1:22" x14ac:dyDescent="0.2">
      <c r="A46" s="70">
        <f t="shared" si="9"/>
        <v>33</v>
      </c>
      <c r="B46" s="303">
        <f t="shared" si="0"/>
        <v>0</v>
      </c>
      <c r="C46" s="304"/>
      <c r="D46" s="106"/>
      <c r="E46" s="106"/>
      <c r="F46" s="4"/>
      <c r="G46" s="40"/>
      <c r="H46" s="60"/>
      <c r="I46" s="9"/>
      <c r="J46" s="245"/>
      <c r="K46" s="32">
        <f t="shared" si="1"/>
        <v>0</v>
      </c>
      <c r="L46" s="32">
        <f t="shared" si="2"/>
        <v>0</v>
      </c>
      <c r="M46" s="318" t="str">
        <f t="shared" si="5"/>
        <v xml:space="preserve"> </v>
      </c>
      <c r="N46" s="239">
        <f t="shared" si="6"/>
        <v>0</v>
      </c>
      <c r="O46" s="95">
        <f t="shared" si="3"/>
        <v>0</v>
      </c>
      <c r="P46" s="95">
        <f t="shared" si="7"/>
        <v>0</v>
      </c>
      <c r="Q46" s="352">
        <f t="shared" si="4"/>
        <v>0</v>
      </c>
      <c r="R46" s="9"/>
      <c r="V46" s="32">
        <f t="shared" si="8"/>
        <v>0</v>
      </c>
    </row>
    <row r="47" spans="1:22" x14ac:dyDescent="0.2">
      <c r="A47" s="70">
        <f t="shared" si="9"/>
        <v>34</v>
      </c>
      <c r="B47" s="303">
        <f t="shared" si="0"/>
        <v>0</v>
      </c>
      <c r="C47" s="304"/>
      <c r="D47" s="106"/>
      <c r="E47" s="106"/>
      <c r="F47" s="4"/>
      <c r="G47" s="40"/>
      <c r="H47" s="60"/>
      <c r="I47" s="9"/>
      <c r="J47" s="245"/>
      <c r="K47" s="32">
        <f t="shared" si="1"/>
        <v>0</v>
      </c>
      <c r="L47" s="32">
        <f t="shared" si="2"/>
        <v>0</v>
      </c>
      <c r="M47" s="318" t="str">
        <f t="shared" si="5"/>
        <v xml:space="preserve"> </v>
      </c>
      <c r="N47" s="239">
        <f t="shared" si="6"/>
        <v>0</v>
      </c>
      <c r="O47" s="95">
        <f t="shared" si="3"/>
        <v>0</v>
      </c>
      <c r="P47" s="95">
        <f t="shared" si="7"/>
        <v>0</v>
      </c>
      <c r="Q47" s="352">
        <f t="shared" si="4"/>
        <v>0</v>
      </c>
      <c r="R47" s="9"/>
      <c r="V47" s="32">
        <f t="shared" si="8"/>
        <v>0</v>
      </c>
    </row>
    <row r="48" spans="1:22" x14ac:dyDescent="0.2">
      <c r="A48" s="70">
        <f t="shared" si="9"/>
        <v>35</v>
      </c>
      <c r="B48" s="303">
        <f t="shared" si="0"/>
        <v>0</v>
      </c>
      <c r="C48" s="304"/>
      <c r="D48" s="106"/>
      <c r="E48" s="106"/>
      <c r="F48" s="4"/>
      <c r="G48" s="40"/>
      <c r="H48" s="60"/>
      <c r="I48" s="9"/>
      <c r="J48" s="245"/>
      <c r="K48" s="32">
        <f t="shared" si="1"/>
        <v>0</v>
      </c>
      <c r="L48" s="32">
        <f t="shared" si="2"/>
        <v>0</v>
      </c>
      <c r="M48" s="318" t="str">
        <f t="shared" si="5"/>
        <v xml:space="preserve"> </v>
      </c>
      <c r="N48" s="239">
        <f t="shared" si="6"/>
        <v>0</v>
      </c>
      <c r="O48" s="95">
        <f t="shared" si="3"/>
        <v>0</v>
      </c>
      <c r="P48" s="95">
        <f t="shared" si="7"/>
        <v>0</v>
      </c>
      <c r="Q48" s="352">
        <f t="shared" si="4"/>
        <v>0</v>
      </c>
      <c r="R48" s="9"/>
      <c r="V48" s="32">
        <f t="shared" si="8"/>
        <v>0</v>
      </c>
    </row>
    <row r="49" spans="1:22" x14ac:dyDescent="0.2">
      <c r="A49" s="70">
        <f t="shared" si="9"/>
        <v>36</v>
      </c>
      <c r="B49" s="303">
        <f t="shared" si="0"/>
        <v>0</v>
      </c>
      <c r="C49" s="304"/>
      <c r="D49" s="106"/>
      <c r="E49" s="106"/>
      <c r="F49" s="4"/>
      <c r="G49" s="40"/>
      <c r="H49" s="60"/>
      <c r="I49" s="9"/>
      <c r="J49" s="245"/>
      <c r="K49" s="32">
        <f t="shared" si="1"/>
        <v>0</v>
      </c>
      <c r="L49" s="32">
        <f t="shared" si="2"/>
        <v>0</v>
      </c>
      <c r="M49" s="318" t="str">
        <f t="shared" si="5"/>
        <v xml:space="preserve"> </v>
      </c>
      <c r="N49" s="239">
        <f t="shared" si="6"/>
        <v>0</v>
      </c>
      <c r="O49" s="95">
        <f t="shared" si="3"/>
        <v>0</v>
      </c>
      <c r="P49" s="95">
        <f t="shared" si="7"/>
        <v>0</v>
      </c>
      <c r="Q49" s="352">
        <f t="shared" si="4"/>
        <v>0</v>
      </c>
      <c r="R49" s="9"/>
      <c r="V49" s="32">
        <f t="shared" si="8"/>
        <v>0</v>
      </c>
    </row>
    <row r="50" spans="1:22" x14ac:dyDescent="0.2">
      <c r="A50" s="70">
        <f t="shared" si="9"/>
        <v>37</v>
      </c>
      <c r="B50" s="303">
        <f t="shared" si="0"/>
        <v>0</v>
      </c>
      <c r="C50" s="304"/>
      <c r="D50" s="106"/>
      <c r="E50" s="106"/>
      <c r="F50" s="4"/>
      <c r="G50" s="40"/>
      <c r="H50" s="60"/>
      <c r="I50" s="9"/>
      <c r="J50" s="245"/>
      <c r="K50" s="32">
        <f t="shared" si="1"/>
        <v>0</v>
      </c>
      <c r="L50" s="32">
        <f t="shared" si="2"/>
        <v>0</v>
      </c>
      <c r="M50" s="318" t="str">
        <f t="shared" si="5"/>
        <v xml:space="preserve"> </v>
      </c>
      <c r="N50" s="239">
        <f t="shared" si="6"/>
        <v>0</v>
      </c>
      <c r="O50" s="95">
        <f t="shared" si="3"/>
        <v>0</v>
      </c>
      <c r="P50" s="95">
        <f t="shared" si="7"/>
        <v>0</v>
      </c>
      <c r="Q50" s="352">
        <f t="shared" si="4"/>
        <v>0</v>
      </c>
      <c r="R50" s="9"/>
      <c r="V50" s="32">
        <f t="shared" si="8"/>
        <v>0</v>
      </c>
    </row>
    <row r="51" spans="1:22" x14ac:dyDescent="0.2">
      <c r="A51" s="70">
        <f t="shared" si="9"/>
        <v>38</v>
      </c>
      <c r="B51" s="303">
        <f t="shared" si="0"/>
        <v>0</v>
      </c>
      <c r="C51" s="304"/>
      <c r="D51" s="106"/>
      <c r="E51" s="106"/>
      <c r="F51" s="4"/>
      <c r="G51" s="40"/>
      <c r="H51" s="60"/>
      <c r="I51" s="9"/>
      <c r="J51" s="245"/>
      <c r="K51" s="32">
        <f t="shared" si="1"/>
        <v>0</v>
      </c>
      <c r="L51" s="32">
        <f t="shared" si="2"/>
        <v>0</v>
      </c>
      <c r="M51" s="318" t="str">
        <f t="shared" si="5"/>
        <v xml:space="preserve"> </v>
      </c>
      <c r="N51" s="239">
        <f t="shared" si="6"/>
        <v>0</v>
      </c>
      <c r="O51" s="95">
        <f t="shared" si="3"/>
        <v>0</v>
      </c>
      <c r="P51" s="95">
        <f t="shared" si="7"/>
        <v>0</v>
      </c>
      <c r="Q51" s="352">
        <f t="shared" si="4"/>
        <v>0</v>
      </c>
      <c r="R51" s="9"/>
      <c r="V51" s="32">
        <f t="shared" si="8"/>
        <v>0</v>
      </c>
    </row>
    <row r="52" spans="1:22" x14ac:dyDescent="0.2">
      <c r="A52" s="70">
        <f t="shared" si="9"/>
        <v>39</v>
      </c>
      <c r="B52" s="303">
        <f t="shared" si="0"/>
        <v>0</v>
      </c>
      <c r="C52" s="304"/>
      <c r="D52" s="106"/>
      <c r="E52" s="106"/>
      <c r="F52" s="4"/>
      <c r="G52" s="40"/>
      <c r="H52" s="60"/>
      <c r="I52" s="9"/>
      <c r="J52" s="245"/>
      <c r="K52" s="32">
        <f t="shared" si="1"/>
        <v>0</v>
      </c>
      <c r="L52" s="32">
        <f t="shared" si="2"/>
        <v>0</v>
      </c>
      <c r="M52" s="318" t="str">
        <f t="shared" si="5"/>
        <v xml:space="preserve"> </v>
      </c>
      <c r="N52" s="239">
        <f t="shared" si="6"/>
        <v>0</v>
      </c>
      <c r="O52" s="95">
        <f t="shared" si="3"/>
        <v>0</v>
      </c>
      <c r="P52" s="95">
        <f t="shared" si="7"/>
        <v>0</v>
      </c>
      <c r="Q52" s="352">
        <f t="shared" si="4"/>
        <v>0</v>
      </c>
      <c r="R52" s="9"/>
      <c r="V52" s="32">
        <f t="shared" si="8"/>
        <v>0</v>
      </c>
    </row>
    <row r="53" spans="1:22" x14ac:dyDescent="0.2">
      <c r="A53" s="70">
        <f t="shared" si="9"/>
        <v>40</v>
      </c>
      <c r="B53" s="303">
        <f t="shared" si="0"/>
        <v>0</v>
      </c>
      <c r="C53" s="304"/>
      <c r="D53" s="106"/>
      <c r="E53" s="106"/>
      <c r="F53" s="4"/>
      <c r="G53" s="40"/>
      <c r="H53" s="60"/>
      <c r="I53" s="9"/>
      <c r="J53" s="245"/>
      <c r="K53" s="32">
        <f t="shared" si="1"/>
        <v>0</v>
      </c>
      <c r="L53" s="32">
        <f t="shared" si="2"/>
        <v>0</v>
      </c>
      <c r="M53" s="318" t="str">
        <f t="shared" si="5"/>
        <v xml:space="preserve"> </v>
      </c>
      <c r="N53" s="239">
        <f t="shared" si="6"/>
        <v>0</v>
      </c>
      <c r="O53" s="95">
        <f t="shared" si="3"/>
        <v>0</v>
      </c>
      <c r="P53" s="95">
        <f t="shared" si="7"/>
        <v>0</v>
      </c>
      <c r="Q53" s="352">
        <f t="shared" si="4"/>
        <v>0</v>
      </c>
      <c r="R53" s="9"/>
      <c r="V53" s="32">
        <f t="shared" si="8"/>
        <v>0</v>
      </c>
    </row>
    <row r="54" spans="1:22" x14ac:dyDescent="0.2">
      <c r="A54" s="70">
        <f t="shared" si="9"/>
        <v>41</v>
      </c>
      <c r="B54" s="303">
        <f t="shared" si="0"/>
        <v>0</v>
      </c>
      <c r="C54" s="304"/>
      <c r="D54" s="106"/>
      <c r="E54" s="106"/>
      <c r="F54" s="4"/>
      <c r="G54" s="40"/>
      <c r="H54" s="60"/>
      <c r="I54" s="9"/>
      <c r="J54" s="245"/>
      <c r="K54" s="32">
        <f t="shared" si="1"/>
        <v>0</v>
      </c>
      <c r="L54" s="32">
        <f t="shared" si="2"/>
        <v>0</v>
      </c>
      <c r="M54" s="318" t="str">
        <f t="shared" si="5"/>
        <v xml:space="preserve"> </v>
      </c>
      <c r="N54" s="239">
        <f t="shared" si="6"/>
        <v>0</v>
      </c>
      <c r="O54" s="95">
        <f t="shared" si="3"/>
        <v>0</v>
      </c>
      <c r="P54" s="95">
        <f t="shared" si="7"/>
        <v>0</v>
      </c>
      <c r="Q54" s="352">
        <f t="shared" si="4"/>
        <v>0</v>
      </c>
      <c r="R54" s="9"/>
      <c r="V54" s="32">
        <f t="shared" si="8"/>
        <v>0</v>
      </c>
    </row>
    <row r="55" spans="1:22" x14ac:dyDescent="0.2">
      <c r="A55" s="70">
        <f t="shared" si="9"/>
        <v>42</v>
      </c>
      <c r="B55" s="303">
        <f t="shared" si="0"/>
        <v>0</v>
      </c>
      <c r="C55" s="304"/>
      <c r="D55" s="106"/>
      <c r="E55" s="106"/>
      <c r="F55" s="4"/>
      <c r="G55" s="40"/>
      <c r="H55" s="60"/>
      <c r="I55" s="9"/>
      <c r="J55" s="245"/>
      <c r="K55" s="32">
        <f t="shared" si="1"/>
        <v>0</v>
      </c>
      <c r="L55" s="32">
        <f t="shared" si="2"/>
        <v>0</v>
      </c>
      <c r="M55" s="318" t="str">
        <f t="shared" si="5"/>
        <v xml:space="preserve"> </v>
      </c>
      <c r="N55" s="239">
        <f t="shared" si="6"/>
        <v>0</v>
      </c>
      <c r="O55" s="95">
        <f t="shared" si="3"/>
        <v>0</v>
      </c>
      <c r="P55" s="95">
        <f t="shared" si="7"/>
        <v>0</v>
      </c>
      <c r="Q55" s="352">
        <f t="shared" si="4"/>
        <v>0</v>
      </c>
      <c r="R55" s="9"/>
      <c r="V55" s="32">
        <f t="shared" si="8"/>
        <v>0</v>
      </c>
    </row>
    <row r="56" spans="1:22" x14ac:dyDescent="0.2">
      <c r="A56" s="70">
        <f t="shared" si="9"/>
        <v>43</v>
      </c>
      <c r="B56" s="303">
        <f t="shared" si="0"/>
        <v>0</v>
      </c>
      <c r="C56" s="304"/>
      <c r="D56" s="106"/>
      <c r="E56" s="106"/>
      <c r="F56" s="4"/>
      <c r="G56" s="40"/>
      <c r="H56" s="60"/>
      <c r="I56" s="9"/>
      <c r="J56" s="245"/>
      <c r="K56" s="32">
        <f t="shared" si="1"/>
        <v>0</v>
      </c>
      <c r="L56" s="32">
        <f t="shared" si="2"/>
        <v>0</v>
      </c>
      <c r="M56" s="318" t="str">
        <f t="shared" si="5"/>
        <v xml:space="preserve"> </v>
      </c>
      <c r="N56" s="239">
        <f t="shared" si="6"/>
        <v>0</v>
      </c>
      <c r="O56" s="95">
        <f t="shared" si="3"/>
        <v>0</v>
      </c>
      <c r="P56" s="95">
        <f t="shared" si="7"/>
        <v>0</v>
      </c>
      <c r="Q56" s="352">
        <f t="shared" si="4"/>
        <v>0</v>
      </c>
      <c r="R56" s="9"/>
      <c r="V56" s="32">
        <f t="shared" si="8"/>
        <v>0</v>
      </c>
    </row>
    <row r="57" spans="1:22" x14ac:dyDescent="0.2">
      <c r="A57" s="70">
        <f t="shared" si="9"/>
        <v>44</v>
      </c>
      <c r="B57" s="303">
        <f t="shared" si="0"/>
        <v>0</v>
      </c>
      <c r="C57" s="304"/>
      <c r="D57" s="106"/>
      <c r="E57" s="106"/>
      <c r="F57" s="4"/>
      <c r="G57" s="40"/>
      <c r="H57" s="60"/>
      <c r="I57" s="9"/>
      <c r="J57" s="245"/>
      <c r="K57" s="32">
        <f t="shared" si="1"/>
        <v>0</v>
      </c>
      <c r="L57" s="32">
        <f t="shared" si="2"/>
        <v>0</v>
      </c>
      <c r="M57" s="318" t="str">
        <f t="shared" si="5"/>
        <v xml:space="preserve"> </v>
      </c>
      <c r="N57" s="239">
        <f t="shared" si="6"/>
        <v>0</v>
      </c>
      <c r="O57" s="95">
        <f t="shared" si="3"/>
        <v>0</v>
      </c>
      <c r="P57" s="95">
        <f t="shared" si="7"/>
        <v>0</v>
      </c>
      <c r="Q57" s="352">
        <f t="shared" si="4"/>
        <v>0</v>
      </c>
      <c r="R57" s="9"/>
      <c r="V57" s="32">
        <f t="shared" si="8"/>
        <v>0</v>
      </c>
    </row>
    <row r="58" spans="1:22" x14ac:dyDescent="0.2">
      <c r="A58" s="70">
        <f t="shared" si="9"/>
        <v>45</v>
      </c>
      <c r="B58" s="303">
        <f t="shared" si="0"/>
        <v>0</v>
      </c>
      <c r="C58" s="304"/>
      <c r="D58" s="106"/>
      <c r="E58" s="106"/>
      <c r="F58" s="4"/>
      <c r="G58" s="40"/>
      <c r="H58" s="60"/>
      <c r="I58" s="9"/>
      <c r="J58" s="245"/>
      <c r="K58" s="32">
        <f t="shared" si="1"/>
        <v>0</v>
      </c>
      <c r="L58" s="32">
        <f t="shared" si="2"/>
        <v>0</v>
      </c>
      <c r="M58" s="318" t="str">
        <f t="shared" si="5"/>
        <v xml:space="preserve"> </v>
      </c>
      <c r="N58" s="239">
        <f t="shared" si="6"/>
        <v>0</v>
      </c>
      <c r="O58" s="95">
        <f t="shared" si="3"/>
        <v>0</v>
      </c>
      <c r="P58" s="95">
        <f t="shared" si="7"/>
        <v>0</v>
      </c>
      <c r="Q58" s="352">
        <f t="shared" si="4"/>
        <v>0</v>
      </c>
      <c r="R58" s="9"/>
      <c r="V58" s="32">
        <f t="shared" si="8"/>
        <v>0</v>
      </c>
    </row>
    <row r="59" spans="1:22" x14ac:dyDescent="0.2">
      <c r="A59" s="70">
        <f t="shared" si="9"/>
        <v>46</v>
      </c>
      <c r="B59" s="303">
        <f t="shared" si="0"/>
        <v>0</v>
      </c>
      <c r="C59" s="304"/>
      <c r="D59" s="106"/>
      <c r="E59" s="106"/>
      <c r="F59" s="4"/>
      <c r="G59" s="40"/>
      <c r="H59" s="60"/>
      <c r="I59" s="9"/>
      <c r="J59" s="245"/>
      <c r="K59" s="32">
        <f t="shared" si="1"/>
        <v>0</v>
      </c>
      <c r="L59" s="32">
        <f t="shared" si="2"/>
        <v>0</v>
      </c>
      <c r="M59" s="318" t="str">
        <f t="shared" si="5"/>
        <v xml:space="preserve"> </v>
      </c>
      <c r="N59" s="239">
        <f t="shared" si="6"/>
        <v>0</v>
      </c>
      <c r="O59" s="95">
        <f t="shared" si="3"/>
        <v>0</v>
      </c>
      <c r="P59" s="95">
        <f t="shared" si="7"/>
        <v>0</v>
      </c>
      <c r="Q59" s="352">
        <f t="shared" si="4"/>
        <v>0</v>
      </c>
      <c r="R59" s="9"/>
      <c r="V59" s="32">
        <f t="shared" si="8"/>
        <v>0</v>
      </c>
    </row>
    <row r="60" spans="1:22" x14ac:dyDescent="0.2">
      <c r="A60" s="70">
        <f t="shared" si="9"/>
        <v>47</v>
      </c>
      <c r="B60" s="303">
        <f t="shared" si="0"/>
        <v>0</v>
      </c>
      <c r="C60" s="304"/>
      <c r="D60" s="106"/>
      <c r="E60" s="106"/>
      <c r="F60" s="4"/>
      <c r="G60" s="40"/>
      <c r="H60" s="60"/>
      <c r="I60" s="9"/>
      <c r="J60" s="245"/>
      <c r="K60" s="32">
        <f t="shared" si="1"/>
        <v>0</v>
      </c>
      <c r="L60" s="32">
        <f t="shared" si="2"/>
        <v>0</v>
      </c>
      <c r="M60" s="318" t="str">
        <f t="shared" si="5"/>
        <v xml:space="preserve"> </v>
      </c>
      <c r="N60" s="239">
        <f t="shared" si="6"/>
        <v>0</v>
      </c>
      <c r="O60" s="95">
        <f t="shared" si="3"/>
        <v>0</v>
      </c>
      <c r="P60" s="95">
        <f t="shared" si="7"/>
        <v>0</v>
      </c>
      <c r="Q60" s="352">
        <f t="shared" si="4"/>
        <v>0</v>
      </c>
      <c r="R60" s="9"/>
      <c r="V60" s="32">
        <f t="shared" si="8"/>
        <v>0</v>
      </c>
    </row>
    <row r="61" spans="1:22" x14ac:dyDescent="0.2">
      <c r="A61" s="70">
        <f t="shared" si="9"/>
        <v>48</v>
      </c>
      <c r="B61" s="303">
        <f t="shared" si="0"/>
        <v>0</v>
      </c>
      <c r="C61" s="304"/>
      <c r="D61" s="106"/>
      <c r="E61" s="106"/>
      <c r="F61" s="4"/>
      <c r="G61" s="40"/>
      <c r="H61" s="60"/>
      <c r="I61" s="9"/>
      <c r="J61" s="245"/>
      <c r="K61" s="32">
        <f t="shared" si="1"/>
        <v>0</v>
      </c>
      <c r="L61" s="32">
        <f t="shared" si="2"/>
        <v>0</v>
      </c>
      <c r="M61" s="318" t="str">
        <f t="shared" si="5"/>
        <v xml:space="preserve"> </v>
      </c>
      <c r="N61" s="239">
        <f t="shared" si="6"/>
        <v>0</v>
      </c>
      <c r="O61" s="95">
        <f t="shared" si="3"/>
        <v>0</v>
      </c>
      <c r="P61" s="95">
        <f t="shared" si="7"/>
        <v>0</v>
      </c>
      <c r="Q61" s="352">
        <f t="shared" si="4"/>
        <v>0</v>
      </c>
      <c r="R61" s="9"/>
      <c r="V61" s="32">
        <f t="shared" si="8"/>
        <v>0</v>
      </c>
    </row>
    <row r="62" spans="1:22" x14ac:dyDescent="0.2">
      <c r="A62" s="70">
        <f t="shared" si="9"/>
        <v>49</v>
      </c>
      <c r="B62" s="303">
        <f t="shared" si="0"/>
        <v>0</v>
      </c>
      <c r="C62" s="304"/>
      <c r="D62" s="106"/>
      <c r="E62" s="106"/>
      <c r="F62" s="4"/>
      <c r="G62" s="40"/>
      <c r="H62" s="60"/>
      <c r="I62" s="9"/>
      <c r="J62" s="245"/>
      <c r="K62" s="32">
        <f t="shared" si="1"/>
        <v>0</v>
      </c>
      <c r="L62" s="32">
        <f t="shared" si="2"/>
        <v>0</v>
      </c>
      <c r="M62" s="318" t="str">
        <f t="shared" si="5"/>
        <v xml:space="preserve"> </v>
      </c>
      <c r="N62" s="239">
        <f t="shared" si="6"/>
        <v>0</v>
      </c>
      <c r="O62" s="95">
        <f t="shared" si="3"/>
        <v>0</v>
      </c>
      <c r="P62" s="95">
        <f t="shared" si="7"/>
        <v>0</v>
      </c>
      <c r="Q62" s="352">
        <f t="shared" si="4"/>
        <v>0</v>
      </c>
      <c r="R62" s="9"/>
      <c r="V62" s="32">
        <f t="shared" si="8"/>
        <v>0</v>
      </c>
    </row>
    <row r="63" spans="1:22" x14ac:dyDescent="0.2">
      <c r="A63" s="70">
        <f t="shared" si="9"/>
        <v>50</v>
      </c>
      <c r="B63" s="303">
        <f t="shared" si="0"/>
        <v>0</v>
      </c>
      <c r="C63" s="304"/>
      <c r="D63" s="106"/>
      <c r="E63" s="106"/>
      <c r="F63" s="4"/>
      <c r="G63" s="40"/>
      <c r="H63" s="60"/>
      <c r="I63" s="9"/>
      <c r="J63" s="245"/>
      <c r="K63" s="32">
        <f t="shared" si="1"/>
        <v>0</v>
      </c>
      <c r="L63" s="32">
        <f t="shared" si="2"/>
        <v>0</v>
      </c>
      <c r="M63" s="318" t="str">
        <f t="shared" si="5"/>
        <v xml:space="preserve"> </v>
      </c>
      <c r="N63" s="239">
        <f t="shared" si="6"/>
        <v>0</v>
      </c>
      <c r="O63" s="95">
        <f t="shared" si="3"/>
        <v>0</v>
      </c>
      <c r="P63" s="95">
        <f t="shared" si="7"/>
        <v>0</v>
      </c>
      <c r="Q63" s="352">
        <f t="shared" si="4"/>
        <v>0</v>
      </c>
      <c r="R63" s="9"/>
      <c r="V63" s="32">
        <f t="shared" si="8"/>
        <v>0</v>
      </c>
    </row>
    <row r="64" spans="1:22" x14ac:dyDescent="0.2">
      <c r="A64" s="70">
        <f t="shared" si="9"/>
        <v>51</v>
      </c>
      <c r="B64" s="303">
        <f t="shared" si="0"/>
        <v>0</v>
      </c>
      <c r="C64" s="304"/>
      <c r="D64" s="106"/>
      <c r="E64" s="106"/>
      <c r="F64" s="4"/>
      <c r="G64" s="40"/>
      <c r="H64" s="60"/>
      <c r="I64" s="9"/>
      <c r="J64" s="245"/>
      <c r="K64" s="32">
        <f t="shared" si="1"/>
        <v>0</v>
      </c>
      <c r="L64" s="32">
        <f t="shared" si="2"/>
        <v>0</v>
      </c>
      <c r="M64" s="318" t="str">
        <f t="shared" si="5"/>
        <v xml:space="preserve"> </v>
      </c>
      <c r="N64" s="239">
        <f t="shared" si="6"/>
        <v>0</v>
      </c>
      <c r="O64" s="95">
        <f t="shared" si="3"/>
        <v>0</v>
      </c>
      <c r="P64" s="95">
        <f t="shared" si="7"/>
        <v>0</v>
      </c>
      <c r="Q64" s="352">
        <f t="shared" si="4"/>
        <v>0</v>
      </c>
      <c r="R64" s="9"/>
      <c r="V64" s="32">
        <f t="shared" si="8"/>
        <v>0</v>
      </c>
    </row>
    <row r="65" spans="1:22" x14ac:dyDescent="0.2">
      <c r="A65" s="70">
        <f t="shared" si="9"/>
        <v>52</v>
      </c>
      <c r="B65" s="303">
        <f t="shared" si="0"/>
        <v>0</v>
      </c>
      <c r="C65" s="304"/>
      <c r="D65" s="106"/>
      <c r="E65" s="106"/>
      <c r="F65" s="4"/>
      <c r="G65" s="40"/>
      <c r="H65" s="60"/>
      <c r="I65" s="9"/>
      <c r="J65" s="245"/>
      <c r="K65" s="32">
        <f t="shared" si="1"/>
        <v>0</v>
      </c>
      <c r="L65" s="32">
        <f t="shared" si="2"/>
        <v>0</v>
      </c>
      <c r="M65" s="318" t="str">
        <f t="shared" si="5"/>
        <v xml:space="preserve"> </v>
      </c>
      <c r="N65" s="239">
        <f t="shared" si="6"/>
        <v>0</v>
      </c>
      <c r="O65" s="95">
        <f t="shared" si="3"/>
        <v>0</v>
      </c>
      <c r="P65" s="95">
        <f t="shared" si="7"/>
        <v>0</v>
      </c>
      <c r="Q65" s="352">
        <f t="shared" si="4"/>
        <v>0</v>
      </c>
      <c r="R65" s="9"/>
      <c r="V65" s="32">
        <f t="shared" si="8"/>
        <v>0</v>
      </c>
    </row>
    <row r="66" spans="1:22" x14ac:dyDescent="0.2">
      <c r="A66" s="70">
        <f t="shared" si="9"/>
        <v>53</v>
      </c>
      <c r="B66" s="303">
        <f t="shared" si="0"/>
        <v>0</v>
      </c>
      <c r="C66" s="304"/>
      <c r="D66" s="106"/>
      <c r="E66" s="106"/>
      <c r="F66" s="4"/>
      <c r="G66" s="40"/>
      <c r="H66" s="60"/>
      <c r="I66" s="9"/>
      <c r="J66" s="245"/>
      <c r="K66" s="32">
        <f t="shared" si="1"/>
        <v>0</v>
      </c>
      <c r="L66" s="32">
        <f t="shared" si="2"/>
        <v>0</v>
      </c>
      <c r="M66" s="318" t="str">
        <f t="shared" si="5"/>
        <v xml:space="preserve"> </v>
      </c>
      <c r="N66" s="239">
        <f t="shared" si="6"/>
        <v>0</v>
      </c>
      <c r="O66" s="95">
        <f t="shared" si="3"/>
        <v>0</v>
      </c>
      <c r="P66" s="95">
        <f t="shared" si="7"/>
        <v>0</v>
      </c>
      <c r="Q66" s="352">
        <f t="shared" si="4"/>
        <v>0</v>
      </c>
      <c r="R66" s="9"/>
      <c r="V66" s="32">
        <f t="shared" si="8"/>
        <v>0</v>
      </c>
    </row>
    <row r="67" spans="1:22" x14ac:dyDescent="0.2">
      <c r="A67" s="70">
        <f t="shared" si="9"/>
        <v>54</v>
      </c>
      <c r="B67" s="303">
        <f t="shared" si="0"/>
        <v>0</v>
      </c>
      <c r="C67" s="304"/>
      <c r="D67" s="106"/>
      <c r="E67" s="106"/>
      <c r="F67" s="4"/>
      <c r="G67" s="40"/>
      <c r="H67" s="60"/>
      <c r="I67" s="9"/>
      <c r="J67" s="245"/>
      <c r="K67" s="32">
        <f t="shared" si="1"/>
        <v>0</v>
      </c>
      <c r="L67" s="32">
        <f t="shared" si="2"/>
        <v>0</v>
      </c>
      <c r="M67" s="318" t="str">
        <f t="shared" si="5"/>
        <v xml:space="preserve"> </v>
      </c>
      <c r="N67" s="239">
        <f t="shared" si="6"/>
        <v>0</v>
      </c>
      <c r="O67" s="95">
        <f t="shared" si="3"/>
        <v>0</v>
      </c>
      <c r="P67" s="95">
        <f t="shared" si="7"/>
        <v>0</v>
      </c>
      <c r="Q67" s="352">
        <f t="shared" si="4"/>
        <v>0</v>
      </c>
      <c r="R67" s="9"/>
      <c r="V67" s="32">
        <f t="shared" si="8"/>
        <v>0</v>
      </c>
    </row>
    <row r="68" spans="1:22" x14ac:dyDescent="0.2">
      <c r="A68" s="70">
        <f t="shared" si="9"/>
        <v>55</v>
      </c>
      <c r="B68" s="303">
        <f t="shared" si="0"/>
        <v>0</v>
      </c>
      <c r="C68" s="304"/>
      <c r="D68" s="106"/>
      <c r="E68" s="106"/>
      <c r="F68" s="4"/>
      <c r="G68" s="40"/>
      <c r="H68" s="60"/>
      <c r="I68" s="9"/>
      <c r="J68" s="245"/>
      <c r="K68" s="32">
        <f t="shared" si="1"/>
        <v>0</v>
      </c>
      <c r="L68" s="32">
        <f t="shared" si="2"/>
        <v>0</v>
      </c>
      <c r="M68" s="318" t="str">
        <f t="shared" si="5"/>
        <v xml:space="preserve"> </v>
      </c>
      <c r="N68" s="239">
        <f t="shared" si="6"/>
        <v>0</v>
      </c>
      <c r="O68" s="95">
        <f t="shared" si="3"/>
        <v>0</v>
      </c>
      <c r="P68" s="95">
        <f t="shared" si="7"/>
        <v>0</v>
      </c>
      <c r="Q68" s="352">
        <f t="shared" si="4"/>
        <v>0</v>
      </c>
      <c r="R68" s="9"/>
      <c r="V68" s="32">
        <f t="shared" si="8"/>
        <v>0</v>
      </c>
    </row>
    <row r="69" spans="1:22" x14ac:dyDescent="0.2">
      <c r="A69" s="70">
        <f t="shared" si="9"/>
        <v>56</v>
      </c>
      <c r="B69" s="303">
        <f t="shared" si="0"/>
        <v>0</v>
      </c>
      <c r="C69" s="304"/>
      <c r="D69" s="106"/>
      <c r="E69" s="106"/>
      <c r="F69" s="4"/>
      <c r="G69" s="40"/>
      <c r="H69" s="60"/>
      <c r="I69" s="9"/>
      <c r="J69" s="245"/>
      <c r="K69" s="32">
        <f t="shared" si="1"/>
        <v>0</v>
      </c>
      <c r="L69" s="32">
        <f t="shared" si="2"/>
        <v>0</v>
      </c>
      <c r="M69" s="318" t="str">
        <f t="shared" si="5"/>
        <v xml:space="preserve"> </v>
      </c>
      <c r="N69" s="239">
        <f t="shared" si="6"/>
        <v>0</v>
      </c>
      <c r="O69" s="95">
        <f t="shared" si="3"/>
        <v>0</v>
      </c>
      <c r="P69" s="95">
        <f t="shared" si="7"/>
        <v>0</v>
      </c>
      <c r="Q69" s="352">
        <f t="shared" si="4"/>
        <v>0</v>
      </c>
      <c r="R69" s="9"/>
      <c r="V69" s="32">
        <f t="shared" si="8"/>
        <v>0</v>
      </c>
    </row>
    <row r="70" spans="1:22" x14ac:dyDescent="0.2">
      <c r="A70" s="70">
        <f t="shared" si="9"/>
        <v>57</v>
      </c>
      <c r="B70" s="303">
        <f t="shared" si="0"/>
        <v>0</v>
      </c>
      <c r="C70" s="304"/>
      <c r="D70" s="106"/>
      <c r="E70" s="106"/>
      <c r="F70" s="4"/>
      <c r="G70" s="40"/>
      <c r="H70" s="60"/>
      <c r="I70" s="9"/>
      <c r="J70" s="245"/>
      <c r="K70" s="32">
        <f t="shared" si="1"/>
        <v>0</v>
      </c>
      <c r="L70" s="32">
        <f t="shared" si="2"/>
        <v>0</v>
      </c>
      <c r="M70" s="318" t="str">
        <f t="shared" si="5"/>
        <v xml:space="preserve"> </v>
      </c>
      <c r="N70" s="239">
        <f t="shared" si="6"/>
        <v>0</v>
      </c>
      <c r="O70" s="95">
        <f t="shared" si="3"/>
        <v>0</v>
      </c>
      <c r="P70" s="95">
        <f t="shared" si="7"/>
        <v>0</v>
      </c>
      <c r="Q70" s="352">
        <f t="shared" si="4"/>
        <v>0</v>
      </c>
      <c r="R70" s="9"/>
      <c r="V70" s="32">
        <f t="shared" si="8"/>
        <v>0</v>
      </c>
    </row>
    <row r="71" spans="1:22" x14ac:dyDescent="0.2">
      <c r="A71" s="70">
        <f t="shared" si="9"/>
        <v>58</v>
      </c>
      <c r="B71" s="303">
        <f t="shared" si="0"/>
        <v>0</v>
      </c>
      <c r="C71" s="304"/>
      <c r="D71" s="106"/>
      <c r="E71" s="106"/>
      <c r="F71" s="4"/>
      <c r="G71" s="40"/>
      <c r="H71" s="60"/>
      <c r="I71" s="9"/>
      <c r="J71" s="245"/>
      <c r="K71" s="32">
        <f t="shared" si="1"/>
        <v>0</v>
      </c>
      <c r="L71" s="32">
        <f t="shared" si="2"/>
        <v>0</v>
      </c>
      <c r="M71" s="318" t="str">
        <f t="shared" si="5"/>
        <v xml:space="preserve"> </v>
      </c>
      <c r="N71" s="239">
        <f t="shared" si="6"/>
        <v>0</v>
      </c>
      <c r="O71" s="95">
        <f t="shared" si="3"/>
        <v>0</v>
      </c>
      <c r="P71" s="95">
        <f t="shared" si="7"/>
        <v>0</v>
      </c>
      <c r="Q71" s="352">
        <f t="shared" si="4"/>
        <v>0</v>
      </c>
      <c r="R71" s="9"/>
      <c r="V71" s="32">
        <f t="shared" si="8"/>
        <v>0</v>
      </c>
    </row>
    <row r="72" spans="1:22" x14ac:dyDescent="0.2">
      <c r="A72" s="70">
        <f t="shared" si="9"/>
        <v>59</v>
      </c>
      <c r="B72" s="303">
        <f t="shared" si="0"/>
        <v>0</v>
      </c>
      <c r="C72" s="304"/>
      <c r="D72" s="106"/>
      <c r="E72" s="106"/>
      <c r="F72" s="4"/>
      <c r="G72" s="40"/>
      <c r="H72" s="60"/>
      <c r="I72" s="9"/>
      <c r="J72" s="245"/>
      <c r="K72" s="32">
        <f t="shared" si="1"/>
        <v>0</v>
      </c>
      <c r="L72" s="32">
        <f t="shared" si="2"/>
        <v>0</v>
      </c>
      <c r="M72" s="318" t="str">
        <f t="shared" si="5"/>
        <v xml:space="preserve"> </v>
      </c>
      <c r="N72" s="239">
        <f t="shared" si="6"/>
        <v>0</v>
      </c>
      <c r="O72" s="95">
        <f t="shared" si="3"/>
        <v>0</v>
      </c>
      <c r="P72" s="95">
        <f t="shared" si="7"/>
        <v>0</v>
      </c>
      <c r="Q72" s="352">
        <f t="shared" si="4"/>
        <v>0</v>
      </c>
      <c r="R72" s="9"/>
      <c r="V72" s="32">
        <f t="shared" si="8"/>
        <v>0</v>
      </c>
    </row>
    <row r="73" spans="1:22" x14ac:dyDescent="0.2">
      <c r="A73" s="70">
        <f t="shared" si="9"/>
        <v>60</v>
      </c>
      <c r="B73" s="303">
        <f t="shared" si="0"/>
        <v>0</v>
      </c>
      <c r="C73" s="304"/>
      <c r="D73" s="106"/>
      <c r="E73" s="106"/>
      <c r="F73" s="4"/>
      <c r="G73" s="40"/>
      <c r="H73" s="60"/>
      <c r="I73" s="9"/>
      <c r="J73" s="245"/>
      <c r="K73" s="32">
        <f t="shared" si="1"/>
        <v>0</v>
      </c>
      <c r="L73" s="32">
        <f t="shared" si="2"/>
        <v>0</v>
      </c>
      <c r="M73" s="318" t="str">
        <f t="shared" si="5"/>
        <v xml:space="preserve"> </v>
      </c>
      <c r="N73" s="239">
        <f t="shared" si="6"/>
        <v>0</v>
      </c>
      <c r="O73" s="95">
        <f t="shared" si="3"/>
        <v>0</v>
      </c>
      <c r="P73" s="95">
        <f t="shared" si="7"/>
        <v>0</v>
      </c>
      <c r="Q73" s="352">
        <f t="shared" si="4"/>
        <v>0</v>
      </c>
      <c r="R73" s="9"/>
      <c r="V73" s="32">
        <f t="shared" si="8"/>
        <v>0</v>
      </c>
    </row>
    <row r="74" spans="1:22" x14ac:dyDescent="0.2">
      <c r="A74" s="70">
        <f t="shared" si="9"/>
        <v>61</v>
      </c>
      <c r="B74" s="303">
        <f t="shared" si="0"/>
        <v>0</v>
      </c>
      <c r="C74" s="304"/>
      <c r="D74" s="106"/>
      <c r="E74" s="106"/>
      <c r="F74" s="4"/>
      <c r="G74" s="40"/>
      <c r="H74" s="60"/>
      <c r="I74" s="9"/>
      <c r="J74" s="245"/>
      <c r="K74" s="32">
        <f t="shared" si="1"/>
        <v>0</v>
      </c>
      <c r="L74" s="32">
        <f t="shared" si="2"/>
        <v>0</v>
      </c>
      <c r="M74" s="318" t="str">
        <f t="shared" si="5"/>
        <v xml:space="preserve"> </v>
      </c>
      <c r="N74" s="239">
        <f t="shared" si="6"/>
        <v>0</v>
      </c>
      <c r="O74" s="95">
        <f t="shared" si="3"/>
        <v>0</v>
      </c>
      <c r="P74" s="95">
        <f t="shared" si="7"/>
        <v>0</v>
      </c>
      <c r="Q74" s="352">
        <f t="shared" si="4"/>
        <v>0</v>
      </c>
      <c r="R74" s="9"/>
      <c r="V74" s="32">
        <f t="shared" si="8"/>
        <v>0</v>
      </c>
    </row>
    <row r="75" spans="1:22" x14ac:dyDescent="0.2">
      <c r="A75" s="70">
        <f t="shared" si="9"/>
        <v>62</v>
      </c>
      <c r="B75" s="303">
        <f t="shared" si="0"/>
        <v>0</v>
      </c>
      <c r="C75" s="304"/>
      <c r="D75" s="106"/>
      <c r="E75" s="106"/>
      <c r="F75" s="4"/>
      <c r="G75" s="40"/>
      <c r="H75" s="60"/>
      <c r="I75" s="9"/>
      <c r="J75" s="245"/>
      <c r="K75" s="32">
        <f t="shared" si="1"/>
        <v>0</v>
      </c>
      <c r="L75" s="32">
        <f t="shared" si="2"/>
        <v>0</v>
      </c>
      <c r="M75" s="318" t="str">
        <f t="shared" si="5"/>
        <v xml:space="preserve"> </v>
      </c>
      <c r="N75" s="239">
        <f t="shared" si="6"/>
        <v>0</v>
      </c>
      <c r="O75" s="95">
        <f t="shared" si="3"/>
        <v>0</v>
      </c>
      <c r="P75" s="95">
        <f t="shared" si="7"/>
        <v>0</v>
      </c>
      <c r="Q75" s="352">
        <f t="shared" si="4"/>
        <v>0</v>
      </c>
      <c r="R75" s="9"/>
      <c r="V75" s="32">
        <f t="shared" si="8"/>
        <v>0</v>
      </c>
    </row>
    <row r="76" spans="1:22" x14ac:dyDescent="0.2">
      <c r="A76" s="70">
        <f t="shared" si="9"/>
        <v>63</v>
      </c>
      <c r="B76" s="303">
        <f t="shared" si="0"/>
        <v>0</v>
      </c>
      <c r="C76" s="304"/>
      <c r="D76" s="106"/>
      <c r="E76" s="106"/>
      <c r="F76" s="4"/>
      <c r="G76" s="40"/>
      <c r="H76" s="60"/>
      <c r="I76" s="9"/>
      <c r="J76" s="245"/>
      <c r="K76" s="32">
        <f t="shared" si="1"/>
        <v>0</v>
      </c>
      <c r="L76" s="32">
        <f t="shared" si="2"/>
        <v>0</v>
      </c>
      <c r="M76" s="318" t="str">
        <f t="shared" si="5"/>
        <v xml:space="preserve"> </v>
      </c>
      <c r="N76" s="239">
        <f t="shared" si="6"/>
        <v>0</v>
      </c>
      <c r="O76" s="95">
        <f t="shared" si="3"/>
        <v>0</v>
      </c>
      <c r="P76" s="95">
        <f t="shared" si="7"/>
        <v>0</v>
      </c>
      <c r="Q76" s="352">
        <f t="shared" si="4"/>
        <v>0</v>
      </c>
      <c r="R76" s="9"/>
      <c r="V76" s="32">
        <f t="shared" si="8"/>
        <v>0</v>
      </c>
    </row>
    <row r="77" spans="1:22" x14ac:dyDescent="0.2">
      <c r="A77" s="70">
        <f t="shared" si="9"/>
        <v>64</v>
      </c>
      <c r="B77" s="303">
        <f t="shared" si="0"/>
        <v>0</v>
      </c>
      <c r="C77" s="304"/>
      <c r="D77" s="106"/>
      <c r="E77" s="106"/>
      <c r="F77" s="4"/>
      <c r="G77" s="40"/>
      <c r="H77" s="60"/>
      <c r="I77" s="9"/>
      <c r="J77" s="245"/>
      <c r="K77" s="32">
        <f t="shared" si="1"/>
        <v>0</v>
      </c>
      <c r="L77" s="32">
        <f t="shared" si="2"/>
        <v>0</v>
      </c>
      <c r="M77" s="318" t="str">
        <f t="shared" si="5"/>
        <v xml:space="preserve"> </v>
      </c>
      <c r="N77" s="239">
        <f t="shared" si="6"/>
        <v>0</v>
      </c>
      <c r="O77" s="95">
        <f t="shared" si="3"/>
        <v>0</v>
      </c>
      <c r="P77" s="95">
        <f t="shared" si="7"/>
        <v>0</v>
      </c>
      <c r="Q77" s="352">
        <f t="shared" si="4"/>
        <v>0</v>
      </c>
      <c r="R77" s="9"/>
      <c r="V77" s="32">
        <f t="shared" si="8"/>
        <v>0</v>
      </c>
    </row>
    <row r="78" spans="1:22" x14ac:dyDescent="0.2">
      <c r="A78" s="70">
        <f t="shared" si="9"/>
        <v>65</v>
      </c>
      <c r="B78" s="303">
        <f t="shared" ref="B78:B141" si="10">IF(ISBLANK(E78),0,VLOOKUP(TRIM(E78),AllVarieties,4,FALSE))</f>
        <v>0</v>
      </c>
      <c r="C78" s="304"/>
      <c r="D78" s="106"/>
      <c r="E78" s="106"/>
      <c r="F78" s="4"/>
      <c r="G78" s="40"/>
      <c r="H78" s="60"/>
      <c r="I78" s="9"/>
      <c r="J78" s="245"/>
      <c r="K78" s="32">
        <f t="shared" ref="K78:K141" si="11">IF(ISNA(+B78),1,0)</f>
        <v>0</v>
      </c>
      <c r="L78" s="32">
        <f t="shared" ref="L78:L141" si="12">IF(ISERR(+B78),1,0)</f>
        <v>0</v>
      </c>
      <c r="M78" s="318" t="str">
        <f t="shared" si="5"/>
        <v xml:space="preserve"> </v>
      </c>
      <c r="N78" s="239">
        <f t="shared" si="6"/>
        <v>0</v>
      </c>
      <c r="O78" s="95">
        <f t="shared" ref="O78:O141" si="13">IF(VALUE(F78)&lt;1,0,IF(VALUE(F78)&gt;17,0,VLOOKUP(VALUE(B78),T10Value,VALUE(F78)+1,FALSE)))</f>
        <v>0</v>
      </c>
      <c r="P78" s="95">
        <f t="shared" si="7"/>
        <v>0</v>
      </c>
      <c r="Q78" s="352">
        <f t="shared" ref="Q78:Q141" si="14">+P78*PDArate</f>
        <v>0</v>
      </c>
      <c r="R78" s="9"/>
      <c r="V78" s="32">
        <f t="shared" si="8"/>
        <v>0</v>
      </c>
    </row>
    <row r="79" spans="1:22" x14ac:dyDescent="0.2">
      <c r="A79" s="70">
        <f t="shared" si="9"/>
        <v>66</v>
      </c>
      <c r="B79" s="303">
        <f t="shared" si="10"/>
        <v>0</v>
      </c>
      <c r="C79" s="304"/>
      <c r="D79" s="106"/>
      <c r="E79" s="106"/>
      <c r="F79" s="4"/>
      <c r="G79" s="40"/>
      <c r="H79" s="60"/>
      <c r="I79" s="9"/>
      <c r="J79" s="245"/>
      <c r="K79" s="32">
        <f t="shared" si="11"/>
        <v>0</v>
      </c>
      <c r="L79" s="32">
        <f t="shared" si="12"/>
        <v>0</v>
      </c>
      <c r="M79" s="318" t="str">
        <f t="shared" ref="M79:M142" si="15">IF(+J79=0," ", IF(+J79=1," ","ERROR"))</f>
        <v xml:space="preserve"> </v>
      </c>
      <c r="N79" s="239">
        <f t="shared" ref="N79:N142" si="16">IF(+J79=1,IF(G79&gt;0, +G79, 0),0)</f>
        <v>0</v>
      </c>
      <c r="O79" s="95">
        <f t="shared" si="13"/>
        <v>0</v>
      </c>
      <c r="P79" s="95">
        <f t="shared" ref="P79:P142" si="17">ROUND(+N79,1)*O79</f>
        <v>0</v>
      </c>
      <c r="Q79" s="352">
        <f t="shared" si="14"/>
        <v>0</v>
      </c>
      <c r="R79" s="9"/>
      <c r="V79" s="32">
        <f t="shared" ref="V79:V142" si="18">IF(N79&gt;0,IF(P79&lt;=0,1,0),0)</f>
        <v>0</v>
      </c>
    </row>
    <row r="80" spans="1:22" x14ac:dyDescent="0.2">
      <c r="A80" s="70">
        <f t="shared" si="9"/>
        <v>67</v>
      </c>
      <c r="B80" s="303">
        <f t="shared" si="10"/>
        <v>0</v>
      </c>
      <c r="C80" s="304"/>
      <c r="D80" s="106"/>
      <c r="E80" s="106"/>
      <c r="F80" s="4"/>
      <c r="G80" s="40"/>
      <c r="H80" s="60"/>
      <c r="I80" s="9"/>
      <c r="J80" s="245"/>
      <c r="K80" s="32">
        <f t="shared" si="11"/>
        <v>0</v>
      </c>
      <c r="L80" s="32">
        <f t="shared" si="12"/>
        <v>0</v>
      </c>
      <c r="M80" s="318" t="str">
        <f t="shared" si="15"/>
        <v xml:space="preserve"> </v>
      </c>
      <c r="N80" s="239">
        <f t="shared" si="16"/>
        <v>0</v>
      </c>
      <c r="O80" s="95">
        <f t="shared" si="13"/>
        <v>0</v>
      </c>
      <c r="P80" s="95">
        <f t="shared" si="17"/>
        <v>0</v>
      </c>
      <c r="Q80" s="352">
        <f t="shared" si="14"/>
        <v>0</v>
      </c>
      <c r="R80" s="9"/>
      <c r="V80" s="32">
        <f t="shared" si="18"/>
        <v>0</v>
      </c>
    </row>
    <row r="81" spans="1:22" x14ac:dyDescent="0.2">
      <c r="A81" s="70">
        <f t="shared" ref="A81:A144" si="19">ROW()-Q3line</f>
        <v>68</v>
      </c>
      <c r="B81" s="303">
        <f t="shared" si="10"/>
        <v>0</v>
      </c>
      <c r="C81" s="304"/>
      <c r="D81" s="106"/>
      <c r="E81" s="106"/>
      <c r="F81" s="4"/>
      <c r="G81" s="40"/>
      <c r="H81" s="60"/>
      <c r="I81" s="9"/>
      <c r="J81" s="245"/>
      <c r="K81" s="32">
        <f t="shared" si="11"/>
        <v>0</v>
      </c>
      <c r="L81" s="32">
        <f t="shared" si="12"/>
        <v>0</v>
      </c>
      <c r="M81" s="318" t="str">
        <f t="shared" si="15"/>
        <v xml:space="preserve"> </v>
      </c>
      <c r="N81" s="239">
        <f t="shared" si="16"/>
        <v>0</v>
      </c>
      <c r="O81" s="95">
        <f t="shared" si="13"/>
        <v>0</v>
      </c>
      <c r="P81" s="95">
        <f t="shared" si="17"/>
        <v>0</v>
      </c>
      <c r="Q81" s="352">
        <f t="shared" si="14"/>
        <v>0</v>
      </c>
      <c r="R81" s="9"/>
      <c r="V81" s="32">
        <f t="shared" si="18"/>
        <v>0</v>
      </c>
    </row>
    <row r="82" spans="1:22" x14ac:dyDescent="0.2">
      <c r="A82" s="70">
        <f t="shared" si="19"/>
        <v>69</v>
      </c>
      <c r="B82" s="303">
        <f t="shared" si="10"/>
        <v>0</v>
      </c>
      <c r="C82" s="304"/>
      <c r="D82" s="106"/>
      <c r="E82" s="106"/>
      <c r="F82" s="4"/>
      <c r="G82" s="40"/>
      <c r="H82" s="60"/>
      <c r="I82" s="9"/>
      <c r="J82" s="245"/>
      <c r="K82" s="32">
        <f t="shared" si="11"/>
        <v>0</v>
      </c>
      <c r="L82" s="32">
        <f t="shared" si="12"/>
        <v>0</v>
      </c>
      <c r="M82" s="318" t="str">
        <f t="shared" si="15"/>
        <v xml:space="preserve"> </v>
      </c>
      <c r="N82" s="239">
        <f t="shared" si="16"/>
        <v>0</v>
      </c>
      <c r="O82" s="95">
        <f t="shared" si="13"/>
        <v>0</v>
      </c>
      <c r="P82" s="95">
        <f t="shared" si="17"/>
        <v>0</v>
      </c>
      <c r="Q82" s="352">
        <f t="shared" si="14"/>
        <v>0</v>
      </c>
      <c r="R82" s="9"/>
      <c r="V82" s="32">
        <f t="shared" si="18"/>
        <v>0</v>
      </c>
    </row>
    <row r="83" spans="1:22" x14ac:dyDescent="0.2">
      <c r="A83" s="70">
        <f t="shared" si="19"/>
        <v>70</v>
      </c>
      <c r="B83" s="303">
        <f t="shared" si="10"/>
        <v>0</v>
      </c>
      <c r="C83" s="304"/>
      <c r="D83" s="106"/>
      <c r="E83" s="106"/>
      <c r="F83" s="4"/>
      <c r="G83" s="40"/>
      <c r="H83" s="60"/>
      <c r="I83" s="9"/>
      <c r="J83" s="245"/>
      <c r="K83" s="32">
        <f t="shared" si="11"/>
        <v>0</v>
      </c>
      <c r="L83" s="32">
        <f t="shared" si="12"/>
        <v>0</v>
      </c>
      <c r="M83" s="318" t="str">
        <f t="shared" si="15"/>
        <v xml:space="preserve"> </v>
      </c>
      <c r="N83" s="239">
        <f t="shared" si="16"/>
        <v>0</v>
      </c>
      <c r="O83" s="95">
        <f t="shared" si="13"/>
        <v>0</v>
      </c>
      <c r="P83" s="95">
        <f t="shared" si="17"/>
        <v>0</v>
      </c>
      <c r="Q83" s="352">
        <f t="shared" si="14"/>
        <v>0</v>
      </c>
      <c r="R83" s="9"/>
      <c r="V83" s="32">
        <f t="shared" si="18"/>
        <v>0</v>
      </c>
    </row>
    <row r="84" spans="1:22" x14ac:dyDescent="0.2">
      <c r="A84" s="70">
        <f t="shared" si="19"/>
        <v>71</v>
      </c>
      <c r="B84" s="303">
        <f t="shared" si="10"/>
        <v>0</v>
      </c>
      <c r="C84" s="304"/>
      <c r="D84" s="106"/>
      <c r="E84" s="106"/>
      <c r="F84" s="4"/>
      <c r="G84" s="40"/>
      <c r="H84" s="60"/>
      <c r="I84" s="9"/>
      <c r="J84" s="245"/>
      <c r="K84" s="32">
        <f t="shared" si="11"/>
        <v>0</v>
      </c>
      <c r="L84" s="32">
        <f t="shared" si="12"/>
        <v>0</v>
      </c>
      <c r="M84" s="318" t="str">
        <f t="shared" si="15"/>
        <v xml:space="preserve"> </v>
      </c>
      <c r="N84" s="239">
        <f t="shared" si="16"/>
        <v>0</v>
      </c>
      <c r="O84" s="95">
        <f t="shared" si="13"/>
        <v>0</v>
      </c>
      <c r="P84" s="95">
        <f t="shared" si="17"/>
        <v>0</v>
      </c>
      <c r="Q84" s="352">
        <f t="shared" si="14"/>
        <v>0</v>
      </c>
      <c r="R84" s="9"/>
      <c r="V84" s="32">
        <f t="shared" si="18"/>
        <v>0</v>
      </c>
    </row>
    <row r="85" spans="1:22" x14ac:dyDescent="0.2">
      <c r="A85" s="70">
        <f t="shared" si="19"/>
        <v>72</v>
      </c>
      <c r="B85" s="303">
        <f t="shared" si="10"/>
        <v>0</v>
      </c>
      <c r="C85" s="304"/>
      <c r="D85" s="106"/>
      <c r="E85" s="106"/>
      <c r="F85" s="4"/>
      <c r="G85" s="40"/>
      <c r="H85" s="60"/>
      <c r="I85" s="9"/>
      <c r="J85" s="245"/>
      <c r="K85" s="32">
        <f t="shared" si="11"/>
        <v>0</v>
      </c>
      <c r="L85" s="32">
        <f t="shared" si="12"/>
        <v>0</v>
      </c>
      <c r="M85" s="318" t="str">
        <f t="shared" si="15"/>
        <v xml:space="preserve"> </v>
      </c>
      <c r="N85" s="239">
        <f t="shared" si="16"/>
        <v>0</v>
      </c>
      <c r="O85" s="95">
        <f t="shared" si="13"/>
        <v>0</v>
      </c>
      <c r="P85" s="95">
        <f t="shared" si="17"/>
        <v>0</v>
      </c>
      <c r="Q85" s="352">
        <f t="shared" si="14"/>
        <v>0</v>
      </c>
      <c r="R85" s="9"/>
      <c r="V85" s="32">
        <f t="shared" si="18"/>
        <v>0</v>
      </c>
    </row>
    <row r="86" spans="1:22" x14ac:dyDescent="0.2">
      <c r="A86" s="70">
        <f t="shared" si="19"/>
        <v>73</v>
      </c>
      <c r="B86" s="303">
        <f t="shared" si="10"/>
        <v>0</v>
      </c>
      <c r="C86" s="304"/>
      <c r="D86" s="106"/>
      <c r="E86" s="106"/>
      <c r="F86" s="4"/>
      <c r="G86" s="40"/>
      <c r="H86" s="60"/>
      <c r="I86" s="9"/>
      <c r="J86" s="245"/>
      <c r="K86" s="32">
        <f t="shared" si="11"/>
        <v>0</v>
      </c>
      <c r="L86" s="32">
        <f t="shared" si="12"/>
        <v>0</v>
      </c>
      <c r="M86" s="318" t="str">
        <f t="shared" si="15"/>
        <v xml:space="preserve"> </v>
      </c>
      <c r="N86" s="239">
        <f t="shared" si="16"/>
        <v>0</v>
      </c>
      <c r="O86" s="95">
        <f t="shared" si="13"/>
        <v>0</v>
      </c>
      <c r="P86" s="95">
        <f t="shared" si="17"/>
        <v>0</v>
      </c>
      <c r="Q86" s="352">
        <f t="shared" si="14"/>
        <v>0</v>
      </c>
      <c r="R86" s="9"/>
      <c r="V86" s="32">
        <f t="shared" si="18"/>
        <v>0</v>
      </c>
    </row>
    <row r="87" spans="1:22" x14ac:dyDescent="0.2">
      <c r="A87" s="70">
        <f t="shared" si="19"/>
        <v>74</v>
      </c>
      <c r="B87" s="303">
        <f t="shared" si="10"/>
        <v>0</v>
      </c>
      <c r="C87" s="304"/>
      <c r="D87" s="106"/>
      <c r="E87" s="106"/>
      <c r="F87" s="4"/>
      <c r="G87" s="40"/>
      <c r="H87" s="60"/>
      <c r="I87" s="9"/>
      <c r="J87" s="245"/>
      <c r="K87" s="32">
        <f t="shared" si="11"/>
        <v>0</v>
      </c>
      <c r="L87" s="32">
        <f t="shared" si="12"/>
        <v>0</v>
      </c>
      <c r="M87" s="318" t="str">
        <f t="shared" si="15"/>
        <v xml:space="preserve"> </v>
      </c>
      <c r="N87" s="239">
        <f t="shared" si="16"/>
        <v>0</v>
      </c>
      <c r="O87" s="95">
        <f t="shared" si="13"/>
        <v>0</v>
      </c>
      <c r="P87" s="95">
        <f t="shared" si="17"/>
        <v>0</v>
      </c>
      <c r="Q87" s="352">
        <f t="shared" si="14"/>
        <v>0</v>
      </c>
      <c r="R87" s="9"/>
      <c r="V87" s="32">
        <f t="shared" si="18"/>
        <v>0</v>
      </c>
    </row>
    <row r="88" spans="1:22" x14ac:dyDescent="0.2">
      <c r="A88" s="70">
        <f t="shared" si="19"/>
        <v>75</v>
      </c>
      <c r="B88" s="303">
        <f t="shared" si="10"/>
        <v>0</v>
      </c>
      <c r="C88" s="304"/>
      <c r="D88" s="106"/>
      <c r="E88" s="106"/>
      <c r="F88" s="4"/>
      <c r="G88" s="40"/>
      <c r="H88" s="60"/>
      <c r="I88" s="9"/>
      <c r="J88" s="245"/>
      <c r="K88" s="32">
        <f t="shared" si="11"/>
        <v>0</v>
      </c>
      <c r="L88" s="32">
        <f t="shared" si="12"/>
        <v>0</v>
      </c>
      <c r="M88" s="318" t="str">
        <f t="shared" si="15"/>
        <v xml:space="preserve"> </v>
      </c>
      <c r="N88" s="239">
        <f t="shared" si="16"/>
        <v>0</v>
      </c>
      <c r="O88" s="95">
        <f t="shared" si="13"/>
        <v>0</v>
      </c>
      <c r="P88" s="95">
        <f t="shared" si="17"/>
        <v>0</v>
      </c>
      <c r="Q88" s="352">
        <f t="shared" si="14"/>
        <v>0</v>
      </c>
      <c r="R88" s="9"/>
      <c r="V88" s="32">
        <f t="shared" si="18"/>
        <v>0</v>
      </c>
    </row>
    <row r="89" spans="1:22" x14ac:dyDescent="0.2">
      <c r="A89" s="70">
        <f t="shared" si="19"/>
        <v>76</v>
      </c>
      <c r="B89" s="303">
        <f t="shared" si="10"/>
        <v>0</v>
      </c>
      <c r="C89" s="304"/>
      <c r="D89" s="106"/>
      <c r="E89" s="106"/>
      <c r="F89" s="4"/>
      <c r="G89" s="40"/>
      <c r="H89" s="60"/>
      <c r="I89" s="9"/>
      <c r="J89" s="245"/>
      <c r="K89" s="32">
        <f t="shared" si="11"/>
        <v>0</v>
      </c>
      <c r="L89" s="32">
        <f t="shared" si="12"/>
        <v>0</v>
      </c>
      <c r="M89" s="318" t="str">
        <f t="shared" si="15"/>
        <v xml:space="preserve"> </v>
      </c>
      <c r="N89" s="239">
        <f t="shared" si="16"/>
        <v>0</v>
      </c>
      <c r="O89" s="95">
        <f t="shared" si="13"/>
        <v>0</v>
      </c>
      <c r="P89" s="95">
        <f t="shared" si="17"/>
        <v>0</v>
      </c>
      <c r="Q89" s="352">
        <f t="shared" si="14"/>
        <v>0</v>
      </c>
      <c r="R89" s="9"/>
      <c r="V89" s="32">
        <f t="shared" si="18"/>
        <v>0</v>
      </c>
    </row>
    <row r="90" spans="1:22" x14ac:dyDescent="0.2">
      <c r="A90" s="70">
        <f t="shared" si="19"/>
        <v>77</v>
      </c>
      <c r="B90" s="303">
        <f t="shared" si="10"/>
        <v>0</v>
      </c>
      <c r="C90" s="304"/>
      <c r="D90" s="106"/>
      <c r="E90" s="106"/>
      <c r="F90" s="4"/>
      <c r="G90" s="40"/>
      <c r="H90" s="60"/>
      <c r="I90" s="9"/>
      <c r="J90" s="245"/>
      <c r="K90" s="32">
        <f t="shared" si="11"/>
        <v>0</v>
      </c>
      <c r="L90" s="32">
        <f t="shared" si="12"/>
        <v>0</v>
      </c>
      <c r="M90" s="318" t="str">
        <f t="shared" si="15"/>
        <v xml:space="preserve"> </v>
      </c>
      <c r="N90" s="239">
        <f t="shared" si="16"/>
        <v>0</v>
      </c>
      <c r="O90" s="95">
        <f t="shared" si="13"/>
        <v>0</v>
      </c>
      <c r="P90" s="95">
        <f t="shared" si="17"/>
        <v>0</v>
      </c>
      <c r="Q90" s="352">
        <f t="shared" si="14"/>
        <v>0</v>
      </c>
      <c r="R90" s="9"/>
      <c r="V90" s="32">
        <f t="shared" si="18"/>
        <v>0</v>
      </c>
    </row>
    <row r="91" spans="1:22" x14ac:dyDescent="0.2">
      <c r="A91" s="70">
        <f t="shared" si="19"/>
        <v>78</v>
      </c>
      <c r="B91" s="303">
        <f t="shared" si="10"/>
        <v>0</v>
      </c>
      <c r="C91" s="304"/>
      <c r="D91" s="106"/>
      <c r="E91" s="106"/>
      <c r="F91" s="4"/>
      <c r="G91" s="40"/>
      <c r="H91" s="60"/>
      <c r="I91" s="9"/>
      <c r="J91" s="245"/>
      <c r="K91" s="32">
        <f t="shared" si="11"/>
        <v>0</v>
      </c>
      <c r="L91" s="32">
        <f t="shared" si="12"/>
        <v>0</v>
      </c>
      <c r="M91" s="318" t="str">
        <f t="shared" si="15"/>
        <v xml:space="preserve"> </v>
      </c>
      <c r="N91" s="239">
        <f t="shared" si="16"/>
        <v>0</v>
      </c>
      <c r="O91" s="95">
        <f t="shared" si="13"/>
        <v>0</v>
      </c>
      <c r="P91" s="95">
        <f t="shared" si="17"/>
        <v>0</v>
      </c>
      <c r="Q91" s="352">
        <f t="shared" si="14"/>
        <v>0</v>
      </c>
      <c r="R91" s="9"/>
      <c r="V91" s="32">
        <f t="shared" si="18"/>
        <v>0</v>
      </c>
    </row>
    <row r="92" spans="1:22" x14ac:dyDescent="0.2">
      <c r="A92" s="70">
        <f t="shared" si="19"/>
        <v>79</v>
      </c>
      <c r="B92" s="303">
        <f t="shared" si="10"/>
        <v>0</v>
      </c>
      <c r="C92" s="304"/>
      <c r="D92" s="106"/>
      <c r="E92" s="106"/>
      <c r="F92" s="4"/>
      <c r="G92" s="40"/>
      <c r="H92" s="60"/>
      <c r="I92" s="9"/>
      <c r="J92" s="245"/>
      <c r="K92" s="32">
        <f t="shared" si="11"/>
        <v>0</v>
      </c>
      <c r="L92" s="32">
        <f t="shared" si="12"/>
        <v>0</v>
      </c>
      <c r="M92" s="318" t="str">
        <f t="shared" si="15"/>
        <v xml:space="preserve"> </v>
      </c>
      <c r="N92" s="239">
        <f t="shared" si="16"/>
        <v>0</v>
      </c>
      <c r="O92" s="95">
        <f t="shared" si="13"/>
        <v>0</v>
      </c>
      <c r="P92" s="95">
        <f t="shared" si="17"/>
        <v>0</v>
      </c>
      <c r="Q92" s="352">
        <f t="shared" si="14"/>
        <v>0</v>
      </c>
      <c r="R92" s="9"/>
      <c r="V92" s="32">
        <f t="shared" si="18"/>
        <v>0</v>
      </c>
    </row>
    <row r="93" spans="1:22" x14ac:dyDescent="0.2">
      <c r="A93" s="70">
        <f t="shared" si="19"/>
        <v>80</v>
      </c>
      <c r="B93" s="303">
        <f t="shared" si="10"/>
        <v>0</v>
      </c>
      <c r="C93" s="304"/>
      <c r="D93" s="106"/>
      <c r="E93" s="106"/>
      <c r="F93" s="4"/>
      <c r="G93" s="40"/>
      <c r="H93" s="60"/>
      <c r="I93" s="9"/>
      <c r="J93" s="245"/>
      <c r="K93" s="32">
        <f t="shared" si="11"/>
        <v>0</v>
      </c>
      <c r="L93" s="32">
        <f t="shared" si="12"/>
        <v>0</v>
      </c>
      <c r="M93" s="318" t="str">
        <f t="shared" si="15"/>
        <v xml:space="preserve"> </v>
      </c>
      <c r="N93" s="239">
        <f t="shared" si="16"/>
        <v>0</v>
      </c>
      <c r="O93" s="95">
        <f t="shared" si="13"/>
        <v>0</v>
      </c>
      <c r="P93" s="95">
        <f t="shared" si="17"/>
        <v>0</v>
      </c>
      <c r="Q93" s="352">
        <f t="shared" si="14"/>
        <v>0</v>
      </c>
      <c r="R93" s="9"/>
      <c r="V93" s="32">
        <f t="shared" si="18"/>
        <v>0</v>
      </c>
    </row>
    <row r="94" spans="1:22" x14ac:dyDescent="0.2">
      <c r="A94" s="70">
        <f t="shared" si="19"/>
        <v>81</v>
      </c>
      <c r="B94" s="303">
        <f t="shared" si="10"/>
        <v>0</v>
      </c>
      <c r="C94" s="304"/>
      <c r="D94" s="106"/>
      <c r="E94" s="106"/>
      <c r="F94" s="4"/>
      <c r="G94" s="40"/>
      <c r="H94" s="60"/>
      <c r="I94" s="9"/>
      <c r="J94" s="245"/>
      <c r="K94" s="32">
        <f t="shared" si="11"/>
        <v>0</v>
      </c>
      <c r="L94" s="32">
        <f t="shared" si="12"/>
        <v>0</v>
      </c>
      <c r="M94" s="318" t="str">
        <f t="shared" si="15"/>
        <v xml:space="preserve"> </v>
      </c>
      <c r="N94" s="239">
        <f t="shared" si="16"/>
        <v>0</v>
      </c>
      <c r="O94" s="95">
        <f t="shared" si="13"/>
        <v>0</v>
      </c>
      <c r="P94" s="95">
        <f t="shared" si="17"/>
        <v>0</v>
      </c>
      <c r="Q94" s="352">
        <f t="shared" si="14"/>
        <v>0</v>
      </c>
      <c r="R94" s="9"/>
      <c r="V94" s="32">
        <f t="shared" si="18"/>
        <v>0</v>
      </c>
    </row>
    <row r="95" spans="1:22" x14ac:dyDescent="0.2">
      <c r="A95" s="70">
        <f t="shared" si="19"/>
        <v>82</v>
      </c>
      <c r="B95" s="303">
        <f t="shared" si="10"/>
        <v>0</v>
      </c>
      <c r="C95" s="304"/>
      <c r="D95" s="106"/>
      <c r="E95" s="106"/>
      <c r="F95" s="4"/>
      <c r="G95" s="40"/>
      <c r="H95" s="60"/>
      <c r="I95" s="9"/>
      <c r="J95" s="245"/>
      <c r="K95" s="32">
        <f t="shared" si="11"/>
        <v>0</v>
      </c>
      <c r="L95" s="32">
        <f t="shared" si="12"/>
        <v>0</v>
      </c>
      <c r="M95" s="318" t="str">
        <f t="shared" si="15"/>
        <v xml:space="preserve"> </v>
      </c>
      <c r="N95" s="239">
        <f t="shared" si="16"/>
        <v>0</v>
      </c>
      <c r="O95" s="95">
        <f t="shared" si="13"/>
        <v>0</v>
      </c>
      <c r="P95" s="95">
        <f t="shared" si="17"/>
        <v>0</v>
      </c>
      <c r="Q95" s="352">
        <f t="shared" si="14"/>
        <v>0</v>
      </c>
      <c r="R95" s="9"/>
      <c r="V95" s="32">
        <f t="shared" si="18"/>
        <v>0</v>
      </c>
    </row>
    <row r="96" spans="1:22" x14ac:dyDescent="0.2">
      <c r="A96" s="70">
        <f t="shared" si="19"/>
        <v>83</v>
      </c>
      <c r="B96" s="303">
        <f t="shared" si="10"/>
        <v>0</v>
      </c>
      <c r="C96" s="304"/>
      <c r="D96" s="106"/>
      <c r="E96" s="106"/>
      <c r="F96" s="4"/>
      <c r="G96" s="40"/>
      <c r="H96" s="60"/>
      <c r="I96" s="9"/>
      <c r="J96" s="245"/>
      <c r="K96" s="32">
        <f t="shared" si="11"/>
        <v>0</v>
      </c>
      <c r="L96" s="32">
        <f t="shared" si="12"/>
        <v>0</v>
      </c>
      <c r="M96" s="318" t="str">
        <f t="shared" si="15"/>
        <v xml:space="preserve"> </v>
      </c>
      <c r="N96" s="239">
        <f t="shared" si="16"/>
        <v>0</v>
      </c>
      <c r="O96" s="95">
        <f t="shared" si="13"/>
        <v>0</v>
      </c>
      <c r="P96" s="95">
        <f t="shared" si="17"/>
        <v>0</v>
      </c>
      <c r="Q96" s="352">
        <f t="shared" si="14"/>
        <v>0</v>
      </c>
      <c r="R96" s="9"/>
      <c r="V96" s="32">
        <f t="shared" si="18"/>
        <v>0</v>
      </c>
    </row>
    <row r="97" spans="1:22" x14ac:dyDescent="0.2">
      <c r="A97" s="70">
        <f t="shared" si="19"/>
        <v>84</v>
      </c>
      <c r="B97" s="303">
        <f t="shared" si="10"/>
        <v>0</v>
      </c>
      <c r="C97" s="304"/>
      <c r="D97" s="106"/>
      <c r="E97" s="106"/>
      <c r="F97" s="4"/>
      <c r="G97" s="40"/>
      <c r="H97" s="60"/>
      <c r="I97" s="9"/>
      <c r="J97" s="245"/>
      <c r="K97" s="32">
        <f t="shared" si="11"/>
        <v>0</v>
      </c>
      <c r="L97" s="32">
        <f t="shared" si="12"/>
        <v>0</v>
      </c>
      <c r="M97" s="318" t="str">
        <f t="shared" si="15"/>
        <v xml:space="preserve"> </v>
      </c>
      <c r="N97" s="239">
        <f t="shared" si="16"/>
        <v>0</v>
      </c>
      <c r="O97" s="95">
        <f t="shared" si="13"/>
        <v>0</v>
      </c>
      <c r="P97" s="95">
        <f t="shared" si="17"/>
        <v>0</v>
      </c>
      <c r="Q97" s="352">
        <f t="shared" si="14"/>
        <v>0</v>
      </c>
      <c r="R97" s="9"/>
      <c r="V97" s="32">
        <f t="shared" si="18"/>
        <v>0</v>
      </c>
    </row>
    <row r="98" spans="1:22" x14ac:dyDescent="0.2">
      <c r="A98" s="70">
        <f t="shared" si="19"/>
        <v>85</v>
      </c>
      <c r="B98" s="303">
        <f t="shared" si="10"/>
        <v>0</v>
      </c>
      <c r="C98" s="304"/>
      <c r="D98" s="106"/>
      <c r="E98" s="106"/>
      <c r="F98" s="4"/>
      <c r="G98" s="40"/>
      <c r="H98" s="60"/>
      <c r="I98" s="9"/>
      <c r="J98" s="245"/>
      <c r="K98" s="32">
        <f t="shared" si="11"/>
        <v>0</v>
      </c>
      <c r="L98" s="32">
        <f t="shared" si="12"/>
        <v>0</v>
      </c>
      <c r="M98" s="318" t="str">
        <f t="shared" si="15"/>
        <v xml:space="preserve"> </v>
      </c>
      <c r="N98" s="239">
        <f t="shared" si="16"/>
        <v>0</v>
      </c>
      <c r="O98" s="95">
        <f t="shared" si="13"/>
        <v>0</v>
      </c>
      <c r="P98" s="95">
        <f t="shared" si="17"/>
        <v>0</v>
      </c>
      <c r="Q98" s="352">
        <f t="shared" si="14"/>
        <v>0</v>
      </c>
      <c r="R98" s="9"/>
      <c r="V98" s="32">
        <f t="shared" si="18"/>
        <v>0</v>
      </c>
    </row>
    <row r="99" spans="1:22" x14ac:dyDescent="0.2">
      <c r="A99" s="70">
        <f t="shared" si="19"/>
        <v>86</v>
      </c>
      <c r="B99" s="303">
        <f t="shared" si="10"/>
        <v>0</v>
      </c>
      <c r="C99" s="304"/>
      <c r="D99" s="106"/>
      <c r="E99" s="106"/>
      <c r="F99" s="4"/>
      <c r="G99" s="40"/>
      <c r="H99" s="60"/>
      <c r="I99" s="9"/>
      <c r="J99" s="245"/>
      <c r="K99" s="32">
        <f t="shared" si="11"/>
        <v>0</v>
      </c>
      <c r="L99" s="32">
        <f t="shared" si="12"/>
        <v>0</v>
      </c>
      <c r="M99" s="318" t="str">
        <f t="shared" si="15"/>
        <v xml:space="preserve"> </v>
      </c>
      <c r="N99" s="239">
        <f t="shared" si="16"/>
        <v>0</v>
      </c>
      <c r="O99" s="95">
        <f t="shared" si="13"/>
        <v>0</v>
      </c>
      <c r="P99" s="95">
        <f t="shared" si="17"/>
        <v>0</v>
      </c>
      <c r="Q99" s="352">
        <f t="shared" si="14"/>
        <v>0</v>
      </c>
      <c r="R99" s="9"/>
      <c r="V99" s="32">
        <f t="shared" si="18"/>
        <v>0</v>
      </c>
    </row>
    <row r="100" spans="1:22" x14ac:dyDescent="0.2">
      <c r="A100" s="70">
        <f t="shared" si="19"/>
        <v>87</v>
      </c>
      <c r="B100" s="303">
        <f t="shared" si="10"/>
        <v>0</v>
      </c>
      <c r="C100" s="304"/>
      <c r="D100" s="106"/>
      <c r="E100" s="106"/>
      <c r="F100" s="4"/>
      <c r="G100" s="40"/>
      <c r="H100" s="60"/>
      <c r="I100" s="9"/>
      <c r="J100" s="245"/>
      <c r="K100" s="32">
        <f t="shared" si="11"/>
        <v>0</v>
      </c>
      <c r="L100" s="32">
        <f t="shared" si="12"/>
        <v>0</v>
      </c>
      <c r="M100" s="318" t="str">
        <f t="shared" si="15"/>
        <v xml:space="preserve"> </v>
      </c>
      <c r="N100" s="239">
        <f t="shared" si="16"/>
        <v>0</v>
      </c>
      <c r="O100" s="95">
        <f t="shared" si="13"/>
        <v>0</v>
      </c>
      <c r="P100" s="95">
        <f t="shared" si="17"/>
        <v>0</v>
      </c>
      <c r="Q100" s="352">
        <f t="shared" si="14"/>
        <v>0</v>
      </c>
      <c r="R100" s="9"/>
      <c r="V100" s="32">
        <f t="shared" si="18"/>
        <v>0</v>
      </c>
    </row>
    <row r="101" spans="1:22" x14ac:dyDescent="0.2">
      <c r="A101" s="70">
        <f t="shared" si="19"/>
        <v>88</v>
      </c>
      <c r="B101" s="303">
        <f t="shared" si="10"/>
        <v>0</v>
      </c>
      <c r="C101" s="304"/>
      <c r="D101" s="106"/>
      <c r="E101" s="106"/>
      <c r="F101" s="4"/>
      <c r="G101" s="40"/>
      <c r="H101" s="60"/>
      <c r="I101" s="9"/>
      <c r="J101" s="245"/>
      <c r="K101" s="32">
        <f t="shared" si="11"/>
        <v>0</v>
      </c>
      <c r="L101" s="32">
        <f t="shared" si="12"/>
        <v>0</v>
      </c>
      <c r="M101" s="318" t="str">
        <f t="shared" si="15"/>
        <v xml:space="preserve"> </v>
      </c>
      <c r="N101" s="239">
        <f t="shared" si="16"/>
        <v>0</v>
      </c>
      <c r="O101" s="95">
        <f t="shared" si="13"/>
        <v>0</v>
      </c>
      <c r="P101" s="95">
        <f t="shared" si="17"/>
        <v>0</v>
      </c>
      <c r="Q101" s="352">
        <f t="shared" si="14"/>
        <v>0</v>
      </c>
      <c r="R101" s="9"/>
      <c r="V101" s="32">
        <f t="shared" si="18"/>
        <v>0</v>
      </c>
    </row>
    <row r="102" spans="1:22" x14ac:dyDescent="0.2">
      <c r="A102" s="70">
        <f t="shared" si="19"/>
        <v>89</v>
      </c>
      <c r="B102" s="303">
        <f t="shared" si="10"/>
        <v>0</v>
      </c>
      <c r="C102" s="304"/>
      <c r="D102" s="106"/>
      <c r="E102" s="106"/>
      <c r="F102" s="4"/>
      <c r="G102" s="40"/>
      <c r="H102" s="60"/>
      <c r="I102" s="9"/>
      <c r="J102" s="245"/>
      <c r="K102" s="32">
        <f t="shared" si="11"/>
        <v>0</v>
      </c>
      <c r="L102" s="32">
        <f t="shared" si="12"/>
        <v>0</v>
      </c>
      <c r="M102" s="318" t="str">
        <f t="shared" si="15"/>
        <v xml:space="preserve"> </v>
      </c>
      <c r="N102" s="239">
        <f t="shared" si="16"/>
        <v>0</v>
      </c>
      <c r="O102" s="95">
        <f t="shared" si="13"/>
        <v>0</v>
      </c>
      <c r="P102" s="95">
        <f t="shared" si="17"/>
        <v>0</v>
      </c>
      <c r="Q102" s="352">
        <f t="shared" si="14"/>
        <v>0</v>
      </c>
      <c r="R102" s="9"/>
      <c r="V102" s="32">
        <f t="shared" si="18"/>
        <v>0</v>
      </c>
    </row>
    <row r="103" spans="1:22" x14ac:dyDescent="0.2">
      <c r="A103" s="70">
        <f t="shared" si="19"/>
        <v>90</v>
      </c>
      <c r="B103" s="303">
        <f t="shared" si="10"/>
        <v>0</v>
      </c>
      <c r="C103" s="304"/>
      <c r="D103" s="106"/>
      <c r="E103" s="106"/>
      <c r="F103" s="4"/>
      <c r="G103" s="40"/>
      <c r="H103" s="60"/>
      <c r="I103" s="9"/>
      <c r="J103" s="245"/>
      <c r="K103" s="32">
        <f t="shared" si="11"/>
        <v>0</v>
      </c>
      <c r="L103" s="32">
        <f t="shared" si="12"/>
        <v>0</v>
      </c>
      <c r="M103" s="318" t="str">
        <f t="shared" si="15"/>
        <v xml:space="preserve"> </v>
      </c>
      <c r="N103" s="239">
        <f t="shared" si="16"/>
        <v>0</v>
      </c>
      <c r="O103" s="95">
        <f t="shared" si="13"/>
        <v>0</v>
      </c>
      <c r="P103" s="95">
        <f t="shared" si="17"/>
        <v>0</v>
      </c>
      <c r="Q103" s="352">
        <f t="shared" si="14"/>
        <v>0</v>
      </c>
      <c r="R103" s="9"/>
      <c r="V103" s="32">
        <f t="shared" si="18"/>
        <v>0</v>
      </c>
    </row>
    <row r="104" spans="1:22" x14ac:dyDescent="0.2">
      <c r="A104" s="70">
        <f t="shared" si="19"/>
        <v>91</v>
      </c>
      <c r="B104" s="303">
        <f t="shared" si="10"/>
        <v>0</v>
      </c>
      <c r="C104" s="304"/>
      <c r="D104" s="106"/>
      <c r="E104" s="106"/>
      <c r="F104" s="4"/>
      <c r="G104" s="40"/>
      <c r="H104" s="60"/>
      <c r="I104" s="9"/>
      <c r="J104" s="245"/>
      <c r="K104" s="32">
        <f t="shared" si="11"/>
        <v>0</v>
      </c>
      <c r="L104" s="32">
        <f t="shared" si="12"/>
        <v>0</v>
      </c>
      <c r="M104" s="318" t="str">
        <f t="shared" si="15"/>
        <v xml:space="preserve"> </v>
      </c>
      <c r="N104" s="239">
        <f t="shared" si="16"/>
        <v>0</v>
      </c>
      <c r="O104" s="95">
        <f t="shared" si="13"/>
        <v>0</v>
      </c>
      <c r="P104" s="95">
        <f t="shared" si="17"/>
        <v>0</v>
      </c>
      <c r="Q104" s="352">
        <f t="shared" si="14"/>
        <v>0</v>
      </c>
      <c r="R104" s="9"/>
      <c r="V104" s="32">
        <f t="shared" si="18"/>
        <v>0</v>
      </c>
    </row>
    <row r="105" spans="1:22" x14ac:dyDescent="0.2">
      <c r="A105" s="70">
        <f t="shared" si="19"/>
        <v>92</v>
      </c>
      <c r="B105" s="303">
        <f t="shared" si="10"/>
        <v>0</v>
      </c>
      <c r="C105" s="304"/>
      <c r="D105" s="106"/>
      <c r="E105" s="106"/>
      <c r="F105" s="4"/>
      <c r="G105" s="40"/>
      <c r="H105" s="60"/>
      <c r="I105" s="9"/>
      <c r="J105" s="245"/>
      <c r="K105" s="32">
        <f t="shared" si="11"/>
        <v>0</v>
      </c>
      <c r="L105" s="32">
        <f t="shared" si="12"/>
        <v>0</v>
      </c>
      <c r="M105" s="318" t="str">
        <f t="shared" si="15"/>
        <v xml:space="preserve"> </v>
      </c>
      <c r="N105" s="239">
        <f t="shared" si="16"/>
        <v>0</v>
      </c>
      <c r="O105" s="95">
        <f t="shared" si="13"/>
        <v>0</v>
      </c>
      <c r="P105" s="95">
        <f t="shared" si="17"/>
        <v>0</v>
      </c>
      <c r="Q105" s="352">
        <f t="shared" si="14"/>
        <v>0</v>
      </c>
      <c r="R105" s="9"/>
      <c r="V105" s="32">
        <f t="shared" si="18"/>
        <v>0</v>
      </c>
    </row>
    <row r="106" spans="1:22" x14ac:dyDescent="0.2">
      <c r="A106" s="70">
        <f t="shared" si="19"/>
        <v>93</v>
      </c>
      <c r="B106" s="303">
        <f t="shared" si="10"/>
        <v>0</v>
      </c>
      <c r="C106" s="304"/>
      <c r="D106" s="106"/>
      <c r="E106" s="106"/>
      <c r="F106" s="4"/>
      <c r="G106" s="40"/>
      <c r="H106" s="60"/>
      <c r="I106" s="9"/>
      <c r="J106" s="245"/>
      <c r="K106" s="32">
        <f t="shared" si="11"/>
        <v>0</v>
      </c>
      <c r="L106" s="32">
        <f t="shared" si="12"/>
        <v>0</v>
      </c>
      <c r="M106" s="318" t="str">
        <f t="shared" si="15"/>
        <v xml:space="preserve"> </v>
      </c>
      <c r="N106" s="239">
        <f t="shared" si="16"/>
        <v>0</v>
      </c>
      <c r="O106" s="95">
        <f t="shared" si="13"/>
        <v>0</v>
      </c>
      <c r="P106" s="95">
        <f t="shared" si="17"/>
        <v>0</v>
      </c>
      <c r="Q106" s="352">
        <f t="shared" si="14"/>
        <v>0</v>
      </c>
      <c r="R106" s="9"/>
      <c r="V106" s="32">
        <f t="shared" si="18"/>
        <v>0</v>
      </c>
    </row>
    <row r="107" spans="1:22" x14ac:dyDescent="0.2">
      <c r="A107" s="70">
        <f t="shared" si="19"/>
        <v>94</v>
      </c>
      <c r="B107" s="303">
        <f t="shared" si="10"/>
        <v>0</v>
      </c>
      <c r="C107" s="304"/>
      <c r="D107" s="106"/>
      <c r="E107" s="106"/>
      <c r="F107" s="4"/>
      <c r="G107" s="40"/>
      <c r="H107" s="60"/>
      <c r="I107" s="9"/>
      <c r="J107" s="245"/>
      <c r="K107" s="32">
        <f t="shared" si="11"/>
        <v>0</v>
      </c>
      <c r="L107" s="32">
        <f t="shared" si="12"/>
        <v>0</v>
      </c>
      <c r="M107" s="318" t="str">
        <f t="shared" si="15"/>
        <v xml:space="preserve"> </v>
      </c>
      <c r="N107" s="239">
        <f t="shared" si="16"/>
        <v>0</v>
      </c>
      <c r="O107" s="95">
        <f t="shared" si="13"/>
        <v>0</v>
      </c>
      <c r="P107" s="95">
        <f t="shared" si="17"/>
        <v>0</v>
      </c>
      <c r="Q107" s="352">
        <f t="shared" si="14"/>
        <v>0</v>
      </c>
      <c r="R107" s="9"/>
      <c r="V107" s="32">
        <f t="shared" si="18"/>
        <v>0</v>
      </c>
    </row>
    <row r="108" spans="1:22" x14ac:dyDescent="0.2">
      <c r="A108" s="70">
        <f t="shared" si="19"/>
        <v>95</v>
      </c>
      <c r="B108" s="303">
        <f t="shared" si="10"/>
        <v>0</v>
      </c>
      <c r="C108" s="304"/>
      <c r="D108" s="106"/>
      <c r="E108" s="106"/>
      <c r="F108" s="4"/>
      <c r="G108" s="40"/>
      <c r="H108" s="60"/>
      <c r="I108" s="9"/>
      <c r="J108" s="245"/>
      <c r="K108" s="32">
        <f t="shared" si="11"/>
        <v>0</v>
      </c>
      <c r="L108" s="32">
        <f t="shared" si="12"/>
        <v>0</v>
      </c>
      <c r="M108" s="318" t="str">
        <f t="shared" si="15"/>
        <v xml:space="preserve"> </v>
      </c>
      <c r="N108" s="239">
        <f t="shared" si="16"/>
        <v>0</v>
      </c>
      <c r="O108" s="95">
        <f t="shared" si="13"/>
        <v>0</v>
      </c>
      <c r="P108" s="95">
        <f t="shared" si="17"/>
        <v>0</v>
      </c>
      <c r="Q108" s="352">
        <f t="shared" si="14"/>
        <v>0</v>
      </c>
      <c r="R108" s="9"/>
      <c r="V108" s="32">
        <f t="shared" si="18"/>
        <v>0</v>
      </c>
    </row>
    <row r="109" spans="1:22" x14ac:dyDescent="0.2">
      <c r="A109" s="70">
        <f t="shared" si="19"/>
        <v>96</v>
      </c>
      <c r="B109" s="303">
        <f t="shared" si="10"/>
        <v>0</v>
      </c>
      <c r="C109" s="304"/>
      <c r="D109" s="106"/>
      <c r="E109" s="106"/>
      <c r="F109" s="4"/>
      <c r="G109" s="40"/>
      <c r="H109" s="60"/>
      <c r="I109" s="9"/>
      <c r="J109" s="245"/>
      <c r="K109" s="32">
        <f t="shared" si="11"/>
        <v>0</v>
      </c>
      <c r="L109" s="32">
        <f t="shared" si="12"/>
        <v>0</v>
      </c>
      <c r="M109" s="318" t="str">
        <f t="shared" si="15"/>
        <v xml:space="preserve"> </v>
      </c>
      <c r="N109" s="239">
        <f t="shared" si="16"/>
        <v>0</v>
      </c>
      <c r="O109" s="95">
        <f t="shared" si="13"/>
        <v>0</v>
      </c>
      <c r="P109" s="95">
        <f t="shared" si="17"/>
        <v>0</v>
      </c>
      <c r="Q109" s="352">
        <f t="shared" si="14"/>
        <v>0</v>
      </c>
      <c r="R109" s="9"/>
      <c r="V109" s="32">
        <f t="shared" si="18"/>
        <v>0</v>
      </c>
    </row>
    <row r="110" spans="1:22" x14ac:dyDescent="0.2">
      <c r="A110" s="70">
        <f t="shared" si="19"/>
        <v>97</v>
      </c>
      <c r="B110" s="303">
        <f t="shared" si="10"/>
        <v>0</v>
      </c>
      <c r="C110" s="304"/>
      <c r="D110" s="106"/>
      <c r="E110" s="106"/>
      <c r="F110" s="4"/>
      <c r="G110" s="40"/>
      <c r="H110" s="60"/>
      <c r="I110" s="9"/>
      <c r="J110" s="245"/>
      <c r="K110" s="32">
        <f t="shared" si="11"/>
        <v>0</v>
      </c>
      <c r="L110" s="32">
        <f t="shared" si="12"/>
        <v>0</v>
      </c>
      <c r="M110" s="318" t="str">
        <f t="shared" si="15"/>
        <v xml:space="preserve"> </v>
      </c>
      <c r="N110" s="239">
        <f t="shared" si="16"/>
        <v>0</v>
      </c>
      <c r="O110" s="95">
        <f t="shared" si="13"/>
        <v>0</v>
      </c>
      <c r="P110" s="95">
        <f t="shared" si="17"/>
        <v>0</v>
      </c>
      <c r="Q110" s="352">
        <f t="shared" si="14"/>
        <v>0</v>
      </c>
      <c r="R110" s="9"/>
      <c r="V110" s="32">
        <f t="shared" si="18"/>
        <v>0</v>
      </c>
    </row>
    <row r="111" spans="1:22" x14ac:dyDescent="0.2">
      <c r="A111" s="70">
        <f t="shared" si="19"/>
        <v>98</v>
      </c>
      <c r="B111" s="303">
        <f t="shared" si="10"/>
        <v>0</v>
      </c>
      <c r="C111" s="304"/>
      <c r="D111" s="106"/>
      <c r="E111" s="106"/>
      <c r="F111" s="4"/>
      <c r="G111" s="40"/>
      <c r="H111" s="60"/>
      <c r="I111" s="9"/>
      <c r="J111" s="245"/>
      <c r="K111" s="32">
        <f t="shared" si="11"/>
        <v>0</v>
      </c>
      <c r="L111" s="32">
        <f t="shared" si="12"/>
        <v>0</v>
      </c>
      <c r="M111" s="318" t="str">
        <f t="shared" si="15"/>
        <v xml:space="preserve"> </v>
      </c>
      <c r="N111" s="239">
        <f t="shared" si="16"/>
        <v>0</v>
      </c>
      <c r="O111" s="95">
        <f t="shared" si="13"/>
        <v>0</v>
      </c>
      <c r="P111" s="95">
        <f t="shared" si="17"/>
        <v>0</v>
      </c>
      <c r="Q111" s="352">
        <f t="shared" si="14"/>
        <v>0</v>
      </c>
      <c r="R111" s="9"/>
      <c r="V111" s="32">
        <f t="shared" si="18"/>
        <v>0</v>
      </c>
    </row>
    <row r="112" spans="1:22" x14ac:dyDescent="0.2">
      <c r="A112" s="70">
        <f t="shared" si="19"/>
        <v>99</v>
      </c>
      <c r="B112" s="303">
        <f t="shared" si="10"/>
        <v>0</v>
      </c>
      <c r="C112" s="304"/>
      <c r="D112" s="106"/>
      <c r="E112" s="106"/>
      <c r="F112" s="4"/>
      <c r="G112" s="40"/>
      <c r="H112" s="60"/>
      <c r="I112" s="9"/>
      <c r="J112" s="245"/>
      <c r="K112" s="32">
        <f t="shared" si="11"/>
        <v>0</v>
      </c>
      <c r="L112" s="32">
        <f t="shared" si="12"/>
        <v>0</v>
      </c>
      <c r="M112" s="318" t="str">
        <f t="shared" si="15"/>
        <v xml:space="preserve"> </v>
      </c>
      <c r="N112" s="239">
        <f t="shared" si="16"/>
        <v>0</v>
      </c>
      <c r="O112" s="95">
        <f t="shared" si="13"/>
        <v>0</v>
      </c>
      <c r="P112" s="95">
        <f t="shared" si="17"/>
        <v>0</v>
      </c>
      <c r="Q112" s="352">
        <f t="shared" si="14"/>
        <v>0</v>
      </c>
      <c r="R112" s="9"/>
      <c r="V112" s="32">
        <f t="shared" si="18"/>
        <v>0</v>
      </c>
    </row>
    <row r="113" spans="1:22" x14ac:dyDescent="0.2">
      <c r="A113" s="70">
        <f t="shared" si="19"/>
        <v>100</v>
      </c>
      <c r="B113" s="303">
        <f t="shared" si="10"/>
        <v>0</v>
      </c>
      <c r="C113" s="304"/>
      <c r="D113" s="106"/>
      <c r="E113" s="106"/>
      <c r="F113" s="4"/>
      <c r="G113" s="40"/>
      <c r="H113" s="60"/>
      <c r="I113" s="9"/>
      <c r="J113" s="245"/>
      <c r="K113" s="32">
        <f t="shared" si="11"/>
        <v>0</v>
      </c>
      <c r="L113" s="32">
        <f t="shared" si="12"/>
        <v>0</v>
      </c>
      <c r="M113" s="318" t="str">
        <f t="shared" si="15"/>
        <v xml:space="preserve"> </v>
      </c>
      <c r="N113" s="239">
        <f t="shared" si="16"/>
        <v>0</v>
      </c>
      <c r="O113" s="95">
        <f t="shared" si="13"/>
        <v>0</v>
      </c>
      <c r="P113" s="95">
        <f t="shared" si="17"/>
        <v>0</v>
      </c>
      <c r="Q113" s="352">
        <f t="shared" si="14"/>
        <v>0</v>
      </c>
      <c r="R113" s="9"/>
      <c r="V113" s="32">
        <f t="shared" si="18"/>
        <v>0</v>
      </c>
    </row>
    <row r="114" spans="1:22" x14ac:dyDescent="0.2">
      <c r="A114" s="70">
        <f t="shared" si="19"/>
        <v>101</v>
      </c>
      <c r="B114" s="303">
        <f t="shared" si="10"/>
        <v>0</v>
      </c>
      <c r="C114" s="304"/>
      <c r="D114" s="106"/>
      <c r="E114" s="106"/>
      <c r="F114" s="4"/>
      <c r="G114" s="40"/>
      <c r="H114" s="60"/>
      <c r="I114" s="9"/>
      <c r="J114" s="245"/>
      <c r="K114" s="32">
        <f t="shared" si="11"/>
        <v>0</v>
      </c>
      <c r="L114" s="32">
        <f t="shared" si="12"/>
        <v>0</v>
      </c>
      <c r="M114" s="318" t="str">
        <f t="shared" si="15"/>
        <v xml:space="preserve"> </v>
      </c>
      <c r="N114" s="239">
        <f t="shared" si="16"/>
        <v>0</v>
      </c>
      <c r="O114" s="95">
        <f t="shared" si="13"/>
        <v>0</v>
      </c>
      <c r="P114" s="95">
        <f t="shared" si="17"/>
        <v>0</v>
      </c>
      <c r="Q114" s="352">
        <f t="shared" si="14"/>
        <v>0</v>
      </c>
      <c r="R114" s="9"/>
      <c r="V114" s="32">
        <f t="shared" si="18"/>
        <v>0</v>
      </c>
    </row>
    <row r="115" spans="1:22" x14ac:dyDescent="0.2">
      <c r="A115" s="70">
        <f t="shared" si="19"/>
        <v>102</v>
      </c>
      <c r="B115" s="303">
        <f t="shared" si="10"/>
        <v>0</v>
      </c>
      <c r="C115" s="304"/>
      <c r="D115" s="106"/>
      <c r="E115" s="106"/>
      <c r="F115" s="4"/>
      <c r="G115" s="40"/>
      <c r="H115" s="60"/>
      <c r="I115" s="9"/>
      <c r="J115" s="245"/>
      <c r="K115" s="32">
        <f t="shared" si="11"/>
        <v>0</v>
      </c>
      <c r="L115" s="32">
        <f t="shared" si="12"/>
        <v>0</v>
      </c>
      <c r="M115" s="318" t="str">
        <f t="shared" si="15"/>
        <v xml:space="preserve"> </v>
      </c>
      <c r="N115" s="239">
        <f t="shared" si="16"/>
        <v>0</v>
      </c>
      <c r="O115" s="95">
        <f t="shared" si="13"/>
        <v>0</v>
      </c>
      <c r="P115" s="95">
        <f t="shared" si="17"/>
        <v>0</v>
      </c>
      <c r="Q115" s="352">
        <f t="shared" si="14"/>
        <v>0</v>
      </c>
      <c r="R115" s="9"/>
      <c r="V115" s="32">
        <f t="shared" si="18"/>
        <v>0</v>
      </c>
    </row>
    <row r="116" spans="1:22" x14ac:dyDescent="0.2">
      <c r="A116" s="70">
        <f t="shared" si="19"/>
        <v>103</v>
      </c>
      <c r="B116" s="303">
        <f t="shared" si="10"/>
        <v>0</v>
      </c>
      <c r="C116" s="304"/>
      <c r="D116" s="106"/>
      <c r="E116" s="106"/>
      <c r="F116" s="4"/>
      <c r="G116" s="40"/>
      <c r="H116" s="60"/>
      <c r="I116" s="9"/>
      <c r="J116" s="245"/>
      <c r="K116" s="32">
        <f t="shared" si="11"/>
        <v>0</v>
      </c>
      <c r="L116" s="32">
        <f t="shared" si="12"/>
        <v>0</v>
      </c>
      <c r="M116" s="318" t="str">
        <f t="shared" si="15"/>
        <v xml:space="preserve"> </v>
      </c>
      <c r="N116" s="239">
        <f t="shared" si="16"/>
        <v>0</v>
      </c>
      <c r="O116" s="95">
        <f t="shared" si="13"/>
        <v>0</v>
      </c>
      <c r="P116" s="95">
        <f t="shared" si="17"/>
        <v>0</v>
      </c>
      <c r="Q116" s="352">
        <f t="shared" si="14"/>
        <v>0</v>
      </c>
      <c r="R116" s="9"/>
      <c r="V116" s="32">
        <f t="shared" si="18"/>
        <v>0</v>
      </c>
    </row>
    <row r="117" spans="1:22" x14ac:dyDescent="0.2">
      <c r="A117" s="70">
        <f t="shared" si="19"/>
        <v>104</v>
      </c>
      <c r="B117" s="303">
        <f t="shared" si="10"/>
        <v>0</v>
      </c>
      <c r="C117" s="304"/>
      <c r="D117" s="106"/>
      <c r="E117" s="106"/>
      <c r="F117" s="4"/>
      <c r="G117" s="40"/>
      <c r="H117" s="60"/>
      <c r="I117" s="9"/>
      <c r="J117" s="245"/>
      <c r="K117" s="32">
        <f t="shared" si="11"/>
        <v>0</v>
      </c>
      <c r="L117" s="32">
        <f t="shared" si="12"/>
        <v>0</v>
      </c>
      <c r="M117" s="318" t="str">
        <f t="shared" si="15"/>
        <v xml:space="preserve"> </v>
      </c>
      <c r="N117" s="239">
        <f t="shared" si="16"/>
        <v>0</v>
      </c>
      <c r="O117" s="95">
        <f t="shared" si="13"/>
        <v>0</v>
      </c>
      <c r="P117" s="95">
        <f t="shared" si="17"/>
        <v>0</v>
      </c>
      <c r="Q117" s="352">
        <f t="shared" si="14"/>
        <v>0</v>
      </c>
      <c r="R117" s="9"/>
      <c r="V117" s="32">
        <f t="shared" si="18"/>
        <v>0</v>
      </c>
    </row>
    <row r="118" spans="1:22" x14ac:dyDescent="0.2">
      <c r="A118" s="70">
        <f t="shared" si="19"/>
        <v>105</v>
      </c>
      <c r="B118" s="303">
        <f t="shared" si="10"/>
        <v>0</v>
      </c>
      <c r="C118" s="304"/>
      <c r="D118" s="106"/>
      <c r="E118" s="106"/>
      <c r="F118" s="4"/>
      <c r="G118" s="40"/>
      <c r="H118" s="60"/>
      <c r="I118" s="9"/>
      <c r="J118" s="245"/>
      <c r="K118" s="32">
        <f t="shared" si="11"/>
        <v>0</v>
      </c>
      <c r="L118" s="32">
        <f t="shared" si="12"/>
        <v>0</v>
      </c>
      <c r="M118" s="318" t="str">
        <f t="shared" si="15"/>
        <v xml:space="preserve"> </v>
      </c>
      <c r="N118" s="239">
        <f t="shared" si="16"/>
        <v>0</v>
      </c>
      <c r="O118" s="95">
        <f t="shared" si="13"/>
        <v>0</v>
      </c>
      <c r="P118" s="95">
        <f t="shared" si="17"/>
        <v>0</v>
      </c>
      <c r="Q118" s="352">
        <f t="shared" si="14"/>
        <v>0</v>
      </c>
      <c r="R118" s="9"/>
      <c r="V118" s="32">
        <f t="shared" si="18"/>
        <v>0</v>
      </c>
    </row>
    <row r="119" spans="1:22" x14ac:dyDescent="0.2">
      <c r="A119" s="70">
        <f t="shared" si="19"/>
        <v>106</v>
      </c>
      <c r="B119" s="303">
        <f t="shared" si="10"/>
        <v>0</v>
      </c>
      <c r="C119" s="304"/>
      <c r="D119" s="106"/>
      <c r="E119" s="106"/>
      <c r="F119" s="4"/>
      <c r="G119" s="40"/>
      <c r="H119" s="60"/>
      <c r="I119" s="9"/>
      <c r="J119" s="245"/>
      <c r="K119" s="32">
        <f t="shared" si="11"/>
        <v>0</v>
      </c>
      <c r="L119" s="32">
        <f t="shared" si="12"/>
        <v>0</v>
      </c>
      <c r="M119" s="318" t="str">
        <f t="shared" si="15"/>
        <v xml:space="preserve"> </v>
      </c>
      <c r="N119" s="239">
        <f t="shared" si="16"/>
        <v>0</v>
      </c>
      <c r="O119" s="95">
        <f t="shared" si="13"/>
        <v>0</v>
      </c>
      <c r="P119" s="95">
        <f t="shared" si="17"/>
        <v>0</v>
      </c>
      <c r="Q119" s="352">
        <f t="shared" si="14"/>
        <v>0</v>
      </c>
      <c r="R119" s="9"/>
      <c r="V119" s="32">
        <f t="shared" si="18"/>
        <v>0</v>
      </c>
    </row>
    <row r="120" spans="1:22" x14ac:dyDescent="0.2">
      <c r="A120" s="70">
        <f t="shared" si="19"/>
        <v>107</v>
      </c>
      <c r="B120" s="303">
        <f t="shared" si="10"/>
        <v>0</v>
      </c>
      <c r="C120" s="304"/>
      <c r="D120" s="106"/>
      <c r="E120" s="106"/>
      <c r="F120" s="4"/>
      <c r="G120" s="40"/>
      <c r="H120" s="60"/>
      <c r="I120" s="9"/>
      <c r="J120" s="245"/>
      <c r="K120" s="32">
        <f t="shared" si="11"/>
        <v>0</v>
      </c>
      <c r="L120" s="32">
        <f t="shared" si="12"/>
        <v>0</v>
      </c>
      <c r="M120" s="318" t="str">
        <f t="shared" si="15"/>
        <v xml:space="preserve"> </v>
      </c>
      <c r="N120" s="239">
        <f t="shared" si="16"/>
        <v>0</v>
      </c>
      <c r="O120" s="95">
        <f t="shared" si="13"/>
        <v>0</v>
      </c>
      <c r="P120" s="95">
        <f t="shared" si="17"/>
        <v>0</v>
      </c>
      <c r="Q120" s="352">
        <f t="shared" si="14"/>
        <v>0</v>
      </c>
      <c r="R120" s="9"/>
      <c r="V120" s="32">
        <f t="shared" si="18"/>
        <v>0</v>
      </c>
    </row>
    <row r="121" spans="1:22" x14ac:dyDescent="0.2">
      <c r="A121" s="70">
        <f t="shared" si="19"/>
        <v>108</v>
      </c>
      <c r="B121" s="303">
        <f t="shared" si="10"/>
        <v>0</v>
      </c>
      <c r="C121" s="304"/>
      <c r="D121" s="106"/>
      <c r="E121" s="106"/>
      <c r="F121" s="4"/>
      <c r="G121" s="40"/>
      <c r="H121" s="60"/>
      <c r="I121" s="9"/>
      <c r="J121" s="245"/>
      <c r="K121" s="32">
        <f t="shared" si="11"/>
        <v>0</v>
      </c>
      <c r="L121" s="32">
        <f t="shared" si="12"/>
        <v>0</v>
      </c>
      <c r="M121" s="318" t="str">
        <f t="shared" si="15"/>
        <v xml:space="preserve"> </v>
      </c>
      <c r="N121" s="239">
        <f t="shared" si="16"/>
        <v>0</v>
      </c>
      <c r="O121" s="95">
        <f t="shared" si="13"/>
        <v>0</v>
      </c>
      <c r="P121" s="95">
        <f t="shared" si="17"/>
        <v>0</v>
      </c>
      <c r="Q121" s="352">
        <f t="shared" si="14"/>
        <v>0</v>
      </c>
      <c r="R121" s="9"/>
      <c r="V121" s="32">
        <f t="shared" si="18"/>
        <v>0</v>
      </c>
    </row>
    <row r="122" spans="1:22" x14ac:dyDescent="0.2">
      <c r="A122" s="70">
        <f t="shared" si="19"/>
        <v>109</v>
      </c>
      <c r="B122" s="303">
        <f t="shared" si="10"/>
        <v>0</v>
      </c>
      <c r="C122" s="304"/>
      <c r="D122" s="106"/>
      <c r="E122" s="106"/>
      <c r="F122" s="4"/>
      <c r="G122" s="40"/>
      <c r="H122" s="60"/>
      <c r="I122" s="9"/>
      <c r="J122" s="245"/>
      <c r="K122" s="32">
        <f t="shared" si="11"/>
        <v>0</v>
      </c>
      <c r="L122" s="32">
        <f t="shared" si="12"/>
        <v>0</v>
      </c>
      <c r="M122" s="318" t="str">
        <f t="shared" si="15"/>
        <v xml:space="preserve"> </v>
      </c>
      <c r="N122" s="239">
        <f t="shared" si="16"/>
        <v>0</v>
      </c>
      <c r="O122" s="95">
        <f t="shared" si="13"/>
        <v>0</v>
      </c>
      <c r="P122" s="95">
        <f t="shared" si="17"/>
        <v>0</v>
      </c>
      <c r="Q122" s="352">
        <f t="shared" si="14"/>
        <v>0</v>
      </c>
      <c r="R122" s="9"/>
      <c r="V122" s="32">
        <f t="shared" si="18"/>
        <v>0</v>
      </c>
    </row>
    <row r="123" spans="1:22" x14ac:dyDescent="0.2">
      <c r="A123" s="70">
        <f t="shared" si="19"/>
        <v>110</v>
      </c>
      <c r="B123" s="303">
        <f t="shared" si="10"/>
        <v>0</v>
      </c>
      <c r="C123" s="304"/>
      <c r="D123" s="106"/>
      <c r="E123" s="106"/>
      <c r="F123" s="4"/>
      <c r="G123" s="40"/>
      <c r="H123" s="60"/>
      <c r="I123" s="9"/>
      <c r="J123" s="245"/>
      <c r="K123" s="32">
        <f t="shared" si="11"/>
        <v>0</v>
      </c>
      <c r="L123" s="32">
        <f t="shared" si="12"/>
        <v>0</v>
      </c>
      <c r="M123" s="318" t="str">
        <f t="shared" si="15"/>
        <v xml:space="preserve"> </v>
      </c>
      <c r="N123" s="239">
        <f t="shared" si="16"/>
        <v>0</v>
      </c>
      <c r="O123" s="95">
        <f t="shared" si="13"/>
        <v>0</v>
      </c>
      <c r="P123" s="95">
        <f t="shared" si="17"/>
        <v>0</v>
      </c>
      <c r="Q123" s="352">
        <f t="shared" si="14"/>
        <v>0</v>
      </c>
      <c r="R123" s="9"/>
      <c r="V123" s="32">
        <f t="shared" si="18"/>
        <v>0</v>
      </c>
    </row>
    <row r="124" spans="1:22" x14ac:dyDescent="0.2">
      <c r="A124" s="70">
        <f t="shared" si="19"/>
        <v>111</v>
      </c>
      <c r="B124" s="303">
        <f t="shared" si="10"/>
        <v>0</v>
      </c>
      <c r="C124" s="304"/>
      <c r="D124" s="106"/>
      <c r="E124" s="106"/>
      <c r="F124" s="4"/>
      <c r="G124" s="40"/>
      <c r="H124" s="60"/>
      <c r="I124" s="9"/>
      <c r="J124" s="245"/>
      <c r="K124" s="32">
        <f t="shared" si="11"/>
        <v>0</v>
      </c>
      <c r="L124" s="32">
        <f t="shared" si="12"/>
        <v>0</v>
      </c>
      <c r="M124" s="318" t="str">
        <f t="shared" si="15"/>
        <v xml:space="preserve"> </v>
      </c>
      <c r="N124" s="239">
        <f t="shared" si="16"/>
        <v>0</v>
      </c>
      <c r="O124" s="95">
        <f t="shared" si="13"/>
        <v>0</v>
      </c>
      <c r="P124" s="95">
        <f t="shared" si="17"/>
        <v>0</v>
      </c>
      <c r="Q124" s="352">
        <f t="shared" si="14"/>
        <v>0</v>
      </c>
      <c r="R124" s="9"/>
      <c r="V124" s="32">
        <f t="shared" si="18"/>
        <v>0</v>
      </c>
    </row>
    <row r="125" spans="1:22" x14ac:dyDescent="0.2">
      <c r="A125" s="70">
        <f t="shared" si="19"/>
        <v>112</v>
      </c>
      <c r="B125" s="303">
        <f t="shared" si="10"/>
        <v>0</v>
      </c>
      <c r="C125" s="304"/>
      <c r="D125" s="106"/>
      <c r="E125" s="106"/>
      <c r="F125" s="4"/>
      <c r="G125" s="40"/>
      <c r="H125" s="60"/>
      <c r="I125" s="9"/>
      <c r="J125" s="245"/>
      <c r="K125" s="32">
        <f t="shared" si="11"/>
        <v>0</v>
      </c>
      <c r="L125" s="32">
        <f t="shared" si="12"/>
        <v>0</v>
      </c>
      <c r="M125" s="318" t="str">
        <f t="shared" si="15"/>
        <v xml:space="preserve"> </v>
      </c>
      <c r="N125" s="239">
        <f t="shared" si="16"/>
        <v>0</v>
      </c>
      <c r="O125" s="95">
        <f t="shared" si="13"/>
        <v>0</v>
      </c>
      <c r="P125" s="95">
        <f t="shared" si="17"/>
        <v>0</v>
      </c>
      <c r="Q125" s="352">
        <f t="shared" si="14"/>
        <v>0</v>
      </c>
      <c r="R125" s="9"/>
      <c r="V125" s="32">
        <f t="shared" si="18"/>
        <v>0</v>
      </c>
    </row>
    <row r="126" spans="1:22" x14ac:dyDescent="0.2">
      <c r="A126" s="70">
        <f t="shared" si="19"/>
        <v>113</v>
      </c>
      <c r="B126" s="303">
        <f t="shared" si="10"/>
        <v>0</v>
      </c>
      <c r="C126" s="304"/>
      <c r="D126" s="106"/>
      <c r="E126" s="106"/>
      <c r="F126" s="4"/>
      <c r="G126" s="40"/>
      <c r="H126" s="60"/>
      <c r="I126" s="9"/>
      <c r="J126" s="245"/>
      <c r="K126" s="32">
        <f t="shared" si="11"/>
        <v>0</v>
      </c>
      <c r="L126" s="32">
        <f t="shared" si="12"/>
        <v>0</v>
      </c>
      <c r="M126" s="318" t="str">
        <f t="shared" si="15"/>
        <v xml:space="preserve"> </v>
      </c>
      <c r="N126" s="239">
        <f t="shared" si="16"/>
        <v>0</v>
      </c>
      <c r="O126" s="95">
        <f t="shared" si="13"/>
        <v>0</v>
      </c>
      <c r="P126" s="95">
        <f t="shared" si="17"/>
        <v>0</v>
      </c>
      <c r="Q126" s="352">
        <f t="shared" si="14"/>
        <v>0</v>
      </c>
      <c r="R126" s="9"/>
      <c r="V126" s="32">
        <f t="shared" si="18"/>
        <v>0</v>
      </c>
    </row>
    <row r="127" spans="1:22" x14ac:dyDescent="0.2">
      <c r="A127" s="70">
        <f t="shared" si="19"/>
        <v>114</v>
      </c>
      <c r="B127" s="303">
        <f t="shared" si="10"/>
        <v>0</v>
      </c>
      <c r="C127" s="304"/>
      <c r="D127" s="106"/>
      <c r="E127" s="106"/>
      <c r="F127" s="4"/>
      <c r="G127" s="40"/>
      <c r="H127" s="60"/>
      <c r="I127" s="9"/>
      <c r="J127" s="245"/>
      <c r="K127" s="32">
        <f t="shared" si="11"/>
        <v>0</v>
      </c>
      <c r="L127" s="32">
        <f t="shared" si="12"/>
        <v>0</v>
      </c>
      <c r="M127" s="318" t="str">
        <f t="shared" si="15"/>
        <v xml:space="preserve"> </v>
      </c>
      <c r="N127" s="239">
        <f t="shared" si="16"/>
        <v>0</v>
      </c>
      <c r="O127" s="95">
        <f t="shared" si="13"/>
        <v>0</v>
      </c>
      <c r="P127" s="95">
        <f t="shared" si="17"/>
        <v>0</v>
      </c>
      <c r="Q127" s="352">
        <f t="shared" si="14"/>
        <v>0</v>
      </c>
      <c r="R127" s="9"/>
      <c r="V127" s="32">
        <f t="shared" si="18"/>
        <v>0</v>
      </c>
    </row>
    <row r="128" spans="1:22" x14ac:dyDescent="0.2">
      <c r="A128" s="70">
        <f t="shared" si="19"/>
        <v>115</v>
      </c>
      <c r="B128" s="303">
        <f t="shared" si="10"/>
        <v>0</v>
      </c>
      <c r="C128" s="304"/>
      <c r="D128" s="106"/>
      <c r="E128" s="106"/>
      <c r="F128" s="4"/>
      <c r="G128" s="40"/>
      <c r="H128" s="60"/>
      <c r="I128" s="9"/>
      <c r="J128" s="245"/>
      <c r="K128" s="32">
        <f t="shared" si="11"/>
        <v>0</v>
      </c>
      <c r="L128" s="32">
        <f t="shared" si="12"/>
        <v>0</v>
      </c>
      <c r="M128" s="318" t="str">
        <f t="shared" si="15"/>
        <v xml:space="preserve"> </v>
      </c>
      <c r="N128" s="239">
        <f t="shared" si="16"/>
        <v>0</v>
      </c>
      <c r="O128" s="95">
        <f t="shared" si="13"/>
        <v>0</v>
      </c>
      <c r="P128" s="95">
        <f t="shared" si="17"/>
        <v>0</v>
      </c>
      <c r="Q128" s="352">
        <f t="shared" si="14"/>
        <v>0</v>
      </c>
      <c r="R128" s="9"/>
      <c r="V128" s="32">
        <f t="shared" si="18"/>
        <v>0</v>
      </c>
    </row>
    <row r="129" spans="1:22" x14ac:dyDescent="0.2">
      <c r="A129" s="70">
        <f t="shared" si="19"/>
        <v>116</v>
      </c>
      <c r="B129" s="303">
        <f t="shared" si="10"/>
        <v>0</v>
      </c>
      <c r="C129" s="304"/>
      <c r="D129" s="106"/>
      <c r="E129" s="106"/>
      <c r="F129" s="4"/>
      <c r="G129" s="40"/>
      <c r="H129" s="60"/>
      <c r="I129" s="9"/>
      <c r="J129" s="245"/>
      <c r="K129" s="32">
        <f t="shared" si="11"/>
        <v>0</v>
      </c>
      <c r="L129" s="32">
        <f t="shared" si="12"/>
        <v>0</v>
      </c>
      <c r="M129" s="318" t="str">
        <f t="shared" si="15"/>
        <v xml:space="preserve"> </v>
      </c>
      <c r="N129" s="239">
        <f t="shared" si="16"/>
        <v>0</v>
      </c>
      <c r="O129" s="95">
        <f t="shared" si="13"/>
        <v>0</v>
      </c>
      <c r="P129" s="95">
        <f t="shared" si="17"/>
        <v>0</v>
      </c>
      <c r="Q129" s="352">
        <f t="shared" si="14"/>
        <v>0</v>
      </c>
      <c r="R129" s="9"/>
      <c r="V129" s="32">
        <f t="shared" si="18"/>
        <v>0</v>
      </c>
    </row>
    <row r="130" spans="1:22" x14ac:dyDescent="0.2">
      <c r="A130" s="70">
        <f t="shared" si="19"/>
        <v>117</v>
      </c>
      <c r="B130" s="303">
        <f t="shared" si="10"/>
        <v>0</v>
      </c>
      <c r="C130" s="304"/>
      <c r="D130" s="106"/>
      <c r="E130" s="106"/>
      <c r="F130" s="4"/>
      <c r="G130" s="40"/>
      <c r="H130" s="60"/>
      <c r="I130" s="9"/>
      <c r="J130" s="245"/>
      <c r="K130" s="32">
        <f t="shared" si="11"/>
        <v>0</v>
      </c>
      <c r="L130" s="32">
        <f t="shared" si="12"/>
        <v>0</v>
      </c>
      <c r="M130" s="318" t="str">
        <f t="shared" si="15"/>
        <v xml:space="preserve"> </v>
      </c>
      <c r="N130" s="239">
        <f t="shared" si="16"/>
        <v>0</v>
      </c>
      <c r="O130" s="95">
        <f t="shared" si="13"/>
        <v>0</v>
      </c>
      <c r="P130" s="95">
        <f t="shared" si="17"/>
        <v>0</v>
      </c>
      <c r="Q130" s="352">
        <f t="shared" si="14"/>
        <v>0</v>
      </c>
      <c r="R130" s="9"/>
      <c r="V130" s="32">
        <f t="shared" si="18"/>
        <v>0</v>
      </c>
    </row>
    <row r="131" spans="1:22" x14ac:dyDescent="0.2">
      <c r="A131" s="70">
        <f t="shared" si="19"/>
        <v>118</v>
      </c>
      <c r="B131" s="303">
        <f t="shared" si="10"/>
        <v>0</v>
      </c>
      <c r="C131" s="304"/>
      <c r="D131" s="106"/>
      <c r="E131" s="106"/>
      <c r="F131" s="4"/>
      <c r="G131" s="40"/>
      <c r="H131" s="60"/>
      <c r="I131" s="9"/>
      <c r="J131" s="245"/>
      <c r="K131" s="32">
        <f t="shared" si="11"/>
        <v>0</v>
      </c>
      <c r="L131" s="32">
        <f t="shared" si="12"/>
        <v>0</v>
      </c>
      <c r="M131" s="318" t="str">
        <f t="shared" si="15"/>
        <v xml:space="preserve"> </v>
      </c>
      <c r="N131" s="239">
        <f t="shared" si="16"/>
        <v>0</v>
      </c>
      <c r="O131" s="95">
        <f t="shared" si="13"/>
        <v>0</v>
      </c>
      <c r="P131" s="95">
        <f t="shared" si="17"/>
        <v>0</v>
      </c>
      <c r="Q131" s="352">
        <f t="shared" si="14"/>
        <v>0</v>
      </c>
      <c r="R131" s="9"/>
      <c r="V131" s="32">
        <f t="shared" si="18"/>
        <v>0</v>
      </c>
    </row>
    <row r="132" spans="1:22" x14ac:dyDescent="0.2">
      <c r="A132" s="70">
        <f t="shared" si="19"/>
        <v>119</v>
      </c>
      <c r="B132" s="303">
        <f t="shared" si="10"/>
        <v>0</v>
      </c>
      <c r="C132" s="304"/>
      <c r="D132" s="106"/>
      <c r="E132" s="106"/>
      <c r="F132" s="4"/>
      <c r="G132" s="40"/>
      <c r="H132" s="60"/>
      <c r="I132" s="9"/>
      <c r="J132" s="245"/>
      <c r="K132" s="32">
        <f t="shared" si="11"/>
        <v>0</v>
      </c>
      <c r="L132" s="32">
        <f t="shared" si="12"/>
        <v>0</v>
      </c>
      <c r="M132" s="318" t="str">
        <f t="shared" si="15"/>
        <v xml:space="preserve"> </v>
      </c>
      <c r="N132" s="239">
        <f t="shared" si="16"/>
        <v>0</v>
      </c>
      <c r="O132" s="95">
        <f t="shared" si="13"/>
        <v>0</v>
      </c>
      <c r="P132" s="95">
        <f t="shared" si="17"/>
        <v>0</v>
      </c>
      <c r="Q132" s="352">
        <f t="shared" si="14"/>
        <v>0</v>
      </c>
      <c r="R132" s="9"/>
      <c r="V132" s="32">
        <f t="shared" si="18"/>
        <v>0</v>
      </c>
    </row>
    <row r="133" spans="1:22" x14ac:dyDescent="0.2">
      <c r="A133" s="70">
        <f t="shared" si="19"/>
        <v>120</v>
      </c>
      <c r="B133" s="303">
        <f t="shared" si="10"/>
        <v>0</v>
      </c>
      <c r="C133" s="304"/>
      <c r="D133" s="106"/>
      <c r="E133" s="106"/>
      <c r="F133" s="4"/>
      <c r="G133" s="40"/>
      <c r="H133" s="60"/>
      <c r="I133" s="9"/>
      <c r="J133" s="245"/>
      <c r="K133" s="32">
        <f t="shared" si="11"/>
        <v>0</v>
      </c>
      <c r="L133" s="32">
        <f t="shared" si="12"/>
        <v>0</v>
      </c>
      <c r="M133" s="318" t="str">
        <f t="shared" si="15"/>
        <v xml:space="preserve"> </v>
      </c>
      <c r="N133" s="239">
        <f t="shared" si="16"/>
        <v>0</v>
      </c>
      <c r="O133" s="95">
        <f t="shared" si="13"/>
        <v>0</v>
      </c>
      <c r="P133" s="95">
        <f t="shared" si="17"/>
        <v>0</v>
      </c>
      <c r="Q133" s="352">
        <f t="shared" si="14"/>
        <v>0</v>
      </c>
      <c r="R133" s="9"/>
      <c r="V133" s="32">
        <f t="shared" si="18"/>
        <v>0</v>
      </c>
    </row>
    <row r="134" spans="1:22" x14ac:dyDescent="0.2">
      <c r="A134" s="70">
        <f t="shared" si="19"/>
        <v>121</v>
      </c>
      <c r="B134" s="303">
        <f t="shared" si="10"/>
        <v>0</v>
      </c>
      <c r="C134" s="304"/>
      <c r="D134" s="106"/>
      <c r="E134" s="106"/>
      <c r="F134" s="4"/>
      <c r="G134" s="40"/>
      <c r="H134" s="60"/>
      <c r="I134" s="9"/>
      <c r="J134" s="245"/>
      <c r="K134" s="32">
        <f t="shared" si="11"/>
        <v>0</v>
      </c>
      <c r="L134" s="32">
        <f t="shared" si="12"/>
        <v>0</v>
      </c>
      <c r="M134" s="318" t="str">
        <f t="shared" si="15"/>
        <v xml:space="preserve"> </v>
      </c>
      <c r="N134" s="239">
        <f t="shared" si="16"/>
        <v>0</v>
      </c>
      <c r="O134" s="95">
        <f t="shared" si="13"/>
        <v>0</v>
      </c>
      <c r="P134" s="95">
        <f t="shared" si="17"/>
        <v>0</v>
      </c>
      <c r="Q134" s="352">
        <f t="shared" si="14"/>
        <v>0</v>
      </c>
      <c r="R134" s="9"/>
      <c r="V134" s="32">
        <f t="shared" si="18"/>
        <v>0</v>
      </c>
    </row>
    <row r="135" spans="1:22" x14ac:dyDescent="0.2">
      <c r="A135" s="70">
        <f t="shared" si="19"/>
        <v>122</v>
      </c>
      <c r="B135" s="303">
        <f t="shared" si="10"/>
        <v>0</v>
      </c>
      <c r="C135" s="304"/>
      <c r="D135" s="106"/>
      <c r="E135" s="106"/>
      <c r="F135" s="4"/>
      <c r="G135" s="40"/>
      <c r="H135" s="60"/>
      <c r="I135" s="9"/>
      <c r="J135" s="245"/>
      <c r="K135" s="32">
        <f t="shared" si="11"/>
        <v>0</v>
      </c>
      <c r="L135" s="32">
        <f t="shared" si="12"/>
        <v>0</v>
      </c>
      <c r="M135" s="318" t="str">
        <f t="shared" si="15"/>
        <v xml:space="preserve"> </v>
      </c>
      <c r="N135" s="239">
        <f t="shared" si="16"/>
        <v>0</v>
      </c>
      <c r="O135" s="95">
        <f t="shared" si="13"/>
        <v>0</v>
      </c>
      <c r="P135" s="95">
        <f t="shared" si="17"/>
        <v>0</v>
      </c>
      <c r="Q135" s="352">
        <f t="shared" si="14"/>
        <v>0</v>
      </c>
      <c r="R135" s="9"/>
      <c r="V135" s="32">
        <f t="shared" si="18"/>
        <v>0</v>
      </c>
    </row>
    <row r="136" spans="1:22" x14ac:dyDescent="0.2">
      <c r="A136" s="70">
        <f t="shared" si="19"/>
        <v>123</v>
      </c>
      <c r="B136" s="303">
        <f t="shared" si="10"/>
        <v>0</v>
      </c>
      <c r="C136" s="304"/>
      <c r="D136" s="106"/>
      <c r="E136" s="106"/>
      <c r="F136" s="4"/>
      <c r="G136" s="40"/>
      <c r="H136" s="60"/>
      <c r="I136" s="9"/>
      <c r="J136" s="245"/>
      <c r="K136" s="32">
        <f t="shared" si="11"/>
        <v>0</v>
      </c>
      <c r="L136" s="32">
        <f t="shared" si="12"/>
        <v>0</v>
      </c>
      <c r="M136" s="318" t="str">
        <f t="shared" si="15"/>
        <v xml:space="preserve"> </v>
      </c>
      <c r="N136" s="239">
        <f t="shared" si="16"/>
        <v>0</v>
      </c>
      <c r="O136" s="95">
        <f t="shared" si="13"/>
        <v>0</v>
      </c>
      <c r="P136" s="95">
        <f t="shared" si="17"/>
        <v>0</v>
      </c>
      <c r="Q136" s="352">
        <f t="shared" si="14"/>
        <v>0</v>
      </c>
      <c r="R136" s="9"/>
      <c r="V136" s="32">
        <f t="shared" si="18"/>
        <v>0</v>
      </c>
    </row>
    <row r="137" spans="1:22" x14ac:dyDescent="0.2">
      <c r="A137" s="70">
        <f t="shared" si="19"/>
        <v>124</v>
      </c>
      <c r="B137" s="303">
        <f t="shared" si="10"/>
        <v>0</v>
      </c>
      <c r="C137" s="304"/>
      <c r="D137" s="106"/>
      <c r="E137" s="106"/>
      <c r="F137" s="4"/>
      <c r="G137" s="40"/>
      <c r="H137" s="60"/>
      <c r="I137" s="9"/>
      <c r="J137" s="245"/>
      <c r="K137" s="32">
        <f t="shared" si="11"/>
        <v>0</v>
      </c>
      <c r="L137" s="32">
        <f t="shared" si="12"/>
        <v>0</v>
      </c>
      <c r="M137" s="318" t="str">
        <f t="shared" si="15"/>
        <v xml:space="preserve"> </v>
      </c>
      <c r="N137" s="239">
        <f t="shared" si="16"/>
        <v>0</v>
      </c>
      <c r="O137" s="95">
        <f t="shared" si="13"/>
        <v>0</v>
      </c>
      <c r="P137" s="95">
        <f t="shared" si="17"/>
        <v>0</v>
      </c>
      <c r="Q137" s="352">
        <f t="shared" si="14"/>
        <v>0</v>
      </c>
      <c r="R137" s="9"/>
      <c r="V137" s="32">
        <f t="shared" si="18"/>
        <v>0</v>
      </c>
    </row>
    <row r="138" spans="1:22" x14ac:dyDescent="0.2">
      <c r="A138" s="70">
        <f t="shared" si="19"/>
        <v>125</v>
      </c>
      <c r="B138" s="303">
        <f t="shared" si="10"/>
        <v>0</v>
      </c>
      <c r="C138" s="304"/>
      <c r="D138" s="106"/>
      <c r="E138" s="106"/>
      <c r="F138" s="4"/>
      <c r="G138" s="40"/>
      <c r="H138" s="60"/>
      <c r="I138" s="9"/>
      <c r="J138" s="245"/>
      <c r="K138" s="32">
        <f t="shared" si="11"/>
        <v>0</v>
      </c>
      <c r="L138" s="32">
        <f t="shared" si="12"/>
        <v>0</v>
      </c>
      <c r="M138" s="318" t="str">
        <f t="shared" si="15"/>
        <v xml:space="preserve"> </v>
      </c>
      <c r="N138" s="239">
        <f t="shared" si="16"/>
        <v>0</v>
      </c>
      <c r="O138" s="95">
        <f t="shared" si="13"/>
        <v>0</v>
      </c>
      <c r="P138" s="95">
        <f t="shared" si="17"/>
        <v>0</v>
      </c>
      <c r="Q138" s="352">
        <f t="shared" si="14"/>
        <v>0</v>
      </c>
      <c r="R138" s="9"/>
      <c r="V138" s="32">
        <f t="shared" si="18"/>
        <v>0</v>
      </c>
    </row>
    <row r="139" spans="1:22" x14ac:dyDescent="0.2">
      <c r="A139" s="70">
        <f t="shared" si="19"/>
        <v>126</v>
      </c>
      <c r="B139" s="303">
        <f t="shared" si="10"/>
        <v>0</v>
      </c>
      <c r="C139" s="304"/>
      <c r="D139" s="106"/>
      <c r="E139" s="106"/>
      <c r="F139" s="4"/>
      <c r="G139" s="40"/>
      <c r="H139" s="60"/>
      <c r="I139" s="9"/>
      <c r="J139" s="245"/>
      <c r="K139" s="32">
        <f t="shared" si="11"/>
        <v>0</v>
      </c>
      <c r="L139" s="32">
        <f t="shared" si="12"/>
        <v>0</v>
      </c>
      <c r="M139" s="318" t="str">
        <f t="shared" si="15"/>
        <v xml:space="preserve"> </v>
      </c>
      <c r="N139" s="239">
        <f t="shared" si="16"/>
        <v>0</v>
      </c>
      <c r="O139" s="95">
        <f t="shared" si="13"/>
        <v>0</v>
      </c>
      <c r="P139" s="95">
        <f t="shared" si="17"/>
        <v>0</v>
      </c>
      <c r="Q139" s="352">
        <f t="shared" si="14"/>
        <v>0</v>
      </c>
      <c r="R139" s="9"/>
      <c r="V139" s="32">
        <f t="shared" si="18"/>
        <v>0</v>
      </c>
    </row>
    <row r="140" spans="1:22" x14ac:dyDescent="0.2">
      <c r="A140" s="70">
        <f t="shared" si="19"/>
        <v>127</v>
      </c>
      <c r="B140" s="303">
        <f t="shared" si="10"/>
        <v>0</v>
      </c>
      <c r="C140" s="304"/>
      <c r="D140" s="106"/>
      <c r="E140" s="106"/>
      <c r="F140" s="4"/>
      <c r="G140" s="40"/>
      <c r="H140" s="60"/>
      <c r="I140" s="9"/>
      <c r="J140" s="245"/>
      <c r="K140" s="32">
        <f t="shared" si="11"/>
        <v>0</v>
      </c>
      <c r="L140" s="32">
        <f t="shared" si="12"/>
        <v>0</v>
      </c>
      <c r="M140" s="318" t="str">
        <f t="shared" si="15"/>
        <v xml:space="preserve"> </v>
      </c>
      <c r="N140" s="239">
        <f t="shared" si="16"/>
        <v>0</v>
      </c>
      <c r="O140" s="95">
        <f t="shared" si="13"/>
        <v>0</v>
      </c>
      <c r="P140" s="95">
        <f t="shared" si="17"/>
        <v>0</v>
      </c>
      <c r="Q140" s="352">
        <f t="shared" si="14"/>
        <v>0</v>
      </c>
      <c r="R140" s="9"/>
      <c r="V140" s="32">
        <f t="shared" si="18"/>
        <v>0</v>
      </c>
    </row>
    <row r="141" spans="1:22" x14ac:dyDescent="0.2">
      <c r="A141" s="70">
        <f t="shared" si="19"/>
        <v>128</v>
      </c>
      <c r="B141" s="303">
        <f t="shared" si="10"/>
        <v>0</v>
      </c>
      <c r="C141" s="304"/>
      <c r="D141" s="106"/>
      <c r="E141" s="106"/>
      <c r="F141" s="4"/>
      <c r="G141" s="40"/>
      <c r="H141" s="60"/>
      <c r="I141" s="9"/>
      <c r="J141" s="245"/>
      <c r="K141" s="32">
        <f t="shared" si="11"/>
        <v>0</v>
      </c>
      <c r="L141" s="32">
        <f t="shared" si="12"/>
        <v>0</v>
      </c>
      <c r="M141" s="318" t="str">
        <f t="shared" si="15"/>
        <v xml:space="preserve"> </v>
      </c>
      <c r="N141" s="239">
        <f t="shared" si="16"/>
        <v>0</v>
      </c>
      <c r="O141" s="95">
        <f t="shared" si="13"/>
        <v>0</v>
      </c>
      <c r="P141" s="95">
        <f t="shared" si="17"/>
        <v>0</v>
      </c>
      <c r="Q141" s="352">
        <f t="shared" si="14"/>
        <v>0</v>
      </c>
      <c r="R141" s="9"/>
      <c r="V141" s="32">
        <f t="shared" si="18"/>
        <v>0</v>
      </c>
    </row>
    <row r="142" spans="1:22" x14ac:dyDescent="0.2">
      <c r="A142" s="70">
        <f t="shared" si="19"/>
        <v>129</v>
      </c>
      <c r="B142" s="303">
        <f t="shared" ref="B142:B205" si="20">IF(ISBLANK(E142),0,VLOOKUP(TRIM(E142),AllVarieties,4,FALSE))</f>
        <v>0</v>
      </c>
      <c r="C142" s="304"/>
      <c r="D142" s="106"/>
      <c r="E142" s="106"/>
      <c r="F142" s="4"/>
      <c r="G142" s="40"/>
      <c r="H142" s="60"/>
      <c r="I142" s="9"/>
      <c r="J142" s="245"/>
      <c r="K142" s="32">
        <f t="shared" ref="K142:K205" si="21">IF(ISNA(+B142),1,0)</f>
        <v>0</v>
      </c>
      <c r="L142" s="32">
        <f t="shared" ref="L142:L205" si="22">IF(ISERR(+B142),1,0)</f>
        <v>0</v>
      </c>
      <c r="M142" s="318" t="str">
        <f t="shared" si="15"/>
        <v xml:space="preserve"> </v>
      </c>
      <c r="N142" s="239">
        <f t="shared" si="16"/>
        <v>0</v>
      </c>
      <c r="O142" s="95">
        <f t="shared" ref="O142:O205" si="23">IF(VALUE(F142)&lt;1,0,IF(VALUE(F142)&gt;17,0,VLOOKUP(VALUE(B142),T10Value,VALUE(F142)+1,FALSE)))</f>
        <v>0</v>
      </c>
      <c r="P142" s="95">
        <f t="shared" si="17"/>
        <v>0</v>
      </c>
      <c r="Q142" s="352">
        <f t="shared" ref="Q142:Q205" si="24">+P142*PDArate</f>
        <v>0</v>
      </c>
      <c r="R142" s="9"/>
      <c r="V142" s="32">
        <f t="shared" si="18"/>
        <v>0</v>
      </c>
    </row>
    <row r="143" spans="1:22" x14ac:dyDescent="0.2">
      <c r="A143" s="70">
        <f t="shared" si="19"/>
        <v>130</v>
      </c>
      <c r="B143" s="303">
        <f t="shared" si="20"/>
        <v>0</v>
      </c>
      <c r="C143" s="304"/>
      <c r="D143" s="106"/>
      <c r="E143" s="106"/>
      <c r="F143" s="4"/>
      <c r="G143" s="40"/>
      <c r="H143" s="60"/>
      <c r="I143" s="9"/>
      <c r="J143" s="245"/>
      <c r="K143" s="32">
        <f t="shared" si="21"/>
        <v>0</v>
      </c>
      <c r="L143" s="32">
        <f t="shared" si="22"/>
        <v>0</v>
      </c>
      <c r="M143" s="318" t="str">
        <f t="shared" ref="M143:M206" si="25">IF(+J143=0," ", IF(+J143=1," ","ERROR"))</f>
        <v xml:space="preserve"> </v>
      </c>
      <c r="N143" s="239">
        <f t="shared" ref="N143:N206" si="26">IF(+J143=1,IF(G143&gt;0, +G143, 0),0)</f>
        <v>0</v>
      </c>
      <c r="O143" s="95">
        <f t="shared" si="23"/>
        <v>0</v>
      </c>
      <c r="P143" s="95">
        <f t="shared" ref="P143:P206" si="27">ROUND(+N143,1)*O143</f>
        <v>0</v>
      </c>
      <c r="Q143" s="352">
        <f t="shared" si="24"/>
        <v>0</v>
      </c>
      <c r="R143" s="9"/>
      <c r="V143" s="32">
        <f t="shared" ref="V143:V206" si="28">IF(N143&gt;0,IF(P143&lt;=0,1,0),0)</f>
        <v>0</v>
      </c>
    </row>
    <row r="144" spans="1:22" x14ac:dyDescent="0.2">
      <c r="A144" s="70">
        <f t="shared" si="19"/>
        <v>131</v>
      </c>
      <c r="B144" s="303">
        <f t="shared" si="20"/>
        <v>0</v>
      </c>
      <c r="C144" s="304"/>
      <c r="D144" s="106"/>
      <c r="E144" s="106"/>
      <c r="F144" s="4"/>
      <c r="G144" s="40"/>
      <c r="H144" s="60"/>
      <c r="I144" s="9"/>
      <c r="J144" s="245"/>
      <c r="K144" s="32">
        <f t="shared" si="21"/>
        <v>0</v>
      </c>
      <c r="L144" s="32">
        <f t="shared" si="22"/>
        <v>0</v>
      </c>
      <c r="M144" s="318" t="str">
        <f t="shared" si="25"/>
        <v xml:space="preserve"> </v>
      </c>
      <c r="N144" s="239">
        <f t="shared" si="26"/>
        <v>0</v>
      </c>
      <c r="O144" s="95">
        <f t="shared" si="23"/>
        <v>0</v>
      </c>
      <c r="P144" s="95">
        <f t="shared" si="27"/>
        <v>0</v>
      </c>
      <c r="Q144" s="352">
        <f t="shared" si="24"/>
        <v>0</v>
      </c>
      <c r="R144" s="9"/>
      <c r="V144" s="32">
        <f t="shared" si="28"/>
        <v>0</v>
      </c>
    </row>
    <row r="145" spans="1:22" x14ac:dyDescent="0.2">
      <c r="A145" s="70">
        <f t="shared" ref="A145:A208" si="29">ROW()-Q3line</f>
        <v>132</v>
      </c>
      <c r="B145" s="303">
        <f t="shared" si="20"/>
        <v>0</v>
      </c>
      <c r="C145" s="304"/>
      <c r="D145" s="106"/>
      <c r="E145" s="106"/>
      <c r="F145" s="4"/>
      <c r="G145" s="40"/>
      <c r="H145" s="60"/>
      <c r="I145" s="9"/>
      <c r="J145" s="245"/>
      <c r="K145" s="32">
        <f t="shared" si="21"/>
        <v>0</v>
      </c>
      <c r="L145" s="32">
        <f t="shared" si="22"/>
        <v>0</v>
      </c>
      <c r="M145" s="318" t="str">
        <f t="shared" si="25"/>
        <v xml:space="preserve"> </v>
      </c>
      <c r="N145" s="239">
        <f t="shared" si="26"/>
        <v>0</v>
      </c>
      <c r="O145" s="95">
        <f t="shared" si="23"/>
        <v>0</v>
      </c>
      <c r="P145" s="95">
        <f t="shared" si="27"/>
        <v>0</v>
      </c>
      <c r="Q145" s="352">
        <f t="shared" si="24"/>
        <v>0</v>
      </c>
      <c r="R145" s="9"/>
      <c r="V145" s="32">
        <f t="shared" si="28"/>
        <v>0</v>
      </c>
    </row>
    <row r="146" spans="1:22" x14ac:dyDescent="0.2">
      <c r="A146" s="70">
        <f t="shared" si="29"/>
        <v>133</v>
      </c>
      <c r="B146" s="303">
        <f t="shared" si="20"/>
        <v>0</v>
      </c>
      <c r="C146" s="304"/>
      <c r="D146" s="106"/>
      <c r="E146" s="106"/>
      <c r="F146" s="4"/>
      <c r="G146" s="40"/>
      <c r="H146" s="60"/>
      <c r="I146" s="9"/>
      <c r="J146" s="245"/>
      <c r="K146" s="32">
        <f t="shared" si="21"/>
        <v>0</v>
      </c>
      <c r="L146" s="32">
        <f t="shared" si="22"/>
        <v>0</v>
      </c>
      <c r="M146" s="318" t="str">
        <f t="shared" si="25"/>
        <v xml:space="preserve"> </v>
      </c>
      <c r="N146" s="239">
        <f t="shared" si="26"/>
        <v>0</v>
      </c>
      <c r="O146" s="95">
        <f t="shared" si="23"/>
        <v>0</v>
      </c>
      <c r="P146" s="95">
        <f t="shared" si="27"/>
        <v>0</v>
      </c>
      <c r="Q146" s="352">
        <f t="shared" si="24"/>
        <v>0</v>
      </c>
      <c r="R146" s="9"/>
      <c r="V146" s="32">
        <f t="shared" si="28"/>
        <v>0</v>
      </c>
    </row>
    <row r="147" spans="1:22" x14ac:dyDescent="0.2">
      <c r="A147" s="70">
        <f t="shared" si="29"/>
        <v>134</v>
      </c>
      <c r="B147" s="303">
        <f t="shared" si="20"/>
        <v>0</v>
      </c>
      <c r="C147" s="304"/>
      <c r="D147" s="106"/>
      <c r="E147" s="106"/>
      <c r="F147" s="4"/>
      <c r="G147" s="40"/>
      <c r="H147" s="60"/>
      <c r="I147" s="9"/>
      <c r="J147" s="245"/>
      <c r="K147" s="32">
        <f t="shared" si="21"/>
        <v>0</v>
      </c>
      <c r="L147" s="32">
        <f t="shared" si="22"/>
        <v>0</v>
      </c>
      <c r="M147" s="318" t="str">
        <f t="shared" si="25"/>
        <v xml:space="preserve"> </v>
      </c>
      <c r="N147" s="239">
        <f t="shared" si="26"/>
        <v>0</v>
      </c>
      <c r="O147" s="95">
        <f t="shared" si="23"/>
        <v>0</v>
      </c>
      <c r="P147" s="95">
        <f t="shared" si="27"/>
        <v>0</v>
      </c>
      <c r="Q147" s="352">
        <f t="shared" si="24"/>
        <v>0</v>
      </c>
      <c r="R147" s="9"/>
      <c r="V147" s="32">
        <f t="shared" si="28"/>
        <v>0</v>
      </c>
    </row>
    <row r="148" spans="1:22" x14ac:dyDescent="0.2">
      <c r="A148" s="70">
        <f t="shared" si="29"/>
        <v>135</v>
      </c>
      <c r="B148" s="303">
        <f t="shared" si="20"/>
        <v>0</v>
      </c>
      <c r="C148" s="304"/>
      <c r="D148" s="106"/>
      <c r="E148" s="106"/>
      <c r="F148" s="4"/>
      <c r="G148" s="40"/>
      <c r="H148" s="60"/>
      <c r="I148" s="9"/>
      <c r="J148" s="245"/>
      <c r="K148" s="32">
        <f t="shared" si="21"/>
        <v>0</v>
      </c>
      <c r="L148" s="32">
        <f t="shared" si="22"/>
        <v>0</v>
      </c>
      <c r="M148" s="318" t="str">
        <f t="shared" si="25"/>
        <v xml:space="preserve"> </v>
      </c>
      <c r="N148" s="239">
        <f t="shared" si="26"/>
        <v>0</v>
      </c>
      <c r="O148" s="95">
        <f t="shared" si="23"/>
        <v>0</v>
      </c>
      <c r="P148" s="95">
        <f t="shared" si="27"/>
        <v>0</v>
      </c>
      <c r="Q148" s="352">
        <f t="shared" si="24"/>
        <v>0</v>
      </c>
      <c r="R148" s="9"/>
      <c r="V148" s="32">
        <f t="shared" si="28"/>
        <v>0</v>
      </c>
    </row>
    <row r="149" spans="1:22" x14ac:dyDescent="0.2">
      <c r="A149" s="70">
        <f t="shared" si="29"/>
        <v>136</v>
      </c>
      <c r="B149" s="303">
        <f t="shared" si="20"/>
        <v>0</v>
      </c>
      <c r="C149" s="304"/>
      <c r="D149" s="106"/>
      <c r="E149" s="106"/>
      <c r="F149" s="4"/>
      <c r="G149" s="40"/>
      <c r="H149" s="60"/>
      <c r="I149" s="9"/>
      <c r="J149" s="245"/>
      <c r="K149" s="32">
        <f t="shared" si="21"/>
        <v>0</v>
      </c>
      <c r="L149" s="32">
        <f t="shared" si="22"/>
        <v>0</v>
      </c>
      <c r="M149" s="318" t="str">
        <f t="shared" si="25"/>
        <v xml:space="preserve"> </v>
      </c>
      <c r="N149" s="239">
        <f t="shared" si="26"/>
        <v>0</v>
      </c>
      <c r="O149" s="95">
        <f t="shared" si="23"/>
        <v>0</v>
      </c>
      <c r="P149" s="95">
        <f t="shared" si="27"/>
        <v>0</v>
      </c>
      <c r="Q149" s="352">
        <f t="shared" si="24"/>
        <v>0</v>
      </c>
      <c r="R149" s="9"/>
      <c r="V149" s="32">
        <f t="shared" si="28"/>
        <v>0</v>
      </c>
    </row>
    <row r="150" spans="1:22" x14ac:dyDescent="0.2">
      <c r="A150" s="70">
        <f t="shared" si="29"/>
        <v>137</v>
      </c>
      <c r="B150" s="303">
        <f t="shared" si="20"/>
        <v>0</v>
      </c>
      <c r="C150" s="304"/>
      <c r="D150" s="106"/>
      <c r="E150" s="106"/>
      <c r="F150" s="4"/>
      <c r="G150" s="40"/>
      <c r="H150" s="60"/>
      <c r="I150" s="9"/>
      <c r="J150" s="245"/>
      <c r="K150" s="32">
        <f t="shared" si="21"/>
        <v>0</v>
      </c>
      <c r="L150" s="32">
        <f t="shared" si="22"/>
        <v>0</v>
      </c>
      <c r="M150" s="318" t="str">
        <f t="shared" si="25"/>
        <v xml:space="preserve"> </v>
      </c>
      <c r="N150" s="239">
        <f t="shared" si="26"/>
        <v>0</v>
      </c>
      <c r="O150" s="95">
        <f t="shared" si="23"/>
        <v>0</v>
      </c>
      <c r="P150" s="95">
        <f t="shared" si="27"/>
        <v>0</v>
      </c>
      <c r="Q150" s="352">
        <f t="shared" si="24"/>
        <v>0</v>
      </c>
      <c r="R150" s="9"/>
      <c r="V150" s="32">
        <f t="shared" si="28"/>
        <v>0</v>
      </c>
    </row>
    <row r="151" spans="1:22" x14ac:dyDescent="0.2">
      <c r="A151" s="70">
        <f t="shared" si="29"/>
        <v>138</v>
      </c>
      <c r="B151" s="303">
        <f t="shared" si="20"/>
        <v>0</v>
      </c>
      <c r="C151" s="304"/>
      <c r="D151" s="106"/>
      <c r="E151" s="106"/>
      <c r="F151" s="4"/>
      <c r="G151" s="40"/>
      <c r="H151" s="60"/>
      <c r="I151" s="9"/>
      <c r="J151" s="245"/>
      <c r="K151" s="32">
        <f t="shared" si="21"/>
        <v>0</v>
      </c>
      <c r="L151" s="32">
        <f t="shared" si="22"/>
        <v>0</v>
      </c>
      <c r="M151" s="318" t="str">
        <f t="shared" si="25"/>
        <v xml:space="preserve"> </v>
      </c>
      <c r="N151" s="239">
        <f t="shared" si="26"/>
        <v>0</v>
      </c>
      <c r="O151" s="95">
        <f t="shared" si="23"/>
        <v>0</v>
      </c>
      <c r="P151" s="95">
        <f t="shared" si="27"/>
        <v>0</v>
      </c>
      <c r="Q151" s="352">
        <f t="shared" si="24"/>
        <v>0</v>
      </c>
      <c r="R151" s="9"/>
      <c r="V151" s="32">
        <f t="shared" si="28"/>
        <v>0</v>
      </c>
    </row>
    <row r="152" spans="1:22" x14ac:dyDescent="0.2">
      <c r="A152" s="70">
        <f t="shared" si="29"/>
        <v>139</v>
      </c>
      <c r="B152" s="303">
        <f t="shared" si="20"/>
        <v>0</v>
      </c>
      <c r="C152" s="304"/>
      <c r="D152" s="106"/>
      <c r="E152" s="106"/>
      <c r="F152" s="4"/>
      <c r="G152" s="40"/>
      <c r="H152" s="60"/>
      <c r="I152" s="9"/>
      <c r="J152" s="245"/>
      <c r="K152" s="32">
        <f t="shared" si="21"/>
        <v>0</v>
      </c>
      <c r="L152" s="32">
        <f t="shared" si="22"/>
        <v>0</v>
      </c>
      <c r="M152" s="318" t="str">
        <f t="shared" si="25"/>
        <v xml:space="preserve"> </v>
      </c>
      <c r="N152" s="239">
        <f t="shared" si="26"/>
        <v>0</v>
      </c>
      <c r="O152" s="95">
        <f t="shared" si="23"/>
        <v>0</v>
      </c>
      <c r="P152" s="95">
        <f t="shared" si="27"/>
        <v>0</v>
      </c>
      <c r="Q152" s="352">
        <f t="shared" si="24"/>
        <v>0</v>
      </c>
      <c r="R152" s="9"/>
      <c r="V152" s="32">
        <f t="shared" si="28"/>
        <v>0</v>
      </c>
    </row>
    <row r="153" spans="1:22" x14ac:dyDescent="0.2">
      <c r="A153" s="70">
        <f t="shared" si="29"/>
        <v>140</v>
      </c>
      <c r="B153" s="303">
        <f t="shared" si="20"/>
        <v>0</v>
      </c>
      <c r="C153" s="304"/>
      <c r="D153" s="106"/>
      <c r="E153" s="106"/>
      <c r="F153" s="4"/>
      <c r="G153" s="40"/>
      <c r="H153" s="60"/>
      <c r="I153" s="9"/>
      <c r="J153" s="245"/>
      <c r="K153" s="32">
        <f t="shared" si="21"/>
        <v>0</v>
      </c>
      <c r="L153" s="32">
        <f t="shared" si="22"/>
        <v>0</v>
      </c>
      <c r="M153" s="318" t="str">
        <f t="shared" si="25"/>
        <v xml:space="preserve"> </v>
      </c>
      <c r="N153" s="239">
        <f t="shared" si="26"/>
        <v>0</v>
      </c>
      <c r="O153" s="95">
        <f t="shared" si="23"/>
        <v>0</v>
      </c>
      <c r="P153" s="95">
        <f t="shared" si="27"/>
        <v>0</v>
      </c>
      <c r="Q153" s="352">
        <f t="shared" si="24"/>
        <v>0</v>
      </c>
      <c r="R153" s="9"/>
      <c r="V153" s="32">
        <f t="shared" si="28"/>
        <v>0</v>
      </c>
    </row>
    <row r="154" spans="1:22" x14ac:dyDescent="0.2">
      <c r="A154" s="70">
        <f t="shared" si="29"/>
        <v>141</v>
      </c>
      <c r="B154" s="303">
        <f t="shared" si="20"/>
        <v>0</v>
      </c>
      <c r="C154" s="304"/>
      <c r="D154" s="106"/>
      <c r="E154" s="106"/>
      <c r="F154" s="4"/>
      <c r="G154" s="40"/>
      <c r="H154" s="60"/>
      <c r="I154" s="9"/>
      <c r="J154" s="245"/>
      <c r="K154" s="32">
        <f t="shared" si="21"/>
        <v>0</v>
      </c>
      <c r="L154" s="32">
        <f t="shared" si="22"/>
        <v>0</v>
      </c>
      <c r="M154" s="318" t="str">
        <f t="shared" si="25"/>
        <v xml:space="preserve"> </v>
      </c>
      <c r="N154" s="239">
        <f t="shared" si="26"/>
        <v>0</v>
      </c>
      <c r="O154" s="95">
        <f t="shared" si="23"/>
        <v>0</v>
      </c>
      <c r="P154" s="95">
        <f t="shared" si="27"/>
        <v>0</v>
      </c>
      <c r="Q154" s="352">
        <f t="shared" si="24"/>
        <v>0</v>
      </c>
      <c r="R154" s="9"/>
      <c r="V154" s="32">
        <f t="shared" si="28"/>
        <v>0</v>
      </c>
    </row>
    <row r="155" spans="1:22" x14ac:dyDescent="0.2">
      <c r="A155" s="70">
        <f t="shared" si="29"/>
        <v>142</v>
      </c>
      <c r="B155" s="303">
        <f t="shared" si="20"/>
        <v>0</v>
      </c>
      <c r="C155" s="304"/>
      <c r="D155" s="106"/>
      <c r="E155" s="106"/>
      <c r="F155" s="4"/>
      <c r="G155" s="40"/>
      <c r="H155" s="60"/>
      <c r="I155" s="9"/>
      <c r="J155" s="245"/>
      <c r="K155" s="32">
        <f t="shared" si="21"/>
        <v>0</v>
      </c>
      <c r="L155" s="32">
        <f t="shared" si="22"/>
        <v>0</v>
      </c>
      <c r="M155" s="318" t="str">
        <f t="shared" si="25"/>
        <v xml:space="preserve"> </v>
      </c>
      <c r="N155" s="239">
        <f t="shared" si="26"/>
        <v>0</v>
      </c>
      <c r="O155" s="95">
        <f t="shared" si="23"/>
        <v>0</v>
      </c>
      <c r="P155" s="95">
        <f t="shared" si="27"/>
        <v>0</v>
      </c>
      <c r="Q155" s="352">
        <f t="shared" si="24"/>
        <v>0</v>
      </c>
      <c r="R155" s="9"/>
      <c r="V155" s="32">
        <f t="shared" si="28"/>
        <v>0</v>
      </c>
    </row>
    <row r="156" spans="1:22" x14ac:dyDescent="0.2">
      <c r="A156" s="70">
        <f t="shared" si="29"/>
        <v>143</v>
      </c>
      <c r="B156" s="303">
        <f t="shared" si="20"/>
        <v>0</v>
      </c>
      <c r="C156" s="304"/>
      <c r="D156" s="106"/>
      <c r="E156" s="106"/>
      <c r="F156" s="4"/>
      <c r="G156" s="40"/>
      <c r="H156" s="60"/>
      <c r="I156" s="9"/>
      <c r="J156" s="245"/>
      <c r="K156" s="32">
        <f t="shared" si="21"/>
        <v>0</v>
      </c>
      <c r="L156" s="32">
        <f t="shared" si="22"/>
        <v>0</v>
      </c>
      <c r="M156" s="318" t="str">
        <f t="shared" si="25"/>
        <v xml:space="preserve"> </v>
      </c>
      <c r="N156" s="239">
        <f t="shared" si="26"/>
        <v>0</v>
      </c>
      <c r="O156" s="95">
        <f t="shared" si="23"/>
        <v>0</v>
      </c>
      <c r="P156" s="95">
        <f t="shared" si="27"/>
        <v>0</v>
      </c>
      <c r="Q156" s="352">
        <f t="shared" si="24"/>
        <v>0</v>
      </c>
      <c r="R156" s="9"/>
      <c r="V156" s="32">
        <f t="shared" si="28"/>
        <v>0</v>
      </c>
    </row>
    <row r="157" spans="1:22" x14ac:dyDescent="0.2">
      <c r="A157" s="70">
        <f t="shared" si="29"/>
        <v>144</v>
      </c>
      <c r="B157" s="303">
        <f t="shared" si="20"/>
        <v>0</v>
      </c>
      <c r="C157" s="304"/>
      <c r="D157" s="106"/>
      <c r="E157" s="106"/>
      <c r="F157" s="4"/>
      <c r="G157" s="40"/>
      <c r="H157" s="60"/>
      <c r="I157" s="9"/>
      <c r="J157" s="245"/>
      <c r="K157" s="32">
        <f t="shared" si="21"/>
        <v>0</v>
      </c>
      <c r="L157" s="32">
        <f t="shared" si="22"/>
        <v>0</v>
      </c>
      <c r="M157" s="318" t="str">
        <f t="shared" si="25"/>
        <v xml:space="preserve"> </v>
      </c>
      <c r="N157" s="239">
        <f t="shared" si="26"/>
        <v>0</v>
      </c>
      <c r="O157" s="95">
        <f t="shared" si="23"/>
        <v>0</v>
      </c>
      <c r="P157" s="95">
        <f t="shared" si="27"/>
        <v>0</v>
      </c>
      <c r="Q157" s="352">
        <f t="shared" si="24"/>
        <v>0</v>
      </c>
      <c r="R157" s="9"/>
      <c r="V157" s="32">
        <f t="shared" si="28"/>
        <v>0</v>
      </c>
    </row>
    <row r="158" spans="1:22" x14ac:dyDescent="0.2">
      <c r="A158" s="70">
        <f t="shared" si="29"/>
        <v>145</v>
      </c>
      <c r="B158" s="303">
        <f t="shared" si="20"/>
        <v>0</v>
      </c>
      <c r="C158" s="304"/>
      <c r="D158" s="106"/>
      <c r="E158" s="106"/>
      <c r="F158" s="4"/>
      <c r="G158" s="40"/>
      <c r="H158" s="60"/>
      <c r="I158" s="9"/>
      <c r="J158" s="245"/>
      <c r="K158" s="32">
        <f t="shared" si="21"/>
        <v>0</v>
      </c>
      <c r="L158" s="32">
        <f t="shared" si="22"/>
        <v>0</v>
      </c>
      <c r="M158" s="318" t="str">
        <f t="shared" si="25"/>
        <v xml:space="preserve"> </v>
      </c>
      <c r="N158" s="239">
        <f t="shared" si="26"/>
        <v>0</v>
      </c>
      <c r="O158" s="95">
        <f t="shared" si="23"/>
        <v>0</v>
      </c>
      <c r="P158" s="95">
        <f t="shared" si="27"/>
        <v>0</v>
      </c>
      <c r="Q158" s="352">
        <f t="shared" si="24"/>
        <v>0</v>
      </c>
      <c r="R158" s="9"/>
      <c r="V158" s="32">
        <f t="shared" si="28"/>
        <v>0</v>
      </c>
    </row>
    <row r="159" spans="1:22" x14ac:dyDescent="0.2">
      <c r="A159" s="70">
        <f t="shared" si="29"/>
        <v>146</v>
      </c>
      <c r="B159" s="303">
        <f t="shared" si="20"/>
        <v>0</v>
      </c>
      <c r="C159" s="304"/>
      <c r="D159" s="106"/>
      <c r="E159" s="106"/>
      <c r="F159" s="4"/>
      <c r="G159" s="40"/>
      <c r="H159" s="60"/>
      <c r="I159" s="9"/>
      <c r="J159" s="245"/>
      <c r="K159" s="32">
        <f t="shared" si="21"/>
        <v>0</v>
      </c>
      <c r="L159" s="32">
        <f t="shared" si="22"/>
        <v>0</v>
      </c>
      <c r="M159" s="318" t="str">
        <f t="shared" si="25"/>
        <v xml:space="preserve"> </v>
      </c>
      <c r="N159" s="239">
        <f t="shared" si="26"/>
        <v>0</v>
      </c>
      <c r="O159" s="95">
        <f t="shared" si="23"/>
        <v>0</v>
      </c>
      <c r="P159" s="95">
        <f t="shared" si="27"/>
        <v>0</v>
      </c>
      <c r="Q159" s="352">
        <f t="shared" si="24"/>
        <v>0</v>
      </c>
      <c r="R159" s="9"/>
      <c r="V159" s="32">
        <f t="shared" si="28"/>
        <v>0</v>
      </c>
    </row>
    <row r="160" spans="1:22" x14ac:dyDescent="0.2">
      <c r="A160" s="70">
        <f t="shared" si="29"/>
        <v>147</v>
      </c>
      <c r="B160" s="303">
        <f t="shared" si="20"/>
        <v>0</v>
      </c>
      <c r="C160" s="304"/>
      <c r="D160" s="106"/>
      <c r="E160" s="106"/>
      <c r="F160" s="4"/>
      <c r="G160" s="40"/>
      <c r="H160" s="60"/>
      <c r="I160" s="9"/>
      <c r="J160" s="245"/>
      <c r="K160" s="32">
        <f t="shared" si="21"/>
        <v>0</v>
      </c>
      <c r="L160" s="32">
        <f t="shared" si="22"/>
        <v>0</v>
      </c>
      <c r="M160" s="318" t="str">
        <f t="shared" si="25"/>
        <v xml:space="preserve"> </v>
      </c>
      <c r="N160" s="239">
        <f t="shared" si="26"/>
        <v>0</v>
      </c>
      <c r="O160" s="95">
        <f t="shared" si="23"/>
        <v>0</v>
      </c>
      <c r="P160" s="95">
        <f t="shared" si="27"/>
        <v>0</v>
      </c>
      <c r="Q160" s="352">
        <f t="shared" si="24"/>
        <v>0</v>
      </c>
      <c r="R160" s="9"/>
      <c r="V160" s="32">
        <f t="shared" si="28"/>
        <v>0</v>
      </c>
    </row>
    <row r="161" spans="1:22" x14ac:dyDescent="0.2">
      <c r="A161" s="70">
        <f t="shared" si="29"/>
        <v>148</v>
      </c>
      <c r="B161" s="303">
        <f t="shared" si="20"/>
        <v>0</v>
      </c>
      <c r="C161" s="304"/>
      <c r="D161" s="106"/>
      <c r="E161" s="106"/>
      <c r="F161" s="4"/>
      <c r="G161" s="40"/>
      <c r="H161" s="60"/>
      <c r="I161" s="9"/>
      <c r="J161" s="245"/>
      <c r="K161" s="32">
        <f t="shared" si="21"/>
        <v>0</v>
      </c>
      <c r="L161" s="32">
        <f t="shared" si="22"/>
        <v>0</v>
      </c>
      <c r="M161" s="318" t="str">
        <f t="shared" si="25"/>
        <v xml:space="preserve"> </v>
      </c>
      <c r="N161" s="239">
        <f t="shared" si="26"/>
        <v>0</v>
      </c>
      <c r="O161" s="95">
        <f t="shared" si="23"/>
        <v>0</v>
      </c>
      <c r="P161" s="95">
        <f t="shared" si="27"/>
        <v>0</v>
      </c>
      <c r="Q161" s="352">
        <f t="shared" si="24"/>
        <v>0</v>
      </c>
      <c r="R161" s="9"/>
      <c r="V161" s="32">
        <f t="shared" si="28"/>
        <v>0</v>
      </c>
    </row>
    <row r="162" spans="1:22" x14ac:dyDescent="0.2">
      <c r="A162" s="70">
        <f t="shared" si="29"/>
        <v>149</v>
      </c>
      <c r="B162" s="303">
        <f t="shared" si="20"/>
        <v>0</v>
      </c>
      <c r="C162" s="304"/>
      <c r="D162" s="106"/>
      <c r="E162" s="106"/>
      <c r="F162" s="4"/>
      <c r="G162" s="40"/>
      <c r="H162" s="60"/>
      <c r="I162" s="9"/>
      <c r="J162" s="245"/>
      <c r="K162" s="32">
        <f t="shared" si="21"/>
        <v>0</v>
      </c>
      <c r="L162" s="32">
        <f t="shared" si="22"/>
        <v>0</v>
      </c>
      <c r="M162" s="318" t="str">
        <f t="shared" si="25"/>
        <v xml:space="preserve"> </v>
      </c>
      <c r="N162" s="239">
        <f t="shared" si="26"/>
        <v>0</v>
      </c>
      <c r="O162" s="95">
        <f t="shared" si="23"/>
        <v>0</v>
      </c>
      <c r="P162" s="95">
        <f t="shared" si="27"/>
        <v>0</v>
      </c>
      <c r="Q162" s="352">
        <f t="shared" si="24"/>
        <v>0</v>
      </c>
      <c r="R162" s="9"/>
      <c r="V162" s="32">
        <f t="shared" si="28"/>
        <v>0</v>
      </c>
    </row>
    <row r="163" spans="1:22" x14ac:dyDescent="0.2">
      <c r="A163" s="70">
        <f t="shared" si="29"/>
        <v>150</v>
      </c>
      <c r="B163" s="303">
        <f t="shared" si="20"/>
        <v>0</v>
      </c>
      <c r="C163" s="304"/>
      <c r="D163" s="106"/>
      <c r="E163" s="106"/>
      <c r="F163" s="4"/>
      <c r="G163" s="40"/>
      <c r="H163" s="60"/>
      <c r="I163" s="9"/>
      <c r="J163" s="245"/>
      <c r="K163" s="32">
        <f t="shared" si="21"/>
        <v>0</v>
      </c>
      <c r="L163" s="32">
        <f t="shared" si="22"/>
        <v>0</v>
      </c>
      <c r="M163" s="318" t="str">
        <f t="shared" si="25"/>
        <v xml:space="preserve"> </v>
      </c>
      <c r="N163" s="239">
        <f t="shared" si="26"/>
        <v>0</v>
      </c>
      <c r="O163" s="95">
        <f t="shared" si="23"/>
        <v>0</v>
      </c>
      <c r="P163" s="95">
        <f t="shared" si="27"/>
        <v>0</v>
      </c>
      <c r="Q163" s="352">
        <f t="shared" si="24"/>
        <v>0</v>
      </c>
      <c r="R163" s="9"/>
      <c r="V163" s="32">
        <f t="shared" si="28"/>
        <v>0</v>
      </c>
    </row>
    <row r="164" spans="1:22" x14ac:dyDescent="0.2">
      <c r="A164" s="70">
        <f t="shared" si="29"/>
        <v>151</v>
      </c>
      <c r="B164" s="303">
        <f t="shared" si="20"/>
        <v>0</v>
      </c>
      <c r="C164" s="304"/>
      <c r="D164" s="106"/>
      <c r="E164" s="106"/>
      <c r="F164" s="4"/>
      <c r="G164" s="40"/>
      <c r="H164" s="60"/>
      <c r="I164" s="9"/>
      <c r="J164" s="245"/>
      <c r="K164" s="32">
        <f t="shared" si="21"/>
        <v>0</v>
      </c>
      <c r="L164" s="32">
        <f t="shared" si="22"/>
        <v>0</v>
      </c>
      <c r="M164" s="318" t="str">
        <f t="shared" si="25"/>
        <v xml:space="preserve"> </v>
      </c>
      <c r="N164" s="239">
        <f t="shared" si="26"/>
        <v>0</v>
      </c>
      <c r="O164" s="95">
        <f t="shared" si="23"/>
        <v>0</v>
      </c>
      <c r="P164" s="95">
        <f t="shared" si="27"/>
        <v>0</v>
      </c>
      <c r="Q164" s="352">
        <f t="shared" si="24"/>
        <v>0</v>
      </c>
      <c r="R164" s="9"/>
      <c r="V164" s="32">
        <f t="shared" si="28"/>
        <v>0</v>
      </c>
    </row>
    <row r="165" spans="1:22" x14ac:dyDescent="0.2">
      <c r="A165" s="70">
        <f t="shared" si="29"/>
        <v>152</v>
      </c>
      <c r="B165" s="303">
        <f t="shared" si="20"/>
        <v>0</v>
      </c>
      <c r="C165" s="304"/>
      <c r="D165" s="106"/>
      <c r="E165" s="106"/>
      <c r="F165" s="4"/>
      <c r="G165" s="40"/>
      <c r="H165" s="60"/>
      <c r="I165" s="9"/>
      <c r="J165" s="245"/>
      <c r="K165" s="32">
        <f t="shared" si="21"/>
        <v>0</v>
      </c>
      <c r="L165" s="32">
        <f t="shared" si="22"/>
        <v>0</v>
      </c>
      <c r="M165" s="318" t="str">
        <f t="shared" si="25"/>
        <v xml:space="preserve"> </v>
      </c>
      <c r="N165" s="239">
        <f t="shared" si="26"/>
        <v>0</v>
      </c>
      <c r="O165" s="95">
        <f t="shared" si="23"/>
        <v>0</v>
      </c>
      <c r="P165" s="95">
        <f t="shared" si="27"/>
        <v>0</v>
      </c>
      <c r="Q165" s="352">
        <f t="shared" si="24"/>
        <v>0</v>
      </c>
      <c r="R165" s="9"/>
      <c r="V165" s="32">
        <f t="shared" si="28"/>
        <v>0</v>
      </c>
    </row>
    <row r="166" spans="1:22" x14ac:dyDescent="0.2">
      <c r="A166" s="70">
        <f t="shared" si="29"/>
        <v>153</v>
      </c>
      <c r="B166" s="303">
        <f t="shared" si="20"/>
        <v>0</v>
      </c>
      <c r="C166" s="304"/>
      <c r="D166" s="106"/>
      <c r="E166" s="106"/>
      <c r="F166" s="4"/>
      <c r="G166" s="40"/>
      <c r="H166" s="60"/>
      <c r="I166" s="9"/>
      <c r="J166" s="245"/>
      <c r="K166" s="32">
        <f t="shared" si="21"/>
        <v>0</v>
      </c>
      <c r="L166" s="32">
        <f t="shared" si="22"/>
        <v>0</v>
      </c>
      <c r="M166" s="318" t="str">
        <f t="shared" si="25"/>
        <v xml:space="preserve"> </v>
      </c>
      <c r="N166" s="239">
        <f t="shared" si="26"/>
        <v>0</v>
      </c>
      <c r="O166" s="95">
        <f t="shared" si="23"/>
        <v>0</v>
      </c>
      <c r="P166" s="95">
        <f t="shared" si="27"/>
        <v>0</v>
      </c>
      <c r="Q166" s="352">
        <f t="shared" si="24"/>
        <v>0</v>
      </c>
      <c r="R166" s="9"/>
      <c r="V166" s="32">
        <f t="shared" si="28"/>
        <v>0</v>
      </c>
    </row>
    <row r="167" spans="1:22" x14ac:dyDescent="0.2">
      <c r="A167" s="70">
        <f t="shared" si="29"/>
        <v>154</v>
      </c>
      <c r="B167" s="303">
        <f t="shared" si="20"/>
        <v>0</v>
      </c>
      <c r="C167" s="304"/>
      <c r="D167" s="106"/>
      <c r="E167" s="106"/>
      <c r="F167" s="4"/>
      <c r="G167" s="40"/>
      <c r="H167" s="60"/>
      <c r="I167" s="9"/>
      <c r="J167" s="245"/>
      <c r="K167" s="32">
        <f t="shared" si="21"/>
        <v>0</v>
      </c>
      <c r="L167" s="32">
        <f t="shared" si="22"/>
        <v>0</v>
      </c>
      <c r="M167" s="318" t="str">
        <f t="shared" si="25"/>
        <v xml:space="preserve"> </v>
      </c>
      <c r="N167" s="239">
        <f t="shared" si="26"/>
        <v>0</v>
      </c>
      <c r="O167" s="95">
        <f t="shared" si="23"/>
        <v>0</v>
      </c>
      <c r="P167" s="95">
        <f t="shared" si="27"/>
        <v>0</v>
      </c>
      <c r="Q167" s="352">
        <f t="shared" si="24"/>
        <v>0</v>
      </c>
      <c r="R167" s="9"/>
      <c r="V167" s="32">
        <f t="shared" si="28"/>
        <v>0</v>
      </c>
    </row>
    <row r="168" spans="1:22" x14ac:dyDescent="0.2">
      <c r="A168" s="70">
        <f t="shared" si="29"/>
        <v>155</v>
      </c>
      <c r="B168" s="303">
        <f t="shared" si="20"/>
        <v>0</v>
      </c>
      <c r="C168" s="304"/>
      <c r="D168" s="106"/>
      <c r="E168" s="106"/>
      <c r="F168" s="4"/>
      <c r="G168" s="40"/>
      <c r="H168" s="60"/>
      <c r="I168" s="9"/>
      <c r="J168" s="245"/>
      <c r="K168" s="32">
        <f t="shared" si="21"/>
        <v>0</v>
      </c>
      <c r="L168" s="32">
        <f t="shared" si="22"/>
        <v>0</v>
      </c>
      <c r="M168" s="318" t="str">
        <f t="shared" si="25"/>
        <v xml:space="preserve"> </v>
      </c>
      <c r="N168" s="239">
        <f t="shared" si="26"/>
        <v>0</v>
      </c>
      <c r="O168" s="95">
        <f t="shared" si="23"/>
        <v>0</v>
      </c>
      <c r="P168" s="95">
        <f t="shared" si="27"/>
        <v>0</v>
      </c>
      <c r="Q168" s="352">
        <f t="shared" si="24"/>
        <v>0</v>
      </c>
      <c r="R168" s="9"/>
      <c r="V168" s="32">
        <f t="shared" si="28"/>
        <v>0</v>
      </c>
    </row>
    <row r="169" spans="1:22" x14ac:dyDescent="0.2">
      <c r="A169" s="70">
        <f t="shared" si="29"/>
        <v>156</v>
      </c>
      <c r="B169" s="303">
        <f t="shared" si="20"/>
        <v>0</v>
      </c>
      <c r="C169" s="304"/>
      <c r="D169" s="106"/>
      <c r="E169" s="106"/>
      <c r="F169" s="4"/>
      <c r="G169" s="40"/>
      <c r="H169" s="60"/>
      <c r="I169" s="9"/>
      <c r="J169" s="245"/>
      <c r="K169" s="32">
        <f t="shared" si="21"/>
        <v>0</v>
      </c>
      <c r="L169" s="32">
        <f t="shared" si="22"/>
        <v>0</v>
      </c>
      <c r="M169" s="318" t="str">
        <f t="shared" si="25"/>
        <v xml:space="preserve"> </v>
      </c>
      <c r="N169" s="239">
        <f t="shared" si="26"/>
        <v>0</v>
      </c>
      <c r="O169" s="95">
        <f t="shared" si="23"/>
        <v>0</v>
      </c>
      <c r="P169" s="95">
        <f t="shared" si="27"/>
        <v>0</v>
      </c>
      <c r="Q169" s="352">
        <f t="shared" si="24"/>
        <v>0</v>
      </c>
      <c r="R169" s="9"/>
      <c r="V169" s="32">
        <f t="shared" si="28"/>
        <v>0</v>
      </c>
    </row>
    <row r="170" spans="1:22" x14ac:dyDescent="0.2">
      <c r="A170" s="70">
        <f t="shared" si="29"/>
        <v>157</v>
      </c>
      <c r="B170" s="303">
        <f t="shared" si="20"/>
        <v>0</v>
      </c>
      <c r="C170" s="304"/>
      <c r="D170" s="106"/>
      <c r="E170" s="106"/>
      <c r="F170" s="4"/>
      <c r="G170" s="40"/>
      <c r="H170" s="60"/>
      <c r="I170" s="9"/>
      <c r="J170" s="245"/>
      <c r="K170" s="32">
        <f t="shared" si="21"/>
        <v>0</v>
      </c>
      <c r="L170" s="32">
        <f t="shared" si="22"/>
        <v>0</v>
      </c>
      <c r="M170" s="318" t="str">
        <f t="shared" si="25"/>
        <v xml:space="preserve"> </v>
      </c>
      <c r="N170" s="239">
        <f t="shared" si="26"/>
        <v>0</v>
      </c>
      <c r="O170" s="95">
        <f t="shared" si="23"/>
        <v>0</v>
      </c>
      <c r="P170" s="95">
        <f t="shared" si="27"/>
        <v>0</v>
      </c>
      <c r="Q170" s="352">
        <f t="shared" si="24"/>
        <v>0</v>
      </c>
      <c r="R170" s="9"/>
      <c r="V170" s="32">
        <f t="shared" si="28"/>
        <v>0</v>
      </c>
    </row>
    <row r="171" spans="1:22" x14ac:dyDescent="0.2">
      <c r="A171" s="70">
        <f t="shared" si="29"/>
        <v>158</v>
      </c>
      <c r="B171" s="303">
        <f t="shared" si="20"/>
        <v>0</v>
      </c>
      <c r="C171" s="304"/>
      <c r="D171" s="106"/>
      <c r="E171" s="106"/>
      <c r="F171" s="4"/>
      <c r="G171" s="40"/>
      <c r="H171" s="60"/>
      <c r="I171" s="9"/>
      <c r="J171" s="245"/>
      <c r="K171" s="32">
        <f t="shared" si="21"/>
        <v>0</v>
      </c>
      <c r="L171" s="32">
        <f t="shared" si="22"/>
        <v>0</v>
      </c>
      <c r="M171" s="318" t="str">
        <f t="shared" si="25"/>
        <v xml:space="preserve"> </v>
      </c>
      <c r="N171" s="239">
        <f t="shared" si="26"/>
        <v>0</v>
      </c>
      <c r="O171" s="95">
        <f t="shared" si="23"/>
        <v>0</v>
      </c>
      <c r="P171" s="95">
        <f t="shared" si="27"/>
        <v>0</v>
      </c>
      <c r="Q171" s="352">
        <f t="shared" si="24"/>
        <v>0</v>
      </c>
      <c r="R171" s="9"/>
      <c r="V171" s="32">
        <f t="shared" si="28"/>
        <v>0</v>
      </c>
    </row>
    <row r="172" spans="1:22" x14ac:dyDescent="0.2">
      <c r="A172" s="70">
        <f t="shared" si="29"/>
        <v>159</v>
      </c>
      <c r="B172" s="303">
        <f t="shared" si="20"/>
        <v>0</v>
      </c>
      <c r="C172" s="304"/>
      <c r="D172" s="106"/>
      <c r="E172" s="106"/>
      <c r="F172" s="4"/>
      <c r="G172" s="40"/>
      <c r="H172" s="60"/>
      <c r="I172" s="9"/>
      <c r="J172" s="245"/>
      <c r="K172" s="32">
        <f t="shared" si="21"/>
        <v>0</v>
      </c>
      <c r="L172" s="32">
        <f t="shared" si="22"/>
        <v>0</v>
      </c>
      <c r="M172" s="318" t="str">
        <f t="shared" si="25"/>
        <v xml:space="preserve"> </v>
      </c>
      <c r="N172" s="239">
        <f t="shared" si="26"/>
        <v>0</v>
      </c>
      <c r="O172" s="95">
        <f t="shared" si="23"/>
        <v>0</v>
      </c>
      <c r="P172" s="95">
        <f t="shared" si="27"/>
        <v>0</v>
      </c>
      <c r="Q172" s="352">
        <f t="shared" si="24"/>
        <v>0</v>
      </c>
      <c r="R172" s="9"/>
      <c r="V172" s="32">
        <f t="shared" si="28"/>
        <v>0</v>
      </c>
    </row>
    <row r="173" spans="1:22" x14ac:dyDescent="0.2">
      <c r="A173" s="70">
        <f t="shared" si="29"/>
        <v>160</v>
      </c>
      <c r="B173" s="303">
        <f t="shared" si="20"/>
        <v>0</v>
      </c>
      <c r="C173" s="304"/>
      <c r="D173" s="106"/>
      <c r="E173" s="106"/>
      <c r="F173" s="4"/>
      <c r="G173" s="40"/>
      <c r="H173" s="60"/>
      <c r="I173" s="9"/>
      <c r="J173" s="245"/>
      <c r="K173" s="32">
        <f t="shared" si="21"/>
        <v>0</v>
      </c>
      <c r="L173" s="32">
        <f t="shared" si="22"/>
        <v>0</v>
      </c>
      <c r="M173" s="318" t="str">
        <f t="shared" si="25"/>
        <v xml:space="preserve"> </v>
      </c>
      <c r="N173" s="239">
        <f t="shared" si="26"/>
        <v>0</v>
      </c>
      <c r="O173" s="95">
        <f t="shared" si="23"/>
        <v>0</v>
      </c>
      <c r="P173" s="95">
        <f t="shared" si="27"/>
        <v>0</v>
      </c>
      <c r="Q173" s="352">
        <f t="shared" si="24"/>
        <v>0</v>
      </c>
      <c r="R173" s="9"/>
      <c r="V173" s="32">
        <f t="shared" si="28"/>
        <v>0</v>
      </c>
    </row>
    <row r="174" spans="1:22" x14ac:dyDescent="0.2">
      <c r="A174" s="70">
        <f t="shared" si="29"/>
        <v>161</v>
      </c>
      <c r="B174" s="303">
        <f t="shared" si="20"/>
        <v>0</v>
      </c>
      <c r="C174" s="304"/>
      <c r="D174" s="106"/>
      <c r="E174" s="106"/>
      <c r="F174" s="4"/>
      <c r="G174" s="40"/>
      <c r="H174" s="60"/>
      <c r="I174" s="9"/>
      <c r="J174" s="245"/>
      <c r="K174" s="32">
        <f t="shared" si="21"/>
        <v>0</v>
      </c>
      <c r="L174" s="32">
        <f t="shared" si="22"/>
        <v>0</v>
      </c>
      <c r="M174" s="318" t="str">
        <f t="shared" si="25"/>
        <v xml:space="preserve"> </v>
      </c>
      <c r="N174" s="239">
        <f t="shared" si="26"/>
        <v>0</v>
      </c>
      <c r="O174" s="95">
        <f t="shared" si="23"/>
        <v>0</v>
      </c>
      <c r="P174" s="95">
        <f t="shared" si="27"/>
        <v>0</v>
      </c>
      <c r="Q174" s="352">
        <f t="shared" si="24"/>
        <v>0</v>
      </c>
      <c r="R174" s="9"/>
      <c r="V174" s="32">
        <f t="shared" si="28"/>
        <v>0</v>
      </c>
    </row>
    <row r="175" spans="1:22" x14ac:dyDescent="0.2">
      <c r="A175" s="70">
        <f t="shared" si="29"/>
        <v>162</v>
      </c>
      <c r="B175" s="303">
        <f t="shared" si="20"/>
        <v>0</v>
      </c>
      <c r="C175" s="304"/>
      <c r="D175" s="106"/>
      <c r="E175" s="106"/>
      <c r="F175" s="4"/>
      <c r="G175" s="40"/>
      <c r="H175" s="60"/>
      <c r="I175" s="9"/>
      <c r="J175" s="245"/>
      <c r="K175" s="32">
        <f t="shared" si="21"/>
        <v>0</v>
      </c>
      <c r="L175" s="32">
        <f t="shared" si="22"/>
        <v>0</v>
      </c>
      <c r="M175" s="318" t="str">
        <f t="shared" si="25"/>
        <v xml:space="preserve"> </v>
      </c>
      <c r="N175" s="239">
        <f t="shared" si="26"/>
        <v>0</v>
      </c>
      <c r="O175" s="95">
        <f t="shared" si="23"/>
        <v>0</v>
      </c>
      <c r="P175" s="95">
        <f t="shared" si="27"/>
        <v>0</v>
      </c>
      <c r="Q175" s="352">
        <f t="shared" si="24"/>
        <v>0</v>
      </c>
      <c r="R175" s="9"/>
      <c r="V175" s="32">
        <f t="shared" si="28"/>
        <v>0</v>
      </c>
    </row>
    <row r="176" spans="1:22" x14ac:dyDescent="0.2">
      <c r="A176" s="70">
        <f t="shared" si="29"/>
        <v>163</v>
      </c>
      <c r="B176" s="303">
        <f t="shared" si="20"/>
        <v>0</v>
      </c>
      <c r="C176" s="304"/>
      <c r="D176" s="106"/>
      <c r="E176" s="106"/>
      <c r="F176" s="4"/>
      <c r="G176" s="40"/>
      <c r="H176" s="60"/>
      <c r="I176" s="9"/>
      <c r="J176" s="245"/>
      <c r="K176" s="32">
        <f t="shared" si="21"/>
        <v>0</v>
      </c>
      <c r="L176" s="32">
        <f t="shared" si="22"/>
        <v>0</v>
      </c>
      <c r="M176" s="318" t="str">
        <f t="shared" si="25"/>
        <v xml:space="preserve"> </v>
      </c>
      <c r="N176" s="239">
        <f t="shared" si="26"/>
        <v>0</v>
      </c>
      <c r="O176" s="95">
        <f t="shared" si="23"/>
        <v>0</v>
      </c>
      <c r="P176" s="95">
        <f t="shared" si="27"/>
        <v>0</v>
      </c>
      <c r="Q176" s="352">
        <f t="shared" si="24"/>
        <v>0</v>
      </c>
      <c r="R176" s="9"/>
      <c r="V176" s="32">
        <f t="shared" si="28"/>
        <v>0</v>
      </c>
    </row>
    <row r="177" spans="1:22" x14ac:dyDescent="0.2">
      <c r="A177" s="70">
        <f t="shared" si="29"/>
        <v>164</v>
      </c>
      <c r="B177" s="303">
        <f t="shared" si="20"/>
        <v>0</v>
      </c>
      <c r="C177" s="304"/>
      <c r="D177" s="106"/>
      <c r="E177" s="106"/>
      <c r="F177" s="4"/>
      <c r="G177" s="40"/>
      <c r="H177" s="60"/>
      <c r="I177" s="9"/>
      <c r="J177" s="245"/>
      <c r="K177" s="32">
        <f t="shared" si="21"/>
        <v>0</v>
      </c>
      <c r="L177" s="32">
        <f t="shared" si="22"/>
        <v>0</v>
      </c>
      <c r="M177" s="318" t="str">
        <f t="shared" si="25"/>
        <v xml:space="preserve"> </v>
      </c>
      <c r="N177" s="239">
        <f t="shared" si="26"/>
        <v>0</v>
      </c>
      <c r="O177" s="95">
        <f t="shared" si="23"/>
        <v>0</v>
      </c>
      <c r="P177" s="95">
        <f t="shared" si="27"/>
        <v>0</v>
      </c>
      <c r="Q177" s="352">
        <f t="shared" si="24"/>
        <v>0</v>
      </c>
      <c r="R177" s="9"/>
      <c r="V177" s="32">
        <f t="shared" si="28"/>
        <v>0</v>
      </c>
    </row>
    <row r="178" spans="1:22" x14ac:dyDescent="0.2">
      <c r="A178" s="70">
        <f t="shared" si="29"/>
        <v>165</v>
      </c>
      <c r="B178" s="303">
        <f t="shared" si="20"/>
        <v>0</v>
      </c>
      <c r="C178" s="304"/>
      <c r="D178" s="106"/>
      <c r="E178" s="106"/>
      <c r="F178" s="4"/>
      <c r="G178" s="40"/>
      <c r="H178" s="60"/>
      <c r="I178" s="9"/>
      <c r="J178" s="245"/>
      <c r="K178" s="32">
        <f t="shared" si="21"/>
        <v>0</v>
      </c>
      <c r="L178" s="32">
        <f t="shared" si="22"/>
        <v>0</v>
      </c>
      <c r="M178" s="318" t="str">
        <f t="shared" si="25"/>
        <v xml:space="preserve"> </v>
      </c>
      <c r="N178" s="239">
        <f t="shared" si="26"/>
        <v>0</v>
      </c>
      <c r="O178" s="95">
        <f t="shared" si="23"/>
        <v>0</v>
      </c>
      <c r="P178" s="95">
        <f t="shared" si="27"/>
        <v>0</v>
      </c>
      <c r="Q178" s="352">
        <f t="shared" si="24"/>
        <v>0</v>
      </c>
      <c r="R178" s="9"/>
      <c r="V178" s="32">
        <f t="shared" si="28"/>
        <v>0</v>
      </c>
    </row>
    <row r="179" spans="1:22" x14ac:dyDescent="0.2">
      <c r="A179" s="70">
        <f t="shared" si="29"/>
        <v>166</v>
      </c>
      <c r="B179" s="303">
        <f t="shared" si="20"/>
        <v>0</v>
      </c>
      <c r="C179" s="304"/>
      <c r="D179" s="106"/>
      <c r="E179" s="106"/>
      <c r="F179" s="4"/>
      <c r="G179" s="40"/>
      <c r="H179" s="60"/>
      <c r="I179" s="9"/>
      <c r="J179" s="245"/>
      <c r="K179" s="32">
        <f t="shared" si="21"/>
        <v>0</v>
      </c>
      <c r="L179" s="32">
        <f t="shared" si="22"/>
        <v>0</v>
      </c>
      <c r="M179" s="318" t="str">
        <f t="shared" si="25"/>
        <v xml:space="preserve"> </v>
      </c>
      <c r="N179" s="239">
        <f t="shared" si="26"/>
        <v>0</v>
      </c>
      <c r="O179" s="95">
        <f t="shared" si="23"/>
        <v>0</v>
      </c>
      <c r="P179" s="95">
        <f t="shared" si="27"/>
        <v>0</v>
      </c>
      <c r="Q179" s="352">
        <f t="shared" si="24"/>
        <v>0</v>
      </c>
      <c r="R179" s="9"/>
      <c r="V179" s="32">
        <f t="shared" si="28"/>
        <v>0</v>
      </c>
    </row>
    <row r="180" spans="1:22" x14ac:dyDescent="0.2">
      <c r="A180" s="70">
        <f t="shared" si="29"/>
        <v>167</v>
      </c>
      <c r="B180" s="303">
        <f t="shared" si="20"/>
        <v>0</v>
      </c>
      <c r="C180" s="304"/>
      <c r="D180" s="106"/>
      <c r="E180" s="106"/>
      <c r="F180" s="4"/>
      <c r="G180" s="40"/>
      <c r="H180" s="60"/>
      <c r="I180" s="9"/>
      <c r="J180" s="245"/>
      <c r="K180" s="32">
        <f t="shared" si="21"/>
        <v>0</v>
      </c>
      <c r="L180" s="32">
        <f t="shared" si="22"/>
        <v>0</v>
      </c>
      <c r="M180" s="318" t="str">
        <f t="shared" si="25"/>
        <v xml:space="preserve"> </v>
      </c>
      <c r="N180" s="239">
        <f t="shared" si="26"/>
        <v>0</v>
      </c>
      <c r="O180" s="95">
        <f t="shared" si="23"/>
        <v>0</v>
      </c>
      <c r="P180" s="95">
        <f t="shared" si="27"/>
        <v>0</v>
      </c>
      <c r="Q180" s="352">
        <f t="shared" si="24"/>
        <v>0</v>
      </c>
      <c r="R180" s="9"/>
      <c r="V180" s="32">
        <f t="shared" si="28"/>
        <v>0</v>
      </c>
    </row>
    <row r="181" spans="1:22" x14ac:dyDescent="0.2">
      <c r="A181" s="70">
        <f t="shared" si="29"/>
        <v>168</v>
      </c>
      <c r="B181" s="303">
        <f t="shared" si="20"/>
        <v>0</v>
      </c>
      <c r="C181" s="304"/>
      <c r="D181" s="106"/>
      <c r="E181" s="106"/>
      <c r="F181" s="4"/>
      <c r="G181" s="40"/>
      <c r="H181" s="60"/>
      <c r="I181" s="9"/>
      <c r="J181" s="245"/>
      <c r="K181" s="32">
        <f t="shared" si="21"/>
        <v>0</v>
      </c>
      <c r="L181" s="32">
        <f t="shared" si="22"/>
        <v>0</v>
      </c>
      <c r="M181" s="318" t="str">
        <f t="shared" si="25"/>
        <v xml:space="preserve"> </v>
      </c>
      <c r="N181" s="239">
        <f t="shared" si="26"/>
        <v>0</v>
      </c>
      <c r="O181" s="95">
        <f t="shared" si="23"/>
        <v>0</v>
      </c>
      <c r="P181" s="95">
        <f t="shared" si="27"/>
        <v>0</v>
      </c>
      <c r="Q181" s="352">
        <f t="shared" si="24"/>
        <v>0</v>
      </c>
      <c r="R181" s="9"/>
      <c r="V181" s="32">
        <f t="shared" si="28"/>
        <v>0</v>
      </c>
    </row>
    <row r="182" spans="1:22" x14ac:dyDescent="0.2">
      <c r="A182" s="70">
        <f t="shared" si="29"/>
        <v>169</v>
      </c>
      <c r="B182" s="303">
        <f t="shared" si="20"/>
        <v>0</v>
      </c>
      <c r="C182" s="304"/>
      <c r="D182" s="106"/>
      <c r="E182" s="106"/>
      <c r="F182" s="4"/>
      <c r="G182" s="40"/>
      <c r="H182" s="60"/>
      <c r="I182" s="9"/>
      <c r="J182" s="245"/>
      <c r="K182" s="32">
        <f t="shared" si="21"/>
        <v>0</v>
      </c>
      <c r="L182" s="32">
        <f t="shared" si="22"/>
        <v>0</v>
      </c>
      <c r="M182" s="318" t="str">
        <f t="shared" si="25"/>
        <v xml:space="preserve"> </v>
      </c>
      <c r="N182" s="239">
        <f t="shared" si="26"/>
        <v>0</v>
      </c>
      <c r="O182" s="95">
        <f t="shared" si="23"/>
        <v>0</v>
      </c>
      <c r="P182" s="95">
        <f t="shared" si="27"/>
        <v>0</v>
      </c>
      <c r="Q182" s="352">
        <f t="shared" si="24"/>
        <v>0</v>
      </c>
      <c r="R182" s="9"/>
      <c r="V182" s="32">
        <f t="shared" si="28"/>
        <v>0</v>
      </c>
    </row>
    <row r="183" spans="1:22" x14ac:dyDescent="0.2">
      <c r="A183" s="70">
        <f t="shared" si="29"/>
        <v>170</v>
      </c>
      <c r="B183" s="303">
        <f t="shared" si="20"/>
        <v>0</v>
      </c>
      <c r="C183" s="304"/>
      <c r="D183" s="106"/>
      <c r="E183" s="106"/>
      <c r="F183" s="4"/>
      <c r="G183" s="40"/>
      <c r="H183" s="60"/>
      <c r="I183" s="9"/>
      <c r="J183" s="245"/>
      <c r="K183" s="32">
        <f t="shared" si="21"/>
        <v>0</v>
      </c>
      <c r="L183" s="32">
        <f t="shared" si="22"/>
        <v>0</v>
      </c>
      <c r="M183" s="318" t="str">
        <f t="shared" si="25"/>
        <v xml:space="preserve"> </v>
      </c>
      <c r="N183" s="239">
        <f t="shared" si="26"/>
        <v>0</v>
      </c>
      <c r="O183" s="95">
        <f t="shared" si="23"/>
        <v>0</v>
      </c>
      <c r="P183" s="95">
        <f t="shared" si="27"/>
        <v>0</v>
      </c>
      <c r="Q183" s="352">
        <f t="shared" si="24"/>
        <v>0</v>
      </c>
      <c r="R183" s="9"/>
      <c r="V183" s="32">
        <f t="shared" si="28"/>
        <v>0</v>
      </c>
    </row>
    <row r="184" spans="1:22" x14ac:dyDescent="0.2">
      <c r="A184" s="70">
        <f t="shared" si="29"/>
        <v>171</v>
      </c>
      <c r="B184" s="303">
        <f t="shared" si="20"/>
        <v>0</v>
      </c>
      <c r="C184" s="304"/>
      <c r="D184" s="106"/>
      <c r="E184" s="106"/>
      <c r="F184" s="4"/>
      <c r="G184" s="40"/>
      <c r="H184" s="60"/>
      <c r="I184" s="9"/>
      <c r="J184" s="245"/>
      <c r="K184" s="32">
        <f t="shared" si="21"/>
        <v>0</v>
      </c>
      <c r="L184" s="32">
        <f t="shared" si="22"/>
        <v>0</v>
      </c>
      <c r="M184" s="318" t="str">
        <f t="shared" si="25"/>
        <v xml:space="preserve"> </v>
      </c>
      <c r="N184" s="239">
        <f t="shared" si="26"/>
        <v>0</v>
      </c>
      <c r="O184" s="95">
        <f t="shared" si="23"/>
        <v>0</v>
      </c>
      <c r="P184" s="95">
        <f t="shared" si="27"/>
        <v>0</v>
      </c>
      <c r="Q184" s="352">
        <f t="shared" si="24"/>
        <v>0</v>
      </c>
      <c r="R184" s="9"/>
      <c r="V184" s="32">
        <f t="shared" si="28"/>
        <v>0</v>
      </c>
    </row>
    <row r="185" spans="1:22" x14ac:dyDescent="0.2">
      <c r="A185" s="70">
        <f t="shared" si="29"/>
        <v>172</v>
      </c>
      <c r="B185" s="303">
        <f t="shared" si="20"/>
        <v>0</v>
      </c>
      <c r="C185" s="304"/>
      <c r="D185" s="106"/>
      <c r="E185" s="106"/>
      <c r="F185" s="4"/>
      <c r="G185" s="40"/>
      <c r="H185" s="60"/>
      <c r="I185" s="9"/>
      <c r="J185" s="245"/>
      <c r="K185" s="32">
        <f t="shared" si="21"/>
        <v>0</v>
      </c>
      <c r="L185" s="32">
        <f t="shared" si="22"/>
        <v>0</v>
      </c>
      <c r="M185" s="318" t="str">
        <f t="shared" si="25"/>
        <v xml:space="preserve"> </v>
      </c>
      <c r="N185" s="239">
        <f t="shared" si="26"/>
        <v>0</v>
      </c>
      <c r="O185" s="95">
        <f t="shared" si="23"/>
        <v>0</v>
      </c>
      <c r="P185" s="95">
        <f t="shared" si="27"/>
        <v>0</v>
      </c>
      <c r="Q185" s="352">
        <f t="shared" si="24"/>
        <v>0</v>
      </c>
      <c r="R185" s="9"/>
      <c r="V185" s="32">
        <f t="shared" si="28"/>
        <v>0</v>
      </c>
    </row>
    <row r="186" spans="1:22" x14ac:dyDescent="0.2">
      <c r="A186" s="70">
        <f t="shared" si="29"/>
        <v>173</v>
      </c>
      <c r="B186" s="303">
        <f t="shared" si="20"/>
        <v>0</v>
      </c>
      <c r="C186" s="304"/>
      <c r="D186" s="106"/>
      <c r="E186" s="106"/>
      <c r="F186" s="4"/>
      <c r="G186" s="40"/>
      <c r="H186" s="60"/>
      <c r="I186" s="9"/>
      <c r="J186" s="245"/>
      <c r="K186" s="32">
        <f t="shared" si="21"/>
        <v>0</v>
      </c>
      <c r="L186" s="32">
        <f t="shared" si="22"/>
        <v>0</v>
      </c>
      <c r="M186" s="318" t="str">
        <f t="shared" si="25"/>
        <v xml:space="preserve"> </v>
      </c>
      <c r="N186" s="239">
        <f t="shared" si="26"/>
        <v>0</v>
      </c>
      <c r="O186" s="95">
        <f t="shared" si="23"/>
        <v>0</v>
      </c>
      <c r="P186" s="95">
        <f t="shared" si="27"/>
        <v>0</v>
      </c>
      <c r="Q186" s="352">
        <f t="shared" si="24"/>
        <v>0</v>
      </c>
      <c r="R186" s="9"/>
      <c r="V186" s="32">
        <f t="shared" si="28"/>
        <v>0</v>
      </c>
    </row>
    <row r="187" spans="1:22" x14ac:dyDescent="0.2">
      <c r="A187" s="70">
        <f t="shared" si="29"/>
        <v>174</v>
      </c>
      <c r="B187" s="303">
        <f t="shared" si="20"/>
        <v>0</v>
      </c>
      <c r="C187" s="304"/>
      <c r="D187" s="106"/>
      <c r="E187" s="106"/>
      <c r="F187" s="4"/>
      <c r="G187" s="40"/>
      <c r="H187" s="60"/>
      <c r="I187" s="9"/>
      <c r="J187" s="245"/>
      <c r="K187" s="32">
        <f t="shared" si="21"/>
        <v>0</v>
      </c>
      <c r="L187" s="32">
        <f t="shared" si="22"/>
        <v>0</v>
      </c>
      <c r="M187" s="318" t="str">
        <f t="shared" si="25"/>
        <v xml:space="preserve"> </v>
      </c>
      <c r="N187" s="239">
        <f t="shared" si="26"/>
        <v>0</v>
      </c>
      <c r="O187" s="95">
        <f t="shared" si="23"/>
        <v>0</v>
      </c>
      <c r="P187" s="95">
        <f t="shared" si="27"/>
        <v>0</v>
      </c>
      <c r="Q187" s="352">
        <f t="shared" si="24"/>
        <v>0</v>
      </c>
      <c r="R187" s="9"/>
      <c r="V187" s="32">
        <f t="shared" si="28"/>
        <v>0</v>
      </c>
    </row>
    <row r="188" spans="1:22" x14ac:dyDescent="0.2">
      <c r="A188" s="70">
        <f t="shared" si="29"/>
        <v>175</v>
      </c>
      <c r="B188" s="303">
        <f t="shared" si="20"/>
        <v>0</v>
      </c>
      <c r="C188" s="304"/>
      <c r="D188" s="106"/>
      <c r="E188" s="106"/>
      <c r="F188" s="4"/>
      <c r="G188" s="40"/>
      <c r="H188" s="60"/>
      <c r="I188" s="9"/>
      <c r="J188" s="245"/>
      <c r="K188" s="32">
        <f t="shared" si="21"/>
        <v>0</v>
      </c>
      <c r="L188" s="32">
        <f t="shared" si="22"/>
        <v>0</v>
      </c>
      <c r="M188" s="318" t="str">
        <f t="shared" si="25"/>
        <v xml:space="preserve"> </v>
      </c>
      <c r="N188" s="239">
        <f t="shared" si="26"/>
        <v>0</v>
      </c>
      <c r="O188" s="95">
        <f t="shared" si="23"/>
        <v>0</v>
      </c>
      <c r="P188" s="95">
        <f t="shared" si="27"/>
        <v>0</v>
      </c>
      <c r="Q188" s="352">
        <f t="shared" si="24"/>
        <v>0</v>
      </c>
      <c r="R188" s="9"/>
      <c r="V188" s="32">
        <f t="shared" si="28"/>
        <v>0</v>
      </c>
    </row>
    <row r="189" spans="1:22" x14ac:dyDescent="0.2">
      <c r="A189" s="70">
        <f t="shared" si="29"/>
        <v>176</v>
      </c>
      <c r="B189" s="303">
        <f t="shared" si="20"/>
        <v>0</v>
      </c>
      <c r="C189" s="304"/>
      <c r="D189" s="106"/>
      <c r="E189" s="106"/>
      <c r="F189" s="4"/>
      <c r="G189" s="40"/>
      <c r="H189" s="60"/>
      <c r="I189" s="9"/>
      <c r="J189" s="245"/>
      <c r="K189" s="32">
        <f t="shared" si="21"/>
        <v>0</v>
      </c>
      <c r="L189" s="32">
        <f t="shared" si="22"/>
        <v>0</v>
      </c>
      <c r="M189" s="318" t="str">
        <f t="shared" si="25"/>
        <v xml:space="preserve"> </v>
      </c>
      <c r="N189" s="239">
        <f t="shared" si="26"/>
        <v>0</v>
      </c>
      <c r="O189" s="95">
        <f t="shared" si="23"/>
        <v>0</v>
      </c>
      <c r="P189" s="95">
        <f t="shared" si="27"/>
        <v>0</v>
      </c>
      <c r="Q189" s="352">
        <f t="shared" si="24"/>
        <v>0</v>
      </c>
      <c r="R189" s="9"/>
      <c r="V189" s="32">
        <f t="shared" si="28"/>
        <v>0</v>
      </c>
    </row>
    <row r="190" spans="1:22" x14ac:dyDescent="0.2">
      <c r="A190" s="70">
        <f t="shared" si="29"/>
        <v>177</v>
      </c>
      <c r="B190" s="303">
        <f t="shared" si="20"/>
        <v>0</v>
      </c>
      <c r="C190" s="304"/>
      <c r="D190" s="106"/>
      <c r="E190" s="106"/>
      <c r="F190" s="4"/>
      <c r="G190" s="40"/>
      <c r="H190" s="60"/>
      <c r="I190" s="9"/>
      <c r="J190" s="245"/>
      <c r="K190" s="32">
        <f t="shared" si="21"/>
        <v>0</v>
      </c>
      <c r="L190" s="32">
        <f t="shared" si="22"/>
        <v>0</v>
      </c>
      <c r="M190" s="318" t="str">
        <f t="shared" si="25"/>
        <v xml:space="preserve"> </v>
      </c>
      <c r="N190" s="239">
        <f t="shared" si="26"/>
        <v>0</v>
      </c>
      <c r="O190" s="95">
        <f t="shared" si="23"/>
        <v>0</v>
      </c>
      <c r="P190" s="95">
        <f t="shared" si="27"/>
        <v>0</v>
      </c>
      <c r="Q190" s="352">
        <f t="shared" si="24"/>
        <v>0</v>
      </c>
      <c r="R190" s="9"/>
      <c r="V190" s="32">
        <f t="shared" si="28"/>
        <v>0</v>
      </c>
    </row>
    <row r="191" spans="1:22" x14ac:dyDescent="0.2">
      <c r="A191" s="70">
        <f t="shared" si="29"/>
        <v>178</v>
      </c>
      <c r="B191" s="303">
        <f t="shared" si="20"/>
        <v>0</v>
      </c>
      <c r="C191" s="304"/>
      <c r="D191" s="106"/>
      <c r="E191" s="106"/>
      <c r="F191" s="4"/>
      <c r="G191" s="40"/>
      <c r="H191" s="60"/>
      <c r="I191" s="9"/>
      <c r="J191" s="245"/>
      <c r="K191" s="32">
        <f t="shared" si="21"/>
        <v>0</v>
      </c>
      <c r="L191" s="32">
        <f t="shared" si="22"/>
        <v>0</v>
      </c>
      <c r="M191" s="318" t="str">
        <f t="shared" si="25"/>
        <v xml:space="preserve"> </v>
      </c>
      <c r="N191" s="239">
        <f t="shared" si="26"/>
        <v>0</v>
      </c>
      <c r="O191" s="95">
        <f t="shared" si="23"/>
        <v>0</v>
      </c>
      <c r="P191" s="95">
        <f t="shared" si="27"/>
        <v>0</v>
      </c>
      <c r="Q191" s="352">
        <f t="shared" si="24"/>
        <v>0</v>
      </c>
      <c r="R191" s="9"/>
      <c r="V191" s="32">
        <f t="shared" si="28"/>
        <v>0</v>
      </c>
    </row>
    <row r="192" spans="1:22" x14ac:dyDescent="0.2">
      <c r="A192" s="70">
        <f t="shared" si="29"/>
        <v>179</v>
      </c>
      <c r="B192" s="303">
        <f t="shared" si="20"/>
        <v>0</v>
      </c>
      <c r="C192" s="304"/>
      <c r="D192" s="106"/>
      <c r="E192" s="106"/>
      <c r="F192" s="4"/>
      <c r="G192" s="40"/>
      <c r="H192" s="60"/>
      <c r="I192" s="9"/>
      <c r="J192" s="245"/>
      <c r="K192" s="32">
        <f t="shared" si="21"/>
        <v>0</v>
      </c>
      <c r="L192" s="32">
        <f t="shared" si="22"/>
        <v>0</v>
      </c>
      <c r="M192" s="318" t="str">
        <f t="shared" si="25"/>
        <v xml:space="preserve"> </v>
      </c>
      <c r="N192" s="239">
        <f t="shared" si="26"/>
        <v>0</v>
      </c>
      <c r="O192" s="95">
        <f t="shared" si="23"/>
        <v>0</v>
      </c>
      <c r="P192" s="95">
        <f t="shared" si="27"/>
        <v>0</v>
      </c>
      <c r="Q192" s="352">
        <f t="shared" si="24"/>
        <v>0</v>
      </c>
      <c r="R192" s="9"/>
      <c r="V192" s="32">
        <f t="shared" si="28"/>
        <v>0</v>
      </c>
    </row>
    <row r="193" spans="1:22" x14ac:dyDescent="0.2">
      <c r="A193" s="70">
        <f t="shared" si="29"/>
        <v>180</v>
      </c>
      <c r="B193" s="303">
        <f t="shared" si="20"/>
        <v>0</v>
      </c>
      <c r="C193" s="304"/>
      <c r="D193" s="106"/>
      <c r="E193" s="106"/>
      <c r="F193" s="4"/>
      <c r="G193" s="40"/>
      <c r="H193" s="60"/>
      <c r="I193" s="9"/>
      <c r="J193" s="245"/>
      <c r="K193" s="32">
        <f t="shared" si="21"/>
        <v>0</v>
      </c>
      <c r="L193" s="32">
        <f t="shared" si="22"/>
        <v>0</v>
      </c>
      <c r="M193" s="318" t="str">
        <f t="shared" si="25"/>
        <v xml:space="preserve"> </v>
      </c>
      <c r="N193" s="239">
        <f t="shared" si="26"/>
        <v>0</v>
      </c>
      <c r="O193" s="95">
        <f t="shared" si="23"/>
        <v>0</v>
      </c>
      <c r="P193" s="95">
        <f t="shared" si="27"/>
        <v>0</v>
      </c>
      <c r="Q193" s="352">
        <f t="shared" si="24"/>
        <v>0</v>
      </c>
      <c r="R193" s="9"/>
      <c r="V193" s="32">
        <f t="shared" si="28"/>
        <v>0</v>
      </c>
    </row>
    <row r="194" spans="1:22" x14ac:dyDescent="0.2">
      <c r="A194" s="70">
        <f t="shared" si="29"/>
        <v>181</v>
      </c>
      <c r="B194" s="303">
        <f t="shared" si="20"/>
        <v>0</v>
      </c>
      <c r="C194" s="304"/>
      <c r="D194" s="106"/>
      <c r="E194" s="106"/>
      <c r="F194" s="4"/>
      <c r="G194" s="40"/>
      <c r="H194" s="60"/>
      <c r="I194" s="9"/>
      <c r="J194" s="245"/>
      <c r="K194" s="32">
        <f t="shared" si="21"/>
        <v>0</v>
      </c>
      <c r="L194" s="32">
        <f t="shared" si="22"/>
        <v>0</v>
      </c>
      <c r="M194" s="318" t="str">
        <f t="shared" si="25"/>
        <v xml:space="preserve"> </v>
      </c>
      <c r="N194" s="239">
        <f t="shared" si="26"/>
        <v>0</v>
      </c>
      <c r="O194" s="95">
        <f t="shared" si="23"/>
        <v>0</v>
      </c>
      <c r="P194" s="95">
        <f t="shared" si="27"/>
        <v>0</v>
      </c>
      <c r="Q194" s="352">
        <f t="shared" si="24"/>
        <v>0</v>
      </c>
      <c r="R194" s="9"/>
      <c r="V194" s="32">
        <f t="shared" si="28"/>
        <v>0</v>
      </c>
    </row>
    <row r="195" spans="1:22" x14ac:dyDescent="0.2">
      <c r="A195" s="70">
        <f t="shared" si="29"/>
        <v>182</v>
      </c>
      <c r="B195" s="303">
        <f t="shared" si="20"/>
        <v>0</v>
      </c>
      <c r="C195" s="304"/>
      <c r="D195" s="106"/>
      <c r="E195" s="106"/>
      <c r="F195" s="4"/>
      <c r="G195" s="40"/>
      <c r="H195" s="60"/>
      <c r="I195" s="9"/>
      <c r="J195" s="245"/>
      <c r="K195" s="32">
        <f t="shared" si="21"/>
        <v>0</v>
      </c>
      <c r="L195" s="32">
        <f t="shared" si="22"/>
        <v>0</v>
      </c>
      <c r="M195" s="318" t="str">
        <f t="shared" si="25"/>
        <v xml:space="preserve"> </v>
      </c>
      <c r="N195" s="239">
        <f t="shared" si="26"/>
        <v>0</v>
      </c>
      <c r="O195" s="95">
        <f t="shared" si="23"/>
        <v>0</v>
      </c>
      <c r="P195" s="95">
        <f t="shared" si="27"/>
        <v>0</v>
      </c>
      <c r="Q195" s="352">
        <f t="shared" si="24"/>
        <v>0</v>
      </c>
      <c r="R195" s="9"/>
      <c r="V195" s="32">
        <f t="shared" si="28"/>
        <v>0</v>
      </c>
    </row>
    <row r="196" spans="1:22" x14ac:dyDescent="0.2">
      <c r="A196" s="70">
        <f t="shared" si="29"/>
        <v>183</v>
      </c>
      <c r="B196" s="303">
        <f t="shared" si="20"/>
        <v>0</v>
      </c>
      <c r="C196" s="304"/>
      <c r="D196" s="106"/>
      <c r="E196" s="106"/>
      <c r="F196" s="4"/>
      <c r="G196" s="40"/>
      <c r="H196" s="60"/>
      <c r="I196" s="9"/>
      <c r="J196" s="245"/>
      <c r="K196" s="32">
        <f t="shared" si="21"/>
        <v>0</v>
      </c>
      <c r="L196" s="32">
        <f t="shared" si="22"/>
        <v>0</v>
      </c>
      <c r="M196" s="318" t="str">
        <f t="shared" si="25"/>
        <v xml:space="preserve"> </v>
      </c>
      <c r="N196" s="239">
        <f t="shared" si="26"/>
        <v>0</v>
      </c>
      <c r="O196" s="95">
        <f t="shared" si="23"/>
        <v>0</v>
      </c>
      <c r="P196" s="95">
        <f t="shared" si="27"/>
        <v>0</v>
      </c>
      <c r="Q196" s="352">
        <f t="shared" si="24"/>
        <v>0</v>
      </c>
      <c r="R196" s="9"/>
      <c r="V196" s="32">
        <f t="shared" si="28"/>
        <v>0</v>
      </c>
    </row>
    <row r="197" spans="1:22" x14ac:dyDescent="0.2">
      <c r="A197" s="70">
        <f t="shared" si="29"/>
        <v>184</v>
      </c>
      <c r="B197" s="303">
        <f t="shared" si="20"/>
        <v>0</v>
      </c>
      <c r="C197" s="304"/>
      <c r="D197" s="106"/>
      <c r="E197" s="106"/>
      <c r="F197" s="4"/>
      <c r="G197" s="40"/>
      <c r="H197" s="60"/>
      <c r="I197" s="9"/>
      <c r="J197" s="245"/>
      <c r="K197" s="32">
        <f t="shared" si="21"/>
        <v>0</v>
      </c>
      <c r="L197" s="32">
        <f t="shared" si="22"/>
        <v>0</v>
      </c>
      <c r="M197" s="318" t="str">
        <f t="shared" si="25"/>
        <v xml:space="preserve"> </v>
      </c>
      <c r="N197" s="239">
        <f t="shared" si="26"/>
        <v>0</v>
      </c>
      <c r="O197" s="95">
        <f t="shared" si="23"/>
        <v>0</v>
      </c>
      <c r="P197" s="95">
        <f t="shared" si="27"/>
        <v>0</v>
      </c>
      <c r="Q197" s="352">
        <f t="shared" si="24"/>
        <v>0</v>
      </c>
      <c r="R197" s="9"/>
      <c r="V197" s="32">
        <f t="shared" si="28"/>
        <v>0</v>
      </c>
    </row>
    <row r="198" spans="1:22" x14ac:dyDescent="0.2">
      <c r="A198" s="70">
        <f t="shared" si="29"/>
        <v>185</v>
      </c>
      <c r="B198" s="303">
        <f t="shared" si="20"/>
        <v>0</v>
      </c>
      <c r="C198" s="304"/>
      <c r="D198" s="106"/>
      <c r="E198" s="106"/>
      <c r="F198" s="4"/>
      <c r="G198" s="40"/>
      <c r="H198" s="60"/>
      <c r="I198" s="9"/>
      <c r="J198" s="245"/>
      <c r="K198" s="32">
        <f t="shared" si="21"/>
        <v>0</v>
      </c>
      <c r="L198" s="32">
        <f t="shared" si="22"/>
        <v>0</v>
      </c>
      <c r="M198" s="318" t="str">
        <f t="shared" si="25"/>
        <v xml:space="preserve"> </v>
      </c>
      <c r="N198" s="239">
        <f t="shared" si="26"/>
        <v>0</v>
      </c>
      <c r="O198" s="95">
        <f t="shared" si="23"/>
        <v>0</v>
      </c>
      <c r="P198" s="95">
        <f t="shared" si="27"/>
        <v>0</v>
      </c>
      <c r="Q198" s="352">
        <f t="shared" si="24"/>
        <v>0</v>
      </c>
      <c r="R198" s="9"/>
      <c r="V198" s="32">
        <f t="shared" si="28"/>
        <v>0</v>
      </c>
    </row>
    <row r="199" spans="1:22" x14ac:dyDescent="0.2">
      <c r="A199" s="70">
        <f t="shared" si="29"/>
        <v>186</v>
      </c>
      <c r="B199" s="303">
        <f t="shared" si="20"/>
        <v>0</v>
      </c>
      <c r="C199" s="304"/>
      <c r="D199" s="106"/>
      <c r="E199" s="106"/>
      <c r="F199" s="4"/>
      <c r="G199" s="40"/>
      <c r="H199" s="60"/>
      <c r="I199" s="9"/>
      <c r="J199" s="245"/>
      <c r="K199" s="32">
        <f t="shared" si="21"/>
        <v>0</v>
      </c>
      <c r="L199" s="32">
        <f t="shared" si="22"/>
        <v>0</v>
      </c>
      <c r="M199" s="318" t="str">
        <f t="shared" si="25"/>
        <v xml:space="preserve"> </v>
      </c>
      <c r="N199" s="239">
        <f t="shared" si="26"/>
        <v>0</v>
      </c>
      <c r="O199" s="95">
        <f t="shared" si="23"/>
        <v>0</v>
      </c>
      <c r="P199" s="95">
        <f t="shared" si="27"/>
        <v>0</v>
      </c>
      <c r="Q199" s="352">
        <f t="shared" si="24"/>
        <v>0</v>
      </c>
      <c r="R199" s="9"/>
      <c r="V199" s="32">
        <f t="shared" si="28"/>
        <v>0</v>
      </c>
    </row>
    <row r="200" spans="1:22" x14ac:dyDescent="0.2">
      <c r="A200" s="70">
        <f t="shared" si="29"/>
        <v>187</v>
      </c>
      <c r="B200" s="303">
        <f t="shared" si="20"/>
        <v>0</v>
      </c>
      <c r="C200" s="304"/>
      <c r="D200" s="106"/>
      <c r="E200" s="106"/>
      <c r="F200" s="4"/>
      <c r="G200" s="40"/>
      <c r="H200" s="60"/>
      <c r="I200" s="9"/>
      <c r="J200" s="245"/>
      <c r="K200" s="32">
        <f t="shared" si="21"/>
        <v>0</v>
      </c>
      <c r="L200" s="32">
        <f t="shared" si="22"/>
        <v>0</v>
      </c>
      <c r="M200" s="318" t="str">
        <f t="shared" si="25"/>
        <v xml:space="preserve"> </v>
      </c>
      <c r="N200" s="239">
        <f t="shared" si="26"/>
        <v>0</v>
      </c>
      <c r="O200" s="95">
        <f t="shared" si="23"/>
        <v>0</v>
      </c>
      <c r="P200" s="95">
        <f t="shared" si="27"/>
        <v>0</v>
      </c>
      <c r="Q200" s="352">
        <f t="shared" si="24"/>
        <v>0</v>
      </c>
      <c r="R200" s="9"/>
      <c r="V200" s="32">
        <f t="shared" si="28"/>
        <v>0</v>
      </c>
    </row>
    <row r="201" spans="1:22" x14ac:dyDescent="0.2">
      <c r="A201" s="70">
        <f t="shared" si="29"/>
        <v>188</v>
      </c>
      <c r="B201" s="303">
        <f t="shared" si="20"/>
        <v>0</v>
      </c>
      <c r="C201" s="304"/>
      <c r="D201" s="106"/>
      <c r="E201" s="106"/>
      <c r="F201" s="4"/>
      <c r="G201" s="40"/>
      <c r="H201" s="60"/>
      <c r="I201" s="9"/>
      <c r="J201" s="245"/>
      <c r="K201" s="32">
        <f t="shared" si="21"/>
        <v>0</v>
      </c>
      <c r="L201" s="32">
        <f t="shared" si="22"/>
        <v>0</v>
      </c>
      <c r="M201" s="318" t="str">
        <f t="shared" si="25"/>
        <v xml:space="preserve"> </v>
      </c>
      <c r="N201" s="239">
        <f t="shared" si="26"/>
        <v>0</v>
      </c>
      <c r="O201" s="95">
        <f t="shared" si="23"/>
        <v>0</v>
      </c>
      <c r="P201" s="95">
        <f t="shared" si="27"/>
        <v>0</v>
      </c>
      <c r="Q201" s="352">
        <f t="shared" si="24"/>
        <v>0</v>
      </c>
      <c r="R201" s="9"/>
      <c r="V201" s="32">
        <f t="shared" si="28"/>
        <v>0</v>
      </c>
    </row>
    <row r="202" spans="1:22" x14ac:dyDescent="0.2">
      <c r="A202" s="70">
        <f t="shared" si="29"/>
        <v>189</v>
      </c>
      <c r="B202" s="303">
        <f t="shared" si="20"/>
        <v>0</v>
      </c>
      <c r="C202" s="304"/>
      <c r="D202" s="106"/>
      <c r="E202" s="106"/>
      <c r="F202" s="4"/>
      <c r="G202" s="40"/>
      <c r="H202" s="60"/>
      <c r="I202" s="9"/>
      <c r="J202" s="245"/>
      <c r="K202" s="32">
        <f t="shared" si="21"/>
        <v>0</v>
      </c>
      <c r="L202" s="32">
        <f t="shared" si="22"/>
        <v>0</v>
      </c>
      <c r="M202" s="318" t="str">
        <f t="shared" si="25"/>
        <v xml:space="preserve"> </v>
      </c>
      <c r="N202" s="239">
        <f t="shared" si="26"/>
        <v>0</v>
      </c>
      <c r="O202" s="95">
        <f t="shared" si="23"/>
        <v>0</v>
      </c>
      <c r="P202" s="95">
        <f t="shared" si="27"/>
        <v>0</v>
      </c>
      <c r="Q202" s="352">
        <f t="shared" si="24"/>
        <v>0</v>
      </c>
      <c r="R202" s="9"/>
      <c r="V202" s="32">
        <f t="shared" si="28"/>
        <v>0</v>
      </c>
    </row>
    <row r="203" spans="1:22" x14ac:dyDescent="0.2">
      <c r="A203" s="70">
        <f t="shared" si="29"/>
        <v>190</v>
      </c>
      <c r="B203" s="303">
        <f t="shared" si="20"/>
        <v>0</v>
      </c>
      <c r="C203" s="304"/>
      <c r="D203" s="106"/>
      <c r="E203" s="106"/>
      <c r="F203" s="4"/>
      <c r="G203" s="40"/>
      <c r="H203" s="60"/>
      <c r="I203" s="9"/>
      <c r="J203" s="245"/>
      <c r="K203" s="32">
        <f t="shared" si="21"/>
        <v>0</v>
      </c>
      <c r="L203" s="32">
        <f t="shared" si="22"/>
        <v>0</v>
      </c>
      <c r="M203" s="318" t="str">
        <f t="shared" si="25"/>
        <v xml:space="preserve"> </v>
      </c>
      <c r="N203" s="239">
        <f t="shared" si="26"/>
        <v>0</v>
      </c>
      <c r="O203" s="95">
        <f t="shared" si="23"/>
        <v>0</v>
      </c>
      <c r="P203" s="95">
        <f t="shared" si="27"/>
        <v>0</v>
      </c>
      <c r="Q203" s="352">
        <f t="shared" si="24"/>
        <v>0</v>
      </c>
      <c r="R203" s="9"/>
      <c r="V203" s="32">
        <f t="shared" si="28"/>
        <v>0</v>
      </c>
    </row>
    <row r="204" spans="1:22" x14ac:dyDescent="0.2">
      <c r="A204" s="70">
        <f t="shared" si="29"/>
        <v>191</v>
      </c>
      <c r="B204" s="303">
        <f t="shared" si="20"/>
        <v>0</v>
      </c>
      <c r="C204" s="304"/>
      <c r="D204" s="106"/>
      <c r="E204" s="106"/>
      <c r="F204" s="4"/>
      <c r="G204" s="40"/>
      <c r="H204" s="60"/>
      <c r="I204" s="9"/>
      <c r="J204" s="245"/>
      <c r="K204" s="32">
        <f t="shared" si="21"/>
        <v>0</v>
      </c>
      <c r="L204" s="32">
        <f t="shared" si="22"/>
        <v>0</v>
      </c>
      <c r="M204" s="318" t="str">
        <f t="shared" si="25"/>
        <v xml:space="preserve"> </v>
      </c>
      <c r="N204" s="239">
        <f t="shared" si="26"/>
        <v>0</v>
      </c>
      <c r="O204" s="95">
        <f t="shared" si="23"/>
        <v>0</v>
      </c>
      <c r="P204" s="95">
        <f t="shared" si="27"/>
        <v>0</v>
      </c>
      <c r="Q204" s="352">
        <f t="shared" si="24"/>
        <v>0</v>
      </c>
      <c r="R204" s="9"/>
      <c r="V204" s="32">
        <f t="shared" si="28"/>
        <v>0</v>
      </c>
    </row>
    <row r="205" spans="1:22" x14ac:dyDescent="0.2">
      <c r="A205" s="70">
        <f t="shared" si="29"/>
        <v>192</v>
      </c>
      <c r="B205" s="303">
        <f t="shared" si="20"/>
        <v>0</v>
      </c>
      <c r="C205" s="304"/>
      <c r="D205" s="106"/>
      <c r="E205" s="106"/>
      <c r="F205" s="4"/>
      <c r="G205" s="40"/>
      <c r="H205" s="60"/>
      <c r="I205" s="9"/>
      <c r="J205" s="245"/>
      <c r="K205" s="32">
        <f t="shared" si="21"/>
        <v>0</v>
      </c>
      <c r="L205" s="32">
        <f t="shared" si="22"/>
        <v>0</v>
      </c>
      <c r="M205" s="318" t="str">
        <f t="shared" si="25"/>
        <v xml:space="preserve"> </v>
      </c>
      <c r="N205" s="239">
        <f t="shared" si="26"/>
        <v>0</v>
      </c>
      <c r="O205" s="95">
        <f t="shared" si="23"/>
        <v>0</v>
      </c>
      <c r="P205" s="95">
        <f t="shared" si="27"/>
        <v>0</v>
      </c>
      <c r="Q205" s="352">
        <f t="shared" si="24"/>
        <v>0</v>
      </c>
      <c r="R205" s="9"/>
      <c r="V205" s="32">
        <f t="shared" si="28"/>
        <v>0</v>
      </c>
    </row>
    <row r="206" spans="1:22" x14ac:dyDescent="0.2">
      <c r="A206" s="70">
        <f t="shared" si="29"/>
        <v>193</v>
      </c>
      <c r="B206" s="303">
        <f t="shared" ref="B206:B269" si="30">IF(ISBLANK(E206),0,VLOOKUP(TRIM(E206),AllVarieties,4,FALSE))</f>
        <v>0</v>
      </c>
      <c r="C206" s="304"/>
      <c r="D206" s="106"/>
      <c r="E206" s="106"/>
      <c r="F206" s="4"/>
      <c r="G206" s="40"/>
      <c r="H206" s="60"/>
      <c r="I206" s="9"/>
      <c r="J206" s="245"/>
      <c r="K206" s="32">
        <f t="shared" ref="K206:K261" si="31">IF(ISNA(+B206),1,0)</f>
        <v>0</v>
      </c>
      <c r="L206" s="32">
        <f t="shared" ref="L206:L261" si="32">IF(ISERR(+B206),1,0)</f>
        <v>0</v>
      </c>
      <c r="M206" s="318" t="str">
        <f t="shared" si="25"/>
        <v xml:space="preserve"> </v>
      </c>
      <c r="N206" s="239">
        <f t="shared" si="26"/>
        <v>0</v>
      </c>
      <c r="O206" s="95">
        <f t="shared" ref="O206:O269" si="33">IF(VALUE(F206)&lt;1,0,IF(VALUE(F206)&gt;17,0,VLOOKUP(VALUE(B206),T10Value,VALUE(F206)+1,FALSE)))</f>
        <v>0</v>
      </c>
      <c r="P206" s="95">
        <f t="shared" si="27"/>
        <v>0</v>
      </c>
      <c r="Q206" s="352">
        <f t="shared" ref="Q206:Q269" si="34">+P206*PDArate</f>
        <v>0</v>
      </c>
      <c r="R206" s="9"/>
      <c r="V206" s="32">
        <f t="shared" si="28"/>
        <v>0</v>
      </c>
    </row>
    <row r="207" spans="1:22" x14ac:dyDescent="0.2">
      <c r="A207" s="70">
        <f t="shared" si="29"/>
        <v>194</v>
      </c>
      <c r="B207" s="303">
        <f t="shared" si="30"/>
        <v>0</v>
      </c>
      <c r="C207" s="304"/>
      <c r="D207" s="106"/>
      <c r="E207" s="106"/>
      <c r="F207" s="4"/>
      <c r="G207" s="40"/>
      <c r="H207" s="60"/>
      <c r="I207" s="9"/>
      <c r="J207" s="245"/>
      <c r="K207" s="32">
        <f t="shared" si="31"/>
        <v>0</v>
      </c>
      <c r="L207" s="32">
        <f t="shared" si="32"/>
        <v>0</v>
      </c>
      <c r="M207" s="318" t="str">
        <f t="shared" ref="M207:M270" si="35">IF(+J207=0," ", IF(+J207=1," ","ERROR"))</f>
        <v xml:space="preserve"> </v>
      </c>
      <c r="N207" s="239">
        <f t="shared" ref="N207:N270" si="36">IF(+J207=1,IF(G207&gt;0, +G207, 0),0)</f>
        <v>0</v>
      </c>
      <c r="O207" s="95">
        <f t="shared" si="33"/>
        <v>0</v>
      </c>
      <c r="P207" s="95">
        <f t="shared" ref="P207:P270" si="37">ROUND(+N207,1)*O207</f>
        <v>0</v>
      </c>
      <c r="Q207" s="352">
        <f t="shared" si="34"/>
        <v>0</v>
      </c>
      <c r="R207" s="9"/>
      <c r="V207" s="32">
        <f t="shared" ref="V207:V270" si="38">IF(N207&gt;0,IF(P207&lt;=0,1,0),0)</f>
        <v>0</v>
      </c>
    </row>
    <row r="208" spans="1:22" x14ac:dyDescent="0.2">
      <c r="A208" s="70">
        <f t="shared" si="29"/>
        <v>195</v>
      </c>
      <c r="B208" s="303">
        <f t="shared" si="30"/>
        <v>0</v>
      </c>
      <c r="C208" s="304"/>
      <c r="D208" s="106"/>
      <c r="E208" s="106"/>
      <c r="F208" s="4"/>
      <c r="G208" s="40"/>
      <c r="H208" s="60"/>
      <c r="I208" s="9"/>
      <c r="J208" s="245"/>
      <c r="K208" s="32">
        <f t="shared" si="31"/>
        <v>0</v>
      </c>
      <c r="L208" s="32">
        <f t="shared" si="32"/>
        <v>0</v>
      </c>
      <c r="M208" s="318" t="str">
        <f t="shared" si="35"/>
        <v xml:space="preserve"> </v>
      </c>
      <c r="N208" s="239">
        <f t="shared" si="36"/>
        <v>0</v>
      </c>
      <c r="O208" s="95">
        <f t="shared" si="33"/>
        <v>0</v>
      </c>
      <c r="P208" s="95">
        <f t="shared" si="37"/>
        <v>0</v>
      </c>
      <c r="Q208" s="352">
        <f t="shared" si="34"/>
        <v>0</v>
      </c>
      <c r="R208" s="9"/>
      <c r="V208" s="32">
        <f t="shared" si="38"/>
        <v>0</v>
      </c>
    </row>
    <row r="209" spans="1:22" x14ac:dyDescent="0.2">
      <c r="A209" s="70">
        <f t="shared" ref="A209:A272" si="39">ROW()-Q3line</f>
        <v>196</v>
      </c>
      <c r="B209" s="303">
        <f t="shared" si="30"/>
        <v>0</v>
      </c>
      <c r="C209" s="304"/>
      <c r="D209" s="106"/>
      <c r="E209" s="106"/>
      <c r="F209" s="4"/>
      <c r="G209" s="40"/>
      <c r="H209" s="60"/>
      <c r="I209" s="9"/>
      <c r="J209" s="245"/>
      <c r="K209" s="32">
        <f t="shared" si="31"/>
        <v>0</v>
      </c>
      <c r="L209" s="32">
        <f t="shared" si="32"/>
        <v>0</v>
      </c>
      <c r="M209" s="318" t="str">
        <f t="shared" si="35"/>
        <v xml:space="preserve"> </v>
      </c>
      <c r="N209" s="239">
        <f t="shared" si="36"/>
        <v>0</v>
      </c>
      <c r="O209" s="95">
        <f t="shared" si="33"/>
        <v>0</v>
      </c>
      <c r="P209" s="95">
        <f t="shared" si="37"/>
        <v>0</v>
      </c>
      <c r="Q209" s="352">
        <f t="shared" si="34"/>
        <v>0</v>
      </c>
      <c r="R209" s="9"/>
      <c r="V209" s="32">
        <f t="shared" si="38"/>
        <v>0</v>
      </c>
    </row>
    <row r="210" spans="1:22" x14ac:dyDescent="0.2">
      <c r="A210" s="70">
        <f t="shared" si="39"/>
        <v>197</v>
      </c>
      <c r="B210" s="303">
        <f t="shared" si="30"/>
        <v>0</v>
      </c>
      <c r="C210" s="304"/>
      <c r="D210" s="106"/>
      <c r="E210" s="106"/>
      <c r="F210" s="4"/>
      <c r="G210" s="40"/>
      <c r="H210" s="60"/>
      <c r="I210" s="9"/>
      <c r="J210" s="245"/>
      <c r="K210" s="32">
        <f t="shared" si="31"/>
        <v>0</v>
      </c>
      <c r="L210" s="32">
        <f t="shared" si="32"/>
        <v>0</v>
      </c>
      <c r="M210" s="318" t="str">
        <f t="shared" si="35"/>
        <v xml:space="preserve"> </v>
      </c>
      <c r="N210" s="239">
        <f t="shared" si="36"/>
        <v>0</v>
      </c>
      <c r="O210" s="95">
        <f t="shared" si="33"/>
        <v>0</v>
      </c>
      <c r="P210" s="95">
        <f t="shared" si="37"/>
        <v>0</v>
      </c>
      <c r="Q210" s="352">
        <f t="shared" si="34"/>
        <v>0</v>
      </c>
      <c r="R210" s="9"/>
      <c r="V210" s="32">
        <f t="shared" si="38"/>
        <v>0</v>
      </c>
    </row>
    <row r="211" spans="1:22" x14ac:dyDescent="0.2">
      <c r="A211" s="70">
        <f t="shared" si="39"/>
        <v>198</v>
      </c>
      <c r="B211" s="303">
        <f t="shared" si="30"/>
        <v>0</v>
      </c>
      <c r="C211" s="304"/>
      <c r="D211" s="106"/>
      <c r="E211" s="106"/>
      <c r="F211" s="4"/>
      <c r="G211" s="40"/>
      <c r="H211" s="60"/>
      <c r="I211" s="9"/>
      <c r="J211" s="245"/>
      <c r="K211" s="32">
        <f t="shared" si="31"/>
        <v>0</v>
      </c>
      <c r="L211" s="32">
        <f t="shared" si="32"/>
        <v>0</v>
      </c>
      <c r="M211" s="318" t="str">
        <f t="shared" si="35"/>
        <v xml:space="preserve"> </v>
      </c>
      <c r="N211" s="239">
        <f t="shared" si="36"/>
        <v>0</v>
      </c>
      <c r="O211" s="95">
        <f t="shared" si="33"/>
        <v>0</v>
      </c>
      <c r="P211" s="95">
        <f t="shared" si="37"/>
        <v>0</v>
      </c>
      <c r="Q211" s="352">
        <f t="shared" si="34"/>
        <v>0</v>
      </c>
      <c r="R211" s="9"/>
      <c r="V211" s="32">
        <f t="shared" si="38"/>
        <v>0</v>
      </c>
    </row>
    <row r="212" spans="1:22" x14ac:dyDescent="0.2">
      <c r="A212" s="70">
        <f t="shared" si="39"/>
        <v>199</v>
      </c>
      <c r="B212" s="303">
        <f t="shared" si="30"/>
        <v>0</v>
      </c>
      <c r="C212" s="304"/>
      <c r="D212" s="106"/>
      <c r="E212" s="106"/>
      <c r="F212" s="4"/>
      <c r="G212" s="40"/>
      <c r="H212" s="60"/>
      <c r="I212" s="9"/>
      <c r="J212" s="245"/>
      <c r="K212" s="32">
        <f t="shared" si="31"/>
        <v>0</v>
      </c>
      <c r="L212" s="32">
        <f t="shared" si="32"/>
        <v>0</v>
      </c>
      <c r="M212" s="318" t="str">
        <f t="shared" si="35"/>
        <v xml:space="preserve"> </v>
      </c>
      <c r="N212" s="239">
        <f t="shared" si="36"/>
        <v>0</v>
      </c>
      <c r="O212" s="95">
        <f t="shared" si="33"/>
        <v>0</v>
      </c>
      <c r="P212" s="95">
        <f t="shared" si="37"/>
        <v>0</v>
      </c>
      <c r="Q212" s="352">
        <f t="shared" si="34"/>
        <v>0</v>
      </c>
      <c r="R212" s="9"/>
      <c r="V212" s="32">
        <f t="shared" si="38"/>
        <v>0</v>
      </c>
    </row>
    <row r="213" spans="1:22" x14ac:dyDescent="0.2">
      <c r="A213" s="70">
        <f t="shared" si="39"/>
        <v>200</v>
      </c>
      <c r="B213" s="303">
        <f t="shared" si="30"/>
        <v>0</v>
      </c>
      <c r="C213" s="304"/>
      <c r="D213" s="106"/>
      <c r="E213" s="106"/>
      <c r="F213" s="4"/>
      <c r="G213" s="40"/>
      <c r="H213" s="60"/>
      <c r="I213" s="9"/>
      <c r="J213" s="245"/>
      <c r="K213" s="32">
        <f t="shared" si="31"/>
        <v>0</v>
      </c>
      <c r="L213" s="32">
        <f t="shared" si="32"/>
        <v>0</v>
      </c>
      <c r="M213" s="318" t="str">
        <f t="shared" si="35"/>
        <v xml:space="preserve"> </v>
      </c>
      <c r="N213" s="239">
        <f t="shared" si="36"/>
        <v>0</v>
      </c>
      <c r="O213" s="95">
        <f t="shared" si="33"/>
        <v>0</v>
      </c>
      <c r="P213" s="95">
        <f t="shared" si="37"/>
        <v>0</v>
      </c>
      <c r="Q213" s="352">
        <f t="shared" si="34"/>
        <v>0</v>
      </c>
      <c r="R213" s="9"/>
      <c r="V213" s="32">
        <f t="shared" si="38"/>
        <v>0</v>
      </c>
    </row>
    <row r="214" spans="1:22" x14ac:dyDescent="0.2">
      <c r="A214" s="70">
        <f t="shared" si="39"/>
        <v>201</v>
      </c>
      <c r="B214" s="303">
        <f t="shared" si="30"/>
        <v>0</v>
      </c>
      <c r="C214" s="304"/>
      <c r="D214" s="106"/>
      <c r="E214" s="106"/>
      <c r="F214" s="4"/>
      <c r="G214" s="40"/>
      <c r="H214" s="60"/>
      <c r="I214" s="9"/>
      <c r="J214" s="245"/>
      <c r="K214" s="32">
        <f t="shared" si="31"/>
        <v>0</v>
      </c>
      <c r="L214" s="32">
        <f t="shared" si="32"/>
        <v>0</v>
      </c>
      <c r="M214" s="318" t="str">
        <f t="shared" si="35"/>
        <v xml:space="preserve"> </v>
      </c>
      <c r="N214" s="239">
        <f t="shared" si="36"/>
        <v>0</v>
      </c>
      <c r="O214" s="95">
        <f t="shared" si="33"/>
        <v>0</v>
      </c>
      <c r="P214" s="95">
        <f t="shared" si="37"/>
        <v>0</v>
      </c>
      <c r="Q214" s="352">
        <f t="shared" si="34"/>
        <v>0</v>
      </c>
      <c r="R214" s="9"/>
      <c r="V214" s="32">
        <f t="shared" si="38"/>
        <v>0</v>
      </c>
    </row>
    <row r="215" spans="1:22" x14ac:dyDescent="0.2">
      <c r="A215" s="70">
        <f t="shared" si="39"/>
        <v>202</v>
      </c>
      <c r="B215" s="303">
        <f t="shared" si="30"/>
        <v>0</v>
      </c>
      <c r="C215" s="304"/>
      <c r="D215" s="106"/>
      <c r="E215" s="106"/>
      <c r="F215" s="4"/>
      <c r="G215" s="40"/>
      <c r="H215" s="60"/>
      <c r="I215" s="9"/>
      <c r="J215" s="245"/>
      <c r="K215" s="32">
        <f t="shared" si="31"/>
        <v>0</v>
      </c>
      <c r="L215" s="32">
        <f t="shared" si="32"/>
        <v>0</v>
      </c>
      <c r="M215" s="318" t="str">
        <f t="shared" si="35"/>
        <v xml:space="preserve"> </v>
      </c>
      <c r="N215" s="239">
        <f t="shared" si="36"/>
        <v>0</v>
      </c>
      <c r="O215" s="95">
        <f t="shared" si="33"/>
        <v>0</v>
      </c>
      <c r="P215" s="95">
        <f t="shared" si="37"/>
        <v>0</v>
      </c>
      <c r="Q215" s="352">
        <f t="shared" si="34"/>
        <v>0</v>
      </c>
      <c r="R215" s="9"/>
      <c r="V215" s="32">
        <f t="shared" si="38"/>
        <v>0</v>
      </c>
    </row>
    <row r="216" spans="1:22" x14ac:dyDescent="0.2">
      <c r="A216" s="70">
        <f t="shared" si="39"/>
        <v>203</v>
      </c>
      <c r="B216" s="303">
        <f t="shared" si="30"/>
        <v>0</v>
      </c>
      <c r="C216" s="304"/>
      <c r="D216" s="106"/>
      <c r="E216" s="106"/>
      <c r="F216" s="4"/>
      <c r="G216" s="40"/>
      <c r="H216" s="60"/>
      <c r="I216" s="9"/>
      <c r="J216" s="245"/>
      <c r="K216" s="32">
        <f t="shared" si="31"/>
        <v>0</v>
      </c>
      <c r="L216" s="32">
        <f t="shared" si="32"/>
        <v>0</v>
      </c>
      <c r="M216" s="318" t="str">
        <f t="shared" si="35"/>
        <v xml:space="preserve"> </v>
      </c>
      <c r="N216" s="239">
        <f t="shared" si="36"/>
        <v>0</v>
      </c>
      <c r="O216" s="95">
        <f t="shared" si="33"/>
        <v>0</v>
      </c>
      <c r="P216" s="95">
        <f t="shared" si="37"/>
        <v>0</v>
      </c>
      <c r="Q216" s="352">
        <f t="shared" si="34"/>
        <v>0</v>
      </c>
      <c r="R216" s="9"/>
      <c r="V216" s="32">
        <f t="shared" si="38"/>
        <v>0</v>
      </c>
    </row>
    <row r="217" spans="1:22" x14ac:dyDescent="0.2">
      <c r="A217" s="70">
        <f t="shared" si="39"/>
        <v>204</v>
      </c>
      <c r="B217" s="303">
        <f t="shared" si="30"/>
        <v>0</v>
      </c>
      <c r="C217" s="304"/>
      <c r="D217" s="106"/>
      <c r="E217" s="106"/>
      <c r="F217" s="4"/>
      <c r="G217" s="40"/>
      <c r="H217" s="60"/>
      <c r="I217" s="9"/>
      <c r="J217" s="245"/>
      <c r="K217" s="32">
        <f t="shared" si="31"/>
        <v>0</v>
      </c>
      <c r="L217" s="32">
        <f t="shared" si="32"/>
        <v>0</v>
      </c>
      <c r="M217" s="318" t="str">
        <f t="shared" si="35"/>
        <v xml:space="preserve"> </v>
      </c>
      <c r="N217" s="239">
        <f t="shared" si="36"/>
        <v>0</v>
      </c>
      <c r="O217" s="95">
        <f t="shared" si="33"/>
        <v>0</v>
      </c>
      <c r="P217" s="95">
        <f t="shared" si="37"/>
        <v>0</v>
      </c>
      <c r="Q217" s="352">
        <f t="shared" si="34"/>
        <v>0</v>
      </c>
      <c r="R217" s="9"/>
      <c r="V217" s="32">
        <f t="shared" si="38"/>
        <v>0</v>
      </c>
    </row>
    <row r="218" spans="1:22" x14ac:dyDescent="0.2">
      <c r="A218" s="70">
        <f t="shared" si="39"/>
        <v>205</v>
      </c>
      <c r="B218" s="303">
        <f t="shared" si="30"/>
        <v>0</v>
      </c>
      <c r="C218" s="304"/>
      <c r="D218" s="106"/>
      <c r="E218" s="106"/>
      <c r="F218" s="4"/>
      <c r="G218" s="40"/>
      <c r="H218" s="60"/>
      <c r="I218" s="9"/>
      <c r="J218" s="245"/>
      <c r="K218" s="32">
        <f t="shared" si="31"/>
        <v>0</v>
      </c>
      <c r="L218" s="32">
        <f t="shared" si="32"/>
        <v>0</v>
      </c>
      <c r="M218" s="318" t="str">
        <f t="shared" si="35"/>
        <v xml:space="preserve"> </v>
      </c>
      <c r="N218" s="239">
        <f t="shared" si="36"/>
        <v>0</v>
      </c>
      <c r="O218" s="95">
        <f t="shared" si="33"/>
        <v>0</v>
      </c>
      <c r="P218" s="95">
        <f t="shared" si="37"/>
        <v>0</v>
      </c>
      <c r="Q218" s="352">
        <f t="shared" si="34"/>
        <v>0</v>
      </c>
      <c r="R218" s="9"/>
      <c r="V218" s="32">
        <f t="shared" si="38"/>
        <v>0</v>
      </c>
    </row>
    <row r="219" spans="1:22" x14ac:dyDescent="0.2">
      <c r="A219" s="70">
        <f t="shared" si="39"/>
        <v>206</v>
      </c>
      <c r="B219" s="303">
        <f t="shared" si="30"/>
        <v>0</v>
      </c>
      <c r="C219" s="304"/>
      <c r="D219" s="106"/>
      <c r="E219" s="106"/>
      <c r="F219" s="4"/>
      <c r="G219" s="40"/>
      <c r="H219" s="60"/>
      <c r="I219" s="9"/>
      <c r="J219" s="245"/>
      <c r="K219" s="32">
        <f t="shared" si="31"/>
        <v>0</v>
      </c>
      <c r="L219" s="32">
        <f t="shared" si="32"/>
        <v>0</v>
      </c>
      <c r="M219" s="318" t="str">
        <f t="shared" si="35"/>
        <v xml:space="preserve"> </v>
      </c>
      <c r="N219" s="239">
        <f t="shared" si="36"/>
        <v>0</v>
      </c>
      <c r="O219" s="95">
        <f t="shared" si="33"/>
        <v>0</v>
      </c>
      <c r="P219" s="95">
        <f t="shared" si="37"/>
        <v>0</v>
      </c>
      <c r="Q219" s="352">
        <f t="shared" si="34"/>
        <v>0</v>
      </c>
      <c r="R219" s="9"/>
      <c r="V219" s="32">
        <f t="shared" si="38"/>
        <v>0</v>
      </c>
    </row>
    <row r="220" spans="1:22" x14ac:dyDescent="0.2">
      <c r="A220" s="70">
        <f t="shared" si="39"/>
        <v>207</v>
      </c>
      <c r="B220" s="303">
        <f t="shared" si="30"/>
        <v>0</v>
      </c>
      <c r="C220" s="304"/>
      <c r="D220" s="106"/>
      <c r="E220" s="106"/>
      <c r="F220" s="4"/>
      <c r="G220" s="40"/>
      <c r="H220" s="60"/>
      <c r="I220" s="9"/>
      <c r="J220" s="245"/>
      <c r="K220" s="32">
        <f t="shared" si="31"/>
        <v>0</v>
      </c>
      <c r="L220" s="32">
        <f t="shared" si="32"/>
        <v>0</v>
      </c>
      <c r="M220" s="318" t="str">
        <f t="shared" si="35"/>
        <v xml:space="preserve"> </v>
      </c>
      <c r="N220" s="239">
        <f t="shared" si="36"/>
        <v>0</v>
      </c>
      <c r="O220" s="95">
        <f t="shared" si="33"/>
        <v>0</v>
      </c>
      <c r="P220" s="95">
        <f t="shared" si="37"/>
        <v>0</v>
      </c>
      <c r="Q220" s="352">
        <f t="shared" si="34"/>
        <v>0</v>
      </c>
      <c r="R220" s="9"/>
      <c r="V220" s="32">
        <f t="shared" si="38"/>
        <v>0</v>
      </c>
    </row>
    <row r="221" spans="1:22" x14ac:dyDescent="0.2">
      <c r="A221" s="70">
        <f t="shared" si="39"/>
        <v>208</v>
      </c>
      <c r="B221" s="303">
        <f t="shared" si="30"/>
        <v>0</v>
      </c>
      <c r="C221" s="304"/>
      <c r="D221" s="106"/>
      <c r="E221" s="106"/>
      <c r="F221" s="4"/>
      <c r="G221" s="40"/>
      <c r="H221" s="60"/>
      <c r="I221" s="9"/>
      <c r="J221" s="245"/>
      <c r="K221" s="32">
        <f t="shared" si="31"/>
        <v>0</v>
      </c>
      <c r="L221" s="32">
        <f t="shared" si="32"/>
        <v>0</v>
      </c>
      <c r="M221" s="318" t="str">
        <f t="shared" si="35"/>
        <v xml:space="preserve"> </v>
      </c>
      <c r="N221" s="239">
        <f t="shared" si="36"/>
        <v>0</v>
      </c>
      <c r="O221" s="95">
        <f t="shared" si="33"/>
        <v>0</v>
      </c>
      <c r="P221" s="95">
        <f t="shared" si="37"/>
        <v>0</v>
      </c>
      <c r="Q221" s="352">
        <f t="shared" si="34"/>
        <v>0</v>
      </c>
      <c r="R221" s="9"/>
      <c r="V221" s="32">
        <f t="shared" si="38"/>
        <v>0</v>
      </c>
    </row>
    <row r="222" spans="1:22" x14ac:dyDescent="0.2">
      <c r="A222" s="70">
        <f t="shared" si="39"/>
        <v>209</v>
      </c>
      <c r="B222" s="303">
        <f t="shared" si="30"/>
        <v>0</v>
      </c>
      <c r="C222" s="304"/>
      <c r="D222" s="106"/>
      <c r="E222" s="106"/>
      <c r="F222" s="4"/>
      <c r="G222" s="40"/>
      <c r="H222" s="60"/>
      <c r="I222" s="9"/>
      <c r="J222" s="245"/>
      <c r="K222" s="32">
        <f t="shared" si="31"/>
        <v>0</v>
      </c>
      <c r="L222" s="32">
        <f t="shared" si="32"/>
        <v>0</v>
      </c>
      <c r="M222" s="318" t="str">
        <f t="shared" si="35"/>
        <v xml:space="preserve"> </v>
      </c>
      <c r="N222" s="239">
        <f t="shared" si="36"/>
        <v>0</v>
      </c>
      <c r="O222" s="95">
        <f t="shared" si="33"/>
        <v>0</v>
      </c>
      <c r="P222" s="95">
        <f t="shared" si="37"/>
        <v>0</v>
      </c>
      <c r="Q222" s="352">
        <f t="shared" si="34"/>
        <v>0</v>
      </c>
      <c r="R222" s="9"/>
      <c r="V222" s="32">
        <f t="shared" si="38"/>
        <v>0</v>
      </c>
    </row>
    <row r="223" spans="1:22" x14ac:dyDescent="0.2">
      <c r="A223" s="70">
        <f t="shared" si="39"/>
        <v>210</v>
      </c>
      <c r="B223" s="303">
        <f t="shared" si="30"/>
        <v>0</v>
      </c>
      <c r="C223" s="304"/>
      <c r="D223" s="106"/>
      <c r="E223" s="106"/>
      <c r="F223" s="4"/>
      <c r="G223" s="40"/>
      <c r="H223" s="60"/>
      <c r="I223" s="9"/>
      <c r="J223" s="245"/>
      <c r="K223" s="32">
        <f t="shared" si="31"/>
        <v>0</v>
      </c>
      <c r="L223" s="32">
        <f t="shared" si="32"/>
        <v>0</v>
      </c>
      <c r="M223" s="318" t="str">
        <f t="shared" si="35"/>
        <v xml:space="preserve"> </v>
      </c>
      <c r="N223" s="239">
        <f t="shared" si="36"/>
        <v>0</v>
      </c>
      <c r="O223" s="95">
        <f t="shared" si="33"/>
        <v>0</v>
      </c>
      <c r="P223" s="95">
        <f t="shared" si="37"/>
        <v>0</v>
      </c>
      <c r="Q223" s="352">
        <f t="shared" si="34"/>
        <v>0</v>
      </c>
      <c r="R223" s="9"/>
      <c r="V223" s="32">
        <f t="shared" si="38"/>
        <v>0</v>
      </c>
    </row>
    <row r="224" spans="1:22" x14ac:dyDescent="0.2">
      <c r="A224" s="70">
        <f t="shared" si="39"/>
        <v>211</v>
      </c>
      <c r="B224" s="303">
        <f t="shared" si="30"/>
        <v>0</v>
      </c>
      <c r="C224" s="304"/>
      <c r="D224" s="106"/>
      <c r="E224" s="106"/>
      <c r="F224" s="4"/>
      <c r="G224" s="40"/>
      <c r="H224" s="60"/>
      <c r="I224" s="9"/>
      <c r="J224" s="245"/>
      <c r="K224" s="32">
        <f t="shared" si="31"/>
        <v>0</v>
      </c>
      <c r="L224" s="32">
        <f t="shared" si="32"/>
        <v>0</v>
      </c>
      <c r="M224" s="318" t="str">
        <f t="shared" si="35"/>
        <v xml:space="preserve"> </v>
      </c>
      <c r="N224" s="239">
        <f t="shared" si="36"/>
        <v>0</v>
      </c>
      <c r="O224" s="95">
        <f t="shared" si="33"/>
        <v>0</v>
      </c>
      <c r="P224" s="95">
        <f t="shared" si="37"/>
        <v>0</v>
      </c>
      <c r="Q224" s="352">
        <f t="shared" si="34"/>
        <v>0</v>
      </c>
      <c r="R224" s="9"/>
      <c r="V224" s="32">
        <f t="shared" si="38"/>
        <v>0</v>
      </c>
    </row>
    <row r="225" spans="1:22" x14ac:dyDescent="0.2">
      <c r="A225" s="70">
        <f t="shared" si="39"/>
        <v>212</v>
      </c>
      <c r="B225" s="303">
        <f t="shared" si="30"/>
        <v>0</v>
      </c>
      <c r="C225" s="304"/>
      <c r="D225" s="106"/>
      <c r="E225" s="106"/>
      <c r="F225" s="4"/>
      <c r="G225" s="40"/>
      <c r="H225" s="60"/>
      <c r="I225" s="9"/>
      <c r="J225" s="245"/>
      <c r="K225" s="32">
        <f t="shared" si="31"/>
        <v>0</v>
      </c>
      <c r="L225" s="32">
        <f t="shared" si="32"/>
        <v>0</v>
      </c>
      <c r="M225" s="318" t="str">
        <f t="shared" si="35"/>
        <v xml:space="preserve"> </v>
      </c>
      <c r="N225" s="239">
        <f t="shared" si="36"/>
        <v>0</v>
      </c>
      <c r="O225" s="95">
        <f t="shared" si="33"/>
        <v>0</v>
      </c>
      <c r="P225" s="95">
        <f t="shared" si="37"/>
        <v>0</v>
      </c>
      <c r="Q225" s="352">
        <f t="shared" si="34"/>
        <v>0</v>
      </c>
      <c r="R225" s="9"/>
      <c r="V225" s="32">
        <f t="shared" si="38"/>
        <v>0</v>
      </c>
    </row>
    <row r="226" spans="1:22" x14ac:dyDescent="0.2">
      <c r="A226" s="70">
        <f t="shared" si="39"/>
        <v>213</v>
      </c>
      <c r="B226" s="303">
        <f t="shared" si="30"/>
        <v>0</v>
      </c>
      <c r="C226" s="304"/>
      <c r="D226" s="106"/>
      <c r="E226" s="106"/>
      <c r="F226" s="4"/>
      <c r="G226" s="40"/>
      <c r="H226" s="60"/>
      <c r="I226" s="9"/>
      <c r="J226" s="245"/>
      <c r="K226" s="32">
        <f t="shared" si="31"/>
        <v>0</v>
      </c>
      <c r="L226" s="32">
        <f t="shared" si="32"/>
        <v>0</v>
      </c>
      <c r="M226" s="318" t="str">
        <f t="shared" si="35"/>
        <v xml:space="preserve"> </v>
      </c>
      <c r="N226" s="239">
        <f t="shared" si="36"/>
        <v>0</v>
      </c>
      <c r="O226" s="95">
        <f t="shared" si="33"/>
        <v>0</v>
      </c>
      <c r="P226" s="95">
        <f t="shared" si="37"/>
        <v>0</v>
      </c>
      <c r="Q226" s="352">
        <f t="shared" si="34"/>
        <v>0</v>
      </c>
      <c r="R226" s="9"/>
      <c r="V226" s="32">
        <f t="shared" si="38"/>
        <v>0</v>
      </c>
    </row>
    <row r="227" spans="1:22" x14ac:dyDescent="0.2">
      <c r="A227" s="70">
        <f t="shared" si="39"/>
        <v>214</v>
      </c>
      <c r="B227" s="303">
        <f t="shared" si="30"/>
        <v>0</v>
      </c>
      <c r="C227" s="304"/>
      <c r="D227" s="106"/>
      <c r="E227" s="106"/>
      <c r="F227" s="4"/>
      <c r="G227" s="40"/>
      <c r="H227" s="60"/>
      <c r="I227" s="9"/>
      <c r="J227" s="245"/>
      <c r="K227" s="32">
        <f t="shared" si="31"/>
        <v>0</v>
      </c>
      <c r="L227" s="32">
        <f t="shared" si="32"/>
        <v>0</v>
      </c>
      <c r="M227" s="318" t="str">
        <f t="shared" si="35"/>
        <v xml:space="preserve"> </v>
      </c>
      <c r="N227" s="239">
        <f t="shared" si="36"/>
        <v>0</v>
      </c>
      <c r="O227" s="95">
        <f t="shared" si="33"/>
        <v>0</v>
      </c>
      <c r="P227" s="95">
        <f t="shared" si="37"/>
        <v>0</v>
      </c>
      <c r="Q227" s="352">
        <f t="shared" si="34"/>
        <v>0</v>
      </c>
      <c r="R227" s="9"/>
      <c r="V227" s="32">
        <f t="shared" si="38"/>
        <v>0</v>
      </c>
    </row>
    <row r="228" spans="1:22" x14ac:dyDescent="0.2">
      <c r="A228" s="70">
        <f t="shared" si="39"/>
        <v>215</v>
      </c>
      <c r="B228" s="303">
        <f t="shared" si="30"/>
        <v>0</v>
      </c>
      <c r="C228" s="304"/>
      <c r="D228" s="106"/>
      <c r="E228" s="106"/>
      <c r="F228" s="4"/>
      <c r="G228" s="40"/>
      <c r="H228" s="60"/>
      <c r="I228" s="9"/>
      <c r="J228" s="245"/>
      <c r="K228" s="32">
        <f t="shared" si="31"/>
        <v>0</v>
      </c>
      <c r="L228" s="32">
        <f t="shared" si="32"/>
        <v>0</v>
      </c>
      <c r="M228" s="318" t="str">
        <f t="shared" si="35"/>
        <v xml:space="preserve"> </v>
      </c>
      <c r="N228" s="239">
        <f t="shared" si="36"/>
        <v>0</v>
      </c>
      <c r="O228" s="95">
        <f t="shared" si="33"/>
        <v>0</v>
      </c>
      <c r="P228" s="95">
        <f t="shared" si="37"/>
        <v>0</v>
      </c>
      <c r="Q228" s="352">
        <f t="shared" si="34"/>
        <v>0</v>
      </c>
      <c r="R228" s="9"/>
      <c r="V228" s="32">
        <f t="shared" si="38"/>
        <v>0</v>
      </c>
    </row>
    <row r="229" spans="1:22" x14ac:dyDescent="0.2">
      <c r="A229" s="70">
        <f t="shared" si="39"/>
        <v>216</v>
      </c>
      <c r="B229" s="303">
        <f t="shared" si="30"/>
        <v>0</v>
      </c>
      <c r="C229" s="304"/>
      <c r="D229" s="106"/>
      <c r="E229" s="106"/>
      <c r="F229" s="4"/>
      <c r="G229" s="40"/>
      <c r="H229" s="60"/>
      <c r="I229" s="9"/>
      <c r="J229" s="245"/>
      <c r="K229" s="32">
        <f t="shared" si="31"/>
        <v>0</v>
      </c>
      <c r="L229" s="32">
        <f t="shared" si="32"/>
        <v>0</v>
      </c>
      <c r="M229" s="318" t="str">
        <f t="shared" si="35"/>
        <v xml:space="preserve"> </v>
      </c>
      <c r="N229" s="239">
        <f t="shared" si="36"/>
        <v>0</v>
      </c>
      <c r="O229" s="95">
        <f t="shared" si="33"/>
        <v>0</v>
      </c>
      <c r="P229" s="95">
        <f t="shared" si="37"/>
        <v>0</v>
      </c>
      <c r="Q229" s="352">
        <f t="shared" si="34"/>
        <v>0</v>
      </c>
      <c r="R229" s="9"/>
      <c r="V229" s="32">
        <f t="shared" si="38"/>
        <v>0</v>
      </c>
    </row>
    <row r="230" spans="1:22" x14ac:dyDescent="0.2">
      <c r="A230" s="70">
        <f t="shared" si="39"/>
        <v>217</v>
      </c>
      <c r="B230" s="303">
        <f t="shared" si="30"/>
        <v>0</v>
      </c>
      <c r="C230" s="304"/>
      <c r="D230" s="106"/>
      <c r="E230" s="106"/>
      <c r="F230" s="4"/>
      <c r="G230" s="40"/>
      <c r="H230" s="60"/>
      <c r="I230" s="9"/>
      <c r="J230" s="245"/>
      <c r="K230" s="32">
        <f t="shared" si="31"/>
        <v>0</v>
      </c>
      <c r="L230" s="32">
        <f t="shared" si="32"/>
        <v>0</v>
      </c>
      <c r="M230" s="318" t="str">
        <f t="shared" si="35"/>
        <v xml:space="preserve"> </v>
      </c>
      <c r="N230" s="239">
        <f t="shared" si="36"/>
        <v>0</v>
      </c>
      <c r="O230" s="95">
        <f t="shared" si="33"/>
        <v>0</v>
      </c>
      <c r="P230" s="95">
        <f t="shared" si="37"/>
        <v>0</v>
      </c>
      <c r="Q230" s="352">
        <f t="shared" si="34"/>
        <v>0</v>
      </c>
      <c r="R230" s="9"/>
      <c r="V230" s="32">
        <f t="shared" si="38"/>
        <v>0</v>
      </c>
    </row>
    <row r="231" spans="1:22" x14ac:dyDescent="0.2">
      <c r="A231" s="70">
        <f t="shared" si="39"/>
        <v>218</v>
      </c>
      <c r="B231" s="303">
        <f t="shared" si="30"/>
        <v>0</v>
      </c>
      <c r="C231" s="304"/>
      <c r="D231" s="106"/>
      <c r="E231" s="106"/>
      <c r="F231" s="4"/>
      <c r="G231" s="40"/>
      <c r="H231" s="60"/>
      <c r="I231" s="9"/>
      <c r="J231" s="245"/>
      <c r="K231" s="32">
        <f t="shared" si="31"/>
        <v>0</v>
      </c>
      <c r="L231" s="32">
        <f t="shared" si="32"/>
        <v>0</v>
      </c>
      <c r="M231" s="318" t="str">
        <f t="shared" si="35"/>
        <v xml:space="preserve"> </v>
      </c>
      <c r="N231" s="239">
        <f t="shared" si="36"/>
        <v>0</v>
      </c>
      <c r="O231" s="95">
        <f t="shared" si="33"/>
        <v>0</v>
      </c>
      <c r="P231" s="95">
        <f t="shared" si="37"/>
        <v>0</v>
      </c>
      <c r="Q231" s="352">
        <f t="shared" si="34"/>
        <v>0</v>
      </c>
      <c r="R231" s="9"/>
      <c r="V231" s="32">
        <f t="shared" si="38"/>
        <v>0</v>
      </c>
    </row>
    <row r="232" spans="1:22" x14ac:dyDescent="0.2">
      <c r="A232" s="70">
        <f t="shared" si="39"/>
        <v>219</v>
      </c>
      <c r="B232" s="303">
        <f t="shared" si="30"/>
        <v>0</v>
      </c>
      <c r="C232" s="304"/>
      <c r="D232" s="106"/>
      <c r="E232" s="106"/>
      <c r="F232" s="4"/>
      <c r="G232" s="40"/>
      <c r="H232" s="60"/>
      <c r="I232" s="9"/>
      <c r="J232" s="245"/>
      <c r="K232" s="32">
        <f t="shared" si="31"/>
        <v>0</v>
      </c>
      <c r="L232" s="32">
        <f t="shared" si="32"/>
        <v>0</v>
      </c>
      <c r="M232" s="318" t="str">
        <f t="shared" si="35"/>
        <v xml:space="preserve"> </v>
      </c>
      <c r="N232" s="239">
        <f t="shared" si="36"/>
        <v>0</v>
      </c>
      <c r="O232" s="95">
        <f t="shared" si="33"/>
        <v>0</v>
      </c>
      <c r="P232" s="95">
        <f t="shared" si="37"/>
        <v>0</v>
      </c>
      <c r="Q232" s="352">
        <f t="shared" si="34"/>
        <v>0</v>
      </c>
      <c r="R232" s="9"/>
      <c r="V232" s="32">
        <f t="shared" si="38"/>
        <v>0</v>
      </c>
    </row>
    <row r="233" spans="1:22" x14ac:dyDescent="0.2">
      <c r="A233" s="70">
        <f t="shared" si="39"/>
        <v>220</v>
      </c>
      <c r="B233" s="303">
        <f t="shared" si="30"/>
        <v>0</v>
      </c>
      <c r="C233" s="304"/>
      <c r="D233" s="106"/>
      <c r="E233" s="106"/>
      <c r="F233" s="4"/>
      <c r="G233" s="40"/>
      <c r="H233" s="60"/>
      <c r="I233" s="9"/>
      <c r="J233" s="245"/>
      <c r="K233" s="32">
        <f t="shared" si="31"/>
        <v>0</v>
      </c>
      <c r="L233" s="32">
        <f t="shared" si="32"/>
        <v>0</v>
      </c>
      <c r="M233" s="318" t="str">
        <f t="shared" si="35"/>
        <v xml:space="preserve"> </v>
      </c>
      <c r="N233" s="239">
        <f t="shared" si="36"/>
        <v>0</v>
      </c>
      <c r="O233" s="95">
        <f t="shared" si="33"/>
        <v>0</v>
      </c>
      <c r="P233" s="95">
        <f t="shared" si="37"/>
        <v>0</v>
      </c>
      <c r="Q233" s="352">
        <f t="shared" si="34"/>
        <v>0</v>
      </c>
      <c r="R233" s="9"/>
      <c r="V233" s="32">
        <f t="shared" si="38"/>
        <v>0</v>
      </c>
    </row>
    <row r="234" spans="1:22" x14ac:dyDescent="0.2">
      <c r="A234" s="70">
        <f t="shared" si="39"/>
        <v>221</v>
      </c>
      <c r="B234" s="303">
        <f t="shared" si="30"/>
        <v>0</v>
      </c>
      <c r="C234" s="304"/>
      <c r="D234" s="106"/>
      <c r="E234" s="106"/>
      <c r="F234" s="4"/>
      <c r="G234" s="40"/>
      <c r="H234" s="60"/>
      <c r="I234" s="9"/>
      <c r="J234" s="245"/>
      <c r="K234" s="32">
        <f t="shared" si="31"/>
        <v>0</v>
      </c>
      <c r="L234" s="32">
        <f t="shared" si="32"/>
        <v>0</v>
      </c>
      <c r="M234" s="318" t="str">
        <f t="shared" si="35"/>
        <v xml:space="preserve"> </v>
      </c>
      <c r="N234" s="239">
        <f t="shared" si="36"/>
        <v>0</v>
      </c>
      <c r="O234" s="95">
        <f t="shared" si="33"/>
        <v>0</v>
      </c>
      <c r="P234" s="95">
        <f t="shared" si="37"/>
        <v>0</v>
      </c>
      <c r="Q234" s="352">
        <f t="shared" si="34"/>
        <v>0</v>
      </c>
      <c r="R234" s="9"/>
      <c r="V234" s="32">
        <f t="shared" si="38"/>
        <v>0</v>
      </c>
    </row>
    <row r="235" spans="1:22" x14ac:dyDescent="0.2">
      <c r="A235" s="70">
        <f t="shared" si="39"/>
        <v>222</v>
      </c>
      <c r="B235" s="303">
        <f t="shared" si="30"/>
        <v>0</v>
      </c>
      <c r="C235" s="304"/>
      <c r="D235" s="106"/>
      <c r="E235" s="106"/>
      <c r="F235" s="4"/>
      <c r="G235" s="40"/>
      <c r="H235" s="60"/>
      <c r="I235" s="9"/>
      <c r="J235" s="245"/>
      <c r="K235" s="32">
        <f t="shared" si="31"/>
        <v>0</v>
      </c>
      <c r="L235" s="32">
        <f t="shared" si="32"/>
        <v>0</v>
      </c>
      <c r="M235" s="318" t="str">
        <f t="shared" si="35"/>
        <v xml:space="preserve"> </v>
      </c>
      <c r="N235" s="239">
        <f t="shared" si="36"/>
        <v>0</v>
      </c>
      <c r="O235" s="95">
        <f t="shared" si="33"/>
        <v>0</v>
      </c>
      <c r="P235" s="95">
        <f t="shared" si="37"/>
        <v>0</v>
      </c>
      <c r="Q235" s="352">
        <f t="shared" si="34"/>
        <v>0</v>
      </c>
      <c r="R235" s="9"/>
      <c r="V235" s="32">
        <f t="shared" si="38"/>
        <v>0</v>
      </c>
    </row>
    <row r="236" spans="1:22" x14ac:dyDescent="0.2">
      <c r="A236" s="70">
        <f t="shared" si="39"/>
        <v>223</v>
      </c>
      <c r="B236" s="303">
        <f t="shared" si="30"/>
        <v>0</v>
      </c>
      <c r="C236" s="304"/>
      <c r="D236" s="106"/>
      <c r="E236" s="106"/>
      <c r="F236" s="4"/>
      <c r="G236" s="40"/>
      <c r="H236" s="60"/>
      <c r="I236" s="9"/>
      <c r="J236" s="245"/>
      <c r="K236" s="32">
        <f t="shared" si="31"/>
        <v>0</v>
      </c>
      <c r="L236" s="32">
        <f t="shared" si="32"/>
        <v>0</v>
      </c>
      <c r="M236" s="318" t="str">
        <f t="shared" si="35"/>
        <v xml:space="preserve"> </v>
      </c>
      <c r="N236" s="239">
        <f t="shared" si="36"/>
        <v>0</v>
      </c>
      <c r="O236" s="95">
        <f t="shared" si="33"/>
        <v>0</v>
      </c>
      <c r="P236" s="95">
        <f t="shared" si="37"/>
        <v>0</v>
      </c>
      <c r="Q236" s="352">
        <f t="shared" si="34"/>
        <v>0</v>
      </c>
      <c r="R236" s="9"/>
      <c r="V236" s="32">
        <f t="shared" si="38"/>
        <v>0</v>
      </c>
    </row>
    <row r="237" spans="1:22" x14ac:dyDescent="0.2">
      <c r="A237" s="70">
        <f t="shared" si="39"/>
        <v>224</v>
      </c>
      <c r="B237" s="303">
        <f t="shared" si="30"/>
        <v>0</v>
      </c>
      <c r="C237" s="304"/>
      <c r="D237" s="106"/>
      <c r="E237" s="106"/>
      <c r="F237" s="4"/>
      <c r="G237" s="40"/>
      <c r="H237" s="60"/>
      <c r="I237" s="9"/>
      <c r="J237" s="245"/>
      <c r="K237" s="32">
        <f t="shared" si="31"/>
        <v>0</v>
      </c>
      <c r="L237" s="32">
        <f t="shared" si="32"/>
        <v>0</v>
      </c>
      <c r="M237" s="318" t="str">
        <f t="shared" si="35"/>
        <v xml:space="preserve"> </v>
      </c>
      <c r="N237" s="239">
        <f t="shared" si="36"/>
        <v>0</v>
      </c>
      <c r="O237" s="95">
        <f t="shared" si="33"/>
        <v>0</v>
      </c>
      <c r="P237" s="95">
        <f t="shared" si="37"/>
        <v>0</v>
      </c>
      <c r="Q237" s="352">
        <f t="shared" si="34"/>
        <v>0</v>
      </c>
      <c r="R237" s="9"/>
      <c r="V237" s="32">
        <f t="shared" si="38"/>
        <v>0</v>
      </c>
    </row>
    <row r="238" spans="1:22" x14ac:dyDescent="0.2">
      <c r="A238" s="70">
        <f t="shared" si="39"/>
        <v>225</v>
      </c>
      <c r="B238" s="303">
        <f t="shared" si="30"/>
        <v>0</v>
      </c>
      <c r="C238" s="304"/>
      <c r="D238" s="106"/>
      <c r="E238" s="106"/>
      <c r="F238" s="4"/>
      <c r="G238" s="40"/>
      <c r="H238" s="60"/>
      <c r="I238" s="9"/>
      <c r="J238" s="245"/>
      <c r="K238" s="32">
        <f t="shared" si="31"/>
        <v>0</v>
      </c>
      <c r="L238" s="32">
        <f t="shared" si="32"/>
        <v>0</v>
      </c>
      <c r="M238" s="318" t="str">
        <f t="shared" si="35"/>
        <v xml:space="preserve"> </v>
      </c>
      <c r="N238" s="239">
        <f t="shared" si="36"/>
        <v>0</v>
      </c>
      <c r="O238" s="95">
        <f t="shared" si="33"/>
        <v>0</v>
      </c>
      <c r="P238" s="95">
        <f t="shared" si="37"/>
        <v>0</v>
      </c>
      <c r="Q238" s="352">
        <f t="shared" si="34"/>
        <v>0</v>
      </c>
      <c r="R238" s="9"/>
      <c r="V238" s="32">
        <f t="shared" si="38"/>
        <v>0</v>
      </c>
    </row>
    <row r="239" spans="1:22" x14ac:dyDescent="0.2">
      <c r="A239" s="70">
        <f t="shared" si="39"/>
        <v>226</v>
      </c>
      <c r="B239" s="303">
        <f t="shared" si="30"/>
        <v>0</v>
      </c>
      <c r="C239" s="304"/>
      <c r="D239" s="106"/>
      <c r="E239" s="106"/>
      <c r="F239" s="4"/>
      <c r="G239" s="40"/>
      <c r="H239" s="60"/>
      <c r="I239" s="9"/>
      <c r="J239" s="245"/>
      <c r="K239" s="32">
        <f t="shared" si="31"/>
        <v>0</v>
      </c>
      <c r="L239" s="32">
        <f t="shared" si="32"/>
        <v>0</v>
      </c>
      <c r="M239" s="318" t="str">
        <f t="shared" si="35"/>
        <v xml:space="preserve"> </v>
      </c>
      <c r="N239" s="239">
        <f t="shared" si="36"/>
        <v>0</v>
      </c>
      <c r="O239" s="95">
        <f t="shared" si="33"/>
        <v>0</v>
      </c>
      <c r="P239" s="95">
        <f t="shared" si="37"/>
        <v>0</v>
      </c>
      <c r="Q239" s="352">
        <f t="shared" si="34"/>
        <v>0</v>
      </c>
      <c r="R239" s="9"/>
      <c r="V239" s="32">
        <f t="shared" si="38"/>
        <v>0</v>
      </c>
    </row>
    <row r="240" spans="1:22" x14ac:dyDescent="0.2">
      <c r="A240" s="70">
        <f t="shared" si="39"/>
        <v>227</v>
      </c>
      <c r="B240" s="303">
        <f t="shared" si="30"/>
        <v>0</v>
      </c>
      <c r="C240" s="304"/>
      <c r="D240" s="106"/>
      <c r="E240" s="106"/>
      <c r="F240" s="4"/>
      <c r="G240" s="40"/>
      <c r="H240" s="60"/>
      <c r="I240" s="9"/>
      <c r="J240" s="245"/>
      <c r="K240" s="32">
        <f t="shared" si="31"/>
        <v>0</v>
      </c>
      <c r="L240" s="32">
        <f t="shared" si="32"/>
        <v>0</v>
      </c>
      <c r="M240" s="318" t="str">
        <f t="shared" si="35"/>
        <v xml:space="preserve"> </v>
      </c>
      <c r="N240" s="239">
        <f t="shared" si="36"/>
        <v>0</v>
      </c>
      <c r="O240" s="95">
        <f t="shared" si="33"/>
        <v>0</v>
      </c>
      <c r="P240" s="95">
        <f t="shared" si="37"/>
        <v>0</v>
      </c>
      <c r="Q240" s="352">
        <f t="shared" si="34"/>
        <v>0</v>
      </c>
      <c r="R240" s="9"/>
      <c r="V240" s="32">
        <f t="shared" si="38"/>
        <v>0</v>
      </c>
    </row>
    <row r="241" spans="1:22" x14ac:dyDescent="0.2">
      <c r="A241" s="70">
        <f t="shared" si="39"/>
        <v>228</v>
      </c>
      <c r="B241" s="303">
        <f t="shared" si="30"/>
        <v>0</v>
      </c>
      <c r="C241" s="304"/>
      <c r="D241" s="106"/>
      <c r="E241" s="106"/>
      <c r="F241" s="4"/>
      <c r="G241" s="40"/>
      <c r="H241" s="60"/>
      <c r="I241" s="9"/>
      <c r="J241" s="245"/>
      <c r="K241" s="32">
        <f t="shared" si="31"/>
        <v>0</v>
      </c>
      <c r="L241" s="32">
        <f t="shared" si="32"/>
        <v>0</v>
      </c>
      <c r="M241" s="318" t="str">
        <f t="shared" si="35"/>
        <v xml:space="preserve"> </v>
      </c>
      <c r="N241" s="239">
        <f t="shared" si="36"/>
        <v>0</v>
      </c>
      <c r="O241" s="95">
        <f t="shared" si="33"/>
        <v>0</v>
      </c>
      <c r="P241" s="95">
        <f t="shared" si="37"/>
        <v>0</v>
      </c>
      <c r="Q241" s="352">
        <f t="shared" si="34"/>
        <v>0</v>
      </c>
      <c r="R241" s="9"/>
      <c r="V241" s="32">
        <f t="shared" si="38"/>
        <v>0</v>
      </c>
    </row>
    <row r="242" spans="1:22" x14ac:dyDescent="0.2">
      <c r="A242" s="70">
        <f t="shared" si="39"/>
        <v>229</v>
      </c>
      <c r="B242" s="303">
        <f t="shared" si="30"/>
        <v>0</v>
      </c>
      <c r="C242" s="304"/>
      <c r="D242" s="106"/>
      <c r="E242" s="106"/>
      <c r="F242" s="4"/>
      <c r="G242" s="40"/>
      <c r="H242" s="60"/>
      <c r="I242" s="9"/>
      <c r="J242" s="245"/>
      <c r="K242" s="32">
        <f t="shared" si="31"/>
        <v>0</v>
      </c>
      <c r="L242" s="32">
        <f t="shared" si="32"/>
        <v>0</v>
      </c>
      <c r="M242" s="318" t="str">
        <f t="shared" si="35"/>
        <v xml:space="preserve"> </v>
      </c>
      <c r="N242" s="239">
        <f t="shared" si="36"/>
        <v>0</v>
      </c>
      <c r="O242" s="95">
        <f t="shared" si="33"/>
        <v>0</v>
      </c>
      <c r="P242" s="95">
        <f t="shared" si="37"/>
        <v>0</v>
      </c>
      <c r="Q242" s="352">
        <f t="shared" si="34"/>
        <v>0</v>
      </c>
      <c r="R242" s="9"/>
      <c r="V242" s="32">
        <f t="shared" si="38"/>
        <v>0</v>
      </c>
    </row>
    <row r="243" spans="1:22" x14ac:dyDescent="0.2">
      <c r="A243" s="70">
        <f t="shared" si="39"/>
        <v>230</v>
      </c>
      <c r="B243" s="303">
        <f t="shared" si="30"/>
        <v>0</v>
      </c>
      <c r="C243" s="304"/>
      <c r="D243" s="106"/>
      <c r="E243" s="106"/>
      <c r="F243" s="4"/>
      <c r="G243" s="40"/>
      <c r="H243" s="60"/>
      <c r="I243" s="9"/>
      <c r="J243" s="245"/>
      <c r="K243" s="32">
        <f t="shared" si="31"/>
        <v>0</v>
      </c>
      <c r="L243" s="32">
        <f t="shared" si="32"/>
        <v>0</v>
      </c>
      <c r="M243" s="318" t="str">
        <f t="shared" si="35"/>
        <v xml:space="preserve"> </v>
      </c>
      <c r="N243" s="239">
        <f t="shared" si="36"/>
        <v>0</v>
      </c>
      <c r="O243" s="95">
        <f t="shared" si="33"/>
        <v>0</v>
      </c>
      <c r="P243" s="95">
        <f t="shared" si="37"/>
        <v>0</v>
      </c>
      <c r="Q243" s="352">
        <f t="shared" si="34"/>
        <v>0</v>
      </c>
      <c r="R243" s="9"/>
      <c r="V243" s="32">
        <f t="shared" si="38"/>
        <v>0</v>
      </c>
    </row>
    <row r="244" spans="1:22" x14ac:dyDescent="0.2">
      <c r="A244" s="70">
        <f t="shared" si="39"/>
        <v>231</v>
      </c>
      <c r="B244" s="303">
        <f t="shared" si="30"/>
        <v>0</v>
      </c>
      <c r="C244" s="304"/>
      <c r="D244" s="106"/>
      <c r="E244" s="106"/>
      <c r="F244" s="4"/>
      <c r="G244" s="40"/>
      <c r="H244" s="60"/>
      <c r="I244" s="9"/>
      <c r="J244" s="245"/>
      <c r="K244" s="32">
        <f t="shared" si="31"/>
        <v>0</v>
      </c>
      <c r="L244" s="32">
        <f t="shared" si="32"/>
        <v>0</v>
      </c>
      <c r="M244" s="318" t="str">
        <f t="shared" si="35"/>
        <v xml:space="preserve"> </v>
      </c>
      <c r="N244" s="239">
        <f t="shared" si="36"/>
        <v>0</v>
      </c>
      <c r="O244" s="95">
        <f t="shared" si="33"/>
        <v>0</v>
      </c>
      <c r="P244" s="95">
        <f t="shared" si="37"/>
        <v>0</v>
      </c>
      <c r="Q244" s="352">
        <f t="shared" si="34"/>
        <v>0</v>
      </c>
      <c r="R244" s="9"/>
      <c r="V244" s="32">
        <f t="shared" si="38"/>
        <v>0</v>
      </c>
    </row>
    <row r="245" spans="1:22" x14ac:dyDescent="0.2">
      <c r="A245" s="70">
        <f t="shared" si="39"/>
        <v>232</v>
      </c>
      <c r="B245" s="303">
        <f t="shared" si="30"/>
        <v>0</v>
      </c>
      <c r="C245" s="304"/>
      <c r="D245" s="106"/>
      <c r="E245" s="106"/>
      <c r="F245" s="4"/>
      <c r="G245" s="40"/>
      <c r="H245" s="60"/>
      <c r="I245" s="9"/>
      <c r="J245" s="245"/>
      <c r="K245" s="32">
        <f t="shared" si="31"/>
        <v>0</v>
      </c>
      <c r="L245" s="32">
        <f t="shared" si="32"/>
        <v>0</v>
      </c>
      <c r="M245" s="318" t="str">
        <f t="shared" si="35"/>
        <v xml:space="preserve"> </v>
      </c>
      <c r="N245" s="239">
        <f t="shared" si="36"/>
        <v>0</v>
      </c>
      <c r="O245" s="95">
        <f t="shared" si="33"/>
        <v>0</v>
      </c>
      <c r="P245" s="95">
        <f t="shared" si="37"/>
        <v>0</v>
      </c>
      <c r="Q245" s="352">
        <f t="shared" si="34"/>
        <v>0</v>
      </c>
      <c r="R245" s="9"/>
      <c r="V245" s="32">
        <f t="shared" si="38"/>
        <v>0</v>
      </c>
    </row>
    <row r="246" spans="1:22" x14ac:dyDescent="0.2">
      <c r="A246" s="70">
        <f t="shared" si="39"/>
        <v>233</v>
      </c>
      <c r="B246" s="303">
        <f t="shared" si="30"/>
        <v>0</v>
      </c>
      <c r="C246" s="304"/>
      <c r="D246" s="106"/>
      <c r="E246" s="106"/>
      <c r="F246" s="4"/>
      <c r="G246" s="40"/>
      <c r="H246" s="60"/>
      <c r="I246" s="9"/>
      <c r="J246" s="245"/>
      <c r="K246" s="32">
        <f t="shared" si="31"/>
        <v>0</v>
      </c>
      <c r="L246" s="32">
        <f t="shared" si="32"/>
        <v>0</v>
      </c>
      <c r="M246" s="318" t="str">
        <f t="shared" si="35"/>
        <v xml:space="preserve"> </v>
      </c>
      <c r="N246" s="239">
        <f t="shared" si="36"/>
        <v>0</v>
      </c>
      <c r="O246" s="95">
        <f t="shared" si="33"/>
        <v>0</v>
      </c>
      <c r="P246" s="95">
        <f t="shared" si="37"/>
        <v>0</v>
      </c>
      <c r="Q246" s="352">
        <f t="shared" si="34"/>
        <v>0</v>
      </c>
      <c r="R246" s="9"/>
      <c r="V246" s="32">
        <f t="shared" si="38"/>
        <v>0</v>
      </c>
    </row>
    <row r="247" spans="1:22" x14ac:dyDescent="0.2">
      <c r="A247" s="70">
        <f t="shared" si="39"/>
        <v>234</v>
      </c>
      <c r="B247" s="303">
        <f t="shared" si="30"/>
        <v>0</v>
      </c>
      <c r="C247" s="304"/>
      <c r="D247" s="106"/>
      <c r="E247" s="106"/>
      <c r="F247" s="4"/>
      <c r="G247" s="40"/>
      <c r="H247" s="60"/>
      <c r="I247" s="9"/>
      <c r="J247" s="245"/>
      <c r="K247" s="32">
        <f t="shared" si="31"/>
        <v>0</v>
      </c>
      <c r="L247" s="32">
        <f t="shared" si="32"/>
        <v>0</v>
      </c>
      <c r="M247" s="318" t="str">
        <f t="shared" si="35"/>
        <v xml:space="preserve"> </v>
      </c>
      <c r="N247" s="239">
        <f t="shared" si="36"/>
        <v>0</v>
      </c>
      <c r="O247" s="95">
        <f t="shared" si="33"/>
        <v>0</v>
      </c>
      <c r="P247" s="95">
        <f t="shared" si="37"/>
        <v>0</v>
      </c>
      <c r="Q247" s="352">
        <f t="shared" si="34"/>
        <v>0</v>
      </c>
      <c r="R247" s="9"/>
      <c r="V247" s="32">
        <f t="shared" si="38"/>
        <v>0</v>
      </c>
    </row>
    <row r="248" spans="1:22" x14ac:dyDescent="0.2">
      <c r="A248" s="70">
        <f t="shared" si="39"/>
        <v>235</v>
      </c>
      <c r="B248" s="303">
        <f t="shared" si="30"/>
        <v>0</v>
      </c>
      <c r="C248" s="304"/>
      <c r="D248" s="106"/>
      <c r="E248" s="106"/>
      <c r="F248" s="4"/>
      <c r="G248" s="40"/>
      <c r="H248" s="60"/>
      <c r="I248" s="9"/>
      <c r="J248" s="245"/>
      <c r="K248" s="32">
        <f t="shared" si="31"/>
        <v>0</v>
      </c>
      <c r="L248" s="32">
        <f t="shared" si="32"/>
        <v>0</v>
      </c>
      <c r="M248" s="318" t="str">
        <f t="shared" si="35"/>
        <v xml:space="preserve"> </v>
      </c>
      <c r="N248" s="239">
        <f t="shared" si="36"/>
        <v>0</v>
      </c>
      <c r="O248" s="95">
        <f t="shared" si="33"/>
        <v>0</v>
      </c>
      <c r="P248" s="95">
        <f t="shared" si="37"/>
        <v>0</v>
      </c>
      <c r="Q248" s="352">
        <f t="shared" si="34"/>
        <v>0</v>
      </c>
      <c r="R248" s="9"/>
      <c r="V248" s="32">
        <f t="shared" si="38"/>
        <v>0</v>
      </c>
    </row>
    <row r="249" spans="1:22" x14ac:dyDescent="0.2">
      <c r="A249" s="70">
        <f t="shared" si="39"/>
        <v>236</v>
      </c>
      <c r="B249" s="303">
        <f t="shared" si="30"/>
        <v>0</v>
      </c>
      <c r="C249" s="304"/>
      <c r="D249" s="106"/>
      <c r="E249" s="106"/>
      <c r="F249" s="4"/>
      <c r="G249" s="40"/>
      <c r="H249" s="60"/>
      <c r="I249" s="9"/>
      <c r="J249" s="245"/>
      <c r="K249" s="32">
        <f t="shared" si="31"/>
        <v>0</v>
      </c>
      <c r="L249" s="32">
        <f t="shared" si="32"/>
        <v>0</v>
      </c>
      <c r="M249" s="318" t="str">
        <f t="shared" si="35"/>
        <v xml:space="preserve"> </v>
      </c>
      <c r="N249" s="239">
        <f t="shared" si="36"/>
        <v>0</v>
      </c>
      <c r="O249" s="95">
        <f t="shared" si="33"/>
        <v>0</v>
      </c>
      <c r="P249" s="95">
        <f t="shared" si="37"/>
        <v>0</v>
      </c>
      <c r="Q249" s="352">
        <f t="shared" si="34"/>
        <v>0</v>
      </c>
      <c r="R249" s="9"/>
      <c r="V249" s="32">
        <f t="shared" si="38"/>
        <v>0</v>
      </c>
    </row>
    <row r="250" spans="1:22" x14ac:dyDescent="0.2">
      <c r="A250" s="70">
        <f t="shared" si="39"/>
        <v>237</v>
      </c>
      <c r="B250" s="303">
        <f t="shared" si="30"/>
        <v>0</v>
      </c>
      <c r="C250" s="304"/>
      <c r="D250" s="106"/>
      <c r="E250" s="106"/>
      <c r="F250" s="4"/>
      <c r="G250" s="40"/>
      <c r="H250" s="60"/>
      <c r="I250" s="9"/>
      <c r="J250" s="245"/>
      <c r="K250" s="32">
        <f t="shared" si="31"/>
        <v>0</v>
      </c>
      <c r="L250" s="32">
        <f t="shared" si="32"/>
        <v>0</v>
      </c>
      <c r="M250" s="318" t="str">
        <f t="shared" si="35"/>
        <v xml:space="preserve"> </v>
      </c>
      <c r="N250" s="239">
        <f t="shared" si="36"/>
        <v>0</v>
      </c>
      <c r="O250" s="95">
        <f t="shared" si="33"/>
        <v>0</v>
      </c>
      <c r="P250" s="95">
        <f t="shared" si="37"/>
        <v>0</v>
      </c>
      <c r="Q250" s="352">
        <f t="shared" si="34"/>
        <v>0</v>
      </c>
      <c r="R250" s="9"/>
      <c r="V250" s="32">
        <f t="shared" si="38"/>
        <v>0</v>
      </c>
    </row>
    <row r="251" spans="1:22" x14ac:dyDescent="0.2">
      <c r="A251" s="70">
        <f t="shared" si="39"/>
        <v>238</v>
      </c>
      <c r="B251" s="303">
        <f t="shared" si="30"/>
        <v>0</v>
      </c>
      <c r="C251" s="304"/>
      <c r="D251" s="106"/>
      <c r="E251" s="106"/>
      <c r="F251" s="4"/>
      <c r="G251" s="40"/>
      <c r="H251" s="60"/>
      <c r="I251" s="9"/>
      <c r="J251" s="245"/>
      <c r="K251" s="32">
        <f t="shared" si="31"/>
        <v>0</v>
      </c>
      <c r="L251" s="32">
        <f t="shared" si="32"/>
        <v>0</v>
      </c>
      <c r="M251" s="318" t="str">
        <f t="shared" si="35"/>
        <v xml:space="preserve"> </v>
      </c>
      <c r="N251" s="239">
        <f t="shared" si="36"/>
        <v>0</v>
      </c>
      <c r="O251" s="95">
        <f t="shared" si="33"/>
        <v>0</v>
      </c>
      <c r="P251" s="95">
        <f t="shared" si="37"/>
        <v>0</v>
      </c>
      <c r="Q251" s="352">
        <f t="shared" si="34"/>
        <v>0</v>
      </c>
      <c r="R251" s="9"/>
      <c r="V251" s="32">
        <f t="shared" si="38"/>
        <v>0</v>
      </c>
    </row>
    <row r="252" spans="1:22" x14ac:dyDescent="0.2">
      <c r="A252" s="70">
        <f t="shared" si="39"/>
        <v>239</v>
      </c>
      <c r="B252" s="303">
        <f t="shared" si="30"/>
        <v>0</v>
      </c>
      <c r="C252" s="304"/>
      <c r="D252" s="106"/>
      <c r="E252" s="106"/>
      <c r="F252" s="4"/>
      <c r="G252" s="40"/>
      <c r="H252" s="60"/>
      <c r="I252" s="9"/>
      <c r="J252" s="245"/>
      <c r="K252" s="32">
        <f t="shared" si="31"/>
        <v>0</v>
      </c>
      <c r="L252" s="32">
        <f t="shared" si="32"/>
        <v>0</v>
      </c>
      <c r="M252" s="318" t="str">
        <f t="shared" si="35"/>
        <v xml:space="preserve"> </v>
      </c>
      <c r="N252" s="239">
        <f t="shared" si="36"/>
        <v>0</v>
      </c>
      <c r="O252" s="95">
        <f t="shared" si="33"/>
        <v>0</v>
      </c>
      <c r="P252" s="95">
        <f t="shared" si="37"/>
        <v>0</v>
      </c>
      <c r="Q252" s="352">
        <f t="shared" si="34"/>
        <v>0</v>
      </c>
      <c r="R252" s="9"/>
      <c r="V252" s="32">
        <f t="shared" si="38"/>
        <v>0</v>
      </c>
    </row>
    <row r="253" spans="1:22" x14ac:dyDescent="0.2">
      <c r="A253" s="70">
        <f t="shared" si="39"/>
        <v>240</v>
      </c>
      <c r="B253" s="303">
        <f t="shared" si="30"/>
        <v>0</v>
      </c>
      <c r="C253" s="304"/>
      <c r="D253" s="106"/>
      <c r="E253" s="106"/>
      <c r="F253" s="4"/>
      <c r="G253" s="40"/>
      <c r="H253" s="60"/>
      <c r="I253" s="9"/>
      <c r="J253" s="245"/>
      <c r="K253" s="32">
        <f t="shared" si="31"/>
        <v>0</v>
      </c>
      <c r="L253" s="32">
        <f t="shared" si="32"/>
        <v>0</v>
      </c>
      <c r="M253" s="318" t="str">
        <f t="shared" si="35"/>
        <v xml:space="preserve"> </v>
      </c>
      <c r="N253" s="239">
        <f t="shared" si="36"/>
        <v>0</v>
      </c>
      <c r="O253" s="95">
        <f t="shared" si="33"/>
        <v>0</v>
      </c>
      <c r="P253" s="95">
        <f t="shared" si="37"/>
        <v>0</v>
      </c>
      <c r="Q253" s="352">
        <f t="shared" si="34"/>
        <v>0</v>
      </c>
      <c r="R253" s="9"/>
      <c r="V253" s="32">
        <f t="shared" si="38"/>
        <v>0</v>
      </c>
    </row>
    <row r="254" spans="1:22" x14ac:dyDescent="0.2">
      <c r="A254" s="70">
        <f t="shared" si="39"/>
        <v>241</v>
      </c>
      <c r="B254" s="303">
        <f t="shared" si="30"/>
        <v>0</v>
      </c>
      <c r="C254" s="304"/>
      <c r="D254" s="106"/>
      <c r="E254" s="106"/>
      <c r="F254" s="4"/>
      <c r="G254" s="40"/>
      <c r="H254" s="60"/>
      <c r="I254" s="9"/>
      <c r="J254" s="245"/>
      <c r="K254" s="32">
        <f t="shared" si="31"/>
        <v>0</v>
      </c>
      <c r="L254" s="32">
        <f t="shared" si="32"/>
        <v>0</v>
      </c>
      <c r="M254" s="318" t="str">
        <f t="shared" si="35"/>
        <v xml:space="preserve"> </v>
      </c>
      <c r="N254" s="239">
        <f t="shared" si="36"/>
        <v>0</v>
      </c>
      <c r="O254" s="95">
        <f t="shared" si="33"/>
        <v>0</v>
      </c>
      <c r="P254" s="95">
        <f t="shared" si="37"/>
        <v>0</v>
      </c>
      <c r="Q254" s="352">
        <f t="shared" si="34"/>
        <v>0</v>
      </c>
      <c r="R254" s="9"/>
      <c r="V254" s="32">
        <f t="shared" si="38"/>
        <v>0</v>
      </c>
    </row>
    <row r="255" spans="1:22" x14ac:dyDescent="0.2">
      <c r="A255" s="70">
        <f t="shared" si="39"/>
        <v>242</v>
      </c>
      <c r="B255" s="303">
        <f t="shared" si="30"/>
        <v>0</v>
      </c>
      <c r="C255" s="304"/>
      <c r="D255" s="106"/>
      <c r="E255" s="106"/>
      <c r="F255" s="4"/>
      <c r="G255" s="40"/>
      <c r="H255" s="60"/>
      <c r="I255" s="9"/>
      <c r="J255" s="245"/>
      <c r="K255" s="32">
        <f t="shared" si="31"/>
        <v>0</v>
      </c>
      <c r="L255" s="32">
        <f t="shared" si="32"/>
        <v>0</v>
      </c>
      <c r="M255" s="318" t="str">
        <f t="shared" si="35"/>
        <v xml:space="preserve"> </v>
      </c>
      <c r="N255" s="239">
        <f t="shared" si="36"/>
        <v>0</v>
      </c>
      <c r="O255" s="95">
        <f t="shared" si="33"/>
        <v>0</v>
      </c>
      <c r="P255" s="95">
        <f t="shared" si="37"/>
        <v>0</v>
      </c>
      <c r="Q255" s="352">
        <f t="shared" si="34"/>
        <v>0</v>
      </c>
      <c r="R255" s="9"/>
      <c r="V255" s="32">
        <f t="shared" si="38"/>
        <v>0</v>
      </c>
    </row>
    <row r="256" spans="1:22" x14ac:dyDescent="0.2">
      <c r="A256" s="70">
        <f t="shared" si="39"/>
        <v>243</v>
      </c>
      <c r="B256" s="303">
        <f t="shared" si="30"/>
        <v>0</v>
      </c>
      <c r="C256" s="304"/>
      <c r="D256" s="106"/>
      <c r="E256" s="106"/>
      <c r="F256" s="4"/>
      <c r="G256" s="40"/>
      <c r="H256" s="60"/>
      <c r="I256" s="9"/>
      <c r="J256" s="245"/>
      <c r="K256" s="32">
        <f t="shared" si="31"/>
        <v>0</v>
      </c>
      <c r="L256" s="32">
        <f t="shared" si="32"/>
        <v>0</v>
      </c>
      <c r="M256" s="318" t="str">
        <f t="shared" si="35"/>
        <v xml:space="preserve"> </v>
      </c>
      <c r="N256" s="239">
        <f t="shared" si="36"/>
        <v>0</v>
      </c>
      <c r="O256" s="95">
        <f t="shared" si="33"/>
        <v>0</v>
      </c>
      <c r="P256" s="95">
        <f t="shared" si="37"/>
        <v>0</v>
      </c>
      <c r="Q256" s="352">
        <f t="shared" si="34"/>
        <v>0</v>
      </c>
      <c r="R256" s="9"/>
      <c r="V256" s="32">
        <f t="shared" si="38"/>
        <v>0</v>
      </c>
    </row>
    <row r="257" spans="1:22" x14ac:dyDescent="0.2">
      <c r="A257" s="70">
        <f t="shared" si="39"/>
        <v>244</v>
      </c>
      <c r="B257" s="303">
        <f t="shared" si="30"/>
        <v>0</v>
      </c>
      <c r="C257" s="304"/>
      <c r="D257" s="106"/>
      <c r="E257" s="106"/>
      <c r="F257" s="4"/>
      <c r="G257" s="40"/>
      <c r="H257" s="60"/>
      <c r="I257" s="9"/>
      <c r="J257" s="245"/>
      <c r="K257" s="32">
        <f t="shared" si="31"/>
        <v>0</v>
      </c>
      <c r="L257" s="32">
        <f t="shared" si="32"/>
        <v>0</v>
      </c>
      <c r="M257" s="318" t="str">
        <f t="shared" si="35"/>
        <v xml:space="preserve"> </v>
      </c>
      <c r="N257" s="239">
        <f t="shared" si="36"/>
        <v>0</v>
      </c>
      <c r="O257" s="95">
        <f t="shared" si="33"/>
        <v>0</v>
      </c>
      <c r="P257" s="95">
        <f t="shared" si="37"/>
        <v>0</v>
      </c>
      <c r="Q257" s="352">
        <f t="shared" si="34"/>
        <v>0</v>
      </c>
      <c r="R257" s="9"/>
      <c r="V257" s="32">
        <f t="shared" si="38"/>
        <v>0</v>
      </c>
    </row>
    <row r="258" spans="1:22" x14ac:dyDescent="0.2">
      <c r="A258" s="70">
        <f t="shared" si="39"/>
        <v>245</v>
      </c>
      <c r="B258" s="303">
        <f t="shared" si="30"/>
        <v>0</v>
      </c>
      <c r="C258" s="304"/>
      <c r="D258" s="106"/>
      <c r="E258" s="106"/>
      <c r="F258" s="4"/>
      <c r="G258" s="40"/>
      <c r="H258" s="60"/>
      <c r="I258" s="9"/>
      <c r="J258" s="245"/>
      <c r="K258" s="32">
        <f t="shared" si="31"/>
        <v>0</v>
      </c>
      <c r="L258" s="32">
        <f t="shared" si="32"/>
        <v>0</v>
      </c>
      <c r="M258" s="318" t="str">
        <f t="shared" si="35"/>
        <v xml:space="preserve"> </v>
      </c>
      <c r="N258" s="239">
        <f t="shared" si="36"/>
        <v>0</v>
      </c>
      <c r="O258" s="95">
        <f t="shared" si="33"/>
        <v>0</v>
      </c>
      <c r="P258" s="95">
        <f t="shared" si="37"/>
        <v>0</v>
      </c>
      <c r="Q258" s="352">
        <f t="shared" si="34"/>
        <v>0</v>
      </c>
      <c r="R258" s="9"/>
      <c r="V258" s="32">
        <f t="shared" si="38"/>
        <v>0</v>
      </c>
    </row>
    <row r="259" spans="1:22" x14ac:dyDescent="0.2">
      <c r="A259" s="70">
        <f t="shared" si="39"/>
        <v>246</v>
      </c>
      <c r="B259" s="303">
        <f t="shared" si="30"/>
        <v>0</v>
      </c>
      <c r="C259" s="304"/>
      <c r="D259" s="106"/>
      <c r="E259" s="106"/>
      <c r="F259" s="4"/>
      <c r="G259" s="40"/>
      <c r="H259" s="60"/>
      <c r="I259" s="9"/>
      <c r="J259" s="245"/>
      <c r="K259" s="32">
        <f t="shared" si="31"/>
        <v>0</v>
      </c>
      <c r="L259" s="32">
        <f t="shared" si="32"/>
        <v>0</v>
      </c>
      <c r="M259" s="318" t="str">
        <f t="shared" si="35"/>
        <v xml:space="preserve"> </v>
      </c>
      <c r="N259" s="239">
        <f t="shared" si="36"/>
        <v>0</v>
      </c>
      <c r="O259" s="95">
        <f t="shared" si="33"/>
        <v>0</v>
      </c>
      <c r="P259" s="95">
        <f t="shared" si="37"/>
        <v>0</v>
      </c>
      <c r="Q259" s="352">
        <f t="shared" si="34"/>
        <v>0</v>
      </c>
      <c r="R259" s="9"/>
      <c r="V259" s="32">
        <f t="shared" si="38"/>
        <v>0</v>
      </c>
    </row>
    <row r="260" spans="1:22" x14ac:dyDescent="0.2">
      <c r="A260" s="70">
        <f t="shared" si="39"/>
        <v>247</v>
      </c>
      <c r="B260" s="303">
        <f t="shared" si="30"/>
        <v>0</v>
      </c>
      <c r="C260" s="304"/>
      <c r="D260" s="106"/>
      <c r="E260" s="106"/>
      <c r="F260" s="4"/>
      <c r="G260" s="40"/>
      <c r="H260" s="60"/>
      <c r="I260" s="9"/>
      <c r="J260" s="245"/>
      <c r="K260" s="32">
        <f t="shared" si="31"/>
        <v>0</v>
      </c>
      <c r="L260" s="32">
        <f t="shared" si="32"/>
        <v>0</v>
      </c>
      <c r="M260" s="318" t="str">
        <f t="shared" si="35"/>
        <v xml:space="preserve"> </v>
      </c>
      <c r="N260" s="239">
        <f t="shared" si="36"/>
        <v>0</v>
      </c>
      <c r="O260" s="95">
        <f t="shared" si="33"/>
        <v>0</v>
      </c>
      <c r="P260" s="95">
        <f t="shared" si="37"/>
        <v>0</v>
      </c>
      <c r="Q260" s="352">
        <f t="shared" si="34"/>
        <v>0</v>
      </c>
      <c r="R260" s="9"/>
      <c r="V260" s="32">
        <f t="shared" si="38"/>
        <v>0</v>
      </c>
    </row>
    <row r="261" spans="1:22" x14ac:dyDescent="0.2">
      <c r="A261" s="70">
        <f t="shared" si="39"/>
        <v>248</v>
      </c>
      <c r="B261" s="303">
        <f t="shared" si="30"/>
        <v>0</v>
      </c>
      <c r="C261" s="304"/>
      <c r="D261" s="106"/>
      <c r="E261" s="106"/>
      <c r="F261" s="4"/>
      <c r="G261" s="40"/>
      <c r="H261" s="60"/>
      <c r="I261" s="9"/>
      <c r="J261" s="245"/>
      <c r="K261" s="32">
        <f t="shared" si="31"/>
        <v>0</v>
      </c>
      <c r="L261" s="32">
        <f t="shared" si="32"/>
        <v>0</v>
      </c>
      <c r="M261" s="318" t="str">
        <f t="shared" si="35"/>
        <v xml:space="preserve"> </v>
      </c>
      <c r="N261" s="239">
        <f t="shared" si="36"/>
        <v>0</v>
      </c>
      <c r="O261" s="95">
        <f t="shared" si="33"/>
        <v>0</v>
      </c>
      <c r="P261" s="95">
        <f t="shared" si="37"/>
        <v>0</v>
      </c>
      <c r="Q261" s="352">
        <f t="shared" si="34"/>
        <v>0</v>
      </c>
      <c r="R261" s="9"/>
      <c r="V261" s="32">
        <f t="shared" si="38"/>
        <v>0</v>
      </c>
    </row>
    <row r="262" spans="1:22" x14ac:dyDescent="0.2">
      <c r="A262" s="70">
        <f t="shared" si="39"/>
        <v>249</v>
      </c>
      <c r="B262" s="303">
        <f t="shared" si="30"/>
        <v>0</v>
      </c>
      <c r="C262" s="304"/>
      <c r="D262" s="106"/>
      <c r="E262" s="106"/>
      <c r="F262" s="4"/>
      <c r="G262" s="40"/>
      <c r="H262" s="60"/>
      <c r="I262" s="9"/>
      <c r="J262" s="245"/>
      <c r="K262" s="32">
        <f t="shared" ref="K262:K270" si="40">IF(ISNA(+B262),1,0)</f>
        <v>0</v>
      </c>
      <c r="L262" s="32">
        <f t="shared" ref="L262:L270" si="41">IF(ISERR(+B262),1,0)</f>
        <v>0</v>
      </c>
      <c r="M262" s="318" t="str">
        <f t="shared" si="35"/>
        <v xml:space="preserve"> </v>
      </c>
      <c r="N262" s="239">
        <f t="shared" si="36"/>
        <v>0</v>
      </c>
      <c r="O262" s="95">
        <f t="shared" si="33"/>
        <v>0</v>
      </c>
      <c r="P262" s="95">
        <f t="shared" si="37"/>
        <v>0</v>
      </c>
      <c r="Q262" s="352">
        <f t="shared" si="34"/>
        <v>0</v>
      </c>
      <c r="R262" s="9"/>
      <c r="V262" s="32">
        <f t="shared" si="38"/>
        <v>0</v>
      </c>
    </row>
    <row r="263" spans="1:22" x14ac:dyDescent="0.2">
      <c r="A263" s="70">
        <f t="shared" si="39"/>
        <v>250</v>
      </c>
      <c r="B263" s="303">
        <f t="shared" si="30"/>
        <v>0</v>
      </c>
      <c r="C263" s="304"/>
      <c r="D263" s="106"/>
      <c r="E263" s="106"/>
      <c r="F263" s="4"/>
      <c r="G263" s="40"/>
      <c r="H263" s="60"/>
      <c r="I263" s="9"/>
      <c r="J263" s="245"/>
      <c r="K263" s="32">
        <f t="shared" si="40"/>
        <v>0</v>
      </c>
      <c r="L263" s="32">
        <f t="shared" si="41"/>
        <v>0</v>
      </c>
      <c r="M263" s="318" t="str">
        <f t="shared" si="35"/>
        <v xml:space="preserve"> </v>
      </c>
      <c r="N263" s="239">
        <f t="shared" si="36"/>
        <v>0</v>
      </c>
      <c r="O263" s="95">
        <f t="shared" si="33"/>
        <v>0</v>
      </c>
      <c r="P263" s="95">
        <f t="shared" si="37"/>
        <v>0</v>
      </c>
      <c r="Q263" s="352">
        <f t="shared" si="34"/>
        <v>0</v>
      </c>
      <c r="R263" s="9"/>
      <c r="V263" s="32">
        <f t="shared" si="38"/>
        <v>0</v>
      </c>
    </row>
    <row r="264" spans="1:22" x14ac:dyDescent="0.2">
      <c r="A264" s="70">
        <f t="shared" si="39"/>
        <v>251</v>
      </c>
      <c r="B264" s="303">
        <f t="shared" si="30"/>
        <v>0</v>
      </c>
      <c r="C264" s="304"/>
      <c r="D264" s="106"/>
      <c r="E264" s="106"/>
      <c r="F264" s="4"/>
      <c r="G264" s="40"/>
      <c r="H264" s="60"/>
      <c r="I264" s="9"/>
      <c r="J264" s="245"/>
      <c r="K264" s="32">
        <f t="shared" si="40"/>
        <v>0</v>
      </c>
      <c r="L264" s="32">
        <f t="shared" si="41"/>
        <v>0</v>
      </c>
      <c r="M264" s="318" t="str">
        <f t="shared" si="35"/>
        <v xml:space="preserve"> </v>
      </c>
      <c r="N264" s="239">
        <f t="shared" si="36"/>
        <v>0</v>
      </c>
      <c r="O264" s="95">
        <f t="shared" si="33"/>
        <v>0</v>
      </c>
      <c r="P264" s="95">
        <f t="shared" si="37"/>
        <v>0</v>
      </c>
      <c r="Q264" s="352">
        <f t="shared" si="34"/>
        <v>0</v>
      </c>
      <c r="R264" s="9"/>
      <c r="V264" s="32">
        <f t="shared" si="38"/>
        <v>0</v>
      </c>
    </row>
    <row r="265" spans="1:22" x14ac:dyDescent="0.2">
      <c r="A265" s="70">
        <f t="shared" si="39"/>
        <v>252</v>
      </c>
      <c r="B265" s="303">
        <f t="shared" si="30"/>
        <v>0</v>
      </c>
      <c r="C265" s="304"/>
      <c r="D265" s="106"/>
      <c r="E265" s="106"/>
      <c r="F265" s="4"/>
      <c r="G265" s="40"/>
      <c r="H265" s="60"/>
      <c r="I265" s="9"/>
      <c r="J265" s="245"/>
      <c r="K265" s="32">
        <f t="shared" si="40"/>
        <v>0</v>
      </c>
      <c r="L265" s="32">
        <f t="shared" si="41"/>
        <v>0</v>
      </c>
      <c r="M265" s="318" t="str">
        <f t="shared" si="35"/>
        <v xml:space="preserve"> </v>
      </c>
      <c r="N265" s="239">
        <f t="shared" si="36"/>
        <v>0</v>
      </c>
      <c r="O265" s="95">
        <f t="shared" si="33"/>
        <v>0</v>
      </c>
      <c r="P265" s="95">
        <f t="shared" si="37"/>
        <v>0</v>
      </c>
      <c r="Q265" s="352">
        <f t="shared" si="34"/>
        <v>0</v>
      </c>
      <c r="R265" s="9"/>
      <c r="V265" s="32">
        <f t="shared" si="38"/>
        <v>0</v>
      </c>
    </row>
    <row r="266" spans="1:22" x14ac:dyDescent="0.2">
      <c r="A266" s="70">
        <f t="shared" si="39"/>
        <v>253</v>
      </c>
      <c r="B266" s="303">
        <f t="shared" si="30"/>
        <v>0</v>
      </c>
      <c r="C266" s="304"/>
      <c r="D266" s="106"/>
      <c r="E266" s="106"/>
      <c r="F266" s="4"/>
      <c r="G266" s="40"/>
      <c r="H266" s="60"/>
      <c r="I266" s="9"/>
      <c r="J266" s="245"/>
      <c r="K266" s="32">
        <f t="shared" si="40"/>
        <v>0</v>
      </c>
      <c r="L266" s="32">
        <f t="shared" si="41"/>
        <v>0</v>
      </c>
      <c r="M266" s="318" t="str">
        <f t="shared" si="35"/>
        <v xml:space="preserve"> </v>
      </c>
      <c r="N266" s="239">
        <f t="shared" si="36"/>
        <v>0</v>
      </c>
      <c r="O266" s="95">
        <f t="shared" si="33"/>
        <v>0</v>
      </c>
      <c r="P266" s="95">
        <f t="shared" si="37"/>
        <v>0</v>
      </c>
      <c r="Q266" s="352">
        <f t="shared" si="34"/>
        <v>0</v>
      </c>
      <c r="R266" s="9"/>
      <c r="V266" s="32">
        <f t="shared" si="38"/>
        <v>0</v>
      </c>
    </row>
    <row r="267" spans="1:22" x14ac:dyDescent="0.2">
      <c r="A267" s="70">
        <f t="shared" si="39"/>
        <v>254</v>
      </c>
      <c r="B267" s="303">
        <f t="shared" si="30"/>
        <v>0</v>
      </c>
      <c r="C267" s="304"/>
      <c r="D267" s="106"/>
      <c r="E267" s="106"/>
      <c r="F267" s="4"/>
      <c r="G267" s="40"/>
      <c r="H267" s="60"/>
      <c r="I267" s="9"/>
      <c r="J267" s="245"/>
      <c r="K267" s="32">
        <f t="shared" si="40"/>
        <v>0</v>
      </c>
      <c r="L267" s="32">
        <f t="shared" si="41"/>
        <v>0</v>
      </c>
      <c r="M267" s="318" t="str">
        <f t="shared" si="35"/>
        <v xml:space="preserve"> </v>
      </c>
      <c r="N267" s="239">
        <f t="shared" si="36"/>
        <v>0</v>
      </c>
      <c r="O267" s="95">
        <f t="shared" si="33"/>
        <v>0</v>
      </c>
      <c r="P267" s="95">
        <f t="shared" si="37"/>
        <v>0</v>
      </c>
      <c r="Q267" s="352">
        <f t="shared" si="34"/>
        <v>0</v>
      </c>
      <c r="R267" s="9"/>
      <c r="V267" s="32">
        <f t="shared" si="38"/>
        <v>0</v>
      </c>
    </row>
    <row r="268" spans="1:22" x14ac:dyDescent="0.2">
      <c r="A268" s="70">
        <f t="shared" si="39"/>
        <v>255</v>
      </c>
      <c r="B268" s="303">
        <f t="shared" si="30"/>
        <v>0</v>
      </c>
      <c r="C268" s="304"/>
      <c r="D268" s="106"/>
      <c r="E268" s="106"/>
      <c r="F268" s="4"/>
      <c r="G268" s="40"/>
      <c r="H268" s="60"/>
      <c r="I268" s="9"/>
      <c r="J268" s="245"/>
      <c r="K268" s="32">
        <f t="shared" si="40"/>
        <v>0</v>
      </c>
      <c r="L268" s="32">
        <f t="shared" si="41"/>
        <v>0</v>
      </c>
      <c r="M268" s="318" t="str">
        <f t="shared" si="35"/>
        <v xml:space="preserve"> </v>
      </c>
      <c r="N268" s="239">
        <f t="shared" si="36"/>
        <v>0</v>
      </c>
      <c r="O268" s="95">
        <f t="shared" si="33"/>
        <v>0</v>
      </c>
      <c r="P268" s="95">
        <f t="shared" si="37"/>
        <v>0</v>
      </c>
      <c r="Q268" s="352">
        <f t="shared" si="34"/>
        <v>0</v>
      </c>
      <c r="R268" s="9"/>
      <c r="V268" s="32">
        <f t="shared" si="38"/>
        <v>0</v>
      </c>
    </row>
    <row r="269" spans="1:22" x14ac:dyDescent="0.2">
      <c r="A269" s="70">
        <f t="shared" si="39"/>
        <v>256</v>
      </c>
      <c r="B269" s="303">
        <f t="shared" si="30"/>
        <v>0</v>
      </c>
      <c r="C269" s="304"/>
      <c r="D269" s="106"/>
      <c r="E269" s="106"/>
      <c r="F269" s="4"/>
      <c r="G269" s="40"/>
      <c r="H269" s="60"/>
      <c r="I269" s="9"/>
      <c r="J269" s="245"/>
      <c r="K269" s="32">
        <f t="shared" si="40"/>
        <v>0</v>
      </c>
      <c r="L269" s="32">
        <f t="shared" si="41"/>
        <v>0</v>
      </c>
      <c r="M269" s="318" t="str">
        <f t="shared" si="35"/>
        <v xml:space="preserve"> </v>
      </c>
      <c r="N269" s="239">
        <f t="shared" si="36"/>
        <v>0</v>
      </c>
      <c r="O269" s="95">
        <f t="shared" si="33"/>
        <v>0</v>
      </c>
      <c r="P269" s="95">
        <f t="shared" si="37"/>
        <v>0</v>
      </c>
      <c r="Q269" s="352">
        <f t="shared" si="34"/>
        <v>0</v>
      </c>
      <c r="R269" s="9"/>
      <c r="V269" s="32">
        <f t="shared" si="38"/>
        <v>0</v>
      </c>
    </row>
    <row r="270" spans="1:22" x14ac:dyDescent="0.2">
      <c r="A270" s="70">
        <f t="shared" si="39"/>
        <v>257</v>
      </c>
      <c r="B270" s="303">
        <f t="shared" ref="B270:B333" si="42">IF(ISBLANK(E270),0,VLOOKUP(TRIM(E270),AllVarieties,4,FALSE))</f>
        <v>0</v>
      </c>
      <c r="C270" s="304"/>
      <c r="D270" s="106"/>
      <c r="E270" s="106"/>
      <c r="F270" s="4"/>
      <c r="G270" s="40"/>
      <c r="H270" s="60"/>
      <c r="I270" s="9"/>
      <c r="J270" s="245"/>
      <c r="K270" s="32">
        <f t="shared" si="40"/>
        <v>0</v>
      </c>
      <c r="L270" s="32">
        <f t="shared" si="41"/>
        <v>0</v>
      </c>
      <c r="M270" s="318" t="str">
        <f t="shared" si="35"/>
        <v xml:space="preserve"> </v>
      </c>
      <c r="N270" s="239">
        <f t="shared" si="36"/>
        <v>0</v>
      </c>
      <c r="O270" s="95">
        <f t="shared" ref="O270:O333" si="43">IF(VALUE(F270)&lt;1,0,IF(VALUE(F270)&gt;17,0,VLOOKUP(VALUE(B270),T10Value,VALUE(F270)+1,FALSE)))</f>
        <v>0</v>
      </c>
      <c r="P270" s="95">
        <f t="shared" si="37"/>
        <v>0</v>
      </c>
      <c r="Q270" s="352">
        <f t="shared" ref="Q270:Q333" si="44">+P270*PDArate</f>
        <v>0</v>
      </c>
      <c r="R270" s="9"/>
      <c r="V270" s="32">
        <f t="shared" si="38"/>
        <v>0</v>
      </c>
    </row>
    <row r="271" spans="1:22" x14ac:dyDescent="0.2">
      <c r="A271" s="70">
        <f t="shared" si="39"/>
        <v>258</v>
      </c>
      <c r="B271" s="303">
        <f t="shared" si="42"/>
        <v>0</v>
      </c>
      <c r="C271" s="304"/>
      <c r="D271" s="106"/>
      <c r="E271" s="106"/>
      <c r="F271" s="4"/>
      <c r="G271" s="40"/>
      <c r="H271" s="60"/>
      <c r="I271" s="9"/>
      <c r="J271" s="245"/>
      <c r="K271" s="32">
        <f t="shared" ref="K271:K334" si="45">IF(ISNA(+B271),1,0)</f>
        <v>0</v>
      </c>
      <c r="L271" s="32">
        <f t="shared" ref="L271:L334" si="46">IF(ISERR(+B271),1,0)</f>
        <v>0</v>
      </c>
      <c r="M271" s="318" t="str">
        <f t="shared" ref="M271:M334" si="47">IF(+J271=0," ", IF(+J271=1," ","ERROR"))</f>
        <v xml:space="preserve"> </v>
      </c>
      <c r="N271" s="239">
        <f t="shared" ref="N271:N334" si="48">IF(+J271=1,IF(G271&gt;0, +G271, 0),0)</f>
        <v>0</v>
      </c>
      <c r="O271" s="95">
        <f t="shared" si="43"/>
        <v>0</v>
      </c>
      <c r="P271" s="95">
        <f t="shared" ref="P271:P334" si="49">ROUND(+N271,1)*O271</f>
        <v>0</v>
      </c>
      <c r="Q271" s="352">
        <f t="shared" si="44"/>
        <v>0</v>
      </c>
      <c r="R271" s="9"/>
      <c r="V271" s="32">
        <f t="shared" ref="V271:V334" si="50">IF(N271&gt;0,IF(P271&lt;=0,1,0),0)</f>
        <v>0</v>
      </c>
    </row>
    <row r="272" spans="1:22" x14ac:dyDescent="0.2">
      <c r="A272" s="70">
        <f t="shared" si="39"/>
        <v>259</v>
      </c>
      <c r="B272" s="303">
        <f t="shared" si="42"/>
        <v>0</v>
      </c>
      <c r="C272" s="304"/>
      <c r="D272" s="106"/>
      <c r="E272" s="106"/>
      <c r="F272" s="4"/>
      <c r="G272" s="40"/>
      <c r="H272" s="60"/>
      <c r="I272" s="9"/>
      <c r="J272" s="245"/>
      <c r="K272" s="32">
        <f t="shared" si="45"/>
        <v>0</v>
      </c>
      <c r="L272" s="32">
        <f t="shared" si="46"/>
        <v>0</v>
      </c>
      <c r="M272" s="318" t="str">
        <f t="shared" si="47"/>
        <v xml:space="preserve"> </v>
      </c>
      <c r="N272" s="239">
        <f t="shared" si="48"/>
        <v>0</v>
      </c>
      <c r="O272" s="95">
        <f t="shared" si="43"/>
        <v>0</v>
      </c>
      <c r="P272" s="95">
        <f t="shared" si="49"/>
        <v>0</v>
      </c>
      <c r="Q272" s="352">
        <f t="shared" si="44"/>
        <v>0</v>
      </c>
      <c r="R272" s="9"/>
      <c r="V272" s="32">
        <f t="shared" si="50"/>
        <v>0</v>
      </c>
    </row>
    <row r="273" spans="1:22" x14ac:dyDescent="0.2">
      <c r="A273" s="70">
        <f t="shared" ref="A273:A336" si="51">ROW()-Q3line</f>
        <v>260</v>
      </c>
      <c r="B273" s="303">
        <f t="shared" si="42"/>
        <v>0</v>
      </c>
      <c r="C273" s="304"/>
      <c r="D273" s="106"/>
      <c r="E273" s="106"/>
      <c r="F273" s="4"/>
      <c r="G273" s="40"/>
      <c r="H273" s="60"/>
      <c r="I273" s="9"/>
      <c r="J273" s="245"/>
      <c r="K273" s="32">
        <f t="shared" si="45"/>
        <v>0</v>
      </c>
      <c r="L273" s="32">
        <f t="shared" si="46"/>
        <v>0</v>
      </c>
      <c r="M273" s="318" t="str">
        <f t="shared" si="47"/>
        <v xml:space="preserve"> </v>
      </c>
      <c r="N273" s="239">
        <f t="shared" si="48"/>
        <v>0</v>
      </c>
      <c r="O273" s="95">
        <f t="shared" si="43"/>
        <v>0</v>
      </c>
      <c r="P273" s="95">
        <f t="shared" si="49"/>
        <v>0</v>
      </c>
      <c r="Q273" s="352">
        <f t="shared" si="44"/>
        <v>0</v>
      </c>
      <c r="R273" s="9"/>
      <c r="V273" s="32">
        <f t="shared" si="50"/>
        <v>0</v>
      </c>
    </row>
    <row r="274" spans="1:22" x14ac:dyDescent="0.2">
      <c r="A274" s="70">
        <f t="shared" si="51"/>
        <v>261</v>
      </c>
      <c r="B274" s="303">
        <f t="shared" si="42"/>
        <v>0</v>
      </c>
      <c r="C274" s="304"/>
      <c r="D274" s="106"/>
      <c r="E274" s="106"/>
      <c r="F274" s="4"/>
      <c r="G274" s="40"/>
      <c r="H274" s="60"/>
      <c r="I274" s="9"/>
      <c r="J274" s="245"/>
      <c r="K274" s="32">
        <f t="shared" si="45"/>
        <v>0</v>
      </c>
      <c r="L274" s="32">
        <f t="shared" si="46"/>
        <v>0</v>
      </c>
      <c r="M274" s="318" t="str">
        <f t="shared" si="47"/>
        <v xml:space="preserve"> </v>
      </c>
      <c r="N274" s="239">
        <f t="shared" si="48"/>
        <v>0</v>
      </c>
      <c r="O274" s="95">
        <f t="shared" si="43"/>
        <v>0</v>
      </c>
      <c r="P274" s="95">
        <f t="shared" si="49"/>
        <v>0</v>
      </c>
      <c r="Q274" s="352">
        <f t="shared" si="44"/>
        <v>0</v>
      </c>
      <c r="R274" s="9"/>
      <c r="V274" s="32">
        <f t="shared" si="50"/>
        <v>0</v>
      </c>
    </row>
    <row r="275" spans="1:22" x14ac:dyDescent="0.2">
      <c r="A275" s="70">
        <f t="shared" si="51"/>
        <v>262</v>
      </c>
      <c r="B275" s="303">
        <f t="shared" si="42"/>
        <v>0</v>
      </c>
      <c r="C275" s="304"/>
      <c r="D275" s="106"/>
      <c r="E275" s="106"/>
      <c r="F275" s="4"/>
      <c r="G275" s="40"/>
      <c r="H275" s="60"/>
      <c r="I275" s="9"/>
      <c r="J275" s="245"/>
      <c r="K275" s="32">
        <f t="shared" si="45"/>
        <v>0</v>
      </c>
      <c r="L275" s="32">
        <f t="shared" si="46"/>
        <v>0</v>
      </c>
      <c r="M275" s="318" t="str">
        <f t="shared" si="47"/>
        <v xml:space="preserve"> </v>
      </c>
      <c r="N275" s="239">
        <f t="shared" si="48"/>
        <v>0</v>
      </c>
      <c r="O275" s="95">
        <f t="shared" si="43"/>
        <v>0</v>
      </c>
      <c r="P275" s="95">
        <f t="shared" si="49"/>
        <v>0</v>
      </c>
      <c r="Q275" s="352">
        <f t="shared" si="44"/>
        <v>0</v>
      </c>
      <c r="R275" s="9"/>
      <c r="V275" s="32">
        <f t="shared" si="50"/>
        <v>0</v>
      </c>
    </row>
    <row r="276" spans="1:22" x14ac:dyDescent="0.2">
      <c r="A276" s="70">
        <f t="shared" si="51"/>
        <v>263</v>
      </c>
      <c r="B276" s="303">
        <f t="shared" si="42"/>
        <v>0</v>
      </c>
      <c r="C276" s="304"/>
      <c r="D276" s="106"/>
      <c r="E276" s="106"/>
      <c r="F276" s="4"/>
      <c r="G276" s="40"/>
      <c r="H276" s="60"/>
      <c r="I276" s="9"/>
      <c r="J276" s="245"/>
      <c r="K276" s="32">
        <f t="shared" si="45"/>
        <v>0</v>
      </c>
      <c r="L276" s="32">
        <f t="shared" si="46"/>
        <v>0</v>
      </c>
      <c r="M276" s="318" t="str">
        <f t="shared" si="47"/>
        <v xml:space="preserve"> </v>
      </c>
      <c r="N276" s="239">
        <f t="shared" si="48"/>
        <v>0</v>
      </c>
      <c r="O276" s="95">
        <f t="shared" si="43"/>
        <v>0</v>
      </c>
      <c r="P276" s="95">
        <f t="shared" si="49"/>
        <v>0</v>
      </c>
      <c r="Q276" s="352">
        <f t="shared" si="44"/>
        <v>0</v>
      </c>
      <c r="R276" s="9"/>
      <c r="V276" s="32">
        <f t="shared" si="50"/>
        <v>0</v>
      </c>
    </row>
    <row r="277" spans="1:22" x14ac:dyDescent="0.2">
      <c r="A277" s="70">
        <f t="shared" si="51"/>
        <v>264</v>
      </c>
      <c r="B277" s="303">
        <f t="shared" si="42"/>
        <v>0</v>
      </c>
      <c r="C277" s="304"/>
      <c r="D277" s="106"/>
      <c r="E277" s="106"/>
      <c r="F277" s="4"/>
      <c r="G277" s="40"/>
      <c r="H277" s="60"/>
      <c r="I277" s="9"/>
      <c r="J277" s="245"/>
      <c r="K277" s="32">
        <f t="shared" si="45"/>
        <v>0</v>
      </c>
      <c r="L277" s="32">
        <f t="shared" si="46"/>
        <v>0</v>
      </c>
      <c r="M277" s="318" t="str">
        <f t="shared" si="47"/>
        <v xml:space="preserve"> </v>
      </c>
      <c r="N277" s="239">
        <f t="shared" si="48"/>
        <v>0</v>
      </c>
      <c r="O277" s="95">
        <f t="shared" si="43"/>
        <v>0</v>
      </c>
      <c r="P277" s="95">
        <f t="shared" si="49"/>
        <v>0</v>
      </c>
      <c r="Q277" s="352">
        <f t="shared" si="44"/>
        <v>0</v>
      </c>
      <c r="R277" s="9"/>
      <c r="V277" s="32">
        <f t="shared" si="50"/>
        <v>0</v>
      </c>
    </row>
    <row r="278" spans="1:22" x14ac:dyDescent="0.2">
      <c r="A278" s="70">
        <f t="shared" si="51"/>
        <v>265</v>
      </c>
      <c r="B278" s="303">
        <f t="shared" si="42"/>
        <v>0</v>
      </c>
      <c r="C278" s="304"/>
      <c r="D278" s="106"/>
      <c r="E278" s="106"/>
      <c r="F278" s="4"/>
      <c r="G278" s="40"/>
      <c r="H278" s="60"/>
      <c r="I278" s="9"/>
      <c r="J278" s="245"/>
      <c r="K278" s="32">
        <f t="shared" si="45"/>
        <v>0</v>
      </c>
      <c r="L278" s="32">
        <f t="shared" si="46"/>
        <v>0</v>
      </c>
      <c r="M278" s="318" t="str">
        <f t="shared" si="47"/>
        <v xml:space="preserve"> </v>
      </c>
      <c r="N278" s="239">
        <f t="shared" si="48"/>
        <v>0</v>
      </c>
      <c r="O278" s="95">
        <f t="shared" si="43"/>
        <v>0</v>
      </c>
      <c r="P278" s="95">
        <f t="shared" si="49"/>
        <v>0</v>
      </c>
      <c r="Q278" s="352">
        <f t="shared" si="44"/>
        <v>0</v>
      </c>
      <c r="R278" s="9"/>
      <c r="V278" s="32">
        <f t="shared" si="50"/>
        <v>0</v>
      </c>
    </row>
    <row r="279" spans="1:22" x14ac:dyDescent="0.2">
      <c r="A279" s="70">
        <f t="shared" si="51"/>
        <v>266</v>
      </c>
      <c r="B279" s="303">
        <f t="shared" si="42"/>
        <v>0</v>
      </c>
      <c r="C279" s="304"/>
      <c r="D279" s="106"/>
      <c r="E279" s="106"/>
      <c r="F279" s="4"/>
      <c r="G279" s="40"/>
      <c r="H279" s="60"/>
      <c r="I279" s="9"/>
      <c r="J279" s="245"/>
      <c r="K279" s="32">
        <f t="shared" si="45"/>
        <v>0</v>
      </c>
      <c r="L279" s="32">
        <f t="shared" si="46"/>
        <v>0</v>
      </c>
      <c r="M279" s="318" t="str">
        <f t="shared" si="47"/>
        <v xml:space="preserve"> </v>
      </c>
      <c r="N279" s="239">
        <f t="shared" si="48"/>
        <v>0</v>
      </c>
      <c r="O279" s="95">
        <f t="shared" si="43"/>
        <v>0</v>
      </c>
      <c r="P279" s="95">
        <f t="shared" si="49"/>
        <v>0</v>
      </c>
      <c r="Q279" s="352">
        <f t="shared" si="44"/>
        <v>0</v>
      </c>
      <c r="R279" s="9"/>
      <c r="V279" s="32">
        <f t="shared" si="50"/>
        <v>0</v>
      </c>
    </row>
    <row r="280" spans="1:22" x14ac:dyDescent="0.2">
      <c r="A280" s="70">
        <f t="shared" si="51"/>
        <v>267</v>
      </c>
      <c r="B280" s="303">
        <f t="shared" si="42"/>
        <v>0</v>
      </c>
      <c r="C280" s="304"/>
      <c r="D280" s="106"/>
      <c r="E280" s="106"/>
      <c r="F280" s="4"/>
      <c r="G280" s="40"/>
      <c r="H280" s="60"/>
      <c r="I280" s="9"/>
      <c r="J280" s="245"/>
      <c r="K280" s="32">
        <f t="shared" si="45"/>
        <v>0</v>
      </c>
      <c r="L280" s="32">
        <f t="shared" si="46"/>
        <v>0</v>
      </c>
      <c r="M280" s="318" t="str">
        <f t="shared" si="47"/>
        <v xml:space="preserve"> </v>
      </c>
      <c r="N280" s="239">
        <f t="shared" si="48"/>
        <v>0</v>
      </c>
      <c r="O280" s="95">
        <f t="shared" si="43"/>
        <v>0</v>
      </c>
      <c r="P280" s="95">
        <f t="shared" si="49"/>
        <v>0</v>
      </c>
      <c r="Q280" s="352">
        <f t="shared" si="44"/>
        <v>0</v>
      </c>
      <c r="R280" s="9"/>
      <c r="V280" s="32">
        <f t="shared" si="50"/>
        <v>0</v>
      </c>
    </row>
    <row r="281" spans="1:22" x14ac:dyDescent="0.2">
      <c r="A281" s="70">
        <f t="shared" si="51"/>
        <v>268</v>
      </c>
      <c r="B281" s="303">
        <f t="shared" si="42"/>
        <v>0</v>
      </c>
      <c r="C281" s="304"/>
      <c r="D281" s="106"/>
      <c r="E281" s="106"/>
      <c r="F281" s="4"/>
      <c r="G281" s="40"/>
      <c r="H281" s="60"/>
      <c r="I281" s="9"/>
      <c r="J281" s="245"/>
      <c r="K281" s="32">
        <f t="shared" si="45"/>
        <v>0</v>
      </c>
      <c r="L281" s="32">
        <f t="shared" si="46"/>
        <v>0</v>
      </c>
      <c r="M281" s="318" t="str">
        <f t="shared" si="47"/>
        <v xml:space="preserve"> </v>
      </c>
      <c r="N281" s="239">
        <f t="shared" si="48"/>
        <v>0</v>
      </c>
      <c r="O281" s="95">
        <f t="shared" si="43"/>
        <v>0</v>
      </c>
      <c r="P281" s="95">
        <f t="shared" si="49"/>
        <v>0</v>
      </c>
      <c r="Q281" s="352">
        <f t="shared" si="44"/>
        <v>0</v>
      </c>
      <c r="R281" s="9"/>
      <c r="V281" s="32">
        <f t="shared" si="50"/>
        <v>0</v>
      </c>
    </row>
    <row r="282" spans="1:22" x14ac:dyDescent="0.2">
      <c r="A282" s="70">
        <f t="shared" si="51"/>
        <v>269</v>
      </c>
      <c r="B282" s="303">
        <f t="shared" si="42"/>
        <v>0</v>
      </c>
      <c r="C282" s="304"/>
      <c r="D282" s="106"/>
      <c r="E282" s="106"/>
      <c r="F282" s="4"/>
      <c r="G282" s="40"/>
      <c r="H282" s="60"/>
      <c r="I282" s="9"/>
      <c r="J282" s="245"/>
      <c r="K282" s="32">
        <f t="shared" si="45"/>
        <v>0</v>
      </c>
      <c r="L282" s="32">
        <f t="shared" si="46"/>
        <v>0</v>
      </c>
      <c r="M282" s="318" t="str">
        <f t="shared" si="47"/>
        <v xml:space="preserve"> </v>
      </c>
      <c r="N282" s="239">
        <f t="shared" si="48"/>
        <v>0</v>
      </c>
      <c r="O282" s="95">
        <f t="shared" si="43"/>
        <v>0</v>
      </c>
      <c r="P282" s="95">
        <f t="shared" si="49"/>
        <v>0</v>
      </c>
      <c r="Q282" s="352">
        <f t="shared" si="44"/>
        <v>0</v>
      </c>
      <c r="R282" s="9"/>
      <c r="V282" s="32">
        <f t="shared" si="50"/>
        <v>0</v>
      </c>
    </row>
    <row r="283" spans="1:22" x14ac:dyDescent="0.2">
      <c r="A283" s="70">
        <f t="shared" si="51"/>
        <v>270</v>
      </c>
      <c r="B283" s="303">
        <f t="shared" si="42"/>
        <v>0</v>
      </c>
      <c r="C283" s="304"/>
      <c r="D283" s="106"/>
      <c r="E283" s="106"/>
      <c r="F283" s="4"/>
      <c r="G283" s="40"/>
      <c r="H283" s="60"/>
      <c r="I283" s="9"/>
      <c r="J283" s="245"/>
      <c r="K283" s="32">
        <f t="shared" si="45"/>
        <v>0</v>
      </c>
      <c r="L283" s="32">
        <f t="shared" si="46"/>
        <v>0</v>
      </c>
      <c r="M283" s="318" t="str">
        <f t="shared" si="47"/>
        <v xml:space="preserve"> </v>
      </c>
      <c r="N283" s="239">
        <f t="shared" si="48"/>
        <v>0</v>
      </c>
      <c r="O283" s="95">
        <f t="shared" si="43"/>
        <v>0</v>
      </c>
      <c r="P283" s="95">
        <f t="shared" si="49"/>
        <v>0</v>
      </c>
      <c r="Q283" s="352">
        <f t="shared" si="44"/>
        <v>0</v>
      </c>
      <c r="R283" s="9"/>
      <c r="V283" s="32">
        <f t="shared" si="50"/>
        <v>0</v>
      </c>
    </row>
    <row r="284" spans="1:22" x14ac:dyDescent="0.2">
      <c r="A284" s="70">
        <f t="shared" si="51"/>
        <v>271</v>
      </c>
      <c r="B284" s="303">
        <f t="shared" si="42"/>
        <v>0</v>
      </c>
      <c r="C284" s="304"/>
      <c r="D284" s="106"/>
      <c r="E284" s="106"/>
      <c r="F284" s="4"/>
      <c r="G284" s="40"/>
      <c r="H284" s="60"/>
      <c r="I284" s="9"/>
      <c r="J284" s="245"/>
      <c r="K284" s="32">
        <f t="shared" si="45"/>
        <v>0</v>
      </c>
      <c r="L284" s="32">
        <f t="shared" si="46"/>
        <v>0</v>
      </c>
      <c r="M284" s="318" t="str">
        <f t="shared" si="47"/>
        <v xml:space="preserve"> </v>
      </c>
      <c r="N284" s="239">
        <f t="shared" si="48"/>
        <v>0</v>
      </c>
      <c r="O284" s="95">
        <f t="shared" si="43"/>
        <v>0</v>
      </c>
      <c r="P284" s="95">
        <f t="shared" si="49"/>
        <v>0</v>
      </c>
      <c r="Q284" s="352">
        <f t="shared" si="44"/>
        <v>0</v>
      </c>
      <c r="R284" s="9"/>
      <c r="V284" s="32">
        <f t="shared" si="50"/>
        <v>0</v>
      </c>
    </row>
    <row r="285" spans="1:22" x14ac:dyDescent="0.2">
      <c r="A285" s="70">
        <f t="shared" si="51"/>
        <v>272</v>
      </c>
      <c r="B285" s="303">
        <f t="shared" si="42"/>
        <v>0</v>
      </c>
      <c r="C285" s="304"/>
      <c r="D285" s="106"/>
      <c r="E285" s="106"/>
      <c r="F285" s="4"/>
      <c r="G285" s="40"/>
      <c r="H285" s="60"/>
      <c r="I285" s="9"/>
      <c r="J285" s="245"/>
      <c r="K285" s="32">
        <f t="shared" si="45"/>
        <v>0</v>
      </c>
      <c r="L285" s="32">
        <f t="shared" si="46"/>
        <v>0</v>
      </c>
      <c r="M285" s="318" t="str">
        <f t="shared" si="47"/>
        <v xml:space="preserve"> </v>
      </c>
      <c r="N285" s="239">
        <f t="shared" si="48"/>
        <v>0</v>
      </c>
      <c r="O285" s="95">
        <f t="shared" si="43"/>
        <v>0</v>
      </c>
      <c r="P285" s="95">
        <f t="shared" si="49"/>
        <v>0</v>
      </c>
      <c r="Q285" s="352">
        <f t="shared" si="44"/>
        <v>0</v>
      </c>
      <c r="R285" s="9"/>
      <c r="V285" s="32">
        <f t="shared" si="50"/>
        <v>0</v>
      </c>
    </row>
    <row r="286" spans="1:22" x14ac:dyDescent="0.2">
      <c r="A286" s="70">
        <f t="shared" si="51"/>
        <v>273</v>
      </c>
      <c r="B286" s="303">
        <f t="shared" si="42"/>
        <v>0</v>
      </c>
      <c r="C286" s="304"/>
      <c r="D286" s="106"/>
      <c r="E286" s="106"/>
      <c r="F286" s="4"/>
      <c r="G286" s="40"/>
      <c r="H286" s="60"/>
      <c r="I286" s="9"/>
      <c r="J286" s="245"/>
      <c r="K286" s="32">
        <f t="shared" si="45"/>
        <v>0</v>
      </c>
      <c r="L286" s="32">
        <f t="shared" si="46"/>
        <v>0</v>
      </c>
      <c r="M286" s="318" t="str">
        <f t="shared" si="47"/>
        <v xml:space="preserve"> </v>
      </c>
      <c r="N286" s="239">
        <f t="shared" si="48"/>
        <v>0</v>
      </c>
      <c r="O286" s="95">
        <f t="shared" si="43"/>
        <v>0</v>
      </c>
      <c r="P286" s="95">
        <f t="shared" si="49"/>
        <v>0</v>
      </c>
      <c r="Q286" s="352">
        <f t="shared" si="44"/>
        <v>0</v>
      </c>
      <c r="R286" s="9"/>
      <c r="V286" s="32">
        <f t="shared" si="50"/>
        <v>0</v>
      </c>
    </row>
    <row r="287" spans="1:22" x14ac:dyDescent="0.2">
      <c r="A287" s="70">
        <f t="shared" si="51"/>
        <v>274</v>
      </c>
      <c r="B287" s="303">
        <f t="shared" si="42"/>
        <v>0</v>
      </c>
      <c r="C287" s="304"/>
      <c r="D287" s="106"/>
      <c r="E287" s="106"/>
      <c r="F287" s="4"/>
      <c r="G287" s="40"/>
      <c r="H287" s="60"/>
      <c r="I287" s="9"/>
      <c r="J287" s="245"/>
      <c r="K287" s="32">
        <f t="shared" si="45"/>
        <v>0</v>
      </c>
      <c r="L287" s="32">
        <f t="shared" si="46"/>
        <v>0</v>
      </c>
      <c r="M287" s="318" t="str">
        <f t="shared" si="47"/>
        <v xml:space="preserve"> </v>
      </c>
      <c r="N287" s="239">
        <f t="shared" si="48"/>
        <v>0</v>
      </c>
      <c r="O287" s="95">
        <f t="shared" si="43"/>
        <v>0</v>
      </c>
      <c r="P287" s="95">
        <f t="shared" si="49"/>
        <v>0</v>
      </c>
      <c r="Q287" s="352">
        <f t="shared" si="44"/>
        <v>0</v>
      </c>
      <c r="R287" s="9"/>
      <c r="V287" s="32">
        <f t="shared" si="50"/>
        <v>0</v>
      </c>
    </row>
    <row r="288" spans="1:22" x14ac:dyDescent="0.2">
      <c r="A288" s="70">
        <f t="shared" si="51"/>
        <v>275</v>
      </c>
      <c r="B288" s="303">
        <f t="shared" si="42"/>
        <v>0</v>
      </c>
      <c r="C288" s="304"/>
      <c r="D288" s="106"/>
      <c r="E288" s="106"/>
      <c r="F288" s="4"/>
      <c r="G288" s="40"/>
      <c r="H288" s="60"/>
      <c r="I288" s="9"/>
      <c r="J288" s="245"/>
      <c r="K288" s="32">
        <f t="shared" si="45"/>
        <v>0</v>
      </c>
      <c r="L288" s="32">
        <f t="shared" si="46"/>
        <v>0</v>
      </c>
      <c r="M288" s="318" t="str">
        <f t="shared" si="47"/>
        <v xml:space="preserve"> </v>
      </c>
      <c r="N288" s="239">
        <f t="shared" si="48"/>
        <v>0</v>
      </c>
      <c r="O288" s="95">
        <f t="shared" si="43"/>
        <v>0</v>
      </c>
      <c r="P288" s="95">
        <f t="shared" si="49"/>
        <v>0</v>
      </c>
      <c r="Q288" s="352">
        <f t="shared" si="44"/>
        <v>0</v>
      </c>
      <c r="R288" s="9"/>
      <c r="V288" s="32">
        <f t="shared" si="50"/>
        <v>0</v>
      </c>
    </row>
    <row r="289" spans="1:22" x14ac:dyDescent="0.2">
      <c r="A289" s="70">
        <f t="shared" si="51"/>
        <v>276</v>
      </c>
      <c r="B289" s="303">
        <f t="shared" si="42"/>
        <v>0</v>
      </c>
      <c r="C289" s="304"/>
      <c r="D289" s="106"/>
      <c r="E289" s="106"/>
      <c r="F289" s="4"/>
      <c r="G289" s="40"/>
      <c r="H289" s="60"/>
      <c r="I289" s="9"/>
      <c r="J289" s="245"/>
      <c r="K289" s="32">
        <f t="shared" si="45"/>
        <v>0</v>
      </c>
      <c r="L289" s="32">
        <f t="shared" si="46"/>
        <v>0</v>
      </c>
      <c r="M289" s="318" t="str">
        <f t="shared" si="47"/>
        <v xml:space="preserve"> </v>
      </c>
      <c r="N289" s="239">
        <f t="shared" si="48"/>
        <v>0</v>
      </c>
      <c r="O289" s="95">
        <f t="shared" si="43"/>
        <v>0</v>
      </c>
      <c r="P289" s="95">
        <f t="shared" si="49"/>
        <v>0</v>
      </c>
      <c r="Q289" s="352">
        <f t="shared" si="44"/>
        <v>0</v>
      </c>
      <c r="R289" s="9"/>
      <c r="V289" s="32">
        <f t="shared" si="50"/>
        <v>0</v>
      </c>
    </row>
    <row r="290" spans="1:22" x14ac:dyDescent="0.2">
      <c r="A290" s="70">
        <f t="shared" si="51"/>
        <v>277</v>
      </c>
      <c r="B290" s="303">
        <f t="shared" si="42"/>
        <v>0</v>
      </c>
      <c r="C290" s="304"/>
      <c r="D290" s="106"/>
      <c r="E290" s="106"/>
      <c r="F290" s="4"/>
      <c r="G290" s="40"/>
      <c r="H290" s="60"/>
      <c r="I290" s="9"/>
      <c r="J290" s="245"/>
      <c r="K290" s="32">
        <f t="shared" si="45"/>
        <v>0</v>
      </c>
      <c r="L290" s="32">
        <f t="shared" si="46"/>
        <v>0</v>
      </c>
      <c r="M290" s="318" t="str">
        <f t="shared" si="47"/>
        <v xml:space="preserve"> </v>
      </c>
      <c r="N290" s="239">
        <f t="shared" si="48"/>
        <v>0</v>
      </c>
      <c r="O290" s="95">
        <f t="shared" si="43"/>
        <v>0</v>
      </c>
      <c r="P290" s="95">
        <f t="shared" si="49"/>
        <v>0</v>
      </c>
      <c r="Q290" s="352">
        <f t="shared" si="44"/>
        <v>0</v>
      </c>
      <c r="R290" s="9"/>
      <c r="V290" s="32">
        <f t="shared" si="50"/>
        <v>0</v>
      </c>
    </row>
    <row r="291" spans="1:22" x14ac:dyDescent="0.2">
      <c r="A291" s="70">
        <f t="shared" si="51"/>
        <v>278</v>
      </c>
      <c r="B291" s="303">
        <f t="shared" si="42"/>
        <v>0</v>
      </c>
      <c r="C291" s="304"/>
      <c r="D291" s="106"/>
      <c r="E291" s="106"/>
      <c r="F291" s="4"/>
      <c r="G291" s="40"/>
      <c r="H291" s="60"/>
      <c r="I291" s="9"/>
      <c r="J291" s="245"/>
      <c r="K291" s="32">
        <f t="shared" si="45"/>
        <v>0</v>
      </c>
      <c r="L291" s="32">
        <f t="shared" si="46"/>
        <v>0</v>
      </c>
      <c r="M291" s="318" t="str">
        <f t="shared" si="47"/>
        <v xml:space="preserve"> </v>
      </c>
      <c r="N291" s="239">
        <f t="shared" si="48"/>
        <v>0</v>
      </c>
      <c r="O291" s="95">
        <f t="shared" si="43"/>
        <v>0</v>
      </c>
      <c r="P291" s="95">
        <f t="shared" si="49"/>
        <v>0</v>
      </c>
      <c r="Q291" s="352">
        <f t="shared" si="44"/>
        <v>0</v>
      </c>
      <c r="R291" s="9"/>
      <c r="V291" s="32">
        <f t="shared" si="50"/>
        <v>0</v>
      </c>
    </row>
    <row r="292" spans="1:22" x14ac:dyDescent="0.2">
      <c r="A292" s="70">
        <f t="shared" si="51"/>
        <v>279</v>
      </c>
      <c r="B292" s="303">
        <f t="shared" si="42"/>
        <v>0</v>
      </c>
      <c r="C292" s="304"/>
      <c r="D292" s="106"/>
      <c r="E292" s="106"/>
      <c r="F292" s="4"/>
      <c r="G292" s="40"/>
      <c r="H292" s="60"/>
      <c r="I292" s="9"/>
      <c r="J292" s="245"/>
      <c r="K292" s="32">
        <f t="shared" si="45"/>
        <v>0</v>
      </c>
      <c r="L292" s="32">
        <f t="shared" si="46"/>
        <v>0</v>
      </c>
      <c r="M292" s="318" t="str">
        <f t="shared" si="47"/>
        <v xml:space="preserve"> </v>
      </c>
      <c r="N292" s="239">
        <f t="shared" si="48"/>
        <v>0</v>
      </c>
      <c r="O292" s="95">
        <f t="shared" si="43"/>
        <v>0</v>
      </c>
      <c r="P292" s="95">
        <f t="shared" si="49"/>
        <v>0</v>
      </c>
      <c r="Q292" s="352">
        <f t="shared" si="44"/>
        <v>0</v>
      </c>
      <c r="R292" s="9"/>
      <c r="V292" s="32">
        <f t="shared" si="50"/>
        <v>0</v>
      </c>
    </row>
    <row r="293" spans="1:22" x14ac:dyDescent="0.2">
      <c r="A293" s="70">
        <f t="shared" si="51"/>
        <v>280</v>
      </c>
      <c r="B293" s="303">
        <f t="shared" si="42"/>
        <v>0</v>
      </c>
      <c r="C293" s="304"/>
      <c r="D293" s="106"/>
      <c r="E293" s="106"/>
      <c r="F293" s="4"/>
      <c r="G293" s="40"/>
      <c r="H293" s="60"/>
      <c r="I293" s="9"/>
      <c r="J293" s="245"/>
      <c r="K293" s="32">
        <f t="shared" si="45"/>
        <v>0</v>
      </c>
      <c r="L293" s="32">
        <f t="shared" si="46"/>
        <v>0</v>
      </c>
      <c r="M293" s="318" t="str">
        <f t="shared" si="47"/>
        <v xml:space="preserve"> </v>
      </c>
      <c r="N293" s="239">
        <f t="shared" si="48"/>
        <v>0</v>
      </c>
      <c r="O293" s="95">
        <f t="shared" si="43"/>
        <v>0</v>
      </c>
      <c r="P293" s="95">
        <f t="shared" si="49"/>
        <v>0</v>
      </c>
      <c r="Q293" s="352">
        <f t="shared" si="44"/>
        <v>0</v>
      </c>
      <c r="R293" s="9"/>
      <c r="V293" s="32">
        <f t="shared" si="50"/>
        <v>0</v>
      </c>
    </row>
    <row r="294" spans="1:22" x14ac:dyDescent="0.2">
      <c r="A294" s="70">
        <f t="shared" si="51"/>
        <v>281</v>
      </c>
      <c r="B294" s="303">
        <f t="shared" si="42"/>
        <v>0</v>
      </c>
      <c r="C294" s="304"/>
      <c r="D294" s="106"/>
      <c r="E294" s="106"/>
      <c r="F294" s="4"/>
      <c r="G294" s="40"/>
      <c r="H294" s="60"/>
      <c r="I294" s="9"/>
      <c r="J294" s="245"/>
      <c r="K294" s="32">
        <f t="shared" si="45"/>
        <v>0</v>
      </c>
      <c r="L294" s="32">
        <f t="shared" si="46"/>
        <v>0</v>
      </c>
      <c r="M294" s="318" t="str">
        <f t="shared" si="47"/>
        <v xml:space="preserve"> </v>
      </c>
      <c r="N294" s="239">
        <f t="shared" si="48"/>
        <v>0</v>
      </c>
      <c r="O294" s="95">
        <f t="shared" si="43"/>
        <v>0</v>
      </c>
      <c r="P294" s="95">
        <f t="shared" si="49"/>
        <v>0</v>
      </c>
      <c r="Q294" s="352">
        <f t="shared" si="44"/>
        <v>0</v>
      </c>
      <c r="R294" s="9"/>
      <c r="V294" s="32">
        <f t="shared" si="50"/>
        <v>0</v>
      </c>
    </row>
    <row r="295" spans="1:22" x14ac:dyDescent="0.2">
      <c r="A295" s="70">
        <f t="shared" si="51"/>
        <v>282</v>
      </c>
      <c r="B295" s="303">
        <f t="shared" si="42"/>
        <v>0</v>
      </c>
      <c r="C295" s="304"/>
      <c r="D295" s="106"/>
      <c r="E295" s="106"/>
      <c r="F295" s="4"/>
      <c r="G295" s="40"/>
      <c r="H295" s="60"/>
      <c r="I295" s="9"/>
      <c r="J295" s="245"/>
      <c r="K295" s="32">
        <f t="shared" si="45"/>
        <v>0</v>
      </c>
      <c r="L295" s="32">
        <f t="shared" si="46"/>
        <v>0</v>
      </c>
      <c r="M295" s="318" t="str">
        <f t="shared" si="47"/>
        <v xml:space="preserve"> </v>
      </c>
      <c r="N295" s="239">
        <f t="shared" si="48"/>
        <v>0</v>
      </c>
      <c r="O295" s="95">
        <f t="shared" si="43"/>
        <v>0</v>
      </c>
      <c r="P295" s="95">
        <f t="shared" si="49"/>
        <v>0</v>
      </c>
      <c r="Q295" s="352">
        <f t="shared" si="44"/>
        <v>0</v>
      </c>
      <c r="R295" s="9"/>
      <c r="V295" s="32">
        <f t="shared" si="50"/>
        <v>0</v>
      </c>
    </row>
    <row r="296" spans="1:22" x14ac:dyDescent="0.2">
      <c r="A296" s="70">
        <f t="shared" si="51"/>
        <v>283</v>
      </c>
      <c r="B296" s="303">
        <f t="shared" si="42"/>
        <v>0</v>
      </c>
      <c r="C296" s="304"/>
      <c r="D296" s="106"/>
      <c r="E296" s="106"/>
      <c r="F296" s="4"/>
      <c r="G296" s="40"/>
      <c r="H296" s="60"/>
      <c r="I296" s="9"/>
      <c r="J296" s="245"/>
      <c r="K296" s="32">
        <f t="shared" si="45"/>
        <v>0</v>
      </c>
      <c r="L296" s="32">
        <f t="shared" si="46"/>
        <v>0</v>
      </c>
      <c r="M296" s="318" t="str">
        <f t="shared" si="47"/>
        <v xml:space="preserve"> </v>
      </c>
      <c r="N296" s="239">
        <f t="shared" si="48"/>
        <v>0</v>
      </c>
      <c r="O296" s="95">
        <f t="shared" si="43"/>
        <v>0</v>
      </c>
      <c r="P296" s="95">
        <f t="shared" si="49"/>
        <v>0</v>
      </c>
      <c r="Q296" s="352">
        <f t="shared" si="44"/>
        <v>0</v>
      </c>
      <c r="R296" s="9"/>
      <c r="V296" s="32">
        <f t="shared" si="50"/>
        <v>0</v>
      </c>
    </row>
    <row r="297" spans="1:22" x14ac:dyDescent="0.2">
      <c r="A297" s="70">
        <f t="shared" si="51"/>
        <v>284</v>
      </c>
      <c r="B297" s="303">
        <f t="shared" si="42"/>
        <v>0</v>
      </c>
      <c r="C297" s="304"/>
      <c r="D297" s="106"/>
      <c r="E297" s="106"/>
      <c r="F297" s="4"/>
      <c r="G297" s="40"/>
      <c r="H297" s="60"/>
      <c r="I297" s="9"/>
      <c r="J297" s="245"/>
      <c r="K297" s="32">
        <f t="shared" si="45"/>
        <v>0</v>
      </c>
      <c r="L297" s="32">
        <f t="shared" si="46"/>
        <v>0</v>
      </c>
      <c r="M297" s="318" t="str">
        <f t="shared" si="47"/>
        <v xml:space="preserve"> </v>
      </c>
      <c r="N297" s="239">
        <f t="shared" si="48"/>
        <v>0</v>
      </c>
      <c r="O297" s="95">
        <f t="shared" si="43"/>
        <v>0</v>
      </c>
      <c r="P297" s="95">
        <f t="shared" si="49"/>
        <v>0</v>
      </c>
      <c r="Q297" s="352">
        <f t="shared" si="44"/>
        <v>0</v>
      </c>
      <c r="R297" s="9"/>
      <c r="V297" s="32">
        <f t="shared" si="50"/>
        <v>0</v>
      </c>
    </row>
    <row r="298" spans="1:22" x14ac:dyDescent="0.2">
      <c r="A298" s="70">
        <f t="shared" si="51"/>
        <v>285</v>
      </c>
      <c r="B298" s="303">
        <f t="shared" si="42"/>
        <v>0</v>
      </c>
      <c r="C298" s="304"/>
      <c r="D298" s="106"/>
      <c r="E298" s="106"/>
      <c r="F298" s="4"/>
      <c r="G298" s="40"/>
      <c r="H298" s="60"/>
      <c r="I298" s="9"/>
      <c r="J298" s="245"/>
      <c r="K298" s="32">
        <f t="shared" si="45"/>
        <v>0</v>
      </c>
      <c r="L298" s="32">
        <f t="shared" si="46"/>
        <v>0</v>
      </c>
      <c r="M298" s="318" t="str">
        <f t="shared" si="47"/>
        <v xml:space="preserve"> </v>
      </c>
      <c r="N298" s="239">
        <f t="shared" si="48"/>
        <v>0</v>
      </c>
      <c r="O298" s="95">
        <f t="shared" si="43"/>
        <v>0</v>
      </c>
      <c r="P298" s="95">
        <f t="shared" si="49"/>
        <v>0</v>
      </c>
      <c r="Q298" s="352">
        <f t="shared" si="44"/>
        <v>0</v>
      </c>
      <c r="R298" s="9"/>
      <c r="V298" s="32">
        <f t="shared" si="50"/>
        <v>0</v>
      </c>
    </row>
    <row r="299" spans="1:22" x14ac:dyDescent="0.2">
      <c r="A299" s="70">
        <f t="shared" si="51"/>
        <v>286</v>
      </c>
      <c r="B299" s="303">
        <f t="shared" si="42"/>
        <v>0</v>
      </c>
      <c r="C299" s="304"/>
      <c r="D299" s="106"/>
      <c r="E299" s="106"/>
      <c r="F299" s="4"/>
      <c r="G299" s="40"/>
      <c r="H299" s="60"/>
      <c r="I299" s="9"/>
      <c r="J299" s="245"/>
      <c r="K299" s="32">
        <f t="shared" si="45"/>
        <v>0</v>
      </c>
      <c r="L299" s="32">
        <f t="shared" si="46"/>
        <v>0</v>
      </c>
      <c r="M299" s="318" t="str">
        <f t="shared" si="47"/>
        <v xml:space="preserve"> </v>
      </c>
      <c r="N299" s="239">
        <f t="shared" si="48"/>
        <v>0</v>
      </c>
      <c r="O299" s="95">
        <f t="shared" si="43"/>
        <v>0</v>
      </c>
      <c r="P299" s="95">
        <f t="shared" si="49"/>
        <v>0</v>
      </c>
      <c r="Q299" s="352">
        <f t="shared" si="44"/>
        <v>0</v>
      </c>
      <c r="R299" s="9"/>
      <c r="V299" s="32">
        <f t="shared" si="50"/>
        <v>0</v>
      </c>
    </row>
    <row r="300" spans="1:22" x14ac:dyDescent="0.2">
      <c r="A300" s="70">
        <f t="shared" si="51"/>
        <v>287</v>
      </c>
      <c r="B300" s="303">
        <f t="shared" si="42"/>
        <v>0</v>
      </c>
      <c r="C300" s="304"/>
      <c r="D300" s="106"/>
      <c r="E300" s="106"/>
      <c r="F300" s="4"/>
      <c r="G300" s="40"/>
      <c r="H300" s="60"/>
      <c r="I300" s="9"/>
      <c r="J300" s="245"/>
      <c r="K300" s="32">
        <f t="shared" si="45"/>
        <v>0</v>
      </c>
      <c r="L300" s="32">
        <f t="shared" si="46"/>
        <v>0</v>
      </c>
      <c r="M300" s="318" t="str">
        <f t="shared" si="47"/>
        <v xml:space="preserve"> </v>
      </c>
      <c r="N300" s="239">
        <f t="shared" si="48"/>
        <v>0</v>
      </c>
      <c r="O300" s="95">
        <f t="shared" si="43"/>
        <v>0</v>
      </c>
      <c r="P300" s="95">
        <f t="shared" si="49"/>
        <v>0</v>
      </c>
      <c r="Q300" s="352">
        <f t="shared" si="44"/>
        <v>0</v>
      </c>
      <c r="R300" s="9"/>
      <c r="V300" s="32">
        <f t="shared" si="50"/>
        <v>0</v>
      </c>
    </row>
    <row r="301" spans="1:22" x14ac:dyDescent="0.2">
      <c r="A301" s="70">
        <f t="shared" si="51"/>
        <v>288</v>
      </c>
      <c r="B301" s="303">
        <f t="shared" si="42"/>
        <v>0</v>
      </c>
      <c r="C301" s="304"/>
      <c r="D301" s="106"/>
      <c r="E301" s="106"/>
      <c r="F301" s="4"/>
      <c r="G301" s="40"/>
      <c r="H301" s="60"/>
      <c r="I301" s="9"/>
      <c r="J301" s="245"/>
      <c r="K301" s="32">
        <f t="shared" si="45"/>
        <v>0</v>
      </c>
      <c r="L301" s="32">
        <f t="shared" si="46"/>
        <v>0</v>
      </c>
      <c r="M301" s="318" t="str">
        <f t="shared" si="47"/>
        <v xml:space="preserve"> </v>
      </c>
      <c r="N301" s="239">
        <f t="shared" si="48"/>
        <v>0</v>
      </c>
      <c r="O301" s="95">
        <f t="shared" si="43"/>
        <v>0</v>
      </c>
      <c r="P301" s="95">
        <f t="shared" si="49"/>
        <v>0</v>
      </c>
      <c r="Q301" s="352">
        <f t="shared" si="44"/>
        <v>0</v>
      </c>
      <c r="R301" s="9"/>
      <c r="V301" s="32">
        <f t="shared" si="50"/>
        <v>0</v>
      </c>
    </row>
    <row r="302" spans="1:22" x14ac:dyDescent="0.2">
      <c r="A302" s="70">
        <f t="shared" si="51"/>
        <v>289</v>
      </c>
      <c r="B302" s="303">
        <f t="shared" si="42"/>
        <v>0</v>
      </c>
      <c r="C302" s="304"/>
      <c r="D302" s="106"/>
      <c r="E302" s="106"/>
      <c r="F302" s="4"/>
      <c r="G302" s="40"/>
      <c r="H302" s="60"/>
      <c r="I302" s="9"/>
      <c r="J302" s="245"/>
      <c r="K302" s="32">
        <f t="shared" si="45"/>
        <v>0</v>
      </c>
      <c r="L302" s="32">
        <f t="shared" si="46"/>
        <v>0</v>
      </c>
      <c r="M302" s="318" t="str">
        <f t="shared" si="47"/>
        <v xml:space="preserve"> </v>
      </c>
      <c r="N302" s="239">
        <f t="shared" si="48"/>
        <v>0</v>
      </c>
      <c r="O302" s="95">
        <f t="shared" si="43"/>
        <v>0</v>
      </c>
      <c r="P302" s="95">
        <f t="shared" si="49"/>
        <v>0</v>
      </c>
      <c r="Q302" s="352">
        <f t="shared" si="44"/>
        <v>0</v>
      </c>
      <c r="R302" s="9"/>
      <c r="V302" s="32">
        <f t="shared" si="50"/>
        <v>0</v>
      </c>
    </row>
    <row r="303" spans="1:22" x14ac:dyDescent="0.2">
      <c r="A303" s="70">
        <f t="shared" si="51"/>
        <v>290</v>
      </c>
      <c r="B303" s="303">
        <f t="shared" si="42"/>
        <v>0</v>
      </c>
      <c r="C303" s="304"/>
      <c r="D303" s="106"/>
      <c r="E303" s="106"/>
      <c r="F303" s="4"/>
      <c r="G303" s="40"/>
      <c r="H303" s="60"/>
      <c r="I303" s="9"/>
      <c r="J303" s="245"/>
      <c r="K303" s="32">
        <f t="shared" si="45"/>
        <v>0</v>
      </c>
      <c r="L303" s="32">
        <f t="shared" si="46"/>
        <v>0</v>
      </c>
      <c r="M303" s="318" t="str">
        <f t="shared" si="47"/>
        <v xml:space="preserve"> </v>
      </c>
      <c r="N303" s="239">
        <f t="shared" si="48"/>
        <v>0</v>
      </c>
      <c r="O303" s="95">
        <f t="shared" si="43"/>
        <v>0</v>
      </c>
      <c r="P303" s="95">
        <f t="shared" si="49"/>
        <v>0</v>
      </c>
      <c r="Q303" s="352">
        <f t="shared" si="44"/>
        <v>0</v>
      </c>
      <c r="R303" s="9"/>
      <c r="V303" s="32">
        <f t="shared" si="50"/>
        <v>0</v>
      </c>
    </row>
    <row r="304" spans="1:22" x14ac:dyDescent="0.2">
      <c r="A304" s="70">
        <f t="shared" si="51"/>
        <v>291</v>
      </c>
      <c r="B304" s="303">
        <f t="shared" si="42"/>
        <v>0</v>
      </c>
      <c r="C304" s="304"/>
      <c r="D304" s="106"/>
      <c r="E304" s="106"/>
      <c r="F304" s="4"/>
      <c r="G304" s="40"/>
      <c r="H304" s="60"/>
      <c r="I304" s="9"/>
      <c r="J304" s="245"/>
      <c r="K304" s="32">
        <f t="shared" si="45"/>
        <v>0</v>
      </c>
      <c r="L304" s="32">
        <f t="shared" si="46"/>
        <v>0</v>
      </c>
      <c r="M304" s="318" t="str">
        <f t="shared" si="47"/>
        <v xml:space="preserve"> </v>
      </c>
      <c r="N304" s="239">
        <f t="shared" si="48"/>
        <v>0</v>
      </c>
      <c r="O304" s="95">
        <f t="shared" si="43"/>
        <v>0</v>
      </c>
      <c r="P304" s="95">
        <f t="shared" si="49"/>
        <v>0</v>
      </c>
      <c r="Q304" s="352">
        <f t="shared" si="44"/>
        <v>0</v>
      </c>
      <c r="R304" s="9"/>
      <c r="V304" s="32">
        <f t="shared" si="50"/>
        <v>0</v>
      </c>
    </row>
    <row r="305" spans="1:22" x14ac:dyDescent="0.2">
      <c r="A305" s="70">
        <f t="shared" si="51"/>
        <v>292</v>
      </c>
      <c r="B305" s="303">
        <f t="shared" si="42"/>
        <v>0</v>
      </c>
      <c r="C305" s="304"/>
      <c r="D305" s="106"/>
      <c r="E305" s="106"/>
      <c r="F305" s="4"/>
      <c r="G305" s="40"/>
      <c r="H305" s="60"/>
      <c r="I305" s="9"/>
      <c r="J305" s="245"/>
      <c r="K305" s="32">
        <f t="shared" si="45"/>
        <v>0</v>
      </c>
      <c r="L305" s="32">
        <f t="shared" si="46"/>
        <v>0</v>
      </c>
      <c r="M305" s="318" t="str">
        <f t="shared" si="47"/>
        <v xml:space="preserve"> </v>
      </c>
      <c r="N305" s="239">
        <f t="shared" si="48"/>
        <v>0</v>
      </c>
      <c r="O305" s="95">
        <f t="shared" si="43"/>
        <v>0</v>
      </c>
      <c r="P305" s="95">
        <f t="shared" si="49"/>
        <v>0</v>
      </c>
      <c r="Q305" s="352">
        <f t="shared" si="44"/>
        <v>0</v>
      </c>
      <c r="R305" s="9"/>
      <c r="V305" s="32">
        <f t="shared" si="50"/>
        <v>0</v>
      </c>
    </row>
    <row r="306" spans="1:22" x14ac:dyDescent="0.2">
      <c r="A306" s="70">
        <f t="shared" si="51"/>
        <v>293</v>
      </c>
      <c r="B306" s="303">
        <f t="shared" si="42"/>
        <v>0</v>
      </c>
      <c r="C306" s="304"/>
      <c r="D306" s="106"/>
      <c r="E306" s="106"/>
      <c r="F306" s="4"/>
      <c r="G306" s="40"/>
      <c r="H306" s="60"/>
      <c r="I306" s="9"/>
      <c r="J306" s="245"/>
      <c r="K306" s="32">
        <f t="shared" si="45"/>
        <v>0</v>
      </c>
      <c r="L306" s="32">
        <f t="shared" si="46"/>
        <v>0</v>
      </c>
      <c r="M306" s="318" t="str">
        <f t="shared" si="47"/>
        <v xml:space="preserve"> </v>
      </c>
      <c r="N306" s="239">
        <f t="shared" si="48"/>
        <v>0</v>
      </c>
      <c r="O306" s="95">
        <f t="shared" si="43"/>
        <v>0</v>
      </c>
      <c r="P306" s="95">
        <f t="shared" si="49"/>
        <v>0</v>
      </c>
      <c r="Q306" s="352">
        <f t="shared" si="44"/>
        <v>0</v>
      </c>
      <c r="R306" s="9"/>
      <c r="V306" s="32">
        <f t="shared" si="50"/>
        <v>0</v>
      </c>
    </row>
    <row r="307" spans="1:22" x14ac:dyDescent="0.2">
      <c r="A307" s="70">
        <f t="shared" si="51"/>
        <v>294</v>
      </c>
      <c r="B307" s="303">
        <f t="shared" si="42"/>
        <v>0</v>
      </c>
      <c r="C307" s="304"/>
      <c r="D307" s="106"/>
      <c r="E307" s="106"/>
      <c r="F307" s="4"/>
      <c r="G307" s="40"/>
      <c r="H307" s="60"/>
      <c r="I307" s="9"/>
      <c r="J307" s="245"/>
      <c r="K307" s="32">
        <f t="shared" si="45"/>
        <v>0</v>
      </c>
      <c r="L307" s="32">
        <f t="shared" si="46"/>
        <v>0</v>
      </c>
      <c r="M307" s="318" t="str">
        <f t="shared" si="47"/>
        <v xml:space="preserve"> </v>
      </c>
      <c r="N307" s="239">
        <f t="shared" si="48"/>
        <v>0</v>
      </c>
      <c r="O307" s="95">
        <f t="shared" si="43"/>
        <v>0</v>
      </c>
      <c r="P307" s="95">
        <f t="shared" si="49"/>
        <v>0</v>
      </c>
      <c r="Q307" s="352">
        <f t="shared" si="44"/>
        <v>0</v>
      </c>
      <c r="R307" s="9"/>
      <c r="V307" s="32">
        <f t="shared" si="50"/>
        <v>0</v>
      </c>
    </row>
    <row r="308" spans="1:22" x14ac:dyDescent="0.2">
      <c r="A308" s="70">
        <f t="shared" si="51"/>
        <v>295</v>
      </c>
      <c r="B308" s="303">
        <f t="shared" si="42"/>
        <v>0</v>
      </c>
      <c r="C308" s="304"/>
      <c r="D308" s="106"/>
      <c r="E308" s="106"/>
      <c r="F308" s="4"/>
      <c r="G308" s="40"/>
      <c r="H308" s="60"/>
      <c r="I308" s="9"/>
      <c r="J308" s="245"/>
      <c r="K308" s="32">
        <f t="shared" si="45"/>
        <v>0</v>
      </c>
      <c r="L308" s="32">
        <f t="shared" si="46"/>
        <v>0</v>
      </c>
      <c r="M308" s="318" t="str">
        <f t="shared" si="47"/>
        <v xml:space="preserve"> </v>
      </c>
      <c r="N308" s="239">
        <f t="shared" si="48"/>
        <v>0</v>
      </c>
      <c r="O308" s="95">
        <f t="shared" si="43"/>
        <v>0</v>
      </c>
      <c r="P308" s="95">
        <f t="shared" si="49"/>
        <v>0</v>
      </c>
      <c r="Q308" s="352">
        <f t="shared" si="44"/>
        <v>0</v>
      </c>
      <c r="R308" s="9"/>
      <c r="V308" s="32">
        <f t="shared" si="50"/>
        <v>0</v>
      </c>
    </row>
    <row r="309" spans="1:22" x14ac:dyDescent="0.2">
      <c r="A309" s="70">
        <f t="shared" si="51"/>
        <v>296</v>
      </c>
      <c r="B309" s="303">
        <f t="shared" si="42"/>
        <v>0</v>
      </c>
      <c r="C309" s="304"/>
      <c r="D309" s="106"/>
      <c r="E309" s="106"/>
      <c r="F309" s="4"/>
      <c r="G309" s="40"/>
      <c r="H309" s="60"/>
      <c r="I309" s="9"/>
      <c r="J309" s="245"/>
      <c r="K309" s="32">
        <f t="shared" si="45"/>
        <v>0</v>
      </c>
      <c r="L309" s="32">
        <f t="shared" si="46"/>
        <v>0</v>
      </c>
      <c r="M309" s="318" t="str">
        <f t="shared" si="47"/>
        <v xml:space="preserve"> </v>
      </c>
      <c r="N309" s="239">
        <f t="shared" si="48"/>
        <v>0</v>
      </c>
      <c r="O309" s="95">
        <f t="shared" si="43"/>
        <v>0</v>
      </c>
      <c r="P309" s="95">
        <f t="shared" si="49"/>
        <v>0</v>
      </c>
      <c r="Q309" s="352">
        <f t="shared" si="44"/>
        <v>0</v>
      </c>
      <c r="R309" s="9"/>
      <c r="V309" s="32">
        <f t="shared" si="50"/>
        <v>0</v>
      </c>
    </row>
    <row r="310" spans="1:22" x14ac:dyDescent="0.2">
      <c r="A310" s="70">
        <f t="shared" si="51"/>
        <v>297</v>
      </c>
      <c r="B310" s="303">
        <f t="shared" si="42"/>
        <v>0</v>
      </c>
      <c r="C310" s="304"/>
      <c r="D310" s="106"/>
      <c r="E310" s="106"/>
      <c r="F310" s="4"/>
      <c r="G310" s="40"/>
      <c r="H310" s="60"/>
      <c r="I310" s="9"/>
      <c r="J310" s="245"/>
      <c r="K310" s="32">
        <f t="shared" si="45"/>
        <v>0</v>
      </c>
      <c r="L310" s="32">
        <f t="shared" si="46"/>
        <v>0</v>
      </c>
      <c r="M310" s="318" t="str">
        <f t="shared" si="47"/>
        <v xml:space="preserve"> </v>
      </c>
      <c r="N310" s="239">
        <f t="shared" si="48"/>
        <v>0</v>
      </c>
      <c r="O310" s="95">
        <f t="shared" si="43"/>
        <v>0</v>
      </c>
      <c r="P310" s="95">
        <f t="shared" si="49"/>
        <v>0</v>
      </c>
      <c r="Q310" s="352">
        <f t="shared" si="44"/>
        <v>0</v>
      </c>
      <c r="R310" s="9"/>
      <c r="V310" s="32">
        <f t="shared" si="50"/>
        <v>0</v>
      </c>
    </row>
    <row r="311" spans="1:22" x14ac:dyDescent="0.2">
      <c r="A311" s="70">
        <f t="shared" si="51"/>
        <v>298</v>
      </c>
      <c r="B311" s="303">
        <f t="shared" si="42"/>
        <v>0</v>
      </c>
      <c r="C311" s="304"/>
      <c r="D311" s="106"/>
      <c r="E311" s="106"/>
      <c r="F311" s="4"/>
      <c r="G311" s="40"/>
      <c r="H311" s="60"/>
      <c r="I311" s="9"/>
      <c r="J311" s="245"/>
      <c r="K311" s="32">
        <f t="shared" si="45"/>
        <v>0</v>
      </c>
      <c r="L311" s="32">
        <f t="shared" si="46"/>
        <v>0</v>
      </c>
      <c r="M311" s="318" t="str">
        <f t="shared" si="47"/>
        <v xml:space="preserve"> </v>
      </c>
      <c r="N311" s="239">
        <f t="shared" si="48"/>
        <v>0</v>
      </c>
      <c r="O311" s="95">
        <f t="shared" si="43"/>
        <v>0</v>
      </c>
      <c r="P311" s="95">
        <f t="shared" si="49"/>
        <v>0</v>
      </c>
      <c r="Q311" s="352">
        <f t="shared" si="44"/>
        <v>0</v>
      </c>
      <c r="R311" s="9"/>
      <c r="V311" s="32">
        <f t="shared" si="50"/>
        <v>0</v>
      </c>
    </row>
    <row r="312" spans="1:22" x14ac:dyDescent="0.2">
      <c r="A312" s="70">
        <f t="shared" si="51"/>
        <v>299</v>
      </c>
      <c r="B312" s="303">
        <f t="shared" si="42"/>
        <v>0</v>
      </c>
      <c r="C312" s="304"/>
      <c r="D312" s="106"/>
      <c r="E312" s="106"/>
      <c r="F312" s="4"/>
      <c r="G312" s="40"/>
      <c r="H312" s="60"/>
      <c r="I312" s="9"/>
      <c r="J312" s="245"/>
      <c r="K312" s="32">
        <f t="shared" si="45"/>
        <v>0</v>
      </c>
      <c r="L312" s="32">
        <f t="shared" si="46"/>
        <v>0</v>
      </c>
      <c r="M312" s="318" t="str">
        <f t="shared" si="47"/>
        <v xml:space="preserve"> </v>
      </c>
      <c r="N312" s="239">
        <f t="shared" si="48"/>
        <v>0</v>
      </c>
      <c r="O312" s="95">
        <f t="shared" si="43"/>
        <v>0</v>
      </c>
      <c r="P312" s="95">
        <f t="shared" si="49"/>
        <v>0</v>
      </c>
      <c r="Q312" s="352">
        <f t="shared" si="44"/>
        <v>0</v>
      </c>
      <c r="R312" s="9"/>
      <c r="V312" s="32">
        <f t="shared" si="50"/>
        <v>0</v>
      </c>
    </row>
    <row r="313" spans="1:22" x14ac:dyDescent="0.2">
      <c r="A313" s="70">
        <f t="shared" si="51"/>
        <v>300</v>
      </c>
      <c r="B313" s="303">
        <f t="shared" si="42"/>
        <v>0</v>
      </c>
      <c r="C313" s="304"/>
      <c r="D313" s="106"/>
      <c r="E313" s="106"/>
      <c r="F313" s="4"/>
      <c r="G313" s="40"/>
      <c r="H313" s="60"/>
      <c r="I313" s="9"/>
      <c r="J313" s="245"/>
      <c r="K313" s="32">
        <f t="shared" si="45"/>
        <v>0</v>
      </c>
      <c r="L313" s="32">
        <f t="shared" si="46"/>
        <v>0</v>
      </c>
      <c r="M313" s="318" t="str">
        <f t="shared" si="47"/>
        <v xml:space="preserve"> </v>
      </c>
      <c r="N313" s="239">
        <f t="shared" si="48"/>
        <v>0</v>
      </c>
      <c r="O313" s="95">
        <f t="shared" si="43"/>
        <v>0</v>
      </c>
      <c r="P313" s="95">
        <f t="shared" si="49"/>
        <v>0</v>
      </c>
      <c r="Q313" s="352">
        <f t="shared" si="44"/>
        <v>0</v>
      </c>
      <c r="R313" s="9"/>
      <c r="V313" s="32">
        <f t="shared" si="50"/>
        <v>0</v>
      </c>
    </row>
    <row r="314" spans="1:22" x14ac:dyDescent="0.2">
      <c r="A314" s="70">
        <f t="shared" si="51"/>
        <v>301</v>
      </c>
      <c r="B314" s="303">
        <f t="shared" si="42"/>
        <v>0</v>
      </c>
      <c r="C314" s="304"/>
      <c r="D314" s="106"/>
      <c r="E314" s="106"/>
      <c r="F314" s="4"/>
      <c r="G314" s="40"/>
      <c r="H314" s="60"/>
      <c r="I314" s="9"/>
      <c r="J314" s="245"/>
      <c r="K314" s="32">
        <f t="shared" si="45"/>
        <v>0</v>
      </c>
      <c r="L314" s="32">
        <f t="shared" si="46"/>
        <v>0</v>
      </c>
      <c r="M314" s="318" t="str">
        <f t="shared" si="47"/>
        <v xml:space="preserve"> </v>
      </c>
      <c r="N314" s="239">
        <f t="shared" si="48"/>
        <v>0</v>
      </c>
      <c r="O314" s="95">
        <f t="shared" si="43"/>
        <v>0</v>
      </c>
      <c r="P314" s="95">
        <f t="shared" si="49"/>
        <v>0</v>
      </c>
      <c r="Q314" s="352">
        <f t="shared" si="44"/>
        <v>0</v>
      </c>
      <c r="R314" s="9"/>
      <c r="V314" s="32">
        <f t="shared" si="50"/>
        <v>0</v>
      </c>
    </row>
    <row r="315" spans="1:22" x14ac:dyDescent="0.2">
      <c r="A315" s="70">
        <f t="shared" si="51"/>
        <v>302</v>
      </c>
      <c r="B315" s="303">
        <f t="shared" si="42"/>
        <v>0</v>
      </c>
      <c r="C315" s="304"/>
      <c r="D315" s="106"/>
      <c r="E315" s="106"/>
      <c r="F315" s="4"/>
      <c r="G315" s="40"/>
      <c r="H315" s="60"/>
      <c r="I315" s="9"/>
      <c r="J315" s="245"/>
      <c r="K315" s="32">
        <f t="shared" si="45"/>
        <v>0</v>
      </c>
      <c r="L315" s="32">
        <f t="shared" si="46"/>
        <v>0</v>
      </c>
      <c r="M315" s="318" t="str">
        <f t="shared" si="47"/>
        <v xml:space="preserve"> </v>
      </c>
      <c r="N315" s="239">
        <f t="shared" si="48"/>
        <v>0</v>
      </c>
      <c r="O315" s="95">
        <f t="shared" si="43"/>
        <v>0</v>
      </c>
      <c r="P315" s="95">
        <f t="shared" si="49"/>
        <v>0</v>
      </c>
      <c r="Q315" s="352">
        <f t="shared" si="44"/>
        <v>0</v>
      </c>
      <c r="R315" s="9"/>
      <c r="V315" s="32">
        <f t="shared" si="50"/>
        <v>0</v>
      </c>
    </row>
    <row r="316" spans="1:22" x14ac:dyDescent="0.2">
      <c r="A316" s="70">
        <f t="shared" si="51"/>
        <v>303</v>
      </c>
      <c r="B316" s="303">
        <f t="shared" si="42"/>
        <v>0</v>
      </c>
      <c r="C316" s="304"/>
      <c r="D316" s="106"/>
      <c r="E316" s="106"/>
      <c r="F316" s="4"/>
      <c r="G316" s="40"/>
      <c r="H316" s="60"/>
      <c r="I316" s="9"/>
      <c r="J316" s="245"/>
      <c r="K316" s="32">
        <f t="shared" si="45"/>
        <v>0</v>
      </c>
      <c r="L316" s="32">
        <f t="shared" si="46"/>
        <v>0</v>
      </c>
      <c r="M316" s="318" t="str">
        <f t="shared" si="47"/>
        <v xml:space="preserve"> </v>
      </c>
      <c r="N316" s="239">
        <f t="shared" si="48"/>
        <v>0</v>
      </c>
      <c r="O316" s="95">
        <f t="shared" si="43"/>
        <v>0</v>
      </c>
      <c r="P316" s="95">
        <f t="shared" si="49"/>
        <v>0</v>
      </c>
      <c r="Q316" s="352">
        <f t="shared" si="44"/>
        <v>0</v>
      </c>
      <c r="R316" s="9"/>
      <c r="V316" s="32">
        <f t="shared" si="50"/>
        <v>0</v>
      </c>
    </row>
    <row r="317" spans="1:22" x14ac:dyDescent="0.2">
      <c r="A317" s="70">
        <f t="shared" si="51"/>
        <v>304</v>
      </c>
      <c r="B317" s="303">
        <f t="shared" si="42"/>
        <v>0</v>
      </c>
      <c r="C317" s="304"/>
      <c r="D317" s="106"/>
      <c r="E317" s="106"/>
      <c r="F317" s="4"/>
      <c r="G317" s="40"/>
      <c r="H317" s="60"/>
      <c r="I317" s="9"/>
      <c r="J317" s="245"/>
      <c r="K317" s="32">
        <f t="shared" si="45"/>
        <v>0</v>
      </c>
      <c r="L317" s="32">
        <f t="shared" si="46"/>
        <v>0</v>
      </c>
      <c r="M317" s="318" t="str">
        <f t="shared" si="47"/>
        <v xml:space="preserve"> </v>
      </c>
      <c r="N317" s="239">
        <f t="shared" si="48"/>
        <v>0</v>
      </c>
      <c r="O317" s="95">
        <f t="shared" si="43"/>
        <v>0</v>
      </c>
      <c r="P317" s="95">
        <f t="shared" si="49"/>
        <v>0</v>
      </c>
      <c r="Q317" s="352">
        <f t="shared" si="44"/>
        <v>0</v>
      </c>
      <c r="R317" s="9"/>
      <c r="V317" s="32">
        <f t="shared" si="50"/>
        <v>0</v>
      </c>
    </row>
    <row r="318" spans="1:22" x14ac:dyDescent="0.2">
      <c r="A318" s="70">
        <f t="shared" si="51"/>
        <v>305</v>
      </c>
      <c r="B318" s="303">
        <f t="shared" si="42"/>
        <v>0</v>
      </c>
      <c r="C318" s="304"/>
      <c r="D318" s="106"/>
      <c r="E318" s="106"/>
      <c r="F318" s="4"/>
      <c r="G318" s="40"/>
      <c r="H318" s="60"/>
      <c r="I318" s="9"/>
      <c r="J318" s="245"/>
      <c r="K318" s="32">
        <f t="shared" si="45"/>
        <v>0</v>
      </c>
      <c r="L318" s="32">
        <f t="shared" si="46"/>
        <v>0</v>
      </c>
      <c r="M318" s="318" t="str">
        <f t="shared" si="47"/>
        <v xml:space="preserve"> </v>
      </c>
      <c r="N318" s="239">
        <f t="shared" si="48"/>
        <v>0</v>
      </c>
      <c r="O318" s="95">
        <f t="shared" si="43"/>
        <v>0</v>
      </c>
      <c r="P318" s="95">
        <f t="shared" si="49"/>
        <v>0</v>
      </c>
      <c r="Q318" s="352">
        <f t="shared" si="44"/>
        <v>0</v>
      </c>
      <c r="R318" s="9"/>
      <c r="V318" s="32">
        <f t="shared" si="50"/>
        <v>0</v>
      </c>
    </row>
    <row r="319" spans="1:22" x14ac:dyDescent="0.2">
      <c r="A319" s="70">
        <f t="shared" si="51"/>
        <v>306</v>
      </c>
      <c r="B319" s="303">
        <f t="shared" si="42"/>
        <v>0</v>
      </c>
      <c r="C319" s="304"/>
      <c r="D319" s="106"/>
      <c r="E319" s="106"/>
      <c r="F319" s="4"/>
      <c r="G319" s="40"/>
      <c r="H319" s="60"/>
      <c r="I319" s="9"/>
      <c r="J319" s="245"/>
      <c r="K319" s="32">
        <f t="shared" si="45"/>
        <v>0</v>
      </c>
      <c r="L319" s="32">
        <f t="shared" si="46"/>
        <v>0</v>
      </c>
      <c r="M319" s="318" t="str">
        <f t="shared" si="47"/>
        <v xml:space="preserve"> </v>
      </c>
      <c r="N319" s="239">
        <f t="shared" si="48"/>
        <v>0</v>
      </c>
      <c r="O319" s="95">
        <f t="shared" si="43"/>
        <v>0</v>
      </c>
      <c r="P319" s="95">
        <f t="shared" si="49"/>
        <v>0</v>
      </c>
      <c r="Q319" s="352">
        <f t="shared" si="44"/>
        <v>0</v>
      </c>
      <c r="R319" s="9"/>
      <c r="V319" s="32">
        <f t="shared" si="50"/>
        <v>0</v>
      </c>
    </row>
    <row r="320" spans="1:22" x14ac:dyDescent="0.2">
      <c r="A320" s="70">
        <f t="shared" si="51"/>
        <v>307</v>
      </c>
      <c r="B320" s="303">
        <f t="shared" si="42"/>
        <v>0</v>
      </c>
      <c r="C320" s="304"/>
      <c r="D320" s="106"/>
      <c r="E320" s="106"/>
      <c r="F320" s="4"/>
      <c r="G320" s="40"/>
      <c r="H320" s="60"/>
      <c r="I320" s="9"/>
      <c r="J320" s="245"/>
      <c r="K320" s="32">
        <f t="shared" si="45"/>
        <v>0</v>
      </c>
      <c r="L320" s="32">
        <f t="shared" si="46"/>
        <v>0</v>
      </c>
      <c r="M320" s="318" t="str">
        <f t="shared" si="47"/>
        <v xml:space="preserve"> </v>
      </c>
      <c r="N320" s="239">
        <f t="shared" si="48"/>
        <v>0</v>
      </c>
      <c r="O320" s="95">
        <f t="shared" si="43"/>
        <v>0</v>
      </c>
      <c r="P320" s="95">
        <f t="shared" si="49"/>
        <v>0</v>
      </c>
      <c r="Q320" s="352">
        <f t="shared" si="44"/>
        <v>0</v>
      </c>
      <c r="R320" s="9"/>
      <c r="V320" s="32">
        <f t="shared" si="50"/>
        <v>0</v>
      </c>
    </row>
    <row r="321" spans="1:22" x14ac:dyDescent="0.2">
      <c r="A321" s="70">
        <f t="shared" si="51"/>
        <v>308</v>
      </c>
      <c r="B321" s="303">
        <f t="shared" si="42"/>
        <v>0</v>
      </c>
      <c r="C321" s="304"/>
      <c r="D321" s="106"/>
      <c r="E321" s="106"/>
      <c r="F321" s="4"/>
      <c r="G321" s="40"/>
      <c r="H321" s="60"/>
      <c r="I321" s="9"/>
      <c r="J321" s="245"/>
      <c r="K321" s="32">
        <f t="shared" si="45"/>
        <v>0</v>
      </c>
      <c r="L321" s="32">
        <f t="shared" si="46"/>
        <v>0</v>
      </c>
      <c r="M321" s="318" t="str">
        <f t="shared" si="47"/>
        <v xml:space="preserve"> </v>
      </c>
      <c r="N321" s="239">
        <f t="shared" si="48"/>
        <v>0</v>
      </c>
      <c r="O321" s="95">
        <f t="shared" si="43"/>
        <v>0</v>
      </c>
      <c r="P321" s="95">
        <f t="shared" si="49"/>
        <v>0</v>
      </c>
      <c r="Q321" s="352">
        <f t="shared" si="44"/>
        <v>0</v>
      </c>
      <c r="R321" s="9"/>
      <c r="V321" s="32">
        <f t="shared" si="50"/>
        <v>0</v>
      </c>
    </row>
    <row r="322" spans="1:22" x14ac:dyDescent="0.2">
      <c r="A322" s="70">
        <f t="shared" si="51"/>
        <v>309</v>
      </c>
      <c r="B322" s="303">
        <f t="shared" si="42"/>
        <v>0</v>
      </c>
      <c r="C322" s="304"/>
      <c r="D322" s="106"/>
      <c r="E322" s="106"/>
      <c r="F322" s="4"/>
      <c r="G322" s="40"/>
      <c r="H322" s="60"/>
      <c r="I322" s="9"/>
      <c r="J322" s="245"/>
      <c r="K322" s="32">
        <f t="shared" si="45"/>
        <v>0</v>
      </c>
      <c r="L322" s="32">
        <f t="shared" si="46"/>
        <v>0</v>
      </c>
      <c r="M322" s="318" t="str">
        <f t="shared" si="47"/>
        <v xml:space="preserve"> </v>
      </c>
      <c r="N322" s="239">
        <f t="shared" si="48"/>
        <v>0</v>
      </c>
      <c r="O322" s="95">
        <f t="shared" si="43"/>
        <v>0</v>
      </c>
      <c r="P322" s="95">
        <f t="shared" si="49"/>
        <v>0</v>
      </c>
      <c r="Q322" s="352">
        <f t="shared" si="44"/>
        <v>0</v>
      </c>
      <c r="R322" s="9"/>
      <c r="V322" s="32">
        <f t="shared" si="50"/>
        <v>0</v>
      </c>
    </row>
    <row r="323" spans="1:22" x14ac:dyDescent="0.2">
      <c r="A323" s="70">
        <f t="shared" si="51"/>
        <v>310</v>
      </c>
      <c r="B323" s="303">
        <f t="shared" si="42"/>
        <v>0</v>
      </c>
      <c r="C323" s="304"/>
      <c r="D323" s="106"/>
      <c r="E323" s="106"/>
      <c r="F323" s="4"/>
      <c r="G323" s="40"/>
      <c r="H323" s="60"/>
      <c r="I323" s="9"/>
      <c r="J323" s="245"/>
      <c r="K323" s="32">
        <f t="shared" si="45"/>
        <v>0</v>
      </c>
      <c r="L323" s="32">
        <f t="shared" si="46"/>
        <v>0</v>
      </c>
      <c r="M323" s="318" t="str">
        <f t="shared" si="47"/>
        <v xml:space="preserve"> </v>
      </c>
      <c r="N323" s="239">
        <f t="shared" si="48"/>
        <v>0</v>
      </c>
      <c r="O323" s="95">
        <f t="shared" si="43"/>
        <v>0</v>
      </c>
      <c r="P323" s="95">
        <f t="shared" si="49"/>
        <v>0</v>
      </c>
      <c r="Q323" s="352">
        <f t="shared" si="44"/>
        <v>0</v>
      </c>
      <c r="R323" s="9"/>
      <c r="V323" s="32">
        <f t="shared" si="50"/>
        <v>0</v>
      </c>
    </row>
    <row r="324" spans="1:22" x14ac:dyDescent="0.2">
      <c r="A324" s="70">
        <f t="shared" si="51"/>
        <v>311</v>
      </c>
      <c r="B324" s="303">
        <f t="shared" si="42"/>
        <v>0</v>
      </c>
      <c r="C324" s="304"/>
      <c r="D324" s="106"/>
      <c r="E324" s="106"/>
      <c r="F324" s="4"/>
      <c r="G324" s="40"/>
      <c r="H324" s="60"/>
      <c r="I324" s="9"/>
      <c r="J324" s="245"/>
      <c r="K324" s="32">
        <f t="shared" si="45"/>
        <v>0</v>
      </c>
      <c r="L324" s="32">
        <f t="shared" si="46"/>
        <v>0</v>
      </c>
      <c r="M324" s="318" t="str">
        <f t="shared" si="47"/>
        <v xml:space="preserve"> </v>
      </c>
      <c r="N324" s="239">
        <f t="shared" si="48"/>
        <v>0</v>
      </c>
      <c r="O324" s="95">
        <f t="shared" si="43"/>
        <v>0</v>
      </c>
      <c r="P324" s="95">
        <f t="shared" si="49"/>
        <v>0</v>
      </c>
      <c r="Q324" s="352">
        <f t="shared" si="44"/>
        <v>0</v>
      </c>
      <c r="R324" s="9"/>
      <c r="V324" s="32">
        <f t="shared" si="50"/>
        <v>0</v>
      </c>
    </row>
    <row r="325" spans="1:22" x14ac:dyDescent="0.2">
      <c r="A325" s="70">
        <f t="shared" si="51"/>
        <v>312</v>
      </c>
      <c r="B325" s="303">
        <f t="shared" si="42"/>
        <v>0</v>
      </c>
      <c r="C325" s="304"/>
      <c r="D325" s="106"/>
      <c r="E325" s="106"/>
      <c r="F325" s="4"/>
      <c r="G325" s="40"/>
      <c r="H325" s="60"/>
      <c r="I325" s="9"/>
      <c r="J325" s="245"/>
      <c r="K325" s="32">
        <f t="shared" si="45"/>
        <v>0</v>
      </c>
      <c r="L325" s="32">
        <f t="shared" si="46"/>
        <v>0</v>
      </c>
      <c r="M325" s="318" t="str">
        <f t="shared" si="47"/>
        <v xml:space="preserve"> </v>
      </c>
      <c r="N325" s="239">
        <f t="shared" si="48"/>
        <v>0</v>
      </c>
      <c r="O325" s="95">
        <f t="shared" si="43"/>
        <v>0</v>
      </c>
      <c r="P325" s="95">
        <f t="shared" si="49"/>
        <v>0</v>
      </c>
      <c r="Q325" s="352">
        <f t="shared" si="44"/>
        <v>0</v>
      </c>
      <c r="R325" s="9"/>
      <c r="V325" s="32">
        <f t="shared" si="50"/>
        <v>0</v>
      </c>
    </row>
    <row r="326" spans="1:22" x14ac:dyDescent="0.2">
      <c r="A326" s="70">
        <f t="shared" si="51"/>
        <v>313</v>
      </c>
      <c r="B326" s="303">
        <f t="shared" si="42"/>
        <v>0</v>
      </c>
      <c r="C326" s="304"/>
      <c r="D326" s="106"/>
      <c r="E326" s="106"/>
      <c r="F326" s="4"/>
      <c r="G326" s="40"/>
      <c r="H326" s="60"/>
      <c r="I326" s="9"/>
      <c r="J326" s="245"/>
      <c r="K326" s="32">
        <f t="shared" si="45"/>
        <v>0</v>
      </c>
      <c r="L326" s="32">
        <f t="shared" si="46"/>
        <v>0</v>
      </c>
      <c r="M326" s="318" t="str">
        <f t="shared" si="47"/>
        <v xml:space="preserve"> </v>
      </c>
      <c r="N326" s="239">
        <f t="shared" si="48"/>
        <v>0</v>
      </c>
      <c r="O326" s="95">
        <f t="shared" si="43"/>
        <v>0</v>
      </c>
      <c r="P326" s="95">
        <f t="shared" si="49"/>
        <v>0</v>
      </c>
      <c r="Q326" s="352">
        <f t="shared" si="44"/>
        <v>0</v>
      </c>
      <c r="R326" s="9"/>
      <c r="V326" s="32">
        <f t="shared" si="50"/>
        <v>0</v>
      </c>
    </row>
    <row r="327" spans="1:22" x14ac:dyDescent="0.2">
      <c r="A327" s="70">
        <f t="shared" si="51"/>
        <v>314</v>
      </c>
      <c r="B327" s="303">
        <f t="shared" si="42"/>
        <v>0</v>
      </c>
      <c r="C327" s="304"/>
      <c r="D327" s="106"/>
      <c r="E327" s="106"/>
      <c r="F327" s="4"/>
      <c r="G327" s="40"/>
      <c r="H327" s="60"/>
      <c r="I327" s="9"/>
      <c r="J327" s="245"/>
      <c r="K327" s="32">
        <f t="shared" si="45"/>
        <v>0</v>
      </c>
      <c r="L327" s="32">
        <f t="shared" si="46"/>
        <v>0</v>
      </c>
      <c r="M327" s="318" t="str">
        <f t="shared" si="47"/>
        <v xml:space="preserve"> </v>
      </c>
      <c r="N327" s="239">
        <f t="shared" si="48"/>
        <v>0</v>
      </c>
      <c r="O327" s="95">
        <f t="shared" si="43"/>
        <v>0</v>
      </c>
      <c r="P327" s="95">
        <f t="shared" si="49"/>
        <v>0</v>
      </c>
      <c r="Q327" s="352">
        <f t="shared" si="44"/>
        <v>0</v>
      </c>
      <c r="R327" s="9"/>
      <c r="V327" s="32">
        <f t="shared" si="50"/>
        <v>0</v>
      </c>
    </row>
    <row r="328" spans="1:22" x14ac:dyDescent="0.2">
      <c r="A328" s="70">
        <f t="shared" si="51"/>
        <v>315</v>
      </c>
      <c r="B328" s="303">
        <f t="shared" si="42"/>
        <v>0</v>
      </c>
      <c r="C328" s="304"/>
      <c r="D328" s="106"/>
      <c r="E328" s="106"/>
      <c r="F328" s="4"/>
      <c r="G328" s="40"/>
      <c r="H328" s="60"/>
      <c r="I328" s="9"/>
      <c r="J328" s="245"/>
      <c r="K328" s="32">
        <f t="shared" si="45"/>
        <v>0</v>
      </c>
      <c r="L328" s="32">
        <f t="shared" si="46"/>
        <v>0</v>
      </c>
      <c r="M328" s="318" t="str">
        <f t="shared" si="47"/>
        <v xml:space="preserve"> </v>
      </c>
      <c r="N328" s="239">
        <f t="shared" si="48"/>
        <v>0</v>
      </c>
      <c r="O328" s="95">
        <f t="shared" si="43"/>
        <v>0</v>
      </c>
      <c r="P328" s="95">
        <f t="shared" si="49"/>
        <v>0</v>
      </c>
      <c r="Q328" s="352">
        <f t="shared" si="44"/>
        <v>0</v>
      </c>
      <c r="R328" s="9"/>
      <c r="V328" s="32">
        <f t="shared" si="50"/>
        <v>0</v>
      </c>
    </row>
    <row r="329" spans="1:22" x14ac:dyDescent="0.2">
      <c r="A329" s="70">
        <f t="shared" si="51"/>
        <v>316</v>
      </c>
      <c r="B329" s="303">
        <f t="shared" si="42"/>
        <v>0</v>
      </c>
      <c r="C329" s="304"/>
      <c r="D329" s="106"/>
      <c r="E329" s="106"/>
      <c r="F329" s="4"/>
      <c r="G329" s="40"/>
      <c r="H329" s="60"/>
      <c r="I329" s="9"/>
      <c r="J329" s="245"/>
      <c r="K329" s="32">
        <f t="shared" si="45"/>
        <v>0</v>
      </c>
      <c r="L329" s="32">
        <f t="shared" si="46"/>
        <v>0</v>
      </c>
      <c r="M329" s="318" t="str">
        <f t="shared" si="47"/>
        <v xml:space="preserve"> </v>
      </c>
      <c r="N329" s="239">
        <f t="shared" si="48"/>
        <v>0</v>
      </c>
      <c r="O329" s="95">
        <f t="shared" si="43"/>
        <v>0</v>
      </c>
      <c r="P329" s="95">
        <f t="shared" si="49"/>
        <v>0</v>
      </c>
      <c r="Q329" s="352">
        <f t="shared" si="44"/>
        <v>0</v>
      </c>
      <c r="R329" s="9"/>
      <c r="V329" s="32">
        <f t="shared" si="50"/>
        <v>0</v>
      </c>
    </row>
    <row r="330" spans="1:22" x14ac:dyDescent="0.2">
      <c r="A330" s="70">
        <f t="shared" si="51"/>
        <v>317</v>
      </c>
      <c r="B330" s="303">
        <f t="shared" si="42"/>
        <v>0</v>
      </c>
      <c r="C330" s="304"/>
      <c r="D330" s="106"/>
      <c r="E330" s="106"/>
      <c r="F330" s="4"/>
      <c r="G330" s="40"/>
      <c r="H330" s="60"/>
      <c r="I330" s="9"/>
      <c r="J330" s="245"/>
      <c r="K330" s="32">
        <f t="shared" si="45"/>
        <v>0</v>
      </c>
      <c r="L330" s="32">
        <f t="shared" si="46"/>
        <v>0</v>
      </c>
      <c r="M330" s="318" t="str">
        <f t="shared" si="47"/>
        <v xml:space="preserve"> </v>
      </c>
      <c r="N330" s="239">
        <f t="shared" si="48"/>
        <v>0</v>
      </c>
      <c r="O330" s="95">
        <f t="shared" si="43"/>
        <v>0</v>
      </c>
      <c r="P330" s="95">
        <f t="shared" si="49"/>
        <v>0</v>
      </c>
      <c r="Q330" s="352">
        <f t="shared" si="44"/>
        <v>0</v>
      </c>
      <c r="R330" s="9"/>
      <c r="V330" s="32">
        <f t="shared" si="50"/>
        <v>0</v>
      </c>
    </row>
    <row r="331" spans="1:22" x14ac:dyDescent="0.2">
      <c r="A331" s="70">
        <f t="shared" si="51"/>
        <v>318</v>
      </c>
      <c r="B331" s="303">
        <f t="shared" si="42"/>
        <v>0</v>
      </c>
      <c r="C331" s="304"/>
      <c r="D331" s="106"/>
      <c r="E331" s="106"/>
      <c r="F331" s="4"/>
      <c r="G331" s="40"/>
      <c r="H331" s="60"/>
      <c r="I331" s="9"/>
      <c r="J331" s="245"/>
      <c r="K331" s="32">
        <f t="shared" si="45"/>
        <v>0</v>
      </c>
      <c r="L331" s="32">
        <f t="shared" si="46"/>
        <v>0</v>
      </c>
      <c r="M331" s="318" t="str">
        <f t="shared" si="47"/>
        <v xml:space="preserve"> </v>
      </c>
      <c r="N331" s="239">
        <f t="shared" si="48"/>
        <v>0</v>
      </c>
      <c r="O331" s="95">
        <f t="shared" si="43"/>
        <v>0</v>
      </c>
      <c r="P331" s="95">
        <f t="shared" si="49"/>
        <v>0</v>
      </c>
      <c r="Q331" s="352">
        <f t="shared" si="44"/>
        <v>0</v>
      </c>
      <c r="R331" s="9"/>
      <c r="V331" s="32">
        <f t="shared" si="50"/>
        <v>0</v>
      </c>
    </row>
    <row r="332" spans="1:22" x14ac:dyDescent="0.2">
      <c r="A332" s="70">
        <f t="shared" si="51"/>
        <v>319</v>
      </c>
      <c r="B332" s="303">
        <f t="shared" si="42"/>
        <v>0</v>
      </c>
      <c r="C332" s="304"/>
      <c r="D332" s="106"/>
      <c r="E332" s="106"/>
      <c r="F332" s="4"/>
      <c r="G332" s="40"/>
      <c r="H332" s="60"/>
      <c r="I332" s="9"/>
      <c r="J332" s="245"/>
      <c r="K332" s="32">
        <f t="shared" si="45"/>
        <v>0</v>
      </c>
      <c r="L332" s="32">
        <f t="shared" si="46"/>
        <v>0</v>
      </c>
      <c r="M332" s="318" t="str">
        <f t="shared" si="47"/>
        <v xml:space="preserve"> </v>
      </c>
      <c r="N332" s="239">
        <f t="shared" si="48"/>
        <v>0</v>
      </c>
      <c r="O332" s="95">
        <f t="shared" si="43"/>
        <v>0</v>
      </c>
      <c r="P332" s="95">
        <f t="shared" si="49"/>
        <v>0</v>
      </c>
      <c r="Q332" s="352">
        <f t="shared" si="44"/>
        <v>0</v>
      </c>
      <c r="R332" s="9"/>
      <c r="V332" s="32">
        <f t="shared" si="50"/>
        <v>0</v>
      </c>
    </row>
    <row r="333" spans="1:22" x14ac:dyDescent="0.2">
      <c r="A333" s="70">
        <f t="shared" si="51"/>
        <v>320</v>
      </c>
      <c r="B333" s="303">
        <f t="shared" si="42"/>
        <v>0</v>
      </c>
      <c r="C333" s="304"/>
      <c r="D333" s="106"/>
      <c r="E333" s="106"/>
      <c r="F333" s="4"/>
      <c r="G333" s="40"/>
      <c r="H333" s="60"/>
      <c r="I333" s="9"/>
      <c r="J333" s="245"/>
      <c r="K333" s="32">
        <f t="shared" si="45"/>
        <v>0</v>
      </c>
      <c r="L333" s="32">
        <f t="shared" si="46"/>
        <v>0</v>
      </c>
      <c r="M333" s="318" t="str">
        <f t="shared" si="47"/>
        <v xml:space="preserve"> </v>
      </c>
      <c r="N333" s="239">
        <f t="shared" si="48"/>
        <v>0</v>
      </c>
      <c r="O333" s="95">
        <f t="shared" si="43"/>
        <v>0</v>
      </c>
      <c r="P333" s="95">
        <f t="shared" si="49"/>
        <v>0</v>
      </c>
      <c r="Q333" s="352">
        <f t="shared" si="44"/>
        <v>0</v>
      </c>
      <c r="R333" s="9"/>
      <c r="V333" s="32">
        <f t="shared" si="50"/>
        <v>0</v>
      </c>
    </row>
    <row r="334" spans="1:22" x14ac:dyDescent="0.2">
      <c r="A334" s="70">
        <f t="shared" si="51"/>
        <v>321</v>
      </c>
      <c r="B334" s="303">
        <f t="shared" ref="B334:B397" si="52">IF(ISBLANK(E334),0,VLOOKUP(TRIM(E334),AllVarieties,4,FALSE))</f>
        <v>0</v>
      </c>
      <c r="C334" s="304"/>
      <c r="D334" s="106"/>
      <c r="E334" s="106"/>
      <c r="F334" s="4"/>
      <c r="G334" s="40"/>
      <c r="H334" s="60"/>
      <c r="I334" s="9"/>
      <c r="J334" s="245"/>
      <c r="K334" s="32">
        <f t="shared" si="45"/>
        <v>0</v>
      </c>
      <c r="L334" s="32">
        <f t="shared" si="46"/>
        <v>0</v>
      </c>
      <c r="M334" s="318" t="str">
        <f t="shared" si="47"/>
        <v xml:space="preserve"> </v>
      </c>
      <c r="N334" s="239">
        <f t="shared" si="48"/>
        <v>0</v>
      </c>
      <c r="O334" s="95">
        <f t="shared" ref="O334:O397" si="53">IF(VALUE(F334)&lt;1,0,IF(VALUE(F334)&gt;17,0,VLOOKUP(VALUE(B334),T10Value,VALUE(F334)+1,FALSE)))</f>
        <v>0</v>
      </c>
      <c r="P334" s="95">
        <f t="shared" si="49"/>
        <v>0</v>
      </c>
      <c r="Q334" s="352">
        <f t="shared" ref="Q334:Q397" si="54">+P334*PDArate</f>
        <v>0</v>
      </c>
      <c r="R334" s="9"/>
      <c r="V334" s="32">
        <f t="shared" si="50"/>
        <v>0</v>
      </c>
    </row>
    <row r="335" spans="1:22" x14ac:dyDescent="0.2">
      <c r="A335" s="70">
        <f t="shared" si="51"/>
        <v>322</v>
      </c>
      <c r="B335" s="303">
        <f t="shared" si="52"/>
        <v>0</v>
      </c>
      <c r="C335" s="304"/>
      <c r="D335" s="106"/>
      <c r="E335" s="106"/>
      <c r="F335" s="4"/>
      <c r="G335" s="40"/>
      <c r="H335" s="60"/>
      <c r="I335" s="9"/>
      <c r="J335" s="245"/>
      <c r="K335" s="32">
        <f t="shared" ref="K335:K398" si="55">IF(ISNA(+B335),1,0)</f>
        <v>0</v>
      </c>
      <c r="L335" s="32">
        <f t="shared" ref="L335:L398" si="56">IF(ISERR(+B335),1,0)</f>
        <v>0</v>
      </c>
      <c r="M335" s="318" t="str">
        <f t="shared" ref="M335:M398" si="57">IF(+J335=0," ", IF(+J335=1," ","ERROR"))</f>
        <v xml:space="preserve"> </v>
      </c>
      <c r="N335" s="239">
        <f t="shared" ref="N335:N398" si="58">IF(+J335=1,IF(G335&gt;0, +G335, 0),0)</f>
        <v>0</v>
      </c>
      <c r="O335" s="95">
        <f t="shared" si="53"/>
        <v>0</v>
      </c>
      <c r="P335" s="95">
        <f t="shared" ref="P335:P398" si="59">ROUND(+N335,1)*O335</f>
        <v>0</v>
      </c>
      <c r="Q335" s="352">
        <f t="shared" si="54"/>
        <v>0</v>
      </c>
      <c r="R335" s="9"/>
      <c r="V335" s="32">
        <f t="shared" ref="V335:V398" si="60">IF(N335&gt;0,IF(P335&lt;=0,1,0),0)</f>
        <v>0</v>
      </c>
    </row>
    <row r="336" spans="1:22" x14ac:dyDescent="0.2">
      <c r="A336" s="70">
        <f t="shared" si="51"/>
        <v>323</v>
      </c>
      <c r="B336" s="303">
        <f t="shared" si="52"/>
        <v>0</v>
      </c>
      <c r="C336" s="304"/>
      <c r="D336" s="106"/>
      <c r="E336" s="106"/>
      <c r="F336" s="4"/>
      <c r="G336" s="40"/>
      <c r="H336" s="60"/>
      <c r="I336" s="9"/>
      <c r="J336" s="245"/>
      <c r="K336" s="32">
        <f t="shared" si="55"/>
        <v>0</v>
      </c>
      <c r="L336" s="32">
        <f t="shared" si="56"/>
        <v>0</v>
      </c>
      <c r="M336" s="318" t="str">
        <f t="shared" si="57"/>
        <v xml:space="preserve"> </v>
      </c>
      <c r="N336" s="239">
        <f t="shared" si="58"/>
        <v>0</v>
      </c>
      <c r="O336" s="95">
        <f t="shared" si="53"/>
        <v>0</v>
      </c>
      <c r="P336" s="95">
        <f t="shared" si="59"/>
        <v>0</v>
      </c>
      <c r="Q336" s="352">
        <f t="shared" si="54"/>
        <v>0</v>
      </c>
      <c r="R336" s="9"/>
      <c r="V336" s="32">
        <f t="shared" si="60"/>
        <v>0</v>
      </c>
    </row>
    <row r="337" spans="1:22" x14ac:dyDescent="0.2">
      <c r="A337" s="70">
        <f t="shared" ref="A337:A400" si="61">ROW()-Q3line</f>
        <v>324</v>
      </c>
      <c r="B337" s="303">
        <f t="shared" si="52"/>
        <v>0</v>
      </c>
      <c r="C337" s="304"/>
      <c r="D337" s="106"/>
      <c r="E337" s="106"/>
      <c r="F337" s="4"/>
      <c r="G337" s="40"/>
      <c r="H337" s="60"/>
      <c r="I337" s="9"/>
      <c r="J337" s="245"/>
      <c r="K337" s="32">
        <f t="shared" si="55"/>
        <v>0</v>
      </c>
      <c r="L337" s="32">
        <f t="shared" si="56"/>
        <v>0</v>
      </c>
      <c r="M337" s="318" t="str">
        <f t="shared" si="57"/>
        <v xml:space="preserve"> </v>
      </c>
      <c r="N337" s="239">
        <f t="shared" si="58"/>
        <v>0</v>
      </c>
      <c r="O337" s="95">
        <f t="shared" si="53"/>
        <v>0</v>
      </c>
      <c r="P337" s="95">
        <f t="shared" si="59"/>
        <v>0</v>
      </c>
      <c r="Q337" s="352">
        <f t="shared" si="54"/>
        <v>0</v>
      </c>
      <c r="R337" s="9"/>
      <c r="V337" s="32">
        <f t="shared" si="60"/>
        <v>0</v>
      </c>
    </row>
    <row r="338" spans="1:22" x14ac:dyDescent="0.2">
      <c r="A338" s="70">
        <f t="shared" si="61"/>
        <v>325</v>
      </c>
      <c r="B338" s="303">
        <f t="shared" si="52"/>
        <v>0</v>
      </c>
      <c r="C338" s="304"/>
      <c r="D338" s="106"/>
      <c r="E338" s="106"/>
      <c r="F338" s="4"/>
      <c r="G338" s="40"/>
      <c r="H338" s="60"/>
      <c r="I338" s="9"/>
      <c r="J338" s="245"/>
      <c r="K338" s="32">
        <f t="shared" si="55"/>
        <v>0</v>
      </c>
      <c r="L338" s="32">
        <f t="shared" si="56"/>
        <v>0</v>
      </c>
      <c r="M338" s="318" t="str">
        <f t="shared" si="57"/>
        <v xml:space="preserve"> </v>
      </c>
      <c r="N338" s="239">
        <f t="shared" si="58"/>
        <v>0</v>
      </c>
      <c r="O338" s="95">
        <f t="shared" si="53"/>
        <v>0</v>
      </c>
      <c r="P338" s="95">
        <f t="shared" si="59"/>
        <v>0</v>
      </c>
      <c r="Q338" s="352">
        <f t="shared" si="54"/>
        <v>0</v>
      </c>
      <c r="R338" s="9"/>
      <c r="V338" s="32">
        <f t="shared" si="60"/>
        <v>0</v>
      </c>
    </row>
    <row r="339" spans="1:22" x14ac:dyDescent="0.2">
      <c r="A339" s="70">
        <f t="shared" si="61"/>
        <v>326</v>
      </c>
      <c r="B339" s="303">
        <f t="shared" si="52"/>
        <v>0</v>
      </c>
      <c r="C339" s="304"/>
      <c r="D339" s="106"/>
      <c r="E339" s="106"/>
      <c r="F339" s="4"/>
      <c r="G339" s="40"/>
      <c r="H339" s="60"/>
      <c r="I339" s="9"/>
      <c r="J339" s="245"/>
      <c r="K339" s="32">
        <f t="shared" si="55"/>
        <v>0</v>
      </c>
      <c r="L339" s="32">
        <f t="shared" si="56"/>
        <v>0</v>
      </c>
      <c r="M339" s="318" t="str">
        <f t="shared" si="57"/>
        <v xml:space="preserve"> </v>
      </c>
      <c r="N339" s="239">
        <f t="shared" si="58"/>
        <v>0</v>
      </c>
      <c r="O339" s="95">
        <f t="shared" si="53"/>
        <v>0</v>
      </c>
      <c r="P339" s="95">
        <f t="shared" si="59"/>
        <v>0</v>
      </c>
      <c r="Q339" s="352">
        <f t="shared" si="54"/>
        <v>0</v>
      </c>
      <c r="R339" s="9"/>
      <c r="V339" s="32">
        <f t="shared" si="60"/>
        <v>0</v>
      </c>
    </row>
    <row r="340" spans="1:22" x14ac:dyDescent="0.2">
      <c r="A340" s="70">
        <f t="shared" si="61"/>
        <v>327</v>
      </c>
      <c r="B340" s="303">
        <f t="shared" si="52"/>
        <v>0</v>
      </c>
      <c r="C340" s="304"/>
      <c r="D340" s="106"/>
      <c r="E340" s="106"/>
      <c r="F340" s="4"/>
      <c r="G340" s="40"/>
      <c r="H340" s="60"/>
      <c r="I340" s="9"/>
      <c r="J340" s="245"/>
      <c r="K340" s="32">
        <f t="shared" si="55"/>
        <v>0</v>
      </c>
      <c r="L340" s="32">
        <f t="shared" si="56"/>
        <v>0</v>
      </c>
      <c r="M340" s="318" t="str">
        <f t="shared" si="57"/>
        <v xml:space="preserve"> </v>
      </c>
      <c r="N340" s="239">
        <f t="shared" si="58"/>
        <v>0</v>
      </c>
      <c r="O340" s="95">
        <f t="shared" si="53"/>
        <v>0</v>
      </c>
      <c r="P340" s="95">
        <f t="shared" si="59"/>
        <v>0</v>
      </c>
      <c r="Q340" s="352">
        <f t="shared" si="54"/>
        <v>0</v>
      </c>
      <c r="R340" s="9"/>
      <c r="V340" s="32">
        <f t="shared" si="60"/>
        <v>0</v>
      </c>
    </row>
    <row r="341" spans="1:22" x14ac:dyDescent="0.2">
      <c r="A341" s="70">
        <f t="shared" si="61"/>
        <v>328</v>
      </c>
      <c r="B341" s="303">
        <f t="shared" si="52"/>
        <v>0</v>
      </c>
      <c r="C341" s="304"/>
      <c r="D341" s="106"/>
      <c r="E341" s="106"/>
      <c r="F341" s="4"/>
      <c r="G341" s="40"/>
      <c r="H341" s="60"/>
      <c r="I341" s="9"/>
      <c r="J341" s="245"/>
      <c r="K341" s="32">
        <f t="shared" si="55"/>
        <v>0</v>
      </c>
      <c r="L341" s="32">
        <f t="shared" si="56"/>
        <v>0</v>
      </c>
      <c r="M341" s="318" t="str">
        <f t="shared" si="57"/>
        <v xml:space="preserve"> </v>
      </c>
      <c r="N341" s="239">
        <f t="shared" si="58"/>
        <v>0</v>
      </c>
      <c r="O341" s="95">
        <f t="shared" si="53"/>
        <v>0</v>
      </c>
      <c r="P341" s="95">
        <f t="shared" si="59"/>
        <v>0</v>
      </c>
      <c r="Q341" s="352">
        <f t="shared" si="54"/>
        <v>0</v>
      </c>
      <c r="R341" s="9"/>
      <c r="V341" s="32">
        <f t="shared" si="60"/>
        <v>0</v>
      </c>
    </row>
    <row r="342" spans="1:22" x14ac:dyDescent="0.2">
      <c r="A342" s="70">
        <f t="shared" si="61"/>
        <v>329</v>
      </c>
      <c r="B342" s="303">
        <f t="shared" si="52"/>
        <v>0</v>
      </c>
      <c r="C342" s="304"/>
      <c r="D342" s="106"/>
      <c r="E342" s="106"/>
      <c r="F342" s="4"/>
      <c r="G342" s="40"/>
      <c r="H342" s="60"/>
      <c r="I342" s="9"/>
      <c r="J342" s="245"/>
      <c r="K342" s="32">
        <f t="shared" si="55"/>
        <v>0</v>
      </c>
      <c r="L342" s="32">
        <f t="shared" si="56"/>
        <v>0</v>
      </c>
      <c r="M342" s="318" t="str">
        <f t="shared" si="57"/>
        <v xml:space="preserve"> </v>
      </c>
      <c r="N342" s="239">
        <f t="shared" si="58"/>
        <v>0</v>
      </c>
      <c r="O342" s="95">
        <f t="shared" si="53"/>
        <v>0</v>
      </c>
      <c r="P342" s="95">
        <f t="shared" si="59"/>
        <v>0</v>
      </c>
      <c r="Q342" s="352">
        <f t="shared" si="54"/>
        <v>0</v>
      </c>
      <c r="R342" s="9"/>
      <c r="V342" s="32">
        <f t="shared" si="60"/>
        <v>0</v>
      </c>
    </row>
    <row r="343" spans="1:22" x14ac:dyDescent="0.2">
      <c r="A343" s="70">
        <f t="shared" si="61"/>
        <v>330</v>
      </c>
      <c r="B343" s="303">
        <f t="shared" si="52"/>
        <v>0</v>
      </c>
      <c r="C343" s="304"/>
      <c r="D343" s="106"/>
      <c r="E343" s="106"/>
      <c r="F343" s="4"/>
      <c r="G343" s="40"/>
      <c r="H343" s="60"/>
      <c r="I343" s="9"/>
      <c r="J343" s="245"/>
      <c r="K343" s="32">
        <f t="shared" si="55"/>
        <v>0</v>
      </c>
      <c r="L343" s="32">
        <f t="shared" si="56"/>
        <v>0</v>
      </c>
      <c r="M343" s="318" t="str">
        <f t="shared" si="57"/>
        <v xml:space="preserve"> </v>
      </c>
      <c r="N343" s="239">
        <f t="shared" si="58"/>
        <v>0</v>
      </c>
      <c r="O343" s="95">
        <f t="shared" si="53"/>
        <v>0</v>
      </c>
      <c r="P343" s="95">
        <f t="shared" si="59"/>
        <v>0</v>
      </c>
      <c r="Q343" s="352">
        <f t="shared" si="54"/>
        <v>0</v>
      </c>
      <c r="R343" s="9"/>
      <c r="V343" s="32">
        <f t="shared" si="60"/>
        <v>0</v>
      </c>
    </row>
    <row r="344" spans="1:22" x14ac:dyDescent="0.2">
      <c r="A344" s="70">
        <f t="shared" si="61"/>
        <v>331</v>
      </c>
      <c r="B344" s="303">
        <f t="shared" si="52"/>
        <v>0</v>
      </c>
      <c r="C344" s="304"/>
      <c r="D344" s="106"/>
      <c r="E344" s="106"/>
      <c r="F344" s="4"/>
      <c r="G344" s="40"/>
      <c r="H344" s="60"/>
      <c r="I344" s="9"/>
      <c r="J344" s="245"/>
      <c r="K344" s="32">
        <f t="shared" si="55"/>
        <v>0</v>
      </c>
      <c r="L344" s="32">
        <f t="shared" si="56"/>
        <v>0</v>
      </c>
      <c r="M344" s="318" t="str">
        <f t="shared" si="57"/>
        <v xml:space="preserve"> </v>
      </c>
      <c r="N344" s="239">
        <f t="shared" si="58"/>
        <v>0</v>
      </c>
      <c r="O344" s="95">
        <f t="shared" si="53"/>
        <v>0</v>
      </c>
      <c r="P344" s="95">
        <f t="shared" si="59"/>
        <v>0</v>
      </c>
      <c r="Q344" s="352">
        <f t="shared" si="54"/>
        <v>0</v>
      </c>
      <c r="R344" s="9"/>
      <c r="V344" s="32">
        <f t="shared" si="60"/>
        <v>0</v>
      </c>
    </row>
    <row r="345" spans="1:22" x14ac:dyDescent="0.2">
      <c r="A345" s="70">
        <f t="shared" si="61"/>
        <v>332</v>
      </c>
      <c r="B345" s="303">
        <f t="shared" si="52"/>
        <v>0</v>
      </c>
      <c r="C345" s="304"/>
      <c r="D345" s="106"/>
      <c r="E345" s="106"/>
      <c r="F345" s="4"/>
      <c r="G345" s="40"/>
      <c r="H345" s="60"/>
      <c r="I345" s="9"/>
      <c r="J345" s="245"/>
      <c r="K345" s="32">
        <f t="shared" si="55"/>
        <v>0</v>
      </c>
      <c r="L345" s="32">
        <f t="shared" si="56"/>
        <v>0</v>
      </c>
      <c r="M345" s="318" t="str">
        <f t="shared" si="57"/>
        <v xml:space="preserve"> </v>
      </c>
      <c r="N345" s="239">
        <f t="shared" si="58"/>
        <v>0</v>
      </c>
      <c r="O345" s="95">
        <f t="shared" si="53"/>
        <v>0</v>
      </c>
      <c r="P345" s="95">
        <f t="shared" si="59"/>
        <v>0</v>
      </c>
      <c r="Q345" s="352">
        <f t="shared" si="54"/>
        <v>0</v>
      </c>
      <c r="R345" s="9"/>
      <c r="V345" s="32">
        <f t="shared" si="60"/>
        <v>0</v>
      </c>
    </row>
    <row r="346" spans="1:22" x14ac:dyDescent="0.2">
      <c r="A346" s="70">
        <f t="shared" si="61"/>
        <v>333</v>
      </c>
      <c r="B346" s="303">
        <f t="shared" si="52"/>
        <v>0</v>
      </c>
      <c r="C346" s="304"/>
      <c r="D346" s="106"/>
      <c r="E346" s="106"/>
      <c r="F346" s="4"/>
      <c r="G346" s="40"/>
      <c r="H346" s="60"/>
      <c r="I346" s="9"/>
      <c r="J346" s="245"/>
      <c r="K346" s="32">
        <f t="shared" si="55"/>
        <v>0</v>
      </c>
      <c r="L346" s="32">
        <f t="shared" si="56"/>
        <v>0</v>
      </c>
      <c r="M346" s="318" t="str">
        <f t="shared" si="57"/>
        <v xml:space="preserve"> </v>
      </c>
      <c r="N346" s="239">
        <f t="shared" si="58"/>
        <v>0</v>
      </c>
      <c r="O346" s="95">
        <f t="shared" si="53"/>
        <v>0</v>
      </c>
      <c r="P346" s="95">
        <f t="shared" si="59"/>
        <v>0</v>
      </c>
      <c r="Q346" s="352">
        <f t="shared" si="54"/>
        <v>0</v>
      </c>
      <c r="R346" s="9"/>
      <c r="V346" s="32">
        <f t="shared" si="60"/>
        <v>0</v>
      </c>
    </row>
    <row r="347" spans="1:22" x14ac:dyDescent="0.2">
      <c r="A347" s="70">
        <f t="shared" si="61"/>
        <v>334</v>
      </c>
      <c r="B347" s="303">
        <f t="shared" si="52"/>
        <v>0</v>
      </c>
      <c r="C347" s="304"/>
      <c r="D347" s="106"/>
      <c r="E347" s="106"/>
      <c r="F347" s="4"/>
      <c r="G347" s="40"/>
      <c r="H347" s="60"/>
      <c r="I347" s="9"/>
      <c r="J347" s="245"/>
      <c r="K347" s="32">
        <f t="shared" si="55"/>
        <v>0</v>
      </c>
      <c r="L347" s="32">
        <f t="shared" si="56"/>
        <v>0</v>
      </c>
      <c r="M347" s="318" t="str">
        <f t="shared" si="57"/>
        <v xml:space="preserve"> </v>
      </c>
      <c r="N347" s="239">
        <f t="shared" si="58"/>
        <v>0</v>
      </c>
      <c r="O347" s="95">
        <f t="shared" si="53"/>
        <v>0</v>
      </c>
      <c r="P347" s="95">
        <f t="shared" si="59"/>
        <v>0</v>
      </c>
      <c r="Q347" s="352">
        <f t="shared" si="54"/>
        <v>0</v>
      </c>
      <c r="R347" s="9"/>
      <c r="V347" s="32">
        <f t="shared" si="60"/>
        <v>0</v>
      </c>
    </row>
    <row r="348" spans="1:22" x14ac:dyDescent="0.2">
      <c r="A348" s="70">
        <f t="shared" si="61"/>
        <v>335</v>
      </c>
      <c r="B348" s="303">
        <f t="shared" si="52"/>
        <v>0</v>
      </c>
      <c r="C348" s="304"/>
      <c r="D348" s="106"/>
      <c r="E348" s="106"/>
      <c r="F348" s="4"/>
      <c r="G348" s="40"/>
      <c r="H348" s="60"/>
      <c r="I348" s="9"/>
      <c r="J348" s="245"/>
      <c r="K348" s="32">
        <f t="shared" si="55"/>
        <v>0</v>
      </c>
      <c r="L348" s="32">
        <f t="shared" si="56"/>
        <v>0</v>
      </c>
      <c r="M348" s="318" t="str">
        <f t="shared" si="57"/>
        <v xml:space="preserve"> </v>
      </c>
      <c r="N348" s="239">
        <f t="shared" si="58"/>
        <v>0</v>
      </c>
      <c r="O348" s="95">
        <f t="shared" si="53"/>
        <v>0</v>
      </c>
      <c r="P348" s="95">
        <f t="shared" si="59"/>
        <v>0</v>
      </c>
      <c r="Q348" s="352">
        <f t="shared" si="54"/>
        <v>0</v>
      </c>
      <c r="R348" s="9"/>
      <c r="V348" s="32">
        <f t="shared" si="60"/>
        <v>0</v>
      </c>
    </row>
    <row r="349" spans="1:22" x14ac:dyDescent="0.2">
      <c r="A349" s="70">
        <f t="shared" si="61"/>
        <v>336</v>
      </c>
      <c r="B349" s="303">
        <f t="shared" si="52"/>
        <v>0</v>
      </c>
      <c r="C349" s="304"/>
      <c r="D349" s="106"/>
      <c r="E349" s="106"/>
      <c r="F349" s="4"/>
      <c r="G349" s="40"/>
      <c r="H349" s="60"/>
      <c r="I349" s="9"/>
      <c r="J349" s="245"/>
      <c r="K349" s="32">
        <f t="shared" si="55"/>
        <v>0</v>
      </c>
      <c r="L349" s="32">
        <f t="shared" si="56"/>
        <v>0</v>
      </c>
      <c r="M349" s="318" t="str">
        <f t="shared" si="57"/>
        <v xml:space="preserve"> </v>
      </c>
      <c r="N349" s="239">
        <f t="shared" si="58"/>
        <v>0</v>
      </c>
      <c r="O349" s="95">
        <f t="shared" si="53"/>
        <v>0</v>
      </c>
      <c r="P349" s="95">
        <f t="shared" si="59"/>
        <v>0</v>
      </c>
      <c r="Q349" s="352">
        <f t="shared" si="54"/>
        <v>0</v>
      </c>
      <c r="R349" s="9"/>
      <c r="V349" s="32">
        <f t="shared" si="60"/>
        <v>0</v>
      </c>
    </row>
    <row r="350" spans="1:22" x14ac:dyDescent="0.2">
      <c r="A350" s="70">
        <f t="shared" si="61"/>
        <v>337</v>
      </c>
      <c r="B350" s="303">
        <f t="shared" si="52"/>
        <v>0</v>
      </c>
      <c r="C350" s="304"/>
      <c r="D350" s="106"/>
      <c r="E350" s="106"/>
      <c r="F350" s="4"/>
      <c r="G350" s="40"/>
      <c r="H350" s="60"/>
      <c r="I350" s="9"/>
      <c r="J350" s="245"/>
      <c r="K350" s="32">
        <f t="shared" si="55"/>
        <v>0</v>
      </c>
      <c r="L350" s="32">
        <f t="shared" si="56"/>
        <v>0</v>
      </c>
      <c r="M350" s="318" t="str">
        <f t="shared" si="57"/>
        <v xml:space="preserve"> </v>
      </c>
      <c r="N350" s="239">
        <f t="shared" si="58"/>
        <v>0</v>
      </c>
      <c r="O350" s="95">
        <f t="shared" si="53"/>
        <v>0</v>
      </c>
      <c r="P350" s="95">
        <f t="shared" si="59"/>
        <v>0</v>
      </c>
      <c r="Q350" s="352">
        <f t="shared" si="54"/>
        <v>0</v>
      </c>
      <c r="R350" s="9"/>
      <c r="V350" s="32">
        <f t="shared" si="60"/>
        <v>0</v>
      </c>
    </row>
    <row r="351" spans="1:22" x14ac:dyDescent="0.2">
      <c r="A351" s="70">
        <f t="shared" si="61"/>
        <v>338</v>
      </c>
      <c r="B351" s="303">
        <f t="shared" si="52"/>
        <v>0</v>
      </c>
      <c r="C351" s="304"/>
      <c r="D351" s="106"/>
      <c r="E351" s="106"/>
      <c r="F351" s="4"/>
      <c r="G351" s="40"/>
      <c r="H351" s="60"/>
      <c r="I351" s="9"/>
      <c r="J351" s="245"/>
      <c r="K351" s="32">
        <f t="shared" si="55"/>
        <v>0</v>
      </c>
      <c r="L351" s="32">
        <f t="shared" si="56"/>
        <v>0</v>
      </c>
      <c r="M351" s="318" t="str">
        <f t="shared" si="57"/>
        <v xml:space="preserve"> </v>
      </c>
      <c r="N351" s="239">
        <f t="shared" si="58"/>
        <v>0</v>
      </c>
      <c r="O351" s="95">
        <f t="shared" si="53"/>
        <v>0</v>
      </c>
      <c r="P351" s="95">
        <f t="shared" si="59"/>
        <v>0</v>
      </c>
      <c r="Q351" s="352">
        <f t="shared" si="54"/>
        <v>0</v>
      </c>
      <c r="R351" s="9"/>
      <c r="V351" s="32">
        <f t="shared" si="60"/>
        <v>0</v>
      </c>
    </row>
    <row r="352" spans="1:22" x14ac:dyDescent="0.2">
      <c r="A352" s="70">
        <f t="shared" si="61"/>
        <v>339</v>
      </c>
      <c r="B352" s="303">
        <f t="shared" si="52"/>
        <v>0</v>
      </c>
      <c r="C352" s="304"/>
      <c r="D352" s="106"/>
      <c r="E352" s="106"/>
      <c r="F352" s="4"/>
      <c r="G352" s="40"/>
      <c r="H352" s="60"/>
      <c r="I352" s="9"/>
      <c r="J352" s="245"/>
      <c r="K352" s="32">
        <f t="shared" si="55"/>
        <v>0</v>
      </c>
      <c r="L352" s="32">
        <f t="shared" si="56"/>
        <v>0</v>
      </c>
      <c r="M352" s="318" t="str">
        <f t="shared" si="57"/>
        <v xml:space="preserve"> </v>
      </c>
      <c r="N352" s="239">
        <f t="shared" si="58"/>
        <v>0</v>
      </c>
      <c r="O352" s="95">
        <f t="shared" si="53"/>
        <v>0</v>
      </c>
      <c r="P352" s="95">
        <f t="shared" si="59"/>
        <v>0</v>
      </c>
      <c r="Q352" s="352">
        <f t="shared" si="54"/>
        <v>0</v>
      </c>
      <c r="R352" s="9"/>
      <c r="V352" s="32">
        <f t="shared" si="60"/>
        <v>0</v>
      </c>
    </row>
    <row r="353" spans="1:22" x14ac:dyDescent="0.2">
      <c r="A353" s="70">
        <f t="shared" si="61"/>
        <v>340</v>
      </c>
      <c r="B353" s="303">
        <f t="shared" si="52"/>
        <v>0</v>
      </c>
      <c r="C353" s="304"/>
      <c r="D353" s="106"/>
      <c r="E353" s="106"/>
      <c r="F353" s="4"/>
      <c r="G353" s="40"/>
      <c r="H353" s="60"/>
      <c r="I353" s="9"/>
      <c r="J353" s="245"/>
      <c r="K353" s="32">
        <f t="shared" si="55"/>
        <v>0</v>
      </c>
      <c r="L353" s="32">
        <f t="shared" si="56"/>
        <v>0</v>
      </c>
      <c r="M353" s="318" t="str">
        <f t="shared" si="57"/>
        <v xml:space="preserve"> </v>
      </c>
      <c r="N353" s="239">
        <f t="shared" si="58"/>
        <v>0</v>
      </c>
      <c r="O353" s="95">
        <f t="shared" si="53"/>
        <v>0</v>
      </c>
      <c r="P353" s="95">
        <f t="shared" si="59"/>
        <v>0</v>
      </c>
      <c r="Q353" s="352">
        <f t="shared" si="54"/>
        <v>0</v>
      </c>
      <c r="R353" s="9"/>
      <c r="V353" s="32">
        <f t="shared" si="60"/>
        <v>0</v>
      </c>
    </row>
    <row r="354" spans="1:22" x14ac:dyDescent="0.2">
      <c r="A354" s="70">
        <f t="shared" si="61"/>
        <v>341</v>
      </c>
      <c r="B354" s="303">
        <f t="shared" si="52"/>
        <v>0</v>
      </c>
      <c r="C354" s="304"/>
      <c r="D354" s="106"/>
      <c r="E354" s="106"/>
      <c r="F354" s="4"/>
      <c r="G354" s="40"/>
      <c r="H354" s="60"/>
      <c r="I354" s="9"/>
      <c r="J354" s="245"/>
      <c r="K354" s="32">
        <f t="shared" si="55"/>
        <v>0</v>
      </c>
      <c r="L354" s="32">
        <f t="shared" si="56"/>
        <v>0</v>
      </c>
      <c r="M354" s="318" t="str">
        <f t="shared" si="57"/>
        <v xml:space="preserve"> </v>
      </c>
      <c r="N354" s="239">
        <f t="shared" si="58"/>
        <v>0</v>
      </c>
      <c r="O354" s="95">
        <f t="shared" si="53"/>
        <v>0</v>
      </c>
      <c r="P354" s="95">
        <f t="shared" si="59"/>
        <v>0</v>
      </c>
      <c r="Q354" s="352">
        <f t="shared" si="54"/>
        <v>0</v>
      </c>
      <c r="R354" s="9"/>
      <c r="V354" s="32">
        <f t="shared" si="60"/>
        <v>0</v>
      </c>
    </row>
    <row r="355" spans="1:22" x14ac:dyDescent="0.2">
      <c r="A355" s="70">
        <f t="shared" si="61"/>
        <v>342</v>
      </c>
      <c r="B355" s="303">
        <f t="shared" si="52"/>
        <v>0</v>
      </c>
      <c r="C355" s="304"/>
      <c r="D355" s="106"/>
      <c r="E355" s="106"/>
      <c r="F355" s="4"/>
      <c r="G355" s="40"/>
      <c r="H355" s="60"/>
      <c r="I355" s="9"/>
      <c r="J355" s="245"/>
      <c r="K355" s="32">
        <f t="shared" si="55"/>
        <v>0</v>
      </c>
      <c r="L355" s="32">
        <f t="shared" si="56"/>
        <v>0</v>
      </c>
      <c r="M355" s="318" t="str">
        <f t="shared" si="57"/>
        <v xml:space="preserve"> </v>
      </c>
      <c r="N355" s="239">
        <f t="shared" si="58"/>
        <v>0</v>
      </c>
      <c r="O355" s="95">
        <f t="shared" si="53"/>
        <v>0</v>
      </c>
      <c r="P355" s="95">
        <f t="shared" si="59"/>
        <v>0</v>
      </c>
      <c r="Q355" s="352">
        <f t="shared" si="54"/>
        <v>0</v>
      </c>
      <c r="R355" s="9"/>
      <c r="V355" s="32">
        <f t="shared" si="60"/>
        <v>0</v>
      </c>
    </row>
    <row r="356" spans="1:22" x14ac:dyDescent="0.2">
      <c r="A356" s="70">
        <f t="shared" si="61"/>
        <v>343</v>
      </c>
      <c r="B356" s="303">
        <f t="shared" si="52"/>
        <v>0</v>
      </c>
      <c r="C356" s="304"/>
      <c r="D356" s="106"/>
      <c r="E356" s="106"/>
      <c r="F356" s="4"/>
      <c r="G356" s="40"/>
      <c r="H356" s="60"/>
      <c r="I356" s="9"/>
      <c r="J356" s="245"/>
      <c r="K356" s="32">
        <f t="shared" si="55"/>
        <v>0</v>
      </c>
      <c r="L356" s="32">
        <f t="shared" si="56"/>
        <v>0</v>
      </c>
      <c r="M356" s="318" t="str">
        <f t="shared" si="57"/>
        <v xml:space="preserve"> </v>
      </c>
      <c r="N356" s="239">
        <f t="shared" si="58"/>
        <v>0</v>
      </c>
      <c r="O356" s="95">
        <f t="shared" si="53"/>
        <v>0</v>
      </c>
      <c r="P356" s="95">
        <f t="shared" si="59"/>
        <v>0</v>
      </c>
      <c r="Q356" s="352">
        <f t="shared" si="54"/>
        <v>0</v>
      </c>
      <c r="R356" s="9"/>
      <c r="V356" s="32">
        <f t="shared" si="60"/>
        <v>0</v>
      </c>
    </row>
    <row r="357" spans="1:22" x14ac:dyDescent="0.2">
      <c r="A357" s="70">
        <f t="shared" si="61"/>
        <v>344</v>
      </c>
      <c r="B357" s="303">
        <f t="shared" si="52"/>
        <v>0</v>
      </c>
      <c r="C357" s="304"/>
      <c r="D357" s="106"/>
      <c r="E357" s="106"/>
      <c r="F357" s="4"/>
      <c r="G357" s="40"/>
      <c r="H357" s="60"/>
      <c r="I357" s="9"/>
      <c r="J357" s="245"/>
      <c r="K357" s="32">
        <f t="shared" si="55"/>
        <v>0</v>
      </c>
      <c r="L357" s="32">
        <f t="shared" si="56"/>
        <v>0</v>
      </c>
      <c r="M357" s="318" t="str">
        <f t="shared" si="57"/>
        <v xml:space="preserve"> </v>
      </c>
      <c r="N357" s="239">
        <f t="shared" si="58"/>
        <v>0</v>
      </c>
      <c r="O357" s="95">
        <f t="shared" si="53"/>
        <v>0</v>
      </c>
      <c r="P357" s="95">
        <f t="shared" si="59"/>
        <v>0</v>
      </c>
      <c r="Q357" s="352">
        <f t="shared" si="54"/>
        <v>0</v>
      </c>
      <c r="R357" s="9"/>
      <c r="V357" s="32">
        <f t="shared" si="60"/>
        <v>0</v>
      </c>
    </row>
    <row r="358" spans="1:22" x14ac:dyDescent="0.2">
      <c r="A358" s="70">
        <f t="shared" si="61"/>
        <v>345</v>
      </c>
      <c r="B358" s="303">
        <f t="shared" si="52"/>
        <v>0</v>
      </c>
      <c r="C358" s="304"/>
      <c r="D358" s="106"/>
      <c r="E358" s="106"/>
      <c r="F358" s="4"/>
      <c r="G358" s="40"/>
      <c r="H358" s="60"/>
      <c r="I358" s="9"/>
      <c r="J358" s="245"/>
      <c r="K358" s="32">
        <f t="shared" si="55"/>
        <v>0</v>
      </c>
      <c r="L358" s="32">
        <f t="shared" si="56"/>
        <v>0</v>
      </c>
      <c r="M358" s="318" t="str">
        <f t="shared" si="57"/>
        <v xml:space="preserve"> </v>
      </c>
      <c r="N358" s="239">
        <f t="shared" si="58"/>
        <v>0</v>
      </c>
      <c r="O358" s="95">
        <f t="shared" si="53"/>
        <v>0</v>
      </c>
      <c r="P358" s="95">
        <f t="shared" si="59"/>
        <v>0</v>
      </c>
      <c r="Q358" s="352">
        <f t="shared" si="54"/>
        <v>0</v>
      </c>
      <c r="R358" s="9"/>
      <c r="V358" s="32">
        <f t="shared" si="60"/>
        <v>0</v>
      </c>
    </row>
    <row r="359" spans="1:22" x14ac:dyDescent="0.2">
      <c r="A359" s="70">
        <f t="shared" si="61"/>
        <v>346</v>
      </c>
      <c r="B359" s="303">
        <f t="shared" si="52"/>
        <v>0</v>
      </c>
      <c r="C359" s="304"/>
      <c r="D359" s="106"/>
      <c r="E359" s="106"/>
      <c r="F359" s="4"/>
      <c r="G359" s="40"/>
      <c r="H359" s="60"/>
      <c r="I359" s="9"/>
      <c r="J359" s="245"/>
      <c r="K359" s="32">
        <f t="shared" si="55"/>
        <v>0</v>
      </c>
      <c r="L359" s="32">
        <f t="shared" si="56"/>
        <v>0</v>
      </c>
      <c r="M359" s="318" t="str">
        <f t="shared" si="57"/>
        <v xml:space="preserve"> </v>
      </c>
      <c r="N359" s="239">
        <f t="shared" si="58"/>
        <v>0</v>
      </c>
      <c r="O359" s="95">
        <f t="shared" si="53"/>
        <v>0</v>
      </c>
      <c r="P359" s="95">
        <f t="shared" si="59"/>
        <v>0</v>
      </c>
      <c r="Q359" s="352">
        <f t="shared" si="54"/>
        <v>0</v>
      </c>
      <c r="R359" s="9"/>
      <c r="V359" s="32">
        <f t="shared" si="60"/>
        <v>0</v>
      </c>
    </row>
    <row r="360" spans="1:22" x14ac:dyDescent="0.2">
      <c r="A360" s="70">
        <f t="shared" si="61"/>
        <v>347</v>
      </c>
      <c r="B360" s="303">
        <f t="shared" si="52"/>
        <v>0</v>
      </c>
      <c r="C360" s="304"/>
      <c r="D360" s="106"/>
      <c r="E360" s="106"/>
      <c r="F360" s="4"/>
      <c r="G360" s="40"/>
      <c r="H360" s="60"/>
      <c r="I360" s="9"/>
      <c r="J360" s="245"/>
      <c r="K360" s="32">
        <f t="shared" si="55"/>
        <v>0</v>
      </c>
      <c r="L360" s="32">
        <f t="shared" si="56"/>
        <v>0</v>
      </c>
      <c r="M360" s="318" t="str">
        <f t="shared" si="57"/>
        <v xml:space="preserve"> </v>
      </c>
      <c r="N360" s="239">
        <f t="shared" si="58"/>
        <v>0</v>
      </c>
      <c r="O360" s="95">
        <f t="shared" si="53"/>
        <v>0</v>
      </c>
      <c r="P360" s="95">
        <f t="shared" si="59"/>
        <v>0</v>
      </c>
      <c r="Q360" s="352">
        <f t="shared" si="54"/>
        <v>0</v>
      </c>
      <c r="R360" s="9"/>
      <c r="V360" s="32">
        <f t="shared" si="60"/>
        <v>0</v>
      </c>
    </row>
    <row r="361" spans="1:22" x14ac:dyDescent="0.2">
      <c r="A361" s="70">
        <f t="shared" si="61"/>
        <v>348</v>
      </c>
      <c r="B361" s="303">
        <f t="shared" si="52"/>
        <v>0</v>
      </c>
      <c r="C361" s="304"/>
      <c r="D361" s="106"/>
      <c r="E361" s="106"/>
      <c r="F361" s="4"/>
      <c r="G361" s="40"/>
      <c r="H361" s="60"/>
      <c r="I361" s="9"/>
      <c r="J361" s="245"/>
      <c r="K361" s="32">
        <f t="shared" si="55"/>
        <v>0</v>
      </c>
      <c r="L361" s="32">
        <f t="shared" si="56"/>
        <v>0</v>
      </c>
      <c r="M361" s="318" t="str">
        <f t="shared" si="57"/>
        <v xml:space="preserve"> </v>
      </c>
      <c r="N361" s="239">
        <f t="shared" si="58"/>
        <v>0</v>
      </c>
      <c r="O361" s="95">
        <f t="shared" si="53"/>
        <v>0</v>
      </c>
      <c r="P361" s="95">
        <f t="shared" si="59"/>
        <v>0</v>
      </c>
      <c r="Q361" s="352">
        <f t="shared" si="54"/>
        <v>0</v>
      </c>
      <c r="R361" s="9"/>
      <c r="V361" s="32">
        <f t="shared" si="60"/>
        <v>0</v>
      </c>
    </row>
    <row r="362" spans="1:22" x14ac:dyDescent="0.2">
      <c r="A362" s="70">
        <f t="shared" si="61"/>
        <v>349</v>
      </c>
      <c r="B362" s="303">
        <f t="shared" si="52"/>
        <v>0</v>
      </c>
      <c r="C362" s="304"/>
      <c r="D362" s="106"/>
      <c r="E362" s="106"/>
      <c r="F362" s="4"/>
      <c r="G362" s="40"/>
      <c r="H362" s="60"/>
      <c r="I362" s="9"/>
      <c r="J362" s="245"/>
      <c r="K362" s="32">
        <f t="shared" si="55"/>
        <v>0</v>
      </c>
      <c r="L362" s="32">
        <f t="shared" si="56"/>
        <v>0</v>
      </c>
      <c r="M362" s="318" t="str">
        <f t="shared" si="57"/>
        <v xml:space="preserve"> </v>
      </c>
      <c r="N362" s="239">
        <f t="shared" si="58"/>
        <v>0</v>
      </c>
      <c r="O362" s="95">
        <f t="shared" si="53"/>
        <v>0</v>
      </c>
      <c r="P362" s="95">
        <f t="shared" si="59"/>
        <v>0</v>
      </c>
      <c r="Q362" s="352">
        <f t="shared" si="54"/>
        <v>0</v>
      </c>
      <c r="R362" s="9"/>
      <c r="V362" s="32">
        <f t="shared" si="60"/>
        <v>0</v>
      </c>
    </row>
    <row r="363" spans="1:22" x14ac:dyDescent="0.2">
      <c r="A363" s="70">
        <f t="shared" si="61"/>
        <v>350</v>
      </c>
      <c r="B363" s="303">
        <f t="shared" si="52"/>
        <v>0</v>
      </c>
      <c r="C363" s="304"/>
      <c r="D363" s="106"/>
      <c r="E363" s="106"/>
      <c r="F363" s="4"/>
      <c r="G363" s="40"/>
      <c r="H363" s="60"/>
      <c r="I363" s="9"/>
      <c r="J363" s="245"/>
      <c r="K363" s="32">
        <f t="shared" si="55"/>
        <v>0</v>
      </c>
      <c r="L363" s="32">
        <f t="shared" si="56"/>
        <v>0</v>
      </c>
      <c r="M363" s="318" t="str">
        <f t="shared" si="57"/>
        <v xml:space="preserve"> </v>
      </c>
      <c r="N363" s="239">
        <f t="shared" si="58"/>
        <v>0</v>
      </c>
      <c r="O363" s="95">
        <f t="shared" si="53"/>
        <v>0</v>
      </c>
      <c r="P363" s="95">
        <f t="shared" si="59"/>
        <v>0</v>
      </c>
      <c r="Q363" s="352">
        <f t="shared" si="54"/>
        <v>0</v>
      </c>
      <c r="R363" s="9"/>
      <c r="V363" s="32">
        <f t="shared" si="60"/>
        <v>0</v>
      </c>
    </row>
    <row r="364" spans="1:22" x14ac:dyDescent="0.2">
      <c r="A364" s="70">
        <f t="shared" si="61"/>
        <v>351</v>
      </c>
      <c r="B364" s="303">
        <f t="shared" si="52"/>
        <v>0</v>
      </c>
      <c r="C364" s="304"/>
      <c r="D364" s="106"/>
      <c r="E364" s="106"/>
      <c r="F364" s="4"/>
      <c r="G364" s="40"/>
      <c r="H364" s="60"/>
      <c r="I364" s="9"/>
      <c r="J364" s="245"/>
      <c r="K364" s="32">
        <f t="shared" si="55"/>
        <v>0</v>
      </c>
      <c r="L364" s="32">
        <f t="shared" si="56"/>
        <v>0</v>
      </c>
      <c r="M364" s="318" t="str">
        <f t="shared" si="57"/>
        <v xml:space="preserve"> </v>
      </c>
      <c r="N364" s="239">
        <f t="shared" si="58"/>
        <v>0</v>
      </c>
      <c r="O364" s="95">
        <f t="shared" si="53"/>
        <v>0</v>
      </c>
      <c r="P364" s="95">
        <f t="shared" si="59"/>
        <v>0</v>
      </c>
      <c r="Q364" s="352">
        <f t="shared" si="54"/>
        <v>0</v>
      </c>
      <c r="R364" s="9"/>
      <c r="V364" s="32">
        <f t="shared" si="60"/>
        <v>0</v>
      </c>
    </row>
    <row r="365" spans="1:22" x14ac:dyDescent="0.2">
      <c r="A365" s="70">
        <f t="shared" si="61"/>
        <v>352</v>
      </c>
      <c r="B365" s="303">
        <f t="shared" si="52"/>
        <v>0</v>
      </c>
      <c r="C365" s="304"/>
      <c r="D365" s="106"/>
      <c r="E365" s="106"/>
      <c r="F365" s="4"/>
      <c r="G365" s="40"/>
      <c r="H365" s="60"/>
      <c r="I365" s="9"/>
      <c r="J365" s="245"/>
      <c r="K365" s="32">
        <f t="shared" si="55"/>
        <v>0</v>
      </c>
      <c r="L365" s="32">
        <f t="shared" si="56"/>
        <v>0</v>
      </c>
      <c r="M365" s="318" t="str">
        <f t="shared" si="57"/>
        <v xml:space="preserve"> </v>
      </c>
      <c r="N365" s="239">
        <f t="shared" si="58"/>
        <v>0</v>
      </c>
      <c r="O365" s="95">
        <f t="shared" si="53"/>
        <v>0</v>
      </c>
      <c r="P365" s="95">
        <f t="shared" si="59"/>
        <v>0</v>
      </c>
      <c r="Q365" s="352">
        <f t="shared" si="54"/>
        <v>0</v>
      </c>
      <c r="R365" s="9"/>
      <c r="V365" s="32">
        <f t="shared" si="60"/>
        <v>0</v>
      </c>
    </row>
    <row r="366" spans="1:22" x14ac:dyDescent="0.2">
      <c r="A366" s="70">
        <f t="shared" si="61"/>
        <v>353</v>
      </c>
      <c r="B366" s="303">
        <f t="shared" si="52"/>
        <v>0</v>
      </c>
      <c r="C366" s="304"/>
      <c r="D366" s="106"/>
      <c r="E366" s="106"/>
      <c r="F366" s="4"/>
      <c r="G366" s="40"/>
      <c r="H366" s="60"/>
      <c r="I366" s="9"/>
      <c r="J366" s="245"/>
      <c r="K366" s="32">
        <f t="shared" si="55"/>
        <v>0</v>
      </c>
      <c r="L366" s="32">
        <f t="shared" si="56"/>
        <v>0</v>
      </c>
      <c r="M366" s="318" t="str">
        <f t="shared" si="57"/>
        <v xml:space="preserve"> </v>
      </c>
      <c r="N366" s="239">
        <f t="shared" si="58"/>
        <v>0</v>
      </c>
      <c r="O366" s="95">
        <f t="shared" si="53"/>
        <v>0</v>
      </c>
      <c r="P366" s="95">
        <f t="shared" si="59"/>
        <v>0</v>
      </c>
      <c r="Q366" s="352">
        <f t="shared" si="54"/>
        <v>0</v>
      </c>
      <c r="R366" s="9"/>
      <c r="V366" s="32">
        <f t="shared" si="60"/>
        <v>0</v>
      </c>
    </row>
    <row r="367" spans="1:22" x14ac:dyDescent="0.2">
      <c r="A367" s="70">
        <f t="shared" si="61"/>
        <v>354</v>
      </c>
      <c r="B367" s="303">
        <f t="shared" si="52"/>
        <v>0</v>
      </c>
      <c r="C367" s="304"/>
      <c r="D367" s="106"/>
      <c r="E367" s="106"/>
      <c r="F367" s="4"/>
      <c r="G367" s="40"/>
      <c r="H367" s="60"/>
      <c r="I367" s="9"/>
      <c r="J367" s="245"/>
      <c r="K367" s="32">
        <f t="shared" si="55"/>
        <v>0</v>
      </c>
      <c r="L367" s="32">
        <f t="shared" si="56"/>
        <v>0</v>
      </c>
      <c r="M367" s="318" t="str">
        <f t="shared" si="57"/>
        <v xml:space="preserve"> </v>
      </c>
      <c r="N367" s="239">
        <f t="shared" si="58"/>
        <v>0</v>
      </c>
      <c r="O367" s="95">
        <f t="shared" si="53"/>
        <v>0</v>
      </c>
      <c r="P367" s="95">
        <f t="shared" si="59"/>
        <v>0</v>
      </c>
      <c r="Q367" s="352">
        <f t="shared" si="54"/>
        <v>0</v>
      </c>
      <c r="R367" s="9"/>
      <c r="V367" s="32">
        <f t="shared" si="60"/>
        <v>0</v>
      </c>
    </row>
    <row r="368" spans="1:22" x14ac:dyDescent="0.2">
      <c r="A368" s="70">
        <f t="shared" si="61"/>
        <v>355</v>
      </c>
      <c r="B368" s="303">
        <f t="shared" si="52"/>
        <v>0</v>
      </c>
      <c r="C368" s="304"/>
      <c r="D368" s="106"/>
      <c r="E368" s="106"/>
      <c r="F368" s="4"/>
      <c r="G368" s="40"/>
      <c r="H368" s="60"/>
      <c r="I368" s="9"/>
      <c r="J368" s="245"/>
      <c r="K368" s="32">
        <f t="shared" si="55"/>
        <v>0</v>
      </c>
      <c r="L368" s="32">
        <f t="shared" si="56"/>
        <v>0</v>
      </c>
      <c r="M368" s="318" t="str">
        <f t="shared" si="57"/>
        <v xml:space="preserve"> </v>
      </c>
      <c r="N368" s="239">
        <f t="shared" si="58"/>
        <v>0</v>
      </c>
      <c r="O368" s="95">
        <f t="shared" si="53"/>
        <v>0</v>
      </c>
      <c r="P368" s="95">
        <f t="shared" si="59"/>
        <v>0</v>
      </c>
      <c r="Q368" s="352">
        <f t="shared" si="54"/>
        <v>0</v>
      </c>
      <c r="R368" s="9"/>
      <c r="V368" s="32">
        <f t="shared" si="60"/>
        <v>0</v>
      </c>
    </row>
    <row r="369" spans="1:22" x14ac:dyDescent="0.2">
      <c r="A369" s="70">
        <f t="shared" si="61"/>
        <v>356</v>
      </c>
      <c r="B369" s="303">
        <f t="shared" si="52"/>
        <v>0</v>
      </c>
      <c r="C369" s="304"/>
      <c r="D369" s="106"/>
      <c r="E369" s="106"/>
      <c r="F369" s="4"/>
      <c r="G369" s="40"/>
      <c r="H369" s="60"/>
      <c r="I369" s="9"/>
      <c r="J369" s="245"/>
      <c r="K369" s="32">
        <f t="shared" si="55"/>
        <v>0</v>
      </c>
      <c r="L369" s="32">
        <f t="shared" si="56"/>
        <v>0</v>
      </c>
      <c r="M369" s="318" t="str">
        <f t="shared" si="57"/>
        <v xml:space="preserve"> </v>
      </c>
      <c r="N369" s="239">
        <f t="shared" si="58"/>
        <v>0</v>
      </c>
      <c r="O369" s="95">
        <f t="shared" si="53"/>
        <v>0</v>
      </c>
      <c r="P369" s="95">
        <f t="shared" si="59"/>
        <v>0</v>
      </c>
      <c r="Q369" s="352">
        <f t="shared" si="54"/>
        <v>0</v>
      </c>
      <c r="R369" s="9"/>
      <c r="V369" s="32">
        <f t="shared" si="60"/>
        <v>0</v>
      </c>
    </row>
    <row r="370" spans="1:22" x14ac:dyDescent="0.2">
      <c r="A370" s="70">
        <f t="shared" si="61"/>
        <v>357</v>
      </c>
      <c r="B370" s="303">
        <f t="shared" si="52"/>
        <v>0</v>
      </c>
      <c r="C370" s="304"/>
      <c r="D370" s="106"/>
      <c r="E370" s="106"/>
      <c r="F370" s="4"/>
      <c r="G370" s="40"/>
      <c r="H370" s="60"/>
      <c r="I370" s="9"/>
      <c r="J370" s="245"/>
      <c r="K370" s="32">
        <f t="shared" si="55"/>
        <v>0</v>
      </c>
      <c r="L370" s="32">
        <f t="shared" si="56"/>
        <v>0</v>
      </c>
      <c r="M370" s="318" t="str">
        <f t="shared" si="57"/>
        <v xml:space="preserve"> </v>
      </c>
      <c r="N370" s="239">
        <f t="shared" si="58"/>
        <v>0</v>
      </c>
      <c r="O370" s="95">
        <f t="shared" si="53"/>
        <v>0</v>
      </c>
      <c r="P370" s="95">
        <f t="shared" si="59"/>
        <v>0</v>
      </c>
      <c r="Q370" s="352">
        <f t="shared" si="54"/>
        <v>0</v>
      </c>
      <c r="R370" s="9"/>
      <c r="V370" s="32">
        <f t="shared" si="60"/>
        <v>0</v>
      </c>
    </row>
    <row r="371" spans="1:22" x14ac:dyDescent="0.2">
      <c r="A371" s="70">
        <f t="shared" si="61"/>
        <v>358</v>
      </c>
      <c r="B371" s="303">
        <f t="shared" si="52"/>
        <v>0</v>
      </c>
      <c r="C371" s="304"/>
      <c r="D371" s="106"/>
      <c r="E371" s="106"/>
      <c r="F371" s="4"/>
      <c r="G371" s="40"/>
      <c r="H371" s="60"/>
      <c r="I371" s="9"/>
      <c r="J371" s="245"/>
      <c r="K371" s="32">
        <f t="shared" si="55"/>
        <v>0</v>
      </c>
      <c r="L371" s="32">
        <f t="shared" si="56"/>
        <v>0</v>
      </c>
      <c r="M371" s="318" t="str">
        <f t="shared" si="57"/>
        <v xml:space="preserve"> </v>
      </c>
      <c r="N371" s="239">
        <f t="shared" si="58"/>
        <v>0</v>
      </c>
      <c r="O371" s="95">
        <f t="shared" si="53"/>
        <v>0</v>
      </c>
      <c r="P371" s="95">
        <f t="shared" si="59"/>
        <v>0</v>
      </c>
      <c r="Q371" s="352">
        <f t="shared" si="54"/>
        <v>0</v>
      </c>
      <c r="R371" s="9"/>
      <c r="V371" s="32">
        <f t="shared" si="60"/>
        <v>0</v>
      </c>
    </row>
    <row r="372" spans="1:22" x14ac:dyDescent="0.2">
      <c r="A372" s="70">
        <f t="shared" si="61"/>
        <v>359</v>
      </c>
      <c r="B372" s="303">
        <f t="shared" si="52"/>
        <v>0</v>
      </c>
      <c r="C372" s="304"/>
      <c r="D372" s="106"/>
      <c r="E372" s="106"/>
      <c r="F372" s="4"/>
      <c r="G372" s="40"/>
      <c r="H372" s="60"/>
      <c r="I372" s="9"/>
      <c r="J372" s="245"/>
      <c r="K372" s="32">
        <f t="shared" si="55"/>
        <v>0</v>
      </c>
      <c r="L372" s="32">
        <f t="shared" si="56"/>
        <v>0</v>
      </c>
      <c r="M372" s="318" t="str">
        <f t="shared" si="57"/>
        <v xml:space="preserve"> </v>
      </c>
      <c r="N372" s="239">
        <f t="shared" si="58"/>
        <v>0</v>
      </c>
      <c r="O372" s="95">
        <f t="shared" si="53"/>
        <v>0</v>
      </c>
      <c r="P372" s="95">
        <f t="shared" si="59"/>
        <v>0</v>
      </c>
      <c r="Q372" s="352">
        <f t="shared" si="54"/>
        <v>0</v>
      </c>
      <c r="R372" s="9"/>
      <c r="V372" s="32">
        <f t="shared" si="60"/>
        <v>0</v>
      </c>
    </row>
    <row r="373" spans="1:22" x14ac:dyDescent="0.2">
      <c r="A373" s="70">
        <f t="shared" si="61"/>
        <v>360</v>
      </c>
      <c r="B373" s="303">
        <f t="shared" si="52"/>
        <v>0</v>
      </c>
      <c r="C373" s="304"/>
      <c r="D373" s="106"/>
      <c r="E373" s="106"/>
      <c r="F373" s="4"/>
      <c r="G373" s="40"/>
      <c r="H373" s="60"/>
      <c r="I373" s="9"/>
      <c r="J373" s="245"/>
      <c r="K373" s="32">
        <f t="shared" si="55"/>
        <v>0</v>
      </c>
      <c r="L373" s="32">
        <f t="shared" si="56"/>
        <v>0</v>
      </c>
      <c r="M373" s="318" t="str">
        <f t="shared" si="57"/>
        <v xml:space="preserve"> </v>
      </c>
      <c r="N373" s="239">
        <f t="shared" si="58"/>
        <v>0</v>
      </c>
      <c r="O373" s="95">
        <f t="shared" si="53"/>
        <v>0</v>
      </c>
      <c r="P373" s="95">
        <f t="shared" si="59"/>
        <v>0</v>
      </c>
      <c r="Q373" s="352">
        <f t="shared" si="54"/>
        <v>0</v>
      </c>
      <c r="R373" s="9"/>
      <c r="V373" s="32">
        <f t="shared" si="60"/>
        <v>0</v>
      </c>
    </row>
    <row r="374" spans="1:22" x14ac:dyDescent="0.2">
      <c r="A374" s="70">
        <f t="shared" si="61"/>
        <v>361</v>
      </c>
      <c r="B374" s="303">
        <f t="shared" si="52"/>
        <v>0</v>
      </c>
      <c r="C374" s="304"/>
      <c r="D374" s="106"/>
      <c r="E374" s="106"/>
      <c r="F374" s="4"/>
      <c r="G374" s="40"/>
      <c r="H374" s="60"/>
      <c r="I374" s="9"/>
      <c r="J374" s="245"/>
      <c r="K374" s="32">
        <f t="shared" si="55"/>
        <v>0</v>
      </c>
      <c r="L374" s="32">
        <f t="shared" si="56"/>
        <v>0</v>
      </c>
      <c r="M374" s="318" t="str">
        <f t="shared" si="57"/>
        <v xml:space="preserve"> </v>
      </c>
      <c r="N374" s="239">
        <f t="shared" si="58"/>
        <v>0</v>
      </c>
      <c r="O374" s="95">
        <f t="shared" si="53"/>
        <v>0</v>
      </c>
      <c r="P374" s="95">
        <f t="shared" si="59"/>
        <v>0</v>
      </c>
      <c r="Q374" s="352">
        <f t="shared" si="54"/>
        <v>0</v>
      </c>
      <c r="R374" s="9"/>
      <c r="V374" s="32">
        <f t="shared" si="60"/>
        <v>0</v>
      </c>
    </row>
    <row r="375" spans="1:22" x14ac:dyDescent="0.2">
      <c r="A375" s="70">
        <f t="shared" si="61"/>
        <v>362</v>
      </c>
      <c r="B375" s="303">
        <f t="shared" si="52"/>
        <v>0</v>
      </c>
      <c r="C375" s="304"/>
      <c r="D375" s="106"/>
      <c r="E375" s="106"/>
      <c r="F375" s="4"/>
      <c r="G375" s="40"/>
      <c r="H375" s="60"/>
      <c r="I375" s="9"/>
      <c r="J375" s="245"/>
      <c r="K375" s="32">
        <f t="shared" si="55"/>
        <v>0</v>
      </c>
      <c r="L375" s="32">
        <f t="shared" si="56"/>
        <v>0</v>
      </c>
      <c r="M375" s="318" t="str">
        <f t="shared" si="57"/>
        <v xml:space="preserve"> </v>
      </c>
      <c r="N375" s="239">
        <f t="shared" si="58"/>
        <v>0</v>
      </c>
      <c r="O375" s="95">
        <f t="shared" si="53"/>
        <v>0</v>
      </c>
      <c r="P375" s="95">
        <f t="shared" si="59"/>
        <v>0</v>
      </c>
      <c r="Q375" s="352">
        <f t="shared" si="54"/>
        <v>0</v>
      </c>
      <c r="R375" s="9"/>
      <c r="V375" s="32">
        <f t="shared" si="60"/>
        <v>0</v>
      </c>
    </row>
    <row r="376" spans="1:22" x14ac:dyDescent="0.2">
      <c r="A376" s="70">
        <f t="shared" si="61"/>
        <v>363</v>
      </c>
      <c r="B376" s="303">
        <f t="shared" si="52"/>
        <v>0</v>
      </c>
      <c r="C376" s="304"/>
      <c r="D376" s="106"/>
      <c r="E376" s="106"/>
      <c r="F376" s="4"/>
      <c r="G376" s="40"/>
      <c r="H376" s="60"/>
      <c r="I376" s="9"/>
      <c r="J376" s="245"/>
      <c r="K376" s="32">
        <f t="shared" si="55"/>
        <v>0</v>
      </c>
      <c r="L376" s="32">
        <f t="shared" si="56"/>
        <v>0</v>
      </c>
      <c r="M376" s="318" t="str">
        <f t="shared" si="57"/>
        <v xml:space="preserve"> </v>
      </c>
      <c r="N376" s="239">
        <f t="shared" si="58"/>
        <v>0</v>
      </c>
      <c r="O376" s="95">
        <f t="shared" si="53"/>
        <v>0</v>
      </c>
      <c r="P376" s="95">
        <f t="shared" si="59"/>
        <v>0</v>
      </c>
      <c r="Q376" s="352">
        <f t="shared" si="54"/>
        <v>0</v>
      </c>
      <c r="R376" s="9"/>
      <c r="V376" s="32">
        <f t="shared" si="60"/>
        <v>0</v>
      </c>
    </row>
    <row r="377" spans="1:22" x14ac:dyDescent="0.2">
      <c r="A377" s="70">
        <f t="shared" si="61"/>
        <v>364</v>
      </c>
      <c r="B377" s="303">
        <f t="shared" si="52"/>
        <v>0</v>
      </c>
      <c r="C377" s="304"/>
      <c r="D377" s="106"/>
      <c r="E377" s="106"/>
      <c r="F377" s="4"/>
      <c r="G377" s="40"/>
      <c r="H377" s="60"/>
      <c r="I377" s="9"/>
      <c r="J377" s="245"/>
      <c r="K377" s="32">
        <f t="shared" si="55"/>
        <v>0</v>
      </c>
      <c r="L377" s="32">
        <f t="shared" si="56"/>
        <v>0</v>
      </c>
      <c r="M377" s="318" t="str">
        <f t="shared" si="57"/>
        <v xml:space="preserve"> </v>
      </c>
      <c r="N377" s="239">
        <f t="shared" si="58"/>
        <v>0</v>
      </c>
      <c r="O377" s="95">
        <f t="shared" si="53"/>
        <v>0</v>
      </c>
      <c r="P377" s="95">
        <f t="shared" si="59"/>
        <v>0</v>
      </c>
      <c r="Q377" s="352">
        <f t="shared" si="54"/>
        <v>0</v>
      </c>
      <c r="R377" s="9"/>
      <c r="V377" s="32">
        <f t="shared" si="60"/>
        <v>0</v>
      </c>
    </row>
    <row r="378" spans="1:22" x14ac:dyDescent="0.2">
      <c r="A378" s="70">
        <f t="shared" si="61"/>
        <v>365</v>
      </c>
      <c r="B378" s="303">
        <f t="shared" si="52"/>
        <v>0</v>
      </c>
      <c r="C378" s="304"/>
      <c r="D378" s="106"/>
      <c r="E378" s="106"/>
      <c r="F378" s="4"/>
      <c r="G378" s="40"/>
      <c r="H378" s="60"/>
      <c r="I378" s="9"/>
      <c r="J378" s="245"/>
      <c r="K378" s="32">
        <f t="shared" si="55"/>
        <v>0</v>
      </c>
      <c r="L378" s="32">
        <f t="shared" si="56"/>
        <v>0</v>
      </c>
      <c r="M378" s="318" t="str">
        <f t="shared" si="57"/>
        <v xml:space="preserve"> </v>
      </c>
      <c r="N378" s="239">
        <f t="shared" si="58"/>
        <v>0</v>
      </c>
      <c r="O378" s="95">
        <f t="shared" si="53"/>
        <v>0</v>
      </c>
      <c r="P378" s="95">
        <f t="shared" si="59"/>
        <v>0</v>
      </c>
      <c r="Q378" s="352">
        <f t="shared" si="54"/>
        <v>0</v>
      </c>
      <c r="R378" s="9"/>
      <c r="V378" s="32">
        <f t="shared" si="60"/>
        <v>0</v>
      </c>
    </row>
    <row r="379" spans="1:22" x14ac:dyDescent="0.2">
      <c r="A379" s="70">
        <f t="shared" si="61"/>
        <v>366</v>
      </c>
      <c r="B379" s="303">
        <f t="shared" si="52"/>
        <v>0</v>
      </c>
      <c r="C379" s="304"/>
      <c r="D379" s="106"/>
      <c r="E379" s="106"/>
      <c r="F379" s="4"/>
      <c r="G379" s="40"/>
      <c r="H379" s="60"/>
      <c r="I379" s="9"/>
      <c r="J379" s="245"/>
      <c r="K379" s="32">
        <f t="shared" si="55"/>
        <v>0</v>
      </c>
      <c r="L379" s="32">
        <f t="shared" si="56"/>
        <v>0</v>
      </c>
      <c r="M379" s="318" t="str">
        <f t="shared" si="57"/>
        <v xml:space="preserve"> </v>
      </c>
      <c r="N379" s="239">
        <f t="shared" si="58"/>
        <v>0</v>
      </c>
      <c r="O379" s="95">
        <f t="shared" si="53"/>
        <v>0</v>
      </c>
      <c r="P379" s="95">
        <f t="shared" si="59"/>
        <v>0</v>
      </c>
      <c r="Q379" s="352">
        <f t="shared" si="54"/>
        <v>0</v>
      </c>
      <c r="R379" s="9"/>
      <c r="V379" s="32">
        <f t="shared" si="60"/>
        <v>0</v>
      </c>
    </row>
    <row r="380" spans="1:22" x14ac:dyDescent="0.2">
      <c r="A380" s="70">
        <f t="shared" si="61"/>
        <v>367</v>
      </c>
      <c r="B380" s="303">
        <f t="shared" si="52"/>
        <v>0</v>
      </c>
      <c r="C380" s="304"/>
      <c r="D380" s="106"/>
      <c r="E380" s="106"/>
      <c r="F380" s="4"/>
      <c r="G380" s="40"/>
      <c r="H380" s="60"/>
      <c r="I380" s="9"/>
      <c r="J380" s="245"/>
      <c r="K380" s="32">
        <f t="shared" si="55"/>
        <v>0</v>
      </c>
      <c r="L380" s="32">
        <f t="shared" si="56"/>
        <v>0</v>
      </c>
      <c r="M380" s="318" t="str">
        <f t="shared" si="57"/>
        <v xml:space="preserve"> </v>
      </c>
      <c r="N380" s="239">
        <f t="shared" si="58"/>
        <v>0</v>
      </c>
      <c r="O380" s="95">
        <f t="shared" si="53"/>
        <v>0</v>
      </c>
      <c r="P380" s="95">
        <f t="shared" si="59"/>
        <v>0</v>
      </c>
      <c r="Q380" s="352">
        <f t="shared" si="54"/>
        <v>0</v>
      </c>
      <c r="R380" s="9"/>
      <c r="V380" s="32">
        <f t="shared" si="60"/>
        <v>0</v>
      </c>
    </row>
    <row r="381" spans="1:22" x14ac:dyDescent="0.2">
      <c r="A381" s="70">
        <f t="shared" si="61"/>
        <v>368</v>
      </c>
      <c r="B381" s="303">
        <f t="shared" si="52"/>
        <v>0</v>
      </c>
      <c r="C381" s="304"/>
      <c r="D381" s="106"/>
      <c r="E381" s="106"/>
      <c r="F381" s="4"/>
      <c r="G381" s="40"/>
      <c r="H381" s="60"/>
      <c r="I381" s="9"/>
      <c r="J381" s="245"/>
      <c r="K381" s="32">
        <f t="shared" si="55"/>
        <v>0</v>
      </c>
      <c r="L381" s="32">
        <f t="shared" si="56"/>
        <v>0</v>
      </c>
      <c r="M381" s="318" t="str">
        <f t="shared" si="57"/>
        <v xml:space="preserve"> </v>
      </c>
      <c r="N381" s="239">
        <f t="shared" si="58"/>
        <v>0</v>
      </c>
      <c r="O381" s="95">
        <f t="shared" si="53"/>
        <v>0</v>
      </c>
      <c r="P381" s="95">
        <f t="shared" si="59"/>
        <v>0</v>
      </c>
      <c r="Q381" s="352">
        <f t="shared" si="54"/>
        <v>0</v>
      </c>
      <c r="R381" s="9"/>
      <c r="V381" s="32">
        <f t="shared" si="60"/>
        <v>0</v>
      </c>
    </row>
    <row r="382" spans="1:22" x14ac:dyDescent="0.2">
      <c r="A382" s="70">
        <f t="shared" si="61"/>
        <v>369</v>
      </c>
      <c r="B382" s="303">
        <f t="shared" si="52"/>
        <v>0</v>
      </c>
      <c r="C382" s="304"/>
      <c r="D382" s="106"/>
      <c r="E382" s="106"/>
      <c r="F382" s="4"/>
      <c r="G382" s="40"/>
      <c r="H382" s="60"/>
      <c r="I382" s="9"/>
      <c r="J382" s="245"/>
      <c r="K382" s="32">
        <f t="shared" si="55"/>
        <v>0</v>
      </c>
      <c r="L382" s="32">
        <f t="shared" si="56"/>
        <v>0</v>
      </c>
      <c r="M382" s="318" t="str">
        <f t="shared" si="57"/>
        <v xml:space="preserve"> </v>
      </c>
      <c r="N382" s="239">
        <f t="shared" si="58"/>
        <v>0</v>
      </c>
      <c r="O382" s="95">
        <f t="shared" si="53"/>
        <v>0</v>
      </c>
      <c r="P382" s="95">
        <f t="shared" si="59"/>
        <v>0</v>
      </c>
      <c r="Q382" s="352">
        <f t="shared" si="54"/>
        <v>0</v>
      </c>
      <c r="R382" s="9"/>
      <c r="V382" s="32">
        <f t="shared" si="60"/>
        <v>0</v>
      </c>
    </row>
    <row r="383" spans="1:22" x14ac:dyDescent="0.2">
      <c r="A383" s="70">
        <f t="shared" si="61"/>
        <v>370</v>
      </c>
      <c r="B383" s="303">
        <f t="shared" si="52"/>
        <v>0</v>
      </c>
      <c r="C383" s="304"/>
      <c r="D383" s="106"/>
      <c r="E383" s="106"/>
      <c r="F383" s="4"/>
      <c r="G383" s="40"/>
      <c r="H383" s="60"/>
      <c r="I383" s="9"/>
      <c r="J383" s="245"/>
      <c r="K383" s="32">
        <f t="shared" si="55"/>
        <v>0</v>
      </c>
      <c r="L383" s="32">
        <f t="shared" si="56"/>
        <v>0</v>
      </c>
      <c r="M383" s="318" t="str">
        <f t="shared" si="57"/>
        <v xml:space="preserve"> </v>
      </c>
      <c r="N383" s="239">
        <f t="shared" si="58"/>
        <v>0</v>
      </c>
      <c r="O383" s="95">
        <f t="shared" si="53"/>
        <v>0</v>
      </c>
      <c r="P383" s="95">
        <f t="shared" si="59"/>
        <v>0</v>
      </c>
      <c r="Q383" s="352">
        <f t="shared" si="54"/>
        <v>0</v>
      </c>
      <c r="R383" s="9"/>
      <c r="V383" s="32">
        <f t="shared" si="60"/>
        <v>0</v>
      </c>
    </row>
    <row r="384" spans="1:22" x14ac:dyDescent="0.2">
      <c r="A384" s="70">
        <f t="shared" si="61"/>
        <v>371</v>
      </c>
      <c r="B384" s="303">
        <f t="shared" si="52"/>
        <v>0</v>
      </c>
      <c r="C384" s="304"/>
      <c r="D384" s="106"/>
      <c r="E384" s="106"/>
      <c r="F384" s="4"/>
      <c r="G384" s="40"/>
      <c r="H384" s="60"/>
      <c r="I384" s="9"/>
      <c r="J384" s="245"/>
      <c r="K384" s="32">
        <f t="shared" si="55"/>
        <v>0</v>
      </c>
      <c r="L384" s="32">
        <f t="shared" si="56"/>
        <v>0</v>
      </c>
      <c r="M384" s="318" t="str">
        <f t="shared" si="57"/>
        <v xml:space="preserve"> </v>
      </c>
      <c r="N384" s="239">
        <f t="shared" si="58"/>
        <v>0</v>
      </c>
      <c r="O384" s="95">
        <f t="shared" si="53"/>
        <v>0</v>
      </c>
      <c r="P384" s="95">
        <f t="shared" si="59"/>
        <v>0</v>
      </c>
      <c r="Q384" s="352">
        <f t="shared" si="54"/>
        <v>0</v>
      </c>
      <c r="R384" s="9"/>
      <c r="V384" s="32">
        <f t="shared" si="60"/>
        <v>0</v>
      </c>
    </row>
    <row r="385" spans="1:22" x14ac:dyDescent="0.2">
      <c r="A385" s="70">
        <f t="shared" si="61"/>
        <v>372</v>
      </c>
      <c r="B385" s="303">
        <f t="shared" si="52"/>
        <v>0</v>
      </c>
      <c r="C385" s="304"/>
      <c r="D385" s="106"/>
      <c r="E385" s="106"/>
      <c r="F385" s="4"/>
      <c r="G385" s="40"/>
      <c r="H385" s="60"/>
      <c r="I385" s="9"/>
      <c r="J385" s="245"/>
      <c r="K385" s="32">
        <f t="shared" si="55"/>
        <v>0</v>
      </c>
      <c r="L385" s="32">
        <f t="shared" si="56"/>
        <v>0</v>
      </c>
      <c r="M385" s="318" t="str">
        <f t="shared" si="57"/>
        <v xml:space="preserve"> </v>
      </c>
      <c r="N385" s="239">
        <f t="shared" si="58"/>
        <v>0</v>
      </c>
      <c r="O385" s="95">
        <f t="shared" si="53"/>
        <v>0</v>
      </c>
      <c r="P385" s="95">
        <f t="shared" si="59"/>
        <v>0</v>
      </c>
      <c r="Q385" s="352">
        <f t="shared" si="54"/>
        <v>0</v>
      </c>
      <c r="R385" s="9"/>
      <c r="V385" s="32">
        <f t="shared" si="60"/>
        <v>0</v>
      </c>
    </row>
    <row r="386" spans="1:22" x14ac:dyDescent="0.2">
      <c r="A386" s="70">
        <f t="shared" si="61"/>
        <v>373</v>
      </c>
      <c r="B386" s="303">
        <f t="shared" si="52"/>
        <v>0</v>
      </c>
      <c r="C386" s="304"/>
      <c r="D386" s="106"/>
      <c r="E386" s="106"/>
      <c r="F386" s="4"/>
      <c r="G386" s="40"/>
      <c r="H386" s="60"/>
      <c r="I386" s="9"/>
      <c r="J386" s="245"/>
      <c r="K386" s="32">
        <f t="shared" si="55"/>
        <v>0</v>
      </c>
      <c r="L386" s="32">
        <f t="shared" si="56"/>
        <v>0</v>
      </c>
      <c r="M386" s="318" t="str">
        <f t="shared" si="57"/>
        <v xml:space="preserve"> </v>
      </c>
      <c r="N386" s="239">
        <f t="shared" si="58"/>
        <v>0</v>
      </c>
      <c r="O386" s="95">
        <f t="shared" si="53"/>
        <v>0</v>
      </c>
      <c r="P386" s="95">
        <f t="shared" si="59"/>
        <v>0</v>
      </c>
      <c r="Q386" s="352">
        <f t="shared" si="54"/>
        <v>0</v>
      </c>
      <c r="R386" s="9"/>
      <c r="V386" s="32">
        <f t="shared" si="60"/>
        <v>0</v>
      </c>
    </row>
    <row r="387" spans="1:22" x14ac:dyDescent="0.2">
      <c r="A387" s="70">
        <f t="shared" si="61"/>
        <v>374</v>
      </c>
      <c r="B387" s="303">
        <f t="shared" si="52"/>
        <v>0</v>
      </c>
      <c r="C387" s="304"/>
      <c r="D387" s="106"/>
      <c r="E387" s="106"/>
      <c r="F387" s="4"/>
      <c r="G387" s="40"/>
      <c r="H387" s="60"/>
      <c r="I387" s="9"/>
      <c r="J387" s="245"/>
      <c r="K387" s="32">
        <f t="shared" si="55"/>
        <v>0</v>
      </c>
      <c r="L387" s="32">
        <f t="shared" si="56"/>
        <v>0</v>
      </c>
      <c r="M387" s="318" t="str">
        <f t="shared" si="57"/>
        <v xml:space="preserve"> </v>
      </c>
      <c r="N387" s="239">
        <f t="shared" si="58"/>
        <v>0</v>
      </c>
      <c r="O387" s="95">
        <f t="shared" si="53"/>
        <v>0</v>
      </c>
      <c r="P387" s="95">
        <f t="shared" si="59"/>
        <v>0</v>
      </c>
      <c r="Q387" s="352">
        <f t="shared" si="54"/>
        <v>0</v>
      </c>
      <c r="R387" s="9"/>
      <c r="V387" s="32">
        <f t="shared" si="60"/>
        <v>0</v>
      </c>
    </row>
    <row r="388" spans="1:22" x14ac:dyDescent="0.2">
      <c r="A388" s="70">
        <f t="shared" si="61"/>
        <v>375</v>
      </c>
      <c r="B388" s="303">
        <f t="shared" si="52"/>
        <v>0</v>
      </c>
      <c r="C388" s="304"/>
      <c r="D388" s="106"/>
      <c r="E388" s="106"/>
      <c r="F388" s="4"/>
      <c r="G388" s="40"/>
      <c r="H388" s="60"/>
      <c r="I388" s="9"/>
      <c r="J388" s="245"/>
      <c r="K388" s="32">
        <f t="shared" si="55"/>
        <v>0</v>
      </c>
      <c r="L388" s="32">
        <f t="shared" si="56"/>
        <v>0</v>
      </c>
      <c r="M388" s="318" t="str">
        <f t="shared" si="57"/>
        <v xml:space="preserve"> </v>
      </c>
      <c r="N388" s="239">
        <f t="shared" si="58"/>
        <v>0</v>
      </c>
      <c r="O388" s="95">
        <f t="shared" si="53"/>
        <v>0</v>
      </c>
      <c r="P388" s="95">
        <f t="shared" si="59"/>
        <v>0</v>
      </c>
      <c r="Q388" s="352">
        <f t="shared" si="54"/>
        <v>0</v>
      </c>
      <c r="R388" s="9"/>
      <c r="V388" s="32">
        <f t="shared" si="60"/>
        <v>0</v>
      </c>
    </row>
    <row r="389" spans="1:22" x14ac:dyDescent="0.2">
      <c r="A389" s="70">
        <f t="shared" si="61"/>
        <v>376</v>
      </c>
      <c r="B389" s="303">
        <f t="shared" si="52"/>
        <v>0</v>
      </c>
      <c r="C389" s="304"/>
      <c r="D389" s="106"/>
      <c r="E389" s="106"/>
      <c r="F389" s="4"/>
      <c r="G389" s="40"/>
      <c r="H389" s="60"/>
      <c r="I389" s="9"/>
      <c r="J389" s="245"/>
      <c r="K389" s="32">
        <f t="shared" si="55"/>
        <v>0</v>
      </c>
      <c r="L389" s="32">
        <f t="shared" si="56"/>
        <v>0</v>
      </c>
      <c r="M389" s="318" t="str">
        <f t="shared" si="57"/>
        <v xml:space="preserve"> </v>
      </c>
      <c r="N389" s="239">
        <f t="shared" si="58"/>
        <v>0</v>
      </c>
      <c r="O389" s="95">
        <f t="shared" si="53"/>
        <v>0</v>
      </c>
      <c r="P389" s="95">
        <f t="shared" si="59"/>
        <v>0</v>
      </c>
      <c r="Q389" s="352">
        <f t="shared" si="54"/>
        <v>0</v>
      </c>
      <c r="R389" s="9"/>
      <c r="V389" s="32">
        <f t="shared" si="60"/>
        <v>0</v>
      </c>
    </row>
    <row r="390" spans="1:22" x14ac:dyDescent="0.2">
      <c r="A390" s="70">
        <f t="shared" si="61"/>
        <v>377</v>
      </c>
      <c r="B390" s="303">
        <f t="shared" si="52"/>
        <v>0</v>
      </c>
      <c r="C390" s="304"/>
      <c r="D390" s="106"/>
      <c r="E390" s="106"/>
      <c r="F390" s="4"/>
      <c r="G390" s="40"/>
      <c r="H390" s="60"/>
      <c r="I390" s="9"/>
      <c r="J390" s="245"/>
      <c r="K390" s="32">
        <f t="shared" si="55"/>
        <v>0</v>
      </c>
      <c r="L390" s="32">
        <f t="shared" si="56"/>
        <v>0</v>
      </c>
      <c r="M390" s="318" t="str">
        <f t="shared" si="57"/>
        <v xml:space="preserve"> </v>
      </c>
      <c r="N390" s="239">
        <f t="shared" si="58"/>
        <v>0</v>
      </c>
      <c r="O390" s="95">
        <f t="shared" si="53"/>
        <v>0</v>
      </c>
      <c r="P390" s="95">
        <f t="shared" si="59"/>
        <v>0</v>
      </c>
      <c r="Q390" s="352">
        <f t="shared" si="54"/>
        <v>0</v>
      </c>
      <c r="R390" s="9"/>
      <c r="V390" s="32">
        <f t="shared" si="60"/>
        <v>0</v>
      </c>
    </row>
    <row r="391" spans="1:22" x14ac:dyDescent="0.2">
      <c r="A391" s="70">
        <f t="shared" si="61"/>
        <v>378</v>
      </c>
      <c r="B391" s="303">
        <f t="shared" si="52"/>
        <v>0</v>
      </c>
      <c r="C391" s="304"/>
      <c r="D391" s="106"/>
      <c r="E391" s="106"/>
      <c r="F391" s="4"/>
      <c r="G391" s="40"/>
      <c r="H391" s="60"/>
      <c r="I391" s="9"/>
      <c r="J391" s="245"/>
      <c r="K391" s="32">
        <f t="shared" si="55"/>
        <v>0</v>
      </c>
      <c r="L391" s="32">
        <f t="shared" si="56"/>
        <v>0</v>
      </c>
      <c r="M391" s="318" t="str">
        <f t="shared" si="57"/>
        <v xml:space="preserve"> </v>
      </c>
      <c r="N391" s="239">
        <f t="shared" si="58"/>
        <v>0</v>
      </c>
      <c r="O391" s="95">
        <f t="shared" si="53"/>
        <v>0</v>
      </c>
      <c r="P391" s="95">
        <f t="shared" si="59"/>
        <v>0</v>
      </c>
      <c r="Q391" s="352">
        <f t="shared" si="54"/>
        <v>0</v>
      </c>
      <c r="R391" s="9"/>
      <c r="V391" s="32">
        <f t="shared" si="60"/>
        <v>0</v>
      </c>
    </row>
    <row r="392" spans="1:22" x14ac:dyDescent="0.2">
      <c r="A392" s="70">
        <f t="shared" si="61"/>
        <v>379</v>
      </c>
      <c r="B392" s="303">
        <f t="shared" si="52"/>
        <v>0</v>
      </c>
      <c r="C392" s="304"/>
      <c r="D392" s="106"/>
      <c r="E392" s="106"/>
      <c r="F392" s="4"/>
      <c r="G392" s="40"/>
      <c r="H392" s="60"/>
      <c r="I392" s="9"/>
      <c r="J392" s="245"/>
      <c r="K392" s="32">
        <f t="shared" si="55"/>
        <v>0</v>
      </c>
      <c r="L392" s="32">
        <f t="shared" si="56"/>
        <v>0</v>
      </c>
      <c r="M392" s="318" t="str">
        <f t="shared" si="57"/>
        <v xml:space="preserve"> </v>
      </c>
      <c r="N392" s="239">
        <f t="shared" si="58"/>
        <v>0</v>
      </c>
      <c r="O392" s="95">
        <f t="shared" si="53"/>
        <v>0</v>
      </c>
      <c r="P392" s="95">
        <f t="shared" si="59"/>
        <v>0</v>
      </c>
      <c r="Q392" s="352">
        <f t="shared" si="54"/>
        <v>0</v>
      </c>
      <c r="R392" s="9"/>
      <c r="V392" s="32">
        <f t="shared" si="60"/>
        <v>0</v>
      </c>
    </row>
    <row r="393" spans="1:22" x14ac:dyDescent="0.2">
      <c r="A393" s="70">
        <f t="shared" si="61"/>
        <v>380</v>
      </c>
      <c r="B393" s="303">
        <f t="shared" si="52"/>
        <v>0</v>
      </c>
      <c r="C393" s="304"/>
      <c r="D393" s="106"/>
      <c r="E393" s="106"/>
      <c r="F393" s="4"/>
      <c r="G393" s="40"/>
      <c r="H393" s="60"/>
      <c r="I393" s="9"/>
      <c r="J393" s="245"/>
      <c r="K393" s="32">
        <f t="shared" si="55"/>
        <v>0</v>
      </c>
      <c r="L393" s="32">
        <f t="shared" si="56"/>
        <v>0</v>
      </c>
      <c r="M393" s="318" t="str">
        <f t="shared" si="57"/>
        <v xml:space="preserve"> </v>
      </c>
      <c r="N393" s="239">
        <f t="shared" si="58"/>
        <v>0</v>
      </c>
      <c r="O393" s="95">
        <f t="shared" si="53"/>
        <v>0</v>
      </c>
      <c r="P393" s="95">
        <f t="shared" si="59"/>
        <v>0</v>
      </c>
      <c r="Q393" s="352">
        <f t="shared" si="54"/>
        <v>0</v>
      </c>
      <c r="R393" s="9"/>
      <c r="V393" s="32">
        <f t="shared" si="60"/>
        <v>0</v>
      </c>
    </row>
    <row r="394" spans="1:22" x14ac:dyDescent="0.2">
      <c r="A394" s="70">
        <f t="shared" si="61"/>
        <v>381</v>
      </c>
      <c r="B394" s="303">
        <f t="shared" si="52"/>
        <v>0</v>
      </c>
      <c r="C394" s="304"/>
      <c r="D394" s="106"/>
      <c r="E394" s="106"/>
      <c r="F394" s="4"/>
      <c r="G394" s="40"/>
      <c r="H394" s="60"/>
      <c r="I394" s="9"/>
      <c r="J394" s="245"/>
      <c r="K394" s="32">
        <f t="shared" si="55"/>
        <v>0</v>
      </c>
      <c r="L394" s="32">
        <f t="shared" si="56"/>
        <v>0</v>
      </c>
      <c r="M394" s="318" t="str">
        <f t="shared" si="57"/>
        <v xml:space="preserve"> </v>
      </c>
      <c r="N394" s="239">
        <f t="shared" si="58"/>
        <v>0</v>
      </c>
      <c r="O394" s="95">
        <f t="shared" si="53"/>
        <v>0</v>
      </c>
      <c r="P394" s="95">
        <f t="shared" si="59"/>
        <v>0</v>
      </c>
      <c r="Q394" s="352">
        <f t="shared" si="54"/>
        <v>0</v>
      </c>
      <c r="R394" s="9"/>
      <c r="V394" s="32">
        <f t="shared" si="60"/>
        <v>0</v>
      </c>
    </row>
    <row r="395" spans="1:22" x14ac:dyDescent="0.2">
      <c r="A395" s="70">
        <f t="shared" si="61"/>
        <v>382</v>
      </c>
      <c r="B395" s="303">
        <f t="shared" si="52"/>
        <v>0</v>
      </c>
      <c r="C395" s="304"/>
      <c r="D395" s="106"/>
      <c r="E395" s="106"/>
      <c r="F395" s="4"/>
      <c r="G395" s="40"/>
      <c r="H395" s="60"/>
      <c r="I395" s="9"/>
      <c r="J395" s="245"/>
      <c r="K395" s="32">
        <f t="shared" si="55"/>
        <v>0</v>
      </c>
      <c r="L395" s="32">
        <f t="shared" si="56"/>
        <v>0</v>
      </c>
      <c r="M395" s="318" t="str">
        <f t="shared" si="57"/>
        <v xml:space="preserve"> </v>
      </c>
      <c r="N395" s="239">
        <f t="shared" si="58"/>
        <v>0</v>
      </c>
      <c r="O395" s="95">
        <f t="shared" si="53"/>
        <v>0</v>
      </c>
      <c r="P395" s="95">
        <f t="shared" si="59"/>
        <v>0</v>
      </c>
      <c r="Q395" s="352">
        <f t="shared" si="54"/>
        <v>0</v>
      </c>
      <c r="R395" s="9"/>
      <c r="V395" s="32">
        <f t="shared" si="60"/>
        <v>0</v>
      </c>
    </row>
    <row r="396" spans="1:22" x14ac:dyDescent="0.2">
      <c r="A396" s="70">
        <f t="shared" si="61"/>
        <v>383</v>
      </c>
      <c r="B396" s="303">
        <f t="shared" si="52"/>
        <v>0</v>
      </c>
      <c r="C396" s="304"/>
      <c r="D396" s="106"/>
      <c r="E396" s="106"/>
      <c r="F396" s="4"/>
      <c r="G396" s="40"/>
      <c r="H396" s="60"/>
      <c r="I396" s="9"/>
      <c r="J396" s="245"/>
      <c r="K396" s="32">
        <f t="shared" si="55"/>
        <v>0</v>
      </c>
      <c r="L396" s="32">
        <f t="shared" si="56"/>
        <v>0</v>
      </c>
      <c r="M396" s="318" t="str">
        <f t="shared" si="57"/>
        <v xml:space="preserve"> </v>
      </c>
      <c r="N396" s="239">
        <f t="shared" si="58"/>
        <v>0</v>
      </c>
      <c r="O396" s="95">
        <f t="shared" si="53"/>
        <v>0</v>
      </c>
      <c r="P396" s="95">
        <f t="shared" si="59"/>
        <v>0</v>
      </c>
      <c r="Q396" s="352">
        <f t="shared" si="54"/>
        <v>0</v>
      </c>
      <c r="R396" s="9"/>
      <c r="V396" s="32">
        <f t="shared" si="60"/>
        <v>0</v>
      </c>
    </row>
    <row r="397" spans="1:22" x14ac:dyDescent="0.2">
      <c r="A397" s="70">
        <f t="shared" si="61"/>
        <v>384</v>
      </c>
      <c r="B397" s="303">
        <f t="shared" si="52"/>
        <v>0</v>
      </c>
      <c r="C397" s="304"/>
      <c r="D397" s="106"/>
      <c r="E397" s="106"/>
      <c r="F397" s="4"/>
      <c r="G397" s="40"/>
      <c r="H397" s="60"/>
      <c r="I397" s="9"/>
      <c r="J397" s="245"/>
      <c r="K397" s="32">
        <f t="shared" si="55"/>
        <v>0</v>
      </c>
      <c r="L397" s="32">
        <f t="shared" si="56"/>
        <v>0</v>
      </c>
      <c r="M397" s="318" t="str">
        <f t="shared" si="57"/>
        <v xml:space="preserve"> </v>
      </c>
      <c r="N397" s="239">
        <f t="shared" si="58"/>
        <v>0</v>
      </c>
      <c r="O397" s="95">
        <f t="shared" si="53"/>
        <v>0</v>
      </c>
      <c r="P397" s="95">
        <f t="shared" si="59"/>
        <v>0</v>
      </c>
      <c r="Q397" s="352">
        <f t="shared" si="54"/>
        <v>0</v>
      </c>
      <c r="R397" s="9"/>
      <c r="V397" s="32">
        <f t="shared" si="60"/>
        <v>0</v>
      </c>
    </row>
    <row r="398" spans="1:22" x14ac:dyDescent="0.2">
      <c r="A398" s="70">
        <f t="shared" si="61"/>
        <v>385</v>
      </c>
      <c r="B398" s="303">
        <f t="shared" ref="B398:B461" si="62">IF(ISBLANK(E398),0,VLOOKUP(TRIM(E398),AllVarieties,4,FALSE))</f>
        <v>0</v>
      </c>
      <c r="C398" s="304"/>
      <c r="D398" s="106"/>
      <c r="E398" s="106"/>
      <c r="F398" s="4"/>
      <c r="G398" s="40"/>
      <c r="H398" s="60"/>
      <c r="I398" s="9"/>
      <c r="J398" s="245"/>
      <c r="K398" s="32">
        <f t="shared" si="55"/>
        <v>0</v>
      </c>
      <c r="L398" s="32">
        <f t="shared" si="56"/>
        <v>0</v>
      </c>
      <c r="M398" s="318" t="str">
        <f t="shared" si="57"/>
        <v xml:space="preserve"> </v>
      </c>
      <c r="N398" s="239">
        <f t="shared" si="58"/>
        <v>0</v>
      </c>
      <c r="O398" s="95">
        <f t="shared" ref="O398:O461" si="63">IF(VALUE(F398)&lt;1,0,IF(VALUE(F398)&gt;17,0,VLOOKUP(VALUE(B398),T10Value,VALUE(F398)+1,FALSE)))</f>
        <v>0</v>
      </c>
      <c r="P398" s="95">
        <f t="shared" si="59"/>
        <v>0</v>
      </c>
      <c r="Q398" s="352">
        <f t="shared" ref="Q398:Q461" si="64">+P398*PDArate</f>
        <v>0</v>
      </c>
      <c r="R398" s="9"/>
      <c r="V398" s="32">
        <f t="shared" si="60"/>
        <v>0</v>
      </c>
    </row>
    <row r="399" spans="1:22" x14ac:dyDescent="0.2">
      <c r="A399" s="70">
        <f t="shared" si="61"/>
        <v>386</v>
      </c>
      <c r="B399" s="303">
        <f t="shared" si="62"/>
        <v>0</v>
      </c>
      <c r="C399" s="304"/>
      <c r="D399" s="106"/>
      <c r="E399" s="106"/>
      <c r="F399" s="4"/>
      <c r="G399" s="40"/>
      <c r="H399" s="60"/>
      <c r="I399" s="9"/>
      <c r="J399" s="245"/>
      <c r="K399" s="32">
        <f t="shared" ref="K399:K462" si="65">IF(ISNA(+B399),1,0)</f>
        <v>0</v>
      </c>
      <c r="L399" s="32">
        <f t="shared" ref="L399:L462" si="66">IF(ISERR(+B399),1,0)</f>
        <v>0</v>
      </c>
      <c r="M399" s="318" t="str">
        <f t="shared" ref="M399:M462" si="67">IF(+J399=0," ", IF(+J399=1," ","ERROR"))</f>
        <v xml:space="preserve"> </v>
      </c>
      <c r="N399" s="239">
        <f t="shared" ref="N399:N462" si="68">IF(+J399=1,IF(G399&gt;0, +G399, 0),0)</f>
        <v>0</v>
      </c>
      <c r="O399" s="95">
        <f t="shared" si="63"/>
        <v>0</v>
      </c>
      <c r="P399" s="95">
        <f t="shared" ref="P399:P462" si="69">ROUND(+N399,1)*O399</f>
        <v>0</v>
      </c>
      <c r="Q399" s="352">
        <f t="shared" si="64"/>
        <v>0</v>
      </c>
      <c r="R399" s="9"/>
      <c r="V399" s="32">
        <f t="shared" ref="V399:V462" si="70">IF(N399&gt;0,IF(P399&lt;=0,1,0),0)</f>
        <v>0</v>
      </c>
    </row>
    <row r="400" spans="1:22" x14ac:dyDescent="0.2">
      <c r="A400" s="70">
        <f t="shared" si="61"/>
        <v>387</v>
      </c>
      <c r="B400" s="303">
        <f t="shared" si="62"/>
        <v>0</v>
      </c>
      <c r="C400" s="304"/>
      <c r="D400" s="106"/>
      <c r="E400" s="106"/>
      <c r="F400" s="4"/>
      <c r="G400" s="40"/>
      <c r="H400" s="60"/>
      <c r="I400" s="9"/>
      <c r="J400" s="245"/>
      <c r="K400" s="32">
        <f t="shared" si="65"/>
        <v>0</v>
      </c>
      <c r="L400" s="32">
        <f t="shared" si="66"/>
        <v>0</v>
      </c>
      <c r="M400" s="318" t="str">
        <f t="shared" si="67"/>
        <v xml:space="preserve"> </v>
      </c>
      <c r="N400" s="239">
        <f t="shared" si="68"/>
        <v>0</v>
      </c>
      <c r="O400" s="95">
        <f t="shared" si="63"/>
        <v>0</v>
      </c>
      <c r="P400" s="95">
        <f t="shared" si="69"/>
        <v>0</v>
      </c>
      <c r="Q400" s="352">
        <f t="shared" si="64"/>
        <v>0</v>
      </c>
      <c r="R400" s="9"/>
      <c r="V400" s="32">
        <f t="shared" si="70"/>
        <v>0</v>
      </c>
    </row>
    <row r="401" spans="1:22" x14ac:dyDescent="0.2">
      <c r="A401" s="70">
        <f t="shared" ref="A401:A464" si="71">ROW()-Q3line</f>
        <v>388</v>
      </c>
      <c r="B401" s="303">
        <f t="shared" si="62"/>
        <v>0</v>
      </c>
      <c r="C401" s="304"/>
      <c r="D401" s="106"/>
      <c r="E401" s="106"/>
      <c r="F401" s="4"/>
      <c r="G401" s="40"/>
      <c r="H401" s="60"/>
      <c r="I401" s="9"/>
      <c r="J401" s="245"/>
      <c r="K401" s="32">
        <f t="shared" si="65"/>
        <v>0</v>
      </c>
      <c r="L401" s="32">
        <f t="shared" si="66"/>
        <v>0</v>
      </c>
      <c r="M401" s="318" t="str">
        <f t="shared" si="67"/>
        <v xml:space="preserve"> </v>
      </c>
      <c r="N401" s="239">
        <f t="shared" si="68"/>
        <v>0</v>
      </c>
      <c r="O401" s="95">
        <f t="shared" si="63"/>
        <v>0</v>
      </c>
      <c r="P401" s="95">
        <f t="shared" si="69"/>
        <v>0</v>
      </c>
      <c r="Q401" s="352">
        <f t="shared" si="64"/>
        <v>0</v>
      </c>
      <c r="R401" s="9"/>
      <c r="V401" s="32">
        <f t="shared" si="70"/>
        <v>0</v>
      </c>
    </row>
    <row r="402" spans="1:22" x14ac:dyDescent="0.2">
      <c r="A402" s="70">
        <f t="shared" si="71"/>
        <v>389</v>
      </c>
      <c r="B402" s="303">
        <f t="shared" si="62"/>
        <v>0</v>
      </c>
      <c r="C402" s="304"/>
      <c r="D402" s="106"/>
      <c r="E402" s="106"/>
      <c r="F402" s="4"/>
      <c r="G402" s="40"/>
      <c r="H402" s="60"/>
      <c r="I402" s="9"/>
      <c r="J402" s="245"/>
      <c r="K402" s="32">
        <f t="shared" si="65"/>
        <v>0</v>
      </c>
      <c r="L402" s="32">
        <f t="shared" si="66"/>
        <v>0</v>
      </c>
      <c r="M402" s="318" t="str">
        <f t="shared" si="67"/>
        <v xml:space="preserve"> </v>
      </c>
      <c r="N402" s="239">
        <f t="shared" si="68"/>
        <v>0</v>
      </c>
      <c r="O402" s="95">
        <f t="shared" si="63"/>
        <v>0</v>
      </c>
      <c r="P402" s="95">
        <f t="shared" si="69"/>
        <v>0</v>
      </c>
      <c r="Q402" s="352">
        <f t="shared" si="64"/>
        <v>0</v>
      </c>
      <c r="R402" s="9"/>
      <c r="V402" s="32">
        <f t="shared" si="70"/>
        <v>0</v>
      </c>
    </row>
    <row r="403" spans="1:22" x14ac:dyDescent="0.2">
      <c r="A403" s="70">
        <f t="shared" si="71"/>
        <v>390</v>
      </c>
      <c r="B403" s="303">
        <f t="shared" si="62"/>
        <v>0</v>
      </c>
      <c r="C403" s="304"/>
      <c r="D403" s="106"/>
      <c r="E403" s="106"/>
      <c r="F403" s="4"/>
      <c r="G403" s="40"/>
      <c r="H403" s="60"/>
      <c r="I403" s="9"/>
      <c r="J403" s="245"/>
      <c r="K403" s="32">
        <f t="shared" si="65"/>
        <v>0</v>
      </c>
      <c r="L403" s="32">
        <f t="shared" si="66"/>
        <v>0</v>
      </c>
      <c r="M403" s="318" t="str">
        <f t="shared" si="67"/>
        <v xml:space="preserve"> </v>
      </c>
      <c r="N403" s="239">
        <f t="shared" si="68"/>
        <v>0</v>
      </c>
      <c r="O403" s="95">
        <f t="shared" si="63"/>
        <v>0</v>
      </c>
      <c r="P403" s="95">
        <f t="shared" si="69"/>
        <v>0</v>
      </c>
      <c r="Q403" s="352">
        <f t="shared" si="64"/>
        <v>0</v>
      </c>
      <c r="R403" s="9"/>
      <c r="V403" s="32">
        <f t="shared" si="70"/>
        <v>0</v>
      </c>
    </row>
    <row r="404" spans="1:22" x14ac:dyDescent="0.2">
      <c r="A404" s="70">
        <f t="shared" si="71"/>
        <v>391</v>
      </c>
      <c r="B404" s="303">
        <f t="shared" si="62"/>
        <v>0</v>
      </c>
      <c r="C404" s="304"/>
      <c r="D404" s="106"/>
      <c r="E404" s="106"/>
      <c r="F404" s="4"/>
      <c r="G404" s="40"/>
      <c r="H404" s="60"/>
      <c r="I404" s="9"/>
      <c r="J404" s="245"/>
      <c r="K404" s="32">
        <f t="shared" si="65"/>
        <v>0</v>
      </c>
      <c r="L404" s="32">
        <f t="shared" si="66"/>
        <v>0</v>
      </c>
      <c r="M404" s="318" t="str">
        <f t="shared" si="67"/>
        <v xml:space="preserve"> </v>
      </c>
      <c r="N404" s="239">
        <f t="shared" si="68"/>
        <v>0</v>
      </c>
      <c r="O404" s="95">
        <f t="shared" si="63"/>
        <v>0</v>
      </c>
      <c r="P404" s="95">
        <f t="shared" si="69"/>
        <v>0</v>
      </c>
      <c r="Q404" s="352">
        <f t="shared" si="64"/>
        <v>0</v>
      </c>
      <c r="R404" s="9"/>
      <c r="V404" s="32">
        <f t="shared" si="70"/>
        <v>0</v>
      </c>
    </row>
    <row r="405" spans="1:22" x14ac:dyDescent="0.2">
      <c r="A405" s="70">
        <f t="shared" si="71"/>
        <v>392</v>
      </c>
      <c r="B405" s="303">
        <f t="shared" si="62"/>
        <v>0</v>
      </c>
      <c r="C405" s="304"/>
      <c r="D405" s="106"/>
      <c r="E405" s="106"/>
      <c r="F405" s="4"/>
      <c r="G405" s="40"/>
      <c r="H405" s="60"/>
      <c r="I405" s="9"/>
      <c r="J405" s="245"/>
      <c r="K405" s="32">
        <f t="shared" si="65"/>
        <v>0</v>
      </c>
      <c r="L405" s="32">
        <f t="shared" si="66"/>
        <v>0</v>
      </c>
      <c r="M405" s="318" t="str">
        <f t="shared" si="67"/>
        <v xml:space="preserve"> </v>
      </c>
      <c r="N405" s="239">
        <f t="shared" si="68"/>
        <v>0</v>
      </c>
      <c r="O405" s="95">
        <f t="shared" si="63"/>
        <v>0</v>
      </c>
      <c r="P405" s="95">
        <f t="shared" si="69"/>
        <v>0</v>
      </c>
      <c r="Q405" s="352">
        <f t="shared" si="64"/>
        <v>0</v>
      </c>
      <c r="R405" s="9"/>
      <c r="V405" s="32">
        <f t="shared" si="70"/>
        <v>0</v>
      </c>
    </row>
    <row r="406" spans="1:22" x14ac:dyDescent="0.2">
      <c r="A406" s="70">
        <f t="shared" si="71"/>
        <v>393</v>
      </c>
      <c r="B406" s="303">
        <f t="shared" si="62"/>
        <v>0</v>
      </c>
      <c r="C406" s="304"/>
      <c r="D406" s="106"/>
      <c r="E406" s="106"/>
      <c r="F406" s="4"/>
      <c r="G406" s="40"/>
      <c r="H406" s="60"/>
      <c r="I406" s="9"/>
      <c r="J406" s="245"/>
      <c r="K406" s="32">
        <f t="shared" si="65"/>
        <v>0</v>
      </c>
      <c r="L406" s="32">
        <f t="shared" si="66"/>
        <v>0</v>
      </c>
      <c r="M406" s="318" t="str">
        <f t="shared" si="67"/>
        <v xml:space="preserve"> </v>
      </c>
      <c r="N406" s="239">
        <f t="shared" si="68"/>
        <v>0</v>
      </c>
      <c r="O406" s="95">
        <f t="shared" si="63"/>
        <v>0</v>
      </c>
      <c r="P406" s="95">
        <f t="shared" si="69"/>
        <v>0</v>
      </c>
      <c r="Q406" s="352">
        <f t="shared" si="64"/>
        <v>0</v>
      </c>
      <c r="R406" s="9"/>
      <c r="V406" s="32">
        <f t="shared" si="70"/>
        <v>0</v>
      </c>
    </row>
    <row r="407" spans="1:22" x14ac:dyDescent="0.2">
      <c r="A407" s="70">
        <f t="shared" si="71"/>
        <v>394</v>
      </c>
      <c r="B407" s="303">
        <f t="shared" si="62"/>
        <v>0</v>
      </c>
      <c r="C407" s="304"/>
      <c r="D407" s="106"/>
      <c r="E407" s="106"/>
      <c r="F407" s="4"/>
      <c r="G407" s="40"/>
      <c r="H407" s="60"/>
      <c r="I407" s="9"/>
      <c r="J407" s="245"/>
      <c r="K407" s="32">
        <f t="shared" si="65"/>
        <v>0</v>
      </c>
      <c r="L407" s="32">
        <f t="shared" si="66"/>
        <v>0</v>
      </c>
      <c r="M407" s="318" t="str">
        <f t="shared" si="67"/>
        <v xml:space="preserve"> </v>
      </c>
      <c r="N407" s="239">
        <f t="shared" si="68"/>
        <v>0</v>
      </c>
      <c r="O407" s="95">
        <f t="shared" si="63"/>
        <v>0</v>
      </c>
      <c r="P407" s="95">
        <f t="shared" si="69"/>
        <v>0</v>
      </c>
      <c r="Q407" s="352">
        <f t="shared" si="64"/>
        <v>0</v>
      </c>
      <c r="R407" s="9"/>
      <c r="V407" s="32">
        <f t="shared" si="70"/>
        <v>0</v>
      </c>
    </row>
    <row r="408" spans="1:22" x14ac:dyDescent="0.2">
      <c r="A408" s="70">
        <f t="shared" si="71"/>
        <v>395</v>
      </c>
      <c r="B408" s="303">
        <f t="shared" si="62"/>
        <v>0</v>
      </c>
      <c r="C408" s="304"/>
      <c r="D408" s="106"/>
      <c r="E408" s="106"/>
      <c r="F408" s="4"/>
      <c r="G408" s="40"/>
      <c r="H408" s="60"/>
      <c r="I408" s="9"/>
      <c r="J408" s="245"/>
      <c r="K408" s="32">
        <f t="shared" si="65"/>
        <v>0</v>
      </c>
      <c r="L408" s="32">
        <f t="shared" si="66"/>
        <v>0</v>
      </c>
      <c r="M408" s="318" t="str">
        <f t="shared" si="67"/>
        <v xml:space="preserve"> </v>
      </c>
      <c r="N408" s="239">
        <f t="shared" si="68"/>
        <v>0</v>
      </c>
      <c r="O408" s="95">
        <f t="shared" si="63"/>
        <v>0</v>
      </c>
      <c r="P408" s="95">
        <f t="shared" si="69"/>
        <v>0</v>
      </c>
      <c r="Q408" s="352">
        <f t="shared" si="64"/>
        <v>0</v>
      </c>
      <c r="R408" s="9"/>
      <c r="V408" s="32">
        <f t="shared" si="70"/>
        <v>0</v>
      </c>
    </row>
    <row r="409" spans="1:22" x14ac:dyDescent="0.2">
      <c r="A409" s="70">
        <f t="shared" si="71"/>
        <v>396</v>
      </c>
      <c r="B409" s="303">
        <f t="shared" si="62"/>
        <v>0</v>
      </c>
      <c r="C409" s="304"/>
      <c r="D409" s="106"/>
      <c r="E409" s="106"/>
      <c r="F409" s="4"/>
      <c r="G409" s="40"/>
      <c r="H409" s="60"/>
      <c r="I409" s="9"/>
      <c r="J409" s="245"/>
      <c r="K409" s="32">
        <f t="shared" si="65"/>
        <v>0</v>
      </c>
      <c r="L409" s="32">
        <f t="shared" si="66"/>
        <v>0</v>
      </c>
      <c r="M409" s="318" t="str">
        <f t="shared" si="67"/>
        <v xml:space="preserve"> </v>
      </c>
      <c r="N409" s="239">
        <f t="shared" si="68"/>
        <v>0</v>
      </c>
      <c r="O409" s="95">
        <f t="shared" si="63"/>
        <v>0</v>
      </c>
      <c r="P409" s="95">
        <f t="shared" si="69"/>
        <v>0</v>
      </c>
      <c r="Q409" s="352">
        <f t="shared" si="64"/>
        <v>0</v>
      </c>
      <c r="R409" s="9"/>
      <c r="V409" s="32">
        <f t="shared" si="70"/>
        <v>0</v>
      </c>
    </row>
    <row r="410" spans="1:22" x14ac:dyDescent="0.2">
      <c r="A410" s="70">
        <f t="shared" si="71"/>
        <v>397</v>
      </c>
      <c r="B410" s="303">
        <f t="shared" si="62"/>
        <v>0</v>
      </c>
      <c r="C410" s="304"/>
      <c r="D410" s="106"/>
      <c r="E410" s="106"/>
      <c r="F410" s="4"/>
      <c r="G410" s="40"/>
      <c r="H410" s="60"/>
      <c r="I410" s="9"/>
      <c r="J410" s="245"/>
      <c r="K410" s="32">
        <f t="shared" si="65"/>
        <v>0</v>
      </c>
      <c r="L410" s="32">
        <f t="shared" si="66"/>
        <v>0</v>
      </c>
      <c r="M410" s="318" t="str">
        <f t="shared" si="67"/>
        <v xml:space="preserve"> </v>
      </c>
      <c r="N410" s="239">
        <f t="shared" si="68"/>
        <v>0</v>
      </c>
      <c r="O410" s="95">
        <f t="shared" si="63"/>
        <v>0</v>
      </c>
      <c r="P410" s="95">
        <f t="shared" si="69"/>
        <v>0</v>
      </c>
      <c r="Q410" s="352">
        <f t="shared" si="64"/>
        <v>0</v>
      </c>
      <c r="R410" s="9"/>
      <c r="V410" s="32">
        <f t="shared" si="70"/>
        <v>0</v>
      </c>
    </row>
    <row r="411" spans="1:22" x14ac:dyDescent="0.2">
      <c r="A411" s="70">
        <f t="shared" si="71"/>
        <v>398</v>
      </c>
      <c r="B411" s="303">
        <f t="shared" si="62"/>
        <v>0</v>
      </c>
      <c r="C411" s="304"/>
      <c r="D411" s="106"/>
      <c r="E411" s="106"/>
      <c r="F411" s="4"/>
      <c r="G411" s="40"/>
      <c r="H411" s="60"/>
      <c r="I411" s="9"/>
      <c r="J411" s="245"/>
      <c r="K411" s="32">
        <f t="shared" si="65"/>
        <v>0</v>
      </c>
      <c r="L411" s="32">
        <f t="shared" si="66"/>
        <v>0</v>
      </c>
      <c r="M411" s="318" t="str">
        <f t="shared" si="67"/>
        <v xml:space="preserve"> </v>
      </c>
      <c r="N411" s="239">
        <f t="shared" si="68"/>
        <v>0</v>
      </c>
      <c r="O411" s="95">
        <f t="shared" si="63"/>
        <v>0</v>
      </c>
      <c r="P411" s="95">
        <f t="shared" si="69"/>
        <v>0</v>
      </c>
      <c r="Q411" s="352">
        <f t="shared" si="64"/>
        <v>0</v>
      </c>
      <c r="R411" s="9"/>
      <c r="V411" s="32">
        <f t="shared" si="70"/>
        <v>0</v>
      </c>
    </row>
    <row r="412" spans="1:22" x14ac:dyDescent="0.2">
      <c r="A412" s="70">
        <f t="shared" si="71"/>
        <v>399</v>
      </c>
      <c r="B412" s="303">
        <f t="shared" si="62"/>
        <v>0</v>
      </c>
      <c r="C412" s="304"/>
      <c r="D412" s="106"/>
      <c r="E412" s="106"/>
      <c r="F412" s="4"/>
      <c r="G412" s="40"/>
      <c r="H412" s="60"/>
      <c r="I412" s="9"/>
      <c r="J412" s="245"/>
      <c r="K412" s="32">
        <f t="shared" si="65"/>
        <v>0</v>
      </c>
      <c r="L412" s="32">
        <f t="shared" si="66"/>
        <v>0</v>
      </c>
      <c r="M412" s="318" t="str">
        <f t="shared" si="67"/>
        <v xml:space="preserve"> </v>
      </c>
      <c r="N412" s="239">
        <f t="shared" si="68"/>
        <v>0</v>
      </c>
      <c r="O412" s="95">
        <f t="shared" si="63"/>
        <v>0</v>
      </c>
      <c r="P412" s="95">
        <f t="shared" si="69"/>
        <v>0</v>
      </c>
      <c r="Q412" s="352">
        <f t="shared" si="64"/>
        <v>0</v>
      </c>
      <c r="R412" s="9"/>
      <c r="V412" s="32">
        <f t="shared" si="70"/>
        <v>0</v>
      </c>
    </row>
    <row r="413" spans="1:22" x14ac:dyDescent="0.2">
      <c r="A413" s="70">
        <f t="shared" si="71"/>
        <v>400</v>
      </c>
      <c r="B413" s="303">
        <f t="shared" si="62"/>
        <v>0</v>
      </c>
      <c r="C413" s="304"/>
      <c r="D413" s="106"/>
      <c r="E413" s="106"/>
      <c r="F413" s="4"/>
      <c r="G413" s="40"/>
      <c r="H413" s="60"/>
      <c r="I413" s="9"/>
      <c r="J413" s="245"/>
      <c r="K413" s="32">
        <f t="shared" si="65"/>
        <v>0</v>
      </c>
      <c r="L413" s="32">
        <f t="shared" si="66"/>
        <v>0</v>
      </c>
      <c r="M413" s="318" t="str">
        <f t="shared" si="67"/>
        <v xml:space="preserve"> </v>
      </c>
      <c r="N413" s="239">
        <f t="shared" si="68"/>
        <v>0</v>
      </c>
      <c r="O413" s="95">
        <f t="shared" si="63"/>
        <v>0</v>
      </c>
      <c r="P413" s="95">
        <f t="shared" si="69"/>
        <v>0</v>
      </c>
      <c r="Q413" s="352">
        <f t="shared" si="64"/>
        <v>0</v>
      </c>
      <c r="R413" s="9"/>
      <c r="V413" s="32">
        <f t="shared" si="70"/>
        <v>0</v>
      </c>
    </row>
    <row r="414" spans="1:22" x14ac:dyDescent="0.2">
      <c r="A414" s="70">
        <f t="shared" si="71"/>
        <v>401</v>
      </c>
      <c r="B414" s="303">
        <f t="shared" si="62"/>
        <v>0</v>
      </c>
      <c r="C414" s="304"/>
      <c r="D414" s="106"/>
      <c r="E414" s="106"/>
      <c r="F414" s="4"/>
      <c r="G414" s="40"/>
      <c r="H414" s="60"/>
      <c r="I414" s="9"/>
      <c r="J414" s="245"/>
      <c r="K414" s="32">
        <f t="shared" si="65"/>
        <v>0</v>
      </c>
      <c r="L414" s="32">
        <f t="shared" si="66"/>
        <v>0</v>
      </c>
      <c r="M414" s="318" t="str">
        <f t="shared" si="67"/>
        <v xml:space="preserve"> </v>
      </c>
      <c r="N414" s="239">
        <f t="shared" si="68"/>
        <v>0</v>
      </c>
      <c r="O414" s="95">
        <f t="shared" si="63"/>
        <v>0</v>
      </c>
      <c r="P414" s="95">
        <f t="shared" si="69"/>
        <v>0</v>
      </c>
      <c r="Q414" s="352">
        <f t="shared" si="64"/>
        <v>0</v>
      </c>
      <c r="R414" s="9"/>
      <c r="V414" s="32">
        <f t="shared" si="70"/>
        <v>0</v>
      </c>
    </row>
    <row r="415" spans="1:22" x14ac:dyDescent="0.2">
      <c r="A415" s="70">
        <f t="shared" si="71"/>
        <v>402</v>
      </c>
      <c r="B415" s="303">
        <f t="shared" si="62"/>
        <v>0</v>
      </c>
      <c r="C415" s="304"/>
      <c r="D415" s="106"/>
      <c r="E415" s="106"/>
      <c r="F415" s="4"/>
      <c r="G415" s="40"/>
      <c r="H415" s="60"/>
      <c r="I415" s="9"/>
      <c r="J415" s="245"/>
      <c r="K415" s="32">
        <f t="shared" si="65"/>
        <v>0</v>
      </c>
      <c r="L415" s="32">
        <f t="shared" si="66"/>
        <v>0</v>
      </c>
      <c r="M415" s="318" t="str">
        <f t="shared" si="67"/>
        <v xml:space="preserve"> </v>
      </c>
      <c r="N415" s="239">
        <f t="shared" si="68"/>
        <v>0</v>
      </c>
      <c r="O415" s="95">
        <f t="shared" si="63"/>
        <v>0</v>
      </c>
      <c r="P415" s="95">
        <f t="shared" si="69"/>
        <v>0</v>
      </c>
      <c r="Q415" s="352">
        <f t="shared" si="64"/>
        <v>0</v>
      </c>
      <c r="R415" s="9"/>
      <c r="V415" s="32">
        <f t="shared" si="70"/>
        <v>0</v>
      </c>
    </row>
    <row r="416" spans="1:22" x14ac:dyDescent="0.2">
      <c r="A416" s="70">
        <f t="shared" si="71"/>
        <v>403</v>
      </c>
      <c r="B416" s="303">
        <f t="shared" si="62"/>
        <v>0</v>
      </c>
      <c r="C416" s="304"/>
      <c r="D416" s="106"/>
      <c r="E416" s="106"/>
      <c r="F416" s="4"/>
      <c r="G416" s="40"/>
      <c r="H416" s="60"/>
      <c r="I416" s="9"/>
      <c r="J416" s="245"/>
      <c r="K416" s="32">
        <f t="shared" si="65"/>
        <v>0</v>
      </c>
      <c r="L416" s="32">
        <f t="shared" si="66"/>
        <v>0</v>
      </c>
      <c r="M416" s="318" t="str">
        <f t="shared" si="67"/>
        <v xml:space="preserve"> </v>
      </c>
      <c r="N416" s="239">
        <f t="shared" si="68"/>
        <v>0</v>
      </c>
      <c r="O416" s="95">
        <f t="shared" si="63"/>
        <v>0</v>
      </c>
      <c r="P416" s="95">
        <f t="shared" si="69"/>
        <v>0</v>
      </c>
      <c r="Q416" s="352">
        <f t="shared" si="64"/>
        <v>0</v>
      </c>
      <c r="R416" s="9"/>
      <c r="V416" s="32">
        <f t="shared" si="70"/>
        <v>0</v>
      </c>
    </row>
    <row r="417" spans="1:22" x14ac:dyDescent="0.2">
      <c r="A417" s="70">
        <f t="shared" si="71"/>
        <v>404</v>
      </c>
      <c r="B417" s="303">
        <f t="shared" si="62"/>
        <v>0</v>
      </c>
      <c r="C417" s="304"/>
      <c r="D417" s="106"/>
      <c r="E417" s="106"/>
      <c r="F417" s="4"/>
      <c r="G417" s="40"/>
      <c r="H417" s="60"/>
      <c r="I417" s="9"/>
      <c r="J417" s="245"/>
      <c r="K417" s="32">
        <f t="shared" si="65"/>
        <v>0</v>
      </c>
      <c r="L417" s="32">
        <f t="shared" si="66"/>
        <v>0</v>
      </c>
      <c r="M417" s="318" t="str">
        <f t="shared" si="67"/>
        <v xml:space="preserve"> </v>
      </c>
      <c r="N417" s="239">
        <f t="shared" si="68"/>
        <v>0</v>
      </c>
      <c r="O417" s="95">
        <f t="shared" si="63"/>
        <v>0</v>
      </c>
      <c r="P417" s="95">
        <f t="shared" si="69"/>
        <v>0</v>
      </c>
      <c r="Q417" s="352">
        <f t="shared" si="64"/>
        <v>0</v>
      </c>
      <c r="R417" s="9"/>
      <c r="V417" s="32">
        <f t="shared" si="70"/>
        <v>0</v>
      </c>
    </row>
    <row r="418" spans="1:22" x14ac:dyDescent="0.2">
      <c r="A418" s="70">
        <f t="shared" si="71"/>
        <v>405</v>
      </c>
      <c r="B418" s="303">
        <f t="shared" si="62"/>
        <v>0</v>
      </c>
      <c r="C418" s="304"/>
      <c r="D418" s="106"/>
      <c r="E418" s="106"/>
      <c r="F418" s="4"/>
      <c r="G418" s="40"/>
      <c r="H418" s="60"/>
      <c r="I418" s="9"/>
      <c r="J418" s="245"/>
      <c r="K418" s="32">
        <f t="shared" si="65"/>
        <v>0</v>
      </c>
      <c r="L418" s="32">
        <f t="shared" si="66"/>
        <v>0</v>
      </c>
      <c r="M418" s="318" t="str">
        <f t="shared" si="67"/>
        <v xml:space="preserve"> </v>
      </c>
      <c r="N418" s="239">
        <f t="shared" si="68"/>
        <v>0</v>
      </c>
      <c r="O418" s="95">
        <f t="shared" si="63"/>
        <v>0</v>
      </c>
      <c r="P418" s="95">
        <f t="shared" si="69"/>
        <v>0</v>
      </c>
      <c r="Q418" s="352">
        <f t="shared" si="64"/>
        <v>0</v>
      </c>
      <c r="R418" s="9"/>
      <c r="V418" s="32">
        <f t="shared" si="70"/>
        <v>0</v>
      </c>
    </row>
    <row r="419" spans="1:22" x14ac:dyDescent="0.2">
      <c r="A419" s="70">
        <f t="shared" si="71"/>
        <v>406</v>
      </c>
      <c r="B419" s="303">
        <f t="shared" si="62"/>
        <v>0</v>
      </c>
      <c r="C419" s="304"/>
      <c r="D419" s="106"/>
      <c r="E419" s="106"/>
      <c r="F419" s="4"/>
      <c r="G419" s="40"/>
      <c r="H419" s="60"/>
      <c r="I419" s="9"/>
      <c r="J419" s="245"/>
      <c r="K419" s="32">
        <f t="shared" si="65"/>
        <v>0</v>
      </c>
      <c r="L419" s="32">
        <f t="shared" si="66"/>
        <v>0</v>
      </c>
      <c r="M419" s="318" t="str">
        <f t="shared" si="67"/>
        <v xml:space="preserve"> </v>
      </c>
      <c r="N419" s="239">
        <f t="shared" si="68"/>
        <v>0</v>
      </c>
      <c r="O419" s="95">
        <f t="shared" si="63"/>
        <v>0</v>
      </c>
      <c r="P419" s="95">
        <f t="shared" si="69"/>
        <v>0</v>
      </c>
      <c r="Q419" s="352">
        <f t="shared" si="64"/>
        <v>0</v>
      </c>
      <c r="R419" s="9"/>
      <c r="V419" s="32">
        <f t="shared" si="70"/>
        <v>0</v>
      </c>
    </row>
    <row r="420" spans="1:22" x14ac:dyDescent="0.2">
      <c r="A420" s="70">
        <f t="shared" si="71"/>
        <v>407</v>
      </c>
      <c r="B420" s="303">
        <f t="shared" si="62"/>
        <v>0</v>
      </c>
      <c r="C420" s="304"/>
      <c r="D420" s="106"/>
      <c r="E420" s="106"/>
      <c r="F420" s="4"/>
      <c r="G420" s="40"/>
      <c r="H420" s="60"/>
      <c r="I420" s="9"/>
      <c r="J420" s="245"/>
      <c r="K420" s="32">
        <f t="shared" si="65"/>
        <v>0</v>
      </c>
      <c r="L420" s="32">
        <f t="shared" si="66"/>
        <v>0</v>
      </c>
      <c r="M420" s="318" t="str">
        <f t="shared" si="67"/>
        <v xml:space="preserve"> </v>
      </c>
      <c r="N420" s="239">
        <f t="shared" si="68"/>
        <v>0</v>
      </c>
      <c r="O420" s="95">
        <f t="shared" si="63"/>
        <v>0</v>
      </c>
      <c r="P420" s="95">
        <f t="shared" si="69"/>
        <v>0</v>
      </c>
      <c r="Q420" s="352">
        <f t="shared" si="64"/>
        <v>0</v>
      </c>
      <c r="R420" s="9"/>
      <c r="V420" s="32">
        <f t="shared" si="70"/>
        <v>0</v>
      </c>
    </row>
    <row r="421" spans="1:22" x14ac:dyDescent="0.2">
      <c r="A421" s="70">
        <f t="shared" si="71"/>
        <v>408</v>
      </c>
      <c r="B421" s="303">
        <f t="shared" si="62"/>
        <v>0</v>
      </c>
      <c r="C421" s="304"/>
      <c r="D421" s="106"/>
      <c r="E421" s="106"/>
      <c r="F421" s="4"/>
      <c r="G421" s="40"/>
      <c r="H421" s="60"/>
      <c r="I421" s="9"/>
      <c r="J421" s="245"/>
      <c r="K421" s="32">
        <f t="shared" si="65"/>
        <v>0</v>
      </c>
      <c r="L421" s="32">
        <f t="shared" si="66"/>
        <v>0</v>
      </c>
      <c r="M421" s="318" t="str">
        <f t="shared" si="67"/>
        <v xml:space="preserve"> </v>
      </c>
      <c r="N421" s="239">
        <f t="shared" si="68"/>
        <v>0</v>
      </c>
      <c r="O421" s="95">
        <f t="shared" si="63"/>
        <v>0</v>
      </c>
      <c r="P421" s="95">
        <f t="shared" si="69"/>
        <v>0</v>
      </c>
      <c r="Q421" s="352">
        <f t="shared" si="64"/>
        <v>0</v>
      </c>
      <c r="R421" s="9"/>
      <c r="V421" s="32">
        <f t="shared" si="70"/>
        <v>0</v>
      </c>
    </row>
    <row r="422" spans="1:22" x14ac:dyDescent="0.2">
      <c r="A422" s="70">
        <f t="shared" si="71"/>
        <v>409</v>
      </c>
      <c r="B422" s="303">
        <f t="shared" si="62"/>
        <v>0</v>
      </c>
      <c r="C422" s="304"/>
      <c r="D422" s="106"/>
      <c r="E422" s="106"/>
      <c r="F422" s="4"/>
      <c r="G422" s="40"/>
      <c r="H422" s="60"/>
      <c r="I422" s="9"/>
      <c r="J422" s="245"/>
      <c r="K422" s="32">
        <f t="shared" si="65"/>
        <v>0</v>
      </c>
      <c r="L422" s="32">
        <f t="shared" si="66"/>
        <v>0</v>
      </c>
      <c r="M422" s="318" t="str">
        <f t="shared" si="67"/>
        <v xml:space="preserve"> </v>
      </c>
      <c r="N422" s="239">
        <f t="shared" si="68"/>
        <v>0</v>
      </c>
      <c r="O422" s="95">
        <f t="shared" si="63"/>
        <v>0</v>
      </c>
      <c r="P422" s="95">
        <f t="shared" si="69"/>
        <v>0</v>
      </c>
      <c r="Q422" s="352">
        <f t="shared" si="64"/>
        <v>0</v>
      </c>
      <c r="R422" s="9"/>
      <c r="V422" s="32">
        <f t="shared" si="70"/>
        <v>0</v>
      </c>
    </row>
    <row r="423" spans="1:22" x14ac:dyDescent="0.2">
      <c r="A423" s="70">
        <f t="shared" si="71"/>
        <v>410</v>
      </c>
      <c r="B423" s="303">
        <f t="shared" si="62"/>
        <v>0</v>
      </c>
      <c r="C423" s="304"/>
      <c r="D423" s="106"/>
      <c r="E423" s="106"/>
      <c r="F423" s="4"/>
      <c r="G423" s="40"/>
      <c r="H423" s="60"/>
      <c r="I423" s="9"/>
      <c r="J423" s="245"/>
      <c r="K423" s="32">
        <f t="shared" si="65"/>
        <v>0</v>
      </c>
      <c r="L423" s="32">
        <f t="shared" si="66"/>
        <v>0</v>
      </c>
      <c r="M423" s="318" t="str">
        <f t="shared" si="67"/>
        <v xml:space="preserve"> </v>
      </c>
      <c r="N423" s="239">
        <f t="shared" si="68"/>
        <v>0</v>
      </c>
      <c r="O423" s="95">
        <f t="shared" si="63"/>
        <v>0</v>
      </c>
      <c r="P423" s="95">
        <f t="shared" si="69"/>
        <v>0</v>
      </c>
      <c r="Q423" s="352">
        <f t="shared" si="64"/>
        <v>0</v>
      </c>
      <c r="R423" s="9"/>
      <c r="V423" s="32">
        <f t="shared" si="70"/>
        <v>0</v>
      </c>
    </row>
    <row r="424" spans="1:22" x14ac:dyDescent="0.2">
      <c r="A424" s="70">
        <f t="shared" si="71"/>
        <v>411</v>
      </c>
      <c r="B424" s="303">
        <f t="shared" si="62"/>
        <v>0</v>
      </c>
      <c r="C424" s="304"/>
      <c r="D424" s="106"/>
      <c r="E424" s="106"/>
      <c r="F424" s="4"/>
      <c r="G424" s="40"/>
      <c r="H424" s="60"/>
      <c r="I424" s="9"/>
      <c r="J424" s="245"/>
      <c r="K424" s="32">
        <f t="shared" si="65"/>
        <v>0</v>
      </c>
      <c r="L424" s="32">
        <f t="shared" si="66"/>
        <v>0</v>
      </c>
      <c r="M424" s="318" t="str">
        <f t="shared" si="67"/>
        <v xml:space="preserve"> </v>
      </c>
      <c r="N424" s="239">
        <f t="shared" si="68"/>
        <v>0</v>
      </c>
      <c r="O424" s="95">
        <f t="shared" si="63"/>
        <v>0</v>
      </c>
      <c r="P424" s="95">
        <f t="shared" si="69"/>
        <v>0</v>
      </c>
      <c r="Q424" s="352">
        <f t="shared" si="64"/>
        <v>0</v>
      </c>
      <c r="R424" s="9"/>
      <c r="V424" s="32">
        <f t="shared" si="70"/>
        <v>0</v>
      </c>
    </row>
    <row r="425" spans="1:22" x14ac:dyDescent="0.2">
      <c r="A425" s="70">
        <f t="shared" si="71"/>
        <v>412</v>
      </c>
      <c r="B425" s="303">
        <f t="shared" si="62"/>
        <v>0</v>
      </c>
      <c r="C425" s="304"/>
      <c r="D425" s="106"/>
      <c r="E425" s="106"/>
      <c r="F425" s="4"/>
      <c r="G425" s="40"/>
      <c r="H425" s="60"/>
      <c r="I425" s="9"/>
      <c r="J425" s="245"/>
      <c r="K425" s="32">
        <f t="shared" si="65"/>
        <v>0</v>
      </c>
      <c r="L425" s="32">
        <f t="shared" si="66"/>
        <v>0</v>
      </c>
      <c r="M425" s="318" t="str">
        <f t="shared" si="67"/>
        <v xml:space="preserve"> </v>
      </c>
      <c r="N425" s="239">
        <f t="shared" si="68"/>
        <v>0</v>
      </c>
      <c r="O425" s="95">
        <f t="shared" si="63"/>
        <v>0</v>
      </c>
      <c r="P425" s="95">
        <f t="shared" si="69"/>
        <v>0</v>
      </c>
      <c r="Q425" s="352">
        <f t="shared" si="64"/>
        <v>0</v>
      </c>
      <c r="R425" s="9"/>
      <c r="V425" s="32">
        <f t="shared" si="70"/>
        <v>0</v>
      </c>
    </row>
    <row r="426" spans="1:22" x14ac:dyDescent="0.2">
      <c r="A426" s="70">
        <f t="shared" si="71"/>
        <v>413</v>
      </c>
      <c r="B426" s="303">
        <f t="shared" si="62"/>
        <v>0</v>
      </c>
      <c r="C426" s="304"/>
      <c r="D426" s="106"/>
      <c r="E426" s="106"/>
      <c r="F426" s="4"/>
      <c r="G426" s="40"/>
      <c r="H426" s="60"/>
      <c r="I426" s="9"/>
      <c r="J426" s="245"/>
      <c r="K426" s="32">
        <f t="shared" si="65"/>
        <v>0</v>
      </c>
      <c r="L426" s="32">
        <f t="shared" si="66"/>
        <v>0</v>
      </c>
      <c r="M426" s="318" t="str">
        <f t="shared" si="67"/>
        <v xml:space="preserve"> </v>
      </c>
      <c r="N426" s="239">
        <f t="shared" si="68"/>
        <v>0</v>
      </c>
      <c r="O426" s="95">
        <f t="shared" si="63"/>
        <v>0</v>
      </c>
      <c r="P426" s="95">
        <f t="shared" si="69"/>
        <v>0</v>
      </c>
      <c r="Q426" s="352">
        <f t="shared" si="64"/>
        <v>0</v>
      </c>
      <c r="R426" s="9"/>
      <c r="V426" s="32">
        <f t="shared" si="70"/>
        <v>0</v>
      </c>
    </row>
    <row r="427" spans="1:22" x14ac:dyDescent="0.2">
      <c r="A427" s="70">
        <f t="shared" si="71"/>
        <v>414</v>
      </c>
      <c r="B427" s="303">
        <f t="shared" si="62"/>
        <v>0</v>
      </c>
      <c r="C427" s="304"/>
      <c r="D427" s="106"/>
      <c r="E427" s="106"/>
      <c r="F427" s="4"/>
      <c r="G427" s="40"/>
      <c r="H427" s="60"/>
      <c r="I427" s="9"/>
      <c r="J427" s="245"/>
      <c r="K427" s="32">
        <f t="shared" si="65"/>
        <v>0</v>
      </c>
      <c r="L427" s="32">
        <f t="shared" si="66"/>
        <v>0</v>
      </c>
      <c r="M427" s="318" t="str">
        <f t="shared" si="67"/>
        <v xml:space="preserve"> </v>
      </c>
      <c r="N427" s="239">
        <f t="shared" si="68"/>
        <v>0</v>
      </c>
      <c r="O427" s="95">
        <f t="shared" si="63"/>
        <v>0</v>
      </c>
      <c r="P427" s="95">
        <f t="shared" si="69"/>
        <v>0</v>
      </c>
      <c r="Q427" s="352">
        <f t="shared" si="64"/>
        <v>0</v>
      </c>
      <c r="R427" s="9"/>
      <c r="V427" s="32">
        <f t="shared" si="70"/>
        <v>0</v>
      </c>
    </row>
    <row r="428" spans="1:22" x14ac:dyDescent="0.2">
      <c r="A428" s="70">
        <f t="shared" si="71"/>
        <v>415</v>
      </c>
      <c r="B428" s="303">
        <f t="shared" si="62"/>
        <v>0</v>
      </c>
      <c r="C428" s="304"/>
      <c r="D428" s="106"/>
      <c r="E428" s="106"/>
      <c r="F428" s="4"/>
      <c r="G428" s="40"/>
      <c r="H428" s="60"/>
      <c r="I428" s="9"/>
      <c r="J428" s="245"/>
      <c r="K428" s="32">
        <f t="shared" si="65"/>
        <v>0</v>
      </c>
      <c r="L428" s="32">
        <f t="shared" si="66"/>
        <v>0</v>
      </c>
      <c r="M428" s="318" t="str">
        <f t="shared" si="67"/>
        <v xml:space="preserve"> </v>
      </c>
      <c r="N428" s="239">
        <f t="shared" si="68"/>
        <v>0</v>
      </c>
      <c r="O428" s="95">
        <f t="shared" si="63"/>
        <v>0</v>
      </c>
      <c r="P428" s="95">
        <f t="shared" si="69"/>
        <v>0</v>
      </c>
      <c r="Q428" s="352">
        <f t="shared" si="64"/>
        <v>0</v>
      </c>
      <c r="R428" s="9"/>
      <c r="V428" s="32">
        <f t="shared" si="70"/>
        <v>0</v>
      </c>
    </row>
    <row r="429" spans="1:22" x14ac:dyDescent="0.2">
      <c r="A429" s="70">
        <f t="shared" si="71"/>
        <v>416</v>
      </c>
      <c r="B429" s="303">
        <f t="shared" si="62"/>
        <v>0</v>
      </c>
      <c r="C429" s="304"/>
      <c r="D429" s="106"/>
      <c r="E429" s="106"/>
      <c r="F429" s="4"/>
      <c r="G429" s="40"/>
      <c r="H429" s="60"/>
      <c r="I429" s="9"/>
      <c r="J429" s="245"/>
      <c r="K429" s="32">
        <f t="shared" si="65"/>
        <v>0</v>
      </c>
      <c r="L429" s="32">
        <f t="shared" si="66"/>
        <v>0</v>
      </c>
      <c r="M429" s="318" t="str">
        <f t="shared" si="67"/>
        <v xml:space="preserve"> </v>
      </c>
      <c r="N429" s="239">
        <f t="shared" si="68"/>
        <v>0</v>
      </c>
      <c r="O429" s="95">
        <f t="shared" si="63"/>
        <v>0</v>
      </c>
      <c r="P429" s="95">
        <f t="shared" si="69"/>
        <v>0</v>
      </c>
      <c r="Q429" s="352">
        <f t="shared" si="64"/>
        <v>0</v>
      </c>
      <c r="R429" s="9"/>
      <c r="V429" s="32">
        <f t="shared" si="70"/>
        <v>0</v>
      </c>
    </row>
    <row r="430" spans="1:22" x14ac:dyDescent="0.2">
      <c r="A430" s="70">
        <f t="shared" si="71"/>
        <v>417</v>
      </c>
      <c r="B430" s="303">
        <f t="shared" si="62"/>
        <v>0</v>
      </c>
      <c r="C430" s="304"/>
      <c r="D430" s="106"/>
      <c r="E430" s="106"/>
      <c r="F430" s="4"/>
      <c r="G430" s="40"/>
      <c r="H430" s="60"/>
      <c r="I430" s="9"/>
      <c r="J430" s="245"/>
      <c r="K430" s="32">
        <f t="shared" si="65"/>
        <v>0</v>
      </c>
      <c r="L430" s="32">
        <f t="shared" si="66"/>
        <v>0</v>
      </c>
      <c r="M430" s="318" t="str">
        <f t="shared" si="67"/>
        <v xml:space="preserve"> </v>
      </c>
      <c r="N430" s="239">
        <f t="shared" si="68"/>
        <v>0</v>
      </c>
      <c r="O430" s="95">
        <f t="shared" si="63"/>
        <v>0</v>
      </c>
      <c r="P430" s="95">
        <f t="shared" si="69"/>
        <v>0</v>
      </c>
      <c r="Q430" s="352">
        <f t="shared" si="64"/>
        <v>0</v>
      </c>
      <c r="R430" s="9"/>
      <c r="V430" s="32">
        <f t="shared" si="70"/>
        <v>0</v>
      </c>
    </row>
    <row r="431" spans="1:22" x14ac:dyDescent="0.2">
      <c r="A431" s="70">
        <f t="shared" si="71"/>
        <v>418</v>
      </c>
      <c r="B431" s="303">
        <f t="shared" si="62"/>
        <v>0</v>
      </c>
      <c r="C431" s="304"/>
      <c r="D431" s="106"/>
      <c r="E431" s="106"/>
      <c r="F431" s="4"/>
      <c r="G431" s="40"/>
      <c r="H431" s="60"/>
      <c r="I431" s="9"/>
      <c r="J431" s="245"/>
      <c r="K431" s="32">
        <f t="shared" si="65"/>
        <v>0</v>
      </c>
      <c r="L431" s="32">
        <f t="shared" si="66"/>
        <v>0</v>
      </c>
      <c r="M431" s="318" t="str">
        <f t="shared" si="67"/>
        <v xml:space="preserve"> </v>
      </c>
      <c r="N431" s="239">
        <f t="shared" si="68"/>
        <v>0</v>
      </c>
      <c r="O431" s="95">
        <f t="shared" si="63"/>
        <v>0</v>
      </c>
      <c r="P431" s="95">
        <f t="shared" si="69"/>
        <v>0</v>
      </c>
      <c r="Q431" s="352">
        <f t="shared" si="64"/>
        <v>0</v>
      </c>
      <c r="R431" s="9"/>
      <c r="V431" s="32">
        <f t="shared" si="70"/>
        <v>0</v>
      </c>
    </row>
    <row r="432" spans="1:22" x14ac:dyDescent="0.2">
      <c r="A432" s="70">
        <f t="shared" si="71"/>
        <v>419</v>
      </c>
      <c r="B432" s="303">
        <f t="shared" si="62"/>
        <v>0</v>
      </c>
      <c r="C432" s="304"/>
      <c r="D432" s="106"/>
      <c r="E432" s="106"/>
      <c r="F432" s="4"/>
      <c r="G432" s="40"/>
      <c r="H432" s="60"/>
      <c r="I432" s="9"/>
      <c r="J432" s="245"/>
      <c r="K432" s="32">
        <f t="shared" si="65"/>
        <v>0</v>
      </c>
      <c r="L432" s="32">
        <f t="shared" si="66"/>
        <v>0</v>
      </c>
      <c r="M432" s="318" t="str">
        <f t="shared" si="67"/>
        <v xml:space="preserve"> </v>
      </c>
      <c r="N432" s="239">
        <f t="shared" si="68"/>
        <v>0</v>
      </c>
      <c r="O432" s="95">
        <f t="shared" si="63"/>
        <v>0</v>
      </c>
      <c r="P432" s="95">
        <f t="shared" si="69"/>
        <v>0</v>
      </c>
      <c r="Q432" s="352">
        <f t="shared" si="64"/>
        <v>0</v>
      </c>
      <c r="R432" s="9"/>
      <c r="V432" s="32">
        <f t="shared" si="70"/>
        <v>0</v>
      </c>
    </row>
    <row r="433" spans="1:22" x14ac:dyDescent="0.2">
      <c r="A433" s="70">
        <f t="shared" si="71"/>
        <v>420</v>
      </c>
      <c r="B433" s="303">
        <f t="shared" si="62"/>
        <v>0</v>
      </c>
      <c r="C433" s="304"/>
      <c r="D433" s="106"/>
      <c r="E433" s="106"/>
      <c r="F433" s="4"/>
      <c r="G433" s="40"/>
      <c r="H433" s="60"/>
      <c r="I433" s="9"/>
      <c r="J433" s="245"/>
      <c r="K433" s="32">
        <f t="shared" si="65"/>
        <v>0</v>
      </c>
      <c r="L433" s="32">
        <f t="shared" si="66"/>
        <v>0</v>
      </c>
      <c r="M433" s="318" t="str">
        <f t="shared" si="67"/>
        <v xml:space="preserve"> </v>
      </c>
      <c r="N433" s="239">
        <f t="shared" si="68"/>
        <v>0</v>
      </c>
      <c r="O433" s="95">
        <f t="shared" si="63"/>
        <v>0</v>
      </c>
      <c r="P433" s="95">
        <f t="shared" si="69"/>
        <v>0</v>
      </c>
      <c r="Q433" s="352">
        <f t="shared" si="64"/>
        <v>0</v>
      </c>
      <c r="R433" s="9"/>
      <c r="V433" s="32">
        <f t="shared" si="70"/>
        <v>0</v>
      </c>
    </row>
    <row r="434" spans="1:22" x14ac:dyDescent="0.2">
      <c r="A434" s="70">
        <f t="shared" si="71"/>
        <v>421</v>
      </c>
      <c r="B434" s="303">
        <f t="shared" si="62"/>
        <v>0</v>
      </c>
      <c r="C434" s="304"/>
      <c r="D434" s="106"/>
      <c r="E434" s="106"/>
      <c r="F434" s="4"/>
      <c r="G434" s="40"/>
      <c r="H434" s="60"/>
      <c r="I434" s="9"/>
      <c r="J434" s="245"/>
      <c r="K434" s="32">
        <f t="shared" si="65"/>
        <v>0</v>
      </c>
      <c r="L434" s="32">
        <f t="shared" si="66"/>
        <v>0</v>
      </c>
      <c r="M434" s="318" t="str">
        <f t="shared" si="67"/>
        <v xml:space="preserve"> </v>
      </c>
      <c r="N434" s="239">
        <f t="shared" si="68"/>
        <v>0</v>
      </c>
      <c r="O434" s="95">
        <f t="shared" si="63"/>
        <v>0</v>
      </c>
      <c r="P434" s="95">
        <f t="shared" si="69"/>
        <v>0</v>
      </c>
      <c r="Q434" s="352">
        <f t="shared" si="64"/>
        <v>0</v>
      </c>
      <c r="R434" s="9"/>
      <c r="V434" s="32">
        <f t="shared" si="70"/>
        <v>0</v>
      </c>
    </row>
    <row r="435" spans="1:22" x14ac:dyDescent="0.2">
      <c r="A435" s="70">
        <f t="shared" si="71"/>
        <v>422</v>
      </c>
      <c r="B435" s="303">
        <f t="shared" si="62"/>
        <v>0</v>
      </c>
      <c r="C435" s="304"/>
      <c r="D435" s="106"/>
      <c r="E435" s="106"/>
      <c r="F435" s="4"/>
      <c r="G435" s="40"/>
      <c r="H435" s="60"/>
      <c r="I435" s="9"/>
      <c r="J435" s="245"/>
      <c r="K435" s="32">
        <f t="shared" si="65"/>
        <v>0</v>
      </c>
      <c r="L435" s="32">
        <f t="shared" si="66"/>
        <v>0</v>
      </c>
      <c r="M435" s="318" t="str">
        <f t="shared" si="67"/>
        <v xml:space="preserve"> </v>
      </c>
      <c r="N435" s="239">
        <f t="shared" si="68"/>
        <v>0</v>
      </c>
      <c r="O435" s="95">
        <f t="shared" si="63"/>
        <v>0</v>
      </c>
      <c r="P435" s="95">
        <f t="shared" si="69"/>
        <v>0</v>
      </c>
      <c r="Q435" s="352">
        <f t="shared" si="64"/>
        <v>0</v>
      </c>
      <c r="R435" s="9"/>
      <c r="V435" s="32">
        <f t="shared" si="70"/>
        <v>0</v>
      </c>
    </row>
    <row r="436" spans="1:22" x14ac:dyDescent="0.2">
      <c r="A436" s="70">
        <f t="shared" si="71"/>
        <v>423</v>
      </c>
      <c r="B436" s="303">
        <f t="shared" si="62"/>
        <v>0</v>
      </c>
      <c r="C436" s="304"/>
      <c r="D436" s="106"/>
      <c r="E436" s="106"/>
      <c r="F436" s="4"/>
      <c r="G436" s="40"/>
      <c r="H436" s="60"/>
      <c r="I436" s="9"/>
      <c r="J436" s="245"/>
      <c r="K436" s="32">
        <f t="shared" si="65"/>
        <v>0</v>
      </c>
      <c r="L436" s="32">
        <f t="shared" si="66"/>
        <v>0</v>
      </c>
      <c r="M436" s="318" t="str">
        <f t="shared" si="67"/>
        <v xml:space="preserve"> </v>
      </c>
      <c r="N436" s="239">
        <f t="shared" si="68"/>
        <v>0</v>
      </c>
      <c r="O436" s="95">
        <f t="shared" si="63"/>
        <v>0</v>
      </c>
      <c r="P436" s="95">
        <f t="shared" si="69"/>
        <v>0</v>
      </c>
      <c r="Q436" s="352">
        <f t="shared" si="64"/>
        <v>0</v>
      </c>
      <c r="R436" s="9"/>
      <c r="V436" s="32">
        <f t="shared" si="70"/>
        <v>0</v>
      </c>
    </row>
    <row r="437" spans="1:22" x14ac:dyDescent="0.2">
      <c r="A437" s="70">
        <f t="shared" si="71"/>
        <v>424</v>
      </c>
      <c r="B437" s="303">
        <f t="shared" si="62"/>
        <v>0</v>
      </c>
      <c r="C437" s="304"/>
      <c r="D437" s="106"/>
      <c r="E437" s="106"/>
      <c r="F437" s="4"/>
      <c r="G437" s="40"/>
      <c r="H437" s="60"/>
      <c r="I437" s="9"/>
      <c r="J437" s="245"/>
      <c r="K437" s="32">
        <f t="shared" si="65"/>
        <v>0</v>
      </c>
      <c r="L437" s="32">
        <f t="shared" si="66"/>
        <v>0</v>
      </c>
      <c r="M437" s="318" t="str">
        <f t="shared" si="67"/>
        <v xml:space="preserve"> </v>
      </c>
      <c r="N437" s="239">
        <f t="shared" si="68"/>
        <v>0</v>
      </c>
      <c r="O437" s="95">
        <f t="shared" si="63"/>
        <v>0</v>
      </c>
      <c r="P437" s="95">
        <f t="shared" si="69"/>
        <v>0</v>
      </c>
      <c r="Q437" s="352">
        <f t="shared" si="64"/>
        <v>0</v>
      </c>
      <c r="R437" s="9"/>
      <c r="V437" s="32">
        <f t="shared" si="70"/>
        <v>0</v>
      </c>
    </row>
    <row r="438" spans="1:22" x14ac:dyDescent="0.2">
      <c r="A438" s="70">
        <f t="shared" si="71"/>
        <v>425</v>
      </c>
      <c r="B438" s="303">
        <f t="shared" si="62"/>
        <v>0</v>
      </c>
      <c r="C438" s="304"/>
      <c r="D438" s="106"/>
      <c r="E438" s="106"/>
      <c r="F438" s="4"/>
      <c r="G438" s="40"/>
      <c r="H438" s="60"/>
      <c r="I438" s="9"/>
      <c r="J438" s="245"/>
      <c r="K438" s="32">
        <f t="shared" si="65"/>
        <v>0</v>
      </c>
      <c r="L438" s="32">
        <f t="shared" si="66"/>
        <v>0</v>
      </c>
      <c r="M438" s="318" t="str">
        <f t="shared" si="67"/>
        <v xml:space="preserve"> </v>
      </c>
      <c r="N438" s="239">
        <f t="shared" si="68"/>
        <v>0</v>
      </c>
      <c r="O438" s="95">
        <f t="shared" si="63"/>
        <v>0</v>
      </c>
      <c r="P438" s="95">
        <f t="shared" si="69"/>
        <v>0</v>
      </c>
      <c r="Q438" s="352">
        <f t="shared" si="64"/>
        <v>0</v>
      </c>
      <c r="R438" s="9"/>
      <c r="V438" s="32">
        <f t="shared" si="70"/>
        <v>0</v>
      </c>
    </row>
    <row r="439" spans="1:22" x14ac:dyDescent="0.2">
      <c r="A439" s="70">
        <f t="shared" si="71"/>
        <v>426</v>
      </c>
      <c r="B439" s="303">
        <f t="shared" si="62"/>
        <v>0</v>
      </c>
      <c r="C439" s="304"/>
      <c r="D439" s="106"/>
      <c r="E439" s="106"/>
      <c r="F439" s="4"/>
      <c r="G439" s="40"/>
      <c r="H439" s="60"/>
      <c r="I439" s="9"/>
      <c r="J439" s="245"/>
      <c r="K439" s="32">
        <f t="shared" si="65"/>
        <v>0</v>
      </c>
      <c r="L439" s="32">
        <f t="shared" si="66"/>
        <v>0</v>
      </c>
      <c r="M439" s="318" t="str">
        <f t="shared" si="67"/>
        <v xml:space="preserve"> </v>
      </c>
      <c r="N439" s="239">
        <f t="shared" si="68"/>
        <v>0</v>
      </c>
      <c r="O439" s="95">
        <f t="shared" si="63"/>
        <v>0</v>
      </c>
      <c r="P439" s="95">
        <f t="shared" si="69"/>
        <v>0</v>
      </c>
      <c r="Q439" s="352">
        <f t="shared" si="64"/>
        <v>0</v>
      </c>
      <c r="R439" s="9"/>
      <c r="V439" s="32">
        <f t="shared" si="70"/>
        <v>0</v>
      </c>
    </row>
    <row r="440" spans="1:22" x14ac:dyDescent="0.2">
      <c r="A440" s="70">
        <f t="shared" si="71"/>
        <v>427</v>
      </c>
      <c r="B440" s="303">
        <f t="shared" si="62"/>
        <v>0</v>
      </c>
      <c r="C440" s="304"/>
      <c r="D440" s="106"/>
      <c r="E440" s="106"/>
      <c r="F440" s="4"/>
      <c r="G440" s="40"/>
      <c r="H440" s="60"/>
      <c r="I440" s="9"/>
      <c r="J440" s="245"/>
      <c r="K440" s="32">
        <f t="shared" si="65"/>
        <v>0</v>
      </c>
      <c r="L440" s="32">
        <f t="shared" si="66"/>
        <v>0</v>
      </c>
      <c r="M440" s="318" t="str">
        <f t="shared" si="67"/>
        <v xml:space="preserve"> </v>
      </c>
      <c r="N440" s="239">
        <f t="shared" si="68"/>
        <v>0</v>
      </c>
      <c r="O440" s="95">
        <f t="shared" si="63"/>
        <v>0</v>
      </c>
      <c r="P440" s="95">
        <f t="shared" si="69"/>
        <v>0</v>
      </c>
      <c r="Q440" s="352">
        <f t="shared" si="64"/>
        <v>0</v>
      </c>
      <c r="R440" s="9"/>
      <c r="V440" s="32">
        <f t="shared" si="70"/>
        <v>0</v>
      </c>
    </row>
    <row r="441" spans="1:22" x14ac:dyDescent="0.2">
      <c r="A441" s="70">
        <f t="shared" si="71"/>
        <v>428</v>
      </c>
      <c r="B441" s="303">
        <f t="shared" si="62"/>
        <v>0</v>
      </c>
      <c r="C441" s="304"/>
      <c r="D441" s="106"/>
      <c r="E441" s="106"/>
      <c r="F441" s="4"/>
      <c r="G441" s="40"/>
      <c r="H441" s="60"/>
      <c r="I441" s="9"/>
      <c r="J441" s="245"/>
      <c r="K441" s="32">
        <f t="shared" si="65"/>
        <v>0</v>
      </c>
      <c r="L441" s="32">
        <f t="shared" si="66"/>
        <v>0</v>
      </c>
      <c r="M441" s="318" t="str">
        <f t="shared" si="67"/>
        <v xml:space="preserve"> </v>
      </c>
      <c r="N441" s="239">
        <f t="shared" si="68"/>
        <v>0</v>
      </c>
      <c r="O441" s="95">
        <f t="shared" si="63"/>
        <v>0</v>
      </c>
      <c r="P441" s="95">
        <f t="shared" si="69"/>
        <v>0</v>
      </c>
      <c r="Q441" s="352">
        <f t="shared" si="64"/>
        <v>0</v>
      </c>
      <c r="R441" s="9"/>
      <c r="V441" s="32">
        <f t="shared" si="70"/>
        <v>0</v>
      </c>
    </row>
    <row r="442" spans="1:22" x14ac:dyDescent="0.2">
      <c r="A442" s="70">
        <f t="shared" si="71"/>
        <v>429</v>
      </c>
      <c r="B442" s="303">
        <f t="shared" si="62"/>
        <v>0</v>
      </c>
      <c r="C442" s="304"/>
      <c r="D442" s="106"/>
      <c r="E442" s="106"/>
      <c r="F442" s="4"/>
      <c r="G442" s="40"/>
      <c r="H442" s="60"/>
      <c r="I442" s="9"/>
      <c r="J442" s="245"/>
      <c r="K442" s="32">
        <f t="shared" si="65"/>
        <v>0</v>
      </c>
      <c r="L442" s="32">
        <f t="shared" si="66"/>
        <v>0</v>
      </c>
      <c r="M442" s="318" t="str">
        <f t="shared" si="67"/>
        <v xml:space="preserve"> </v>
      </c>
      <c r="N442" s="239">
        <f t="shared" si="68"/>
        <v>0</v>
      </c>
      <c r="O442" s="95">
        <f t="shared" si="63"/>
        <v>0</v>
      </c>
      <c r="P442" s="95">
        <f t="shared" si="69"/>
        <v>0</v>
      </c>
      <c r="Q442" s="352">
        <f t="shared" si="64"/>
        <v>0</v>
      </c>
      <c r="R442" s="9"/>
      <c r="V442" s="32">
        <f t="shared" si="70"/>
        <v>0</v>
      </c>
    </row>
    <row r="443" spans="1:22" x14ac:dyDescent="0.2">
      <c r="A443" s="70">
        <f t="shared" si="71"/>
        <v>430</v>
      </c>
      <c r="B443" s="303">
        <f t="shared" si="62"/>
        <v>0</v>
      </c>
      <c r="C443" s="304"/>
      <c r="D443" s="106"/>
      <c r="E443" s="106"/>
      <c r="F443" s="4"/>
      <c r="G443" s="40"/>
      <c r="H443" s="60"/>
      <c r="I443" s="9"/>
      <c r="J443" s="245"/>
      <c r="K443" s="32">
        <f t="shared" si="65"/>
        <v>0</v>
      </c>
      <c r="L443" s="32">
        <f t="shared" si="66"/>
        <v>0</v>
      </c>
      <c r="M443" s="318" t="str">
        <f t="shared" si="67"/>
        <v xml:space="preserve"> </v>
      </c>
      <c r="N443" s="239">
        <f t="shared" si="68"/>
        <v>0</v>
      </c>
      <c r="O443" s="95">
        <f t="shared" si="63"/>
        <v>0</v>
      </c>
      <c r="P443" s="95">
        <f t="shared" si="69"/>
        <v>0</v>
      </c>
      <c r="Q443" s="352">
        <f t="shared" si="64"/>
        <v>0</v>
      </c>
      <c r="R443" s="9"/>
      <c r="V443" s="32">
        <f t="shared" si="70"/>
        <v>0</v>
      </c>
    </row>
    <row r="444" spans="1:22" x14ac:dyDescent="0.2">
      <c r="A444" s="70">
        <f t="shared" si="71"/>
        <v>431</v>
      </c>
      <c r="B444" s="303">
        <f t="shared" si="62"/>
        <v>0</v>
      </c>
      <c r="C444" s="304"/>
      <c r="D444" s="106"/>
      <c r="E444" s="106"/>
      <c r="F444" s="4"/>
      <c r="G444" s="40"/>
      <c r="H444" s="60"/>
      <c r="I444" s="9"/>
      <c r="J444" s="245"/>
      <c r="K444" s="32">
        <f t="shared" si="65"/>
        <v>0</v>
      </c>
      <c r="L444" s="32">
        <f t="shared" si="66"/>
        <v>0</v>
      </c>
      <c r="M444" s="318" t="str">
        <f t="shared" si="67"/>
        <v xml:space="preserve"> </v>
      </c>
      <c r="N444" s="239">
        <f t="shared" si="68"/>
        <v>0</v>
      </c>
      <c r="O444" s="95">
        <f t="shared" si="63"/>
        <v>0</v>
      </c>
      <c r="P444" s="95">
        <f t="shared" si="69"/>
        <v>0</v>
      </c>
      <c r="Q444" s="352">
        <f t="shared" si="64"/>
        <v>0</v>
      </c>
      <c r="R444" s="9"/>
      <c r="V444" s="32">
        <f t="shared" si="70"/>
        <v>0</v>
      </c>
    </row>
    <row r="445" spans="1:22" x14ac:dyDescent="0.2">
      <c r="A445" s="70">
        <f t="shared" si="71"/>
        <v>432</v>
      </c>
      <c r="B445" s="303">
        <f t="shared" si="62"/>
        <v>0</v>
      </c>
      <c r="C445" s="304"/>
      <c r="D445" s="106"/>
      <c r="E445" s="106"/>
      <c r="F445" s="4"/>
      <c r="G445" s="40"/>
      <c r="H445" s="60"/>
      <c r="I445" s="9"/>
      <c r="J445" s="245"/>
      <c r="K445" s="32">
        <f t="shared" si="65"/>
        <v>0</v>
      </c>
      <c r="L445" s="32">
        <f t="shared" si="66"/>
        <v>0</v>
      </c>
      <c r="M445" s="318" t="str">
        <f t="shared" si="67"/>
        <v xml:space="preserve"> </v>
      </c>
      <c r="N445" s="239">
        <f t="shared" si="68"/>
        <v>0</v>
      </c>
      <c r="O445" s="95">
        <f t="shared" si="63"/>
        <v>0</v>
      </c>
      <c r="P445" s="95">
        <f t="shared" si="69"/>
        <v>0</v>
      </c>
      <c r="Q445" s="352">
        <f t="shared" si="64"/>
        <v>0</v>
      </c>
      <c r="R445" s="9"/>
      <c r="V445" s="32">
        <f t="shared" si="70"/>
        <v>0</v>
      </c>
    </row>
    <row r="446" spans="1:22" x14ac:dyDescent="0.2">
      <c r="A446" s="70">
        <f t="shared" si="71"/>
        <v>433</v>
      </c>
      <c r="B446" s="303">
        <f t="shared" si="62"/>
        <v>0</v>
      </c>
      <c r="C446" s="304"/>
      <c r="D446" s="106"/>
      <c r="E446" s="106"/>
      <c r="F446" s="4"/>
      <c r="G446" s="40"/>
      <c r="H446" s="60"/>
      <c r="I446" s="9"/>
      <c r="J446" s="245"/>
      <c r="K446" s="32">
        <f t="shared" si="65"/>
        <v>0</v>
      </c>
      <c r="L446" s="32">
        <f t="shared" si="66"/>
        <v>0</v>
      </c>
      <c r="M446" s="318" t="str">
        <f t="shared" si="67"/>
        <v xml:space="preserve"> </v>
      </c>
      <c r="N446" s="239">
        <f t="shared" si="68"/>
        <v>0</v>
      </c>
      <c r="O446" s="95">
        <f t="shared" si="63"/>
        <v>0</v>
      </c>
      <c r="P446" s="95">
        <f t="shared" si="69"/>
        <v>0</v>
      </c>
      <c r="Q446" s="352">
        <f t="shared" si="64"/>
        <v>0</v>
      </c>
      <c r="R446" s="9"/>
      <c r="V446" s="32">
        <f t="shared" si="70"/>
        <v>0</v>
      </c>
    </row>
    <row r="447" spans="1:22" x14ac:dyDescent="0.2">
      <c r="A447" s="70">
        <f t="shared" si="71"/>
        <v>434</v>
      </c>
      <c r="B447" s="303">
        <f t="shared" si="62"/>
        <v>0</v>
      </c>
      <c r="C447" s="304"/>
      <c r="D447" s="106"/>
      <c r="E447" s="106"/>
      <c r="F447" s="4"/>
      <c r="G447" s="40"/>
      <c r="H447" s="60"/>
      <c r="I447" s="9"/>
      <c r="J447" s="245"/>
      <c r="K447" s="32">
        <f t="shared" si="65"/>
        <v>0</v>
      </c>
      <c r="L447" s="32">
        <f t="shared" si="66"/>
        <v>0</v>
      </c>
      <c r="M447" s="318" t="str">
        <f t="shared" si="67"/>
        <v xml:space="preserve"> </v>
      </c>
      <c r="N447" s="239">
        <f t="shared" si="68"/>
        <v>0</v>
      </c>
      <c r="O447" s="95">
        <f t="shared" si="63"/>
        <v>0</v>
      </c>
      <c r="P447" s="95">
        <f t="shared" si="69"/>
        <v>0</v>
      </c>
      <c r="Q447" s="352">
        <f t="shared" si="64"/>
        <v>0</v>
      </c>
      <c r="R447" s="9"/>
      <c r="V447" s="32">
        <f t="shared" si="70"/>
        <v>0</v>
      </c>
    </row>
    <row r="448" spans="1:22" x14ac:dyDescent="0.2">
      <c r="A448" s="70">
        <f t="shared" si="71"/>
        <v>435</v>
      </c>
      <c r="B448" s="303">
        <f t="shared" si="62"/>
        <v>0</v>
      </c>
      <c r="C448" s="304"/>
      <c r="D448" s="106"/>
      <c r="E448" s="106"/>
      <c r="F448" s="4"/>
      <c r="G448" s="40"/>
      <c r="H448" s="60"/>
      <c r="I448" s="9"/>
      <c r="J448" s="245"/>
      <c r="K448" s="32">
        <f t="shared" si="65"/>
        <v>0</v>
      </c>
      <c r="L448" s="32">
        <f t="shared" si="66"/>
        <v>0</v>
      </c>
      <c r="M448" s="318" t="str">
        <f t="shared" si="67"/>
        <v xml:space="preserve"> </v>
      </c>
      <c r="N448" s="239">
        <f t="shared" si="68"/>
        <v>0</v>
      </c>
      <c r="O448" s="95">
        <f t="shared" si="63"/>
        <v>0</v>
      </c>
      <c r="P448" s="95">
        <f t="shared" si="69"/>
        <v>0</v>
      </c>
      <c r="Q448" s="352">
        <f t="shared" si="64"/>
        <v>0</v>
      </c>
      <c r="R448" s="9"/>
      <c r="V448" s="32">
        <f t="shared" si="70"/>
        <v>0</v>
      </c>
    </row>
    <row r="449" spans="1:22" x14ac:dyDescent="0.2">
      <c r="A449" s="70">
        <f t="shared" si="71"/>
        <v>436</v>
      </c>
      <c r="B449" s="303">
        <f t="shared" si="62"/>
        <v>0</v>
      </c>
      <c r="C449" s="304"/>
      <c r="D449" s="106"/>
      <c r="E449" s="106"/>
      <c r="F449" s="4"/>
      <c r="G449" s="40"/>
      <c r="H449" s="60"/>
      <c r="I449" s="9"/>
      <c r="J449" s="245"/>
      <c r="K449" s="32">
        <f t="shared" si="65"/>
        <v>0</v>
      </c>
      <c r="L449" s="32">
        <f t="shared" si="66"/>
        <v>0</v>
      </c>
      <c r="M449" s="318" t="str">
        <f t="shared" si="67"/>
        <v xml:space="preserve"> </v>
      </c>
      <c r="N449" s="239">
        <f t="shared" si="68"/>
        <v>0</v>
      </c>
      <c r="O449" s="95">
        <f t="shared" si="63"/>
        <v>0</v>
      </c>
      <c r="P449" s="95">
        <f t="shared" si="69"/>
        <v>0</v>
      </c>
      <c r="Q449" s="352">
        <f t="shared" si="64"/>
        <v>0</v>
      </c>
      <c r="R449" s="9"/>
      <c r="V449" s="32">
        <f t="shared" si="70"/>
        <v>0</v>
      </c>
    </row>
    <row r="450" spans="1:22" x14ac:dyDescent="0.2">
      <c r="A450" s="70">
        <f t="shared" si="71"/>
        <v>437</v>
      </c>
      <c r="B450" s="303">
        <f t="shared" si="62"/>
        <v>0</v>
      </c>
      <c r="C450" s="304"/>
      <c r="D450" s="106"/>
      <c r="E450" s="106"/>
      <c r="F450" s="4"/>
      <c r="G450" s="40"/>
      <c r="H450" s="60"/>
      <c r="I450" s="9"/>
      <c r="J450" s="245"/>
      <c r="K450" s="32">
        <f t="shared" si="65"/>
        <v>0</v>
      </c>
      <c r="L450" s="32">
        <f t="shared" si="66"/>
        <v>0</v>
      </c>
      <c r="M450" s="318" t="str">
        <f t="shared" si="67"/>
        <v xml:space="preserve"> </v>
      </c>
      <c r="N450" s="239">
        <f t="shared" si="68"/>
        <v>0</v>
      </c>
      <c r="O450" s="95">
        <f t="shared" si="63"/>
        <v>0</v>
      </c>
      <c r="P450" s="95">
        <f t="shared" si="69"/>
        <v>0</v>
      </c>
      <c r="Q450" s="352">
        <f t="shared" si="64"/>
        <v>0</v>
      </c>
      <c r="R450" s="9"/>
      <c r="V450" s="32">
        <f t="shared" si="70"/>
        <v>0</v>
      </c>
    </row>
    <row r="451" spans="1:22" x14ac:dyDescent="0.2">
      <c r="A451" s="70">
        <f t="shared" si="71"/>
        <v>438</v>
      </c>
      <c r="B451" s="303">
        <f t="shared" si="62"/>
        <v>0</v>
      </c>
      <c r="C451" s="304"/>
      <c r="D451" s="106"/>
      <c r="E451" s="106"/>
      <c r="F451" s="4"/>
      <c r="G451" s="40"/>
      <c r="H451" s="60"/>
      <c r="I451" s="9"/>
      <c r="J451" s="245"/>
      <c r="K451" s="32">
        <f t="shared" si="65"/>
        <v>0</v>
      </c>
      <c r="L451" s="32">
        <f t="shared" si="66"/>
        <v>0</v>
      </c>
      <c r="M451" s="318" t="str">
        <f t="shared" si="67"/>
        <v xml:space="preserve"> </v>
      </c>
      <c r="N451" s="239">
        <f t="shared" si="68"/>
        <v>0</v>
      </c>
      <c r="O451" s="95">
        <f t="shared" si="63"/>
        <v>0</v>
      </c>
      <c r="P451" s="95">
        <f t="shared" si="69"/>
        <v>0</v>
      </c>
      <c r="Q451" s="352">
        <f t="shared" si="64"/>
        <v>0</v>
      </c>
      <c r="R451" s="9"/>
      <c r="V451" s="32">
        <f t="shared" si="70"/>
        <v>0</v>
      </c>
    </row>
    <row r="452" spans="1:22" x14ac:dyDescent="0.2">
      <c r="A452" s="70">
        <f t="shared" si="71"/>
        <v>439</v>
      </c>
      <c r="B452" s="303">
        <f t="shared" si="62"/>
        <v>0</v>
      </c>
      <c r="C452" s="304"/>
      <c r="D452" s="106"/>
      <c r="E452" s="106"/>
      <c r="F452" s="4"/>
      <c r="G452" s="40"/>
      <c r="H452" s="60"/>
      <c r="I452" s="9"/>
      <c r="J452" s="245"/>
      <c r="K452" s="32">
        <f t="shared" si="65"/>
        <v>0</v>
      </c>
      <c r="L452" s="32">
        <f t="shared" si="66"/>
        <v>0</v>
      </c>
      <c r="M452" s="318" t="str">
        <f t="shared" si="67"/>
        <v xml:space="preserve"> </v>
      </c>
      <c r="N452" s="239">
        <f t="shared" si="68"/>
        <v>0</v>
      </c>
      <c r="O452" s="95">
        <f t="shared" si="63"/>
        <v>0</v>
      </c>
      <c r="P452" s="95">
        <f t="shared" si="69"/>
        <v>0</v>
      </c>
      <c r="Q452" s="352">
        <f t="shared" si="64"/>
        <v>0</v>
      </c>
      <c r="R452" s="9"/>
      <c r="V452" s="32">
        <f t="shared" si="70"/>
        <v>0</v>
      </c>
    </row>
    <row r="453" spans="1:22" x14ac:dyDescent="0.2">
      <c r="A453" s="70">
        <f t="shared" si="71"/>
        <v>440</v>
      </c>
      <c r="B453" s="303">
        <f t="shared" si="62"/>
        <v>0</v>
      </c>
      <c r="C453" s="304"/>
      <c r="D453" s="106"/>
      <c r="E453" s="106"/>
      <c r="F453" s="4"/>
      <c r="G453" s="40"/>
      <c r="H453" s="60"/>
      <c r="I453" s="9"/>
      <c r="J453" s="245"/>
      <c r="K453" s="32">
        <f t="shared" si="65"/>
        <v>0</v>
      </c>
      <c r="L453" s="32">
        <f t="shared" si="66"/>
        <v>0</v>
      </c>
      <c r="M453" s="318" t="str">
        <f t="shared" si="67"/>
        <v xml:space="preserve"> </v>
      </c>
      <c r="N453" s="239">
        <f t="shared" si="68"/>
        <v>0</v>
      </c>
      <c r="O453" s="95">
        <f t="shared" si="63"/>
        <v>0</v>
      </c>
      <c r="P453" s="95">
        <f t="shared" si="69"/>
        <v>0</v>
      </c>
      <c r="Q453" s="352">
        <f t="shared" si="64"/>
        <v>0</v>
      </c>
      <c r="R453" s="9"/>
      <c r="V453" s="32">
        <f t="shared" si="70"/>
        <v>0</v>
      </c>
    </row>
    <row r="454" spans="1:22" x14ac:dyDescent="0.2">
      <c r="A454" s="70">
        <f t="shared" si="71"/>
        <v>441</v>
      </c>
      <c r="B454" s="303">
        <f t="shared" si="62"/>
        <v>0</v>
      </c>
      <c r="C454" s="304"/>
      <c r="D454" s="106"/>
      <c r="E454" s="106"/>
      <c r="F454" s="4"/>
      <c r="G454" s="40"/>
      <c r="H454" s="60"/>
      <c r="I454" s="9"/>
      <c r="J454" s="245"/>
      <c r="K454" s="32">
        <f t="shared" si="65"/>
        <v>0</v>
      </c>
      <c r="L454" s="32">
        <f t="shared" si="66"/>
        <v>0</v>
      </c>
      <c r="M454" s="318" t="str">
        <f t="shared" si="67"/>
        <v xml:space="preserve"> </v>
      </c>
      <c r="N454" s="239">
        <f t="shared" si="68"/>
        <v>0</v>
      </c>
      <c r="O454" s="95">
        <f t="shared" si="63"/>
        <v>0</v>
      </c>
      <c r="P454" s="95">
        <f t="shared" si="69"/>
        <v>0</v>
      </c>
      <c r="Q454" s="352">
        <f t="shared" si="64"/>
        <v>0</v>
      </c>
      <c r="R454" s="9"/>
      <c r="V454" s="32">
        <f t="shared" si="70"/>
        <v>0</v>
      </c>
    </row>
    <row r="455" spans="1:22" x14ac:dyDescent="0.2">
      <c r="A455" s="70">
        <f t="shared" si="71"/>
        <v>442</v>
      </c>
      <c r="B455" s="303">
        <f t="shared" si="62"/>
        <v>0</v>
      </c>
      <c r="C455" s="304"/>
      <c r="D455" s="106"/>
      <c r="E455" s="106"/>
      <c r="F455" s="4"/>
      <c r="G455" s="40"/>
      <c r="H455" s="60"/>
      <c r="I455" s="9"/>
      <c r="J455" s="245"/>
      <c r="K455" s="32">
        <f t="shared" si="65"/>
        <v>0</v>
      </c>
      <c r="L455" s="32">
        <f t="shared" si="66"/>
        <v>0</v>
      </c>
      <c r="M455" s="318" t="str">
        <f t="shared" si="67"/>
        <v xml:space="preserve"> </v>
      </c>
      <c r="N455" s="239">
        <f t="shared" si="68"/>
        <v>0</v>
      </c>
      <c r="O455" s="95">
        <f t="shared" si="63"/>
        <v>0</v>
      </c>
      <c r="P455" s="95">
        <f t="shared" si="69"/>
        <v>0</v>
      </c>
      <c r="Q455" s="352">
        <f t="shared" si="64"/>
        <v>0</v>
      </c>
      <c r="R455" s="9"/>
      <c r="V455" s="32">
        <f t="shared" si="70"/>
        <v>0</v>
      </c>
    </row>
    <row r="456" spans="1:22" x14ac:dyDescent="0.2">
      <c r="A456" s="70">
        <f t="shared" si="71"/>
        <v>443</v>
      </c>
      <c r="B456" s="303">
        <f t="shared" si="62"/>
        <v>0</v>
      </c>
      <c r="C456" s="304"/>
      <c r="D456" s="106"/>
      <c r="E456" s="106"/>
      <c r="F456" s="4"/>
      <c r="G456" s="40"/>
      <c r="H456" s="60"/>
      <c r="I456" s="9"/>
      <c r="J456" s="245"/>
      <c r="K456" s="32">
        <f t="shared" si="65"/>
        <v>0</v>
      </c>
      <c r="L456" s="32">
        <f t="shared" si="66"/>
        <v>0</v>
      </c>
      <c r="M456" s="318" t="str">
        <f t="shared" si="67"/>
        <v xml:space="preserve"> </v>
      </c>
      <c r="N456" s="239">
        <f t="shared" si="68"/>
        <v>0</v>
      </c>
      <c r="O456" s="95">
        <f t="shared" si="63"/>
        <v>0</v>
      </c>
      <c r="P456" s="95">
        <f t="shared" si="69"/>
        <v>0</v>
      </c>
      <c r="Q456" s="352">
        <f t="shared" si="64"/>
        <v>0</v>
      </c>
      <c r="R456" s="9"/>
      <c r="V456" s="32">
        <f t="shared" si="70"/>
        <v>0</v>
      </c>
    </row>
    <row r="457" spans="1:22" x14ac:dyDescent="0.2">
      <c r="A457" s="70">
        <f t="shared" si="71"/>
        <v>444</v>
      </c>
      <c r="B457" s="303">
        <f t="shared" si="62"/>
        <v>0</v>
      </c>
      <c r="C457" s="304"/>
      <c r="D457" s="106"/>
      <c r="E457" s="106"/>
      <c r="F457" s="4"/>
      <c r="G457" s="40"/>
      <c r="H457" s="60"/>
      <c r="I457" s="9"/>
      <c r="J457" s="245"/>
      <c r="K457" s="32">
        <f t="shared" si="65"/>
        <v>0</v>
      </c>
      <c r="L457" s="32">
        <f t="shared" si="66"/>
        <v>0</v>
      </c>
      <c r="M457" s="318" t="str">
        <f t="shared" si="67"/>
        <v xml:space="preserve"> </v>
      </c>
      <c r="N457" s="239">
        <f t="shared" si="68"/>
        <v>0</v>
      </c>
      <c r="O457" s="95">
        <f t="shared" si="63"/>
        <v>0</v>
      </c>
      <c r="P457" s="95">
        <f t="shared" si="69"/>
        <v>0</v>
      </c>
      <c r="Q457" s="352">
        <f t="shared" si="64"/>
        <v>0</v>
      </c>
      <c r="R457" s="9"/>
      <c r="V457" s="32">
        <f t="shared" si="70"/>
        <v>0</v>
      </c>
    </row>
    <row r="458" spans="1:22" x14ac:dyDescent="0.2">
      <c r="A458" s="70">
        <f t="shared" si="71"/>
        <v>445</v>
      </c>
      <c r="B458" s="303">
        <f t="shared" si="62"/>
        <v>0</v>
      </c>
      <c r="C458" s="304"/>
      <c r="D458" s="106"/>
      <c r="E458" s="106"/>
      <c r="F458" s="4"/>
      <c r="G458" s="40"/>
      <c r="H458" s="60"/>
      <c r="I458" s="9"/>
      <c r="J458" s="245"/>
      <c r="K458" s="32">
        <f t="shared" si="65"/>
        <v>0</v>
      </c>
      <c r="L458" s="32">
        <f t="shared" si="66"/>
        <v>0</v>
      </c>
      <c r="M458" s="318" t="str">
        <f t="shared" si="67"/>
        <v xml:space="preserve"> </v>
      </c>
      <c r="N458" s="239">
        <f t="shared" si="68"/>
        <v>0</v>
      </c>
      <c r="O458" s="95">
        <f t="shared" si="63"/>
        <v>0</v>
      </c>
      <c r="P458" s="95">
        <f t="shared" si="69"/>
        <v>0</v>
      </c>
      <c r="Q458" s="352">
        <f t="shared" si="64"/>
        <v>0</v>
      </c>
      <c r="R458" s="9"/>
      <c r="V458" s="32">
        <f t="shared" si="70"/>
        <v>0</v>
      </c>
    </row>
    <row r="459" spans="1:22" x14ac:dyDescent="0.2">
      <c r="A459" s="70">
        <f t="shared" si="71"/>
        <v>446</v>
      </c>
      <c r="B459" s="303">
        <f t="shared" si="62"/>
        <v>0</v>
      </c>
      <c r="C459" s="304"/>
      <c r="D459" s="106"/>
      <c r="E459" s="106"/>
      <c r="F459" s="4"/>
      <c r="G459" s="40"/>
      <c r="H459" s="60"/>
      <c r="I459" s="9"/>
      <c r="J459" s="245"/>
      <c r="K459" s="32">
        <f t="shared" si="65"/>
        <v>0</v>
      </c>
      <c r="L459" s="32">
        <f t="shared" si="66"/>
        <v>0</v>
      </c>
      <c r="M459" s="318" t="str">
        <f t="shared" si="67"/>
        <v xml:space="preserve"> </v>
      </c>
      <c r="N459" s="239">
        <f t="shared" si="68"/>
        <v>0</v>
      </c>
      <c r="O459" s="95">
        <f t="shared" si="63"/>
        <v>0</v>
      </c>
      <c r="P459" s="95">
        <f t="shared" si="69"/>
        <v>0</v>
      </c>
      <c r="Q459" s="352">
        <f t="shared" si="64"/>
        <v>0</v>
      </c>
      <c r="R459" s="9"/>
      <c r="V459" s="32">
        <f t="shared" si="70"/>
        <v>0</v>
      </c>
    </row>
    <row r="460" spans="1:22" x14ac:dyDescent="0.2">
      <c r="A460" s="70">
        <f t="shared" si="71"/>
        <v>447</v>
      </c>
      <c r="B460" s="303">
        <f t="shared" si="62"/>
        <v>0</v>
      </c>
      <c r="C460" s="304"/>
      <c r="D460" s="106"/>
      <c r="E460" s="106"/>
      <c r="F460" s="4"/>
      <c r="G460" s="40"/>
      <c r="H460" s="60"/>
      <c r="I460" s="9"/>
      <c r="J460" s="245"/>
      <c r="K460" s="32">
        <f t="shared" si="65"/>
        <v>0</v>
      </c>
      <c r="L460" s="32">
        <f t="shared" si="66"/>
        <v>0</v>
      </c>
      <c r="M460" s="318" t="str">
        <f t="shared" si="67"/>
        <v xml:space="preserve"> </v>
      </c>
      <c r="N460" s="239">
        <f t="shared" si="68"/>
        <v>0</v>
      </c>
      <c r="O460" s="95">
        <f t="shared" si="63"/>
        <v>0</v>
      </c>
      <c r="P460" s="95">
        <f t="shared" si="69"/>
        <v>0</v>
      </c>
      <c r="Q460" s="352">
        <f t="shared" si="64"/>
        <v>0</v>
      </c>
      <c r="R460" s="9"/>
      <c r="V460" s="32">
        <f t="shared" si="70"/>
        <v>0</v>
      </c>
    </row>
    <row r="461" spans="1:22" x14ac:dyDescent="0.2">
      <c r="A461" s="70">
        <f t="shared" si="71"/>
        <v>448</v>
      </c>
      <c r="B461" s="303">
        <f t="shared" si="62"/>
        <v>0</v>
      </c>
      <c r="C461" s="304"/>
      <c r="D461" s="106"/>
      <c r="E461" s="106"/>
      <c r="F461" s="4"/>
      <c r="G461" s="40"/>
      <c r="H461" s="60"/>
      <c r="I461" s="9"/>
      <c r="J461" s="245"/>
      <c r="K461" s="32">
        <f t="shared" si="65"/>
        <v>0</v>
      </c>
      <c r="L461" s="32">
        <f t="shared" si="66"/>
        <v>0</v>
      </c>
      <c r="M461" s="318" t="str">
        <f t="shared" si="67"/>
        <v xml:space="preserve"> </v>
      </c>
      <c r="N461" s="239">
        <f t="shared" si="68"/>
        <v>0</v>
      </c>
      <c r="O461" s="95">
        <f t="shared" si="63"/>
        <v>0</v>
      </c>
      <c r="P461" s="95">
        <f t="shared" si="69"/>
        <v>0</v>
      </c>
      <c r="Q461" s="352">
        <f t="shared" si="64"/>
        <v>0</v>
      </c>
      <c r="R461" s="9"/>
      <c r="V461" s="32">
        <f t="shared" si="70"/>
        <v>0</v>
      </c>
    </row>
    <row r="462" spans="1:22" x14ac:dyDescent="0.2">
      <c r="A462" s="70">
        <f t="shared" si="71"/>
        <v>449</v>
      </c>
      <c r="B462" s="303">
        <f t="shared" ref="B462:B1013" si="72">IF(ISBLANK(E462),0,VLOOKUP(TRIM(E462),AllVarieties,4,FALSE))</f>
        <v>0</v>
      </c>
      <c r="C462" s="304"/>
      <c r="D462" s="106"/>
      <c r="E462" s="106"/>
      <c r="F462" s="4"/>
      <c r="G462" s="40"/>
      <c r="H462" s="60"/>
      <c r="I462" s="9"/>
      <c r="J462" s="245"/>
      <c r="K462" s="32">
        <f t="shared" si="65"/>
        <v>0</v>
      </c>
      <c r="L462" s="32">
        <f t="shared" si="66"/>
        <v>0</v>
      </c>
      <c r="M462" s="318" t="str">
        <f t="shared" si="67"/>
        <v xml:space="preserve"> </v>
      </c>
      <c r="N462" s="239">
        <f t="shared" si="68"/>
        <v>0</v>
      </c>
      <c r="O462" s="95">
        <f t="shared" ref="O462:O1013" si="73">IF(VALUE(F462)&lt;1,0,IF(VALUE(F462)&gt;17,0,VLOOKUP(VALUE(B462),T10Value,VALUE(F462)+1,FALSE)))</f>
        <v>0</v>
      </c>
      <c r="P462" s="95">
        <f t="shared" si="69"/>
        <v>0</v>
      </c>
      <c r="Q462" s="352">
        <f t="shared" ref="Q462:Q1013" si="74">+P462*PDArate</f>
        <v>0</v>
      </c>
      <c r="R462" s="9"/>
      <c r="V462" s="32">
        <f t="shared" si="70"/>
        <v>0</v>
      </c>
    </row>
    <row r="463" spans="1:22" x14ac:dyDescent="0.2">
      <c r="A463" s="70">
        <f t="shared" si="71"/>
        <v>450</v>
      </c>
      <c r="B463" s="303">
        <f t="shared" si="72"/>
        <v>0</v>
      </c>
      <c r="C463" s="304"/>
      <c r="D463" s="106"/>
      <c r="E463" s="106"/>
      <c r="F463" s="4"/>
      <c r="G463" s="40"/>
      <c r="H463" s="60"/>
      <c r="I463" s="9"/>
      <c r="J463" s="245"/>
      <c r="K463" s="32">
        <f t="shared" ref="K463:K1013" si="75">IF(ISNA(+B463),1,0)</f>
        <v>0</v>
      </c>
      <c r="L463" s="32">
        <f t="shared" ref="L463:L1013" si="76">IF(ISERR(+B463),1,0)</f>
        <v>0</v>
      </c>
      <c r="M463" s="318" t="str">
        <f t="shared" ref="M463:M1013" si="77">IF(+J463=0," ", IF(+J463=1," ","ERROR"))</f>
        <v xml:space="preserve"> </v>
      </c>
      <c r="N463" s="239">
        <f t="shared" ref="N463:N1013" si="78">IF(+J463=1,IF(G463&gt;0, +G463, 0),0)</f>
        <v>0</v>
      </c>
      <c r="O463" s="95">
        <f t="shared" si="73"/>
        <v>0</v>
      </c>
      <c r="P463" s="95">
        <f t="shared" ref="P463:P1013" si="79">ROUND(+N463,1)*O463</f>
        <v>0</v>
      </c>
      <c r="Q463" s="352">
        <f t="shared" si="74"/>
        <v>0</v>
      </c>
      <c r="R463" s="9"/>
      <c r="V463" s="32">
        <f t="shared" ref="V463:V1013" si="80">IF(N463&gt;0,IF(P463&lt;=0,1,0),0)</f>
        <v>0</v>
      </c>
    </row>
    <row r="464" spans="1:22" x14ac:dyDescent="0.2">
      <c r="A464" s="70">
        <f t="shared" si="71"/>
        <v>451</v>
      </c>
      <c r="B464" s="303">
        <f t="shared" si="72"/>
        <v>0</v>
      </c>
      <c r="C464" s="304"/>
      <c r="D464" s="106"/>
      <c r="E464" s="106"/>
      <c r="F464" s="4"/>
      <c r="G464" s="40"/>
      <c r="H464" s="60"/>
      <c r="I464" s="9"/>
      <c r="J464" s="245"/>
      <c r="K464" s="32">
        <f t="shared" si="75"/>
        <v>0</v>
      </c>
      <c r="L464" s="32">
        <f t="shared" si="76"/>
        <v>0</v>
      </c>
      <c r="M464" s="318" t="str">
        <f t="shared" si="77"/>
        <v xml:space="preserve"> </v>
      </c>
      <c r="N464" s="239">
        <f t="shared" si="78"/>
        <v>0</v>
      </c>
      <c r="O464" s="95">
        <f t="shared" si="73"/>
        <v>0</v>
      </c>
      <c r="P464" s="95">
        <f t="shared" si="79"/>
        <v>0</v>
      </c>
      <c r="Q464" s="352">
        <f t="shared" si="74"/>
        <v>0</v>
      </c>
      <c r="R464" s="9"/>
      <c r="V464" s="32">
        <f t="shared" si="80"/>
        <v>0</v>
      </c>
    </row>
    <row r="465" spans="1:22" x14ac:dyDescent="0.2">
      <c r="A465" s="70">
        <f t="shared" ref="A465:A1013" si="81">ROW()-Q3line</f>
        <v>452</v>
      </c>
      <c r="B465" s="303">
        <f t="shared" si="72"/>
        <v>0</v>
      </c>
      <c r="C465" s="304"/>
      <c r="D465" s="106"/>
      <c r="E465" s="106"/>
      <c r="F465" s="4"/>
      <c r="G465" s="40"/>
      <c r="H465" s="60"/>
      <c r="I465" s="9"/>
      <c r="J465" s="245"/>
      <c r="K465" s="32">
        <f t="shared" si="75"/>
        <v>0</v>
      </c>
      <c r="L465" s="32">
        <f t="shared" si="76"/>
        <v>0</v>
      </c>
      <c r="M465" s="318" t="str">
        <f t="shared" si="77"/>
        <v xml:space="preserve"> </v>
      </c>
      <c r="N465" s="239">
        <f t="shared" si="78"/>
        <v>0</v>
      </c>
      <c r="O465" s="95">
        <f t="shared" si="73"/>
        <v>0</v>
      </c>
      <c r="P465" s="95">
        <f t="shared" si="79"/>
        <v>0</v>
      </c>
      <c r="Q465" s="352">
        <f t="shared" si="74"/>
        <v>0</v>
      </c>
      <c r="R465" s="9"/>
      <c r="V465" s="32">
        <f t="shared" si="80"/>
        <v>0</v>
      </c>
    </row>
    <row r="466" spans="1:22" x14ac:dyDescent="0.2">
      <c r="A466" s="70">
        <f t="shared" si="81"/>
        <v>453</v>
      </c>
      <c r="B466" s="303">
        <f t="shared" si="72"/>
        <v>0</v>
      </c>
      <c r="C466" s="304"/>
      <c r="D466" s="106"/>
      <c r="E466" s="106"/>
      <c r="F466" s="4"/>
      <c r="G466" s="40"/>
      <c r="H466" s="60"/>
      <c r="I466" s="9"/>
      <c r="J466" s="245"/>
      <c r="K466" s="32">
        <f t="shared" si="75"/>
        <v>0</v>
      </c>
      <c r="L466" s="32">
        <f t="shared" si="76"/>
        <v>0</v>
      </c>
      <c r="M466" s="318" t="str">
        <f t="shared" si="77"/>
        <v xml:space="preserve"> </v>
      </c>
      <c r="N466" s="239">
        <f t="shared" si="78"/>
        <v>0</v>
      </c>
      <c r="O466" s="95">
        <f t="shared" si="73"/>
        <v>0</v>
      </c>
      <c r="P466" s="95">
        <f t="shared" si="79"/>
        <v>0</v>
      </c>
      <c r="Q466" s="352">
        <f t="shared" si="74"/>
        <v>0</v>
      </c>
      <c r="R466" s="9"/>
      <c r="V466" s="32">
        <f t="shared" si="80"/>
        <v>0</v>
      </c>
    </row>
    <row r="467" spans="1:22" x14ac:dyDescent="0.2">
      <c r="A467" s="70">
        <f t="shared" si="81"/>
        <v>454</v>
      </c>
      <c r="B467" s="303">
        <f t="shared" si="72"/>
        <v>0</v>
      </c>
      <c r="C467" s="304"/>
      <c r="D467" s="106"/>
      <c r="E467" s="106"/>
      <c r="F467" s="4"/>
      <c r="G467" s="40"/>
      <c r="H467" s="60"/>
      <c r="I467" s="9"/>
      <c r="J467" s="245"/>
      <c r="K467" s="32">
        <f t="shared" si="75"/>
        <v>0</v>
      </c>
      <c r="L467" s="32">
        <f t="shared" si="76"/>
        <v>0</v>
      </c>
      <c r="M467" s="318" t="str">
        <f t="shared" si="77"/>
        <v xml:space="preserve"> </v>
      </c>
      <c r="N467" s="239">
        <f t="shared" si="78"/>
        <v>0</v>
      </c>
      <c r="O467" s="95">
        <f t="shared" si="73"/>
        <v>0</v>
      </c>
      <c r="P467" s="95">
        <f t="shared" si="79"/>
        <v>0</v>
      </c>
      <c r="Q467" s="352">
        <f t="shared" si="74"/>
        <v>0</v>
      </c>
      <c r="R467" s="9"/>
      <c r="V467" s="32">
        <f t="shared" si="80"/>
        <v>0</v>
      </c>
    </row>
    <row r="468" spans="1:22" x14ac:dyDescent="0.2">
      <c r="A468" s="70">
        <f t="shared" si="81"/>
        <v>455</v>
      </c>
      <c r="B468" s="303">
        <f t="shared" si="72"/>
        <v>0</v>
      </c>
      <c r="C468" s="304"/>
      <c r="D468" s="106"/>
      <c r="E468" s="106"/>
      <c r="F468" s="4"/>
      <c r="G468" s="40"/>
      <c r="H468" s="60"/>
      <c r="I468" s="9"/>
      <c r="J468" s="245"/>
      <c r="K468" s="32">
        <f t="shared" si="75"/>
        <v>0</v>
      </c>
      <c r="L468" s="32">
        <f t="shared" si="76"/>
        <v>0</v>
      </c>
      <c r="M468" s="318" t="str">
        <f t="shared" si="77"/>
        <v xml:space="preserve"> </v>
      </c>
      <c r="N468" s="239">
        <f t="shared" si="78"/>
        <v>0</v>
      </c>
      <c r="O468" s="95">
        <f t="shared" si="73"/>
        <v>0</v>
      </c>
      <c r="P468" s="95">
        <f t="shared" si="79"/>
        <v>0</v>
      </c>
      <c r="Q468" s="352">
        <f t="shared" si="74"/>
        <v>0</v>
      </c>
      <c r="R468" s="9"/>
      <c r="V468" s="32">
        <f t="shared" si="80"/>
        <v>0</v>
      </c>
    </row>
    <row r="469" spans="1:22" x14ac:dyDescent="0.2">
      <c r="A469" s="70">
        <f t="shared" si="81"/>
        <v>456</v>
      </c>
      <c r="B469" s="303">
        <f t="shared" si="72"/>
        <v>0</v>
      </c>
      <c r="C469" s="304"/>
      <c r="D469" s="106"/>
      <c r="E469" s="106"/>
      <c r="F469" s="4"/>
      <c r="G469" s="40"/>
      <c r="H469" s="60"/>
      <c r="I469" s="9"/>
      <c r="J469" s="245"/>
      <c r="K469" s="32">
        <f t="shared" si="75"/>
        <v>0</v>
      </c>
      <c r="L469" s="32">
        <f t="shared" si="76"/>
        <v>0</v>
      </c>
      <c r="M469" s="318" t="str">
        <f t="shared" si="77"/>
        <v xml:space="preserve"> </v>
      </c>
      <c r="N469" s="239">
        <f t="shared" si="78"/>
        <v>0</v>
      </c>
      <c r="O469" s="95">
        <f t="shared" si="73"/>
        <v>0</v>
      </c>
      <c r="P469" s="95">
        <f t="shared" si="79"/>
        <v>0</v>
      </c>
      <c r="Q469" s="352">
        <f t="shared" si="74"/>
        <v>0</v>
      </c>
      <c r="R469" s="9"/>
      <c r="V469" s="32">
        <f t="shared" si="80"/>
        <v>0</v>
      </c>
    </row>
    <row r="470" spans="1:22" x14ac:dyDescent="0.2">
      <c r="A470" s="70">
        <f t="shared" si="81"/>
        <v>457</v>
      </c>
      <c r="B470" s="303">
        <f t="shared" si="72"/>
        <v>0</v>
      </c>
      <c r="C470" s="304"/>
      <c r="D470" s="106"/>
      <c r="E470" s="106"/>
      <c r="F470" s="4"/>
      <c r="G470" s="40"/>
      <c r="H470" s="60"/>
      <c r="I470" s="9"/>
      <c r="J470" s="245"/>
      <c r="K470" s="32">
        <f t="shared" si="75"/>
        <v>0</v>
      </c>
      <c r="L470" s="32">
        <f t="shared" si="76"/>
        <v>0</v>
      </c>
      <c r="M470" s="318" t="str">
        <f t="shared" si="77"/>
        <v xml:space="preserve"> </v>
      </c>
      <c r="N470" s="239">
        <f t="shared" si="78"/>
        <v>0</v>
      </c>
      <c r="O470" s="95">
        <f t="shared" si="73"/>
        <v>0</v>
      </c>
      <c r="P470" s="95">
        <f t="shared" si="79"/>
        <v>0</v>
      </c>
      <c r="Q470" s="352">
        <f t="shared" si="74"/>
        <v>0</v>
      </c>
      <c r="R470" s="9"/>
      <c r="V470" s="32">
        <f t="shared" si="80"/>
        <v>0</v>
      </c>
    </row>
    <row r="471" spans="1:22" x14ac:dyDescent="0.2">
      <c r="A471" s="70">
        <f t="shared" si="81"/>
        <v>458</v>
      </c>
      <c r="B471" s="303">
        <f t="shared" si="72"/>
        <v>0</v>
      </c>
      <c r="C471" s="304"/>
      <c r="D471" s="106"/>
      <c r="E471" s="106"/>
      <c r="F471" s="4"/>
      <c r="G471" s="40"/>
      <c r="H471" s="60"/>
      <c r="I471" s="9"/>
      <c r="J471" s="245"/>
      <c r="K471" s="32">
        <f t="shared" si="75"/>
        <v>0</v>
      </c>
      <c r="L471" s="32">
        <f t="shared" si="76"/>
        <v>0</v>
      </c>
      <c r="M471" s="318" t="str">
        <f t="shared" si="77"/>
        <v xml:space="preserve"> </v>
      </c>
      <c r="N471" s="239">
        <f t="shared" si="78"/>
        <v>0</v>
      </c>
      <c r="O471" s="95">
        <f t="shared" si="73"/>
        <v>0</v>
      </c>
      <c r="P471" s="95">
        <f t="shared" si="79"/>
        <v>0</v>
      </c>
      <c r="Q471" s="352">
        <f t="shared" si="74"/>
        <v>0</v>
      </c>
      <c r="R471" s="9"/>
      <c r="V471" s="32">
        <f t="shared" si="80"/>
        <v>0</v>
      </c>
    </row>
    <row r="472" spans="1:22" x14ac:dyDescent="0.2">
      <c r="A472" s="70">
        <f t="shared" si="81"/>
        <v>459</v>
      </c>
      <c r="B472" s="303">
        <f t="shared" si="72"/>
        <v>0</v>
      </c>
      <c r="C472" s="304"/>
      <c r="D472" s="106"/>
      <c r="E472" s="106"/>
      <c r="F472" s="4"/>
      <c r="G472" s="40"/>
      <c r="H472" s="60"/>
      <c r="I472" s="9"/>
      <c r="J472" s="245"/>
      <c r="K472" s="32">
        <f t="shared" si="75"/>
        <v>0</v>
      </c>
      <c r="L472" s="32">
        <f t="shared" si="76"/>
        <v>0</v>
      </c>
      <c r="M472" s="318" t="str">
        <f t="shared" si="77"/>
        <v xml:space="preserve"> </v>
      </c>
      <c r="N472" s="239">
        <f t="shared" si="78"/>
        <v>0</v>
      </c>
      <c r="O472" s="95">
        <f t="shared" si="73"/>
        <v>0</v>
      </c>
      <c r="P472" s="95">
        <f t="shared" si="79"/>
        <v>0</v>
      </c>
      <c r="Q472" s="352">
        <f t="shared" si="74"/>
        <v>0</v>
      </c>
      <c r="R472" s="9"/>
      <c r="V472" s="32">
        <f t="shared" si="80"/>
        <v>0</v>
      </c>
    </row>
    <row r="473" spans="1:22" x14ac:dyDescent="0.2">
      <c r="A473" s="70">
        <f t="shared" si="81"/>
        <v>460</v>
      </c>
      <c r="B473" s="303">
        <f t="shared" si="72"/>
        <v>0</v>
      </c>
      <c r="C473" s="304"/>
      <c r="D473" s="106"/>
      <c r="E473" s="106"/>
      <c r="F473" s="4"/>
      <c r="G473" s="40"/>
      <c r="H473" s="60"/>
      <c r="I473" s="9"/>
      <c r="J473" s="245"/>
      <c r="K473" s="32">
        <f t="shared" si="75"/>
        <v>0</v>
      </c>
      <c r="L473" s="32">
        <f t="shared" si="76"/>
        <v>0</v>
      </c>
      <c r="M473" s="318" t="str">
        <f t="shared" si="77"/>
        <v xml:space="preserve"> </v>
      </c>
      <c r="N473" s="239">
        <f t="shared" si="78"/>
        <v>0</v>
      </c>
      <c r="O473" s="95">
        <f t="shared" si="73"/>
        <v>0</v>
      </c>
      <c r="P473" s="95">
        <f t="shared" si="79"/>
        <v>0</v>
      </c>
      <c r="Q473" s="352">
        <f t="shared" si="74"/>
        <v>0</v>
      </c>
      <c r="R473" s="9"/>
      <c r="V473" s="32">
        <f t="shared" si="80"/>
        <v>0</v>
      </c>
    </row>
    <row r="474" spans="1:22" x14ac:dyDescent="0.2">
      <c r="A474" s="70">
        <f t="shared" si="81"/>
        <v>461</v>
      </c>
      <c r="B474" s="303">
        <f t="shared" si="72"/>
        <v>0</v>
      </c>
      <c r="C474" s="304"/>
      <c r="D474" s="106"/>
      <c r="E474" s="106"/>
      <c r="F474" s="4"/>
      <c r="G474" s="40"/>
      <c r="H474" s="60"/>
      <c r="I474" s="9"/>
      <c r="J474" s="245"/>
      <c r="K474" s="32">
        <f t="shared" si="75"/>
        <v>0</v>
      </c>
      <c r="L474" s="32">
        <f t="shared" si="76"/>
        <v>0</v>
      </c>
      <c r="M474" s="318" t="str">
        <f t="shared" si="77"/>
        <v xml:space="preserve"> </v>
      </c>
      <c r="N474" s="239">
        <f t="shared" si="78"/>
        <v>0</v>
      </c>
      <c r="O474" s="95">
        <f t="shared" si="73"/>
        <v>0</v>
      </c>
      <c r="P474" s="95">
        <f t="shared" si="79"/>
        <v>0</v>
      </c>
      <c r="Q474" s="352">
        <f t="shared" si="74"/>
        <v>0</v>
      </c>
      <c r="R474" s="9"/>
      <c r="V474" s="32">
        <f t="shared" si="80"/>
        <v>0</v>
      </c>
    </row>
    <row r="475" spans="1:22" x14ac:dyDescent="0.2">
      <c r="A475" s="70">
        <f t="shared" si="81"/>
        <v>462</v>
      </c>
      <c r="B475" s="303">
        <f t="shared" si="72"/>
        <v>0</v>
      </c>
      <c r="C475" s="304"/>
      <c r="D475" s="106"/>
      <c r="E475" s="106"/>
      <c r="F475" s="4"/>
      <c r="G475" s="40"/>
      <c r="H475" s="60"/>
      <c r="I475" s="9"/>
      <c r="J475" s="245"/>
      <c r="K475" s="32">
        <f t="shared" si="75"/>
        <v>0</v>
      </c>
      <c r="L475" s="32">
        <f t="shared" si="76"/>
        <v>0</v>
      </c>
      <c r="M475" s="318" t="str">
        <f t="shared" si="77"/>
        <v xml:space="preserve"> </v>
      </c>
      <c r="N475" s="239">
        <f t="shared" si="78"/>
        <v>0</v>
      </c>
      <c r="O475" s="95">
        <f t="shared" si="73"/>
        <v>0</v>
      </c>
      <c r="P475" s="95">
        <f t="shared" si="79"/>
        <v>0</v>
      </c>
      <c r="Q475" s="352">
        <f t="shared" si="74"/>
        <v>0</v>
      </c>
      <c r="R475" s="9"/>
      <c r="V475" s="32">
        <f t="shared" si="80"/>
        <v>0</v>
      </c>
    </row>
    <row r="476" spans="1:22" x14ac:dyDescent="0.2">
      <c r="A476" s="70">
        <f t="shared" si="81"/>
        <v>463</v>
      </c>
      <c r="B476" s="303">
        <f t="shared" si="72"/>
        <v>0</v>
      </c>
      <c r="C476" s="304"/>
      <c r="D476" s="106"/>
      <c r="E476" s="106"/>
      <c r="F476" s="4"/>
      <c r="G476" s="40"/>
      <c r="H476" s="60"/>
      <c r="I476" s="9"/>
      <c r="J476" s="245"/>
      <c r="K476" s="32">
        <f t="shared" si="75"/>
        <v>0</v>
      </c>
      <c r="L476" s="32">
        <f t="shared" si="76"/>
        <v>0</v>
      </c>
      <c r="M476" s="318" t="str">
        <f t="shared" si="77"/>
        <v xml:space="preserve"> </v>
      </c>
      <c r="N476" s="239">
        <f t="shared" si="78"/>
        <v>0</v>
      </c>
      <c r="O476" s="95">
        <f t="shared" si="73"/>
        <v>0</v>
      </c>
      <c r="P476" s="95">
        <f t="shared" si="79"/>
        <v>0</v>
      </c>
      <c r="Q476" s="352">
        <f t="shared" si="74"/>
        <v>0</v>
      </c>
      <c r="R476" s="9"/>
      <c r="V476" s="32">
        <f t="shared" si="80"/>
        <v>0</v>
      </c>
    </row>
    <row r="477" spans="1:22" x14ac:dyDescent="0.2">
      <c r="A477" s="70">
        <f t="shared" si="81"/>
        <v>464</v>
      </c>
      <c r="B477" s="303">
        <f t="shared" si="72"/>
        <v>0</v>
      </c>
      <c r="C477" s="304"/>
      <c r="D477" s="106"/>
      <c r="E477" s="106"/>
      <c r="F477" s="4"/>
      <c r="G477" s="40"/>
      <c r="H477" s="60"/>
      <c r="I477" s="9"/>
      <c r="J477" s="245"/>
      <c r="K477" s="32">
        <f t="shared" si="75"/>
        <v>0</v>
      </c>
      <c r="L477" s="32">
        <f t="shared" si="76"/>
        <v>0</v>
      </c>
      <c r="M477" s="318" t="str">
        <f t="shared" si="77"/>
        <v xml:space="preserve"> </v>
      </c>
      <c r="N477" s="239">
        <f t="shared" si="78"/>
        <v>0</v>
      </c>
      <c r="O477" s="95">
        <f t="shared" si="73"/>
        <v>0</v>
      </c>
      <c r="P477" s="95">
        <f t="shared" si="79"/>
        <v>0</v>
      </c>
      <c r="Q477" s="352">
        <f t="shared" si="74"/>
        <v>0</v>
      </c>
      <c r="R477" s="9"/>
      <c r="V477" s="32">
        <f t="shared" si="80"/>
        <v>0</v>
      </c>
    </row>
    <row r="478" spans="1:22" x14ac:dyDescent="0.2">
      <c r="A478" s="70">
        <f t="shared" si="81"/>
        <v>465</v>
      </c>
      <c r="B478" s="303">
        <f t="shared" si="72"/>
        <v>0</v>
      </c>
      <c r="C478" s="304"/>
      <c r="D478" s="106"/>
      <c r="E478" s="106"/>
      <c r="F478" s="4"/>
      <c r="G478" s="40"/>
      <c r="H478" s="60"/>
      <c r="I478" s="9"/>
      <c r="J478" s="245"/>
      <c r="K478" s="32">
        <f t="shared" si="75"/>
        <v>0</v>
      </c>
      <c r="L478" s="32">
        <f t="shared" si="76"/>
        <v>0</v>
      </c>
      <c r="M478" s="318" t="str">
        <f t="shared" si="77"/>
        <v xml:space="preserve"> </v>
      </c>
      <c r="N478" s="239">
        <f t="shared" si="78"/>
        <v>0</v>
      </c>
      <c r="O478" s="95">
        <f t="shared" si="73"/>
        <v>0</v>
      </c>
      <c r="P478" s="95">
        <f t="shared" si="79"/>
        <v>0</v>
      </c>
      <c r="Q478" s="352">
        <f t="shared" si="74"/>
        <v>0</v>
      </c>
      <c r="R478" s="9"/>
      <c r="V478" s="32">
        <f t="shared" si="80"/>
        <v>0</v>
      </c>
    </row>
    <row r="479" spans="1:22" x14ac:dyDescent="0.2">
      <c r="A479" s="70">
        <f t="shared" si="81"/>
        <v>466</v>
      </c>
      <c r="B479" s="303">
        <f t="shared" si="72"/>
        <v>0</v>
      </c>
      <c r="C479" s="304"/>
      <c r="D479" s="106"/>
      <c r="E479" s="106"/>
      <c r="F479" s="4"/>
      <c r="G479" s="40"/>
      <c r="H479" s="60"/>
      <c r="I479" s="9"/>
      <c r="J479" s="245"/>
      <c r="K479" s="32">
        <f t="shared" si="75"/>
        <v>0</v>
      </c>
      <c r="L479" s="32">
        <f t="shared" si="76"/>
        <v>0</v>
      </c>
      <c r="M479" s="318" t="str">
        <f t="shared" si="77"/>
        <v xml:space="preserve"> </v>
      </c>
      <c r="N479" s="239">
        <f t="shared" si="78"/>
        <v>0</v>
      </c>
      <c r="O479" s="95">
        <f t="shared" si="73"/>
        <v>0</v>
      </c>
      <c r="P479" s="95">
        <f t="shared" si="79"/>
        <v>0</v>
      </c>
      <c r="Q479" s="352">
        <f t="shared" si="74"/>
        <v>0</v>
      </c>
      <c r="R479" s="9"/>
      <c r="V479" s="32">
        <f t="shared" si="80"/>
        <v>0</v>
      </c>
    </row>
    <row r="480" spans="1:22" x14ac:dyDescent="0.2">
      <c r="A480" s="70">
        <f t="shared" si="81"/>
        <v>467</v>
      </c>
      <c r="B480" s="303">
        <f t="shared" si="72"/>
        <v>0</v>
      </c>
      <c r="C480" s="304"/>
      <c r="D480" s="106"/>
      <c r="E480" s="106"/>
      <c r="F480" s="4"/>
      <c r="G480" s="40"/>
      <c r="H480" s="60"/>
      <c r="I480" s="9"/>
      <c r="J480" s="245"/>
      <c r="K480" s="32">
        <f t="shared" si="75"/>
        <v>0</v>
      </c>
      <c r="L480" s="32">
        <f t="shared" si="76"/>
        <v>0</v>
      </c>
      <c r="M480" s="318" t="str">
        <f t="shared" si="77"/>
        <v xml:space="preserve"> </v>
      </c>
      <c r="N480" s="239">
        <f t="shared" si="78"/>
        <v>0</v>
      </c>
      <c r="O480" s="95">
        <f t="shared" si="73"/>
        <v>0</v>
      </c>
      <c r="P480" s="95">
        <f t="shared" si="79"/>
        <v>0</v>
      </c>
      <c r="Q480" s="352">
        <f t="shared" si="74"/>
        <v>0</v>
      </c>
      <c r="R480" s="9"/>
      <c r="V480" s="32">
        <f t="shared" si="80"/>
        <v>0</v>
      </c>
    </row>
    <row r="481" spans="1:22" x14ac:dyDescent="0.2">
      <c r="A481" s="70">
        <f t="shared" si="81"/>
        <v>468</v>
      </c>
      <c r="B481" s="303">
        <f t="shared" si="72"/>
        <v>0</v>
      </c>
      <c r="C481" s="304"/>
      <c r="D481" s="106"/>
      <c r="E481" s="106"/>
      <c r="F481" s="4"/>
      <c r="G481" s="40"/>
      <c r="H481" s="60"/>
      <c r="I481" s="9"/>
      <c r="J481" s="245"/>
      <c r="K481" s="32">
        <f t="shared" si="75"/>
        <v>0</v>
      </c>
      <c r="L481" s="32">
        <f t="shared" si="76"/>
        <v>0</v>
      </c>
      <c r="M481" s="318" t="str">
        <f t="shared" si="77"/>
        <v xml:space="preserve"> </v>
      </c>
      <c r="N481" s="239">
        <f t="shared" si="78"/>
        <v>0</v>
      </c>
      <c r="O481" s="95">
        <f t="shared" si="73"/>
        <v>0</v>
      </c>
      <c r="P481" s="95">
        <f t="shared" si="79"/>
        <v>0</v>
      </c>
      <c r="Q481" s="352">
        <f t="shared" si="74"/>
        <v>0</v>
      </c>
      <c r="R481" s="9"/>
      <c r="V481" s="32">
        <f t="shared" si="80"/>
        <v>0</v>
      </c>
    </row>
    <row r="482" spans="1:22" x14ac:dyDescent="0.2">
      <c r="A482" s="70">
        <f t="shared" si="81"/>
        <v>469</v>
      </c>
      <c r="B482" s="303">
        <f t="shared" si="72"/>
        <v>0</v>
      </c>
      <c r="C482" s="304"/>
      <c r="D482" s="106"/>
      <c r="E482" s="106"/>
      <c r="F482" s="4"/>
      <c r="G482" s="40"/>
      <c r="H482" s="60"/>
      <c r="I482" s="9"/>
      <c r="J482" s="245"/>
      <c r="K482" s="32">
        <f t="shared" si="75"/>
        <v>0</v>
      </c>
      <c r="L482" s="32">
        <f t="shared" si="76"/>
        <v>0</v>
      </c>
      <c r="M482" s="318" t="str">
        <f t="shared" si="77"/>
        <v xml:space="preserve"> </v>
      </c>
      <c r="N482" s="239">
        <f t="shared" si="78"/>
        <v>0</v>
      </c>
      <c r="O482" s="95">
        <f t="shared" si="73"/>
        <v>0</v>
      </c>
      <c r="P482" s="95">
        <f t="shared" si="79"/>
        <v>0</v>
      </c>
      <c r="Q482" s="352">
        <f t="shared" si="74"/>
        <v>0</v>
      </c>
      <c r="R482" s="9"/>
      <c r="V482" s="32">
        <f t="shared" si="80"/>
        <v>0</v>
      </c>
    </row>
    <row r="483" spans="1:22" x14ac:dyDescent="0.2">
      <c r="A483" s="70">
        <f t="shared" si="81"/>
        <v>470</v>
      </c>
      <c r="B483" s="303">
        <f t="shared" si="72"/>
        <v>0</v>
      </c>
      <c r="C483" s="304"/>
      <c r="D483" s="106"/>
      <c r="E483" s="106"/>
      <c r="F483" s="4"/>
      <c r="G483" s="40"/>
      <c r="H483" s="60"/>
      <c r="I483" s="9"/>
      <c r="J483" s="245"/>
      <c r="K483" s="32">
        <f t="shared" si="75"/>
        <v>0</v>
      </c>
      <c r="L483" s="32">
        <f t="shared" si="76"/>
        <v>0</v>
      </c>
      <c r="M483" s="318" t="str">
        <f t="shared" si="77"/>
        <v xml:space="preserve"> </v>
      </c>
      <c r="N483" s="239">
        <f t="shared" si="78"/>
        <v>0</v>
      </c>
      <c r="O483" s="95">
        <f t="shared" si="73"/>
        <v>0</v>
      </c>
      <c r="P483" s="95">
        <f t="shared" si="79"/>
        <v>0</v>
      </c>
      <c r="Q483" s="352">
        <f t="shared" si="74"/>
        <v>0</v>
      </c>
      <c r="R483" s="9"/>
      <c r="V483" s="32">
        <f t="shared" si="80"/>
        <v>0</v>
      </c>
    </row>
    <row r="484" spans="1:22" x14ac:dyDescent="0.2">
      <c r="A484" s="70">
        <f t="shared" si="81"/>
        <v>471</v>
      </c>
      <c r="B484" s="303">
        <f t="shared" si="72"/>
        <v>0</v>
      </c>
      <c r="C484" s="304"/>
      <c r="D484" s="106"/>
      <c r="E484" s="106"/>
      <c r="F484" s="4"/>
      <c r="G484" s="40"/>
      <c r="H484" s="60"/>
      <c r="I484" s="9"/>
      <c r="J484" s="245"/>
      <c r="K484" s="32">
        <f t="shared" si="75"/>
        <v>0</v>
      </c>
      <c r="L484" s="32">
        <f t="shared" si="76"/>
        <v>0</v>
      </c>
      <c r="M484" s="318" t="str">
        <f t="shared" si="77"/>
        <v xml:space="preserve"> </v>
      </c>
      <c r="N484" s="239">
        <f t="shared" si="78"/>
        <v>0</v>
      </c>
      <c r="O484" s="95">
        <f t="shared" si="73"/>
        <v>0</v>
      </c>
      <c r="P484" s="95">
        <f t="shared" si="79"/>
        <v>0</v>
      </c>
      <c r="Q484" s="352">
        <f t="shared" si="74"/>
        <v>0</v>
      </c>
      <c r="R484" s="9"/>
      <c r="V484" s="32">
        <f t="shared" si="80"/>
        <v>0</v>
      </c>
    </row>
    <row r="485" spans="1:22" x14ac:dyDescent="0.2">
      <c r="A485" s="70">
        <f t="shared" si="81"/>
        <v>472</v>
      </c>
      <c r="B485" s="303">
        <f t="shared" si="72"/>
        <v>0</v>
      </c>
      <c r="C485" s="304"/>
      <c r="D485" s="106"/>
      <c r="E485" s="106"/>
      <c r="F485" s="4"/>
      <c r="G485" s="40"/>
      <c r="H485" s="60"/>
      <c r="I485" s="9"/>
      <c r="J485" s="245"/>
      <c r="K485" s="32">
        <f t="shared" si="75"/>
        <v>0</v>
      </c>
      <c r="L485" s="32">
        <f t="shared" si="76"/>
        <v>0</v>
      </c>
      <c r="M485" s="318" t="str">
        <f t="shared" si="77"/>
        <v xml:space="preserve"> </v>
      </c>
      <c r="N485" s="239">
        <f t="shared" si="78"/>
        <v>0</v>
      </c>
      <c r="O485" s="95">
        <f t="shared" si="73"/>
        <v>0</v>
      </c>
      <c r="P485" s="95">
        <f t="shared" si="79"/>
        <v>0</v>
      </c>
      <c r="Q485" s="352">
        <f t="shared" si="74"/>
        <v>0</v>
      </c>
      <c r="R485" s="9"/>
      <c r="V485" s="32">
        <f t="shared" si="80"/>
        <v>0</v>
      </c>
    </row>
    <row r="486" spans="1:22" x14ac:dyDescent="0.2">
      <c r="A486" s="70">
        <f t="shared" si="81"/>
        <v>473</v>
      </c>
      <c r="B486" s="303">
        <f t="shared" si="72"/>
        <v>0</v>
      </c>
      <c r="C486" s="304"/>
      <c r="D486" s="106"/>
      <c r="E486" s="106"/>
      <c r="F486" s="4"/>
      <c r="G486" s="40"/>
      <c r="H486" s="60"/>
      <c r="I486" s="9"/>
      <c r="J486" s="245"/>
      <c r="K486" s="32">
        <f t="shared" si="75"/>
        <v>0</v>
      </c>
      <c r="L486" s="32">
        <f t="shared" si="76"/>
        <v>0</v>
      </c>
      <c r="M486" s="318" t="str">
        <f t="shared" si="77"/>
        <v xml:space="preserve"> </v>
      </c>
      <c r="N486" s="239">
        <f t="shared" si="78"/>
        <v>0</v>
      </c>
      <c r="O486" s="95">
        <f t="shared" si="73"/>
        <v>0</v>
      </c>
      <c r="P486" s="95">
        <f t="shared" si="79"/>
        <v>0</v>
      </c>
      <c r="Q486" s="352">
        <f t="shared" si="74"/>
        <v>0</v>
      </c>
      <c r="R486" s="9"/>
      <c r="V486" s="32">
        <f t="shared" si="80"/>
        <v>0</v>
      </c>
    </row>
    <row r="487" spans="1:22" x14ac:dyDescent="0.2">
      <c r="A487" s="70">
        <f t="shared" si="81"/>
        <v>474</v>
      </c>
      <c r="B487" s="303">
        <f t="shared" si="72"/>
        <v>0</v>
      </c>
      <c r="C487" s="304"/>
      <c r="D487" s="106"/>
      <c r="E487" s="106"/>
      <c r="F487" s="4"/>
      <c r="G487" s="40"/>
      <c r="H487" s="60"/>
      <c r="I487" s="9"/>
      <c r="J487" s="245"/>
      <c r="K487" s="32">
        <f t="shared" si="75"/>
        <v>0</v>
      </c>
      <c r="L487" s="32">
        <f t="shared" si="76"/>
        <v>0</v>
      </c>
      <c r="M487" s="318" t="str">
        <f t="shared" si="77"/>
        <v xml:space="preserve"> </v>
      </c>
      <c r="N487" s="239">
        <f t="shared" si="78"/>
        <v>0</v>
      </c>
      <c r="O487" s="95">
        <f t="shared" si="73"/>
        <v>0</v>
      </c>
      <c r="P487" s="95">
        <f t="shared" si="79"/>
        <v>0</v>
      </c>
      <c r="Q487" s="352">
        <f t="shared" si="74"/>
        <v>0</v>
      </c>
      <c r="R487" s="9"/>
      <c r="V487" s="32">
        <f t="shared" si="80"/>
        <v>0</v>
      </c>
    </row>
    <row r="488" spans="1:22" x14ac:dyDescent="0.2">
      <c r="A488" s="70">
        <f t="shared" si="81"/>
        <v>475</v>
      </c>
      <c r="B488" s="303">
        <f t="shared" si="72"/>
        <v>0</v>
      </c>
      <c r="C488" s="304"/>
      <c r="D488" s="106"/>
      <c r="E488" s="106"/>
      <c r="F488" s="4"/>
      <c r="G488" s="40"/>
      <c r="H488" s="60"/>
      <c r="I488" s="9"/>
      <c r="J488" s="245"/>
      <c r="K488" s="32">
        <f t="shared" si="75"/>
        <v>0</v>
      </c>
      <c r="L488" s="32">
        <f t="shared" si="76"/>
        <v>0</v>
      </c>
      <c r="M488" s="318" t="str">
        <f t="shared" si="77"/>
        <v xml:space="preserve"> </v>
      </c>
      <c r="N488" s="239">
        <f t="shared" si="78"/>
        <v>0</v>
      </c>
      <c r="O488" s="95">
        <f t="shared" si="73"/>
        <v>0</v>
      </c>
      <c r="P488" s="95">
        <f t="shared" si="79"/>
        <v>0</v>
      </c>
      <c r="Q488" s="352">
        <f t="shared" si="74"/>
        <v>0</v>
      </c>
      <c r="R488" s="9"/>
      <c r="V488" s="32">
        <f t="shared" si="80"/>
        <v>0</v>
      </c>
    </row>
    <row r="489" spans="1:22" x14ac:dyDescent="0.2">
      <c r="A489" s="70">
        <f t="shared" si="81"/>
        <v>476</v>
      </c>
      <c r="B489" s="303">
        <f t="shared" si="72"/>
        <v>0</v>
      </c>
      <c r="C489" s="304"/>
      <c r="D489" s="106"/>
      <c r="E489" s="106"/>
      <c r="F489" s="4"/>
      <c r="G489" s="40"/>
      <c r="H489" s="60"/>
      <c r="I489" s="9"/>
      <c r="J489" s="245"/>
      <c r="K489" s="32">
        <f t="shared" si="75"/>
        <v>0</v>
      </c>
      <c r="L489" s="32">
        <f t="shared" si="76"/>
        <v>0</v>
      </c>
      <c r="M489" s="318" t="str">
        <f t="shared" si="77"/>
        <v xml:space="preserve"> </v>
      </c>
      <c r="N489" s="239">
        <f t="shared" si="78"/>
        <v>0</v>
      </c>
      <c r="O489" s="95">
        <f t="shared" si="73"/>
        <v>0</v>
      </c>
      <c r="P489" s="95">
        <f t="shared" si="79"/>
        <v>0</v>
      </c>
      <c r="Q489" s="352">
        <f t="shared" si="74"/>
        <v>0</v>
      </c>
      <c r="R489" s="9"/>
      <c r="V489" s="32">
        <f t="shared" si="80"/>
        <v>0</v>
      </c>
    </row>
    <row r="490" spans="1:22" x14ac:dyDescent="0.2">
      <c r="A490" s="70">
        <f t="shared" si="81"/>
        <v>477</v>
      </c>
      <c r="B490" s="303">
        <f t="shared" si="72"/>
        <v>0</v>
      </c>
      <c r="C490" s="304"/>
      <c r="D490" s="106"/>
      <c r="E490" s="106"/>
      <c r="F490" s="4"/>
      <c r="G490" s="40"/>
      <c r="H490" s="60"/>
      <c r="I490" s="9"/>
      <c r="J490" s="245"/>
      <c r="K490" s="32">
        <f t="shared" si="75"/>
        <v>0</v>
      </c>
      <c r="L490" s="32">
        <f t="shared" si="76"/>
        <v>0</v>
      </c>
      <c r="M490" s="318" t="str">
        <f t="shared" si="77"/>
        <v xml:space="preserve"> </v>
      </c>
      <c r="N490" s="239">
        <f t="shared" si="78"/>
        <v>0</v>
      </c>
      <c r="O490" s="95">
        <f t="shared" si="73"/>
        <v>0</v>
      </c>
      <c r="P490" s="95">
        <f t="shared" si="79"/>
        <v>0</v>
      </c>
      <c r="Q490" s="352">
        <f t="shared" si="74"/>
        <v>0</v>
      </c>
      <c r="R490" s="9"/>
      <c r="V490" s="32">
        <f t="shared" si="80"/>
        <v>0</v>
      </c>
    </row>
    <row r="491" spans="1:22" x14ac:dyDescent="0.2">
      <c r="A491" s="70">
        <f t="shared" si="81"/>
        <v>478</v>
      </c>
      <c r="B491" s="303">
        <f t="shared" si="72"/>
        <v>0</v>
      </c>
      <c r="C491" s="304"/>
      <c r="D491" s="106"/>
      <c r="E491" s="106"/>
      <c r="F491" s="4"/>
      <c r="G491" s="40"/>
      <c r="H491" s="60"/>
      <c r="I491" s="9"/>
      <c r="J491" s="245"/>
      <c r="K491" s="32">
        <f t="shared" si="75"/>
        <v>0</v>
      </c>
      <c r="L491" s="32">
        <f t="shared" si="76"/>
        <v>0</v>
      </c>
      <c r="M491" s="318" t="str">
        <f t="shared" si="77"/>
        <v xml:space="preserve"> </v>
      </c>
      <c r="N491" s="239">
        <f t="shared" si="78"/>
        <v>0</v>
      </c>
      <c r="O491" s="95">
        <f t="shared" si="73"/>
        <v>0</v>
      </c>
      <c r="P491" s="95">
        <f t="shared" si="79"/>
        <v>0</v>
      </c>
      <c r="Q491" s="352">
        <f t="shared" si="74"/>
        <v>0</v>
      </c>
      <c r="R491" s="9"/>
      <c r="V491" s="32">
        <f t="shared" si="80"/>
        <v>0</v>
      </c>
    </row>
    <row r="492" spans="1:22" x14ac:dyDescent="0.2">
      <c r="A492" s="70">
        <f t="shared" si="81"/>
        <v>479</v>
      </c>
      <c r="B492" s="303">
        <f t="shared" si="72"/>
        <v>0</v>
      </c>
      <c r="C492" s="304"/>
      <c r="D492" s="106"/>
      <c r="E492" s="106"/>
      <c r="F492" s="4"/>
      <c r="G492" s="40"/>
      <c r="H492" s="60"/>
      <c r="I492" s="9"/>
      <c r="J492" s="245"/>
      <c r="K492" s="32">
        <f t="shared" si="75"/>
        <v>0</v>
      </c>
      <c r="L492" s="32">
        <f t="shared" si="76"/>
        <v>0</v>
      </c>
      <c r="M492" s="318" t="str">
        <f t="shared" si="77"/>
        <v xml:space="preserve"> </v>
      </c>
      <c r="N492" s="239">
        <f t="shared" si="78"/>
        <v>0</v>
      </c>
      <c r="O492" s="95">
        <f t="shared" si="73"/>
        <v>0</v>
      </c>
      <c r="P492" s="95">
        <f t="shared" si="79"/>
        <v>0</v>
      </c>
      <c r="Q492" s="352">
        <f t="shared" si="74"/>
        <v>0</v>
      </c>
      <c r="R492" s="9"/>
      <c r="V492" s="32">
        <f t="shared" si="80"/>
        <v>0</v>
      </c>
    </row>
    <row r="493" spans="1:22" x14ac:dyDescent="0.2">
      <c r="A493" s="70">
        <f t="shared" si="81"/>
        <v>480</v>
      </c>
      <c r="B493" s="303">
        <f t="shared" si="72"/>
        <v>0</v>
      </c>
      <c r="C493" s="304"/>
      <c r="D493" s="106"/>
      <c r="E493" s="106"/>
      <c r="F493" s="4"/>
      <c r="G493" s="40"/>
      <c r="H493" s="60"/>
      <c r="I493" s="9"/>
      <c r="J493" s="245"/>
      <c r="K493" s="32">
        <f t="shared" si="75"/>
        <v>0</v>
      </c>
      <c r="L493" s="32">
        <f t="shared" si="76"/>
        <v>0</v>
      </c>
      <c r="M493" s="318" t="str">
        <f t="shared" si="77"/>
        <v xml:space="preserve"> </v>
      </c>
      <c r="N493" s="239">
        <f t="shared" si="78"/>
        <v>0</v>
      </c>
      <c r="O493" s="95">
        <f t="shared" si="73"/>
        <v>0</v>
      </c>
      <c r="P493" s="95">
        <f t="shared" si="79"/>
        <v>0</v>
      </c>
      <c r="Q493" s="352">
        <f t="shared" si="74"/>
        <v>0</v>
      </c>
      <c r="R493" s="9"/>
      <c r="V493" s="32">
        <f t="shared" si="80"/>
        <v>0</v>
      </c>
    </row>
    <row r="494" spans="1:22" x14ac:dyDescent="0.2">
      <c r="A494" s="70">
        <f t="shared" si="81"/>
        <v>481</v>
      </c>
      <c r="B494" s="303">
        <f t="shared" si="72"/>
        <v>0</v>
      </c>
      <c r="C494" s="304"/>
      <c r="D494" s="106"/>
      <c r="E494" s="106"/>
      <c r="F494" s="4"/>
      <c r="G494" s="40"/>
      <c r="H494" s="60"/>
      <c r="I494" s="9"/>
      <c r="J494" s="245"/>
      <c r="K494" s="32">
        <f t="shared" si="75"/>
        <v>0</v>
      </c>
      <c r="L494" s="32">
        <f t="shared" si="76"/>
        <v>0</v>
      </c>
      <c r="M494" s="318" t="str">
        <f t="shared" si="77"/>
        <v xml:space="preserve"> </v>
      </c>
      <c r="N494" s="239">
        <f t="shared" si="78"/>
        <v>0</v>
      </c>
      <c r="O494" s="95">
        <f t="shared" si="73"/>
        <v>0</v>
      </c>
      <c r="P494" s="95">
        <f t="shared" si="79"/>
        <v>0</v>
      </c>
      <c r="Q494" s="352">
        <f t="shared" si="74"/>
        <v>0</v>
      </c>
      <c r="R494" s="9"/>
      <c r="V494" s="32">
        <f t="shared" si="80"/>
        <v>0</v>
      </c>
    </row>
    <row r="495" spans="1:22" x14ac:dyDescent="0.2">
      <c r="A495" s="70">
        <f t="shared" si="81"/>
        <v>482</v>
      </c>
      <c r="B495" s="303">
        <f t="shared" si="72"/>
        <v>0</v>
      </c>
      <c r="C495" s="304"/>
      <c r="D495" s="106"/>
      <c r="E495" s="106"/>
      <c r="F495" s="4"/>
      <c r="G495" s="40"/>
      <c r="H495" s="60"/>
      <c r="I495" s="9"/>
      <c r="J495" s="245"/>
      <c r="K495" s="32">
        <f t="shared" si="75"/>
        <v>0</v>
      </c>
      <c r="L495" s="32">
        <f t="shared" si="76"/>
        <v>0</v>
      </c>
      <c r="M495" s="318" t="str">
        <f t="shared" si="77"/>
        <v xml:space="preserve"> </v>
      </c>
      <c r="N495" s="239">
        <f t="shared" si="78"/>
        <v>0</v>
      </c>
      <c r="O495" s="95">
        <f t="shared" si="73"/>
        <v>0</v>
      </c>
      <c r="P495" s="95">
        <f t="shared" si="79"/>
        <v>0</v>
      </c>
      <c r="Q495" s="352">
        <f t="shared" si="74"/>
        <v>0</v>
      </c>
      <c r="R495" s="9"/>
      <c r="V495" s="32">
        <f t="shared" si="80"/>
        <v>0</v>
      </c>
    </row>
    <row r="496" spans="1:22" x14ac:dyDescent="0.2">
      <c r="A496" s="70">
        <f t="shared" si="81"/>
        <v>483</v>
      </c>
      <c r="B496" s="303">
        <f t="shared" si="72"/>
        <v>0</v>
      </c>
      <c r="C496" s="304"/>
      <c r="D496" s="106"/>
      <c r="E496" s="106"/>
      <c r="F496" s="4"/>
      <c r="G496" s="40"/>
      <c r="H496" s="60"/>
      <c r="I496" s="9"/>
      <c r="J496" s="245"/>
      <c r="K496" s="32">
        <f t="shared" si="75"/>
        <v>0</v>
      </c>
      <c r="L496" s="32">
        <f t="shared" si="76"/>
        <v>0</v>
      </c>
      <c r="M496" s="318" t="str">
        <f t="shared" si="77"/>
        <v xml:space="preserve"> </v>
      </c>
      <c r="N496" s="239">
        <f t="shared" si="78"/>
        <v>0</v>
      </c>
      <c r="O496" s="95">
        <f t="shared" si="73"/>
        <v>0</v>
      </c>
      <c r="P496" s="95">
        <f t="shared" si="79"/>
        <v>0</v>
      </c>
      <c r="Q496" s="352">
        <f t="shared" si="74"/>
        <v>0</v>
      </c>
      <c r="R496" s="9"/>
      <c r="V496" s="32">
        <f t="shared" si="80"/>
        <v>0</v>
      </c>
    </row>
    <row r="497" spans="1:22" x14ac:dyDescent="0.2">
      <c r="A497" s="70">
        <f t="shared" si="81"/>
        <v>484</v>
      </c>
      <c r="B497" s="303">
        <f t="shared" si="72"/>
        <v>0</v>
      </c>
      <c r="C497" s="304"/>
      <c r="D497" s="106"/>
      <c r="E497" s="106"/>
      <c r="F497" s="4"/>
      <c r="G497" s="40"/>
      <c r="H497" s="60"/>
      <c r="I497" s="9"/>
      <c r="J497" s="245"/>
      <c r="K497" s="32">
        <f t="shared" si="75"/>
        <v>0</v>
      </c>
      <c r="L497" s="32">
        <f t="shared" si="76"/>
        <v>0</v>
      </c>
      <c r="M497" s="318" t="str">
        <f t="shared" si="77"/>
        <v xml:space="preserve"> </v>
      </c>
      <c r="N497" s="239">
        <f t="shared" si="78"/>
        <v>0</v>
      </c>
      <c r="O497" s="95">
        <f t="shared" si="73"/>
        <v>0</v>
      </c>
      <c r="P497" s="95">
        <f t="shared" si="79"/>
        <v>0</v>
      </c>
      <c r="Q497" s="352">
        <f t="shared" si="74"/>
        <v>0</v>
      </c>
      <c r="R497" s="9"/>
      <c r="V497" s="32">
        <f t="shared" si="80"/>
        <v>0</v>
      </c>
    </row>
    <row r="498" spans="1:22" x14ac:dyDescent="0.2">
      <c r="A498" s="70">
        <f t="shared" si="81"/>
        <v>485</v>
      </c>
      <c r="B498" s="303">
        <f t="shared" si="72"/>
        <v>0</v>
      </c>
      <c r="C498" s="304"/>
      <c r="D498" s="106"/>
      <c r="E498" s="106"/>
      <c r="F498" s="4"/>
      <c r="G498" s="40"/>
      <c r="H498" s="60"/>
      <c r="I498" s="9"/>
      <c r="J498" s="245"/>
      <c r="K498" s="32">
        <f t="shared" si="75"/>
        <v>0</v>
      </c>
      <c r="L498" s="32">
        <f t="shared" si="76"/>
        <v>0</v>
      </c>
      <c r="M498" s="318" t="str">
        <f t="shared" si="77"/>
        <v xml:space="preserve"> </v>
      </c>
      <c r="N498" s="239">
        <f t="shared" si="78"/>
        <v>0</v>
      </c>
      <c r="O498" s="95">
        <f t="shared" si="73"/>
        <v>0</v>
      </c>
      <c r="P498" s="95">
        <f t="shared" si="79"/>
        <v>0</v>
      </c>
      <c r="Q498" s="352">
        <f t="shared" si="74"/>
        <v>0</v>
      </c>
      <c r="R498" s="9"/>
      <c r="V498" s="32">
        <f t="shared" si="80"/>
        <v>0</v>
      </c>
    </row>
    <row r="499" spans="1:22" x14ac:dyDescent="0.2">
      <c r="A499" s="70">
        <f t="shared" si="81"/>
        <v>486</v>
      </c>
      <c r="B499" s="303">
        <f t="shared" si="72"/>
        <v>0</v>
      </c>
      <c r="C499" s="304"/>
      <c r="D499" s="106"/>
      <c r="E499" s="106"/>
      <c r="F499" s="4"/>
      <c r="G499" s="40"/>
      <c r="H499" s="60"/>
      <c r="I499" s="9"/>
      <c r="J499" s="245"/>
      <c r="K499" s="32">
        <f t="shared" si="75"/>
        <v>0</v>
      </c>
      <c r="L499" s="32">
        <f t="shared" si="76"/>
        <v>0</v>
      </c>
      <c r="M499" s="318" t="str">
        <f t="shared" si="77"/>
        <v xml:space="preserve"> </v>
      </c>
      <c r="N499" s="239">
        <f t="shared" si="78"/>
        <v>0</v>
      </c>
      <c r="O499" s="95">
        <f t="shared" si="73"/>
        <v>0</v>
      </c>
      <c r="P499" s="95">
        <f t="shared" si="79"/>
        <v>0</v>
      </c>
      <c r="Q499" s="352">
        <f t="shared" si="74"/>
        <v>0</v>
      </c>
      <c r="R499" s="9"/>
      <c r="V499" s="32">
        <f t="shared" si="80"/>
        <v>0</v>
      </c>
    </row>
    <row r="500" spans="1:22" x14ac:dyDescent="0.2">
      <c r="A500" s="70">
        <f t="shared" si="81"/>
        <v>487</v>
      </c>
      <c r="B500" s="303">
        <f t="shared" ref="B500:B563" si="82">IF(ISBLANK(E500),0,VLOOKUP(TRIM(E500),AllVarieties,4,FALSE))</f>
        <v>0</v>
      </c>
      <c r="C500" s="304"/>
      <c r="D500" s="106"/>
      <c r="E500" s="106"/>
      <c r="F500" s="4"/>
      <c r="G500" s="40"/>
      <c r="H500" s="60"/>
      <c r="I500" s="9"/>
      <c r="J500" s="245"/>
      <c r="K500" s="32">
        <f t="shared" ref="K500:K563" si="83">IF(ISNA(+B500),1,0)</f>
        <v>0</v>
      </c>
      <c r="L500" s="32">
        <f t="shared" ref="L500:L563" si="84">IF(ISERR(+B500),1,0)</f>
        <v>0</v>
      </c>
      <c r="M500" s="318" t="str">
        <f t="shared" ref="M500:M563" si="85">IF(+J500=0," ", IF(+J500=1," ","ERROR"))</f>
        <v xml:space="preserve"> </v>
      </c>
      <c r="N500" s="239">
        <f t="shared" ref="N500:N563" si="86">IF(+J500=1,IF(G500&gt;0, +G500, 0),0)</f>
        <v>0</v>
      </c>
      <c r="O500" s="95">
        <f t="shared" ref="O500:O563" si="87">IF(VALUE(F500)&lt;1,0,IF(VALUE(F500)&gt;17,0,VLOOKUP(VALUE(B500),T10Value,VALUE(F500)+1,FALSE)))</f>
        <v>0</v>
      </c>
      <c r="P500" s="95">
        <f t="shared" ref="P500:P563" si="88">ROUND(+N500,1)*O500</f>
        <v>0</v>
      </c>
      <c r="Q500" s="352">
        <f t="shared" ref="Q500:Q563" si="89">+P500*PDArate</f>
        <v>0</v>
      </c>
      <c r="R500" s="9"/>
      <c r="V500" s="32">
        <f t="shared" si="80"/>
        <v>0</v>
      </c>
    </row>
    <row r="501" spans="1:22" x14ac:dyDescent="0.2">
      <c r="A501" s="70">
        <f t="shared" si="81"/>
        <v>488</v>
      </c>
      <c r="B501" s="303">
        <f t="shared" si="82"/>
        <v>0</v>
      </c>
      <c r="C501" s="304"/>
      <c r="D501" s="106"/>
      <c r="E501" s="106"/>
      <c r="F501" s="4"/>
      <c r="G501" s="40"/>
      <c r="H501" s="60"/>
      <c r="I501" s="9"/>
      <c r="J501" s="245"/>
      <c r="K501" s="32">
        <f t="shared" si="83"/>
        <v>0</v>
      </c>
      <c r="L501" s="32">
        <f t="shared" si="84"/>
        <v>0</v>
      </c>
      <c r="M501" s="318" t="str">
        <f t="shared" si="85"/>
        <v xml:space="preserve"> </v>
      </c>
      <c r="N501" s="239">
        <f t="shared" si="86"/>
        <v>0</v>
      </c>
      <c r="O501" s="95">
        <f t="shared" si="87"/>
        <v>0</v>
      </c>
      <c r="P501" s="95">
        <f t="shared" si="88"/>
        <v>0</v>
      </c>
      <c r="Q501" s="352">
        <f t="shared" si="89"/>
        <v>0</v>
      </c>
      <c r="R501" s="9"/>
      <c r="V501" s="32">
        <f t="shared" si="80"/>
        <v>0</v>
      </c>
    </row>
    <row r="502" spans="1:22" x14ac:dyDescent="0.2">
      <c r="A502" s="70">
        <f t="shared" si="81"/>
        <v>489</v>
      </c>
      <c r="B502" s="303">
        <f t="shared" si="82"/>
        <v>0</v>
      </c>
      <c r="C502" s="304"/>
      <c r="D502" s="106"/>
      <c r="E502" s="106"/>
      <c r="F502" s="4"/>
      <c r="G502" s="40"/>
      <c r="H502" s="60"/>
      <c r="I502" s="9"/>
      <c r="J502" s="245"/>
      <c r="K502" s="32">
        <f t="shared" si="83"/>
        <v>0</v>
      </c>
      <c r="L502" s="32">
        <f t="shared" si="84"/>
        <v>0</v>
      </c>
      <c r="M502" s="318" t="str">
        <f t="shared" si="85"/>
        <v xml:space="preserve"> </v>
      </c>
      <c r="N502" s="239">
        <f t="shared" si="86"/>
        <v>0</v>
      </c>
      <c r="O502" s="95">
        <f t="shared" si="87"/>
        <v>0</v>
      </c>
      <c r="P502" s="95">
        <f t="shared" si="88"/>
        <v>0</v>
      </c>
      <c r="Q502" s="352">
        <f t="shared" si="89"/>
        <v>0</v>
      </c>
      <c r="R502" s="9"/>
      <c r="V502" s="32">
        <f t="shared" si="80"/>
        <v>0</v>
      </c>
    </row>
    <row r="503" spans="1:22" x14ac:dyDescent="0.2">
      <c r="A503" s="70">
        <f t="shared" si="81"/>
        <v>490</v>
      </c>
      <c r="B503" s="303">
        <f t="shared" si="82"/>
        <v>0</v>
      </c>
      <c r="C503" s="304"/>
      <c r="D503" s="106"/>
      <c r="E503" s="106"/>
      <c r="F503" s="4"/>
      <c r="G503" s="40"/>
      <c r="H503" s="60"/>
      <c r="I503" s="9"/>
      <c r="J503" s="245"/>
      <c r="K503" s="32">
        <f t="shared" si="83"/>
        <v>0</v>
      </c>
      <c r="L503" s="32">
        <f t="shared" si="84"/>
        <v>0</v>
      </c>
      <c r="M503" s="318" t="str">
        <f t="shared" si="85"/>
        <v xml:space="preserve"> </v>
      </c>
      <c r="N503" s="239">
        <f t="shared" si="86"/>
        <v>0</v>
      </c>
      <c r="O503" s="95">
        <f t="shared" si="87"/>
        <v>0</v>
      </c>
      <c r="P503" s="95">
        <f t="shared" si="88"/>
        <v>0</v>
      </c>
      <c r="Q503" s="352">
        <f t="shared" si="89"/>
        <v>0</v>
      </c>
      <c r="R503" s="9"/>
      <c r="V503" s="32">
        <f t="shared" si="80"/>
        <v>0</v>
      </c>
    </row>
    <row r="504" spans="1:22" x14ac:dyDescent="0.2">
      <c r="A504" s="70">
        <f t="shared" si="81"/>
        <v>491</v>
      </c>
      <c r="B504" s="303">
        <f t="shared" si="82"/>
        <v>0</v>
      </c>
      <c r="C504" s="304"/>
      <c r="D504" s="106"/>
      <c r="E504" s="106"/>
      <c r="F504" s="4"/>
      <c r="G504" s="40"/>
      <c r="H504" s="60"/>
      <c r="I504" s="9"/>
      <c r="J504" s="245"/>
      <c r="K504" s="32">
        <f t="shared" si="83"/>
        <v>0</v>
      </c>
      <c r="L504" s="32">
        <f t="shared" si="84"/>
        <v>0</v>
      </c>
      <c r="M504" s="318" t="str">
        <f t="shared" si="85"/>
        <v xml:space="preserve"> </v>
      </c>
      <c r="N504" s="239">
        <f t="shared" si="86"/>
        <v>0</v>
      </c>
      <c r="O504" s="95">
        <f t="shared" si="87"/>
        <v>0</v>
      </c>
      <c r="P504" s="95">
        <f t="shared" si="88"/>
        <v>0</v>
      </c>
      <c r="Q504" s="352">
        <f t="shared" si="89"/>
        <v>0</v>
      </c>
      <c r="R504" s="9"/>
      <c r="V504" s="32">
        <f t="shared" si="80"/>
        <v>0</v>
      </c>
    </row>
    <row r="505" spans="1:22" x14ac:dyDescent="0.2">
      <c r="A505" s="70">
        <f t="shared" si="81"/>
        <v>492</v>
      </c>
      <c r="B505" s="303">
        <f t="shared" si="82"/>
        <v>0</v>
      </c>
      <c r="C505" s="304"/>
      <c r="D505" s="106"/>
      <c r="E505" s="106"/>
      <c r="F505" s="4"/>
      <c r="G505" s="40"/>
      <c r="H505" s="60"/>
      <c r="I505" s="9"/>
      <c r="J505" s="245"/>
      <c r="K505" s="32">
        <f t="shared" si="83"/>
        <v>0</v>
      </c>
      <c r="L505" s="32">
        <f t="shared" si="84"/>
        <v>0</v>
      </c>
      <c r="M505" s="318" t="str">
        <f t="shared" si="85"/>
        <v xml:space="preserve"> </v>
      </c>
      <c r="N505" s="239">
        <f t="shared" si="86"/>
        <v>0</v>
      </c>
      <c r="O505" s="95">
        <f t="shared" si="87"/>
        <v>0</v>
      </c>
      <c r="P505" s="95">
        <f t="shared" si="88"/>
        <v>0</v>
      </c>
      <c r="Q505" s="352">
        <f t="shared" si="89"/>
        <v>0</v>
      </c>
      <c r="R505" s="9"/>
      <c r="V505" s="32">
        <f t="shared" si="80"/>
        <v>0</v>
      </c>
    </row>
    <row r="506" spans="1:22" x14ac:dyDescent="0.2">
      <c r="A506" s="70">
        <f t="shared" si="81"/>
        <v>493</v>
      </c>
      <c r="B506" s="303">
        <f t="shared" si="82"/>
        <v>0</v>
      </c>
      <c r="C506" s="304"/>
      <c r="D506" s="106"/>
      <c r="E506" s="106"/>
      <c r="F506" s="4"/>
      <c r="G506" s="40"/>
      <c r="H506" s="60"/>
      <c r="I506" s="9"/>
      <c r="J506" s="245"/>
      <c r="K506" s="32">
        <f t="shared" si="83"/>
        <v>0</v>
      </c>
      <c r="L506" s="32">
        <f t="shared" si="84"/>
        <v>0</v>
      </c>
      <c r="M506" s="318" t="str">
        <f t="shared" si="85"/>
        <v xml:space="preserve"> </v>
      </c>
      <c r="N506" s="239">
        <f t="shared" si="86"/>
        <v>0</v>
      </c>
      <c r="O506" s="95">
        <f t="shared" si="87"/>
        <v>0</v>
      </c>
      <c r="P506" s="95">
        <f t="shared" si="88"/>
        <v>0</v>
      </c>
      <c r="Q506" s="352">
        <f t="shared" si="89"/>
        <v>0</v>
      </c>
      <c r="R506" s="9"/>
      <c r="V506" s="32">
        <f t="shared" si="80"/>
        <v>0</v>
      </c>
    </row>
    <row r="507" spans="1:22" x14ac:dyDescent="0.2">
      <c r="A507" s="70">
        <f t="shared" si="81"/>
        <v>494</v>
      </c>
      <c r="B507" s="303">
        <f t="shared" si="82"/>
        <v>0</v>
      </c>
      <c r="C507" s="304"/>
      <c r="D507" s="106"/>
      <c r="E507" s="106"/>
      <c r="F507" s="4"/>
      <c r="G507" s="40"/>
      <c r="H507" s="60"/>
      <c r="I507" s="9"/>
      <c r="J507" s="245"/>
      <c r="K507" s="32">
        <f t="shared" si="83"/>
        <v>0</v>
      </c>
      <c r="L507" s="32">
        <f t="shared" si="84"/>
        <v>0</v>
      </c>
      <c r="M507" s="318" t="str">
        <f t="shared" si="85"/>
        <v xml:space="preserve"> </v>
      </c>
      <c r="N507" s="239">
        <f t="shared" si="86"/>
        <v>0</v>
      </c>
      <c r="O507" s="95">
        <f t="shared" si="87"/>
        <v>0</v>
      </c>
      <c r="P507" s="95">
        <f t="shared" si="88"/>
        <v>0</v>
      </c>
      <c r="Q507" s="352">
        <f t="shared" si="89"/>
        <v>0</v>
      </c>
      <c r="R507" s="9"/>
      <c r="V507" s="32">
        <f t="shared" si="80"/>
        <v>0</v>
      </c>
    </row>
    <row r="508" spans="1:22" x14ac:dyDescent="0.2">
      <c r="A508" s="70">
        <f t="shared" si="81"/>
        <v>495</v>
      </c>
      <c r="B508" s="303">
        <f t="shared" si="82"/>
        <v>0</v>
      </c>
      <c r="C508" s="304"/>
      <c r="D508" s="106"/>
      <c r="E508" s="106"/>
      <c r="F508" s="4"/>
      <c r="G508" s="40"/>
      <c r="H508" s="60"/>
      <c r="I508" s="9"/>
      <c r="J508" s="245"/>
      <c r="K508" s="32">
        <f t="shared" si="83"/>
        <v>0</v>
      </c>
      <c r="L508" s="32">
        <f t="shared" si="84"/>
        <v>0</v>
      </c>
      <c r="M508" s="318" t="str">
        <f t="shared" si="85"/>
        <v xml:space="preserve"> </v>
      </c>
      <c r="N508" s="239">
        <f t="shared" si="86"/>
        <v>0</v>
      </c>
      <c r="O508" s="95">
        <f t="shared" si="87"/>
        <v>0</v>
      </c>
      <c r="P508" s="95">
        <f t="shared" si="88"/>
        <v>0</v>
      </c>
      <c r="Q508" s="352">
        <f t="shared" si="89"/>
        <v>0</v>
      </c>
      <c r="R508" s="9"/>
      <c r="V508" s="32">
        <f t="shared" si="80"/>
        <v>0</v>
      </c>
    </row>
    <row r="509" spans="1:22" x14ac:dyDescent="0.2">
      <c r="A509" s="70">
        <f t="shared" si="81"/>
        <v>496</v>
      </c>
      <c r="B509" s="303">
        <f t="shared" si="82"/>
        <v>0</v>
      </c>
      <c r="C509" s="304"/>
      <c r="D509" s="106"/>
      <c r="E509" s="106"/>
      <c r="F509" s="4"/>
      <c r="G509" s="40"/>
      <c r="H509" s="60"/>
      <c r="I509" s="9"/>
      <c r="J509" s="245"/>
      <c r="K509" s="32">
        <f t="shared" si="83"/>
        <v>0</v>
      </c>
      <c r="L509" s="32">
        <f t="shared" si="84"/>
        <v>0</v>
      </c>
      <c r="M509" s="318" t="str">
        <f t="shared" si="85"/>
        <v xml:space="preserve"> </v>
      </c>
      <c r="N509" s="239">
        <f t="shared" si="86"/>
        <v>0</v>
      </c>
      <c r="O509" s="95">
        <f t="shared" si="87"/>
        <v>0</v>
      </c>
      <c r="P509" s="95">
        <f t="shared" si="88"/>
        <v>0</v>
      </c>
      <c r="Q509" s="352">
        <f t="shared" si="89"/>
        <v>0</v>
      </c>
      <c r="R509" s="9"/>
      <c r="V509" s="32">
        <f t="shared" si="80"/>
        <v>0</v>
      </c>
    </row>
    <row r="510" spans="1:22" x14ac:dyDescent="0.2">
      <c r="A510" s="70">
        <f t="shared" si="81"/>
        <v>497</v>
      </c>
      <c r="B510" s="303">
        <f t="shared" si="82"/>
        <v>0</v>
      </c>
      <c r="C510" s="304"/>
      <c r="D510" s="106"/>
      <c r="E510" s="106"/>
      <c r="F510" s="4"/>
      <c r="G510" s="40"/>
      <c r="H510" s="60"/>
      <c r="I510" s="9"/>
      <c r="J510" s="245"/>
      <c r="K510" s="32">
        <f t="shared" si="83"/>
        <v>0</v>
      </c>
      <c r="L510" s="32">
        <f t="shared" si="84"/>
        <v>0</v>
      </c>
      <c r="M510" s="318" t="str">
        <f t="shared" si="85"/>
        <v xml:space="preserve"> </v>
      </c>
      <c r="N510" s="239">
        <f t="shared" si="86"/>
        <v>0</v>
      </c>
      <c r="O510" s="95">
        <f t="shared" si="87"/>
        <v>0</v>
      </c>
      <c r="P510" s="95">
        <f t="shared" si="88"/>
        <v>0</v>
      </c>
      <c r="Q510" s="352">
        <f t="shared" si="89"/>
        <v>0</v>
      </c>
      <c r="R510" s="9"/>
      <c r="V510" s="32">
        <f t="shared" si="80"/>
        <v>0</v>
      </c>
    </row>
    <row r="511" spans="1:22" x14ac:dyDescent="0.2">
      <c r="A511" s="70">
        <f t="shared" si="81"/>
        <v>498</v>
      </c>
      <c r="B511" s="303">
        <f t="shared" si="82"/>
        <v>0</v>
      </c>
      <c r="C511" s="304"/>
      <c r="D511" s="106"/>
      <c r="E511" s="106"/>
      <c r="F511" s="4"/>
      <c r="G511" s="40"/>
      <c r="H511" s="60"/>
      <c r="I511" s="9"/>
      <c r="J511" s="245"/>
      <c r="K511" s="32">
        <f t="shared" si="83"/>
        <v>0</v>
      </c>
      <c r="L511" s="32">
        <f t="shared" si="84"/>
        <v>0</v>
      </c>
      <c r="M511" s="318" t="str">
        <f t="shared" si="85"/>
        <v xml:space="preserve"> </v>
      </c>
      <c r="N511" s="239">
        <f t="shared" si="86"/>
        <v>0</v>
      </c>
      <c r="O511" s="95">
        <f t="shared" si="87"/>
        <v>0</v>
      </c>
      <c r="P511" s="95">
        <f t="shared" si="88"/>
        <v>0</v>
      </c>
      <c r="Q511" s="352">
        <f t="shared" si="89"/>
        <v>0</v>
      </c>
      <c r="R511" s="9"/>
      <c r="V511" s="32">
        <f t="shared" si="80"/>
        <v>0</v>
      </c>
    </row>
    <row r="512" spans="1:22" x14ac:dyDescent="0.2">
      <c r="A512" s="70">
        <f t="shared" si="81"/>
        <v>499</v>
      </c>
      <c r="B512" s="303">
        <f t="shared" si="82"/>
        <v>0</v>
      </c>
      <c r="C512" s="304"/>
      <c r="D512" s="106"/>
      <c r="E512" s="106"/>
      <c r="F512" s="4"/>
      <c r="G512" s="40"/>
      <c r="H512" s="60"/>
      <c r="I512" s="9"/>
      <c r="J512" s="245"/>
      <c r="K512" s="32">
        <f t="shared" si="83"/>
        <v>0</v>
      </c>
      <c r="L512" s="32">
        <f t="shared" si="84"/>
        <v>0</v>
      </c>
      <c r="M512" s="318" t="str">
        <f t="shared" si="85"/>
        <v xml:space="preserve"> </v>
      </c>
      <c r="N512" s="239">
        <f t="shared" si="86"/>
        <v>0</v>
      </c>
      <c r="O512" s="95">
        <f t="shared" si="87"/>
        <v>0</v>
      </c>
      <c r="P512" s="95">
        <f t="shared" si="88"/>
        <v>0</v>
      </c>
      <c r="Q512" s="352">
        <f t="shared" si="89"/>
        <v>0</v>
      </c>
      <c r="R512" s="9"/>
      <c r="V512" s="32">
        <f t="shared" si="80"/>
        <v>0</v>
      </c>
    </row>
    <row r="513" spans="1:22" x14ac:dyDescent="0.2">
      <c r="A513" s="70">
        <f t="shared" si="81"/>
        <v>500</v>
      </c>
      <c r="B513" s="303">
        <f t="shared" si="82"/>
        <v>0</v>
      </c>
      <c r="C513" s="304"/>
      <c r="D513" s="106"/>
      <c r="E513" s="106"/>
      <c r="F513" s="4"/>
      <c r="G513" s="40"/>
      <c r="H513" s="60"/>
      <c r="I513" s="9"/>
      <c r="J513" s="245"/>
      <c r="K513" s="32">
        <f t="shared" si="83"/>
        <v>0</v>
      </c>
      <c r="L513" s="32">
        <f t="shared" si="84"/>
        <v>0</v>
      </c>
      <c r="M513" s="318" t="str">
        <f t="shared" si="85"/>
        <v xml:space="preserve"> </v>
      </c>
      <c r="N513" s="239">
        <f t="shared" si="86"/>
        <v>0</v>
      </c>
      <c r="O513" s="95">
        <f t="shared" si="87"/>
        <v>0</v>
      </c>
      <c r="P513" s="95">
        <f t="shared" si="88"/>
        <v>0</v>
      </c>
      <c r="Q513" s="352">
        <f t="shared" si="89"/>
        <v>0</v>
      </c>
      <c r="R513" s="9"/>
      <c r="V513" s="32">
        <f t="shared" si="80"/>
        <v>0</v>
      </c>
    </row>
    <row r="514" spans="1:22" x14ac:dyDescent="0.2">
      <c r="A514" s="70">
        <f t="shared" si="81"/>
        <v>501</v>
      </c>
      <c r="B514" s="303">
        <f t="shared" si="82"/>
        <v>0</v>
      </c>
      <c r="C514" s="304"/>
      <c r="D514" s="106"/>
      <c r="E514" s="106"/>
      <c r="F514" s="4"/>
      <c r="G514" s="40"/>
      <c r="H514" s="60"/>
      <c r="I514" s="9"/>
      <c r="J514" s="245"/>
      <c r="K514" s="32">
        <f t="shared" si="83"/>
        <v>0</v>
      </c>
      <c r="L514" s="32">
        <f t="shared" si="84"/>
        <v>0</v>
      </c>
      <c r="M514" s="318" t="str">
        <f t="shared" si="85"/>
        <v xml:space="preserve"> </v>
      </c>
      <c r="N514" s="239">
        <f t="shared" si="86"/>
        <v>0</v>
      </c>
      <c r="O514" s="95">
        <f t="shared" si="87"/>
        <v>0</v>
      </c>
      <c r="P514" s="95">
        <f t="shared" si="88"/>
        <v>0</v>
      </c>
      <c r="Q514" s="352">
        <f t="shared" si="89"/>
        <v>0</v>
      </c>
      <c r="R514" s="9"/>
      <c r="V514" s="32">
        <f t="shared" si="80"/>
        <v>0</v>
      </c>
    </row>
    <row r="515" spans="1:22" x14ac:dyDescent="0.2">
      <c r="A515" s="70">
        <f t="shared" si="81"/>
        <v>502</v>
      </c>
      <c r="B515" s="303">
        <f t="shared" si="82"/>
        <v>0</v>
      </c>
      <c r="C515" s="304"/>
      <c r="D515" s="106"/>
      <c r="E515" s="106"/>
      <c r="F515" s="4"/>
      <c r="G515" s="40"/>
      <c r="H515" s="60"/>
      <c r="I515" s="9"/>
      <c r="J515" s="245"/>
      <c r="K515" s="32">
        <f t="shared" si="83"/>
        <v>0</v>
      </c>
      <c r="L515" s="32">
        <f t="shared" si="84"/>
        <v>0</v>
      </c>
      <c r="M515" s="318" t="str">
        <f t="shared" si="85"/>
        <v xml:space="preserve"> </v>
      </c>
      <c r="N515" s="239">
        <f t="shared" si="86"/>
        <v>0</v>
      </c>
      <c r="O515" s="95">
        <f t="shared" si="87"/>
        <v>0</v>
      </c>
      <c r="P515" s="95">
        <f t="shared" si="88"/>
        <v>0</v>
      </c>
      <c r="Q515" s="352">
        <f t="shared" si="89"/>
        <v>0</v>
      </c>
      <c r="R515" s="9"/>
      <c r="V515" s="32">
        <f t="shared" si="80"/>
        <v>0</v>
      </c>
    </row>
    <row r="516" spans="1:22" x14ac:dyDescent="0.2">
      <c r="A516" s="70">
        <f t="shared" si="81"/>
        <v>503</v>
      </c>
      <c r="B516" s="303">
        <f t="shared" si="82"/>
        <v>0</v>
      </c>
      <c r="C516" s="304"/>
      <c r="D516" s="106"/>
      <c r="E516" s="106"/>
      <c r="F516" s="4"/>
      <c r="G516" s="40"/>
      <c r="H516" s="60"/>
      <c r="I516" s="9"/>
      <c r="J516" s="245"/>
      <c r="K516" s="32">
        <f t="shared" si="83"/>
        <v>0</v>
      </c>
      <c r="L516" s="32">
        <f t="shared" si="84"/>
        <v>0</v>
      </c>
      <c r="M516" s="318" t="str">
        <f t="shared" si="85"/>
        <v xml:space="preserve"> </v>
      </c>
      <c r="N516" s="239">
        <f t="shared" si="86"/>
        <v>0</v>
      </c>
      <c r="O516" s="95">
        <f t="shared" si="87"/>
        <v>0</v>
      </c>
      <c r="P516" s="95">
        <f t="shared" si="88"/>
        <v>0</v>
      </c>
      <c r="Q516" s="352">
        <f t="shared" si="89"/>
        <v>0</v>
      </c>
      <c r="R516" s="9"/>
      <c r="V516" s="32">
        <f t="shared" si="80"/>
        <v>0</v>
      </c>
    </row>
    <row r="517" spans="1:22" x14ac:dyDescent="0.2">
      <c r="A517" s="70">
        <f t="shared" si="81"/>
        <v>504</v>
      </c>
      <c r="B517" s="303">
        <f t="shared" si="82"/>
        <v>0</v>
      </c>
      <c r="C517" s="304"/>
      <c r="D517" s="106"/>
      <c r="E517" s="106"/>
      <c r="F517" s="4"/>
      <c r="G517" s="40"/>
      <c r="H517" s="60"/>
      <c r="I517" s="9"/>
      <c r="J517" s="245"/>
      <c r="K517" s="32">
        <f t="shared" si="83"/>
        <v>0</v>
      </c>
      <c r="L517" s="32">
        <f t="shared" si="84"/>
        <v>0</v>
      </c>
      <c r="M517" s="318" t="str">
        <f t="shared" si="85"/>
        <v xml:space="preserve"> </v>
      </c>
      <c r="N517" s="239">
        <f t="shared" si="86"/>
        <v>0</v>
      </c>
      <c r="O517" s="95">
        <f t="shared" si="87"/>
        <v>0</v>
      </c>
      <c r="P517" s="95">
        <f t="shared" si="88"/>
        <v>0</v>
      </c>
      <c r="Q517" s="352">
        <f t="shared" si="89"/>
        <v>0</v>
      </c>
      <c r="R517" s="9"/>
      <c r="V517" s="32">
        <f t="shared" si="80"/>
        <v>0</v>
      </c>
    </row>
    <row r="518" spans="1:22" x14ac:dyDescent="0.2">
      <c r="A518" s="70">
        <f t="shared" si="81"/>
        <v>505</v>
      </c>
      <c r="B518" s="303">
        <f t="shared" si="82"/>
        <v>0</v>
      </c>
      <c r="C518" s="304"/>
      <c r="D518" s="106"/>
      <c r="E518" s="106"/>
      <c r="F518" s="4"/>
      <c r="G518" s="40"/>
      <c r="H518" s="60"/>
      <c r="I518" s="9"/>
      <c r="J518" s="245"/>
      <c r="K518" s="32">
        <f t="shared" si="83"/>
        <v>0</v>
      </c>
      <c r="L518" s="32">
        <f t="shared" si="84"/>
        <v>0</v>
      </c>
      <c r="M518" s="318" t="str">
        <f t="shared" si="85"/>
        <v xml:space="preserve"> </v>
      </c>
      <c r="N518" s="239">
        <f t="shared" si="86"/>
        <v>0</v>
      </c>
      <c r="O518" s="95">
        <f t="shared" si="87"/>
        <v>0</v>
      </c>
      <c r="P518" s="95">
        <f t="shared" si="88"/>
        <v>0</v>
      </c>
      <c r="Q518" s="352">
        <f t="shared" si="89"/>
        <v>0</v>
      </c>
      <c r="R518" s="9"/>
      <c r="V518" s="32">
        <f t="shared" si="80"/>
        <v>0</v>
      </c>
    </row>
    <row r="519" spans="1:22" x14ac:dyDescent="0.2">
      <c r="A519" s="70">
        <f t="shared" si="81"/>
        <v>506</v>
      </c>
      <c r="B519" s="303">
        <f t="shared" si="82"/>
        <v>0</v>
      </c>
      <c r="C519" s="304"/>
      <c r="D519" s="106"/>
      <c r="E519" s="106"/>
      <c r="F519" s="4"/>
      <c r="G519" s="40"/>
      <c r="H519" s="60"/>
      <c r="I519" s="9"/>
      <c r="J519" s="245"/>
      <c r="K519" s="32">
        <f t="shared" si="83"/>
        <v>0</v>
      </c>
      <c r="L519" s="32">
        <f t="shared" si="84"/>
        <v>0</v>
      </c>
      <c r="M519" s="318" t="str">
        <f t="shared" si="85"/>
        <v xml:space="preserve"> </v>
      </c>
      <c r="N519" s="239">
        <f t="shared" si="86"/>
        <v>0</v>
      </c>
      <c r="O519" s="95">
        <f t="shared" si="87"/>
        <v>0</v>
      </c>
      <c r="P519" s="95">
        <f t="shared" si="88"/>
        <v>0</v>
      </c>
      <c r="Q519" s="352">
        <f t="shared" si="89"/>
        <v>0</v>
      </c>
      <c r="R519" s="9"/>
      <c r="V519" s="32">
        <f t="shared" si="80"/>
        <v>0</v>
      </c>
    </row>
    <row r="520" spans="1:22" x14ac:dyDescent="0.2">
      <c r="A520" s="70">
        <f t="shared" si="81"/>
        <v>507</v>
      </c>
      <c r="B520" s="303">
        <f t="shared" si="82"/>
        <v>0</v>
      </c>
      <c r="C520" s="304"/>
      <c r="D520" s="106"/>
      <c r="E520" s="106"/>
      <c r="F520" s="4"/>
      <c r="G520" s="40"/>
      <c r="H520" s="60"/>
      <c r="I520" s="9"/>
      <c r="J520" s="245"/>
      <c r="K520" s="32">
        <f t="shared" si="83"/>
        <v>0</v>
      </c>
      <c r="L520" s="32">
        <f t="shared" si="84"/>
        <v>0</v>
      </c>
      <c r="M520" s="318" t="str">
        <f t="shared" si="85"/>
        <v xml:space="preserve"> </v>
      </c>
      <c r="N520" s="239">
        <f t="shared" si="86"/>
        <v>0</v>
      </c>
      <c r="O520" s="95">
        <f t="shared" si="87"/>
        <v>0</v>
      </c>
      <c r="P520" s="95">
        <f t="shared" si="88"/>
        <v>0</v>
      </c>
      <c r="Q520" s="352">
        <f t="shared" si="89"/>
        <v>0</v>
      </c>
      <c r="R520" s="9"/>
      <c r="V520" s="32">
        <f t="shared" si="80"/>
        <v>0</v>
      </c>
    </row>
    <row r="521" spans="1:22" x14ac:dyDescent="0.2">
      <c r="A521" s="70">
        <f t="shared" si="81"/>
        <v>508</v>
      </c>
      <c r="B521" s="303">
        <f t="shared" si="82"/>
        <v>0</v>
      </c>
      <c r="C521" s="304"/>
      <c r="D521" s="106"/>
      <c r="E521" s="106"/>
      <c r="F521" s="4"/>
      <c r="G521" s="40"/>
      <c r="H521" s="60"/>
      <c r="I521" s="9"/>
      <c r="J521" s="245"/>
      <c r="K521" s="32">
        <f t="shared" si="83"/>
        <v>0</v>
      </c>
      <c r="L521" s="32">
        <f t="shared" si="84"/>
        <v>0</v>
      </c>
      <c r="M521" s="318" t="str">
        <f t="shared" si="85"/>
        <v xml:space="preserve"> </v>
      </c>
      <c r="N521" s="239">
        <f t="shared" si="86"/>
        <v>0</v>
      </c>
      <c r="O521" s="95">
        <f t="shared" si="87"/>
        <v>0</v>
      </c>
      <c r="P521" s="95">
        <f t="shared" si="88"/>
        <v>0</v>
      </c>
      <c r="Q521" s="352">
        <f t="shared" si="89"/>
        <v>0</v>
      </c>
      <c r="R521" s="9"/>
      <c r="V521" s="32">
        <f t="shared" si="80"/>
        <v>0</v>
      </c>
    </row>
    <row r="522" spans="1:22" x14ac:dyDescent="0.2">
      <c r="A522" s="70">
        <f t="shared" si="81"/>
        <v>509</v>
      </c>
      <c r="B522" s="303">
        <f t="shared" si="82"/>
        <v>0</v>
      </c>
      <c r="C522" s="304"/>
      <c r="D522" s="106"/>
      <c r="E522" s="106"/>
      <c r="F522" s="4"/>
      <c r="G522" s="40"/>
      <c r="H522" s="60"/>
      <c r="I522" s="9"/>
      <c r="J522" s="245"/>
      <c r="K522" s="32">
        <f t="shared" si="83"/>
        <v>0</v>
      </c>
      <c r="L522" s="32">
        <f t="shared" si="84"/>
        <v>0</v>
      </c>
      <c r="M522" s="318" t="str">
        <f t="shared" si="85"/>
        <v xml:space="preserve"> </v>
      </c>
      <c r="N522" s="239">
        <f t="shared" si="86"/>
        <v>0</v>
      </c>
      <c r="O522" s="95">
        <f t="shared" si="87"/>
        <v>0</v>
      </c>
      <c r="P522" s="95">
        <f t="shared" si="88"/>
        <v>0</v>
      </c>
      <c r="Q522" s="352">
        <f t="shared" si="89"/>
        <v>0</v>
      </c>
      <c r="R522" s="9"/>
      <c r="V522" s="32">
        <f t="shared" si="80"/>
        <v>0</v>
      </c>
    </row>
    <row r="523" spans="1:22" x14ac:dyDescent="0.2">
      <c r="A523" s="70">
        <f t="shared" si="81"/>
        <v>510</v>
      </c>
      <c r="B523" s="303">
        <f t="shared" si="82"/>
        <v>0</v>
      </c>
      <c r="C523" s="304"/>
      <c r="D523" s="106"/>
      <c r="E523" s="106"/>
      <c r="F523" s="4"/>
      <c r="G523" s="40"/>
      <c r="H523" s="60"/>
      <c r="I523" s="9"/>
      <c r="J523" s="245"/>
      <c r="K523" s="32">
        <f t="shared" si="83"/>
        <v>0</v>
      </c>
      <c r="L523" s="32">
        <f t="shared" si="84"/>
        <v>0</v>
      </c>
      <c r="M523" s="318" t="str">
        <f t="shared" si="85"/>
        <v xml:space="preserve"> </v>
      </c>
      <c r="N523" s="239">
        <f t="shared" si="86"/>
        <v>0</v>
      </c>
      <c r="O523" s="95">
        <f t="shared" si="87"/>
        <v>0</v>
      </c>
      <c r="P523" s="95">
        <f t="shared" si="88"/>
        <v>0</v>
      </c>
      <c r="Q523" s="352">
        <f t="shared" si="89"/>
        <v>0</v>
      </c>
      <c r="R523" s="9"/>
      <c r="V523" s="32">
        <f t="shared" si="80"/>
        <v>0</v>
      </c>
    </row>
    <row r="524" spans="1:22" x14ac:dyDescent="0.2">
      <c r="A524" s="70">
        <f t="shared" si="81"/>
        <v>511</v>
      </c>
      <c r="B524" s="303">
        <f t="shared" si="82"/>
        <v>0</v>
      </c>
      <c r="C524" s="304"/>
      <c r="D524" s="106"/>
      <c r="E524" s="106"/>
      <c r="F524" s="4"/>
      <c r="G524" s="40"/>
      <c r="H524" s="60"/>
      <c r="I524" s="9"/>
      <c r="J524" s="245"/>
      <c r="K524" s="32">
        <f t="shared" si="83"/>
        <v>0</v>
      </c>
      <c r="L524" s="32">
        <f t="shared" si="84"/>
        <v>0</v>
      </c>
      <c r="M524" s="318" t="str">
        <f t="shared" si="85"/>
        <v xml:space="preserve"> </v>
      </c>
      <c r="N524" s="239">
        <f t="shared" si="86"/>
        <v>0</v>
      </c>
      <c r="O524" s="95">
        <f t="shared" si="87"/>
        <v>0</v>
      </c>
      <c r="P524" s="95">
        <f t="shared" si="88"/>
        <v>0</v>
      </c>
      <c r="Q524" s="352">
        <f t="shared" si="89"/>
        <v>0</v>
      </c>
      <c r="R524" s="9"/>
      <c r="V524" s="32">
        <f t="shared" si="80"/>
        <v>0</v>
      </c>
    </row>
    <row r="525" spans="1:22" x14ac:dyDescent="0.2">
      <c r="A525" s="70">
        <f t="shared" si="81"/>
        <v>512</v>
      </c>
      <c r="B525" s="303">
        <f t="shared" si="82"/>
        <v>0</v>
      </c>
      <c r="C525" s="304"/>
      <c r="D525" s="106"/>
      <c r="E525" s="106"/>
      <c r="F525" s="4"/>
      <c r="G525" s="40"/>
      <c r="H525" s="60"/>
      <c r="I525" s="9"/>
      <c r="J525" s="245"/>
      <c r="K525" s="32">
        <f t="shared" si="83"/>
        <v>0</v>
      </c>
      <c r="L525" s="32">
        <f t="shared" si="84"/>
        <v>0</v>
      </c>
      <c r="M525" s="318" t="str">
        <f t="shared" si="85"/>
        <v xml:space="preserve"> </v>
      </c>
      <c r="N525" s="239">
        <f t="shared" si="86"/>
        <v>0</v>
      </c>
      <c r="O525" s="95">
        <f t="shared" si="87"/>
        <v>0</v>
      </c>
      <c r="P525" s="95">
        <f t="shared" si="88"/>
        <v>0</v>
      </c>
      <c r="Q525" s="352">
        <f t="shared" si="89"/>
        <v>0</v>
      </c>
      <c r="R525" s="9"/>
      <c r="V525" s="32">
        <f t="shared" si="80"/>
        <v>0</v>
      </c>
    </row>
    <row r="526" spans="1:22" x14ac:dyDescent="0.2">
      <c r="A526" s="70">
        <f t="shared" si="81"/>
        <v>513</v>
      </c>
      <c r="B526" s="303">
        <f t="shared" si="82"/>
        <v>0</v>
      </c>
      <c r="C526" s="304"/>
      <c r="D526" s="106"/>
      <c r="E526" s="106"/>
      <c r="F526" s="4"/>
      <c r="G526" s="40"/>
      <c r="H526" s="60"/>
      <c r="I526" s="9"/>
      <c r="J526" s="245"/>
      <c r="K526" s="32">
        <f t="shared" si="83"/>
        <v>0</v>
      </c>
      <c r="L526" s="32">
        <f t="shared" si="84"/>
        <v>0</v>
      </c>
      <c r="M526" s="318" t="str">
        <f t="shared" si="85"/>
        <v xml:space="preserve"> </v>
      </c>
      <c r="N526" s="239">
        <f t="shared" si="86"/>
        <v>0</v>
      </c>
      <c r="O526" s="95">
        <f t="shared" si="87"/>
        <v>0</v>
      </c>
      <c r="P526" s="95">
        <f t="shared" si="88"/>
        <v>0</v>
      </c>
      <c r="Q526" s="352">
        <f t="shared" si="89"/>
        <v>0</v>
      </c>
      <c r="R526" s="9"/>
      <c r="V526" s="32">
        <f t="shared" si="80"/>
        <v>0</v>
      </c>
    </row>
    <row r="527" spans="1:22" x14ac:dyDescent="0.2">
      <c r="A527" s="70">
        <f t="shared" si="81"/>
        <v>514</v>
      </c>
      <c r="B527" s="303">
        <f t="shared" si="82"/>
        <v>0</v>
      </c>
      <c r="C527" s="304"/>
      <c r="D527" s="106"/>
      <c r="E527" s="106"/>
      <c r="F527" s="4"/>
      <c r="G527" s="40"/>
      <c r="H527" s="60"/>
      <c r="I527" s="9"/>
      <c r="J527" s="245"/>
      <c r="K527" s="32">
        <f t="shared" si="83"/>
        <v>0</v>
      </c>
      <c r="L527" s="32">
        <f t="shared" si="84"/>
        <v>0</v>
      </c>
      <c r="M527" s="318" t="str">
        <f t="shared" si="85"/>
        <v xml:space="preserve"> </v>
      </c>
      <c r="N527" s="239">
        <f t="shared" si="86"/>
        <v>0</v>
      </c>
      <c r="O527" s="95">
        <f t="shared" si="87"/>
        <v>0</v>
      </c>
      <c r="P527" s="95">
        <f t="shared" si="88"/>
        <v>0</v>
      </c>
      <c r="Q527" s="352">
        <f t="shared" si="89"/>
        <v>0</v>
      </c>
      <c r="R527" s="9"/>
      <c r="V527" s="32">
        <f t="shared" si="80"/>
        <v>0</v>
      </c>
    </row>
    <row r="528" spans="1:22" x14ac:dyDescent="0.2">
      <c r="A528" s="70">
        <f t="shared" si="81"/>
        <v>515</v>
      </c>
      <c r="B528" s="303">
        <f t="shared" si="82"/>
        <v>0</v>
      </c>
      <c r="C528" s="304"/>
      <c r="D528" s="106"/>
      <c r="E528" s="106"/>
      <c r="F528" s="4"/>
      <c r="G528" s="40"/>
      <c r="H528" s="60"/>
      <c r="I528" s="9"/>
      <c r="J528" s="245"/>
      <c r="K528" s="32">
        <f t="shared" si="83"/>
        <v>0</v>
      </c>
      <c r="L528" s="32">
        <f t="shared" si="84"/>
        <v>0</v>
      </c>
      <c r="M528" s="318" t="str">
        <f t="shared" si="85"/>
        <v xml:space="preserve"> </v>
      </c>
      <c r="N528" s="239">
        <f t="shared" si="86"/>
        <v>0</v>
      </c>
      <c r="O528" s="95">
        <f t="shared" si="87"/>
        <v>0</v>
      </c>
      <c r="P528" s="95">
        <f t="shared" si="88"/>
        <v>0</v>
      </c>
      <c r="Q528" s="352">
        <f t="shared" si="89"/>
        <v>0</v>
      </c>
      <c r="R528" s="9"/>
      <c r="V528" s="32">
        <f t="shared" si="80"/>
        <v>0</v>
      </c>
    </row>
    <row r="529" spans="1:22" x14ac:dyDescent="0.2">
      <c r="A529" s="70">
        <f t="shared" si="81"/>
        <v>516</v>
      </c>
      <c r="B529" s="303">
        <f t="shared" si="82"/>
        <v>0</v>
      </c>
      <c r="C529" s="304"/>
      <c r="D529" s="106"/>
      <c r="E529" s="106"/>
      <c r="F529" s="4"/>
      <c r="G529" s="40"/>
      <c r="H529" s="60"/>
      <c r="I529" s="9"/>
      <c r="J529" s="245"/>
      <c r="K529" s="32">
        <f t="shared" si="83"/>
        <v>0</v>
      </c>
      <c r="L529" s="32">
        <f t="shared" si="84"/>
        <v>0</v>
      </c>
      <c r="M529" s="318" t="str">
        <f t="shared" si="85"/>
        <v xml:space="preserve"> </v>
      </c>
      <c r="N529" s="239">
        <f t="shared" si="86"/>
        <v>0</v>
      </c>
      <c r="O529" s="95">
        <f t="shared" si="87"/>
        <v>0</v>
      </c>
      <c r="P529" s="95">
        <f t="shared" si="88"/>
        <v>0</v>
      </c>
      <c r="Q529" s="352">
        <f t="shared" si="89"/>
        <v>0</v>
      </c>
      <c r="R529" s="9"/>
      <c r="V529" s="32">
        <f t="shared" si="80"/>
        <v>0</v>
      </c>
    </row>
    <row r="530" spans="1:22" x14ac:dyDescent="0.2">
      <c r="A530" s="70">
        <f t="shared" si="81"/>
        <v>517</v>
      </c>
      <c r="B530" s="303">
        <f t="shared" si="82"/>
        <v>0</v>
      </c>
      <c r="C530" s="304"/>
      <c r="D530" s="106"/>
      <c r="E530" s="106"/>
      <c r="F530" s="4"/>
      <c r="G530" s="40"/>
      <c r="H530" s="60"/>
      <c r="I530" s="9"/>
      <c r="J530" s="245"/>
      <c r="K530" s="32">
        <f t="shared" si="83"/>
        <v>0</v>
      </c>
      <c r="L530" s="32">
        <f t="shared" si="84"/>
        <v>0</v>
      </c>
      <c r="M530" s="318" t="str">
        <f t="shared" si="85"/>
        <v xml:space="preserve"> </v>
      </c>
      <c r="N530" s="239">
        <f t="shared" si="86"/>
        <v>0</v>
      </c>
      <c r="O530" s="95">
        <f t="shared" si="87"/>
        <v>0</v>
      </c>
      <c r="P530" s="95">
        <f t="shared" si="88"/>
        <v>0</v>
      </c>
      <c r="Q530" s="352">
        <f t="shared" si="89"/>
        <v>0</v>
      </c>
      <c r="R530" s="9"/>
      <c r="V530" s="32">
        <f t="shared" si="80"/>
        <v>0</v>
      </c>
    </row>
    <row r="531" spans="1:22" x14ac:dyDescent="0.2">
      <c r="A531" s="70">
        <f t="shared" si="81"/>
        <v>518</v>
      </c>
      <c r="B531" s="303">
        <f t="shared" si="82"/>
        <v>0</v>
      </c>
      <c r="C531" s="304"/>
      <c r="D531" s="106"/>
      <c r="E531" s="106"/>
      <c r="F531" s="4"/>
      <c r="G531" s="40"/>
      <c r="H531" s="60"/>
      <c r="I531" s="9"/>
      <c r="J531" s="245"/>
      <c r="K531" s="32">
        <f t="shared" si="83"/>
        <v>0</v>
      </c>
      <c r="L531" s="32">
        <f t="shared" si="84"/>
        <v>0</v>
      </c>
      <c r="M531" s="318" t="str">
        <f t="shared" si="85"/>
        <v xml:space="preserve"> </v>
      </c>
      <c r="N531" s="239">
        <f t="shared" si="86"/>
        <v>0</v>
      </c>
      <c r="O531" s="95">
        <f t="shared" si="87"/>
        <v>0</v>
      </c>
      <c r="P531" s="95">
        <f t="shared" si="88"/>
        <v>0</v>
      </c>
      <c r="Q531" s="352">
        <f t="shared" si="89"/>
        <v>0</v>
      </c>
      <c r="R531" s="9"/>
      <c r="V531" s="32">
        <f t="shared" si="80"/>
        <v>0</v>
      </c>
    </row>
    <row r="532" spans="1:22" x14ac:dyDescent="0.2">
      <c r="A532" s="70">
        <f t="shared" si="81"/>
        <v>519</v>
      </c>
      <c r="B532" s="303">
        <f t="shared" si="82"/>
        <v>0</v>
      </c>
      <c r="C532" s="304"/>
      <c r="D532" s="106"/>
      <c r="E532" s="106"/>
      <c r="F532" s="4"/>
      <c r="G532" s="40"/>
      <c r="H532" s="60"/>
      <c r="I532" s="9"/>
      <c r="J532" s="245"/>
      <c r="K532" s="32">
        <f t="shared" si="83"/>
        <v>0</v>
      </c>
      <c r="L532" s="32">
        <f t="shared" si="84"/>
        <v>0</v>
      </c>
      <c r="M532" s="318" t="str">
        <f t="shared" si="85"/>
        <v xml:space="preserve"> </v>
      </c>
      <c r="N532" s="239">
        <f t="shared" si="86"/>
        <v>0</v>
      </c>
      <c r="O532" s="95">
        <f t="shared" si="87"/>
        <v>0</v>
      </c>
      <c r="P532" s="95">
        <f t="shared" si="88"/>
        <v>0</v>
      </c>
      <c r="Q532" s="352">
        <f t="shared" si="89"/>
        <v>0</v>
      </c>
      <c r="R532" s="9"/>
      <c r="V532" s="32">
        <f t="shared" si="80"/>
        <v>0</v>
      </c>
    </row>
    <row r="533" spans="1:22" x14ac:dyDescent="0.2">
      <c r="A533" s="70">
        <f t="shared" si="81"/>
        <v>520</v>
      </c>
      <c r="B533" s="303">
        <f t="shared" si="82"/>
        <v>0</v>
      </c>
      <c r="C533" s="304"/>
      <c r="D533" s="106"/>
      <c r="E533" s="106"/>
      <c r="F533" s="4"/>
      <c r="G533" s="40"/>
      <c r="H533" s="60"/>
      <c r="I533" s="9"/>
      <c r="J533" s="245"/>
      <c r="K533" s="32">
        <f t="shared" si="83"/>
        <v>0</v>
      </c>
      <c r="L533" s="32">
        <f t="shared" si="84"/>
        <v>0</v>
      </c>
      <c r="M533" s="318" t="str">
        <f t="shared" si="85"/>
        <v xml:space="preserve"> </v>
      </c>
      <c r="N533" s="239">
        <f t="shared" si="86"/>
        <v>0</v>
      </c>
      <c r="O533" s="95">
        <f t="shared" si="87"/>
        <v>0</v>
      </c>
      <c r="P533" s="95">
        <f t="shared" si="88"/>
        <v>0</v>
      </c>
      <c r="Q533" s="352">
        <f t="shared" si="89"/>
        <v>0</v>
      </c>
      <c r="R533" s="9"/>
      <c r="V533" s="32">
        <f t="shared" si="80"/>
        <v>0</v>
      </c>
    </row>
    <row r="534" spans="1:22" x14ac:dyDescent="0.2">
      <c r="A534" s="70">
        <f t="shared" si="81"/>
        <v>521</v>
      </c>
      <c r="B534" s="303">
        <f t="shared" si="82"/>
        <v>0</v>
      </c>
      <c r="C534" s="304"/>
      <c r="D534" s="106"/>
      <c r="E534" s="106"/>
      <c r="F534" s="4"/>
      <c r="G534" s="40"/>
      <c r="H534" s="60"/>
      <c r="I534" s="9"/>
      <c r="J534" s="245"/>
      <c r="K534" s="32">
        <f t="shared" si="83"/>
        <v>0</v>
      </c>
      <c r="L534" s="32">
        <f t="shared" si="84"/>
        <v>0</v>
      </c>
      <c r="M534" s="318" t="str">
        <f t="shared" si="85"/>
        <v xml:space="preserve"> </v>
      </c>
      <c r="N534" s="239">
        <f t="shared" si="86"/>
        <v>0</v>
      </c>
      <c r="O534" s="95">
        <f t="shared" si="87"/>
        <v>0</v>
      </c>
      <c r="P534" s="95">
        <f t="shared" si="88"/>
        <v>0</v>
      </c>
      <c r="Q534" s="352">
        <f t="shared" si="89"/>
        <v>0</v>
      </c>
      <c r="R534" s="9"/>
      <c r="V534" s="32">
        <f t="shared" si="80"/>
        <v>0</v>
      </c>
    </row>
    <row r="535" spans="1:22" x14ac:dyDescent="0.2">
      <c r="A535" s="70">
        <f t="shared" si="81"/>
        <v>522</v>
      </c>
      <c r="B535" s="303">
        <f t="shared" si="82"/>
        <v>0</v>
      </c>
      <c r="C535" s="304"/>
      <c r="D535" s="106"/>
      <c r="E535" s="106"/>
      <c r="F535" s="4"/>
      <c r="G535" s="40"/>
      <c r="H535" s="60"/>
      <c r="I535" s="9"/>
      <c r="J535" s="245"/>
      <c r="K535" s="32">
        <f t="shared" si="83"/>
        <v>0</v>
      </c>
      <c r="L535" s="32">
        <f t="shared" si="84"/>
        <v>0</v>
      </c>
      <c r="M535" s="318" t="str">
        <f t="shared" si="85"/>
        <v xml:space="preserve"> </v>
      </c>
      <c r="N535" s="239">
        <f t="shared" si="86"/>
        <v>0</v>
      </c>
      <c r="O535" s="95">
        <f t="shared" si="87"/>
        <v>0</v>
      </c>
      <c r="P535" s="95">
        <f t="shared" si="88"/>
        <v>0</v>
      </c>
      <c r="Q535" s="352">
        <f t="shared" si="89"/>
        <v>0</v>
      </c>
      <c r="R535" s="9"/>
      <c r="V535" s="32">
        <f t="shared" si="80"/>
        <v>0</v>
      </c>
    </row>
    <row r="536" spans="1:22" x14ac:dyDescent="0.2">
      <c r="A536" s="70">
        <f t="shared" si="81"/>
        <v>523</v>
      </c>
      <c r="B536" s="303">
        <f t="shared" si="82"/>
        <v>0</v>
      </c>
      <c r="C536" s="304"/>
      <c r="D536" s="106"/>
      <c r="E536" s="106"/>
      <c r="F536" s="4"/>
      <c r="G536" s="40"/>
      <c r="H536" s="60"/>
      <c r="I536" s="9"/>
      <c r="J536" s="245"/>
      <c r="K536" s="32">
        <f t="shared" si="83"/>
        <v>0</v>
      </c>
      <c r="L536" s="32">
        <f t="shared" si="84"/>
        <v>0</v>
      </c>
      <c r="M536" s="318" t="str">
        <f t="shared" si="85"/>
        <v xml:space="preserve"> </v>
      </c>
      <c r="N536" s="239">
        <f t="shared" si="86"/>
        <v>0</v>
      </c>
      <c r="O536" s="95">
        <f t="shared" si="87"/>
        <v>0</v>
      </c>
      <c r="P536" s="95">
        <f t="shared" si="88"/>
        <v>0</v>
      </c>
      <c r="Q536" s="352">
        <f t="shared" si="89"/>
        <v>0</v>
      </c>
      <c r="R536" s="9"/>
      <c r="V536" s="32">
        <f t="shared" si="80"/>
        <v>0</v>
      </c>
    </row>
    <row r="537" spans="1:22" x14ac:dyDescent="0.2">
      <c r="A537" s="70">
        <f t="shared" si="81"/>
        <v>524</v>
      </c>
      <c r="B537" s="303">
        <f t="shared" si="82"/>
        <v>0</v>
      </c>
      <c r="C537" s="304"/>
      <c r="D537" s="106"/>
      <c r="E537" s="106"/>
      <c r="F537" s="4"/>
      <c r="G537" s="40"/>
      <c r="H537" s="60"/>
      <c r="I537" s="9"/>
      <c r="J537" s="245"/>
      <c r="K537" s="32">
        <f t="shared" si="83"/>
        <v>0</v>
      </c>
      <c r="L537" s="32">
        <f t="shared" si="84"/>
        <v>0</v>
      </c>
      <c r="M537" s="318" t="str">
        <f t="shared" si="85"/>
        <v xml:space="preserve"> </v>
      </c>
      <c r="N537" s="239">
        <f t="shared" si="86"/>
        <v>0</v>
      </c>
      <c r="O537" s="95">
        <f t="shared" si="87"/>
        <v>0</v>
      </c>
      <c r="P537" s="95">
        <f t="shared" si="88"/>
        <v>0</v>
      </c>
      <c r="Q537" s="352">
        <f t="shared" si="89"/>
        <v>0</v>
      </c>
      <c r="R537" s="9"/>
      <c r="V537" s="32">
        <f t="shared" si="80"/>
        <v>0</v>
      </c>
    </row>
    <row r="538" spans="1:22" x14ac:dyDescent="0.2">
      <c r="A538" s="70">
        <f t="shared" si="81"/>
        <v>525</v>
      </c>
      <c r="B538" s="303">
        <f t="shared" si="82"/>
        <v>0</v>
      </c>
      <c r="C538" s="304"/>
      <c r="D538" s="106"/>
      <c r="E538" s="106"/>
      <c r="F538" s="4"/>
      <c r="G538" s="40"/>
      <c r="H538" s="60"/>
      <c r="I538" s="9"/>
      <c r="J538" s="245"/>
      <c r="K538" s="32">
        <f t="shared" si="83"/>
        <v>0</v>
      </c>
      <c r="L538" s="32">
        <f t="shared" si="84"/>
        <v>0</v>
      </c>
      <c r="M538" s="318" t="str">
        <f t="shared" si="85"/>
        <v xml:space="preserve"> </v>
      </c>
      <c r="N538" s="239">
        <f t="shared" si="86"/>
        <v>0</v>
      </c>
      <c r="O538" s="95">
        <f t="shared" si="87"/>
        <v>0</v>
      </c>
      <c r="P538" s="95">
        <f t="shared" si="88"/>
        <v>0</v>
      </c>
      <c r="Q538" s="352">
        <f t="shared" si="89"/>
        <v>0</v>
      </c>
      <c r="R538" s="9"/>
      <c r="V538" s="32">
        <f t="shared" si="80"/>
        <v>0</v>
      </c>
    </row>
    <row r="539" spans="1:22" x14ac:dyDescent="0.2">
      <c r="A539" s="70">
        <f t="shared" si="81"/>
        <v>526</v>
      </c>
      <c r="B539" s="303">
        <f t="shared" si="82"/>
        <v>0</v>
      </c>
      <c r="C539" s="304"/>
      <c r="D539" s="106"/>
      <c r="E539" s="106"/>
      <c r="F539" s="4"/>
      <c r="G539" s="40"/>
      <c r="H539" s="60"/>
      <c r="I539" s="9"/>
      <c r="J539" s="245"/>
      <c r="K539" s="32">
        <f t="shared" si="83"/>
        <v>0</v>
      </c>
      <c r="L539" s="32">
        <f t="shared" si="84"/>
        <v>0</v>
      </c>
      <c r="M539" s="318" t="str">
        <f t="shared" si="85"/>
        <v xml:space="preserve"> </v>
      </c>
      <c r="N539" s="239">
        <f t="shared" si="86"/>
        <v>0</v>
      </c>
      <c r="O539" s="95">
        <f t="shared" si="87"/>
        <v>0</v>
      </c>
      <c r="P539" s="95">
        <f t="shared" si="88"/>
        <v>0</v>
      </c>
      <c r="Q539" s="352">
        <f t="shared" si="89"/>
        <v>0</v>
      </c>
      <c r="R539" s="9"/>
      <c r="V539" s="32">
        <f t="shared" si="80"/>
        <v>0</v>
      </c>
    </row>
    <row r="540" spans="1:22" x14ac:dyDescent="0.2">
      <c r="A540" s="70">
        <f t="shared" si="81"/>
        <v>527</v>
      </c>
      <c r="B540" s="303">
        <f t="shared" si="82"/>
        <v>0</v>
      </c>
      <c r="C540" s="304"/>
      <c r="D540" s="106"/>
      <c r="E540" s="106"/>
      <c r="F540" s="4"/>
      <c r="G540" s="40"/>
      <c r="H540" s="60"/>
      <c r="I540" s="9"/>
      <c r="J540" s="245"/>
      <c r="K540" s="32">
        <f t="shared" si="83"/>
        <v>0</v>
      </c>
      <c r="L540" s="32">
        <f t="shared" si="84"/>
        <v>0</v>
      </c>
      <c r="M540" s="318" t="str">
        <f t="shared" si="85"/>
        <v xml:space="preserve"> </v>
      </c>
      <c r="N540" s="239">
        <f t="shared" si="86"/>
        <v>0</v>
      </c>
      <c r="O540" s="95">
        <f t="shared" si="87"/>
        <v>0</v>
      </c>
      <c r="P540" s="95">
        <f t="shared" si="88"/>
        <v>0</v>
      </c>
      <c r="Q540" s="352">
        <f t="shared" si="89"/>
        <v>0</v>
      </c>
      <c r="R540" s="9"/>
      <c r="V540" s="32">
        <f t="shared" si="80"/>
        <v>0</v>
      </c>
    </row>
    <row r="541" spans="1:22" x14ac:dyDescent="0.2">
      <c r="A541" s="70">
        <f t="shared" si="81"/>
        <v>528</v>
      </c>
      <c r="B541" s="303">
        <f t="shared" si="82"/>
        <v>0</v>
      </c>
      <c r="C541" s="304"/>
      <c r="D541" s="106"/>
      <c r="E541" s="106"/>
      <c r="F541" s="4"/>
      <c r="G541" s="40"/>
      <c r="H541" s="60"/>
      <c r="I541" s="9"/>
      <c r="J541" s="245"/>
      <c r="K541" s="32">
        <f t="shared" si="83"/>
        <v>0</v>
      </c>
      <c r="L541" s="32">
        <f t="shared" si="84"/>
        <v>0</v>
      </c>
      <c r="M541" s="318" t="str">
        <f t="shared" si="85"/>
        <v xml:space="preserve"> </v>
      </c>
      <c r="N541" s="239">
        <f t="shared" si="86"/>
        <v>0</v>
      </c>
      <c r="O541" s="95">
        <f t="shared" si="87"/>
        <v>0</v>
      </c>
      <c r="P541" s="95">
        <f t="shared" si="88"/>
        <v>0</v>
      </c>
      <c r="Q541" s="352">
        <f t="shared" si="89"/>
        <v>0</v>
      </c>
      <c r="R541" s="9"/>
      <c r="V541" s="32">
        <f t="shared" si="80"/>
        <v>0</v>
      </c>
    </row>
    <row r="542" spans="1:22" x14ac:dyDescent="0.2">
      <c r="A542" s="70">
        <f t="shared" si="81"/>
        <v>529</v>
      </c>
      <c r="B542" s="303">
        <f t="shared" si="82"/>
        <v>0</v>
      </c>
      <c r="C542" s="304"/>
      <c r="D542" s="106"/>
      <c r="E542" s="106"/>
      <c r="F542" s="4"/>
      <c r="G542" s="40"/>
      <c r="H542" s="60"/>
      <c r="I542" s="9"/>
      <c r="J542" s="245"/>
      <c r="K542" s="32">
        <f t="shared" si="83"/>
        <v>0</v>
      </c>
      <c r="L542" s="32">
        <f t="shared" si="84"/>
        <v>0</v>
      </c>
      <c r="M542" s="318" t="str">
        <f t="shared" si="85"/>
        <v xml:space="preserve"> </v>
      </c>
      <c r="N542" s="239">
        <f t="shared" si="86"/>
        <v>0</v>
      </c>
      <c r="O542" s="95">
        <f t="shared" si="87"/>
        <v>0</v>
      </c>
      <c r="P542" s="95">
        <f t="shared" si="88"/>
        <v>0</v>
      </c>
      <c r="Q542" s="352">
        <f t="shared" si="89"/>
        <v>0</v>
      </c>
      <c r="R542" s="9"/>
      <c r="V542" s="32">
        <f t="shared" si="80"/>
        <v>0</v>
      </c>
    </row>
    <row r="543" spans="1:22" x14ac:dyDescent="0.2">
      <c r="A543" s="70">
        <f t="shared" si="81"/>
        <v>530</v>
      </c>
      <c r="B543" s="303">
        <f t="shared" si="82"/>
        <v>0</v>
      </c>
      <c r="C543" s="304"/>
      <c r="D543" s="106"/>
      <c r="E543" s="106"/>
      <c r="F543" s="4"/>
      <c r="G543" s="40"/>
      <c r="H543" s="60"/>
      <c r="I543" s="9"/>
      <c r="J543" s="245"/>
      <c r="K543" s="32">
        <f t="shared" si="83"/>
        <v>0</v>
      </c>
      <c r="L543" s="32">
        <f t="shared" si="84"/>
        <v>0</v>
      </c>
      <c r="M543" s="318" t="str">
        <f t="shared" si="85"/>
        <v xml:space="preserve"> </v>
      </c>
      <c r="N543" s="239">
        <f t="shared" si="86"/>
        <v>0</v>
      </c>
      <c r="O543" s="95">
        <f t="shared" si="87"/>
        <v>0</v>
      </c>
      <c r="P543" s="95">
        <f t="shared" si="88"/>
        <v>0</v>
      </c>
      <c r="Q543" s="352">
        <f t="shared" si="89"/>
        <v>0</v>
      </c>
      <c r="R543" s="9"/>
      <c r="V543" s="32">
        <f t="shared" si="80"/>
        <v>0</v>
      </c>
    </row>
    <row r="544" spans="1:22" x14ac:dyDescent="0.2">
      <c r="A544" s="70">
        <f t="shared" si="81"/>
        <v>531</v>
      </c>
      <c r="B544" s="303">
        <f t="shared" si="82"/>
        <v>0</v>
      </c>
      <c r="C544" s="304"/>
      <c r="D544" s="106"/>
      <c r="E544" s="106"/>
      <c r="F544" s="4"/>
      <c r="G544" s="40"/>
      <c r="H544" s="60"/>
      <c r="I544" s="9"/>
      <c r="J544" s="245"/>
      <c r="K544" s="32">
        <f t="shared" si="83"/>
        <v>0</v>
      </c>
      <c r="L544" s="32">
        <f t="shared" si="84"/>
        <v>0</v>
      </c>
      <c r="M544" s="318" t="str">
        <f t="shared" si="85"/>
        <v xml:space="preserve"> </v>
      </c>
      <c r="N544" s="239">
        <f t="shared" si="86"/>
        <v>0</v>
      </c>
      <c r="O544" s="95">
        <f t="shared" si="87"/>
        <v>0</v>
      </c>
      <c r="P544" s="95">
        <f t="shared" si="88"/>
        <v>0</v>
      </c>
      <c r="Q544" s="352">
        <f t="shared" si="89"/>
        <v>0</v>
      </c>
      <c r="R544" s="9"/>
      <c r="V544" s="32">
        <f t="shared" si="80"/>
        <v>0</v>
      </c>
    </row>
    <row r="545" spans="1:22" x14ac:dyDescent="0.2">
      <c r="A545" s="70">
        <f t="shared" si="81"/>
        <v>532</v>
      </c>
      <c r="B545" s="303">
        <f t="shared" si="82"/>
        <v>0</v>
      </c>
      <c r="C545" s="304"/>
      <c r="D545" s="106"/>
      <c r="E545" s="106"/>
      <c r="F545" s="4"/>
      <c r="G545" s="40"/>
      <c r="H545" s="60"/>
      <c r="I545" s="9"/>
      <c r="J545" s="245"/>
      <c r="K545" s="32">
        <f t="shared" si="83"/>
        <v>0</v>
      </c>
      <c r="L545" s="32">
        <f t="shared" si="84"/>
        <v>0</v>
      </c>
      <c r="M545" s="318" t="str">
        <f t="shared" si="85"/>
        <v xml:space="preserve"> </v>
      </c>
      <c r="N545" s="239">
        <f t="shared" si="86"/>
        <v>0</v>
      </c>
      <c r="O545" s="95">
        <f t="shared" si="87"/>
        <v>0</v>
      </c>
      <c r="P545" s="95">
        <f t="shared" si="88"/>
        <v>0</v>
      </c>
      <c r="Q545" s="352">
        <f t="shared" si="89"/>
        <v>0</v>
      </c>
      <c r="R545" s="9"/>
      <c r="V545" s="32">
        <f t="shared" si="80"/>
        <v>0</v>
      </c>
    </row>
    <row r="546" spans="1:22" x14ac:dyDescent="0.2">
      <c r="A546" s="70">
        <f t="shared" si="81"/>
        <v>533</v>
      </c>
      <c r="B546" s="303">
        <f t="shared" si="82"/>
        <v>0</v>
      </c>
      <c r="C546" s="304"/>
      <c r="D546" s="106"/>
      <c r="E546" s="106"/>
      <c r="F546" s="4"/>
      <c r="G546" s="40"/>
      <c r="H546" s="60"/>
      <c r="I546" s="9"/>
      <c r="J546" s="245"/>
      <c r="K546" s="32">
        <f t="shared" si="83"/>
        <v>0</v>
      </c>
      <c r="L546" s="32">
        <f t="shared" si="84"/>
        <v>0</v>
      </c>
      <c r="M546" s="318" t="str">
        <f t="shared" si="85"/>
        <v xml:space="preserve"> </v>
      </c>
      <c r="N546" s="239">
        <f t="shared" si="86"/>
        <v>0</v>
      </c>
      <c r="O546" s="95">
        <f t="shared" si="87"/>
        <v>0</v>
      </c>
      <c r="P546" s="95">
        <f t="shared" si="88"/>
        <v>0</v>
      </c>
      <c r="Q546" s="352">
        <f t="shared" si="89"/>
        <v>0</v>
      </c>
      <c r="R546" s="9"/>
      <c r="V546" s="32">
        <f t="shared" si="80"/>
        <v>0</v>
      </c>
    </row>
    <row r="547" spans="1:22" x14ac:dyDescent="0.2">
      <c r="A547" s="70">
        <f t="shared" si="81"/>
        <v>534</v>
      </c>
      <c r="B547" s="303">
        <f t="shared" si="82"/>
        <v>0</v>
      </c>
      <c r="C547" s="304"/>
      <c r="D547" s="106"/>
      <c r="E547" s="106"/>
      <c r="F547" s="4"/>
      <c r="G547" s="40"/>
      <c r="H547" s="60"/>
      <c r="I547" s="9"/>
      <c r="J547" s="245"/>
      <c r="K547" s="32">
        <f t="shared" si="83"/>
        <v>0</v>
      </c>
      <c r="L547" s="32">
        <f t="shared" si="84"/>
        <v>0</v>
      </c>
      <c r="M547" s="318" t="str">
        <f t="shared" si="85"/>
        <v xml:space="preserve"> </v>
      </c>
      <c r="N547" s="239">
        <f t="shared" si="86"/>
        <v>0</v>
      </c>
      <c r="O547" s="95">
        <f t="shared" si="87"/>
        <v>0</v>
      </c>
      <c r="P547" s="95">
        <f t="shared" si="88"/>
        <v>0</v>
      </c>
      <c r="Q547" s="352">
        <f t="shared" si="89"/>
        <v>0</v>
      </c>
      <c r="R547" s="9"/>
      <c r="V547" s="32">
        <f t="shared" si="80"/>
        <v>0</v>
      </c>
    </row>
    <row r="548" spans="1:22" x14ac:dyDescent="0.2">
      <c r="A548" s="70">
        <f t="shared" si="81"/>
        <v>535</v>
      </c>
      <c r="B548" s="303">
        <f t="shared" si="82"/>
        <v>0</v>
      </c>
      <c r="C548" s="304"/>
      <c r="D548" s="106"/>
      <c r="E548" s="106"/>
      <c r="F548" s="4"/>
      <c r="G548" s="40"/>
      <c r="H548" s="60"/>
      <c r="I548" s="9"/>
      <c r="J548" s="245"/>
      <c r="K548" s="32">
        <f t="shared" si="83"/>
        <v>0</v>
      </c>
      <c r="L548" s="32">
        <f t="shared" si="84"/>
        <v>0</v>
      </c>
      <c r="M548" s="318" t="str">
        <f t="shared" si="85"/>
        <v xml:space="preserve"> </v>
      </c>
      <c r="N548" s="239">
        <f t="shared" si="86"/>
        <v>0</v>
      </c>
      <c r="O548" s="95">
        <f t="shared" si="87"/>
        <v>0</v>
      </c>
      <c r="P548" s="95">
        <f t="shared" si="88"/>
        <v>0</v>
      </c>
      <c r="Q548" s="352">
        <f t="shared" si="89"/>
        <v>0</v>
      </c>
      <c r="R548" s="9"/>
      <c r="V548" s="32">
        <f t="shared" si="80"/>
        <v>0</v>
      </c>
    </row>
    <row r="549" spans="1:22" x14ac:dyDescent="0.2">
      <c r="A549" s="70">
        <f t="shared" si="81"/>
        <v>536</v>
      </c>
      <c r="B549" s="303">
        <f t="shared" si="82"/>
        <v>0</v>
      </c>
      <c r="C549" s="304"/>
      <c r="D549" s="106"/>
      <c r="E549" s="106"/>
      <c r="F549" s="4"/>
      <c r="G549" s="40"/>
      <c r="H549" s="60"/>
      <c r="I549" s="9"/>
      <c r="J549" s="245"/>
      <c r="K549" s="32">
        <f t="shared" si="83"/>
        <v>0</v>
      </c>
      <c r="L549" s="32">
        <f t="shared" si="84"/>
        <v>0</v>
      </c>
      <c r="M549" s="318" t="str">
        <f t="shared" si="85"/>
        <v xml:space="preserve"> </v>
      </c>
      <c r="N549" s="239">
        <f t="shared" si="86"/>
        <v>0</v>
      </c>
      <c r="O549" s="95">
        <f t="shared" si="87"/>
        <v>0</v>
      </c>
      <c r="P549" s="95">
        <f t="shared" si="88"/>
        <v>0</v>
      </c>
      <c r="Q549" s="352">
        <f t="shared" si="89"/>
        <v>0</v>
      </c>
      <c r="R549" s="9"/>
      <c r="V549" s="32">
        <f t="shared" si="80"/>
        <v>0</v>
      </c>
    </row>
    <row r="550" spans="1:22" x14ac:dyDescent="0.2">
      <c r="A550" s="70">
        <f t="shared" si="81"/>
        <v>537</v>
      </c>
      <c r="B550" s="303">
        <f t="shared" si="82"/>
        <v>0</v>
      </c>
      <c r="C550" s="304"/>
      <c r="D550" s="106"/>
      <c r="E550" s="106"/>
      <c r="F550" s="4"/>
      <c r="G550" s="40"/>
      <c r="H550" s="60"/>
      <c r="I550" s="9"/>
      <c r="J550" s="245"/>
      <c r="K550" s="32">
        <f t="shared" si="83"/>
        <v>0</v>
      </c>
      <c r="L550" s="32">
        <f t="shared" si="84"/>
        <v>0</v>
      </c>
      <c r="M550" s="318" t="str">
        <f t="shared" si="85"/>
        <v xml:space="preserve"> </v>
      </c>
      <c r="N550" s="239">
        <f t="shared" si="86"/>
        <v>0</v>
      </c>
      <c r="O550" s="95">
        <f t="shared" si="87"/>
        <v>0</v>
      </c>
      <c r="P550" s="95">
        <f t="shared" si="88"/>
        <v>0</v>
      </c>
      <c r="Q550" s="352">
        <f t="shared" si="89"/>
        <v>0</v>
      </c>
      <c r="R550" s="9"/>
      <c r="V550" s="32">
        <f t="shared" si="80"/>
        <v>0</v>
      </c>
    </row>
    <row r="551" spans="1:22" x14ac:dyDescent="0.2">
      <c r="A551" s="70">
        <f t="shared" si="81"/>
        <v>538</v>
      </c>
      <c r="B551" s="303">
        <f t="shared" si="82"/>
        <v>0</v>
      </c>
      <c r="C551" s="304"/>
      <c r="D551" s="106"/>
      <c r="E551" s="106"/>
      <c r="F551" s="4"/>
      <c r="G551" s="40"/>
      <c r="H551" s="60"/>
      <c r="I551" s="9"/>
      <c r="J551" s="245"/>
      <c r="K551" s="32">
        <f t="shared" si="83"/>
        <v>0</v>
      </c>
      <c r="L551" s="32">
        <f t="shared" si="84"/>
        <v>0</v>
      </c>
      <c r="M551" s="318" t="str">
        <f t="shared" si="85"/>
        <v xml:space="preserve"> </v>
      </c>
      <c r="N551" s="239">
        <f t="shared" si="86"/>
        <v>0</v>
      </c>
      <c r="O551" s="95">
        <f t="shared" si="87"/>
        <v>0</v>
      </c>
      <c r="P551" s="95">
        <f t="shared" si="88"/>
        <v>0</v>
      </c>
      <c r="Q551" s="352">
        <f t="shared" si="89"/>
        <v>0</v>
      </c>
      <c r="R551" s="9"/>
      <c r="V551" s="32">
        <f t="shared" si="80"/>
        <v>0</v>
      </c>
    </row>
    <row r="552" spans="1:22" x14ac:dyDescent="0.2">
      <c r="A552" s="70">
        <f t="shared" si="81"/>
        <v>539</v>
      </c>
      <c r="B552" s="303">
        <f t="shared" si="82"/>
        <v>0</v>
      </c>
      <c r="C552" s="304"/>
      <c r="D552" s="106"/>
      <c r="E552" s="106"/>
      <c r="F552" s="4"/>
      <c r="G552" s="40"/>
      <c r="H552" s="60"/>
      <c r="I552" s="9"/>
      <c r="J552" s="245"/>
      <c r="K552" s="32">
        <f t="shared" si="83"/>
        <v>0</v>
      </c>
      <c r="L552" s="32">
        <f t="shared" si="84"/>
        <v>0</v>
      </c>
      <c r="M552" s="318" t="str">
        <f t="shared" si="85"/>
        <v xml:space="preserve"> </v>
      </c>
      <c r="N552" s="239">
        <f t="shared" si="86"/>
        <v>0</v>
      </c>
      <c r="O552" s="95">
        <f t="shared" si="87"/>
        <v>0</v>
      </c>
      <c r="P552" s="95">
        <f t="shared" si="88"/>
        <v>0</v>
      </c>
      <c r="Q552" s="352">
        <f t="shared" si="89"/>
        <v>0</v>
      </c>
      <c r="R552" s="9"/>
      <c r="V552" s="32">
        <f t="shared" si="80"/>
        <v>0</v>
      </c>
    </row>
    <row r="553" spans="1:22" x14ac:dyDescent="0.2">
      <c r="A553" s="70">
        <f t="shared" si="81"/>
        <v>540</v>
      </c>
      <c r="B553" s="303">
        <f t="shared" si="82"/>
        <v>0</v>
      </c>
      <c r="C553" s="304"/>
      <c r="D553" s="106"/>
      <c r="E553" s="106"/>
      <c r="F553" s="4"/>
      <c r="G553" s="40"/>
      <c r="H553" s="60"/>
      <c r="I553" s="9"/>
      <c r="J553" s="245"/>
      <c r="K553" s="32">
        <f t="shared" si="83"/>
        <v>0</v>
      </c>
      <c r="L553" s="32">
        <f t="shared" si="84"/>
        <v>0</v>
      </c>
      <c r="M553" s="318" t="str">
        <f t="shared" si="85"/>
        <v xml:space="preserve"> </v>
      </c>
      <c r="N553" s="239">
        <f t="shared" si="86"/>
        <v>0</v>
      </c>
      <c r="O553" s="95">
        <f t="shared" si="87"/>
        <v>0</v>
      </c>
      <c r="P553" s="95">
        <f t="shared" si="88"/>
        <v>0</v>
      </c>
      <c r="Q553" s="352">
        <f t="shared" si="89"/>
        <v>0</v>
      </c>
      <c r="R553" s="9"/>
      <c r="V553" s="32">
        <f t="shared" si="80"/>
        <v>0</v>
      </c>
    </row>
    <row r="554" spans="1:22" x14ac:dyDescent="0.2">
      <c r="A554" s="70">
        <f t="shared" si="81"/>
        <v>541</v>
      </c>
      <c r="B554" s="303">
        <f t="shared" si="82"/>
        <v>0</v>
      </c>
      <c r="C554" s="304"/>
      <c r="D554" s="106"/>
      <c r="E554" s="106"/>
      <c r="F554" s="4"/>
      <c r="G554" s="40"/>
      <c r="H554" s="60"/>
      <c r="I554" s="9"/>
      <c r="J554" s="245"/>
      <c r="K554" s="32">
        <f t="shared" si="83"/>
        <v>0</v>
      </c>
      <c r="L554" s="32">
        <f t="shared" si="84"/>
        <v>0</v>
      </c>
      <c r="M554" s="318" t="str">
        <f t="shared" si="85"/>
        <v xml:space="preserve"> </v>
      </c>
      <c r="N554" s="239">
        <f t="shared" si="86"/>
        <v>0</v>
      </c>
      <c r="O554" s="95">
        <f t="shared" si="87"/>
        <v>0</v>
      </c>
      <c r="P554" s="95">
        <f t="shared" si="88"/>
        <v>0</v>
      </c>
      <c r="Q554" s="352">
        <f t="shared" si="89"/>
        <v>0</v>
      </c>
      <c r="R554" s="9"/>
      <c r="V554" s="32">
        <f t="shared" si="80"/>
        <v>0</v>
      </c>
    </row>
    <row r="555" spans="1:22" x14ac:dyDescent="0.2">
      <c r="A555" s="70">
        <f t="shared" si="81"/>
        <v>542</v>
      </c>
      <c r="B555" s="303">
        <f t="shared" si="82"/>
        <v>0</v>
      </c>
      <c r="C555" s="304"/>
      <c r="D555" s="106"/>
      <c r="E555" s="106"/>
      <c r="F555" s="4"/>
      <c r="G555" s="40"/>
      <c r="H555" s="60"/>
      <c r="I555" s="9"/>
      <c r="J555" s="245"/>
      <c r="K555" s="32">
        <f t="shared" si="83"/>
        <v>0</v>
      </c>
      <c r="L555" s="32">
        <f t="shared" si="84"/>
        <v>0</v>
      </c>
      <c r="M555" s="318" t="str">
        <f t="shared" si="85"/>
        <v xml:space="preserve"> </v>
      </c>
      <c r="N555" s="239">
        <f t="shared" si="86"/>
        <v>0</v>
      </c>
      <c r="O555" s="95">
        <f t="shared" si="87"/>
        <v>0</v>
      </c>
      <c r="P555" s="95">
        <f t="shared" si="88"/>
        <v>0</v>
      </c>
      <c r="Q555" s="352">
        <f t="shared" si="89"/>
        <v>0</v>
      </c>
      <c r="R555" s="9"/>
      <c r="V555" s="32">
        <f t="shared" si="80"/>
        <v>0</v>
      </c>
    </row>
    <row r="556" spans="1:22" x14ac:dyDescent="0.2">
      <c r="A556" s="70">
        <f t="shared" si="81"/>
        <v>543</v>
      </c>
      <c r="B556" s="303">
        <f t="shared" si="82"/>
        <v>0</v>
      </c>
      <c r="C556" s="304"/>
      <c r="D556" s="106"/>
      <c r="E556" s="106"/>
      <c r="F556" s="4"/>
      <c r="G556" s="40"/>
      <c r="H556" s="60"/>
      <c r="I556" s="9"/>
      <c r="J556" s="245"/>
      <c r="K556" s="32">
        <f t="shared" si="83"/>
        <v>0</v>
      </c>
      <c r="L556" s="32">
        <f t="shared" si="84"/>
        <v>0</v>
      </c>
      <c r="M556" s="318" t="str">
        <f t="shared" si="85"/>
        <v xml:space="preserve"> </v>
      </c>
      <c r="N556" s="239">
        <f t="shared" si="86"/>
        <v>0</v>
      </c>
      <c r="O556" s="95">
        <f t="shared" si="87"/>
        <v>0</v>
      </c>
      <c r="P556" s="95">
        <f t="shared" si="88"/>
        <v>0</v>
      </c>
      <c r="Q556" s="352">
        <f t="shared" si="89"/>
        <v>0</v>
      </c>
      <c r="R556" s="9"/>
      <c r="V556" s="32">
        <f t="shared" si="80"/>
        <v>0</v>
      </c>
    </row>
    <row r="557" spans="1:22" x14ac:dyDescent="0.2">
      <c r="A557" s="70">
        <f t="shared" si="81"/>
        <v>544</v>
      </c>
      <c r="B557" s="303">
        <f t="shared" si="82"/>
        <v>0</v>
      </c>
      <c r="C557" s="304"/>
      <c r="D557" s="106"/>
      <c r="E557" s="106"/>
      <c r="F557" s="4"/>
      <c r="G557" s="40"/>
      <c r="H557" s="60"/>
      <c r="I557" s="9"/>
      <c r="J557" s="245"/>
      <c r="K557" s="32">
        <f t="shared" si="83"/>
        <v>0</v>
      </c>
      <c r="L557" s="32">
        <f t="shared" si="84"/>
        <v>0</v>
      </c>
      <c r="M557" s="318" t="str">
        <f t="shared" si="85"/>
        <v xml:space="preserve"> </v>
      </c>
      <c r="N557" s="239">
        <f t="shared" si="86"/>
        <v>0</v>
      </c>
      <c r="O557" s="95">
        <f t="shared" si="87"/>
        <v>0</v>
      </c>
      <c r="P557" s="95">
        <f t="shared" si="88"/>
        <v>0</v>
      </c>
      <c r="Q557" s="352">
        <f t="shared" si="89"/>
        <v>0</v>
      </c>
      <c r="R557" s="9"/>
      <c r="V557" s="32">
        <f t="shared" si="80"/>
        <v>0</v>
      </c>
    </row>
    <row r="558" spans="1:22" x14ac:dyDescent="0.2">
      <c r="A558" s="70">
        <f t="shared" si="81"/>
        <v>545</v>
      </c>
      <c r="B558" s="303">
        <f t="shared" si="82"/>
        <v>0</v>
      </c>
      <c r="C558" s="304"/>
      <c r="D558" s="106"/>
      <c r="E558" s="106"/>
      <c r="F558" s="4"/>
      <c r="G558" s="40"/>
      <c r="H558" s="60"/>
      <c r="I558" s="9"/>
      <c r="J558" s="245"/>
      <c r="K558" s="32">
        <f t="shared" si="83"/>
        <v>0</v>
      </c>
      <c r="L558" s="32">
        <f t="shared" si="84"/>
        <v>0</v>
      </c>
      <c r="M558" s="318" t="str">
        <f t="shared" si="85"/>
        <v xml:space="preserve"> </v>
      </c>
      <c r="N558" s="239">
        <f t="shared" si="86"/>
        <v>0</v>
      </c>
      <c r="O558" s="95">
        <f t="shared" si="87"/>
        <v>0</v>
      </c>
      <c r="P558" s="95">
        <f t="shared" si="88"/>
        <v>0</v>
      </c>
      <c r="Q558" s="352">
        <f t="shared" si="89"/>
        <v>0</v>
      </c>
      <c r="R558" s="9"/>
      <c r="V558" s="32">
        <f t="shared" si="80"/>
        <v>0</v>
      </c>
    </row>
    <row r="559" spans="1:22" x14ac:dyDescent="0.2">
      <c r="A559" s="70">
        <f t="shared" si="81"/>
        <v>546</v>
      </c>
      <c r="B559" s="303">
        <f t="shared" si="82"/>
        <v>0</v>
      </c>
      <c r="C559" s="304"/>
      <c r="D559" s="106"/>
      <c r="E559" s="106"/>
      <c r="F559" s="4"/>
      <c r="G559" s="40"/>
      <c r="H559" s="60"/>
      <c r="I559" s="9"/>
      <c r="J559" s="245"/>
      <c r="K559" s="32">
        <f t="shared" si="83"/>
        <v>0</v>
      </c>
      <c r="L559" s="32">
        <f t="shared" si="84"/>
        <v>0</v>
      </c>
      <c r="M559" s="318" t="str">
        <f t="shared" si="85"/>
        <v xml:space="preserve"> </v>
      </c>
      <c r="N559" s="239">
        <f t="shared" si="86"/>
        <v>0</v>
      </c>
      <c r="O559" s="95">
        <f t="shared" si="87"/>
        <v>0</v>
      </c>
      <c r="P559" s="95">
        <f t="shared" si="88"/>
        <v>0</v>
      </c>
      <c r="Q559" s="352">
        <f t="shared" si="89"/>
        <v>0</v>
      </c>
      <c r="R559" s="9"/>
      <c r="V559" s="32">
        <f t="shared" si="80"/>
        <v>0</v>
      </c>
    </row>
    <row r="560" spans="1:22" x14ac:dyDescent="0.2">
      <c r="A560" s="70">
        <f t="shared" si="81"/>
        <v>547</v>
      </c>
      <c r="B560" s="303">
        <f t="shared" si="82"/>
        <v>0</v>
      </c>
      <c r="C560" s="304"/>
      <c r="D560" s="106"/>
      <c r="E560" s="106"/>
      <c r="F560" s="4"/>
      <c r="G560" s="40"/>
      <c r="H560" s="60"/>
      <c r="I560" s="9"/>
      <c r="J560" s="245"/>
      <c r="K560" s="32">
        <f t="shared" si="83"/>
        <v>0</v>
      </c>
      <c r="L560" s="32">
        <f t="shared" si="84"/>
        <v>0</v>
      </c>
      <c r="M560" s="318" t="str">
        <f t="shared" si="85"/>
        <v xml:space="preserve"> </v>
      </c>
      <c r="N560" s="239">
        <f t="shared" si="86"/>
        <v>0</v>
      </c>
      <c r="O560" s="95">
        <f t="shared" si="87"/>
        <v>0</v>
      </c>
      <c r="P560" s="95">
        <f t="shared" si="88"/>
        <v>0</v>
      </c>
      <c r="Q560" s="352">
        <f t="shared" si="89"/>
        <v>0</v>
      </c>
      <c r="R560" s="9"/>
      <c r="V560" s="32">
        <f t="shared" si="80"/>
        <v>0</v>
      </c>
    </row>
    <row r="561" spans="1:22" x14ac:dyDescent="0.2">
      <c r="A561" s="70">
        <f t="shared" si="81"/>
        <v>548</v>
      </c>
      <c r="B561" s="303">
        <f t="shared" si="82"/>
        <v>0</v>
      </c>
      <c r="C561" s="304"/>
      <c r="D561" s="106"/>
      <c r="E561" s="106"/>
      <c r="F561" s="4"/>
      <c r="G561" s="40"/>
      <c r="H561" s="60"/>
      <c r="I561" s="9"/>
      <c r="J561" s="245"/>
      <c r="K561" s="32">
        <f t="shared" si="83"/>
        <v>0</v>
      </c>
      <c r="L561" s="32">
        <f t="shared" si="84"/>
        <v>0</v>
      </c>
      <c r="M561" s="318" t="str">
        <f t="shared" si="85"/>
        <v xml:space="preserve"> </v>
      </c>
      <c r="N561" s="239">
        <f t="shared" si="86"/>
        <v>0</v>
      </c>
      <c r="O561" s="95">
        <f t="shared" si="87"/>
        <v>0</v>
      </c>
      <c r="P561" s="95">
        <f t="shared" si="88"/>
        <v>0</v>
      </c>
      <c r="Q561" s="352">
        <f t="shared" si="89"/>
        <v>0</v>
      </c>
      <c r="R561" s="9"/>
      <c r="V561" s="32">
        <f t="shared" si="80"/>
        <v>0</v>
      </c>
    </row>
    <row r="562" spans="1:22" x14ac:dyDescent="0.2">
      <c r="A562" s="70">
        <f t="shared" si="81"/>
        <v>549</v>
      </c>
      <c r="B562" s="303">
        <f t="shared" si="82"/>
        <v>0</v>
      </c>
      <c r="C562" s="304"/>
      <c r="D562" s="106"/>
      <c r="E562" s="106"/>
      <c r="F562" s="4"/>
      <c r="G562" s="40"/>
      <c r="H562" s="60"/>
      <c r="I562" s="9"/>
      <c r="J562" s="245"/>
      <c r="K562" s="32">
        <f t="shared" si="83"/>
        <v>0</v>
      </c>
      <c r="L562" s="32">
        <f t="shared" si="84"/>
        <v>0</v>
      </c>
      <c r="M562" s="318" t="str">
        <f t="shared" si="85"/>
        <v xml:space="preserve"> </v>
      </c>
      <c r="N562" s="239">
        <f t="shared" si="86"/>
        <v>0</v>
      </c>
      <c r="O562" s="95">
        <f t="shared" si="87"/>
        <v>0</v>
      </c>
      <c r="P562" s="95">
        <f t="shared" si="88"/>
        <v>0</v>
      </c>
      <c r="Q562" s="352">
        <f t="shared" si="89"/>
        <v>0</v>
      </c>
      <c r="R562" s="9"/>
      <c r="V562" s="32">
        <f t="shared" si="80"/>
        <v>0</v>
      </c>
    </row>
    <row r="563" spans="1:22" x14ac:dyDescent="0.2">
      <c r="A563" s="70">
        <f t="shared" si="81"/>
        <v>550</v>
      </c>
      <c r="B563" s="303">
        <f t="shared" si="82"/>
        <v>0</v>
      </c>
      <c r="C563" s="304"/>
      <c r="D563" s="106"/>
      <c r="E563" s="106"/>
      <c r="F563" s="4"/>
      <c r="G563" s="40"/>
      <c r="H563" s="60"/>
      <c r="I563" s="9"/>
      <c r="J563" s="245"/>
      <c r="K563" s="32">
        <f t="shared" si="83"/>
        <v>0</v>
      </c>
      <c r="L563" s="32">
        <f t="shared" si="84"/>
        <v>0</v>
      </c>
      <c r="M563" s="318" t="str">
        <f t="shared" si="85"/>
        <v xml:space="preserve"> </v>
      </c>
      <c r="N563" s="239">
        <f t="shared" si="86"/>
        <v>0</v>
      </c>
      <c r="O563" s="95">
        <f t="shared" si="87"/>
        <v>0</v>
      </c>
      <c r="P563" s="95">
        <f t="shared" si="88"/>
        <v>0</v>
      </c>
      <c r="Q563" s="352">
        <f t="shared" si="89"/>
        <v>0</v>
      </c>
      <c r="R563" s="9"/>
      <c r="V563" s="32">
        <f t="shared" si="80"/>
        <v>0</v>
      </c>
    </row>
    <row r="564" spans="1:22" x14ac:dyDescent="0.2">
      <c r="A564" s="70">
        <f t="shared" si="81"/>
        <v>551</v>
      </c>
      <c r="B564" s="303">
        <f t="shared" ref="B564:B627" si="90">IF(ISBLANK(E564),0,VLOOKUP(TRIM(E564),AllVarieties,4,FALSE))</f>
        <v>0</v>
      </c>
      <c r="C564" s="304"/>
      <c r="D564" s="106"/>
      <c r="E564" s="106"/>
      <c r="F564" s="4"/>
      <c r="G564" s="40"/>
      <c r="H564" s="60"/>
      <c r="I564" s="9"/>
      <c r="J564" s="245"/>
      <c r="K564" s="32">
        <f t="shared" ref="K564:K627" si="91">IF(ISNA(+B564),1,0)</f>
        <v>0</v>
      </c>
      <c r="L564" s="32">
        <f t="shared" ref="L564:L627" si="92">IF(ISERR(+B564),1,0)</f>
        <v>0</v>
      </c>
      <c r="M564" s="318" t="str">
        <f t="shared" ref="M564:M627" si="93">IF(+J564=0," ", IF(+J564=1," ","ERROR"))</f>
        <v xml:space="preserve"> </v>
      </c>
      <c r="N564" s="239">
        <f t="shared" ref="N564:N627" si="94">IF(+J564=1,IF(G564&gt;0, +G564, 0),0)</f>
        <v>0</v>
      </c>
      <c r="O564" s="95">
        <f t="shared" ref="O564:O627" si="95">IF(VALUE(F564)&lt;1,0,IF(VALUE(F564)&gt;17,0,VLOOKUP(VALUE(B564),T10Value,VALUE(F564)+1,FALSE)))</f>
        <v>0</v>
      </c>
      <c r="P564" s="95">
        <f t="shared" ref="P564:P627" si="96">ROUND(+N564,1)*O564</f>
        <v>0</v>
      </c>
      <c r="Q564" s="352">
        <f t="shared" ref="Q564:Q627" si="97">+P564*PDArate</f>
        <v>0</v>
      </c>
      <c r="R564" s="9"/>
      <c r="V564" s="32">
        <f t="shared" si="80"/>
        <v>0</v>
      </c>
    </row>
    <row r="565" spans="1:22" x14ac:dyDescent="0.2">
      <c r="A565" s="70">
        <f t="shared" si="81"/>
        <v>552</v>
      </c>
      <c r="B565" s="303">
        <f t="shared" si="90"/>
        <v>0</v>
      </c>
      <c r="C565" s="304"/>
      <c r="D565" s="106"/>
      <c r="E565" s="106"/>
      <c r="F565" s="4"/>
      <c r="G565" s="40"/>
      <c r="H565" s="60"/>
      <c r="I565" s="9"/>
      <c r="J565" s="245"/>
      <c r="K565" s="32">
        <f t="shared" si="91"/>
        <v>0</v>
      </c>
      <c r="L565" s="32">
        <f t="shared" si="92"/>
        <v>0</v>
      </c>
      <c r="M565" s="318" t="str">
        <f t="shared" si="93"/>
        <v xml:space="preserve"> </v>
      </c>
      <c r="N565" s="239">
        <f t="shared" si="94"/>
        <v>0</v>
      </c>
      <c r="O565" s="95">
        <f t="shared" si="95"/>
        <v>0</v>
      </c>
      <c r="P565" s="95">
        <f t="shared" si="96"/>
        <v>0</v>
      </c>
      <c r="Q565" s="352">
        <f t="shared" si="97"/>
        <v>0</v>
      </c>
      <c r="R565" s="9"/>
      <c r="V565" s="32">
        <f t="shared" si="80"/>
        <v>0</v>
      </c>
    </row>
    <row r="566" spans="1:22" x14ac:dyDescent="0.2">
      <c r="A566" s="70">
        <f t="shared" si="81"/>
        <v>553</v>
      </c>
      <c r="B566" s="303">
        <f t="shared" si="90"/>
        <v>0</v>
      </c>
      <c r="C566" s="304"/>
      <c r="D566" s="106"/>
      <c r="E566" s="106"/>
      <c r="F566" s="4"/>
      <c r="G566" s="40"/>
      <c r="H566" s="60"/>
      <c r="I566" s="9"/>
      <c r="J566" s="245"/>
      <c r="K566" s="32">
        <f t="shared" si="91"/>
        <v>0</v>
      </c>
      <c r="L566" s="32">
        <f t="shared" si="92"/>
        <v>0</v>
      </c>
      <c r="M566" s="318" t="str">
        <f t="shared" si="93"/>
        <v xml:space="preserve"> </v>
      </c>
      <c r="N566" s="239">
        <f t="shared" si="94"/>
        <v>0</v>
      </c>
      <c r="O566" s="95">
        <f t="shared" si="95"/>
        <v>0</v>
      </c>
      <c r="P566" s="95">
        <f t="shared" si="96"/>
        <v>0</v>
      </c>
      <c r="Q566" s="352">
        <f t="shared" si="97"/>
        <v>0</v>
      </c>
      <c r="R566" s="9"/>
      <c r="V566" s="32">
        <f t="shared" si="80"/>
        <v>0</v>
      </c>
    </row>
    <row r="567" spans="1:22" x14ac:dyDescent="0.2">
      <c r="A567" s="70">
        <f t="shared" si="81"/>
        <v>554</v>
      </c>
      <c r="B567" s="303">
        <f t="shared" si="90"/>
        <v>0</v>
      </c>
      <c r="C567" s="304"/>
      <c r="D567" s="106"/>
      <c r="E567" s="106"/>
      <c r="F567" s="4"/>
      <c r="G567" s="40"/>
      <c r="H567" s="60"/>
      <c r="I567" s="9"/>
      <c r="J567" s="245"/>
      <c r="K567" s="32">
        <f t="shared" si="91"/>
        <v>0</v>
      </c>
      <c r="L567" s="32">
        <f t="shared" si="92"/>
        <v>0</v>
      </c>
      <c r="M567" s="318" t="str">
        <f t="shared" si="93"/>
        <v xml:space="preserve"> </v>
      </c>
      <c r="N567" s="239">
        <f t="shared" si="94"/>
        <v>0</v>
      </c>
      <c r="O567" s="95">
        <f t="shared" si="95"/>
        <v>0</v>
      </c>
      <c r="P567" s="95">
        <f t="shared" si="96"/>
        <v>0</v>
      </c>
      <c r="Q567" s="352">
        <f t="shared" si="97"/>
        <v>0</v>
      </c>
      <c r="R567" s="9"/>
      <c r="V567" s="32">
        <f t="shared" si="80"/>
        <v>0</v>
      </c>
    </row>
    <row r="568" spans="1:22" x14ac:dyDescent="0.2">
      <c r="A568" s="70">
        <f t="shared" si="81"/>
        <v>555</v>
      </c>
      <c r="B568" s="303">
        <f t="shared" si="90"/>
        <v>0</v>
      </c>
      <c r="C568" s="304"/>
      <c r="D568" s="106"/>
      <c r="E568" s="106"/>
      <c r="F568" s="4"/>
      <c r="G568" s="40"/>
      <c r="H568" s="60"/>
      <c r="I568" s="9"/>
      <c r="J568" s="245"/>
      <c r="K568" s="32">
        <f t="shared" si="91"/>
        <v>0</v>
      </c>
      <c r="L568" s="32">
        <f t="shared" si="92"/>
        <v>0</v>
      </c>
      <c r="M568" s="318" t="str">
        <f t="shared" si="93"/>
        <v xml:space="preserve"> </v>
      </c>
      <c r="N568" s="239">
        <f t="shared" si="94"/>
        <v>0</v>
      </c>
      <c r="O568" s="95">
        <f t="shared" si="95"/>
        <v>0</v>
      </c>
      <c r="P568" s="95">
        <f t="shared" si="96"/>
        <v>0</v>
      </c>
      <c r="Q568" s="352">
        <f t="shared" si="97"/>
        <v>0</v>
      </c>
      <c r="R568" s="9"/>
      <c r="V568" s="32">
        <f t="shared" si="80"/>
        <v>0</v>
      </c>
    </row>
    <row r="569" spans="1:22" x14ac:dyDescent="0.2">
      <c r="A569" s="70">
        <f t="shared" si="81"/>
        <v>556</v>
      </c>
      <c r="B569" s="303">
        <f t="shared" si="90"/>
        <v>0</v>
      </c>
      <c r="C569" s="304"/>
      <c r="D569" s="106"/>
      <c r="E569" s="106"/>
      <c r="F569" s="4"/>
      <c r="G569" s="40"/>
      <c r="H569" s="60"/>
      <c r="I569" s="9"/>
      <c r="J569" s="245"/>
      <c r="K569" s="32">
        <f t="shared" si="91"/>
        <v>0</v>
      </c>
      <c r="L569" s="32">
        <f t="shared" si="92"/>
        <v>0</v>
      </c>
      <c r="M569" s="318" t="str">
        <f t="shared" si="93"/>
        <v xml:space="preserve"> </v>
      </c>
      <c r="N569" s="239">
        <f t="shared" si="94"/>
        <v>0</v>
      </c>
      <c r="O569" s="95">
        <f t="shared" si="95"/>
        <v>0</v>
      </c>
      <c r="P569" s="95">
        <f t="shared" si="96"/>
        <v>0</v>
      </c>
      <c r="Q569" s="352">
        <f t="shared" si="97"/>
        <v>0</v>
      </c>
      <c r="R569" s="9"/>
      <c r="V569" s="32">
        <f t="shared" si="80"/>
        <v>0</v>
      </c>
    </row>
    <row r="570" spans="1:22" x14ac:dyDescent="0.2">
      <c r="A570" s="70">
        <f t="shared" si="81"/>
        <v>557</v>
      </c>
      <c r="B570" s="303">
        <f t="shared" si="90"/>
        <v>0</v>
      </c>
      <c r="C570" s="304"/>
      <c r="D570" s="106"/>
      <c r="E570" s="106"/>
      <c r="F570" s="4"/>
      <c r="G570" s="40"/>
      <c r="H570" s="60"/>
      <c r="I570" s="9"/>
      <c r="J570" s="245"/>
      <c r="K570" s="32">
        <f t="shared" si="91"/>
        <v>0</v>
      </c>
      <c r="L570" s="32">
        <f t="shared" si="92"/>
        <v>0</v>
      </c>
      <c r="M570" s="318" t="str">
        <f t="shared" si="93"/>
        <v xml:space="preserve"> </v>
      </c>
      <c r="N570" s="239">
        <f t="shared" si="94"/>
        <v>0</v>
      </c>
      <c r="O570" s="95">
        <f t="shared" si="95"/>
        <v>0</v>
      </c>
      <c r="P570" s="95">
        <f t="shared" si="96"/>
        <v>0</v>
      </c>
      <c r="Q570" s="352">
        <f t="shared" si="97"/>
        <v>0</v>
      </c>
      <c r="R570" s="9"/>
      <c r="V570" s="32">
        <f t="shared" si="80"/>
        <v>0</v>
      </c>
    </row>
    <row r="571" spans="1:22" x14ac:dyDescent="0.2">
      <c r="A571" s="70">
        <f t="shared" si="81"/>
        <v>558</v>
      </c>
      <c r="B571" s="303">
        <f t="shared" si="90"/>
        <v>0</v>
      </c>
      <c r="C571" s="304"/>
      <c r="D571" s="106"/>
      <c r="E571" s="106"/>
      <c r="F571" s="4"/>
      <c r="G571" s="40"/>
      <c r="H571" s="60"/>
      <c r="I571" s="9"/>
      <c r="J571" s="245"/>
      <c r="K571" s="32">
        <f t="shared" si="91"/>
        <v>0</v>
      </c>
      <c r="L571" s="32">
        <f t="shared" si="92"/>
        <v>0</v>
      </c>
      <c r="M571" s="318" t="str">
        <f t="shared" si="93"/>
        <v xml:space="preserve"> </v>
      </c>
      <c r="N571" s="239">
        <f t="shared" si="94"/>
        <v>0</v>
      </c>
      <c r="O571" s="95">
        <f t="shared" si="95"/>
        <v>0</v>
      </c>
      <c r="P571" s="95">
        <f t="shared" si="96"/>
        <v>0</v>
      </c>
      <c r="Q571" s="352">
        <f t="shared" si="97"/>
        <v>0</v>
      </c>
      <c r="R571" s="9"/>
      <c r="V571" s="32">
        <f t="shared" si="80"/>
        <v>0</v>
      </c>
    </row>
    <row r="572" spans="1:22" x14ac:dyDescent="0.2">
      <c r="A572" s="70">
        <f t="shared" si="81"/>
        <v>559</v>
      </c>
      <c r="B572" s="303">
        <f t="shared" si="90"/>
        <v>0</v>
      </c>
      <c r="C572" s="304"/>
      <c r="D572" s="106"/>
      <c r="E572" s="106"/>
      <c r="F572" s="4"/>
      <c r="G572" s="40"/>
      <c r="H572" s="60"/>
      <c r="I572" s="9"/>
      <c r="J572" s="245"/>
      <c r="K572" s="32">
        <f t="shared" si="91"/>
        <v>0</v>
      </c>
      <c r="L572" s="32">
        <f t="shared" si="92"/>
        <v>0</v>
      </c>
      <c r="M572" s="318" t="str">
        <f t="shared" si="93"/>
        <v xml:space="preserve"> </v>
      </c>
      <c r="N572" s="239">
        <f t="shared" si="94"/>
        <v>0</v>
      </c>
      <c r="O572" s="95">
        <f t="shared" si="95"/>
        <v>0</v>
      </c>
      <c r="P572" s="95">
        <f t="shared" si="96"/>
        <v>0</v>
      </c>
      <c r="Q572" s="352">
        <f t="shared" si="97"/>
        <v>0</v>
      </c>
      <c r="R572" s="9"/>
      <c r="V572" s="32">
        <f t="shared" si="80"/>
        <v>0</v>
      </c>
    </row>
    <row r="573" spans="1:22" x14ac:dyDescent="0.2">
      <c r="A573" s="70">
        <f t="shared" si="81"/>
        <v>560</v>
      </c>
      <c r="B573" s="303">
        <f t="shared" si="90"/>
        <v>0</v>
      </c>
      <c r="C573" s="304"/>
      <c r="D573" s="106"/>
      <c r="E573" s="106"/>
      <c r="F573" s="4"/>
      <c r="G573" s="40"/>
      <c r="H573" s="60"/>
      <c r="I573" s="9"/>
      <c r="J573" s="245"/>
      <c r="K573" s="32">
        <f t="shared" si="91"/>
        <v>0</v>
      </c>
      <c r="L573" s="32">
        <f t="shared" si="92"/>
        <v>0</v>
      </c>
      <c r="M573" s="318" t="str">
        <f t="shared" si="93"/>
        <v xml:space="preserve"> </v>
      </c>
      <c r="N573" s="239">
        <f t="shared" si="94"/>
        <v>0</v>
      </c>
      <c r="O573" s="95">
        <f t="shared" si="95"/>
        <v>0</v>
      </c>
      <c r="P573" s="95">
        <f t="shared" si="96"/>
        <v>0</v>
      </c>
      <c r="Q573" s="352">
        <f t="shared" si="97"/>
        <v>0</v>
      </c>
      <c r="R573" s="9"/>
      <c r="V573" s="32">
        <f t="shared" si="80"/>
        <v>0</v>
      </c>
    </row>
    <row r="574" spans="1:22" x14ac:dyDescent="0.2">
      <c r="A574" s="70">
        <f t="shared" si="81"/>
        <v>561</v>
      </c>
      <c r="B574" s="303">
        <f t="shared" si="90"/>
        <v>0</v>
      </c>
      <c r="C574" s="304"/>
      <c r="D574" s="106"/>
      <c r="E574" s="106"/>
      <c r="F574" s="4"/>
      <c r="G574" s="40"/>
      <c r="H574" s="60"/>
      <c r="I574" s="9"/>
      <c r="J574" s="245"/>
      <c r="K574" s="32">
        <f t="shared" si="91"/>
        <v>0</v>
      </c>
      <c r="L574" s="32">
        <f t="shared" si="92"/>
        <v>0</v>
      </c>
      <c r="M574" s="318" t="str">
        <f t="shared" si="93"/>
        <v xml:space="preserve"> </v>
      </c>
      <c r="N574" s="239">
        <f t="shared" si="94"/>
        <v>0</v>
      </c>
      <c r="O574" s="95">
        <f t="shared" si="95"/>
        <v>0</v>
      </c>
      <c r="P574" s="95">
        <f t="shared" si="96"/>
        <v>0</v>
      </c>
      <c r="Q574" s="352">
        <f t="shared" si="97"/>
        <v>0</v>
      </c>
      <c r="R574" s="9"/>
      <c r="V574" s="32">
        <f t="shared" si="80"/>
        <v>0</v>
      </c>
    </row>
    <row r="575" spans="1:22" x14ac:dyDescent="0.2">
      <c r="A575" s="70">
        <f t="shared" si="81"/>
        <v>562</v>
      </c>
      <c r="B575" s="303">
        <f t="shared" si="90"/>
        <v>0</v>
      </c>
      <c r="C575" s="304"/>
      <c r="D575" s="106"/>
      <c r="E575" s="106"/>
      <c r="F575" s="4"/>
      <c r="G575" s="40"/>
      <c r="H575" s="60"/>
      <c r="I575" s="9"/>
      <c r="J575" s="245"/>
      <c r="K575" s="32">
        <f t="shared" si="91"/>
        <v>0</v>
      </c>
      <c r="L575" s="32">
        <f t="shared" si="92"/>
        <v>0</v>
      </c>
      <c r="M575" s="318" t="str">
        <f t="shared" si="93"/>
        <v xml:space="preserve"> </v>
      </c>
      <c r="N575" s="239">
        <f t="shared" si="94"/>
        <v>0</v>
      </c>
      <c r="O575" s="95">
        <f t="shared" si="95"/>
        <v>0</v>
      </c>
      <c r="P575" s="95">
        <f t="shared" si="96"/>
        <v>0</v>
      </c>
      <c r="Q575" s="352">
        <f t="shared" si="97"/>
        <v>0</v>
      </c>
      <c r="R575" s="9"/>
      <c r="V575" s="32">
        <f t="shared" si="80"/>
        <v>0</v>
      </c>
    </row>
    <row r="576" spans="1:22" x14ac:dyDescent="0.2">
      <c r="A576" s="70">
        <f t="shared" si="81"/>
        <v>563</v>
      </c>
      <c r="B576" s="303">
        <f t="shared" si="90"/>
        <v>0</v>
      </c>
      <c r="C576" s="304"/>
      <c r="D576" s="106"/>
      <c r="E576" s="106"/>
      <c r="F576" s="4"/>
      <c r="G576" s="40"/>
      <c r="H576" s="60"/>
      <c r="I576" s="9"/>
      <c r="J576" s="245"/>
      <c r="K576" s="32">
        <f t="shared" si="91"/>
        <v>0</v>
      </c>
      <c r="L576" s="32">
        <f t="shared" si="92"/>
        <v>0</v>
      </c>
      <c r="M576" s="318" t="str">
        <f t="shared" si="93"/>
        <v xml:space="preserve"> </v>
      </c>
      <c r="N576" s="239">
        <f t="shared" si="94"/>
        <v>0</v>
      </c>
      <c r="O576" s="95">
        <f t="shared" si="95"/>
        <v>0</v>
      </c>
      <c r="P576" s="95">
        <f t="shared" si="96"/>
        <v>0</v>
      </c>
      <c r="Q576" s="352">
        <f t="shared" si="97"/>
        <v>0</v>
      </c>
      <c r="R576" s="9"/>
      <c r="V576" s="32">
        <f t="shared" si="80"/>
        <v>0</v>
      </c>
    </row>
    <row r="577" spans="1:22" x14ac:dyDescent="0.2">
      <c r="A577" s="70">
        <f t="shared" si="81"/>
        <v>564</v>
      </c>
      <c r="B577" s="303">
        <f t="shared" si="90"/>
        <v>0</v>
      </c>
      <c r="C577" s="304"/>
      <c r="D577" s="106"/>
      <c r="E577" s="106"/>
      <c r="F577" s="4"/>
      <c r="G577" s="40"/>
      <c r="H577" s="60"/>
      <c r="I577" s="9"/>
      <c r="J577" s="245"/>
      <c r="K577" s="32">
        <f t="shared" si="91"/>
        <v>0</v>
      </c>
      <c r="L577" s="32">
        <f t="shared" si="92"/>
        <v>0</v>
      </c>
      <c r="M577" s="318" t="str">
        <f t="shared" si="93"/>
        <v xml:space="preserve"> </v>
      </c>
      <c r="N577" s="239">
        <f t="shared" si="94"/>
        <v>0</v>
      </c>
      <c r="O577" s="95">
        <f t="shared" si="95"/>
        <v>0</v>
      </c>
      <c r="P577" s="95">
        <f t="shared" si="96"/>
        <v>0</v>
      </c>
      <c r="Q577" s="352">
        <f t="shared" si="97"/>
        <v>0</v>
      </c>
      <c r="R577" s="9"/>
      <c r="V577" s="32">
        <f t="shared" si="80"/>
        <v>0</v>
      </c>
    </row>
    <row r="578" spans="1:22" x14ac:dyDescent="0.2">
      <c r="A578" s="70">
        <f t="shared" si="81"/>
        <v>565</v>
      </c>
      <c r="B578" s="303">
        <f t="shared" si="90"/>
        <v>0</v>
      </c>
      <c r="C578" s="304"/>
      <c r="D578" s="106"/>
      <c r="E578" s="106"/>
      <c r="F578" s="4"/>
      <c r="G578" s="40"/>
      <c r="H578" s="60"/>
      <c r="I578" s="9"/>
      <c r="J578" s="245"/>
      <c r="K578" s="32">
        <f t="shared" si="91"/>
        <v>0</v>
      </c>
      <c r="L578" s="32">
        <f t="shared" si="92"/>
        <v>0</v>
      </c>
      <c r="M578" s="318" t="str">
        <f t="shared" si="93"/>
        <v xml:space="preserve"> </v>
      </c>
      <c r="N578" s="239">
        <f t="shared" si="94"/>
        <v>0</v>
      </c>
      <c r="O578" s="95">
        <f t="shared" si="95"/>
        <v>0</v>
      </c>
      <c r="P578" s="95">
        <f t="shared" si="96"/>
        <v>0</v>
      </c>
      <c r="Q578" s="352">
        <f t="shared" si="97"/>
        <v>0</v>
      </c>
      <c r="R578" s="9"/>
      <c r="V578" s="32">
        <f t="shared" si="80"/>
        <v>0</v>
      </c>
    </row>
    <row r="579" spans="1:22" x14ac:dyDescent="0.2">
      <c r="A579" s="70">
        <f t="shared" si="81"/>
        <v>566</v>
      </c>
      <c r="B579" s="303">
        <f t="shared" si="90"/>
        <v>0</v>
      </c>
      <c r="C579" s="304"/>
      <c r="D579" s="106"/>
      <c r="E579" s="106"/>
      <c r="F579" s="4"/>
      <c r="G579" s="40"/>
      <c r="H579" s="60"/>
      <c r="I579" s="9"/>
      <c r="J579" s="245"/>
      <c r="K579" s="32">
        <f t="shared" si="91"/>
        <v>0</v>
      </c>
      <c r="L579" s="32">
        <f t="shared" si="92"/>
        <v>0</v>
      </c>
      <c r="M579" s="318" t="str">
        <f t="shared" si="93"/>
        <v xml:space="preserve"> </v>
      </c>
      <c r="N579" s="239">
        <f t="shared" si="94"/>
        <v>0</v>
      </c>
      <c r="O579" s="95">
        <f t="shared" si="95"/>
        <v>0</v>
      </c>
      <c r="P579" s="95">
        <f t="shared" si="96"/>
        <v>0</v>
      </c>
      <c r="Q579" s="352">
        <f t="shared" si="97"/>
        <v>0</v>
      </c>
      <c r="R579" s="9"/>
      <c r="V579" s="32">
        <f t="shared" si="80"/>
        <v>0</v>
      </c>
    </row>
    <row r="580" spans="1:22" x14ac:dyDescent="0.2">
      <c r="A580" s="70">
        <f t="shared" si="81"/>
        <v>567</v>
      </c>
      <c r="B580" s="303">
        <f t="shared" si="90"/>
        <v>0</v>
      </c>
      <c r="C580" s="304"/>
      <c r="D580" s="106"/>
      <c r="E580" s="106"/>
      <c r="F580" s="4"/>
      <c r="G580" s="40"/>
      <c r="H580" s="60"/>
      <c r="I580" s="9"/>
      <c r="J580" s="245"/>
      <c r="K580" s="32">
        <f t="shared" si="91"/>
        <v>0</v>
      </c>
      <c r="L580" s="32">
        <f t="shared" si="92"/>
        <v>0</v>
      </c>
      <c r="M580" s="318" t="str">
        <f t="shared" si="93"/>
        <v xml:space="preserve"> </v>
      </c>
      <c r="N580" s="239">
        <f t="shared" si="94"/>
        <v>0</v>
      </c>
      <c r="O580" s="95">
        <f t="shared" si="95"/>
        <v>0</v>
      </c>
      <c r="P580" s="95">
        <f t="shared" si="96"/>
        <v>0</v>
      </c>
      <c r="Q580" s="352">
        <f t="shared" si="97"/>
        <v>0</v>
      </c>
      <c r="R580" s="9"/>
      <c r="V580" s="32">
        <f t="shared" si="80"/>
        <v>0</v>
      </c>
    </row>
    <row r="581" spans="1:22" x14ac:dyDescent="0.2">
      <c r="A581" s="70">
        <f t="shared" si="81"/>
        <v>568</v>
      </c>
      <c r="B581" s="303">
        <f t="shared" si="90"/>
        <v>0</v>
      </c>
      <c r="C581" s="304"/>
      <c r="D581" s="106"/>
      <c r="E581" s="106"/>
      <c r="F581" s="4"/>
      <c r="G581" s="40"/>
      <c r="H581" s="60"/>
      <c r="I581" s="9"/>
      <c r="J581" s="245"/>
      <c r="K581" s="32">
        <f t="shared" si="91"/>
        <v>0</v>
      </c>
      <c r="L581" s="32">
        <f t="shared" si="92"/>
        <v>0</v>
      </c>
      <c r="M581" s="318" t="str">
        <f t="shared" si="93"/>
        <v xml:space="preserve"> </v>
      </c>
      <c r="N581" s="239">
        <f t="shared" si="94"/>
        <v>0</v>
      </c>
      <c r="O581" s="95">
        <f t="shared" si="95"/>
        <v>0</v>
      </c>
      <c r="P581" s="95">
        <f t="shared" si="96"/>
        <v>0</v>
      </c>
      <c r="Q581" s="352">
        <f t="shared" si="97"/>
        <v>0</v>
      </c>
      <c r="R581" s="9"/>
      <c r="V581" s="32">
        <f t="shared" si="80"/>
        <v>0</v>
      </c>
    </row>
    <row r="582" spans="1:22" x14ac:dyDescent="0.2">
      <c r="A582" s="70">
        <f t="shared" si="81"/>
        <v>569</v>
      </c>
      <c r="B582" s="303">
        <f t="shared" si="90"/>
        <v>0</v>
      </c>
      <c r="C582" s="304"/>
      <c r="D582" s="106"/>
      <c r="E582" s="106"/>
      <c r="F582" s="4"/>
      <c r="G582" s="40"/>
      <c r="H582" s="60"/>
      <c r="I582" s="9"/>
      <c r="J582" s="245"/>
      <c r="K582" s="32">
        <f t="shared" si="91"/>
        <v>0</v>
      </c>
      <c r="L582" s="32">
        <f t="shared" si="92"/>
        <v>0</v>
      </c>
      <c r="M582" s="318" t="str">
        <f t="shared" si="93"/>
        <v xml:space="preserve"> </v>
      </c>
      <c r="N582" s="239">
        <f t="shared" si="94"/>
        <v>0</v>
      </c>
      <c r="O582" s="95">
        <f t="shared" si="95"/>
        <v>0</v>
      </c>
      <c r="P582" s="95">
        <f t="shared" si="96"/>
        <v>0</v>
      </c>
      <c r="Q582" s="352">
        <f t="shared" si="97"/>
        <v>0</v>
      </c>
      <c r="R582" s="9"/>
      <c r="V582" s="32">
        <f t="shared" si="80"/>
        <v>0</v>
      </c>
    </row>
    <row r="583" spans="1:22" x14ac:dyDescent="0.2">
      <c r="A583" s="70">
        <f t="shared" si="81"/>
        <v>570</v>
      </c>
      <c r="B583" s="303">
        <f t="shared" si="90"/>
        <v>0</v>
      </c>
      <c r="C583" s="304"/>
      <c r="D583" s="106"/>
      <c r="E583" s="106"/>
      <c r="F583" s="4"/>
      <c r="G583" s="40"/>
      <c r="H583" s="60"/>
      <c r="I583" s="9"/>
      <c r="J583" s="245"/>
      <c r="K583" s="32">
        <f t="shared" si="91"/>
        <v>0</v>
      </c>
      <c r="L583" s="32">
        <f t="shared" si="92"/>
        <v>0</v>
      </c>
      <c r="M583" s="318" t="str">
        <f t="shared" si="93"/>
        <v xml:space="preserve"> </v>
      </c>
      <c r="N583" s="239">
        <f t="shared" si="94"/>
        <v>0</v>
      </c>
      <c r="O583" s="95">
        <f t="shared" si="95"/>
        <v>0</v>
      </c>
      <c r="P583" s="95">
        <f t="shared" si="96"/>
        <v>0</v>
      </c>
      <c r="Q583" s="352">
        <f t="shared" si="97"/>
        <v>0</v>
      </c>
      <c r="R583" s="9"/>
      <c r="V583" s="32">
        <f t="shared" si="80"/>
        <v>0</v>
      </c>
    </row>
    <row r="584" spans="1:22" x14ac:dyDescent="0.2">
      <c r="A584" s="70">
        <f t="shared" si="81"/>
        <v>571</v>
      </c>
      <c r="B584" s="303">
        <f t="shared" si="90"/>
        <v>0</v>
      </c>
      <c r="C584" s="304"/>
      <c r="D584" s="106"/>
      <c r="E584" s="106"/>
      <c r="F584" s="4"/>
      <c r="G584" s="40"/>
      <c r="H584" s="60"/>
      <c r="I584" s="9"/>
      <c r="J584" s="245"/>
      <c r="K584" s="32">
        <f t="shared" si="91"/>
        <v>0</v>
      </c>
      <c r="L584" s="32">
        <f t="shared" si="92"/>
        <v>0</v>
      </c>
      <c r="M584" s="318" t="str">
        <f t="shared" si="93"/>
        <v xml:space="preserve"> </v>
      </c>
      <c r="N584" s="239">
        <f t="shared" si="94"/>
        <v>0</v>
      </c>
      <c r="O584" s="95">
        <f t="shared" si="95"/>
        <v>0</v>
      </c>
      <c r="P584" s="95">
        <f t="shared" si="96"/>
        <v>0</v>
      </c>
      <c r="Q584" s="352">
        <f t="shared" si="97"/>
        <v>0</v>
      </c>
      <c r="R584" s="9"/>
      <c r="V584" s="32">
        <f t="shared" si="80"/>
        <v>0</v>
      </c>
    </row>
    <row r="585" spans="1:22" x14ac:dyDescent="0.2">
      <c r="A585" s="70">
        <f t="shared" si="81"/>
        <v>572</v>
      </c>
      <c r="B585" s="303">
        <f t="shared" si="90"/>
        <v>0</v>
      </c>
      <c r="C585" s="304"/>
      <c r="D585" s="106"/>
      <c r="E585" s="106"/>
      <c r="F585" s="4"/>
      <c r="G585" s="40"/>
      <c r="H585" s="60"/>
      <c r="I585" s="9"/>
      <c r="J585" s="245"/>
      <c r="K585" s="32">
        <f t="shared" si="91"/>
        <v>0</v>
      </c>
      <c r="L585" s="32">
        <f t="shared" si="92"/>
        <v>0</v>
      </c>
      <c r="M585" s="318" t="str">
        <f t="shared" si="93"/>
        <v xml:space="preserve"> </v>
      </c>
      <c r="N585" s="239">
        <f t="shared" si="94"/>
        <v>0</v>
      </c>
      <c r="O585" s="95">
        <f t="shared" si="95"/>
        <v>0</v>
      </c>
      <c r="P585" s="95">
        <f t="shared" si="96"/>
        <v>0</v>
      </c>
      <c r="Q585" s="352">
        <f t="shared" si="97"/>
        <v>0</v>
      </c>
      <c r="R585" s="9"/>
      <c r="V585" s="32">
        <f t="shared" si="80"/>
        <v>0</v>
      </c>
    </row>
    <row r="586" spans="1:22" x14ac:dyDescent="0.2">
      <c r="A586" s="70">
        <f t="shared" si="81"/>
        <v>573</v>
      </c>
      <c r="B586" s="303">
        <f t="shared" si="90"/>
        <v>0</v>
      </c>
      <c r="C586" s="304"/>
      <c r="D586" s="106"/>
      <c r="E586" s="106"/>
      <c r="F586" s="4"/>
      <c r="G586" s="40"/>
      <c r="H586" s="60"/>
      <c r="I586" s="9"/>
      <c r="J586" s="245"/>
      <c r="K586" s="32">
        <f t="shared" si="91"/>
        <v>0</v>
      </c>
      <c r="L586" s="32">
        <f t="shared" si="92"/>
        <v>0</v>
      </c>
      <c r="M586" s="318" t="str">
        <f t="shared" si="93"/>
        <v xml:space="preserve"> </v>
      </c>
      <c r="N586" s="239">
        <f t="shared" si="94"/>
        <v>0</v>
      </c>
      <c r="O586" s="95">
        <f t="shared" si="95"/>
        <v>0</v>
      </c>
      <c r="P586" s="95">
        <f t="shared" si="96"/>
        <v>0</v>
      </c>
      <c r="Q586" s="352">
        <f t="shared" si="97"/>
        <v>0</v>
      </c>
      <c r="R586" s="9"/>
      <c r="V586" s="32">
        <f t="shared" si="80"/>
        <v>0</v>
      </c>
    </row>
    <row r="587" spans="1:22" x14ac:dyDescent="0.2">
      <c r="A587" s="70">
        <f t="shared" si="81"/>
        <v>574</v>
      </c>
      <c r="B587" s="303">
        <f t="shared" si="90"/>
        <v>0</v>
      </c>
      <c r="C587" s="304"/>
      <c r="D587" s="106"/>
      <c r="E587" s="106"/>
      <c r="F587" s="4"/>
      <c r="G587" s="40"/>
      <c r="H587" s="60"/>
      <c r="I587" s="9"/>
      <c r="J587" s="245"/>
      <c r="K587" s="32">
        <f t="shared" si="91"/>
        <v>0</v>
      </c>
      <c r="L587" s="32">
        <f t="shared" si="92"/>
        <v>0</v>
      </c>
      <c r="M587" s="318" t="str">
        <f t="shared" si="93"/>
        <v xml:space="preserve"> </v>
      </c>
      <c r="N587" s="239">
        <f t="shared" si="94"/>
        <v>0</v>
      </c>
      <c r="O587" s="95">
        <f t="shared" si="95"/>
        <v>0</v>
      </c>
      <c r="P587" s="95">
        <f t="shared" si="96"/>
        <v>0</v>
      </c>
      <c r="Q587" s="352">
        <f t="shared" si="97"/>
        <v>0</v>
      </c>
      <c r="R587" s="9"/>
      <c r="V587" s="32">
        <f t="shared" si="80"/>
        <v>0</v>
      </c>
    </row>
    <row r="588" spans="1:22" x14ac:dyDescent="0.2">
      <c r="A588" s="70">
        <f t="shared" si="81"/>
        <v>575</v>
      </c>
      <c r="B588" s="303">
        <f t="shared" si="90"/>
        <v>0</v>
      </c>
      <c r="C588" s="304"/>
      <c r="D588" s="106"/>
      <c r="E588" s="106"/>
      <c r="F588" s="4"/>
      <c r="G588" s="40"/>
      <c r="H588" s="60"/>
      <c r="I588" s="9"/>
      <c r="J588" s="245"/>
      <c r="K588" s="32">
        <f t="shared" si="91"/>
        <v>0</v>
      </c>
      <c r="L588" s="32">
        <f t="shared" si="92"/>
        <v>0</v>
      </c>
      <c r="M588" s="318" t="str">
        <f t="shared" si="93"/>
        <v xml:space="preserve"> </v>
      </c>
      <c r="N588" s="239">
        <f t="shared" si="94"/>
        <v>0</v>
      </c>
      <c r="O588" s="95">
        <f t="shared" si="95"/>
        <v>0</v>
      </c>
      <c r="P588" s="95">
        <f t="shared" si="96"/>
        <v>0</v>
      </c>
      <c r="Q588" s="352">
        <f t="shared" si="97"/>
        <v>0</v>
      </c>
      <c r="R588" s="9"/>
      <c r="V588" s="32">
        <f t="shared" si="80"/>
        <v>0</v>
      </c>
    </row>
    <row r="589" spans="1:22" x14ac:dyDescent="0.2">
      <c r="A589" s="70">
        <f t="shared" si="81"/>
        <v>576</v>
      </c>
      <c r="B589" s="303">
        <f t="shared" si="90"/>
        <v>0</v>
      </c>
      <c r="C589" s="304"/>
      <c r="D589" s="106"/>
      <c r="E589" s="106"/>
      <c r="F589" s="4"/>
      <c r="G589" s="40"/>
      <c r="H589" s="60"/>
      <c r="I589" s="9"/>
      <c r="J589" s="245"/>
      <c r="K589" s="32">
        <f t="shared" si="91"/>
        <v>0</v>
      </c>
      <c r="L589" s="32">
        <f t="shared" si="92"/>
        <v>0</v>
      </c>
      <c r="M589" s="318" t="str">
        <f t="shared" si="93"/>
        <v xml:space="preserve"> </v>
      </c>
      <c r="N589" s="239">
        <f t="shared" si="94"/>
        <v>0</v>
      </c>
      <c r="O589" s="95">
        <f t="shared" si="95"/>
        <v>0</v>
      </c>
      <c r="P589" s="95">
        <f t="shared" si="96"/>
        <v>0</v>
      </c>
      <c r="Q589" s="352">
        <f t="shared" si="97"/>
        <v>0</v>
      </c>
      <c r="R589" s="9"/>
      <c r="V589" s="32">
        <f t="shared" si="80"/>
        <v>0</v>
      </c>
    </row>
    <row r="590" spans="1:22" x14ac:dyDescent="0.2">
      <c r="A590" s="70">
        <f t="shared" si="81"/>
        <v>577</v>
      </c>
      <c r="B590" s="303">
        <f t="shared" si="90"/>
        <v>0</v>
      </c>
      <c r="C590" s="304"/>
      <c r="D590" s="106"/>
      <c r="E590" s="106"/>
      <c r="F590" s="4"/>
      <c r="G590" s="40"/>
      <c r="H590" s="60"/>
      <c r="I590" s="9"/>
      <c r="J590" s="245"/>
      <c r="K590" s="32">
        <f t="shared" si="91"/>
        <v>0</v>
      </c>
      <c r="L590" s="32">
        <f t="shared" si="92"/>
        <v>0</v>
      </c>
      <c r="M590" s="318" t="str">
        <f t="shared" si="93"/>
        <v xml:space="preserve"> </v>
      </c>
      <c r="N590" s="239">
        <f t="shared" si="94"/>
        <v>0</v>
      </c>
      <c r="O590" s="95">
        <f t="shared" si="95"/>
        <v>0</v>
      </c>
      <c r="P590" s="95">
        <f t="shared" si="96"/>
        <v>0</v>
      </c>
      <c r="Q590" s="352">
        <f t="shared" si="97"/>
        <v>0</v>
      </c>
      <c r="R590" s="9"/>
      <c r="V590" s="32">
        <f t="shared" si="80"/>
        <v>0</v>
      </c>
    </row>
    <row r="591" spans="1:22" x14ac:dyDescent="0.2">
      <c r="A591" s="70">
        <f t="shared" si="81"/>
        <v>578</v>
      </c>
      <c r="B591" s="303">
        <f t="shared" si="90"/>
        <v>0</v>
      </c>
      <c r="C591" s="304"/>
      <c r="D591" s="106"/>
      <c r="E591" s="106"/>
      <c r="F591" s="4"/>
      <c r="G591" s="40"/>
      <c r="H591" s="60"/>
      <c r="I591" s="9"/>
      <c r="J591" s="245"/>
      <c r="K591" s="32">
        <f t="shared" si="91"/>
        <v>0</v>
      </c>
      <c r="L591" s="32">
        <f t="shared" si="92"/>
        <v>0</v>
      </c>
      <c r="M591" s="318" t="str">
        <f t="shared" si="93"/>
        <v xml:space="preserve"> </v>
      </c>
      <c r="N591" s="239">
        <f t="shared" si="94"/>
        <v>0</v>
      </c>
      <c r="O591" s="95">
        <f t="shared" si="95"/>
        <v>0</v>
      </c>
      <c r="P591" s="95">
        <f t="shared" si="96"/>
        <v>0</v>
      </c>
      <c r="Q591" s="352">
        <f t="shared" si="97"/>
        <v>0</v>
      </c>
      <c r="R591" s="9"/>
      <c r="V591" s="32">
        <f t="shared" si="80"/>
        <v>0</v>
      </c>
    </row>
    <row r="592" spans="1:22" x14ac:dyDescent="0.2">
      <c r="A592" s="70">
        <f t="shared" si="81"/>
        <v>579</v>
      </c>
      <c r="B592" s="303">
        <f t="shared" si="90"/>
        <v>0</v>
      </c>
      <c r="C592" s="304"/>
      <c r="D592" s="106"/>
      <c r="E592" s="106"/>
      <c r="F592" s="4"/>
      <c r="G592" s="40"/>
      <c r="H592" s="60"/>
      <c r="I592" s="9"/>
      <c r="J592" s="245"/>
      <c r="K592" s="32">
        <f t="shared" si="91"/>
        <v>0</v>
      </c>
      <c r="L592" s="32">
        <f t="shared" si="92"/>
        <v>0</v>
      </c>
      <c r="M592" s="318" t="str">
        <f t="shared" si="93"/>
        <v xml:space="preserve"> </v>
      </c>
      <c r="N592" s="239">
        <f t="shared" si="94"/>
        <v>0</v>
      </c>
      <c r="O592" s="95">
        <f t="shared" si="95"/>
        <v>0</v>
      </c>
      <c r="P592" s="95">
        <f t="shared" si="96"/>
        <v>0</v>
      </c>
      <c r="Q592" s="352">
        <f t="shared" si="97"/>
        <v>0</v>
      </c>
      <c r="R592" s="9"/>
      <c r="V592" s="32">
        <f t="shared" si="80"/>
        <v>0</v>
      </c>
    </row>
    <row r="593" spans="1:22" x14ac:dyDescent="0.2">
      <c r="A593" s="70">
        <f t="shared" si="81"/>
        <v>580</v>
      </c>
      <c r="B593" s="303">
        <f t="shared" si="90"/>
        <v>0</v>
      </c>
      <c r="C593" s="304"/>
      <c r="D593" s="106"/>
      <c r="E593" s="106"/>
      <c r="F593" s="4"/>
      <c r="G593" s="40"/>
      <c r="H593" s="60"/>
      <c r="I593" s="9"/>
      <c r="J593" s="245"/>
      <c r="K593" s="32">
        <f t="shared" si="91"/>
        <v>0</v>
      </c>
      <c r="L593" s="32">
        <f t="shared" si="92"/>
        <v>0</v>
      </c>
      <c r="M593" s="318" t="str">
        <f t="shared" si="93"/>
        <v xml:space="preserve"> </v>
      </c>
      <c r="N593" s="239">
        <f t="shared" si="94"/>
        <v>0</v>
      </c>
      <c r="O593" s="95">
        <f t="shared" si="95"/>
        <v>0</v>
      </c>
      <c r="P593" s="95">
        <f t="shared" si="96"/>
        <v>0</v>
      </c>
      <c r="Q593" s="352">
        <f t="shared" si="97"/>
        <v>0</v>
      </c>
      <c r="R593" s="9"/>
      <c r="V593" s="32">
        <f t="shared" si="80"/>
        <v>0</v>
      </c>
    </row>
    <row r="594" spans="1:22" x14ac:dyDescent="0.2">
      <c r="A594" s="70">
        <f t="shared" si="81"/>
        <v>581</v>
      </c>
      <c r="B594" s="303">
        <f t="shared" si="90"/>
        <v>0</v>
      </c>
      <c r="C594" s="304"/>
      <c r="D594" s="106"/>
      <c r="E594" s="106"/>
      <c r="F594" s="4"/>
      <c r="G594" s="40"/>
      <c r="H594" s="60"/>
      <c r="I594" s="9"/>
      <c r="J594" s="245"/>
      <c r="K594" s="32">
        <f t="shared" si="91"/>
        <v>0</v>
      </c>
      <c r="L594" s="32">
        <f t="shared" si="92"/>
        <v>0</v>
      </c>
      <c r="M594" s="318" t="str">
        <f t="shared" si="93"/>
        <v xml:space="preserve"> </v>
      </c>
      <c r="N594" s="239">
        <f t="shared" si="94"/>
        <v>0</v>
      </c>
      <c r="O594" s="95">
        <f t="shared" si="95"/>
        <v>0</v>
      </c>
      <c r="P594" s="95">
        <f t="shared" si="96"/>
        <v>0</v>
      </c>
      <c r="Q594" s="352">
        <f t="shared" si="97"/>
        <v>0</v>
      </c>
      <c r="R594" s="9"/>
      <c r="V594" s="32">
        <f t="shared" si="80"/>
        <v>0</v>
      </c>
    </row>
    <row r="595" spans="1:22" x14ac:dyDescent="0.2">
      <c r="A595" s="70">
        <f t="shared" si="81"/>
        <v>582</v>
      </c>
      <c r="B595" s="303">
        <f t="shared" si="90"/>
        <v>0</v>
      </c>
      <c r="C595" s="304"/>
      <c r="D595" s="106"/>
      <c r="E595" s="106"/>
      <c r="F595" s="4"/>
      <c r="G595" s="40"/>
      <c r="H595" s="60"/>
      <c r="I595" s="9"/>
      <c r="J595" s="245"/>
      <c r="K595" s="32">
        <f t="shared" si="91"/>
        <v>0</v>
      </c>
      <c r="L595" s="32">
        <f t="shared" si="92"/>
        <v>0</v>
      </c>
      <c r="M595" s="318" t="str">
        <f t="shared" si="93"/>
        <v xml:space="preserve"> </v>
      </c>
      <c r="N595" s="239">
        <f t="shared" si="94"/>
        <v>0</v>
      </c>
      <c r="O595" s="95">
        <f t="shared" si="95"/>
        <v>0</v>
      </c>
      <c r="P595" s="95">
        <f t="shared" si="96"/>
        <v>0</v>
      </c>
      <c r="Q595" s="352">
        <f t="shared" si="97"/>
        <v>0</v>
      </c>
      <c r="R595" s="9"/>
      <c r="V595" s="32">
        <f t="shared" si="80"/>
        <v>0</v>
      </c>
    </row>
    <row r="596" spans="1:22" x14ac:dyDescent="0.2">
      <c r="A596" s="70">
        <f t="shared" si="81"/>
        <v>583</v>
      </c>
      <c r="B596" s="303">
        <f t="shared" si="90"/>
        <v>0</v>
      </c>
      <c r="C596" s="304"/>
      <c r="D596" s="106"/>
      <c r="E596" s="106"/>
      <c r="F596" s="4"/>
      <c r="G596" s="40"/>
      <c r="H596" s="60"/>
      <c r="I596" s="9"/>
      <c r="J596" s="245"/>
      <c r="K596" s="32">
        <f t="shared" si="91"/>
        <v>0</v>
      </c>
      <c r="L596" s="32">
        <f t="shared" si="92"/>
        <v>0</v>
      </c>
      <c r="M596" s="318" t="str">
        <f t="shared" si="93"/>
        <v xml:space="preserve"> </v>
      </c>
      <c r="N596" s="239">
        <f t="shared" si="94"/>
        <v>0</v>
      </c>
      <c r="O596" s="95">
        <f t="shared" si="95"/>
        <v>0</v>
      </c>
      <c r="P596" s="95">
        <f t="shared" si="96"/>
        <v>0</v>
      </c>
      <c r="Q596" s="352">
        <f t="shared" si="97"/>
        <v>0</v>
      </c>
      <c r="R596" s="9"/>
      <c r="V596" s="32">
        <f t="shared" si="80"/>
        <v>0</v>
      </c>
    </row>
    <row r="597" spans="1:22" x14ac:dyDescent="0.2">
      <c r="A597" s="70">
        <f t="shared" si="81"/>
        <v>584</v>
      </c>
      <c r="B597" s="303">
        <f t="shared" si="90"/>
        <v>0</v>
      </c>
      <c r="C597" s="304"/>
      <c r="D597" s="106"/>
      <c r="E597" s="106"/>
      <c r="F597" s="4"/>
      <c r="G597" s="40"/>
      <c r="H597" s="60"/>
      <c r="I597" s="9"/>
      <c r="J597" s="245"/>
      <c r="K597" s="32">
        <f t="shared" si="91"/>
        <v>0</v>
      </c>
      <c r="L597" s="32">
        <f t="shared" si="92"/>
        <v>0</v>
      </c>
      <c r="M597" s="318" t="str">
        <f t="shared" si="93"/>
        <v xml:space="preserve"> </v>
      </c>
      <c r="N597" s="239">
        <f t="shared" si="94"/>
        <v>0</v>
      </c>
      <c r="O597" s="95">
        <f t="shared" si="95"/>
        <v>0</v>
      </c>
      <c r="P597" s="95">
        <f t="shared" si="96"/>
        <v>0</v>
      </c>
      <c r="Q597" s="352">
        <f t="shared" si="97"/>
        <v>0</v>
      </c>
      <c r="R597" s="9"/>
      <c r="V597" s="32">
        <f t="shared" si="80"/>
        <v>0</v>
      </c>
    </row>
    <row r="598" spans="1:22" x14ac:dyDescent="0.2">
      <c r="A598" s="70">
        <f t="shared" si="81"/>
        <v>585</v>
      </c>
      <c r="B598" s="303">
        <f t="shared" si="90"/>
        <v>0</v>
      </c>
      <c r="C598" s="304"/>
      <c r="D598" s="106"/>
      <c r="E598" s="106"/>
      <c r="F598" s="4"/>
      <c r="G598" s="40"/>
      <c r="H598" s="60"/>
      <c r="I598" s="9"/>
      <c r="J598" s="245"/>
      <c r="K598" s="32">
        <f t="shared" si="91"/>
        <v>0</v>
      </c>
      <c r="L598" s="32">
        <f t="shared" si="92"/>
        <v>0</v>
      </c>
      <c r="M598" s="318" t="str">
        <f t="shared" si="93"/>
        <v xml:space="preserve"> </v>
      </c>
      <c r="N598" s="239">
        <f t="shared" si="94"/>
        <v>0</v>
      </c>
      <c r="O598" s="95">
        <f t="shared" si="95"/>
        <v>0</v>
      </c>
      <c r="P598" s="95">
        <f t="shared" si="96"/>
        <v>0</v>
      </c>
      <c r="Q598" s="352">
        <f t="shared" si="97"/>
        <v>0</v>
      </c>
      <c r="R598" s="9"/>
      <c r="V598" s="32">
        <f t="shared" si="80"/>
        <v>0</v>
      </c>
    </row>
    <row r="599" spans="1:22" x14ac:dyDescent="0.2">
      <c r="A599" s="70">
        <f t="shared" si="81"/>
        <v>586</v>
      </c>
      <c r="B599" s="303">
        <f t="shared" si="90"/>
        <v>0</v>
      </c>
      <c r="C599" s="304"/>
      <c r="D599" s="106"/>
      <c r="E599" s="106"/>
      <c r="F599" s="4"/>
      <c r="G599" s="40"/>
      <c r="H599" s="60"/>
      <c r="I599" s="9"/>
      <c r="J599" s="245"/>
      <c r="K599" s="32">
        <f t="shared" si="91"/>
        <v>0</v>
      </c>
      <c r="L599" s="32">
        <f t="shared" si="92"/>
        <v>0</v>
      </c>
      <c r="M599" s="318" t="str">
        <f t="shared" si="93"/>
        <v xml:space="preserve"> </v>
      </c>
      <c r="N599" s="239">
        <f t="shared" si="94"/>
        <v>0</v>
      </c>
      <c r="O599" s="95">
        <f t="shared" si="95"/>
        <v>0</v>
      </c>
      <c r="P599" s="95">
        <f t="shared" si="96"/>
        <v>0</v>
      </c>
      <c r="Q599" s="352">
        <f t="shared" si="97"/>
        <v>0</v>
      </c>
      <c r="R599" s="9"/>
      <c r="V599" s="32">
        <f t="shared" si="80"/>
        <v>0</v>
      </c>
    </row>
    <row r="600" spans="1:22" x14ac:dyDescent="0.2">
      <c r="A600" s="70">
        <f t="shared" si="81"/>
        <v>587</v>
      </c>
      <c r="B600" s="303">
        <f t="shared" si="90"/>
        <v>0</v>
      </c>
      <c r="C600" s="304"/>
      <c r="D600" s="106"/>
      <c r="E600" s="106"/>
      <c r="F600" s="4"/>
      <c r="G600" s="40"/>
      <c r="H600" s="60"/>
      <c r="I600" s="9"/>
      <c r="J600" s="245"/>
      <c r="K600" s="32">
        <f t="shared" si="91"/>
        <v>0</v>
      </c>
      <c r="L600" s="32">
        <f t="shared" si="92"/>
        <v>0</v>
      </c>
      <c r="M600" s="318" t="str">
        <f t="shared" si="93"/>
        <v xml:space="preserve"> </v>
      </c>
      <c r="N600" s="239">
        <f t="shared" si="94"/>
        <v>0</v>
      </c>
      <c r="O600" s="95">
        <f t="shared" si="95"/>
        <v>0</v>
      </c>
      <c r="P600" s="95">
        <f t="shared" si="96"/>
        <v>0</v>
      </c>
      <c r="Q600" s="352">
        <f t="shared" si="97"/>
        <v>0</v>
      </c>
      <c r="R600" s="9"/>
      <c r="V600" s="32">
        <f t="shared" si="80"/>
        <v>0</v>
      </c>
    </row>
    <row r="601" spans="1:22" x14ac:dyDescent="0.2">
      <c r="A601" s="70">
        <f t="shared" si="81"/>
        <v>588</v>
      </c>
      <c r="B601" s="303">
        <f t="shared" si="90"/>
        <v>0</v>
      </c>
      <c r="C601" s="304"/>
      <c r="D601" s="106"/>
      <c r="E601" s="106"/>
      <c r="F601" s="4"/>
      <c r="G601" s="40"/>
      <c r="H601" s="60"/>
      <c r="I601" s="9"/>
      <c r="J601" s="245"/>
      <c r="K601" s="32">
        <f t="shared" si="91"/>
        <v>0</v>
      </c>
      <c r="L601" s="32">
        <f t="shared" si="92"/>
        <v>0</v>
      </c>
      <c r="M601" s="318" t="str">
        <f t="shared" si="93"/>
        <v xml:space="preserve"> </v>
      </c>
      <c r="N601" s="239">
        <f t="shared" si="94"/>
        <v>0</v>
      </c>
      <c r="O601" s="95">
        <f t="shared" si="95"/>
        <v>0</v>
      </c>
      <c r="P601" s="95">
        <f t="shared" si="96"/>
        <v>0</v>
      </c>
      <c r="Q601" s="352">
        <f t="shared" si="97"/>
        <v>0</v>
      </c>
      <c r="R601" s="9"/>
      <c r="V601" s="32">
        <f t="shared" si="80"/>
        <v>0</v>
      </c>
    </row>
    <row r="602" spans="1:22" x14ac:dyDescent="0.2">
      <c r="A602" s="70">
        <f t="shared" si="81"/>
        <v>589</v>
      </c>
      <c r="B602" s="303">
        <f t="shared" si="90"/>
        <v>0</v>
      </c>
      <c r="C602" s="304"/>
      <c r="D602" s="106"/>
      <c r="E602" s="106"/>
      <c r="F602" s="4"/>
      <c r="G602" s="40"/>
      <c r="H602" s="60"/>
      <c r="I602" s="9"/>
      <c r="J602" s="245"/>
      <c r="K602" s="32">
        <f t="shared" si="91"/>
        <v>0</v>
      </c>
      <c r="L602" s="32">
        <f t="shared" si="92"/>
        <v>0</v>
      </c>
      <c r="M602" s="318" t="str">
        <f t="shared" si="93"/>
        <v xml:space="preserve"> </v>
      </c>
      <c r="N602" s="239">
        <f t="shared" si="94"/>
        <v>0</v>
      </c>
      <c r="O602" s="95">
        <f t="shared" si="95"/>
        <v>0</v>
      </c>
      <c r="P602" s="95">
        <f t="shared" si="96"/>
        <v>0</v>
      </c>
      <c r="Q602" s="352">
        <f t="shared" si="97"/>
        <v>0</v>
      </c>
      <c r="R602" s="9"/>
      <c r="V602" s="32">
        <f t="shared" si="80"/>
        <v>0</v>
      </c>
    </row>
    <row r="603" spans="1:22" x14ac:dyDescent="0.2">
      <c r="A603" s="70">
        <f t="shared" si="81"/>
        <v>590</v>
      </c>
      <c r="B603" s="303">
        <f t="shared" si="90"/>
        <v>0</v>
      </c>
      <c r="C603" s="304"/>
      <c r="D603" s="106"/>
      <c r="E603" s="106"/>
      <c r="F603" s="4"/>
      <c r="G603" s="40"/>
      <c r="H603" s="60"/>
      <c r="I603" s="9"/>
      <c r="J603" s="245"/>
      <c r="K603" s="32">
        <f t="shared" si="91"/>
        <v>0</v>
      </c>
      <c r="L603" s="32">
        <f t="shared" si="92"/>
        <v>0</v>
      </c>
      <c r="M603" s="318" t="str">
        <f t="shared" si="93"/>
        <v xml:space="preserve"> </v>
      </c>
      <c r="N603" s="239">
        <f t="shared" si="94"/>
        <v>0</v>
      </c>
      <c r="O603" s="95">
        <f t="shared" si="95"/>
        <v>0</v>
      </c>
      <c r="P603" s="95">
        <f t="shared" si="96"/>
        <v>0</v>
      </c>
      <c r="Q603" s="352">
        <f t="shared" si="97"/>
        <v>0</v>
      </c>
      <c r="R603" s="9"/>
      <c r="V603" s="32">
        <f t="shared" si="80"/>
        <v>0</v>
      </c>
    </row>
    <row r="604" spans="1:22" x14ac:dyDescent="0.2">
      <c r="A604" s="70">
        <f t="shared" si="81"/>
        <v>591</v>
      </c>
      <c r="B604" s="303">
        <f t="shared" si="90"/>
        <v>0</v>
      </c>
      <c r="C604" s="304"/>
      <c r="D604" s="106"/>
      <c r="E604" s="106"/>
      <c r="F604" s="4"/>
      <c r="G604" s="40"/>
      <c r="H604" s="60"/>
      <c r="I604" s="9"/>
      <c r="J604" s="245"/>
      <c r="K604" s="32">
        <f t="shared" si="91"/>
        <v>0</v>
      </c>
      <c r="L604" s="32">
        <f t="shared" si="92"/>
        <v>0</v>
      </c>
      <c r="M604" s="318" t="str">
        <f t="shared" si="93"/>
        <v xml:space="preserve"> </v>
      </c>
      <c r="N604" s="239">
        <f t="shared" si="94"/>
        <v>0</v>
      </c>
      <c r="O604" s="95">
        <f t="shared" si="95"/>
        <v>0</v>
      </c>
      <c r="P604" s="95">
        <f t="shared" si="96"/>
        <v>0</v>
      </c>
      <c r="Q604" s="352">
        <f t="shared" si="97"/>
        <v>0</v>
      </c>
      <c r="R604" s="9"/>
      <c r="V604" s="32">
        <f t="shared" si="80"/>
        <v>0</v>
      </c>
    </row>
    <row r="605" spans="1:22" x14ac:dyDescent="0.2">
      <c r="A605" s="70">
        <f t="shared" si="81"/>
        <v>592</v>
      </c>
      <c r="B605" s="303">
        <f t="shared" si="90"/>
        <v>0</v>
      </c>
      <c r="C605" s="304"/>
      <c r="D605" s="106"/>
      <c r="E605" s="106"/>
      <c r="F605" s="4"/>
      <c r="G605" s="40"/>
      <c r="H605" s="60"/>
      <c r="I605" s="9"/>
      <c r="J605" s="245"/>
      <c r="K605" s="32">
        <f t="shared" si="91"/>
        <v>0</v>
      </c>
      <c r="L605" s="32">
        <f t="shared" si="92"/>
        <v>0</v>
      </c>
      <c r="M605" s="318" t="str">
        <f t="shared" si="93"/>
        <v xml:space="preserve"> </v>
      </c>
      <c r="N605" s="239">
        <f t="shared" si="94"/>
        <v>0</v>
      </c>
      <c r="O605" s="95">
        <f t="shared" si="95"/>
        <v>0</v>
      </c>
      <c r="P605" s="95">
        <f t="shared" si="96"/>
        <v>0</v>
      </c>
      <c r="Q605" s="352">
        <f t="shared" si="97"/>
        <v>0</v>
      </c>
      <c r="R605" s="9"/>
      <c r="V605" s="32">
        <f t="shared" si="80"/>
        <v>0</v>
      </c>
    </row>
    <row r="606" spans="1:22" x14ac:dyDescent="0.2">
      <c r="A606" s="70">
        <f t="shared" si="81"/>
        <v>593</v>
      </c>
      <c r="B606" s="303">
        <f t="shared" si="90"/>
        <v>0</v>
      </c>
      <c r="C606" s="304"/>
      <c r="D606" s="106"/>
      <c r="E606" s="106"/>
      <c r="F606" s="4"/>
      <c r="G606" s="40"/>
      <c r="H606" s="60"/>
      <c r="I606" s="9"/>
      <c r="J606" s="245"/>
      <c r="K606" s="32">
        <f t="shared" si="91"/>
        <v>0</v>
      </c>
      <c r="L606" s="32">
        <f t="shared" si="92"/>
        <v>0</v>
      </c>
      <c r="M606" s="318" t="str">
        <f t="shared" si="93"/>
        <v xml:space="preserve"> </v>
      </c>
      <c r="N606" s="239">
        <f t="shared" si="94"/>
        <v>0</v>
      </c>
      <c r="O606" s="95">
        <f t="shared" si="95"/>
        <v>0</v>
      </c>
      <c r="P606" s="95">
        <f t="shared" si="96"/>
        <v>0</v>
      </c>
      <c r="Q606" s="352">
        <f t="shared" si="97"/>
        <v>0</v>
      </c>
      <c r="R606" s="9"/>
      <c r="V606" s="32">
        <f t="shared" si="80"/>
        <v>0</v>
      </c>
    </row>
    <row r="607" spans="1:22" x14ac:dyDescent="0.2">
      <c r="A607" s="70">
        <f t="shared" si="81"/>
        <v>594</v>
      </c>
      <c r="B607" s="303">
        <f t="shared" si="90"/>
        <v>0</v>
      </c>
      <c r="C607" s="304"/>
      <c r="D607" s="106"/>
      <c r="E607" s="106"/>
      <c r="F607" s="4"/>
      <c r="G607" s="40"/>
      <c r="H607" s="60"/>
      <c r="I607" s="9"/>
      <c r="J607" s="245"/>
      <c r="K607" s="32">
        <f t="shared" si="91"/>
        <v>0</v>
      </c>
      <c r="L607" s="32">
        <f t="shared" si="92"/>
        <v>0</v>
      </c>
      <c r="M607" s="318" t="str">
        <f t="shared" si="93"/>
        <v xml:space="preserve"> </v>
      </c>
      <c r="N607" s="239">
        <f t="shared" si="94"/>
        <v>0</v>
      </c>
      <c r="O607" s="95">
        <f t="shared" si="95"/>
        <v>0</v>
      </c>
      <c r="P607" s="95">
        <f t="shared" si="96"/>
        <v>0</v>
      </c>
      <c r="Q607" s="352">
        <f t="shared" si="97"/>
        <v>0</v>
      </c>
      <c r="R607" s="9"/>
      <c r="V607" s="32">
        <f t="shared" si="80"/>
        <v>0</v>
      </c>
    </row>
    <row r="608" spans="1:22" x14ac:dyDescent="0.2">
      <c r="A608" s="70">
        <f t="shared" si="81"/>
        <v>595</v>
      </c>
      <c r="B608" s="303">
        <f t="shared" si="90"/>
        <v>0</v>
      </c>
      <c r="C608" s="304"/>
      <c r="D608" s="106"/>
      <c r="E608" s="106"/>
      <c r="F608" s="4"/>
      <c r="G608" s="40"/>
      <c r="H608" s="60"/>
      <c r="I608" s="9"/>
      <c r="J608" s="245"/>
      <c r="K608" s="32">
        <f t="shared" si="91"/>
        <v>0</v>
      </c>
      <c r="L608" s="32">
        <f t="shared" si="92"/>
        <v>0</v>
      </c>
      <c r="M608" s="318" t="str">
        <f t="shared" si="93"/>
        <v xml:space="preserve"> </v>
      </c>
      <c r="N608" s="239">
        <f t="shared" si="94"/>
        <v>0</v>
      </c>
      <c r="O608" s="95">
        <f t="shared" si="95"/>
        <v>0</v>
      </c>
      <c r="P608" s="95">
        <f t="shared" si="96"/>
        <v>0</v>
      </c>
      <c r="Q608" s="352">
        <f t="shared" si="97"/>
        <v>0</v>
      </c>
      <c r="R608" s="9"/>
      <c r="V608" s="32">
        <f t="shared" si="80"/>
        <v>0</v>
      </c>
    </row>
    <row r="609" spans="1:22" x14ac:dyDescent="0.2">
      <c r="A609" s="70">
        <f t="shared" si="81"/>
        <v>596</v>
      </c>
      <c r="B609" s="303">
        <f t="shared" si="90"/>
        <v>0</v>
      </c>
      <c r="C609" s="304"/>
      <c r="D609" s="106"/>
      <c r="E609" s="106"/>
      <c r="F609" s="4"/>
      <c r="G609" s="40"/>
      <c r="H609" s="60"/>
      <c r="I609" s="9"/>
      <c r="J609" s="245"/>
      <c r="K609" s="32">
        <f t="shared" si="91"/>
        <v>0</v>
      </c>
      <c r="L609" s="32">
        <f t="shared" si="92"/>
        <v>0</v>
      </c>
      <c r="M609" s="318" t="str">
        <f t="shared" si="93"/>
        <v xml:space="preserve"> </v>
      </c>
      <c r="N609" s="239">
        <f t="shared" si="94"/>
        <v>0</v>
      </c>
      <c r="O609" s="95">
        <f t="shared" si="95"/>
        <v>0</v>
      </c>
      <c r="P609" s="95">
        <f t="shared" si="96"/>
        <v>0</v>
      </c>
      <c r="Q609" s="352">
        <f t="shared" si="97"/>
        <v>0</v>
      </c>
      <c r="R609" s="9"/>
      <c r="V609" s="32">
        <f t="shared" si="80"/>
        <v>0</v>
      </c>
    </row>
    <row r="610" spans="1:22" x14ac:dyDescent="0.2">
      <c r="A610" s="70">
        <f t="shared" si="81"/>
        <v>597</v>
      </c>
      <c r="B610" s="303">
        <f t="shared" si="90"/>
        <v>0</v>
      </c>
      <c r="C610" s="304"/>
      <c r="D610" s="106"/>
      <c r="E610" s="106"/>
      <c r="F610" s="4"/>
      <c r="G610" s="40"/>
      <c r="H610" s="60"/>
      <c r="I610" s="9"/>
      <c r="J610" s="245"/>
      <c r="K610" s="32">
        <f t="shared" si="91"/>
        <v>0</v>
      </c>
      <c r="L610" s="32">
        <f t="shared" si="92"/>
        <v>0</v>
      </c>
      <c r="M610" s="318" t="str">
        <f t="shared" si="93"/>
        <v xml:space="preserve"> </v>
      </c>
      <c r="N610" s="239">
        <f t="shared" si="94"/>
        <v>0</v>
      </c>
      <c r="O610" s="95">
        <f t="shared" si="95"/>
        <v>0</v>
      </c>
      <c r="P610" s="95">
        <f t="shared" si="96"/>
        <v>0</v>
      </c>
      <c r="Q610" s="352">
        <f t="shared" si="97"/>
        <v>0</v>
      </c>
      <c r="R610" s="9"/>
      <c r="V610" s="32">
        <f t="shared" si="80"/>
        <v>0</v>
      </c>
    </row>
    <row r="611" spans="1:22" x14ac:dyDescent="0.2">
      <c r="A611" s="70">
        <f t="shared" si="81"/>
        <v>598</v>
      </c>
      <c r="B611" s="303">
        <f t="shared" si="90"/>
        <v>0</v>
      </c>
      <c r="C611" s="304"/>
      <c r="D611" s="106"/>
      <c r="E611" s="106"/>
      <c r="F611" s="4"/>
      <c r="G611" s="40"/>
      <c r="H611" s="60"/>
      <c r="I611" s="9"/>
      <c r="J611" s="245"/>
      <c r="K611" s="32">
        <f t="shared" si="91"/>
        <v>0</v>
      </c>
      <c r="L611" s="32">
        <f t="shared" si="92"/>
        <v>0</v>
      </c>
      <c r="M611" s="318" t="str">
        <f t="shared" si="93"/>
        <v xml:space="preserve"> </v>
      </c>
      <c r="N611" s="239">
        <f t="shared" si="94"/>
        <v>0</v>
      </c>
      <c r="O611" s="95">
        <f t="shared" si="95"/>
        <v>0</v>
      </c>
      <c r="P611" s="95">
        <f t="shared" si="96"/>
        <v>0</v>
      </c>
      <c r="Q611" s="352">
        <f t="shared" si="97"/>
        <v>0</v>
      </c>
      <c r="R611" s="9"/>
      <c r="V611" s="32">
        <f t="shared" si="80"/>
        <v>0</v>
      </c>
    </row>
    <row r="612" spans="1:22" x14ac:dyDescent="0.2">
      <c r="A612" s="70">
        <f t="shared" si="81"/>
        <v>599</v>
      </c>
      <c r="B612" s="303">
        <f t="shared" si="90"/>
        <v>0</v>
      </c>
      <c r="C612" s="304"/>
      <c r="D612" s="106"/>
      <c r="E612" s="106"/>
      <c r="F612" s="4"/>
      <c r="G612" s="40"/>
      <c r="H612" s="60"/>
      <c r="I612" s="9"/>
      <c r="J612" s="245"/>
      <c r="K612" s="32">
        <f t="shared" si="91"/>
        <v>0</v>
      </c>
      <c r="L612" s="32">
        <f t="shared" si="92"/>
        <v>0</v>
      </c>
      <c r="M612" s="318" t="str">
        <f t="shared" si="93"/>
        <v xml:space="preserve"> </v>
      </c>
      <c r="N612" s="239">
        <f t="shared" si="94"/>
        <v>0</v>
      </c>
      <c r="O612" s="95">
        <f t="shared" si="95"/>
        <v>0</v>
      </c>
      <c r="P612" s="95">
        <f t="shared" si="96"/>
        <v>0</v>
      </c>
      <c r="Q612" s="352">
        <f t="shared" si="97"/>
        <v>0</v>
      </c>
      <c r="R612" s="9"/>
      <c r="V612" s="32">
        <f t="shared" si="80"/>
        <v>0</v>
      </c>
    </row>
    <row r="613" spans="1:22" x14ac:dyDescent="0.2">
      <c r="A613" s="70">
        <f t="shared" si="81"/>
        <v>600</v>
      </c>
      <c r="B613" s="303">
        <f t="shared" si="90"/>
        <v>0</v>
      </c>
      <c r="C613" s="304"/>
      <c r="D613" s="106"/>
      <c r="E613" s="106"/>
      <c r="F613" s="4"/>
      <c r="G613" s="40"/>
      <c r="H613" s="60"/>
      <c r="I613" s="9"/>
      <c r="J613" s="245"/>
      <c r="K613" s="32">
        <f t="shared" si="91"/>
        <v>0</v>
      </c>
      <c r="L613" s="32">
        <f t="shared" si="92"/>
        <v>0</v>
      </c>
      <c r="M613" s="318" t="str">
        <f t="shared" si="93"/>
        <v xml:space="preserve"> </v>
      </c>
      <c r="N613" s="239">
        <f t="shared" si="94"/>
        <v>0</v>
      </c>
      <c r="O613" s="95">
        <f t="shared" si="95"/>
        <v>0</v>
      </c>
      <c r="P613" s="95">
        <f t="shared" si="96"/>
        <v>0</v>
      </c>
      <c r="Q613" s="352">
        <f t="shared" si="97"/>
        <v>0</v>
      </c>
      <c r="R613" s="9"/>
      <c r="V613" s="32">
        <f t="shared" si="80"/>
        <v>0</v>
      </c>
    </row>
    <row r="614" spans="1:22" x14ac:dyDescent="0.2">
      <c r="A614" s="70">
        <f t="shared" si="81"/>
        <v>601</v>
      </c>
      <c r="B614" s="303">
        <f t="shared" si="90"/>
        <v>0</v>
      </c>
      <c r="C614" s="304"/>
      <c r="D614" s="106"/>
      <c r="E614" s="106"/>
      <c r="F614" s="4"/>
      <c r="G614" s="40"/>
      <c r="H614" s="60"/>
      <c r="I614" s="9"/>
      <c r="J614" s="245"/>
      <c r="K614" s="32">
        <f t="shared" si="91"/>
        <v>0</v>
      </c>
      <c r="L614" s="32">
        <f t="shared" si="92"/>
        <v>0</v>
      </c>
      <c r="M614" s="318" t="str">
        <f t="shared" si="93"/>
        <v xml:space="preserve"> </v>
      </c>
      <c r="N614" s="239">
        <f t="shared" si="94"/>
        <v>0</v>
      </c>
      <c r="O614" s="95">
        <f t="shared" si="95"/>
        <v>0</v>
      </c>
      <c r="P614" s="95">
        <f t="shared" si="96"/>
        <v>0</v>
      </c>
      <c r="Q614" s="352">
        <f t="shared" si="97"/>
        <v>0</v>
      </c>
      <c r="R614" s="9"/>
      <c r="V614" s="32">
        <f t="shared" si="80"/>
        <v>0</v>
      </c>
    </row>
    <row r="615" spans="1:22" x14ac:dyDescent="0.2">
      <c r="A615" s="70">
        <f t="shared" si="81"/>
        <v>602</v>
      </c>
      <c r="B615" s="303">
        <f t="shared" si="90"/>
        <v>0</v>
      </c>
      <c r="C615" s="304"/>
      <c r="D615" s="106"/>
      <c r="E615" s="106"/>
      <c r="F615" s="4"/>
      <c r="G615" s="40"/>
      <c r="H615" s="60"/>
      <c r="I615" s="9"/>
      <c r="J615" s="245"/>
      <c r="K615" s="32">
        <f t="shared" si="91"/>
        <v>0</v>
      </c>
      <c r="L615" s="32">
        <f t="shared" si="92"/>
        <v>0</v>
      </c>
      <c r="M615" s="318" t="str">
        <f t="shared" si="93"/>
        <v xml:space="preserve"> </v>
      </c>
      <c r="N615" s="239">
        <f t="shared" si="94"/>
        <v>0</v>
      </c>
      <c r="O615" s="95">
        <f t="shared" si="95"/>
        <v>0</v>
      </c>
      <c r="P615" s="95">
        <f t="shared" si="96"/>
        <v>0</v>
      </c>
      <c r="Q615" s="352">
        <f t="shared" si="97"/>
        <v>0</v>
      </c>
      <c r="R615" s="9"/>
      <c r="V615" s="32">
        <f t="shared" si="80"/>
        <v>0</v>
      </c>
    </row>
    <row r="616" spans="1:22" x14ac:dyDescent="0.2">
      <c r="A616" s="70">
        <f t="shared" si="81"/>
        <v>603</v>
      </c>
      <c r="B616" s="303">
        <f t="shared" si="90"/>
        <v>0</v>
      </c>
      <c r="C616" s="304"/>
      <c r="D616" s="106"/>
      <c r="E616" s="106"/>
      <c r="F616" s="4"/>
      <c r="G616" s="40"/>
      <c r="H616" s="60"/>
      <c r="I616" s="9"/>
      <c r="J616" s="245"/>
      <c r="K616" s="32">
        <f t="shared" si="91"/>
        <v>0</v>
      </c>
      <c r="L616" s="32">
        <f t="shared" si="92"/>
        <v>0</v>
      </c>
      <c r="M616" s="318" t="str">
        <f t="shared" si="93"/>
        <v xml:space="preserve"> </v>
      </c>
      <c r="N616" s="239">
        <f t="shared" si="94"/>
        <v>0</v>
      </c>
      <c r="O616" s="95">
        <f t="shared" si="95"/>
        <v>0</v>
      </c>
      <c r="P616" s="95">
        <f t="shared" si="96"/>
        <v>0</v>
      </c>
      <c r="Q616" s="352">
        <f t="shared" si="97"/>
        <v>0</v>
      </c>
      <c r="R616" s="9"/>
      <c r="V616" s="32">
        <f t="shared" si="80"/>
        <v>0</v>
      </c>
    </row>
    <row r="617" spans="1:22" x14ac:dyDescent="0.2">
      <c r="A617" s="70">
        <f t="shared" si="81"/>
        <v>604</v>
      </c>
      <c r="B617" s="303">
        <f t="shared" si="90"/>
        <v>0</v>
      </c>
      <c r="C617" s="304"/>
      <c r="D617" s="106"/>
      <c r="E617" s="106"/>
      <c r="F617" s="4"/>
      <c r="G617" s="40"/>
      <c r="H617" s="60"/>
      <c r="I617" s="9"/>
      <c r="J617" s="245"/>
      <c r="K617" s="32">
        <f t="shared" si="91"/>
        <v>0</v>
      </c>
      <c r="L617" s="32">
        <f t="shared" si="92"/>
        <v>0</v>
      </c>
      <c r="M617" s="318" t="str">
        <f t="shared" si="93"/>
        <v xml:space="preserve"> </v>
      </c>
      <c r="N617" s="239">
        <f t="shared" si="94"/>
        <v>0</v>
      </c>
      <c r="O617" s="95">
        <f t="shared" si="95"/>
        <v>0</v>
      </c>
      <c r="P617" s="95">
        <f t="shared" si="96"/>
        <v>0</v>
      </c>
      <c r="Q617" s="352">
        <f t="shared" si="97"/>
        <v>0</v>
      </c>
      <c r="R617" s="9"/>
      <c r="V617" s="32">
        <f t="shared" si="80"/>
        <v>0</v>
      </c>
    </row>
    <row r="618" spans="1:22" x14ac:dyDescent="0.2">
      <c r="A618" s="70">
        <f t="shared" si="81"/>
        <v>605</v>
      </c>
      <c r="B618" s="303">
        <f t="shared" si="90"/>
        <v>0</v>
      </c>
      <c r="C618" s="304"/>
      <c r="D618" s="106"/>
      <c r="E618" s="106"/>
      <c r="F618" s="4"/>
      <c r="G618" s="40"/>
      <c r="H618" s="60"/>
      <c r="I618" s="9"/>
      <c r="J618" s="245"/>
      <c r="K618" s="32">
        <f t="shared" si="91"/>
        <v>0</v>
      </c>
      <c r="L618" s="32">
        <f t="shared" si="92"/>
        <v>0</v>
      </c>
      <c r="M618" s="318" t="str">
        <f t="shared" si="93"/>
        <v xml:space="preserve"> </v>
      </c>
      <c r="N618" s="239">
        <f t="shared" si="94"/>
        <v>0</v>
      </c>
      <c r="O618" s="95">
        <f t="shared" si="95"/>
        <v>0</v>
      </c>
      <c r="P618" s="95">
        <f t="shared" si="96"/>
        <v>0</v>
      </c>
      <c r="Q618" s="352">
        <f t="shared" si="97"/>
        <v>0</v>
      </c>
      <c r="R618" s="9"/>
      <c r="V618" s="32">
        <f t="shared" si="80"/>
        <v>0</v>
      </c>
    </row>
    <row r="619" spans="1:22" x14ac:dyDescent="0.2">
      <c r="A619" s="70">
        <f t="shared" si="81"/>
        <v>606</v>
      </c>
      <c r="B619" s="303">
        <f t="shared" si="90"/>
        <v>0</v>
      </c>
      <c r="C619" s="304"/>
      <c r="D619" s="106"/>
      <c r="E619" s="106"/>
      <c r="F619" s="4"/>
      <c r="G619" s="40"/>
      <c r="H619" s="60"/>
      <c r="I619" s="9"/>
      <c r="J619" s="245"/>
      <c r="K619" s="32">
        <f t="shared" si="91"/>
        <v>0</v>
      </c>
      <c r="L619" s="32">
        <f t="shared" si="92"/>
        <v>0</v>
      </c>
      <c r="M619" s="318" t="str">
        <f t="shared" si="93"/>
        <v xml:space="preserve"> </v>
      </c>
      <c r="N619" s="239">
        <f t="shared" si="94"/>
        <v>0</v>
      </c>
      <c r="O619" s="95">
        <f t="shared" si="95"/>
        <v>0</v>
      </c>
      <c r="P619" s="95">
        <f t="shared" si="96"/>
        <v>0</v>
      </c>
      <c r="Q619" s="352">
        <f t="shared" si="97"/>
        <v>0</v>
      </c>
      <c r="R619" s="9"/>
      <c r="V619" s="32">
        <f t="shared" si="80"/>
        <v>0</v>
      </c>
    </row>
    <row r="620" spans="1:22" x14ac:dyDescent="0.2">
      <c r="A620" s="70">
        <f t="shared" si="81"/>
        <v>607</v>
      </c>
      <c r="B620" s="303">
        <f t="shared" si="90"/>
        <v>0</v>
      </c>
      <c r="C620" s="304"/>
      <c r="D620" s="106"/>
      <c r="E620" s="106"/>
      <c r="F620" s="4"/>
      <c r="G620" s="40"/>
      <c r="H620" s="60"/>
      <c r="I620" s="9"/>
      <c r="J620" s="245"/>
      <c r="K620" s="32">
        <f t="shared" si="91"/>
        <v>0</v>
      </c>
      <c r="L620" s="32">
        <f t="shared" si="92"/>
        <v>0</v>
      </c>
      <c r="M620" s="318" t="str">
        <f t="shared" si="93"/>
        <v xml:space="preserve"> </v>
      </c>
      <c r="N620" s="239">
        <f t="shared" si="94"/>
        <v>0</v>
      </c>
      <c r="O620" s="95">
        <f t="shared" si="95"/>
        <v>0</v>
      </c>
      <c r="P620" s="95">
        <f t="shared" si="96"/>
        <v>0</v>
      </c>
      <c r="Q620" s="352">
        <f t="shared" si="97"/>
        <v>0</v>
      </c>
      <c r="R620" s="9"/>
      <c r="V620" s="32">
        <f t="shared" si="80"/>
        <v>0</v>
      </c>
    </row>
    <row r="621" spans="1:22" x14ac:dyDescent="0.2">
      <c r="A621" s="70">
        <f t="shared" si="81"/>
        <v>608</v>
      </c>
      <c r="B621" s="303">
        <f t="shared" si="90"/>
        <v>0</v>
      </c>
      <c r="C621" s="304"/>
      <c r="D621" s="106"/>
      <c r="E621" s="106"/>
      <c r="F621" s="4"/>
      <c r="G621" s="40"/>
      <c r="H621" s="60"/>
      <c r="I621" s="9"/>
      <c r="J621" s="245"/>
      <c r="K621" s="32">
        <f t="shared" si="91"/>
        <v>0</v>
      </c>
      <c r="L621" s="32">
        <f t="shared" si="92"/>
        <v>0</v>
      </c>
      <c r="M621" s="318" t="str">
        <f t="shared" si="93"/>
        <v xml:space="preserve"> </v>
      </c>
      <c r="N621" s="239">
        <f t="shared" si="94"/>
        <v>0</v>
      </c>
      <c r="O621" s="95">
        <f t="shared" si="95"/>
        <v>0</v>
      </c>
      <c r="P621" s="95">
        <f t="shared" si="96"/>
        <v>0</v>
      </c>
      <c r="Q621" s="352">
        <f t="shared" si="97"/>
        <v>0</v>
      </c>
      <c r="R621" s="9"/>
      <c r="V621" s="32">
        <f t="shared" si="80"/>
        <v>0</v>
      </c>
    </row>
    <row r="622" spans="1:22" x14ac:dyDescent="0.2">
      <c r="A622" s="70">
        <f t="shared" si="81"/>
        <v>609</v>
      </c>
      <c r="B622" s="303">
        <f t="shared" si="90"/>
        <v>0</v>
      </c>
      <c r="C622" s="304"/>
      <c r="D622" s="106"/>
      <c r="E622" s="106"/>
      <c r="F622" s="4"/>
      <c r="G622" s="40"/>
      <c r="H622" s="60"/>
      <c r="I622" s="9"/>
      <c r="J622" s="245"/>
      <c r="K622" s="32">
        <f t="shared" si="91"/>
        <v>0</v>
      </c>
      <c r="L622" s="32">
        <f t="shared" si="92"/>
        <v>0</v>
      </c>
      <c r="M622" s="318" t="str">
        <f t="shared" si="93"/>
        <v xml:space="preserve"> </v>
      </c>
      <c r="N622" s="239">
        <f t="shared" si="94"/>
        <v>0</v>
      </c>
      <c r="O622" s="95">
        <f t="shared" si="95"/>
        <v>0</v>
      </c>
      <c r="P622" s="95">
        <f t="shared" si="96"/>
        <v>0</v>
      </c>
      <c r="Q622" s="352">
        <f t="shared" si="97"/>
        <v>0</v>
      </c>
      <c r="R622" s="9"/>
      <c r="V622" s="32">
        <f t="shared" si="80"/>
        <v>0</v>
      </c>
    </row>
    <row r="623" spans="1:22" x14ac:dyDescent="0.2">
      <c r="A623" s="70">
        <f t="shared" si="81"/>
        <v>610</v>
      </c>
      <c r="B623" s="303">
        <f t="shared" si="90"/>
        <v>0</v>
      </c>
      <c r="C623" s="304"/>
      <c r="D623" s="106"/>
      <c r="E623" s="106"/>
      <c r="F623" s="4"/>
      <c r="G623" s="40"/>
      <c r="H623" s="60"/>
      <c r="I623" s="9"/>
      <c r="J623" s="245"/>
      <c r="K623" s="32">
        <f t="shared" si="91"/>
        <v>0</v>
      </c>
      <c r="L623" s="32">
        <f t="shared" si="92"/>
        <v>0</v>
      </c>
      <c r="M623" s="318" t="str">
        <f t="shared" si="93"/>
        <v xml:space="preserve"> </v>
      </c>
      <c r="N623" s="239">
        <f t="shared" si="94"/>
        <v>0</v>
      </c>
      <c r="O623" s="95">
        <f t="shared" si="95"/>
        <v>0</v>
      </c>
      <c r="P623" s="95">
        <f t="shared" si="96"/>
        <v>0</v>
      </c>
      <c r="Q623" s="352">
        <f t="shared" si="97"/>
        <v>0</v>
      </c>
      <c r="R623" s="9"/>
      <c r="V623" s="32">
        <f t="shared" si="80"/>
        <v>0</v>
      </c>
    </row>
    <row r="624" spans="1:22" x14ac:dyDescent="0.2">
      <c r="A624" s="70">
        <f t="shared" si="81"/>
        <v>611</v>
      </c>
      <c r="B624" s="303">
        <f t="shared" si="90"/>
        <v>0</v>
      </c>
      <c r="C624" s="304"/>
      <c r="D624" s="106"/>
      <c r="E624" s="106"/>
      <c r="F624" s="4"/>
      <c r="G624" s="40"/>
      <c r="H624" s="60"/>
      <c r="I624" s="9"/>
      <c r="J624" s="245"/>
      <c r="K624" s="32">
        <f t="shared" si="91"/>
        <v>0</v>
      </c>
      <c r="L624" s="32">
        <f t="shared" si="92"/>
        <v>0</v>
      </c>
      <c r="M624" s="318" t="str">
        <f t="shared" si="93"/>
        <v xml:space="preserve"> </v>
      </c>
      <c r="N624" s="239">
        <f t="shared" si="94"/>
        <v>0</v>
      </c>
      <c r="O624" s="95">
        <f t="shared" si="95"/>
        <v>0</v>
      </c>
      <c r="P624" s="95">
        <f t="shared" si="96"/>
        <v>0</v>
      </c>
      <c r="Q624" s="352">
        <f t="shared" si="97"/>
        <v>0</v>
      </c>
      <c r="R624" s="9"/>
      <c r="V624" s="32">
        <f t="shared" si="80"/>
        <v>0</v>
      </c>
    </row>
    <row r="625" spans="1:22" x14ac:dyDescent="0.2">
      <c r="A625" s="70">
        <f t="shared" si="81"/>
        <v>612</v>
      </c>
      <c r="B625" s="303">
        <f t="shared" si="90"/>
        <v>0</v>
      </c>
      <c r="C625" s="304"/>
      <c r="D625" s="106"/>
      <c r="E625" s="106"/>
      <c r="F625" s="4"/>
      <c r="G625" s="40"/>
      <c r="H625" s="60"/>
      <c r="I625" s="9"/>
      <c r="J625" s="245"/>
      <c r="K625" s="32">
        <f t="shared" si="91"/>
        <v>0</v>
      </c>
      <c r="L625" s="32">
        <f t="shared" si="92"/>
        <v>0</v>
      </c>
      <c r="M625" s="318" t="str">
        <f t="shared" si="93"/>
        <v xml:space="preserve"> </v>
      </c>
      <c r="N625" s="239">
        <f t="shared" si="94"/>
        <v>0</v>
      </c>
      <c r="O625" s="95">
        <f t="shared" si="95"/>
        <v>0</v>
      </c>
      <c r="P625" s="95">
        <f t="shared" si="96"/>
        <v>0</v>
      </c>
      <c r="Q625" s="352">
        <f t="shared" si="97"/>
        <v>0</v>
      </c>
      <c r="R625" s="9"/>
      <c r="V625" s="32">
        <f t="shared" si="80"/>
        <v>0</v>
      </c>
    </row>
    <row r="626" spans="1:22" x14ac:dyDescent="0.2">
      <c r="A626" s="70">
        <f t="shared" si="81"/>
        <v>613</v>
      </c>
      <c r="B626" s="303">
        <f t="shared" si="90"/>
        <v>0</v>
      </c>
      <c r="C626" s="304"/>
      <c r="D626" s="106"/>
      <c r="E626" s="106"/>
      <c r="F626" s="4"/>
      <c r="G626" s="40"/>
      <c r="H626" s="60"/>
      <c r="I626" s="9"/>
      <c r="J626" s="245"/>
      <c r="K626" s="32">
        <f t="shared" si="91"/>
        <v>0</v>
      </c>
      <c r="L626" s="32">
        <f t="shared" si="92"/>
        <v>0</v>
      </c>
      <c r="M626" s="318" t="str">
        <f t="shared" si="93"/>
        <v xml:space="preserve"> </v>
      </c>
      <c r="N626" s="239">
        <f t="shared" si="94"/>
        <v>0</v>
      </c>
      <c r="O626" s="95">
        <f t="shared" si="95"/>
        <v>0</v>
      </c>
      <c r="P626" s="95">
        <f t="shared" si="96"/>
        <v>0</v>
      </c>
      <c r="Q626" s="352">
        <f t="shared" si="97"/>
        <v>0</v>
      </c>
      <c r="R626" s="9"/>
      <c r="V626" s="32">
        <f t="shared" si="80"/>
        <v>0</v>
      </c>
    </row>
    <row r="627" spans="1:22" x14ac:dyDescent="0.2">
      <c r="A627" s="70">
        <f t="shared" si="81"/>
        <v>614</v>
      </c>
      <c r="B627" s="303">
        <f t="shared" si="90"/>
        <v>0</v>
      </c>
      <c r="C627" s="304"/>
      <c r="D627" s="106"/>
      <c r="E627" s="106"/>
      <c r="F627" s="4"/>
      <c r="G627" s="40"/>
      <c r="H627" s="60"/>
      <c r="I627" s="9"/>
      <c r="J627" s="245"/>
      <c r="K627" s="32">
        <f t="shared" si="91"/>
        <v>0</v>
      </c>
      <c r="L627" s="32">
        <f t="shared" si="92"/>
        <v>0</v>
      </c>
      <c r="M627" s="318" t="str">
        <f t="shared" si="93"/>
        <v xml:space="preserve"> </v>
      </c>
      <c r="N627" s="239">
        <f t="shared" si="94"/>
        <v>0</v>
      </c>
      <c r="O627" s="95">
        <f t="shared" si="95"/>
        <v>0</v>
      </c>
      <c r="P627" s="95">
        <f t="shared" si="96"/>
        <v>0</v>
      </c>
      <c r="Q627" s="352">
        <f t="shared" si="97"/>
        <v>0</v>
      </c>
      <c r="R627" s="9"/>
      <c r="V627" s="32">
        <f t="shared" si="80"/>
        <v>0</v>
      </c>
    </row>
    <row r="628" spans="1:22" x14ac:dyDescent="0.2">
      <c r="A628" s="70">
        <f t="shared" si="81"/>
        <v>615</v>
      </c>
      <c r="B628" s="303">
        <f t="shared" ref="B628:B691" si="98">IF(ISBLANK(E628),0,VLOOKUP(TRIM(E628),AllVarieties,4,FALSE))</f>
        <v>0</v>
      </c>
      <c r="C628" s="304"/>
      <c r="D628" s="106"/>
      <c r="E628" s="106"/>
      <c r="F628" s="4"/>
      <c r="G628" s="40"/>
      <c r="H628" s="60"/>
      <c r="I628" s="9"/>
      <c r="J628" s="245"/>
      <c r="K628" s="32">
        <f t="shared" ref="K628:K691" si="99">IF(ISNA(+B628),1,0)</f>
        <v>0</v>
      </c>
      <c r="L628" s="32">
        <f t="shared" ref="L628:L691" si="100">IF(ISERR(+B628),1,0)</f>
        <v>0</v>
      </c>
      <c r="M628" s="318" t="str">
        <f t="shared" ref="M628:M691" si="101">IF(+J628=0," ", IF(+J628=1," ","ERROR"))</f>
        <v xml:space="preserve"> </v>
      </c>
      <c r="N628" s="239">
        <f t="shared" ref="N628:N691" si="102">IF(+J628=1,IF(G628&gt;0, +G628, 0),0)</f>
        <v>0</v>
      </c>
      <c r="O628" s="95">
        <f t="shared" ref="O628:O691" si="103">IF(VALUE(F628)&lt;1,0,IF(VALUE(F628)&gt;17,0,VLOOKUP(VALUE(B628),T10Value,VALUE(F628)+1,FALSE)))</f>
        <v>0</v>
      </c>
      <c r="P628" s="95">
        <f t="shared" ref="P628:P691" si="104">ROUND(+N628,1)*O628</f>
        <v>0</v>
      </c>
      <c r="Q628" s="352">
        <f t="shared" ref="Q628:Q691" si="105">+P628*PDArate</f>
        <v>0</v>
      </c>
      <c r="R628" s="9"/>
      <c r="V628" s="32">
        <f t="shared" si="80"/>
        <v>0</v>
      </c>
    </row>
    <row r="629" spans="1:22" x14ac:dyDescent="0.2">
      <c r="A629" s="70">
        <f t="shared" si="81"/>
        <v>616</v>
      </c>
      <c r="B629" s="303">
        <f t="shared" si="98"/>
        <v>0</v>
      </c>
      <c r="C629" s="304"/>
      <c r="D629" s="106"/>
      <c r="E629" s="106"/>
      <c r="F629" s="4"/>
      <c r="G629" s="40"/>
      <c r="H629" s="60"/>
      <c r="I629" s="9"/>
      <c r="J629" s="245"/>
      <c r="K629" s="32">
        <f t="shared" si="99"/>
        <v>0</v>
      </c>
      <c r="L629" s="32">
        <f t="shared" si="100"/>
        <v>0</v>
      </c>
      <c r="M629" s="318" t="str">
        <f t="shared" si="101"/>
        <v xml:space="preserve"> </v>
      </c>
      <c r="N629" s="239">
        <f t="shared" si="102"/>
        <v>0</v>
      </c>
      <c r="O629" s="95">
        <f t="shared" si="103"/>
        <v>0</v>
      </c>
      <c r="P629" s="95">
        <f t="shared" si="104"/>
        <v>0</v>
      </c>
      <c r="Q629" s="352">
        <f t="shared" si="105"/>
        <v>0</v>
      </c>
      <c r="R629" s="9"/>
      <c r="V629" s="32">
        <f t="shared" si="80"/>
        <v>0</v>
      </c>
    </row>
    <row r="630" spans="1:22" x14ac:dyDescent="0.2">
      <c r="A630" s="70">
        <f t="shared" si="81"/>
        <v>617</v>
      </c>
      <c r="B630" s="303">
        <f t="shared" si="98"/>
        <v>0</v>
      </c>
      <c r="C630" s="304"/>
      <c r="D630" s="106"/>
      <c r="E630" s="106"/>
      <c r="F630" s="4"/>
      <c r="G630" s="40"/>
      <c r="H630" s="60"/>
      <c r="I630" s="9"/>
      <c r="J630" s="245"/>
      <c r="K630" s="32">
        <f t="shared" si="99"/>
        <v>0</v>
      </c>
      <c r="L630" s="32">
        <f t="shared" si="100"/>
        <v>0</v>
      </c>
      <c r="M630" s="318" t="str">
        <f t="shared" si="101"/>
        <v xml:space="preserve"> </v>
      </c>
      <c r="N630" s="239">
        <f t="shared" si="102"/>
        <v>0</v>
      </c>
      <c r="O630" s="95">
        <f t="shared" si="103"/>
        <v>0</v>
      </c>
      <c r="P630" s="95">
        <f t="shared" si="104"/>
        <v>0</v>
      </c>
      <c r="Q630" s="352">
        <f t="shared" si="105"/>
        <v>0</v>
      </c>
      <c r="R630" s="9"/>
      <c r="V630" s="32">
        <f t="shared" si="80"/>
        <v>0</v>
      </c>
    </row>
    <row r="631" spans="1:22" x14ac:dyDescent="0.2">
      <c r="A631" s="70">
        <f t="shared" si="81"/>
        <v>618</v>
      </c>
      <c r="B631" s="303">
        <f t="shared" si="98"/>
        <v>0</v>
      </c>
      <c r="C631" s="304"/>
      <c r="D631" s="106"/>
      <c r="E631" s="106"/>
      <c r="F631" s="4"/>
      <c r="G631" s="40"/>
      <c r="H631" s="60"/>
      <c r="I631" s="9"/>
      <c r="J631" s="245"/>
      <c r="K631" s="32">
        <f t="shared" si="99"/>
        <v>0</v>
      </c>
      <c r="L631" s="32">
        <f t="shared" si="100"/>
        <v>0</v>
      </c>
      <c r="M631" s="318" t="str">
        <f t="shared" si="101"/>
        <v xml:space="preserve"> </v>
      </c>
      <c r="N631" s="239">
        <f t="shared" si="102"/>
        <v>0</v>
      </c>
      <c r="O631" s="95">
        <f t="shared" si="103"/>
        <v>0</v>
      </c>
      <c r="P631" s="95">
        <f t="shared" si="104"/>
        <v>0</v>
      </c>
      <c r="Q631" s="352">
        <f t="shared" si="105"/>
        <v>0</v>
      </c>
      <c r="R631" s="9"/>
      <c r="V631" s="32">
        <f t="shared" si="80"/>
        <v>0</v>
      </c>
    </row>
    <row r="632" spans="1:22" x14ac:dyDescent="0.2">
      <c r="A632" s="70">
        <f t="shared" si="81"/>
        <v>619</v>
      </c>
      <c r="B632" s="303">
        <f t="shared" si="98"/>
        <v>0</v>
      </c>
      <c r="C632" s="304"/>
      <c r="D632" s="106"/>
      <c r="E632" s="106"/>
      <c r="F632" s="4"/>
      <c r="G632" s="40"/>
      <c r="H632" s="60"/>
      <c r="I632" s="9"/>
      <c r="J632" s="245"/>
      <c r="K632" s="32">
        <f t="shared" si="99"/>
        <v>0</v>
      </c>
      <c r="L632" s="32">
        <f t="shared" si="100"/>
        <v>0</v>
      </c>
      <c r="M632" s="318" t="str">
        <f t="shared" si="101"/>
        <v xml:space="preserve"> </v>
      </c>
      <c r="N632" s="239">
        <f t="shared" si="102"/>
        <v>0</v>
      </c>
      <c r="O632" s="95">
        <f t="shared" si="103"/>
        <v>0</v>
      </c>
      <c r="P632" s="95">
        <f t="shared" si="104"/>
        <v>0</v>
      </c>
      <c r="Q632" s="352">
        <f t="shared" si="105"/>
        <v>0</v>
      </c>
      <c r="R632" s="9"/>
      <c r="V632" s="32">
        <f t="shared" si="80"/>
        <v>0</v>
      </c>
    </row>
    <row r="633" spans="1:22" x14ac:dyDescent="0.2">
      <c r="A633" s="70">
        <f t="shared" si="81"/>
        <v>620</v>
      </c>
      <c r="B633" s="303">
        <f t="shared" si="98"/>
        <v>0</v>
      </c>
      <c r="C633" s="304"/>
      <c r="D633" s="106"/>
      <c r="E633" s="106"/>
      <c r="F633" s="4"/>
      <c r="G633" s="40"/>
      <c r="H633" s="60"/>
      <c r="I633" s="9"/>
      <c r="J633" s="245"/>
      <c r="K633" s="32">
        <f t="shared" si="99"/>
        <v>0</v>
      </c>
      <c r="L633" s="32">
        <f t="shared" si="100"/>
        <v>0</v>
      </c>
      <c r="M633" s="318" t="str">
        <f t="shared" si="101"/>
        <v xml:space="preserve"> </v>
      </c>
      <c r="N633" s="239">
        <f t="shared" si="102"/>
        <v>0</v>
      </c>
      <c r="O633" s="95">
        <f t="shared" si="103"/>
        <v>0</v>
      </c>
      <c r="P633" s="95">
        <f t="shared" si="104"/>
        <v>0</v>
      </c>
      <c r="Q633" s="352">
        <f t="shared" si="105"/>
        <v>0</v>
      </c>
      <c r="R633" s="9"/>
      <c r="V633" s="32">
        <f t="shared" si="80"/>
        <v>0</v>
      </c>
    </row>
    <row r="634" spans="1:22" x14ac:dyDescent="0.2">
      <c r="A634" s="70">
        <f t="shared" si="81"/>
        <v>621</v>
      </c>
      <c r="B634" s="303">
        <f t="shared" si="98"/>
        <v>0</v>
      </c>
      <c r="C634" s="304"/>
      <c r="D634" s="106"/>
      <c r="E634" s="106"/>
      <c r="F634" s="4"/>
      <c r="G634" s="40"/>
      <c r="H634" s="60"/>
      <c r="I634" s="9"/>
      <c r="J634" s="245"/>
      <c r="K634" s="32">
        <f t="shared" si="99"/>
        <v>0</v>
      </c>
      <c r="L634" s="32">
        <f t="shared" si="100"/>
        <v>0</v>
      </c>
      <c r="M634" s="318" t="str">
        <f t="shared" si="101"/>
        <v xml:space="preserve"> </v>
      </c>
      <c r="N634" s="239">
        <f t="shared" si="102"/>
        <v>0</v>
      </c>
      <c r="O634" s="95">
        <f t="shared" si="103"/>
        <v>0</v>
      </c>
      <c r="P634" s="95">
        <f t="shared" si="104"/>
        <v>0</v>
      </c>
      <c r="Q634" s="352">
        <f t="shared" si="105"/>
        <v>0</v>
      </c>
      <c r="R634" s="9"/>
      <c r="V634" s="32">
        <f t="shared" si="80"/>
        <v>0</v>
      </c>
    </row>
    <row r="635" spans="1:22" x14ac:dyDescent="0.2">
      <c r="A635" s="70">
        <f t="shared" si="81"/>
        <v>622</v>
      </c>
      <c r="B635" s="303">
        <f t="shared" si="98"/>
        <v>0</v>
      </c>
      <c r="C635" s="304"/>
      <c r="D635" s="106"/>
      <c r="E635" s="106"/>
      <c r="F635" s="4"/>
      <c r="G635" s="40"/>
      <c r="H635" s="60"/>
      <c r="I635" s="9"/>
      <c r="J635" s="245"/>
      <c r="K635" s="32">
        <f t="shared" si="99"/>
        <v>0</v>
      </c>
      <c r="L635" s="32">
        <f t="shared" si="100"/>
        <v>0</v>
      </c>
      <c r="M635" s="318" t="str">
        <f t="shared" si="101"/>
        <v xml:space="preserve"> </v>
      </c>
      <c r="N635" s="239">
        <f t="shared" si="102"/>
        <v>0</v>
      </c>
      <c r="O635" s="95">
        <f t="shared" si="103"/>
        <v>0</v>
      </c>
      <c r="P635" s="95">
        <f t="shared" si="104"/>
        <v>0</v>
      </c>
      <c r="Q635" s="352">
        <f t="shared" si="105"/>
        <v>0</v>
      </c>
      <c r="R635" s="9"/>
      <c r="V635" s="32">
        <f t="shared" si="80"/>
        <v>0</v>
      </c>
    </row>
    <row r="636" spans="1:22" x14ac:dyDescent="0.2">
      <c r="A636" s="70">
        <f t="shared" si="81"/>
        <v>623</v>
      </c>
      <c r="B636" s="303">
        <f t="shared" si="98"/>
        <v>0</v>
      </c>
      <c r="C636" s="304"/>
      <c r="D636" s="106"/>
      <c r="E636" s="106"/>
      <c r="F636" s="4"/>
      <c r="G636" s="40"/>
      <c r="H636" s="60"/>
      <c r="I636" s="9"/>
      <c r="J636" s="245"/>
      <c r="K636" s="32">
        <f t="shared" si="99"/>
        <v>0</v>
      </c>
      <c r="L636" s="32">
        <f t="shared" si="100"/>
        <v>0</v>
      </c>
      <c r="M636" s="318" t="str">
        <f t="shared" si="101"/>
        <v xml:space="preserve"> </v>
      </c>
      <c r="N636" s="239">
        <f t="shared" si="102"/>
        <v>0</v>
      </c>
      <c r="O636" s="95">
        <f t="shared" si="103"/>
        <v>0</v>
      </c>
      <c r="P636" s="95">
        <f t="shared" si="104"/>
        <v>0</v>
      </c>
      <c r="Q636" s="352">
        <f t="shared" si="105"/>
        <v>0</v>
      </c>
      <c r="R636" s="9"/>
      <c r="V636" s="32">
        <f t="shared" si="80"/>
        <v>0</v>
      </c>
    </row>
    <row r="637" spans="1:22" x14ac:dyDescent="0.2">
      <c r="A637" s="70">
        <f t="shared" si="81"/>
        <v>624</v>
      </c>
      <c r="B637" s="303">
        <f t="shared" si="98"/>
        <v>0</v>
      </c>
      <c r="C637" s="304"/>
      <c r="D637" s="106"/>
      <c r="E637" s="106"/>
      <c r="F637" s="4"/>
      <c r="G637" s="40"/>
      <c r="H637" s="60"/>
      <c r="I637" s="9"/>
      <c r="J637" s="245"/>
      <c r="K637" s="32">
        <f t="shared" si="99"/>
        <v>0</v>
      </c>
      <c r="L637" s="32">
        <f t="shared" si="100"/>
        <v>0</v>
      </c>
      <c r="M637" s="318" t="str">
        <f t="shared" si="101"/>
        <v xml:space="preserve"> </v>
      </c>
      <c r="N637" s="239">
        <f t="shared" si="102"/>
        <v>0</v>
      </c>
      <c r="O637" s="95">
        <f t="shared" si="103"/>
        <v>0</v>
      </c>
      <c r="P637" s="95">
        <f t="shared" si="104"/>
        <v>0</v>
      </c>
      <c r="Q637" s="352">
        <f t="shared" si="105"/>
        <v>0</v>
      </c>
      <c r="R637" s="9"/>
      <c r="V637" s="32">
        <f t="shared" si="80"/>
        <v>0</v>
      </c>
    </row>
    <row r="638" spans="1:22" x14ac:dyDescent="0.2">
      <c r="A638" s="70">
        <f t="shared" si="81"/>
        <v>625</v>
      </c>
      <c r="B638" s="303">
        <f t="shared" si="98"/>
        <v>0</v>
      </c>
      <c r="C638" s="304"/>
      <c r="D638" s="106"/>
      <c r="E638" s="106"/>
      <c r="F638" s="4"/>
      <c r="G638" s="40"/>
      <c r="H638" s="60"/>
      <c r="I638" s="9"/>
      <c r="J638" s="245"/>
      <c r="K638" s="32">
        <f t="shared" si="99"/>
        <v>0</v>
      </c>
      <c r="L638" s="32">
        <f t="shared" si="100"/>
        <v>0</v>
      </c>
      <c r="M638" s="318" t="str">
        <f t="shared" si="101"/>
        <v xml:space="preserve"> </v>
      </c>
      <c r="N638" s="239">
        <f t="shared" si="102"/>
        <v>0</v>
      </c>
      <c r="O638" s="95">
        <f t="shared" si="103"/>
        <v>0</v>
      </c>
      <c r="P638" s="95">
        <f t="shared" si="104"/>
        <v>0</v>
      </c>
      <c r="Q638" s="352">
        <f t="shared" si="105"/>
        <v>0</v>
      </c>
      <c r="R638" s="9"/>
      <c r="V638" s="32">
        <f t="shared" si="80"/>
        <v>0</v>
      </c>
    </row>
    <row r="639" spans="1:22" x14ac:dyDescent="0.2">
      <c r="A639" s="70">
        <f t="shared" si="81"/>
        <v>626</v>
      </c>
      <c r="B639" s="303">
        <f t="shared" si="98"/>
        <v>0</v>
      </c>
      <c r="C639" s="304"/>
      <c r="D639" s="106"/>
      <c r="E639" s="106"/>
      <c r="F639" s="4"/>
      <c r="G639" s="40"/>
      <c r="H639" s="60"/>
      <c r="I639" s="9"/>
      <c r="J639" s="245"/>
      <c r="K639" s="32">
        <f t="shared" si="99"/>
        <v>0</v>
      </c>
      <c r="L639" s="32">
        <f t="shared" si="100"/>
        <v>0</v>
      </c>
      <c r="M639" s="318" t="str">
        <f t="shared" si="101"/>
        <v xml:space="preserve"> </v>
      </c>
      <c r="N639" s="239">
        <f t="shared" si="102"/>
        <v>0</v>
      </c>
      <c r="O639" s="95">
        <f t="shared" si="103"/>
        <v>0</v>
      </c>
      <c r="P639" s="95">
        <f t="shared" si="104"/>
        <v>0</v>
      </c>
      <c r="Q639" s="352">
        <f t="shared" si="105"/>
        <v>0</v>
      </c>
      <c r="R639" s="9"/>
      <c r="V639" s="32">
        <f t="shared" si="80"/>
        <v>0</v>
      </c>
    </row>
    <row r="640" spans="1:22" x14ac:dyDescent="0.2">
      <c r="A640" s="70">
        <f t="shared" si="81"/>
        <v>627</v>
      </c>
      <c r="B640" s="303">
        <f t="shared" si="98"/>
        <v>0</v>
      </c>
      <c r="C640" s="304"/>
      <c r="D640" s="106"/>
      <c r="E640" s="106"/>
      <c r="F640" s="4"/>
      <c r="G640" s="40"/>
      <c r="H640" s="60"/>
      <c r="I640" s="9"/>
      <c r="J640" s="245"/>
      <c r="K640" s="32">
        <f t="shared" si="99"/>
        <v>0</v>
      </c>
      <c r="L640" s="32">
        <f t="shared" si="100"/>
        <v>0</v>
      </c>
      <c r="M640" s="318" t="str">
        <f t="shared" si="101"/>
        <v xml:space="preserve"> </v>
      </c>
      <c r="N640" s="239">
        <f t="shared" si="102"/>
        <v>0</v>
      </c>
      <c r="O640" s="95">
        <f t="shared" si="103"/>
        <v>0</v>
      </c>
      <c r="P640" s="95">
        <f t="shared" si="104"/>
        <v>0</v>
      </c>
      <c r="Q640" s="352">
        <f t="shared" si="105"/>
        <v>0</v>
      </c>
      <c r="R640" s="9"/>
      <c r="V640" s="32">
        <f t="shared" si="80"/>
        <v>0</v>
      </c>
    </row>
    <row r="641" spans="1:22" x14ac:dyDescent="0.2">
      <c r="A641" s="70">
        <f t="shared" si="81"/>
        <v>628</v>
      </c>
      <c r="B641" s="303">
        <f t="shared" si="98"/>
        <v>0</v>
      </c>
      <c r="C641" s="304"/>
      <c r="D641" s="106"/>
      <c r="E641" s="106"/>
      <c r="F641" s="4"/>
      <c r="G641" s="40"/>
      <c r="H641" s="60"/>
      <c r="I641" s="9"/>
      <c r="J641" s="245"/>
      <c r="K641" s="32">
        <f t="shared" si="99"/>
        <v>0</v>
      </c>
      <c r="L641" s="32">
        <f t="shared" si="100"/>
        <v>0</v>
      </c>
      <c r="M641" s="318" t="str">
        <f t="shared" si="101"/>
        <v xml:space="preserve"> </v>
      </c>
      <c r="N641" s="239">
        <f t="shared" si="102"/>
        <v>0</v>
      </c>
      <c r="O641" s="95">
        <f t="shared" si="103"/>
        <v>0</v>
      </c>
      <c r="P641" s="95">
        <f t="shared" si="104"/>
        <v>0</v>
      </c>
      <c r="Q641" s="352">
        <f t="shared" si="105"/>
        <v>0</v>
      </c>
      <c r="R641" s="9"/>
      <c r="V641" s="32">
        <f t="shared" si="80"/>
        <v>0</v>
      </c>
    </row>
    <row r="642" spans="1:22" x14ac:dyDescent="0.2">
      <c r="A642" s="70">
        <f t="shared" si="81"/>
        <v>629</v>
      </c>
      <c r="B642" s="303">
        <f t="shared" si="98"/>
        <v>0</v>
      </c>
      <c r="C642" s="304"/>
      <c r="D642" s="106"/>
      <c r="E642" s="106"/>
      <c r="F642" s="4"/>
      <c r="G642" s="40"/>
      <c r="H642" s="60"/>
      <c r="I642" s="9"/>
      <c r="J642" s="245"/>
      <c r="K642" s="32">
        <f t="shared" si="99"/>
        <v>0</v>
      </c>
      <c r="L642" s="32">
        <f t="shared" si="100"/>
        <v>0</v>
      </c>
      <c r="M642" s="318" t="str">
        <f t="shared" si="101"/>
        <v xml:space="preserve"> </v>
      </c>
      <c r="N642" s="239">
        <f t="shared" si="102"/>
        <v>0</v>
      </c>
      <c r="O642" s="95">
        <f t="shared" si="103"/>
        <v>0</v>
      </c>
      <c r="P642" s="95">
        <f t="shared" si="104"/>
        <v>0</v>
      </c>
      <c r="Q642" s="352">
        <f t="shared" si="105"/>
        <v>0</v>
      </c>
      <c r="R642" s="9"/>
      <c r="V642" s="32">
        <f t="shared" si="80"/>
        <v>0</v>
      </c>
    </row>
    <row r="643" spans="1:22" x14ac:dyDescent="0.2">
      <c r="A643" s="70">
        <f t="shared" si="81"/>
        <v>630</v>
      </c>
      <c r="B643" s="303">
        <f t="shared" si="98"/>
        <v>0</v>
      </c>
      <c r="C643" s="304"/>
      <c r="D643" s="106"/>
      <c r="E643" s="106"/>
      <c r="F643" s="4"/>
      <c r="G643" s="40"/>
      <c r="H643" s="60"/>
      <c r="I643" s="9"/>
      <c r="J643" s="245"/>
      <c r="K643" s="32">
        <f t="shared" si="99"/>
        <v>0</v>
      </c>
      <c r="L643" s="32">
        <f t="shared" si="100"/>
        <v>0</v>
      </c>
      <c r="M643" s="318" t="str">
        <f t="shared" si="101"/>
        <v xml:space="preserve"> </v>
      </c>
      <c r="N643" s="239">
        <f t="shared" si="102"/>
        <v>0</v>
      </c>
      <c r="O643" s="95">
        <f t="shared" si="103"/>
        <v>0</v>
      </c>
      <c r="P643" s="95">
        <f t="shared" si="104"/>
        <v>0</v>
      </c>
      <c r="Q643" s="352">
        <f t="shared" si="105"/>
        <v>0</v>
      </c>
      <c r="R643" s="9"/>
      <c r="V643" s="32">
        <f t="shared" si="80"/>
        <v>0</v>
      </c>
    </row>
    <row r="644" spans="1:22" x14ac:dyDescent="0.2">
      <c r="A644" s="70">
        <f t="shared" si="81"/>
        <v>631</v>
      </c>
      <c r="B644" s="303">
        <f t="shared" si="98"/>
        <v>0</v>
      </c>
      <c r="C644" s="304"/>
      <c r="D644" s="106"/>
      <c r="E644" s="106"/>
      <c r="F644" s="4"/>
      <c r="G644" s="40"/>
      <c r="H644" s="60"/>
      <c r="I644" s="9"/>
      <c r="J644" s="245"/>
      <c r="K644" s="32">
        <f t="shared" si="99"/>
        <v>0</v>
      </c>
      <c r="L644" s="32">
        <f t="shared" si="100"/>
        <v>0</v>
      </c>
      <c r="M644" s="318" t="str">
        <f t="shared" si="101"/>
        <v xml:space="preserve"> </v>
      </c>
      <c r="N644" s="239">
        <f t="shared" si="102"/>
        <v>0</v>
      </c>
      <c r="O644" s="95">
        <f t="shared" si="103"/>
        <v>0</v>
      </c>
      <c r="P644" s="95">
        <f t="shared" si="104"/>
        <v>0</v>
      </c>
      <c r="Q644" s="352">
        <f t="shared" si="105"/>
        <v>0</v>
      </c>
      <c r="R644" s="9"/>
      <c r="V644" s="32">
        <f t="shared" si="80"/>
        <v>0</v>
      </c>
    </row>
    <row r="645" spans="1:22" x14ac:dyDescent="0.2">
      <c r="A645" s="70">
        <f t="shared" si="81"/>
        <v>632</v>
      </c>
      <c r="B645" s="303">
        <f t="shared" si="98"/>
        <v>0</v>
      </c>
      <c r="C645" s="304"/>
      <c r="D645" s="106"/>
      <c r="E645" s="106"/>
      <c r="F645" s="4"/>
      <c r="G645" s="40"/>
      <c r="H645" s="60"/>
      <c r="I645" s="9"/>
      <c r="J645" s="245"/>
      <c r="K645" s="32">
        <f t="shared" si="99"/>
        <v>0</v>
      </c>
      <c r="L645" s="32">
        <f t="shared" si="100"/>
        <v>0</v>
      </c>
      <c r="M645" s="318" t="str">
        <f t="shared" si="101"/>
        <v xml:space="preserve"> </v>
      </c>
      <c r="N645" s="239">
        <f t="shared" si="102"/>
        <v>0</v>
      </c>
      <c r="O645" s="95">
        <f t="shared" si="103"/>
        <v>0</v>
      </c>
      <c r="P645" s="95">
        <f t="shared" si="104"/>
        <v>0</v>
      </c>
      <c r="Q645" s="352">
        <f t="shared" si="105"/>
        <v>0</v>
      </c>
      <c r="R645" s="9"/>
      <c r="V645" s="32">
        <f t="shared" si="80"/>
        <v>0</v>
      </c>
    </row>
    <row r="646" spans="1:22" x14ac:dyDescent="0.2">
      <c r="A646" s="70">
        <f t="shared" si="81"/>
        <v>633</v>
      </c>
      <c r="B646" s="303">
        <f t="shared" si="98"/>
        <v>0</v>
      </c>
      <c r="C646" s="304"/>
      <c r="D646" s="106"/>
      <c r="E646" s="106"/>
      <c r="F646" s="4"/>
      <c r="G646" s="40"/>
      <c r="H646" s="60"/>
      <c r="I646" s="9"/>
      <c r="J646" s="245"/>
      <c r="K646" s="32">
        <f t="shared" si="99"/>
        <v>0</v>
      </c>
      <c r="L646" s="32">
        <f t="shared" si="100"/>
        <v>0</v>
      </c>
      <c r="M646" s="318" t="str">
        <f t="shared" si="101"/>
        <v xml:space="preserve"> </v>
      </c>
      <c r="N646" s="239">
        <f t="shared" si="102"/>
        <v>0</v>
      </c>
      <c r="O646" s="95">
        <f t="shared" si="103"/>
        <v>0</v>
      </c>
      <c r="P646" s="95">
        <f t="shared" si="104"/>
        <v>0</v>
      </c>
      <c r="Q646" s="352">
        <f t="shared" si="105"/>
        <v>0</v>
      </c>
      <c r="R646" s="9"/>
      <c r="V646" s="32">
        <f t="shared" si="80"/>
        <v>0</v>
      </c>
    </row>
    <row r="647" spans="1:22" x14ac:dyDescent="0.2">
      <c r="A647" s="70">
        <f t="shared" si="81"/>
        <v>634</v>
      </c>
      <c r="B647" s="303">
        <f t="shared" si="98"/>
        <v>0</v>
      </c>
      <c r="C647" s="304"/>
      <c r="D647" s="106"/>
      <c r="E647" s="106"/>
      <c r="F647" s="4"/>
      <c r="G647" s="40"/>
      <c r="H647" s="60"/>
      <c r="I647" s="9"/>
      <c r="J647" s="245"/>
      <c r="K647" s="32">
        <f t="shared" si="99"/>
        <v>0</v>
      </c>
      <c r="L647" s="32">
        <f t="shared" si="100"/>
        <v>0</v>
      </c>
      <c r="M647" s="318" t="str">
        <f t="shared" si="101"/>
        <v xml:space="preserve"> </v>
      </c>
      <c r="N647" s="239">
        <f t="shared" si="102"/>
        <v>0</v>
      </c>
      <c r="O647" s="95">
        <f t="shared" si="103"/>
        <v>0</v>
      </c>
      <c r="P647" s="95">
        <f t="shared" si="104"/>
        <v>0</v>
      </c>
      <c r="Q647" s="352">
        <f t="shared" si="105"/>
        <v>0</v>
      </c>
      <c r="R647" s="9"/>
      <c r="V647" s="32">
        <f t="shared" si="80"/>
        <v>0</v>
      </c>
    </row>
    <row r="648" spans="1:22" x14ac:dyDescent="0.2">
      <c r="A648" s="70">
        <f t="shared" si="81"/>
        <v>635</v>
      </c>
      <c r="B648" s="303">
        <f t="shared" si="98"/>
        <v>0</v>
      </c>
      <c r="C648" s="304"/>
      <c r="D648" s="106"/>
      <c r="E648" s="106"/>
      <c r="F648" s="4"/>
      <c r="G648" s="40"/>
      <c r="H648" s="60"/>
      <c r="I648" s="9"/>
      <c r="J648" s="245"/>
      <c r="K648" s="32">
        <f t="shared" si="99"/>
        <v>0</v>
      </c>
      <c r="L648" s="32">
        <f t="shared" si="100"/>
        <v>0</v>
      </c>
      <c r="M648" s="318" t="str">
        <f t="shared" si="101"/>
        <v xml:space="preserve"> </v>
      </c>
      <c r="N648" s="239">
        <f t="shared" si="102"/>
        <v>0</v>
      </c>
      <c r="O648" s="95">
        <f t="shared" si="103"/>
        <v>0</v>
      </c>
      <c r="P648" s="95">
        <f t="shared" si="104"/>
        <v>0</v>
      </c>
      <c r="Q648" s="352">
        <f t="shared" si="105"/>
        <v>0</v>
      </c>
      <c r="R648" s="9"/>
      <c r="V648" s="32">
        <f t="shared" si="80"/>
        <v>0</v>
      </c>
    </row>
    <row r="649" spans="1:22" x14ac:dyDescent="0.2">
      <c r="A649" s="70">
        <f t="shared" si="81"/>
        <v>636</v>
      </c>
      <c r="B649" s="303">
        <f t="shared" si="98"/>
        <v>0</v>
      </c>
      <c r="C649" s="304"/>
      <c r="D649" s="106"/>
      <c r="E649" s="106"/>
      <c r="F649" s="4"/>
      <c r="G649" s="40"/>
      <c r="H649" s="60"/>
      <c r="I649" s="9"/>
      <c r="J649" s="245"/>
      <c r="K649" s="32">
        <f t="shared" si="99"/>
        <v>0</v>
      </c>
      <c r="L649" s="32">
        <f t="shared" si="100"/>
        <v>0</v>
      </c>
      <c r="M649" s="318" t="str">
        <f t="shared" si="101"/>
        <v xml:space="preserve"> </v>
      </c>
      <c r="N649" s="239">
        <f t="shared" si="102"/>
        <v>0</v>
      </c>
      <c r="O649" s="95">
        <f t="shared" si="103"/>
        <v>0</v>
      </c>
      <c r="P649" s="95">
        <f t="shared" si="104"/>
        <v>0</v>
      </c>
      <c r="Q649" s="352">
        <f t="shared" si="105"/>
        <v>0</v>
      </c>
      <c r="R649" s="9"/>
      <c r="V649" s="32">
        <f t="shared" si="80"/>
        <v>0</v>
      </c>
    </row>
    <row r="650" spans="1:22" x14ac:dyDescent="0.2">
      <c r="A650" s="70">
        <f t="shared" si="81"/>
        <v>637</v>
      </c>
      <c r="B650" s="303">
        <f t="shared" si="98"/>
        <v>0</v>
      </c>
      <c r="C650" s="304"/>
      <c r="D650" s="106"/>
      <c r="E650" s="106"/>
      <c r="F650" s="4"/>
      <c r="G650" s="40"/>
      <c r="H650" s="60"/>
      <c r="I650" s="9"/>
      <c r="J650" s="245"/>
      <c r="K650" s="32">
        <f t="shared" si="99"/>
        <v>0</v>
      </c>
      <c r="L650" s="32">
        <f t="shared" si="100"/>
        <v>0</v>
      </c>
      <c r="M650" s="318" t="str">
        <f t="shared" si="101"/>
        <v xml:space="preserve"> </v>
      </c>
      <c r="N650" s="239">
        <f t="shared" si="102"/>
        <v>0</v>
      </c>
      <c r="O650" s="95">
        <f t="shared" si="103"/>
        <v>0</v>
      </c>
      <c r="P650" s="95">
        <f t="shared" si="104"/>
        <v>0</v>
      </c>
      <c r="Q650" s="352">
        <f t="shared" si="105"/>
        <v>0</v>
      </c>
      <c r="R650" s="9"/>
      <c r="V650" s="32">
        <f t="shared" si="80"/>
        <v>0</v>
      </c>
    </row>
    <row r="651" spans="1:22" x14ac:dyDescent="0.2">
      <c r="A651" s="70">
        <f t="shared" si="81"/>
        <v>638</v>
      </c>
      <c r="B651" s="303">
        <f t="shared" si="98"/>
        <v>0</v>
      </c>
      <c r="C651" s="304"/>
      <c r="D651" s="106"/>
      <c r="E651" s="106"/>
      <c r="F651" s="4"/>
      <c r="G651" s="40"/>
      <c r="H651" s="60"/>
      <c r="I651" s="9"/>
      <c r="J651" s="245"/>
      <c r="K651" s="32">
        <f t="shared" si="99"/>
        <v>0</v>
      </c>
      <c r="L651" s="32">
        <f t="shared" si="100"/>
        <v>0</v>
      </c>
      <c r="M651" s="318" t="str">
        <f t="shared" si="101"/>
        <v xml:space="preserve"> </v>
      </c>
      <c r="N651" s="239">
        <f t="shared" si="102"/>
        <v>0</v>
      </c>
      <c r="O651" s="95">
        <f t="shared" si="103"/>
        <v>0</v>
      </c>
      <c r="P651" s="95">
        <f t="shared" si="104"/>
        <v>0</v>
      </c>
      <c r="Q651" s="352">
        <f t="shared" si="105"/>
        <v>0</v>
      </c>
      <c r="R651" s="9"/>
      <c r="V651" s="32">
        <f t="shared" si="80"/>
        <v>0</v>
      </c>
    </row>
    <row r="652" spans="1:22" x14ac:dyDescent="0.2">
      <c r="A652" s="70">
        <f t="shared" si="81"/>
        <v>639</v>
      </c>
      <c r="B652" s="303">
        <f t="shared" si="98"/>
        <v>0</v>
      </c>
      <c r="C652" s="304"/>
      <c r="D652" s="106"/>
      <c r="E652" s="106"/>
      <c r="F652" s="4"/>
      <c r="G652" s="40"/>
      <c r="H652" s="60"/>
      <c r="I652" s="9"/>
      <c r="J652" s="245"/>
      <c r="K652" s="32">
        <f t="shared" si="99"/>
        <v>0</v>
      </c>
      <c r="L652" s="32">
        <f t="shared" si="100"/>
        <v>0</v>
      </c>
      <c r="M652" s="318" t="str">
        <f t="shared" si="101"/>
        <v xml:space="preserve"> </v>
      </c>
      <c r="N652" s="239">
        <f t="shared" si="102"/>
        <v>0</v>
      </c>
      <c r="O652" s="95">
        <f t="shared" si="103"/>
        <v>0</v>
      </c>
      <c r="P652" s="95">
        <f t="shared" si="104"/>
        <v>0</v>
      </c>
      <c r="Q652" s="352">
        <f t="shared" si="105"/>
        <v>0</v>
      </c>
      <c r="R652" s="9"/>
      <c r="V652" s="32">
        <f t="shared" si="80"/>
        <v>0</v>
      </c>
    </row>
    <row r="653" spans="1:22" x14ac:dyDescent="0.2">
      <c r="A653" s="70">
        <f t="shared" si="81"/>
        <v>640</v>
      </c>
      <c r="B653" s="303">
        <f t="shared" si="98"/>
        <v>0</v>
      </c>
      <c r="C653" s="304"/>
      <c r="D653" s="106"/>
      <c r="E653" s="106"/>
      <c r="F653" s="4"/>
      <c r="G653" s="40"/>
      <c r="H653" s="60"/>
      <c r="I653" s="9"/>
      <c r="J653" s="245"/>
      <c r="K653" s="32">
        <f t="shared" si="99"/>
        <v>0</v>
      </c>
      <c r="L653" s="32">
        <f t="shared" si="100"/>
        <v>0</v>
      </c>
      <c r="M653" s="318" t="str">
        <f t="shared" si="101"/>
        <v xml:space="preserve"> </v>
      </c>
      <c r="N653" s="239">
        <f t="shared" si="102"/>
        <v>0</v>
      </c>
      <c r="O653" s="95">
        <f t="shared" si="103"/>
        <v>0</v>
      </c>
      <c r="P653" s="95">
        <f t="shared" si="104"/>
        <v>0</v>
      </c>
      <c r="Q653" s="352">
        <f t="shared" si="105"/>
        <v>0</v>
      </c>
      <c r="R653" s="9"/>
      <c r="V653" s="32">
        <f t="shared" si="80"/>
        <v>0</v>
      </c>
    </row>
    <row r="654" spans="1:22" x14ac:dyDescent="0.2">
      <c r="A654" s="70">
        <f t="shared" si="81"/>
        <v>641</v>
      </c>
      <c r="B654" s="303">
        <f t="shared" si="98"/>
        <v>0</v>
      </c>
      <c r="C654" s="304"/>
      <c r="D654" s="106"/>
      <c r="E654" s="106"/>
      <c r="F654" s="4"/>
      <c r="G654" s="40"/>
      <c r="H654" s="60"/>
      <c r="I654" s="9"/>
      <c r="J654" s="245"/>
      <c r="K654" s="32">
        <f t="shared" si="99"/>
        <v>0</v>
      </c>
      <c r="L654" s="32">
        <f t="shared" si="100"/>
        <v>0</v>
      </c>
      <c r="M654" s="318" t="str">
        <f t="shared" si="101"/>
        <v xml:space="preserve"> </v>
      </c>
      <c r="N654" s="239">
        <f t="shared" si="102"/>
        <v>0</v>
      </c>
      <c r="O654" s="95">
        <f t="shared" si="103"/>
        <v>0</v>
      </c>
      <c r="P654" s="95">
        <f t="shared" si="104"/>
        <v>0</v>
      </c>
      <c r="Q654" s="352">
        <f t="shared" si="105"/>
        <v>0</v>
      </c>
      <c r="R654" s="9"/>
      <c r="V654" s="32">
        <f t="shared" si="80"/>
        <v>0</v>
      </c>
    </row>
    <row r="655" spans="1:22" x14ac:dyDescent="0.2">
      <c r="A655" s="70">
        <f t="shared" si="81"/>
        <v>642</v>
      </c>
      <c r="B655" s="303">
        <f t="shared" si="98"/>
        <v>0</v>
      </c>
      <c r="C655" s="304"/>
      <c r="D655" s="106"/>
      <c r="E655" s="106"/>
      <c r="F655" s="4"/>
      <c r="G655" s="40"/>
      <c r="H655" s="60"/>
      <c r="I655" s="9"/>
      <c r="J655" s="245"/>
      <c r="K655" s="32">
        <f t="shared" si="99"/>
        <v>0</v>
      </c>
      <c r="L655" s="32">
        <f t="shared" si="100"/>
        <v>0</v>
      </c>
      <c r="M655" s="318" t="str">
        <f t="shared" si="101"/>
        <v xml:space="preserve"> </v>
      </c>
      <c r="N655" s="239">
        <f t="shared" si="102"/>
        <v>0</v>
      </c>
      <c r="O655" s="95">
        <f t="shared" si="103"/>
        <v>0</v>
      </c>
      <c r="P655" s="95">
        <f t="shared" si="104"/>
        <v>0</v>
      </c>
      <c r="Q655" s="352">
        <f t="shared" si="105"/>
        <v>0</v>
      </c>
      <c r="R655" s="9"/>
      <c r="V655" s="32">
        <f t="shared" si="80"/>
        <v>0</v>
      </c>
    </row>
    <row r="656" spans="1:22" x14ac:dyDescent="0.2">
      <c r="A656" s="70">
        <f t="shared" si="81"/>
        <v>643</v>
      </c>
      <c r="B656" s="303">
        <f t="shared" si="98"/>
        <v>0</v>
      </c>
      <c r="C656" s="304"/>
      <c r="D656" s="106"/>
      <c r="E656" s="106"/>
      <c r="F656" s="4"/>
      <c r="G656" s="40"/>
      <c r="H656" s="60"/>
      <c r="I656" s="9"/>
      <c r="J656" s="245"/>
      <c r="K656" s="32">
        <f t="shared" si="99"/>
        <v>0</v>
      </c>
      <c r="L656" s="32">
        <f t="shared" si="100"/>
        <v>0</v>
      </c>
      <c r="M656" s="318" t="str">
        <f t="shared" si="101"/>
        <v xml:space="preserve"> </v>
      </c>
      <c r="N656" s="239">
        <f t="shared" si="102"/>
        <v>0</v>
      </c>
      <c r="O656" s="95">
        <f t="shared" si="103"/>
        <v>0</v>
      </c>
      <c r="P656" s="95">
        <f t="shared" si="104"/>
        <v>0</v>
      </c>
      <c r="Q656" s="352">
        <f t="shared" si="105"/>
        <v>0</v>
      </c>
      <c r="R656" s="9"/>
      <c r="V656" s="32">
        <f t="shared" si="80"/>
        <v>0</v>
      </c>
    </row>
    <row r="657" spans="1:22" x14ac:dyDescent="0.2">
      <c r="A657" s="70">
        <f t="shared" si="81"/>
        <v>644</v>
      </c>
      <c r="B657" s="303">
        <f t="shared" si="98"/>
        <v>0</v>
      </c>
      <c r="C657" s="304"/>
      <c r="D657" s="106"/>
      <c r="E657" s="106"/>
      <c r="F657" s="4"/>
      <c r="G657" s="40"/>
      <c r="H657" s="60"/>
      <c r="I657" s="9"/>
      <c r="J657" s="245"/>
      <c r="K657" s="32">
        <f t="shared" si="99"/>
        <v>0</v>
      </c>
      <c r="L657" s="32">
        <f t="shared" si="100"/>
        <v>0</v>
      </c>
      <c r="M657" s="318" t="str">
        <f t="shared" si="101"/>
        <v xml:space="preserve"> </v>
      </c>
      <c r="N657" s="239">
        <f t="shared" si="102"/>
        <v>0</v>
      </c>
      <c r="O657" s="95">
        <f t="shared" si="103"/>
        <v>0</v>
      </c>
      <c r="P657" s="95">
        <f t="shared" si="104"/>
        <v>0</v>
      </c>
      <c r="Q657" s="352">
        <f t="shared" si="105"/>
        <v>0</v>
      </c>
      <c r="R657" s="9"/>
      <c r="V657" s="32">
        <f t="shared" si="80"/>
        <v>0</v>
      </c>
    </row>
    <row r="658" spans="1:22" x14ac:dyDescent="0.2">
      <c r="A658" s="70">
        <f t="shared" si="81"/>
        <v>645</v>
      </c>
      <c r="B658" s="303">
        <f t="shared" si="98"/>
        <v>0</v>
      </c>
      <c r="C658" s="304"/>
      <c r="D658" s="106"/>
      <c r="E658" s="106"/>
      <c r="F658" s="4"/>
      <c r="G658" s="40"/>
      <c r="H658" s="60"/>
      <c r="I658" s="9"/>
      <c r="J658" s="245"/>
      <c r="K658" s="32">
        <f t="shared" si="99"/>
        <v>0</v>
      </c>
      <c r="L658" s="32">
        <f t="shared" si="100"/>
        <v>0</v>
      </c>
      <c r="M658" s="318" t="str">
        <f t="shared" si="101"/>
        <v xml:space="preserve"> </v>
      </c>
      <c r="N658" s="239">
        <f t="shared" si="102"/>
        <v>0</v>
      </c>
      <c r="O658" s="95">
        <f t="shared" si="103"/>
        <v>0</v>
      </c>
      <c r="P658" s="95">
        <f t="shared" si="104"/>
        <v>0</v>
      </c>
      <c r="Q658" s="352">
        <f t="shared" si="105"/>
        <v>0</v>
      </c>
      <c r="R658" s="9"/>
      <c r="V658" s="32">
        <f t="shared" si="80"/>
        <v>0</v>
      </c>
    </row>
    <row r="659" spans="1:22" x14ac:dyDescent="0.2">
      <c r="A659" s="70">
        <f t="shared" si="81"/>
        <v>646</v>
      </c>
      <c r="B659" s="303">
        <f t="shared" si="98"/>
        <v>0</v>
      </c>
      <c r="C659" s="304"/>
      <c r="D659" s="106"/>
      <c r="E659" s="106"/>
      <c r="F659" s="4"/>
      <c r="G659" s="40"/>
      <c r="H659" s="60"/>
      <c r="I659" s="9"/>
      <c r="J659" s="245"/>
      <c r="K659" s="32">
        <f t="shared" si="99"/>
        <v>0</v>
      </c>
      <c r="L659" s="32">
        <f t="shared" si="100"/>
        <v>0</v>
      </c>
      <c r="M659" s="318" t="str">
        <f t="shared" si="101"/>
        <v xml:space="preserve"> </v>
      </c>
      <c r="N659" s="239">
        <f t="shared" si="102"/>
        <v>0</v>
      </c>
      <c r="O659" s="95">
        <f t="shared" si="103"/>
        <v>0</v>
      </c>
      <c r="P659" s="95">
        <f t="shared" si="104"/>
        <v>0</v>
      </c>
      <c r="Q659" s="352">
        <f t="shared" si="105"/>
        <v>0</v>
      </c>
      <c r="R659" s="9"/>
      <c r="V659" s="32">
        <f t="shared" si="80"/>
        <v>0</v>
      </c>
    </row>
    <row r="660" spans="1:22" x14ac:dyDescent="0.2">
      <c r="A660" s="70">
        <f t="shared" si="81"/>
        <v>647</v>
      </c>
      <c r="B660" s="303">
        <f t="shared" si="98"/>
        <v>0</v>
      </c>
      <c r="C660" s="304"/>
      <c r="D660" s="106"/>
      <c r="E660" s="106"/>
      <c r="F660" s="4"/>
      <c r="G660" s="40"/>
      <c r="H660" s="60"/>
      <c r="I660" s="9"/>
      <c r="J660" s="245"/>
      <c r="K660" s="32">
        <f t="shared" si="99"/>
        <v>0</v>
      </c>
      <c r="L660" s="32">
        <f t="shared" si="100"/>
        <v>0</v>
      </c>
      <c r="M660" s="318" t="str">
        <f t="shared" si="101"/>
        <v xml:space="preserve"> </v>
      </c>
      <c r="N660" s="239">
        <f t="shared" si="102"/>
        <v>0</v>
      </c>
      <c r="O660" s="95">
        <f t="shared" si="103"/>
        <v>0</v>
      </c>
      <c r="P660" s="95">
        <f t="shared" si="104"/>
        <v>0</v>
      </c>
      <c r="Q660" s="352">
        <f t="shared" si="105"/>
        <v>0</v>
      </c>
      <c r="R660" s="9"/>
      <c r="V660" s="32">
        <f t="shared" si="80"/>
        <v>0</v>
      </c>
    </row>
    <row r="661" spans="1:22" x14ac:dyDescent="0.2">
      <c r="A661" s="70">
        <f t="shared" si="81"/>
        <v>648</v>
      </c>
      <c r="B661" s="303">
        <f t="shared" si="98"/>
        <v>0</v>
      </c>
      <c r="C661" s="304"/>
      <c r="D661" s="106"/>
      <c r="E661" s="106"/>
      <c r="F661" s="4"/>
      <c r="G661" s="40"/>
      <c r="H661" s="60"/>
      <c r="I661" s="9"/>
      <c r="J661" s="245"/>
      <c r="K661" s="32">
        <f t="shared" si="99"/>
        <v>0</v>
      </c>
      <c r="L661" s="32">
        <f t="shared" si="100"/>
        <v>0</v>
      </c>
      <c r="M661" s="318" t="str">
        <f t="shared" si="101"/>
        <v xml:space="preserve"> </v>
      </c>
      <c r="N661" s="239">
        <f t="shared" si="102"/>
        <v>0</v>
      </c>
      <c r="O661" s="95">
        <f t="shared" si="103"/>
        <v>0</v>
      </c>
      <c r="P661" s="95">
        <f t="shared" si="104"/>
        <v>0</v>
      </c>
      <c r="Q661" s="352">
        <f t="shared" si="105"/>
        <v>0</v>
      </c>
      <c r="R661" s="9"/>
      <c r="V661" s="32">
        <f t="shared" si="80"/>
        <v>0</v>
      </c>
    </row>
    <row r="662" spans="1:22" x14ac:dyDescent="0.2">
      <c r="A662" s="70">
        <f t="shared" si="81"/>
        <v>649</v>
      </c>
      <c r="B662" s="303">
        <f t="shared" si="98"/>
        <v>0</v>
      </c>
      <c r="C662" s="304"/>
      <c r="D662" s="106"/>
      <c r="E662" s="106"/>
      <c r="F662" s="4"/>
      <c r="G662" s="40"/>
      <c r="H662" s="60"/>
      <c r="I662" s="9"/>
      <c r="J662" s="245"/>
      <c r="K662" s="32">
        <f t="shared" si="99"/>
        <v>0</v>
      </c>
      <c r="L662" s="32">
        <f t="shared" si="100"/>
        <v>0</v>
      </c>
      <c r="M662" s="318" t="str">
        <f t="shared" si="101"/>
        <v xml:space="preserve"> </v>
      </c>
      <c r="N662" s="239">
        <f t="shared" si="102"/>
        <v>0</v>
      </c>
      <c r="O662" s="95">
        <f t="shared" si="103"/>
        <v>0</v>
      </c>
      <c r="P662" s="95">
        <f t="shared" si="104"/>
        <v>0</v>
      </c>
      <c r="Q662" s="352">
        <f t="shared" si="105"/>
        <v>0</v>
      </c>
      <c r="R662" s="9"/>
      <c r="V662" s="32">
        <f t="shared" si="80"/>
        <v>0</v>
      </c>
    </row>
    <row r="663" spans="1:22" x14ac:dyDescent="0.2">
      <c r="A663" s="70">
        <f t="shared" si="81"/>
        <v>650</v>
      </c>
      <c r="B663" s="303">
        <f t="shared" si="98"/>
        <v>0</v>
      </c>
      <c r="C663" s="304"/>
      <c r="D663" s="106"/>
      <c r="E663" s="106"/>
      <c r="F663" s="4"/>
      <c r="G663" s="40"/>
      <c r="H663" s="60"/>
      <c r="I663" s="9"/>
      <c r="J663" s="245"/>
      <c r="K663" s="32">
        <f t="shared" si="99"/>
        <v>0</v>
      </c>
      <c r="L663" s="32">
        <f t="shared" si="100"/>
        <v>0</v>
      </c>
      <c r="M663" s="318" t="str">
        <f t="shared" si="101"/>
        <v xml:space="preserve"> </v>
      </c>
      <c r="N663" s="239">
        <f t="shared" si="102"/>
        <v>0</v>
      </c>
      <c r="O663" s="95">
        <f t="shared" si="103"/>
        <v>0</v>
      </c>
      <c r="P663" s="95">
        <f t="shared" si="104"/>
        <v>0</v>
      </c>
      <c r="Q663" s="352">
        <f t="shared" si="105"/>
        <v>0</v>
      </c>
      <c r="R663" s="9"/>
      <c r="V663" s="32">
        <f t="shared" si="80"/>
        <v>0</v>
      </c>
    </row>
    <row r="664" spans="1:22" x14ac:dyDescent="0.2">
      <c r="A664" s="70">
        <f t="shared" si="81"/>
        <v>651</v>
      </c>
      <c r="B664" s="303">
        <f t="shared" si="98"/>
        <v>0</v>
      </c>
      <c r="C664" s="304"/>
      <c r="D664" s="106"/>
      <c r="E664" s="106"/>
      <c r="F664" s="4"/>
      <c r="G664" s="40"/>
      <c r="H664" s="60"/>
      <c r="I664" s="9"/>
      <c r="J664" s="245"/>
      <c r="K664" s="32">
        <f t="shared" si="99"/>
        <v>0</v>
      </c>
      <c r="L664" s="32">
        <f t="shared" si="100"/>
        <v>0</v>
      </c>
      <c r="M664" s="318" t="str">
        <f t="shared" si="101"/>
        <v xml:space="preserve"> </v>
      </c>
      <c r="N664" s="239">
        <f t="shared" si="102"/>
        <v>0</v>
      </c>
      <c r="O664" s="95">
        <f t="shared" si="103"/>
        <v>0</v>
      </c>
      <c r="P664" s="95">
        <f t="shared" si="104"/>
        <v>0</v>
      </c>
      <c r="Q664" s="352">
        <f t="shared" si="105"/>
        <v>0</v>
      </c>
      <c r="R664" s="9"/>
      <c r="V664" s="32">
        <f t="shared" si="80"/>
        <v>0</v>
      </c>
    </row>
    <row r="665" spans="1:22" x14ac:dyDescent="0.2">
      <c r="A665" s="70">
        <f t="shared" si="81"/>
        <v>652</v>
      </c>
      <c r="B665" s="303">
        <f t="shared" si="98"/>
        <v>0</v>
      </c>
      <c r="C665" s="304"/>
      <c r="D665" s="106"/>
      <c r="E665" s="106"/>
      <c r="F665" s="4"/>
      <c r="G665" s="40"/>
      <c r="H665" s="60"/>
      <c r="I665" s="9"/>
      <c r="J665" s="245"/>
      <c r="K665" s="32">
        <f t="shared" si="99"/>
        <v>0</v>
      </c>
      <c r="L665" s="32">
        <f t="shared" si="100"/>
        <v>0</v>
      </c>
      <c r="M665" s="318" t="str">
        <f t="shared" si="101"/>
        <v xml:space="preserve"> </v>
      </c>
      <c r="N665" s="239">
        <f t="shared" si="102"/>
        <v>0</v>
      </c>
      <c r="O665" s="95">
        <f t="shared" si="103"/>
        <v>0</v>
      </c>
      <c r="P665" s="95">
        <f t="shared" si="104"/>
        <v>0</v>
      </c>
      <c r="Q665" s="352">
        <f t="shared" si="105"/>
        <v>0</v>
      </c>
      <c r="R665" s="9"/>
      <c r="V665" s="32">
        <f t="shared" si="80"/>
        <v>0</v>
      </c>
    </row>
    <row r="666" spans="1:22" x14ac:dyDescent="0.2">
      <c r="A666" s="70">
        <f t="shared" si="81"/>
        <v>653</v>
      </c>
      <c r="B666" s="303">
        <f t="shared" si="98"/>
        <v>0</v>
      </c>
      <c r="C666" s="304"/>
      <c r="D666" s="106"/>
      <c r="E666" s="106"/>
      <c r="F666" s="4"/>
      <c r="G666" s="40"/>
      <c r="H666" s="60"/>
      <c r="I666" s="9"/>
      <c r="J666" s="245"/>
      <c r="K666" s="32">
        <f t="shared" si="99"/>
        <v>0</v>
      </c>
      <c r="L666" s="32">
        <f t="shared" si="100"/>
        <v>0</v>
      </c>
      <c r="M666" s="318" t="str">
        <f t="shared" si="101"/>
        <v xml:space="preserve"> </v>
      </c>
      <c r="N666" s="239">
        <f t="shared" si="102"/>
        <v>0</v>
      </c>
      <c r="O666" s="95">
        <f t="shared" si="103"/>
        <v>0</v>
      </c>
      <c r="P666" s="95">
        <f t="shared" si="104"/>
        <v>0</v>
      </c>
      <c r="Q666" s="352">
        <f t="shared" si="105"/>
        <v>0</v>
      </c>
      <c r="R666" s="9"/>
      <c r="V666" s="32">
        <f t="shared" si="80"/>
        <v>0</v>
      </c>
    </row>
    <row r="667" spans="1:22" x14ac:dyDescent="0.2">
      <c r="A667" s="70">
        <f t="shared" si="81"/>
        <v>654</v>
      </c>
      <c r="B667" s="303">
        <f t="shared" si="98"/>
        <v>0</v>
      </c>
      <c r="C667" s="304"/>
      <c r="D667" s="106"/>
      <c r="E667" s="106"/>
      <c r="F667" s="4"/>
      <c r="G667" s="40"/>
      <c r="H667" s="60"/>
      <c r="I667" s="9"/>
      <c r="J667" s="245"/>
      <c r="K667" s="32">
        <f t="shared" si="99"/>
        <v>0</v>
      </c>
      <c r="L667" s="32">
        <f t="shared" si="100"/>
        <v>0</v>
      </c>
      <c r="M667" s="318" t="str">
        <f t="shared" si="101"/>
        <v xml:space="preserve"> </v>
      </c>
      <c r="N667" s="239">
        <f t="shared" si="102"/>
        <v>0</v>
      </c>
      <c r="O667" s="95">
        <f t="shared" si="103"/>
        <v>0</v>
      </c>
      <c r="P667" s="95">
        <f t="shared" si="104"/>
        <v>0</v>
      </c>
      <c r="Q667" s="352">
        <f t="shared" si="105"/>
        <v>0</v>
      </c>
      <c r="R667" s="9"/>
      <c r="V667" s="32">
        <f t="shared" si="80"/>
        <v>0</v>
      </c>
    </row>
    <row r="668" spans="1:22" x14ac:dyDescent="0.2">
      <c r="A668" s="70">
        <f t="shared" si="81"/>
        <v>655</v>
      </c>
      <c r="B668" s="303">
        <f t="shared" si="98"/>
        <v>0</v>
      </c>
      <c r="C668" s="304"/>
      <c r="D668" s="106"/>
      <c r="E668" s="106"/>
      <c r="F668" s="4"/>
      <c r="G668" s="40"/>
      <c r="H668" s="60"/>
      <c r="I668" s="9"/>
      <c r="J668" s="245"/>
      <c r="K668" s="32">
        <f t="shared" si="99"/>
        <v>0</v>
      </c>
      <c r="L668" s="32">
        <f t="shared" si="100"/>
        <v>0</v>
      </c>
      <c r="M668" s="318" t="str">
        <f t="shared" si="101"/>
        <v xml:space="preserve"> </v>
      </c>
      <c r="N668" s="239">
        <f t="shared" si="102"/>
        <v>0</v>
      </c>
      <c r="O668" s="95">
        <f t="shared" si="103"/>
        <v>0</v>
      </c>
      <c r="P668" s="95">
        <f t="shared" si="104"/>
        <v>0</v>
      </c>
      <c r="Q668" s="352">
        <f t="shared" si="105"/>
        <v>0</v>
      </c>
      <c r="R668" s="9"/>
      <c r="V668" s="32">
        <f t="shared" si="80"/>
        <v>0</v>
      </c>
    </row>
    <row r="669" spans="1:22" x14ac:dyDescent="0.2">
      <c r="A669" s="70">
        <f t="shared" si="81"/>
        <v>656</v>
      </c>
      <c r="B669" s="303">
        <f t="shared" si="98"/>
        <v>0</v>
      </c>
      <c r="C669" s="304"/>
      <c r="D669" s="106"/>
      <c r="E669" s="106"/>
      <c r="F669" s="4"/>
      <c r="G669" s="40"/>
      <c r="H669" s="60"/>
      <c r="I669" s="9"/>
      <c r="J669" s="245"/>
      <c r="K669" s="32">
        <f t="shared" si="99"/>
        <v>0</v>
      </c>
      <c r="L669" s="32">
        <f t="shared" si="100"/>
        <v>0</v>
      </c>
      <c r="M669" s="318" t="str">
        <f t="shared" si="101"/>
        <v xml:space="preserve"> </v>
      </c>
      <c r="N669" s="239">
        <f t="shared" si="102"/>
        <v>0</v>
      </c>
      <c r="O669" s="95">
        <f t="shared" si="103"/>
        <v>0</v>
      </c>
      <c r="P669" s="95">
        <f t="shared" si="104"/>
        <v>0</v>
      </c>
      <c r="Q669" s="352">
        <f t="shared" si="105"/>
        <v>0</v>
      </c>
      <c r="R669" s="9"/>
      <c r="V669" s="32">
        <f t="shared" si="80"/>
        <v>0</v>
      </c>
    </row>
    <row r="670" spans="1:22" x14ac:dyDescent="0.2">
      <c r="A670" s="70">
        <f t="shared" si="81"/>
        <v>657</v>
      </c>
      <c r="B670" s="303">
        <f t="shared" si="98"/>
        <v>0</v>
      </c>
      <c r="C670" s="304"/>
      <c r="D670" s="106"/>
      <c r="E670" s="106"/>
      <c r="F670" s="4"/>
      <c r="G670" s="40"/>
      <c r="H670" s="60"/>
      <c r="I670" s="9"/>
      <c r="J670" s="245"/>
      <c r="K670" s="32">
        <f t="shared" si="99"/>
        <v>0</v>
      </c>
      <c r="L670" s="32">
        <f t="shared" si="100"/>
        <v>0</v>
      </c>
      <c r="M670" s="318" t="str">
        <f t="shared" si="101"/>
        <v xml:space="preserve"> </v>
      </c>
      <c r="N670" s="239">
        <f t="shared" si="102"/>
        <v>0</v>
      </c>
      <c r="O670" s="95">
        <f t="shared" si="103"/>
        <v>0</v>
      </c>
      <c r="P670" s="95">
        <f t="shared" si="104"/>
        <v>0</v>
      </c>
      <c r="Q670" s="352">
        <f t="shared" si="105"/>
        <v>0</v>
      </c>
      <c r="R670" s="9"/>
      <c r="V670" s="32">
        <f t="shared" si="80"/>
        <v>0</v>
      </c>
    </row>
    <row r="671" spans="1:22" x14ac:dyDescent="0.2">
      <c r="A671" s="70">
        <f t="shared" si="81"/>
        <v>658</v>
      </c>
      <c r="B671" s="303">
        <f t="shared" si="98"/>
        <v>0</v>
      </c>
      <c r="C671" s="304"/>
      <c r="D671" s="106"/>
      <c r="E671" s="106"/>
      <c r="F671" s="4"/>
      <c r="G671" s="40"/>
      <c r="H671" s="60"/>
      <c r="I671" s="9"/>
      <c r="J671" s="245"/>
      <c r="K671" s="32">
        <f t="shared" si="99"/>
        <v>0</v>
      </c>
      <c r="L671" s="32">
        <f t="shared" si="100"/>
        <v>0</v>
      </c>
      <c r="M671" s="318" t="str">
        <f t="shared" si="101"/>
        <v xml:space="preserve"> </v>
      </c>
      <c r="N671" s="239">
        <f t="shared" si="102"/>
        <v>0</v>
      </c>
      <c r="O671" s="95">
        <f t="shared" si="103"/>
        <v>0</v>
      </c>
      <c r="P671" s="95">
        <f t="shared" si="104"/>
        <v>0</v>
      </c>
      <c r="Q671" s="352">
        <f t="shared" si="105"/>
        <v>0</v>
      </c>
      <c r="R671" s="9"/>
      <c r="V671" s="32">
        <f t="shared" si="80"/>
        <v>0</v>
      </c>
    </row>
    <row r="672" spans="1:22" x14ac:dyDescent="0.2">
      <c r="A672" s="70">
        <f t="shared" si="81"/>
        <v>659</v>
      </c>
      <c r="B672" s="303">
        <f t="shared" si="98"/>
        <v>0</v>
      </c>
      <c r="C672" s="304"/>
      <c r="D672" s="106"/>
      <c r="E672" s="106"/>
      <c r="F672" s="4"/>
      <c r="G672" s="40"/>
      <c r="H672" s="60"/>
      <c r="I672" s="9"/>
      <c r="J672" s="245"/>
      <c r="K672" s="32">
        <f t="shared" si="99"/>
        <v>0</v>
      </c>
      <c r="L672" s="32">
        <f t="shared" si="100"/>
        <v>0</v>
      </c>
      <c r="M672" s="318" t="str">
        <f t="shared" si="101"/>
        <v xml:space="preserve"> </v>
      </c>
      <c r="N672" s="239">
        <f t="shared" si="102"/>
        <v>0</v>
      </c>
      <c r="O672" s="95">
        <f t="shared" si="103"/>
        <v>0</v>
      </c>
      <c r="P672" s="95">
        <f t="shared" si="104"/>
        <v>0</v>
      </c>
      <c r="Q672" s="352">
        <f t="shared" si="105"/>
        <v>0</v>
      </c>
      <c r="R672" s="9"/>
      <c r="V672" s="32">
        <f t="shared" si="80"/>
        <v>0</v>
      </c>
    </row>
    <row r="673" spans="1:22" x14ac:dyDescent="0.2">
      <c r="A673" s="70">
        <f t="shared" si="81"/>
        <v>660</v>
      </c>
      <c r="B673" s="303">
        <f t="shared" si="98"/>
        <v>0</v>
      </c>
      <c r="C673" s="304"/>
      <c r="D673" s="106"/>
      <c r="E673" s="106"/>
      <c r="F673" s="4"/>
      <c r="G673" s="40"/>
      <c r="H673" s="60"/>
      <c r="I673" s="9"/>
      <c r="J673" s="245"/>
      <c r="K673" s="32">
        <f t="shared" si="99"/>
        <v>0</v>
      </c>
      <c r="L673" s="32">
        <f t="shared" si="100"/>
        <v>0</v>
      </c>
      <c r="M673" s="318" t="str">
        <f t="shared" si="101"/>
        <v xml:space="preserve"> </v>
      </c>
      <c r="N673" s="239">
        <f t="shared" si="102"/>
        <v>0</v>
      </c>
      <c r="O673" s="95">
        <f t="shared" si="103"/>
        <v>0</v>
      </c>
      <c r="P673" s="95">
        <f t="shared" si="104"/>
        <v>0</v>
      </c>
      <c r="Q673" s="352">
        <f t="shared" si="105"/>
        <v>0</v>
      </c>
      <c r="R673" s="9"/>
      <c r="V673" s="32">
        <f t="shared" si="80"/>
        <v>0</v>
      </c>
    </row>
    <row r="674" spans="1:22" x14ac:dyDescent="0.2">
      <c r="A674" s="70">
        <f t="shared" si="81"/>
        <v>661</v>
      </c>
      <c r="B674" s="303">
        <f t="shared" si="98"/>
        <v>0</v>
      </c>
      <c r="C674" s="304"/>
      <c r="D674" s="106"/>
      <c r="E674" s="106"/>
      <c r="F674" s="4"/>
      <c r="G674" s="40"/>
      <c r="H674" s="60"/>
      <c r="I674" s="9"/>
      <c r="J674" s="245"/>
      <c r="K674" s="32">
        <f t="shared" si="99"/>
        <v>0</v>
      </c>
      <c r="L674" s="32">
        <f t="shared" si="100"/>
        <v>0</v>
      </c>
      <c r="M674" s="318" t="str">
        <f t="shared" si="101"/>
        <v xml:space="preserve"> </v>
      </c>
      <c r="N674" s="239">
        <f t="shared" si="102"/>
        <v>0</v>
      </c>
      <c r="O674" s="95">
        <f t="shared" si="103"/>
        <v>0</v>
      </c>
      <c r="P674" s="95">
        <f t="shared" si="104"/>
        <v>0</v>
      </c>
      <c r="Q674" s="352">
        <f t="shared" si="105"/>
        <v>0</v>
      </c>
      <c r="R674" s="9"/>
      <c r="V674" s="32">
        <f t="shared" si="80"/>
        <v>0</v>
      </c>
    </row>
    <row r="675" spans="1:22" x14ac:dyDescent="0.2">
      <c r="A675" s="70">
        <f t="shared" si="81"/>
        <v>662</v>
      </c>
      <c r="B675" s="303">
        <f t="shared" si="98"/>
        <v>0</v>
      </c>
      <c r="C675" s="304"/>
      <c r="D675" s="106"/>
      <c r="E675" s="106"/>
      <c r="F675" s="4"/>
      <c r="G675" s="40"/>
      <c r="H675" s="60"/>
      <c r="I675" s="9"/>
      <c r="J675" s="245"/>
      <c r="K675" s="32">
        <f t="shared" si="99"/>
        <v>0</v>
      </c>
      <c r="L675" s="32">
        <f t="shared" si="100"/>
        <v>0</v>
      </c>
      <c r="M675" s="318" t="str">
        <f t="shared" si="101"/>
        <v xml:space="preserve"> </v>
      </c>
      <c r="N675" s="239">
        <f t="shared" si="102"/>
        <v>0</v>
      </c>
      <c r="O675" s="95">
        <f t="shared" si="103"/>
        <v>0</v>
      </c>
      <c r="P675" s="95">
        <f t="shared" si="104"/>
        <v>0</v>
      </c>
      <c r="Q675" s="352">
        <f t="shared" si="105"/>
        <v>0</v>
      </c>
      <c r="R675" s="9"/>
      <c r="V675" s="32">
        <f t="shared" si="80"/>
        <v>0</v>
      </c>
    </row>
    <row r="676" spans="1:22" x14ac:dyDescent="0.2">
      <c r="A676" s="70">
        <f t="shared" si="81"/>
        <v>663</v>
      </c>
      <c r="B676" s="303">
        <f t="shared" si="98"/>
        <v>0</v>
      </c>
      <c r="C676" s="304"/>
      <c r="D676" s="106"/>
      <c r="E676" s="106"/>
      <c r="F676" s="4"/>
      <c r="G676" s="40"/>
      <c r="H676" s="60"/>
      <c r="I676" s="9"/>
      <c r="J676" s="245"/>
      <c r="K676" s="32">
        <f t="shared" si="99"/>
        <v>0</v>
      </c>
      <c r="L676" s="32">
        <f t="shared" si="100"/>
        <v>0</v>
      </c>
      <c r="M676" s="318" t="str">
        <f t="shared" si="101"/>
        <v xml:space="preserve"> </v>
      </c>
      <c r="N676" s="239">
        <f t="shared" si="102"/>
        <v>0</v>
      </c>
      <c r="O676" s="95">
        <f t="shared" si="103"/>
        <v>0</v>
      </c>
      <c r="P676" s="95">
        <f t="shared" si="104"/>
        <v>0</v>
      </c>
      <c r="Q676" s="352">
        <f t="shared" si="105"/>
        <v>0</v>
      </c>
      <c r="R676" s="9"/>
      <c r="V676" s="32">
        <f t="shared" si="80"/>
        <v>0</v>
      </c>
    </row>
    <row r="677" spans="1:22" x14ac:dyDescent="0.2">
      <c r="A677" s="70">
        <f t="shared" si="81"/>
        <v>664</v>
      </c>
      <c r="B677" s="303">
        <f t="shared" si="98"/>
        <v>0</v>
      </c>
      <c r="C677" s="304"/>
      <c r="D677" s="106"/>
      <c r="E677" s="106"/>
      <c r="F677" s="4"/>
      <c r="G677" s="40"/>
      <c r="H677" s="60"/>
      <c r="I677" s="9"/>
      <c r="J677" s="245"/>
      <c r="K677" s="32">
        <f t="shared" si="99"/>
        <v>0</v>
      </c>
      <c r="L677" s="32">
        <f t="shared" si="100"/>
        <v>0</v>
      </c>
      <c r="M677" s="318" t="str">
        <f t="shared" si="101"/>
        <v xml:space="preserve"> </v>
      </c>
      <c r="N677" s="239">
        <f t="shared" si="102"/>
        <v>0</v>
      </c>
      <c r="O677" s="95">
        <f t="shared" si="103"/>
        <v>0</v>
      </c>
      <c r="P677" s="95">
        <f t="shared" si="104"/>
        <v>0</v>
      </c>
      <c r="Q677" s="352">
        <f t="shared" si="105"/>
        <v>0</v>
      </c>
      <c r="R677" s="9"/>
      <c r="V677" s="32">
        <f t="shared" si="80"/>
        <v>0</v>
      </c>
    </row>
    <row r="678" spans="1:22" x14ac:dyDescent="0.2">
      <c r="A678" s="70">
        <f t="shared" si="81"/>
        <v>665</v>
      </c>
      <c r="B678" s="303">
        <f t="shared" si="98"/>
        <v>0</v>
      </c>
      <c r="C678" s="304"/>
      <c r="D678" s="106"/>
      <c r="E678" s="106"/>
      <c r="F678" s="4"/>
      <c r="G678" s="40"/>
      <c r="H678" s="60"/>
      <c r="I678" s="9"/>
      <c r="J678" s="245"/>
      <c r="K678" s="32">
        <f t="shared" si="99"/>
        <v>0</v>
      </c>
      <c r="L678" s="32">
        <f t="shared" si="100"/>
        <v>0</v>
      </c>
      <c r="M678" s="318" t="str">
        <f t="shared" si="101"/>
        <v xml:space="preserve"> </v>
      </c>
      <c r="N678" s="239">
        <f t="shared" si="102"/>
        <v>0</v>
      </c>
      <c r="O678" s="95">
        <f t="shared" si="103"/>
        <v>0</v>
      </c>
      <c r="P678" s="95">
        <f t="shared" si="104"/>
        <v>0</v>
      </c>
      <c r="Q678" s="352">
        <f t="shared" si="105"/>
        <v>0</v>
      </c>
      <c r="R678" s="9"/>
      <c r="V678" s="32">
        <f t="shared" si="80"/>
        <v>0</v>
      </c>
    </row>
    <row r="679" spans="1:22" x14ac:dyDescent="0.2">
      <c r="A679" s="70">
        <f t="shared" si="81"/>
        <v>666</v>
      </c>
      <c r="B679" s="303">
        <f t="shared" si="98"/>
        <v>0</v>
      </c>
      <c r="C679" s="304"/>
      <c r="D679" s="106"/>
      <c r="E679" s="106"/>
      <c r="F679" s="4"/>
      <c r="G679" s="40"/>
      <c r="H679" s="60"/>
      <c r="I679" s="9"/>
      <c r="J679" s="245"/>
      <c r="K679" s="32">
        <f t="shared" si="99"/>
        <v>0</v>
      </c>
      <c r="L679" s="32">
        <f t="shared" si="100"/>
        <v>0</v>
      </c>
      <c r="M679" s="318" t="str">
        <f t="shared" si="101"/>
        <v xml:space="preserve"> </v>
      </c>
      <c r="N679" s="239">
        <f t="shared" si="102"/>
        <v>0</v>
      </c>
      <c r="O679" s="95">
        <f t="shared" si="103"/>
        <v>0</v>
      </c>
      <c r="P679" s="95">
        <f t="shared" si="104"/>
        <v>0</v>
      </c>
      <c r="Q679" s="352">
        <f t="shared" si="105"/>
        <v>0</v>
      </c>
      <c r="R679" s="9"/>
      <c r="V679" s="32">
        <f t="shared" si="80"/>
        <v>0</v>
      </c>
    </row>
    <row r="680" spans="1:22" x14ac:dyDescent="0.2">
      <c r="A680" s="70">
        <f t="shared" si="81"/>
        <v>667</v>
      </c>
      <c r="B680" s="303">
        <f t="shared" si="98"/>
        <v>0</v>
      </c>
      <c r="C680" s="304"/>
      <c r="D680" s="106"/>
      <c r="E680" s="106"/>
      <c r="F680" s="4"/>
      <c r="G680" s="40"/>
      <c r="H680" s="60"/>
      <c r="I680" s="9"/>
      <c r="J680" s="245"/>
      <c r="K680" s="32">
        <f t="shared" si="99"/>
        <v>0</v>
      </c>
      <c r="L680" s="32">
        <f t="shared" si="100"/>
        <v>0</v>
      </c>
      <c r="M680" s="318" t="str">
        <f t="shared" si="101"/>
        <v xml:space="preserve"> </v>
      </c>
      <c r="N680" s="239">
        <f t="shared" si="102"/>
        <v>0</v>
      </c>
      <c r="O680" s="95">
        <f t="shared" si="103"/>
        <v>0</v>
      </c>
      <c r="P680" s="95">
        <f t="shared" si="104"/>
        <v>0</v>
      </c>
      <c r="Q680" s="352">
        <f t="shared" si="105"/>
        <v>0</v>
      </c>
      <c r="R680" s="9"/>
      <c r="V680" s="32">
        <f t="shared" si="80"/>
        <v>0</v>
      </c>
    </row>
    <row r="681" spans="1:22" x14ac:dyDescent="0.2">
      <c r="A681" s="70">
        <f t="shared" si="81"/>
        <v>668</v>
      </c>
      <c r="B681" s="303">
        <f t="shared" si="98"/>
        <v>0</v>
      </c>
      <c r="C681" s="304"/>
      <c r="D681" s="106"/>
      <c r="E681" s="106"/>
      <c r="F681" s="4"/>
      <c r="G681" s="40"/>
      <c r="H681" s="60"/>
      <c r="I681" s="9"/>
      <c r="J681" s="245"/>
      <c r="K681" s="32">
        <f t="shared" si="99"/>
        <v>0</v>
      </c>
      <c r="L681" s="32">
        <f t="shared" si="100"/>
        <v>0</v>
      </c>
      <c r="M681" s="318" t="str">
        <f t="shared" si="101"/>
        <v xml:space="preserve"> </v>
      </c>
      <c r="N681" s="239">
        <f t="shared" si="102"/>
        <v>0</v>
      </c>
      <c r="O681" s="95">
        <f t="shared" si="103"/>
        <v>0</v>
      </c>
      <c r="P681" s="95">
        <f t="shared" si="104"/>
        <v>0</v>
      </c>
      <c r="Q681" s="352">
        <f t="shared" si="105"/>
        <v>0</v>
      </c>
      <c r="R681" s="9"/>
      <c r="V681" s="32">
        <f t="shared" si="80"/>
        <v>0</v>
      </c>
    </row>
    <row r="682" spans="1:22" x14ac:dyDescent="0.2">
      <c r="A682" s="70">
        <f t="shared" si="81"/>
        <v>669</v>
      </c>
      <c r="B682" s="303">
        <f t="shared" si="98"/>
        <v>0</v>
      </c>
      <c r="C682" s="304"/>
      <c r="D682" s="106"/>
      <c r="E682" s="106"/>
      <c r="F682" s="4"/>
      <c r="G682" s="40"/>
      <c r="H682" s="60"/>
      <c r="I682" s="9"/>
      <c r="J682" s="245"/>
      <c r="K682" s="32">
        <f t="shared" si="99"/>
        <v>0</v>
      </c>
      <c r="L682" s="32">
        <f t="shared" si="100"/>
        <v>0</v>
      </c>
      <c r="M682" s="318" t="str">
        <f t="shared" si="101"/>
        <v xml:space="preserve"> </v>
      </c>
      <c r="N682" s="239">
        <f t="shared" si="102"/>
        <v>0</v>
      </c>
      <c r="O682" s="95">
        <f t="shared" si="103"/>
        <v>0</v>
      </c>
      <c r="P682" s="95">
        <f t="shared" si="104"/>
        <v>0</v>
      </c>
      <c r="Q682" s="352">
        <f t="shared" si="105"/>
        <v>0</v>
      </c>
      <c r="R682" s="9"/>
      <c r="V682" s="32">
        <f t="shared" si="80"/>
        <v>0</v>
      </c>
    </row>
    <row r="683" spans="1:22" x14ac:dyDescent="0.2">
      <c r="A683" s="70">
        <f t="shared" si="81"/>
        <v>670</v>
      </c>
      <c r="B683" s="303">
        <f t="shared" si="98"/>
        <v>0</v>
      </c>
      <c r="C683" s="304"/>
      <c r="D683" s="106"/>
      <c r="E683" s="106"/>
      <c r="F683" s="4"/>
      <c r="G683" s="40"/>
      <c r="H683" s="60"/>
      <c r="I683" s="9"/>
      <c r="J683" s="245"/>
      <c r="K683" s="32">
        <f t="shared" si="99"/>
        <v>0</v>
      </c>
      <c r="L683" s="32">
        <f t="shared" si="100"/>
        <v>0</v>
      </c>
      <c r="M683" s="318" t="str">
        <f t="shared" si="101"/>
        <v xml:space="preserve"> </v>
      </c>
      <c r="N683" s="239">
        <f t="shared" si="102"/>
        <v>0</v>
      </c>
      <c r="O683" s="95">
        <f t="shared" si="103"/>
        <v>0</v>
      </c>
      <c r="P683" s="95">
        <f t="shared" si="104"/>
        <v>0</v>
      </c>
      <c r="Q683" s="352">
        <f t="shared" si="105"/>
        <v>0</v>
      </c>
      <c r="R683" s="9"/>
      <c r="V683" s="32">
        <f t="shared" si="80"/>
        <v>0</v>
      </c>
    </row>
    <row r="684" spans="1:22" x14ac:dyDescent="0.2">
      <c r="A684" s="70">
        <f t="shared" si="81"/>
        <v>671</v>
      </c>
      <c r="B684" s="303">
        <f t="shared" si="98"/>
        <v>0</v>
      </c>
      <c r="C684" s="304"/>
      <c r="D684" s="106"/>
      <c r="E684" s="106"/>
      <c r="F684" s="4"/>
      <c r="G684" s="40"/>
      <c r="H684" s="60"/>
      <c r="I684" s="9"/>
      <c r="J684" s="245"/>
      <c r="K684" s="32">
        <f t="shared" si="99"/>
        <v>0</v>
      </c>
      <c r="L684" s="32">
        <f t="shared" si="100"/>
        <v>0</v>
      </c>
      <c r="M684" s="318" t="str">
        <f t="shared" si="101"/>
        <v xml:space="preserve"> </v>
      </c>
      <c r="N684" s="239">
        <f t="shared" si="102"/>
        <v>0</v>
      </c>
      <c r="O684" s="95">
        <f t="shared" si="103"/>
        <v>0</v>
      </c>
      <c r="P684" s="95">
        <f t="shared" si="104"/>
        <v>0</v>
      </c>
      <c r="Q684" s="352">
        <f t="shared" si="105"/>
        <v>0</v>
      </c>
      <c r="R684" s="9"/>
      <c r="V684" s="32">
        <f t="shared" si="80"/>
        <v>0</v>
      </c>
    </row>
    <row r="685" spans="1:22" x14ac:dyDescent="0.2">
      <c r="A685" s="70">
        <f t="shared" si="81"/>
        <v>672</v>
      </c>
      <c r="B685" s="303">
        <f t="shared" si="98"/>
        <v>0</v>
      </c>
      <c r="C685" s="304"/>
      <c r="D685" s="106"/>
      <c r="E685" s="106"/>
      <c r="F685" s="4"/>
      <c r="G685" s="40"/>
      <c r="H685" s="60"/>
      <c r="I685" s="9"/>
      <c r="J685" s="245"/>
      <c r="K685" s="32">
        <f t="shared" si="99"/>
        <v>0</v>
      </c>
      <c r="L685" s="32">
        <f t="shared" si="100"/>
        <v>0</v>
      </c>
      <c r="M685" s="318" t="str">
        <f t="shared" si="101"/>
        <v xml:space="preserve"> </v>
      </c>
      <c r="N685" s="239">
        <f t="shared" si="102"/>
        <v>0</v>
      </c>
      <c r="O685" s="95">
        <f t="shared" si="103"/>
        <v>0</v>
      </c>
      <c r="P685" s="95">
        <f t="shared" si="104"/>
        <v>0</v>
      </c>
      <c r="Q685" s="352">
        <f t="shared" si="105"/>
        <v>0</v>
      </c>
      <c r="R685" s="9"/>
      <c r="V685" s="32">
        <f t="shared" si="80"/>
        <v>0</v>
      </c>
    </row>
    <row r="686" spans="1:22" x14ac:dyDescent="0.2">
      <c r="A686" s="70">
        <f t="shared" si="81"/>
        <v>673</v>
      </c>
      <c r="B686" s="303">
        <f t="shared" si="98"/>
        <v>0</v>
      </c>
      <c r="C686" s="304"/>
      <c r="D686" s="106"/>
      <c r="E686" s="106"/>
      <c r="F686" s="4"/>
      <c r="G686" s="40"/>
      <c r="H686" s="60"/>
      <c r="I686" s="9"/>
      <c r="J686" s="245"/>
      <c r="K686" s="32">
        <f t="shared" si="99"/>
        <v>0</v>
      </c>
      <c r="L686" s="32">
        <f t="shared" si="100"/>
        <v>0</v>
      </c>
      <c r="M686" s="318" t="str">
        <f t="shared" si="101"/>
        <v xml:space="preserve"> </v>
      </c>
      <c r="N686" s="239">
        <f t="shared" si="102"/>
        <v>0</v>
      </c>
      <c r="O686" s="95">
        <f t="shared" si="103"/>
        <v>0</v>
      </c>
      <c r="P686" s="95">
        <f t="shared" si="104"/>
        <v>0</v>
      </c>
      <c r="Q686" s="352">
        <f t="shared" si="105"/>
        <v>0</v>
      </c>
      <c r="R686" s="9"/>
      <c r="V686" s="32">
        <f t="shared" si="80"/>
        <v>0</v>
      </c>
    </row>
    <row r="687" spans="1:22" x14ac:dyDescent="0.2">
      <c r="A687" s="70">
        <f t="shared" si="81"/>
        <v>674</v>
      </c>
      <c r="B687" s="303">
        <f t="shared" si="98"/>
        <v>0</v>
      </c>
      <c r="C687" s="304"/>
      <c r="D687" s="106"/>
      <c r="E687" s="106"/>
      <c r="F687" s="4"/>
      <c r="G687" s="40"/>
      <c r="H687" s="60"/>
      <c r="I687" s="9"/>
      <c r="J687" s="245"/>
      <c r="K687" s="32">
        <f t="shared" si="99"/>
        <v>0</v>
      </c>
      <c r="L687" s="32">
        <f t="shared" si="100"/>
        <v>0</v>
      </c>
      <c r="M687" s="318" t="str">
        <f t="shared" si="101"/>
        <v xml:space="preserve"> </v>
      </c>
      <c r="N687" s="239">
        <f t="shared" si="102"/>
        <v>0</v>
      </c>
      <c r="O687" s="95">
        <f t="shared" si="103"/>
        <v>0</v>
      </c>
      <c r="P687" s="95">
        <f t="shared" si="104"/>
        <v>0</v>
      </c>
      <c r="Q687" s="352">
        <f t="shared" si="105"/>
        <v>0</v>
      </c>
      <c r="R687" s="9"/>
      <c r="V687" s="32">
        <f t="shared" si="80"/>
        <v>0</v>
      </c>
    </row>
    <row r="688" spans="1:22" x14ac:dyDescent="0.2">
      <c r="A688" s="70">
        <f t="shared" si="81"/>
        <v>675</v>
      </c>
      <c r="B688" s="303">
        <f t="shared" si="98"/>
        <v>0</v>
      </c>
      <c r="C688" s="304"/>
      <c r="D688" s="106"/>
      <c r="E688" s="106"/>
      <c r="F688" s="4"/>
      <c r="G688" s="40"/>
      <c r="H688" s="60"/>
      <c r="I688" s="9"/>
      <c r="J688" s="245"/>
      <c r="K688" s="32">
        <f t="shared" si="99"/>
        <v>0</v>
      </c>
      <c r="L688" s="32">
        <f t="shared" si="100"/>
        <v>0</v>
      </c>
      <c r="M688" s="318" t="str">
        <f t="shared" si="101"/>
        <v xml:space="preserve"> </v>
      </c>
      <c r="N688" s="239">
        <f t="shared" si="102"/>
        <v>0</v>
      </c>
      <c r="O688" s="95">
        <f t="shared" si="103"/>
        <v>0</v>
      </c>
      <c r="P688" s="95">
        <f t="shared" si="104"/>
        <v>0</v>
      </c>
      <c r="Q688" s="352">
        <f t="shared" si="105"/>
        <v>0</v>
      </c>
      <c r="R688" s="9"/>
      <c r="V688" s="32">
        <f t="shared" si="80"/>
        <v>0</v>
      </c>
    </row>
    <row r="689" spans="1:22" x14ac:dyDescent="0.2">
      <c r="A689" s="70">
        <f t="shared" si="81"/>
        <v>676</v>
      </c>
      <c r="B689" s="303">
        <f t="shared" si="98"/>
        <v>0</v>
      </c>
      <c r="C689" s="304"/>
      <c r="D689" s="106"/>
      <c r="E689" s="106"/>
      <c r="F689" s="4"/>
      <c r="G689" s="40"/>
      <c r="H689" s="60"/>
      <c r="I689" s="9"/>
      <c r="J689" s="245"/>
      <c r="K689" s="32">
        <f t="shared" si="99"/>
        <v>0</v>
      </c>
      <c r="L689" s="32">
        <f t="shared" si="100"/>
        <v>0</v>
      </c>
      <c r="M689" s="318" t="str">
        <f t="shared" si="101"/>
        <v xml:space="preserve"> </v>
      </c>
      <c r="N689" s="239">
        <f t="shared" si="102"/>
        <v>0</v>
      </c>
      <c r="O689" s="95">
        <f t="shared" si="103"/>
        <v>0</v>
      </c>
      <c r="P689" s="95">
        <f t="shared" si="104"/>
        <v>0</v>
      </c>
      <c r="Q689" s="352">
        <f t="shared" si="105"/>
        <v>0</v>
      </c>
      <c r="R689" s="9"/>
      <c r="V689" s="32">
        <f t="shared" si="80"/>
        <v>0</v>
      </c>
    </row>
    <row r="690" spans="1:22" x14ac:dyDescent="0.2">
      <c r="A690" s="70">
        <f t="shared" si="81"/>
        <v>677</v>
      </c>
      <c r="B690" s="303">
        <f t="shared" si="98"/>
        <v>0</v>
      </c>
      <c r="C690" s="304"/>
      <c r="D690" s="106"/>
      <c r="E690" s="106"/>
      <c r="F690" s="4"/>
      <c r="G690" s="40"/>
      <c r="H690" s="60"/>
      <c r="I690" s="9"/>
      <c r="J690" s="245"/>
      <c r="K690" s="32">
        <f t="shared" si="99"/>
        <v>0</v>
      </c>
      <c r="L690" s="32">
        <f t="shared" si="100"/>
        <v>0</v>
      </c>
      <c r="M690" s="318" t="str">
        <f t="shared" si="101"/>
        <v xml:space="preserve"> </v>
      </c>
      <c r="N690" s="239">
        <f t="shared" si="102"/>
        <v>0</v>
      </c>
      <c r="O690" s="95">
        <f t="shared" si="103"/>
        <v>0</v>
      </c>
      <c r="P690" s="95">
        <f t="shared" si="104"/>
        <v>0</v>
      </c>
      <c r="Q690" s="352">
        <f t="shared" si="105"/>
        <v>0</v>
      </c>
      <c r="R690" s="9"/>
      <c r="V690" s="32">
        <f t="shared" si="80"/>
        <v>0</v>
      </c>
    </row>
    <row r="691" spans="1:22" x14ac:dyDescent="0.2">
      <c r="A691" s="70">
        <f t="shared" si="81"/>
        <v>678</v>
      </c>
      <c r="B691" s="303">
        <f t="shared" si="98"/>
        <v>0</v>
      </c>
      <c r="C691" s="304"/>
      <c r="D691" s="106"/>
      <c r="E691" s="106"/>
      <c r="F691" s="4"/>
      <c r="G691" s="40"/>
      <c r="H691" s="60"/>
      <c r="I691" s="9"/>
      <c r="J691" s="245"/>
      <c r="K691" s="32">
        <f t="shared" si="99"/>
        <v>0</v>
      </c>
      <c r="L691" s="32">
        <f t="shared" si="100"/>
        <v>0</v>
      </c>
      <c r="M691" s="318" t="str">
        <f t="shared" si="101"/>
        <v xml:space="preserve"> </v>
      </c>
      <c r="N691" s="239">
        <f t="shared" si="102"/>
        <v>0</v>
      </c>
      <c r="O691" s="95">
        <f t="shared" si="103"/>
        <v>0</v>
      </c>
      <c r="P691" s="95">
        <f t="shared" si="104"/>
        <v>0</v>
      </c>
      <c r="Q691" s="352">
        <f t="shared" si="105"/>
        <v>0</v>
      </c>
      <c r="R691" s="9"/>
      <c r="V691" s="32">
        <f t="shared" si="80"/>
        <v>0</v>
      </c>
    </row>
    <row r="692" spans="1:22" x14ac:dyDescent="0.2">
      <c r="A692" s="70">
        <f t="shared" si="81"/>
        <v>679</v>
      </c>
      <c r="B692" s="303">
        <f t="shared" ref="B692:B999" si="106">IF(ISBLANK(E692),0,VLOOKUP(TRIM(E692),AllVarieties,4,FALSE))</f>
        <v>0</v>
      </c>
      <c r="C692" s="304"/>
      <c r="D692" s="106"/>
      <c r="E692" s="106"/>
      <c r="F692" s="4"/>
      <c r="G692" s="40"/>
      <c r="H692" s="60"/>
      <c r="I692" s="9"/>
      <c r="J692" s="245"/>
      <c r="K692" s="32">
        <f t="shared" ref="K692:K999" si="107">IF(ISNA(+B692),1,0)</f>
        <v>0</v>
      </c>
      <c r="L692" s="32">
        <f t="shared" ref="L692:L999" si="108">IF(ISERR(+B692),1,0)</f>
        <v>0</v>
      </c>
      <c r="M692" s="318" t="str">
        <f t="shared" ref="M692:M999" si="109">IF(+J692=0," ", IF(+J692=1," ","ERROR"))</f>
        <v xml:space="preserve"> </v>
      </c>
      <c r="N692" s="239">
        <f t="shared" ref="N692:N999" si="110">IF(+J692=1,IF(G692&gt;0, +G692, 0),0)</f>
        <v>0</v>
      </c>
      <c r="O692" s="95">
        <f t="shared" ref="O692:O999" si="111">IF(VALUE(F692)&lt;1,0,IF(VALUE(F692)&gt;17,0,VLOOKUP(VALUE(B692),T10Value,VALUE(F692)+1,FALSE)))</f>
        <v>0</v>
      </c>
      <c r="P692" s="95">
        <f t="shared" ref="P692:P999" si="112">ROUND(+N692,1)*O692</f>
        <v>0</v>
      </c>
      <c r="Q692" s="352">
        <f t="shared" ref="Q692:Q999" si="113">+P692*PDArate</f>
        <v>0</v>
      </c>
      <c r="R692" s="9"/>
      <c r="V692" s="32">
        <f t="shared" si="80"/>
        <v>0</v>
      </c>
    </row>
    <row r="693" spans="1:22" x14ac:dyDescent="0.2">
      <c r="A693" s="70">
        <f t="shared" si="81"/>
        <v>680</v>
      </c>
      <c r="B693" s="303">
        <f t="shared" si="106"/>
        <v>0</v>
      </c>
      <c r="C693" s="304"/>
      <c r="D693" s="106"/>
      <c r="E693" s="106"/>
      <c r="F693" s="4"/>
      <c r="G693" s="40"/>
      <c r="H693" s="60"/>
      <c r="I693" s="9"/>
      <c r="J693" s="245"/>
      <c r="K693" s="32">
        <f t="shared" si="107"/>
        <v>0</v>
      </c>
      <c r="L693" s="32">
        <f t="shared" si="108"/>
        <v>0</v>
      </c>
      <c r="M693" s="318" t="str">
        <f t="shared" si="109"/>
        <v xml:space="preserve"> </v>
      </c>
      <c r="N693" s="239">
        <f t="shared" si="110"/>
        <v>0</v>
      </c>
      <c r="O693" s="95">
        <f t="shared" si="111"/>
        <v>0</v>
      </c>
      <c r="P693" s="95">
        <f t="shared" si="112"/>
        <v>0</v>
      </c>
      <c r="Q693" s="352">
        <f t="shared" si="113"/>
        <v>0</v>
      </c>
      <c r="R693" s="9"/>
      <c r="V693" s="32">
        <f t="shared" si="80"/>
        <v>0</v>
      </c>
    </row>
    <row r="694" spans="1:22" x14ac:dyDescent="0.2">
      <c r="A694" s="70">
        <f t="shared" si="81"/>
        <v>681</v>
      </c>
      <c r="B694" s="303">
        <f t="shared" si="106"/>
        <v>0</v>
      </c>
      <c r="C694" s="304"/>
      <c r="D694" s="106"/>
      <c r="E694" s="106"/>
      <c r="F694" s="4"/>
      <c r="G694" s="40"/>
      <c r="H694" s="60"/>
      <c r="I694" s="9"/>
      <c r="J694" s="245"/>
      <c r="K694" s="32">
        <f t="shared" si="107"/>
        <v>0</v>
      </c>
      <c r="L694" s="32">
        <f t="shared" si="108"/>
        <v>0</v>
      </c>
      <c r="M694" s="318" t="str">
        <f t="shared" si="109"/>
        <v xml:space="preserve"> </v>
      </c>
      <c r="N694" s="239">
        <f t="shared" si="110"/>
        <v>0</v>
      </c>
      <c r="O694" s="95">
        <f t="shared" si="111"/>
        <v>0</v>
      </c>
      <c r="P694" s="95">
        <f t="shared" si="112"/>
        <v>0</v>
      </c>
      <c r="Q694" s="352">
        <f t="shared" si="113"/>
        <v>0</v>
      </c>
      <c r="R694" s="9"/>
      <c r="V694" s="32">
        <f t="shared" si="80"/>
        <v>0</v>
      </c>
    </row>
    <row r="695" spans="1:22" x14ac:dyDescent="0.2">
      <c r="A695" s="70">
        <f t="shared" si="81"/>
        <v>682</v>
      </c>
      <c r="B695" s="303">
        <f t="shared" si="106"/>
        <v>0</v>
      </c>
      <c r="C695" s="304"/>
      <c r="D695" s="106"/>
      <c r="E695" s="106"/>
      <c r="F695" s="4"/>
      <c r="G695" s="40"/>
      <c r="H695" s="60"/>
      <c r="I695" s="9"/>
      <c r="J695" s="245"/>
      <c r="K695" s="32">
        <f t="shared" si="107"/>
        <v>0</v>
      </c>
      <c r="L695" s="32">
        <f t="shared" si="108"/>
        <v>0</v>
      </c>
      <c r="M695" s="318" t="str">
        <f t="shared" si="109"/>
        <v xml:space="preserve"> </v>
      </c>
      <c r="N695" s="239">
        <f t="shared" si="110"/>
        <v>0</v>
      </c>
      <c r="O695" s="95">
        <f t="shared" si="111"/>
        <v>0</v>
      </c>
      <c r="P695" s="95">
        <f t="shared" si="112"/>
        <v>0</v>
      </c>
      <c r="Q695" s="352">
        <f t="shared" si="113"/>
        <v>0</v>
      </c>
      <c r="R695" s="9"/>
      <c r="V695" s="32">
        <f t="shared" si="80"/>
        <v>0</v>
      </c>
    </row>
    <row r="696" spans="1:22" x14ac:dyDescent="0.2">
      <c r="A696" s="70">
        <f t="shared" si="81"/>
        <v>683</v>
      </c>
      <c r="B696" s="303">
        <f t="shared" si="106"/>
        <v>0</v>
      </c>
      <c r="C696" s="304"/>
      <c r="D696" s="106"/>
      <c r="E696" s="106"/>
      <c r="F696" s="4"/>
      <c r="G696" s="40"/>
      <c r="H696" s="60"/>
      <c r="I696" s="9"/>
      <c r="J696" s="245"/>
      <c r="K696" s="32">
        <f t="shared" si="107"/>
        <v>0</v>
      </c>
      <c r="L696" s="32">
        <f t="shared" si="108"/>
        <v>0</v>
      </c>
      <c r="M696" s="318" t="str">
        <f t="shared" si="109"/>
        <v xml:space="preserve"> </v>
      </c>
      <c r="N696" s="239">
        <f t="shared" si="110"/>
        <v>0</v>
      </c>
      <c r="O696" s="95">
        <f t="shared" si="111"/>
        <v>0</v>
      </c>
      <c r="P696" s="95">
        <f t="shared" si="112"/>
        <v>0</v>
      </c>
      <c r="Q696" s="352">
        <f t="shared" si="113"/>
        <v>0</v>
      </c>
      <c r="R696" s="9"/>
      <c r="V696" s="32">
        <f t="shared" si="80"/>
        <v>0</v>
      </c>
    </row>
    <row r="697" spans="1:22" x14ac:dyDescent="0.2">
      <c r="A697" s="70">
        <f t="shared" si="81"/>
        <v>684</v>
      </c>
      <c r="B697" s="303">
        <f t="shared" si="106"/>
        <v>0</v>
      </c>
      <c r="C697" s="304"/>
      <c r="D697" s="106"/>
      <c r="E697" s="106"/>
      <c r="F697" s="4"/>
      <c r="G697" s="40"/>
      <c r="H697" s="60"/>
      <c r="I697" s="9"/>
      <c r="J697" s="245"/>
      <c r="K697" s="32">
        <f t="shared" si="107"/>
        <v>0</v>
      </c>
      <c r="L697" s="32">
        <f t="shared" si="108"/>
        <v>0</v>
      </c>
      <c r="M697" s="318" t="str">
        <f t="shared" si="109"/>
        <v xml:space="preserve"> </v>
      </c>
      <c r="N697" s="239">
        <f t="shared" si="110"/>
        <v>0</v>
      </c>
      <c r="O697" s="95">
        <f t="shared" si="111"/>
        <v>0</v>
      </c>
      <c r="P697" s="95">
        <f t="shared" si="112"/>
        <v>0</v>
      </c>
      <c r="Q697" s="352">
        <f t="shared" si="113"/>
        <v>0</v>
      </c>
      <c r="R697" s="9"/>
      <c r="V697" s="32">
        <f t="shared" si="80"/>
        <v>0</v>
      </c>
    </row>
    <row r="698" spans="1:22" x14ac:dyDescent="0.2">
      <c r="A698" s="70">
        <f t="shared" si="81"/>
        <v>685</v>
      </c>
      <c r="B698" s="303">
        <f t="shared" si="106"/>
        <v>0</v>
      </c>
      <c r="C698" s="304"/>
      <c r="D698" s="106"/>
      <c r="E698" s="106"/>
      <c r="F698" s="4"/>
      <c r="G698" s="40"/>
      <c r="H698" s="60"/>
      <c r="I698" s="9"/>
      <c r="J698" s="245"/>
      <c r="K698" s="32">
        <f t="shared" si="107"/>
        <v>0</v>
      </c>
      <c r="L698" s="32">
        <f t="shared" si="108"/>
        <v>0</v>
      </c>
      <c r="M698" s="318" t="str">
        <f t="shared" si="109"/>
        <v xml:space="preserve"> </v>
      </c>
      <c r="N698" s="239">
        <f t="shared" si="110"/>
        <v>0</v>
      </c>
      <c r="O698" s="95">
        <f t="shared" si="111"/>
        <v>0</v>
      </c>
      <c r="P698" s="95">
        <f t="shared" si="112"/>
        <v>0</v>
      </c>
      <c r="Q698" s="352">
        <f t="shared" si="113"/>
        <v>0</v>
      </c>
      <c r="R698" s="9"/>
      <c r="V698" s="32">
        <f t="shared" si="80"/>
        <v>0</v>
      </c>
    </row>
    <row r="699" spans="1:22" x14ac:dyDescent="0.2">
      <c r="A699" s="70">
        <f t="shared" si="81"/>
        <v>686</v>
      </c>
      <c r="B699" s="303">
        <f t="shared" si="106"/>
        <v>0</v>
      </c>
      <c r="C699" s="304"/>
      <c r="D699" s="106"/>
      <c r="E699" s="106"/>
      <c r="F699" s="4"/>
      <c r="G699" s="40"/>
      <c r="H699" s="60"/>
      <c r="I699" s="9"/>
      <c r="J699" s="245"/>
      <c r="K699" s="32">
        <f t="shared" si="107"/>
        <v>0</v>
      </c>
      <c r="L699" s="32">
        <f t="shared" si="108"/>
        <v>0</v>
      </c>
      <c r="M699" s="318" t="str">
        <f t="shared" si="109"/>
        <v xml:space="preserve"> </v>
      </c>
      <c r="N699" s="239">
        <f t="shared" si="110"/>
        <v>0</v>
      </c>
      <c r="O699" s="95">
        <f t="shared" si="111"/>
        <v>0</v>
      </c>
      <c r="P699" s="95">
        <f t="shared" si="112"/>
        <v>0</v>
      </c>
      <c r="Q699" s="352">
        <f t="shared" si="113"/>
        <v>0</v>
      </c>
      <c r="R699" s="9"/>
      <c r="V699" s="32">
        <f t="shared" si="80"/>
        <v>0</v>
      </c>
    </row>
    <row r="700" spans="1:22" x14ac:dyDescent="0.2">
      <c r="A700" s="70">
        <f t="shared" si="81"/>
        <v>687</v>
      </c>
      <c r="B700" s="303">
        <f t="shared" si="106"/>
        <v>0</v>
      </c>
      <c r="C700" s="304"/>
      <c r="D700" s="106"/>
      <c r="E700" s="106"/>
      <c r="F700" s="4"/>
      <c r="G700" s="40"/>
      <c r="H700" s="60"/>
      <c r="I700" s="9"/>
      <c r="J700" s="245"/>
      <c r="K700" s="32">
        <f t="shared" si="107"/>
        <v>0</v>
      </c>
      <c r="L700" s="32">
        <f t="shared" si="108"/>
        <v>0</v>
      </c>
      <c r="M700" s="318" t="str">
        <f t="shared" si="109"/>
        <v xml:space="preserve"> </v>
      </c>
      <c r="N700" s="239">
        <f t="shared" si="110"/>
        <v>0</v>
      </c>
      <c r="O700" s="95">
        <f t="shared" si="111"/>
        <v>0</v>
      </c>
      <c r="P700" s="95">
        <f t="shared" si="112"/>
        <v>0</v>
      </c>
      <c r="Q700" s="352">
        <f t="shared" si="113"/>
        <v>0</v>
      </c>
      <c r="R700" s="9"/>
      <c r="V700" s="32">
        <f t="shared" si="80"/>
        <v>0</v>
      </c>
    </row>
    <row r="701" spans="1:22" x14ac:dyDescent="0.2">
      <c r="A701" s="70">
        <f t="shared" si="81"/>
        <v>688</v>
      </c>
      <c r="B701" s="303">
        <f t="shared" si="106"/>
        <v>0</v>
      </c>
      <c r="C701" s="304"/>
      <c r="D701" s="106"/>
      <c r="E701" s="106"/>
      <c r="F701" s="4"/>
      <c r="G701" s="40"/>
      <c r="H701" s="60"/>
      <c r="I701" s="9"/>
      <c r="J701" s="245"/>
      <c r="K701" s="32">
        <f t="shared" si="107"/>
        <v>0</v>
      </c>
      <c r="L701" s="32">
        <f t="shared" si="108"/>
        <v>0</v>
      </c>
      <c r="M701" s="318" t="str">
        <f t="shared" si="109"/>
        <v xml:space="preserve"> </v>
      </c>
      <c r="N701" s="239">
        <f t="shared" si="110"/>
        <v>0</v>
      </c>
      <c r="O701" s="95">
        <f t="shared" si="111"/>
        <v>0</v>
      </c>
      <c r="P701" s="95">
        <f t="shared" si="112"/>
        <v>0</v>
      </c>
      <c r="Q701" s="352">
        <f t="shared" si="113"/>
        <v>0</v>
      </c>
      <c r="R701" s="9"/>
      <c r="V701" s="32">
        <f t="shared" si="80"/>
        <v>0</v>
      </c>
    </row>
    <row r="702" spans="1:22" x14ac:dyDescent="0.2">
      <c r="A702" s="70">
        <f t="shared" si="81"/>
        <v>689</v>
      </c>
      <c r="B702" s="303">
        <f t="shared" si="106"/>
        <v>0</v>
      </c>
      <c r="C702" s="304"/>
      <c r="D702" s="106"/>
      <c r="E702" s="106"/>
      <c r="F702" s="4"/>
      <c r="G702" s="40"/>
      <c r="H702" s="60"/>
      <c r="I702" s="9"/>
      <c r="J702" s="245"/>
      <c r="K702" s="32">
        <f t="shared" si="107"/>
        <v>0</v>
      </c>
      <c r="L702" s="32">
        <f t="shared" si="108"/>
        <v>0</v>
      </c>
      <c r="M702" s="318" t="str">
        <f t="shared" si="109"/>
        <v xml:space="preserve"> </v>
      </c>
      <c r="N702" s="239">
        <f t="shared" si="110"/>
        <v>0</v>
      </c>
      <c r="O702" s="95">
        <f t="shared" si="111"/>
        <v>0</v>
      </c>
      <c r="P702" s="95">
        <f t="shared" si="112"/>
        <v>0</v>
      </c>
      <c r="Q702" s="352">
        <f t="shared" si="113"/>
        <v>0</v>
      </c>
      <c r="R702" s="9"/>
      <c r="V702" s="32">
        <f t="shared" si="80"/>
        <v>0</v>
      </c>
    </row>
    <row r="703" spans="1:22" x14ac:dyDescent="0.2">
      <c r="A703" s="70">
        <f t="shared" si="81"/>
        <v>690</v>
      </c>
      <c r="B703" s="303">
        <f t="shared" si="106"/>
        <v>0</v>
      </c>
      <c r="C703" s="304"/>
      <c r="D703" s="106"/>
      <c r="E703" s="106"/>
      <c r="F703" s="4"/>
      <c r="G703" s="40"/>
      <c r="H703" s="60"/>
      <c r="I703" s="9"/>
      <c r="J703" s="245"/>
      <c r="K703" s="32">
        <f t="shared" si="107"/>
        <v>0</v>
      </c>
      <c r="L703" s="32">
        <f t="shared" si="108"/>
        <v>0</v>
      </c>
      <c r="M703" s="318" t="str">
        <f t="shared" si="109"/>
        <v xml:space="preserve"> </v>
      </c>
      <c r="N703" s="239">
        <f t="shared" si="110"/>
        <v>0</v>
      </c>
      <c r="O703" s="95">
        <f t="shared" si="111"/>
        <v>0</v>
      </c>
      <c r="P703" s="95">
        <f t="shared" si="112"/>
        <v>0</v>
      </c>
      <c r="Q703" s="352">
        <f t="shared" si="113"/>
        <v>0</v>
      </c>
      <c r="R703" s="9"/>
      <c r="V703" s="32">
        <f t="shared" si="80"/>
        <v>0</v>
      </c>
    </row>
    <row r="704" spans="1:22" x14ac:dyDescent="0.2">
      <c r="A704" s="70">
        <f t="shared" si="81"/>
        <v>691</v>
      </c>
      <c r="B704" s="303">
        <f t="shared" si="106"/>
        <v>0</v>
      </c>
      <c r="C704" s="304"/>
      <c r="D704" s="106"/>
      <c r="E704" s="106"/>
      <c r="F704" s="4"/>
      <c r="G704" s="40"/>
      <c r="H704" s="60"/>
      <c r="I704" s="9"/>
      <c r="J704" s="245"/>
      <c r="K704" s="32">
        <f t="shared" si="107"/>
        <v>0</v>
      </c>
      <c r="L704" s="32">
        <f t="shared" si="108"/>
        <v>0</v>
      </c>
      <c r="M704" s="318" t="str">
        <f t="shared" si="109"/>
        <v xml:space="preserve"> </v>
      </c>
      <c r="N704" s="239">
        <f t="shared" si="110"/>
        <v>0</v>
      </c>
      <c r="O704" s="95">
        <f t="shared" si="111"/>
        <v>0</v>
      </c>
      <c r="P704" s="95">
        <f t="shared" si="112"/>
        <v>0</v>
      </c>
      <c r="Q704" s="352">
        <f t="shared" si="113"/>
        <v>0</v>
      </c>
      <c r="R704" s="9"/>
      <c r="V704" s="32">
        <f t="shared" ref="V704:V999" si="114">IF(N704&gt;0,IF(P704&lt;=0,1,0),0)</f>
        <v>0</v>
      </c>
    </row>
    <row r="705" spans="1:22" x14ac:dyDescent="0.2">
      <c r="A705" s="70">
        <f t="shared" si="81"/>
        <v>692</v>
      </c>
      <c r="B705" s="303">
        <f t="shared" si="106"/>
        <v>0</v>
      </c>
      <c r="C705" s="304"/>
      <c r="D705" s="106"/>
      <c r="E705" s="106"/>
      <c r="F705" s="4"/>
      <c r="G705" s="40"/>
      <c r="H705" s="60"/>
      <c r="I705" s="9"/>
      <c r="J705" s="245"/>
      <c r="K705" s="32">
        <f t="shared" si="107"/>
        <v>0</v>
      </c>
      <c r="L705" s="32">
        <f t="shared" si="108"/>
        <v>0</v>
      </c>
      <c r="M705" s="318" t="str">
        <f t="shared" si="109"/>
        <v xml:space="preserve"> </v>
      </c>
      <c r="N705" s="239">
        <f t="shared" si="110"/>
        <v>0</v>
      </c>
      <c r="O705" s="95">
        <f t="shared" si="111"/>
        <v>0</v>
      </c>
      <c r="P705" s="95">
        <f t="shared" si="112"/>
        <v>0</v>
      </c>
      <c r="Q705" s="352">
        <f t="shared" si="113"/>
        <v>0</v>
      </c>
      <c r="R705" s="9"/>
      <c r="V705" s="32">
        <f t="shared" si="114"/>
        <v>0</v>
      </c>
    </row>
    <row r="706" spans="1:22" x14ac:dyDescent="0.2">
      <c r="A706" s="70">
        <f t="shared" ref="A706:A999" si="115">ROW()-Q3line</f>
        <v>693</v>
      </c>
      <c r="B706" s="303">
        <f t="shared" si="106"/>
        <v>0</v>
      </c>
      <c r="C706" s="304"/>
      <c r="D706" s="106"/>
      <c r="E706" s="106"/>
      <c r="F706" s="4"/>
      <c r="G706" s="40"/>
      <c r="H706" s="60"/>
      <c r="I706" s="9"/>
      <c r="J706" s="245"/>
      <c r="K706" s="32">
        <f t="shared" si="107"/>
        <v>0</v>
      </c>
      <c r="L706" s="32">
        <f t="shared" si="108"/>
        <v>0</v>
      </c>
      <c r="M706" s="318" t="str">
        <f t="shared" si="109"/>
        <v xml:space="preserve"> </v>
      </c>
      <c r="N706" s="239">
        <f t="shared" si="110"/>
        <v>0</v>
      </c>
      <c r="O706" s="95">
        <f t="shared" si="111"/>
        <v>0</v>
      </c>
      <c r="P706" s="95">
        <f t="shared" si="112"/>
        <v>0</v>
      </c>
      <c r="Q706" s="352">
        <f t="shared" si="113"/>
        <v>0</v>
      </c>
      <c r="R706" s="9"/>
      <c r="V706" s="32">
        <f t="shared" si="114"/>
        <v>0</v>
      </c>
    </row>
    <row r="707" spans="1:22" x14ac:dyDescent="0.2">
      <c r="A707" s="70">
        <f t="shared" si="115"/>
        <v>694</v>
      </c>
      <c r="B707" s="303">
        <f t="shared" si="106"/>
        <v>0</v>
      </c>
      <c r="C707" s="304"/>
      <c r="D707" s="106"/>
      <c r="E707" s="106"/>
      <c r="F707" s="4"/>
      <c r="G707" s="40"/>
      <c r="H707" s="60"/>
      <c r="I707" s="9"/>
      <c r="J707" s="245"/>
      <c r="K707" s="32">
        <f t="shared" si="107"/>
        <v>0</v>
      </c>
      <c r="L707" s="32">
        <f t="shared" si="108"/>
        <v>0</v>
      </c>
      <c r="M707" s="318" t="str">
        <f t="shared" si="109"/>
        <v xml:space="preserve"> </v>
      </c>
      <c r="N707" s="239">
        <f t="shared" si="110"/>
        <v>0</v>
      </c>
      <c r="O707" s="95">
        <f t="shared" si="111"/>
        <v>0</v>
      </c>
      <c r="P707" s="95">
        <f t="shared" si="112"/>
        <v>0</v>
      </c>
      <c r="Q707" s="352">
        <f t="shared" si="113"/>
        <v>0</v>
      </c>
      <c r="R707" s="9"/>
      <c r="V707" s="32">
        <f t="shared" si="114"/>
        <v>0</v>
      </c>
    </row>
    <row r="708" spans="1:22" x14ac:dyDescent="0.2">
      <c r="A708" s="70">
        <f t="shared" si="115"/>
        <v>695</v>
      </c>
      <c r="B708" s="303">
        <f t="shared" si="106"/>
        <v>0</v>
      </c>
      <c r="C708" s="304"/>
      <c r="D708" s="106"/>
      <c r="E708" s="106"/>
      <c r="F708" s="4"/>
      <c r="G708" s="40"/>
      <c r="H708" s="60"/>
      <c r="I708" s="9"/>
      <c r="J708" s="245"/>
      <c r="K708" s="32">
        <f t="shared" si="107"/>
        <v>0</v>
      </c>
      <c r="L708" s="32">
        <f t="shared" si="108"/>
        <v>0</v>
      </c>
      <c r="M708" s="318" t="str">
        <f t="shared" si="109"/>
        <v xml:space="preserve"> </v>
      </c>
      <c r="N708" s="239">
        <f t="shared" si="110"/>
        <v>0</v>
      </c>
      <c r="O708" s="95">
        <f t="shared" si="111"/>
        <v>0</v>
      </c>
      <c r="P708" s="95">
        <f t="shared" si="112"/>
        <v>0</v>
      </c>
      <c r="Q708" s="352">
        <f t="shared" si="113"/>
        <v>0</v>
      </c>
      <c r="R708" s="9"/>
      <c r="V708" s="32">
        <f t="shared" si="114"/>
        <v>0</v>
      </c>
    </row>
    <row r="709" spans="1:22" x14ac:dyDescent="0.2">
      <c r="A709" s="70">
        <f t="shared" si="115"/>
        <v>696</v>
      </c>
      <c r="B709" s="303">
        <f t="shared" si="106"/>
        <v>0</v>
      </c>
      <c r="C709" s="304"/>
      <c r="D709" s="106"/>
      <c r="E709" s="106"/>
      <c r="F709" s="4"/>
      <c r="G709" s="40"/>
      <c r="H709" s="60"/>
      <c r="I709" s="9"/>
      <c r="J709" s="245"/>
      <c r="K709" s="32">
        <f t="shared" si="107"/>
        <v>0</v>
      </c>
      <c r="L709" s="32">
        <f t="shared" si="108"/>
        <v>0</v>
      </c>
      <c r="M709" s="318" t="str">
        <f t="shared" si="109"/>
        <v xml:space="preserve"> </v>
      </c>
      <c r="N709" s="239">
        <f t="shared" si="110"/>
        <v>0</v>
      </c>
      <c r="O709" s="95">
        <f t="shared" si="111"/>
        <v>0</v>
      </c>
      <c r="P709" s="95">
        <f t="shared" si="112"/>
        <v>0</v>
      </c>
      <c r="Q709" s="352">
        <f t="shared" si="113"/>
        <v>0</v>
      </c>
      <c r="R709" s="9"/>
      <c r="V709" s="32">
        <f t="shared" si="114"/>
        <v>0</v>
      </c>
    </row>
    <row r="710" spans="1:22" x14ac:dyDescent="0.2">
      <c r="A710" s="70">
        <f t="shared" si="115"/>
        <v>697</v>
      </c>
      <c r="B710" s="303">
        <f t="shared" si="106"/>
        <v>0</v>
      </c>
      <c r="C710" s="304"/>
      <c r="D710" s="106"/>
      <c r="E710" s="106"/>
      <c r="F710" s="4"/>
      <c r="G710" s="40"/>
      <c r="H710" s="60"/>
      <c r="I710" s="9"/>
      <c r="J710" s="245"/>
      <c r="K710" s="32">
        <f t="shared" si="107"/>
        <v>0</v>
      </c>
      <c r="L710" s="32">
        <f t="shared" si="108"/>
        <v>0</v>
      </c>
      <c r="M710" s="318" t="str">
        <f t="shared" si="109"/>
        <v xml:space="preserve"> </v>
      </c>
      <c r="N710" s="239">
        <f t="shared" si="110"/>
        <v>0</v>
      </c>
      <c r="O710" s="95">
        <f t="shared" si="111"/>
        <v>0</v>
      </c>
      <c r="P710" s="95">
        <f t="shared" si="112"/>
        <v>0</v>
      </c>
      <c r="Q710" s="352">
        <f t="shared" si="113"/>
        <v>0</v>
      </c>
      <c r="R710" s="9"/>
      <c r="V710" s="32">
        <f t="shared" si="114"/>
        <v>0</v>
      </c>
    </row>
    <row r="711" spans="1:22" x14ac:dyDescent="0.2">
      <c r="A711" s="70">
        <f t="shared" si="115"/>
        <v>698</v>
      </c>
      <c r="B711" s="303">
        <f t="shared" si="106"/>
        <v>0</v>
      </c>
      <c r="C711" s="304"/>
      <c r="D711" s="106"/>
      <c r="E711" s="106"/>
      <c r="F711" s="4"/>
      <c r="G711" s="40"/>
      <c r="H711" s="60"/>
      <c r="I711" s="9"/>
      <c r="J711" s="245"/>
      <c r="K711" s="32">
        <f t="shared" si="107"/>
        <v>0</v>
      </c>
      <c r="L711" s="32">
        <f t="shared" si="108"/>
        <v>0</v>
      </c>
      <c r="M711" s="318" t="str">
        <f t="shared" si="109"/>
        <v xml:space="preserve"> </v>
      </c>
      <c r="N711" s="239">
        <f t="shared" si="110"/>
        <v>0</v>
      </c>
      <c r="O711" s="95">
        <f t="shared" si="111"/>
        <v>0</v>
      </c>
      <c r="P711" s="95">
        <f t="shared" si="112"/>
        <v>0</v>
      </c>
      <c r="Q711" s="352">
        <f t="shared" si="113"/>
        <v>0</v>
      </c>
      <c r="R711" s="9"/>
      <c r="V711" s="32">
        <f t="shared" si="114"/>
        <v>0</v>
      </c>
    </row>
    <row r="712" spans="1:22" x14ac:dyDescent="0.2">
      <c r="A712" s="70">
        <f t="shared" si="115"/>
        <v>699</v>
      </c>
      <c r="B712" s="303">
        <f t="shared" si="106"/>
        <v>0</v>
      </c>
      <c r="C712" s="304"/>
      <c r="D712" s="106"/>
      <c r="E712" s="106"/>
      <c r="F712" s="4"/>
      <c r="G712" s="40"/>
      <c r="H712" s="60"/>
      <c r="I712" s="9"/>
      <c r="J712" s="245"/>
      <c r="K712" s="32">
        <f t="shared" si="107"/>
        <v>0</v>
      </c>
      <c r="L712" s="32">
        <f t="shared" si="108"/>
        <v>0</v>
      </c>
      <c r="M712" s="318" t="str">
        <f t="shared" si="109"/>
        <v xml:space="preserve"> </v>
      </c>
      <c r="N712" s="239">
        <f t="shared" si="110"/>
        <v>0</v>
      </c>
      <c r="O712" s="95">
        <f t="shared" si="111"/>
        <v>0</v>
      </c>
      <c r="P712" s="95">
        <f t="shared" si="112"/>
        <v>0</v>
      </c>
      <c r="Q712" s="352">
        <f t="shared" si="113"/>
        <v>0</v>
      </c>
      <c r="R712" s="9"/>
      <c r="V712" s="32">
        <f t="shared" si="114"/>
        <v>0</v>
      </c>
    </row>
    <row r="713" spans="1:22" x14ac:dyDescent="0.2">
      <c r="A713" s="70">
        <f t="shared" si="115"/>
        <v>700</v>
      </c>
      <c r="B713" s="303">
        <f t="shared" ref="B713:B776" si="116">IF(ISBLANK(E713),0,VLOOKUP(TRIM(E713),AllVarieties,4,FALSE))</f>
        <v>0</v>
      </c>
      <c r="C713" s="304"/>
      <c r="D713" s="106"/>
      <c r="E713" s="106"/>
      <c r="F713" s="4"/>
      <c r="G713" s="40"/>
      <c r="H713" s="60"/>
      <c r="I713" s="9"/>
      <c r="J713" s="245"/>
      <c r="K713" s="32">
        <f t="shared" ref="K713:K776" si="117">IF(ISNA(+B713),1,0)</f>
        <v>0</v>
      </c>
      <c r="L713" s="32">
        <f t="shared" ref="L713:L776" si="118">IF(ISERR(+B713),1,0)</f>
        <v>0</v>
      </c>
      <c r="M713" s="318" t="str">
        <f t="shared" ref="M713:M776" si="119">IF(+J713=0," ", IF(+J713=1," ","ERROR"))</f>
        <v xml:space="preserve"> </v>
      </c>
      <c r="N713" s="239">
        <f t="shared" ref="N713:N776" si="120">IF(+J713=1,IF(G713&gt;0, +G713, 0),0)</f>
        <v>0</v>
      </c>
      <c r="O713" s="95">
        <f t="shared" ref="O713:O776" si="121">IF(VALUE(F713)&lt;1,0,IF(VALUE(F713)&gt;17,0,VLOOKUP(VALUE(B713),T10Value,VALUE(F713)+1,FALSE)))</f>
        <v>0</v>
      </c>
      <c r="P713" s="95">
        <f t="shared" ref="P713:P776" si="122">ROUND(+N713,1)*O713</f>
        <v>0</v>
      </c>
      <c r="Q713" s="352">
        <f t="shared" ref="Q713:Q776" si="123">+P713*PDArate</f>
        <v>0</v>
      </c>
      <c r="R713" s="9"/>
      <c r="V713" s="32">
        <f t="shared" si="114"/>
        <v>0</v>
      </c>
    </row>
    <row r="714" spans="1:22" x14ac:dyDescent="0.2">
      <c r="A714" s="70">
        <f t="shared" si="115"/>
        <v>701</v>
      </c>
      <c r="B714" s="303">
        <f t="shared" si="116"/>
        <v>0</v>
      </c>
      <c r="C714" s="304"/>
      <c r="D714" s="106"/>
      <c r="E714" s="106"/>
      <c r="F714" s="4"/>
      <c r="G714" s="40"/>
      <c r="H714" s="60"/>
      <c r="I714" s="9"/>
      <c r="J714" s="245"/>
      <c r="K714" s="32">
        <f t="shared" si="117"/>
        <v>0</v>
      </c>
      <c r="L714" s="32">
        <f t="shared" si="118"/>
        <v>0</v>
      </c>
      <c r="M714" s="318" t="str">
        <f t="shared" si="119"/>
        <v xml:space="preserve"> </v>
      </c>
      <c r="N714" s="239">
        <f t="shared" si="120"/>
        <v>0</v>
      </c>
      <c r="O714" s="95">
        <f t="shared" si="121"/>
        <v>0</v>
      </c>
      <c r="P714" s="95">
        <f t="shared" si="122"/>
        <v>0</v>
      </c>
      <c r="Q714" s="352">
        <f t="shared" si="123"/>
        <v>0</v>
      </c>
      <c r="R714" s="9"/>
      <c r="V714" s="32">
        <f t="shared" si="114"/>
        <v>0</v>
      </c>
    </row>
    <row r="715" spans="1:22" x14ac:dyDescent="0.2">
      <c r="A715" s="70">
        <f t="shared" si="115"/>
        <v>702</v>
      </c>
      <c r="B715" s="303">
        <f t="shared" si="116"/>
        <v>0</v>
      </c>
      <c r="C715" s="304"/>
      <c r="D715" s="106"/>
      <c r="E715" s="106"/>
      <c r="F715" s="4"/>
      <c r="G715" s="40"/>
      <c r="H715" s="60"/>
      <c r="I715" s="9"/>
      <c r="J715" s="245"/>
      <c r="K715" s="32">
        <f t="shared" si="117"/>
        <v>0</v>
      </c>
      <c r="L715" s="32">
        <f t="shared" si="118"/>
        <v>0</v>
      </c>
      <c r="M715" s="318" t="str">
        <f t="shared" si="119"/>
        <v xml:space="preserve"> </v>
      </c>
      <c r="N715" s="239">
        <f t="shared" si="120"/>
        <v>0</v>
      </c>
      <c r="O715" s="95">
        <f t="shared" si="121"/>
        <v>0</v>
      </c>
      <c r="P715" s="95">
        <f t="shared" si="122"/>
        <v>0</v>
      </c>
      <c r="Q715" s="352">
        <f t="shared" si="123"/>
        <v>0</v>
      </c>
      <c r="R715" s="9"/>
      <c r="V715" s="32">
        <f t="shared" si="114"/>
        <v>0</v>
      </c>
    </row>
    <row r="716" spans="1:22" x14ac:dyDescent="0.2">
      <c r="A716" s="70">
        <f t="shared" si="115"/>
        <v>703</v>
      </c>
      <c r="B716" s="303">
        <f t="shared" si="116"/>
        <v>0</v>
      </c>
      <c r="C716" s="304"/>
      <c r="D716" s="106"/>
      <c r="E716" s="106"/>
      <c r="F716" s="4"/>
      <c r="G716" s="40"/>
      <c r="H716" s="60"/>
      <c r="I716" s="9"/>
      <c r="J716" s="245"/>
      <c r="K716" s="32">
        <f t="shared" si="117"/>
        <v>0</v>
      </c>
      <c r="L716" s="32">
        <f t="shared" si="118"/>
        <v>0</v>
      </c>
      <c r="M716" s="318" t="str">
        <f t="shared" si="119"/>
        <v xml:space="preserve"> </v>
      </c>
      <c r="N716" s="239">
        <f t="shared" si="120"/>
        <v>0</v>
      </c>
      <c r="O716" s="95">
        <f t="shared" si="121"/>
        <v>0</v>
      </c>
      <c r="P716" s="95">
        <f t="shared" si="122"/>
        <v>0</v>
      </c>
      <c r="Q716" s="352">
        <f t="shared" si="123"/>
        <v>0</v>
      </c>
      <c r="R716" s="9"/>
      <c r="V716" s="32">
        <f t="shared" si="114"/>
        <v>0</v>
      </c>
    </row>
    <row r="717" spans="1:22" x14ac:dyDescent="0.2">
      <c r="A717" s="70">
        <f t="shared" si="115"/>
        <v>704</v>
      </c>
      <c r="B717" s="303">
        <f t="shared" si="116"/>
        <v>0</v>
      </c>
      <c r="C717" s="304"/>
      <c r="D717" s="106"/>
      <c r="E717" s="106"/>
      <c r="F717" s="4"/>
      <c r="G717" s="40"/>
      <c r="H717" s="60"/>
      <c r="I717" s="9"/>
      <c r="J717" s="245"/>
      <c r="K717" s="32">
        <f t="shared" si="117"/>
        <v>0</v>
      </c>
      <c r="L717" s="32">
        <f t="shared" si="118"/>
        <v>0</v>
      </c>
      <c r="M717" s="318" t="str">
        <f t="shared" si="119"/>
        <v xml:space="preserve"> </v>
      </c>
      <c r="N717" s="239">
        <f t="shared" si="120"/>
        <v>0</v>
      </c>
      <c r="O717" s="95">
        <f t="shared" si="121"/>
        <v>0</v>
      </c>
      <c r="P717" s="95">
        <f t="shared" si="122"/>
        <v>0</v>
      </c>
      <c r="Q717" s="352">
        <f t="shared" si="123"/>
        <v>0</v>
      </c>
      <c r="R717" s="9"/>
      <c r="V717" s="32">
        <f t="shared" si="114"/>
        <v>0</v>
      </c>
    </row>
    <row r="718" spans="1:22" x14ac:dyDescent="0.2">
      <c r="A718" s="70">
        <f t="shared" si="115"/>
        <v>705</v>
      </c>
      <c r="B718" s="303">
        <f t="shared" si="116"/>
        <v>0</v>
      </c>
      <c r="C718" s="304"/>
      <c r="D718" s="106"/>
      <c r="E718" s="106"/>
      <c r="F718" s="4"/>
      <c r="G718" s="40"/>
      <c r="H718" s="60"/>
      <c r="I718" s="9"/>
      <c r="J718" s="245"/>
      <c r="K718" s="32">
        <f t="shared" si="117"/>
        <v>0</v>
      </c>
      <c r="L718" s="32">
        <f t="shared" si="118"/>
        <v>0</v>
      </c>
      <c r="M718" s="318" t="str">
        <f t="shared" si="119"/>
        <v xml:space="preserve"> </v>
      </c>
      <c r="N718" s="239">
        <f t="shared" si="120"/>
        <v>0</v>
      </c>
      <c r="O718" s="95">
        <f t="shared" si="121"/>
        <v>0</v>
      </c>
      <c r="P718" s="95">
        <f t="shared" si="122"/>
        <v>0</v>
      </c>
      <c r="Q718" s="352">
        <f t="shared" si="123"/>
        <v>0</v>
      </c>
      <c r="R718" s="9"/>
      <c r="V718" s="32">
        <f t="shared" si="114"/>
        <v>0</v>
      </c>
    </row>
    <row r="719" spans="1:22" x14ac:dyDescent="0.2">
      <c r="A719" s="70">
        <f t="shared" si="115"/>
        <v>706</v>
      </c>
      <c r="B719" s="303">
        <f t="shared" si="116"/>
        <v>0</v>
      </c>
      <c r="C719" s="304"/>
      <c r="D719" s="106"/>
      <c r="E719" s="106"/>
      <c r="F719" s="4"/>
      <c r="G719" s="40"/>
      <c r="H719" s="60"/>
      <c r="I719" s="9"/>
      <c r="J719" s="245"/>
      <c r="K719" s="32">
        <f t="shared" si="117"/>
        <v>0</v>
      </c>
      <c r="L719" s="32">
        <f t="shared" si="118"/>
        <v>0</v>
      </c>
      <c r="M719" s="318" t="str">
        <f t="shared" si="119"/>
        <v xml:space="preserve"> </v>
      </c>
      <c r="N719" s="239">
        <f t="shared" si="120"/>
        <v>0</v>
      </c>
      <c r="O719" s="95">
        <f t="shared" si="121"/>
        <v>0</v>
      </c>
      <c r="P719" s="95">
        <f t="shared" si="122"/>
        <v>0</v>
      </c>
      <c r="Q719" s="352">
        <f t="shared" si="123"/>
        <v>0</v>
      </c>
      <c r="R719" s="9"/>
      <c r="V719" s="32">
        <f t="shared" si="114"/>
        <v>0</v>
      </c>
    </row>
    <row r="720" spans="1:22" x14ac:dyDescent="0.2">
      <c r="A720" s="70">
        <f t="shared" si="115"/>
        <v>707</v>
      </c>
      <c r="B720" s="303">
        <f t="shared" si="116"/>
        <v>0</v>
      </c>
      <c r="C720" s="304"/>
      <c r="D720" s="106"/>
      <c r="E720" s="106"/>
      <c r="F720" s="4"/>
      <c r="G720" s="40"/>
      <c r="H720" s="60"/>
      <c r="I720" s="9"/>
      <c r="J720" s="245"/>
      <c r="K720" s="32">
        <f t="shared" si="117"/>
        <v>0</v>
      </c>
      <c r="L720" s="32">
        <f t="shared" si="118"/>
        <v>0</v>
      </c>
      <c r="M720" s="318" t="str">
        <f t="shared" si="119"/>
        <v xml:space="preserve"> </v>
      </c>
      <c r="N720" s="239">
        <f t="shared" si="120"/>
        <v>0</v>
      </c>
      <c r="O720" s="95">
        <f t="shared" si="121"/>
        <v>0</v>
      </c>
      <c r="P720" s="95">
        <f t="shared" si="122"/>
        <v>0</v>
      </c>
      <c r="Q720" s="352">
        <f t="shared" si="123"/>
        <v>0</v>
      </c>
      <c r="R720" s="9"/>
      <c r="V720" s="32">
        <f t="shared" si="114"/>
        <v>0</v>
      </c>
    </row>
    <row r="721" spans="1:22" x14ac:dyDescent="0.2">
      <c r="A721" s="70">
        <f t="shared" si="115"/>
        <v>708</v>
      </c>
      <c r="B721" s="303">
        <f t="shared" si="116"/>
        <v>0</v>
      </c>
      <c r="C721" s="304"/>
      <c r="D721" s="106"/>
      <c r="E721" s="106"/>
      <c r="F721" s="4"/>
      <c r="G721" s="40"/>
      <c r="H721" s="60"/>
      <c r="I721" s="9"/>
      <c r="J721" s="245"/>
      <c r="K721" s="32">
        <f t="shared" si="117"/>
        <v>0</v>
      </c>
      <c r="L721" s="32">
        <f t="shared" si="118"/>
        <v>0</v>
      </c>
      <c r="M721" s="318" t="str">
        <f t="shared" si="119"/>
        <v xml:space="preserve"> </v>
      </c>
      <c r="N721" s="239">
        <f t="shared" si="120"/>
        <v>0</v>
      </c>
      <c r="O721" s="95">
        <f t="shared" si="121"/>
        <v>0</v>
      </c>
      <c r="P721" s="95">
        <f t="shared" si="122"/>
        <v>0</v>
      </c>
      <c r="Q721" s="352">
        <f t="shared" si="123"/>
        <v>0</v>
      </c>
      <c r="R721" s="9"/>
      <c r="V721" s="32">
        <f t="shared" si="114"/>
        <v>0</v>
      </c>
    </row>
    <row r="722" spans="1:22" x14ac:dyDescent="0.2">
      <c r="A722" s="70">
        <f t="shared" si="115"/>
        <v>709</v>
      </c>
      <c r="B722" s="303">
        <f t="shared" si="116"/>
        <v>0</v>
      </c>
      <c r="C722" s="304"/>
      <c r="D722" s="106"/>
      <c r="E722" s="106"/>
      <c r="F722" s="4"/>
      <c r="G722" s="40"/>
      <c r="H722" s="60"/>
      <c r="I722" s="9"/>
      <c r="J722" s="245"/>
      <c r="K722" s="32">
        <f t="shared" si="117"/>
        <v>0</v>
      </c>
      <c r="L722" s="32">
        <f t="shared" si="118"/>
        <v>0</v>
      </c>
      <c r="M722" s="318" t="str">
        <f t="shared" si="119"/>
        <v xml:space="preserve"> </v>
      </c>
      <c r="N722" s="239">
        <f t="shared" si="120"/>
        <v>0</v>
      </c>
      <c r="O722" s="95">
        <f t="shared" si="121"/>
        <v>0</v>
      </c>
      <c r="P722" s="95">
        <f t="shared" si="122"/>
        <v>0</v>
      </c>
      <c r="Q722" s="352">
        <f t="shared" si="123"/>
        <v>0</v>
      </c>
      <c r="R722" s="9"/>
      <c r="V722" s="32">
        <f t="shared" si="114"/>
        <v>0</v>
      </c>
    </row>
    <row r="723" spans="1:22" x14ac:dyDescent="0.2">
      <c r="A723" s="70">
        <f t="shared" si="115"/>
        <v>710</v>
      </c>
      <c r="B723" s="303">
        <f t="shared" si="116"/>
        <v>0</v>
      </c>
      <c r="C723" s="304"/>
      <c r="D723" s="106"/>
      <c r="E723" s="106"/>
      <c r="F723" s="4"/>
      <c r="G723" s="40"/>
      <c r="H723" s="60"/>
      <c r="I723" s="9"/>
      <c r="J723" s="245"/>
      <c r="K723" s="32">
        <f t="shared" si="117"/>
        <v>0</v>
      </c>
      <c r="L723" s="32">
        <f t="shared" si="118"/>
        <v>0</v>
      </c>
      <c r="M723" s="318" t="str">
        <f t="shared" si="119"/>
        <v xml:space="preserve"> </v>
      </c>
      <c r="N723" s="239">
        <f t="shared" si="120"/>
        <v>0</v>
      </c>
      <c r="O723" s="95">
        <f t="shared" si="121"/>
        <v>0</v>
      </c>
      <c r="P723" s="95">
        <f t="shared" si="122"/>
        <v>0</v>
      </c>
      <c r="Q723" s="352">
        <f t="shared" si="123"/>
        <v>0</v>
      </c>
      <c r="R723" s="9"/>
      <c r="V723" s="32">
        <f t="shared" si="114"/>
        <v>0</v>
      </c>
    </row>
    <row r="724" spans="1:22" x14ac:dyDescent="0.2">
      <c r="A724" s="70">
        <f t="shared" si="115"/>
        <v>711</v>
      </c>
      <c r="B724" s="303">
        <f t="shared" si="116"/>
        <v>0</v>
      </c>
      <c r="C724" s="304"/>
      <c r="D724" s="106"/>
      <c r="E724" s="106"/>
      <c r="F724" s="4"/>
      <c r="G724" s="40"/>
      <c r="H724" s="60"/>
      <c r="I724" s="9"/>
      <c r="J724" s="245"/>
      <c r="K724" s="32">
        <f t="shared" si="117"/>
        <v>0</v>
      </c>
      <c r="L724" s="32">
        <f t="shared" si="118"/>
        <v>0</v>
      </c>
      <c r="M724" s="318" t="str">
        <f t="shared" si="119"/>
        <v xml:space="preserve"> </v>
      </c>
      <c r="N724" s="239">
        <f t="shared" si="120"/>
        <v>0</v>
      </c>
      <c r="O724" s="95">
        <f t="shared" si="121"/>
        <v>0</v>
      </c>
      <c r="P724" s="95">
        <f t="shared" si="122"/>
        <v>0</v>
      </c>
      <c r="Q724" s="352">
        <f t="shared" si="123"/>
        <v>0</v>
      </c>
      <c r="R724" s="9"/>
      <c r="V724" s="32">
        <f t="shared" si="114"/>
        <v>0</v>
      </c>
    </row>
    <row r="725" spans="1:22" x14ac:dyDescent="0.2">
      <c r="A725" s="70">
        <f t="shared" si="115"/>
        <v>712</v>
      </c>
      <c r="B725" s="303">
        <f t="shared" si="116"/>
        <v>0</v>
      </c>
      <c r="C725" s="304"/>
      <c r="D725" s="106"/>
      <c r="E725" s="106"/>
      <c r="F725" s="4"/>
      <c r="G725" s="40"/>
      <c r="H725" s="60"/>
      <c r="I725" s="9"/>
      <c r="J725" s="245"/>
      <c r="K725" s="32">
        <f t="shared" si="117"/>
        <v>0</v>
      </c>
      <c r="L725" s="32">
        <f t="shared" si="118"/>
        <v>0</v>
      </c>
      <c r="M725" s="318" t="str">
        <f t="shared" si="119"/>
        <v xml:space="preserve"> </v>
      </c>
      <c r="N725" s="239">
        <f t="shared" si="120"/>
        <v>0</v>
      </c>
      <c r="O725" s="95">
        <f t="shared" si="121"/>
        <v>0</v>
      </c>
      <c r="P725" s="95">
        <f t="shared" si="122"/>
        <v>0</v>
      </c>
      <c r="Q725" s="352">
        <f t="shared" si="123"/>
        <v>0</v>
      </c>
      <c r="R725" s="9"/>
      <c r="V725" s="32">
        <f t="shared" si="114"/>
        <v>0</v>
      </c>
    </row>
    <row r="726" spans="1:22" x14ac:dyDescent="0.2">
      <c r="A726" s="70">
        <f t="shared" si="115"/>
        <v>713</v>
      </c>
      <c r="B726" s="303">
        <f t="shared" si="116"/>
        <v>0</v>
      </c>
      <c r="C726" s="304"/>
      <c r="D726" s="106"/>
      <c r="E726" s="106"/>
      <c r="F726" s="4"/>
      <c r="G726" s="40"/>
      <c r="H726" s="60"/>
      <c r="I726" s="9"/>
      <c r="J726" s="245"/>
      <c r="K726" s="32">
        <f t="shared" si="117"/>
        <v>0</v>
      </c>
      <c r="L726" s="32">
        <f t="shared" si="118"/>
        <v>0</v>
      </c>
      <c r="M726" s="318" t="str">
        <f t="shared" si="119"/>
        <v xml:space="preserve"> </v>
      </c>
      <c r="N726" s="239">
        <f t="shared" si="120"/>
        <v>0</v>
      </c>
      <c r="O726" s="95">
        <f t="shared" si="121"/>
        <v>0</v>
      </c>
      <c r="P726" s="95">
        <f t="shared" si="122"/>
        <v>0</v>
      </c>
      <c r="Q726" s="352">
        <f t="shared" si="123"/>
        <v>0</v>
      </c>
      <c r="R726" s="9"/>
      <c r="V726" s="32">
        <f t="shared" si="114"/>
        <v>0</v>
      </c>
    </row>
    <row r="727" spans="1:22" x14ac:dyDescent="0.2">
      <c r="A727" s="70">
        <f t="shared" si="115"/>
        <v>714</v>
      </c>
      <c r="B727" s="303">
        <f t="shared" si="116"/>
        <v>0</v>
      </c>
      <c r="C727" s="304"/>
      <c r="D727" s="106"/>
      <c r="E727" s="106"/>
      <c r="F727" s="4"/>
      <c r="G727" s="40"/>
      <c r="H727" s="60"/>
      <c r="I727" s="9"/>
      <c r="J727" s="245"/>
      <c r="K727" s="32">
        <f t="shared" si="117"/>
        <v>0</v>
      </c>
      <c r="L727" s="32">
        <f t="shared" si="118"/>
        <v>0</v>
      </c>
      <c r="M727" s="318" t="str">
        <f t="shared" si="119"/>
        <v xml:space="preserve"> </v>
      </c>
      <c r="N727" s="239">
        <f t="shared" si="120"/>
        <v>0</v>
      </c>
      <c r="O727" s="95">
        <f t="shared" si="121"/>
        <v>0</v>
      </c>
      <c r="P727" s="95">
        <f t="shared" si="122"/>
        <v>0</v>
      </c>
      <c r="Q727" s="352">
        <f t="shared" si="123"/>
        <v>0</v>
      </c>
      <c r="R727" s="9"/>
      <c r="V727" s="32">
        <f t="shared" si="114"/>
        <v>0</v>
      </c>
    </row>
    <row r="728" spans="1:22" x14ac:dyDescent="0.2">
      <c r="A728" s="70">
        <f t="shared" si="115"/>
        <v>715</v>
      </c>
      <c r="B728" s="303">
        <f t="shared" si="116"/>
        <v>0</v>
      </c>
      <c r="C728" s="304"/>
      <c r="D728" s="106"/>
      <c r="E728" s="106"/>
      <c r="F728" s="4"/>
      <c r="G728" s="40"/>
      <c r="H728" s="60"/>
      <c r="I728" s="9"/>
      <c r="J728" s="245"/>
      <c r="K728" s="32">
        <f t="shared" si="117"/>
        <v>0</v>
      </c>
      <c r="L728" s="32">
        <f t="shared" si="118"/>
        <v>0</v>
      </c>
      <c r="M728" s="318" t="str">
        <f t="shared" si="119"/>
        <v xml:space="preserve"> </v>
      </c>
      <c r="N728" s="239">
        <f t="shared" si="120"/>
        <v>0</v>
      </c>
      <c r="O728" s="95">
        <f t="shared" si="121"/>
        <v>0</v>
      </c>
      <c r="P728" s="95">
        <f t="shared" si="122"/>
        <v>0</v>
      </c>
      <c r="Q728" s="352">
        <f t="shared" si="123"/>
        <v>0</v>
      </c>
      <c r="R728" s="9"/>
      <c r="V728" s="32">
        <f t="shared" si="114"/>
        <v>0</v>
      </c>
    </row>
    <row r="729" spans="1:22" x14ac:dyDescent="0.2">
      <c r="A729" s="70">
        <f t="shared" si="115"/>
        <v>716</v>
      </c>
      <c r="B729" s="303">
        <f t="shared" si="116"/>
        <v>0</v>
      </c>
      <c r="C729" s="304"/>
      <c r="D729" s="106"/>
      <c r="E729" s="106"/>
      <c r="F729" s="4"/>
      <c r="G729" s="40"/>
      <c r="H729" s="60"/>
      <c r="I729" s="9"/>
      <c r="J729" s="245"/>
      <c r="K729" s="32">
        <f t="shared" si="117"/>
        <v>0</v>
      </c>
      <c r="L729" s="32">
        <f t="shared" si="118"/>
        <v>0</v>
      </c>
      <c r="M729" s="318" t="str">
        <f t="shared" si="119"/>
        <v xml:space="preserve"> </v>
      </c>
      <c r="N729" s="239">
        <f t="shared" si="120"/>
        <v>0</v>
      </c>
      <c r="O729" s="95">
        <f t="shared" si="121"/>
        <v>0</v>
      </c>
      <c r="P729" s="95">
        <f t="shared" si="122"/>
        <v>0</v>
      </c>
      <c r="Q729" s="352">
        <f t="shared" si="123"/>
        <v>0</v>
      </c>
      <c r="R729" s="9"/>
      <c r="V729" s="32">
        <f t="shared" si="114"/>
        <v>0</v>
      </c>
    </row>
    <row r="730" spans="1:22" x14ac:dyDescent="0.2">
      <c r="A730" s="70">
        <f t="shared" si="115"/>
        <v>717</v>
      </c>
      <c r="B730" s="303">
        <f t="shared" si="116"/>
        <v>0</v>
      </c>
      <c r="C730" s="304"/>
      <c r="D730" s="106"/>
      <c r="E730" s="106"/>
      <c r="F730" s="4"/>
      <c r="G730" s="40"/>
      <c r="H730" s="60"/>
      <c r="I730" s="9"/>
      <c r="J730" s="245"/>
      <c r="K730" s="32">
        <f t="shared" si="117"/>
        <v>0</v>
      </c>
      <c r="L730" s="32">
        <f t="shared" si="118"/>
        <v>0</v>
      </c>
      <c r="M730" s="318" t="str">
        <f t="shared" si="119"/>
        <v xml:space="preserve"> </v>
      </c>
      <c r="N730" s="239">
        <f t="shared" si="120"/>
        <v>0</v>
      </c>
      <c r="O730" s="95">
        <f t="shared" si="121"/>
        <v>0</v>
      </c>
      <c r="P730" s="95">
        <f t="shared" si="122"/>
        <v>0</v>
      </c>
      <c r="Q730" s="352">
        <f t="shared" si="123"/>
        <v>0</v>
      </c>
      <c r="R730" s="9"/>
      <c r="V730" s="32">
        <f t="shared" si="114"/>
        <v>0</v>
      </c>
    </row>
    <row r="731" spans="1:22" x14ac:dyDescent="0.2">
      <c r="A731" s="70">
        <f t="shared" si="115"/>
        <v>718</v>
      </c>
      <c r="B731" s="303">
        <f t="shared" si="116"/>
        <v>0</v>
      </c>
      <c r="C731" s="304"/>
      <c r="D731" s="106"/>
      <c r="E731" s="106"/>
      <c r="F731" s="4"/>
      <c r="G731" s="40"/>
      <c r="H731" s="60"/>
      <c r="I731" s="9"/>
      <c r="J731" s="245"/>
      <c r="K731" s="32">
        <f t="shared" si="117"/>
        <v>0</v>
      </c>
      <c r="L731" s="32">
        <f t="shared" si="118"/>
        <v>0</v>
      </c>
      <c r="M731" s="318" t="str">
        <f t="shared" si="119"/>
        <v xml:space="preserve"> </v>
      </c>
      <c r="N731" s="239">
        <f t="shared" si="120"/>
        <v>0</v>
      </c>
      <c r="O731" s="95">
        <f t="shared" si="121"/>
        <v>0</v>
      </c>
      <c r="P731" s="95">
        <f t="shared" si="122"/>
        <v>0</v>
      </c>
      <c r="Q731" s="352">
        <f t="shared" si="123"/>
        <v>0</v>
      </c>
      <c r="R731" s="9"/>
      <c r="V731" s="32">
        <f t="shared" si="114"/>
        <v>0</v>
      </c>
    </row>
    <row r="732" spans="1:22" x14ac:dyDescent="0.2">
      <c r="A732" s="70">
        <f t="shared" si="115"/>
        <v>719</v>
      </c>
      <c r="B732" s="303">
        <f t="shared" si="116"/>
        <v>0</v>
      </c>
      <c r="C732" s="304"/>
      <c r="D732" s="106"/>
      <c r="E732" s="106"/>
      <c r="F732" s="4"/>
      <c r="G732" s="40"/>
      <c r="H732" s="60"/>
      <c r="I732" s="9"/>
      <c r="J732" s="245"/>
      <c r="K732" s="32">
        <f t="shared" si="117"/>
        <v>0</v>
      </c>
      <c r="L732" s="32">
        <f t="shared" si="118"/>
        <v>0</v>
      </c>
      <c r="M732" s="318" t="str">
        <f t="shared" si="119"/>
        <v xml:space="preserve"> </v>
      </c>
      <c r="N732" s="239">
        <f t="shared" si="120"/>
        <v>0</v>
      </c>
      <c r="O732" s="95">
        <f t="shared" si="121"/>
        <v>0</v>
      </c>
      <c r="P732" s="95">
        <f t="shared" si="122"/>
        <v>0</v>
      </c>
      <c r="Q732" s="352">
        <f t="shared" si="123"/>
        <v>0</v>
      </c>
      <c r="R732" s="9"/>
      <c r="V732" s="32">
        <f t="shared" si="114"/>
        <v>0</v>
      </c>
    </row>
    <row r="733" spans="1:22" x14ac:dyDescent="0.2">
      <c r="A733" s="70">
        <f t="shared" si="115"/>
        <v>720</v>
      </c>
      <c r="B733" s="303">
        <f t="shared" si="116"/>
        <v>0</v>
      </c>
      <c r="C733" s="304"/>
      <c r="D733" s="106"/>
      <c r="E733" s="106"/>
      <c r="F733" s="4"/>
      <c r="G733" s="40"/>
      <c r="H733" s="60"/>
      <c r="I733" s="9"/>
      <c r="J733" s="245"/>
      <c r="K733" s="32">
        <f t="shared" si="117"/>
        <v>0</v>
      </c>
      <c r="L733" s="32">
        <f t="shared" si="118"/>
        <v>0</v>
      </c>
      <c r="M733" s="318" t="str">
        <f t="shared" si="119"/>
        <v xml:space="preserve"> </v>
      </c>
      <c r="N733" s="239">
        <f t="shared" si="120"/>
        <v>0</v>
      </c>
      <c r="O733" s="95">
        <f t="shared" si="121"/>
        <v>0</v>
      </c>
      <c r="P733" s="95">
        <f t="shared" si="122"/>
        <v>0</v>
      </c>
      <c r="Q733" s="352">
        <f t="shared" si="123"/>
        <v>0</v>
      </c>
      <c r="R733" s="9"/>
      <c r="V733" s="32">
        <f t="shared" si="114"/>
        <v>0</v>
      </c>
    </row>
    <row r="734" spans="1:22" x14ac:dyDescent="0.2">
      <c r="A734" s="70">
        <f t="shared" si="115"/>
        <v>721</v>
      </c>
      <c r="B734" s="303">
        <f t="shared" si="116"/>
        <v>0</v>
      </c>
      <c r="C734" s="304"/>
      <c r="D734" s="106"/>
      <c r="E734" s="106"/>
      <c r="F734" s="4"/>
      <c r="G734" s="40"/>
      <c r="H734" s="60"/>
      <c r="I734" s="9"/>
      <c r="J734" s="245"/>
      <c r="K734" s="32">
        <f t="shared" si="117"/>
        <v>0</v>
      </c>
      <c r="L734" s="32">
        <f t="shared" si="118"/>
        <v>0</v>
      </c>
      <c r="M734" s="318" t="str">
        <f t="shared" si="119"/>
        <v xml:space="preserve"> </v>
      </c>
      <c r="N734" s="239">
        <f t="shared" si="120"/>
        <v>0</v>
      </c>
      <c r="O734" s="95">
        <f t="shared" si="121"/>
        <v>0</v>
      </c>
      <c r="P734" s="95">
        <f t="shared" si="122"/>
        <v>0</v>
      </c>
      <c r="Q734" s="352">
        <f t="shared" si="123"/>
        <v>0</v>
      </c>
      <c r="R734" s="9"/>
      <c r="V734" s="32">
        <f t="shared" si="114"/>
        <v>0</v>
      </c>
    </row>
    <row r="735" spans="1:22" x14ac:dyDescent="0.2">
      <c r="A735" s="70">
        <f t="shared" si="115"/>
        <v>722</v>
      </c>
      <c r="B735" s="303">
        <f t="shared" si="116"/>
        <v>0</v>
      </c>
      <c r="C735" s="304"/>
      <c r="D735" s="106"/>
      <c r="E735" s="106"/>
      <c r="F735" s="4"/>
      <c r="G735" s="40"/>
      <c r="H735" s="60"/>
      <c r="I735" s="9"/>
      <c r="J735" s="245"/>
      <c r="K735" s="32">
        <f t="shared" si="117"/>
        <v>0</v>
      </c>
      <c r="L735" s="32">
        <f t="shared" si="118"/>
        <v>0</v>
      </c>
      <c r="M735" s="318" t="str">
        <f t="shared" si="119"/>
        <v xml:space="preserve"> </v>
      </c>
      <c r="N735" s="239">
        <f t="shared" si="120"/>
        <v>0</v>
      </c>
      <c r="O735" s="95">
        <f t="shared" si="121"/>
        <v>0</v>
      </c>
      <c r="P735" s="95">
        <f t="shared" si="122"/>
        <v>0</v>
      </c>
      <c r="Q735" s="352">
        <f t="shared" si="123"/>
        <v>0</v>
      </c>
      <c r="R735" s="9"/>
      <c r="V735" s="32">
        <f t="shared" si="114"/>
        <v>0</v>
      </c>
    </row>
    <row r="736" spans="1:22" x14ac:dyDescent="0.2">
      <c r="A736" s="70">
        <f t="shared" si="115"/>
        <v>723</v>
      </c>
      <c r="B736" s="303">
        <f t="shared" si="116"/>
        <v>0</v>
      </c>
      <c r="C736" s="304"/>
      <c r="D736" s="106"/>
      <c r="E736" s="106"/>
      <c r="F736" s="4"/>
      <c r="G736" s="40"/>
      <c r="H736" s="60"/>
      <c r="I736" s="9"/>
      <c r="J736" s="245"/>
      <c r="K736" s="32">
        <f t="shared" si="117"/>
        <v>0</v>
      </c>
      <c r="L736" s="32">
        <f t="shared" si="118"/>
        <v>0</v>
      </c>
      <c r="M736" s="318" t="str">
        <f t="shared" si="119"/>
        <v xml:space="preserve"> </v>
      </c>
      <c r="N736" s="239">
        <f t="shared" si="120"/>
        <v>0</v>
      </c>
      <c r="O736" s="95">
        <f t="shared" si="121"/>
        <v>0</v>
      </c>
      <c r="P736" s="95">
        <f t="shared" si="122"/>
        <v>0</v>
      </c>
      <c r="Q736" s="352">
        <f t="shared" si="123"/>
        <v>0</v>
      </c>
      <c r="R736" s="9"/>
      <c r="V736" s="32">
        <f t="shared" si="114"/>
        <v>0</v>
      </c>
    </row>
    <row r="737" spans="1:22" x14ac:dyDescent="0.2">
      <c r="A737" s="70">
        <f t="shared" si="115"/>
        <v>724</v>
      </c>
      <c r="B737" s="303">
        <f t="shared" si="116"/>
        <v>0</v>
      </c>
      <c r="C737" s="304"/>
      <c r="D737" s="106"/>
      <c r="E737" s="106"/>
      <c r="F737" s="4"/>
      <c r="G737" s="40"/>
      <c r="H737" s="60"/>
      <c r="I737" s="9"/>
      <c r="J737" s="245"/>
      <c r="K737" s="32">
        <f t="shared" si="117"/>
        <v>0</v>
      </c>
      <c r="L737" s="32">
        <f t="shared" si="118"/>
        <v>0</v>
      </c>
      <c r="M737" s="318" t="str">
        <f t="shared" si="119"/>
        <v xml:space="preserve"> </v>
      </c>
      <c r="N737" s="239">
        <f t="shared" si="120"/>
        <v>0</v>
      </c>
      <c r="O737" s="95">
        <f t="shared" si="121"/>
        <v>0</v>
      </c>
      <c r="P737" s="95">
        <f t="shared" si="122"/>
        <v>0</v>
      </c>
      <c r="Q737" s="352">
        <f t="shared" si="123"/>
        <v>0</v>
      </c>
      <c r="R737" s="9"/>
      <c r="V737" s="32">
        <f t="shared" si="114"/>
        <v>0</v>
      </c>
    </row>
    <row r="738" spans="1:22" x14ac:dyDescent="0.2">
      <c r="A738" s="70">
        <f t="shared" si="115"/>
        <v>725</v>
      </c>
      <c r="B738" s="303">
        <f t="shared" si="116"/>
        <v>0</v>
      </c>
      <c r="C738" s="304"/>
      <c r="D738" s="106"/>
      <c r="E738" s="106"/>
      <c r="F738" s="4"/>
      <c r="G738" s="40"/>
      <c r="H738" s="60"/>
      <c r="I738" s="9"/>
      <c r="J738" s="245"/>
      <c r="K738" s="32">
        <f t="shared" si="117"/>
        <v>0</v>
      </c>
      <c r="L738" s="32">
        <f t="shared" si="118"/>
        <v>0</v>
      </c>
      <c r="M738" s="318" t="str">
        <f t="shared" si="119"/>
        <v xml:space="preserve"> </v>
      </c>
      <c r="N738" s="239">
        <f t="shared" si="120"/>
        <v>0</v>
      </c>
      <c r="O738" s="95">
        <f t="shared" si="121"/>
        <v>0</v>
      </c>
      <c r="P738" s="95">
        <f t="shared" si="122"/>
        <v>0</v>
      </c>
      <c r="Q738" s="352">
        <f t="shared" si="123"/>
        <v>0</v>
      </c>
      <c r="R738" s="9"/>
      <c r="V738" s="32">
        <f t="shared" si="114"/>
        <v>0</v>
      </c>
    </row>
    <row r="739" spans="1:22" x14ac:dyDescent="0.2">
      <c r="A739" s="70">
        <f t="shared" si="115"/>
        <v>726</v>
      </c>
      <c r="B739" s="303">
        <f t="shared" si="116"/>
        <v>0</v>
      </c>
      <c r="C739" s="304"/>
      <c r="D739" s="106"/>
      <c r="E739" s="106"/>
      <c r="F739" s="4"/>
      <c r="G739" s="40"/>
      <c r="H739" s="60"/>
      <c r="I739" s="9"/>
      <c r="J739" s="245"/>
      <c r="K739" s="32">
        <f t="shared" si="117"/>
        <v>0</v>
      </c>
      <c r="L739" s="32">
        <f t="shared" si="118"/>
        <v>0</v>
      </c>
      <c r="M739" s="318" t="str">
        <f t="shared" si="119"/>
        <v xml:space="preserve"> </v>
      </c>
      <c r="N739" s="239">
        <f t="shared" si="120"/>
        <v>0</v>
      </c>
      <c r="O739" s="95">
        <f t="shared" si="121"/>
        <v>0</v>
      </c>
      <c r="P739" s="95">
        <f t="shared" si="122"/>
        <v>0</v>
      </c>
      <c r="Q739" s="352">
        <f t="shared" si="123"/>
        <v>0</v>
      </c>
      <c r="R739" s="9"/>
      <c r="V739" s="32">
        <f t="shared" si="114"/>
        <v>0</v>
      </c>
    </row>
    <row r="740" spans="1:22" x14ac:dyDescent="0.2">
      <c r="A740" s="70">
        <f t="shared" si="115"/>
        <v>727</v>
      </c>
      <c r="B740" s="303">
        <f t="shared" si="116"/>
        <v>0</v>
      </c>
      <c r="C740" s="304"/>
      <c r="D740" s="106"/>
      <c r="E740" s="106"/>
      <c r="F740" s="4"/>
      <c r="G740" s="40"/>
      <c r="H740" s="60"/>
      <c r="I740" s="9"/>
      <c r="J740" s="245"/>
      <c r="K740" s="32">
        <f t="shared" si="117"/>
        <v>0</v>
      </c>
      <c r="L740" s="32">
        <f t="shared" si="118"/>
        <v>0</v>
      </c>
      <c r="M740" s="318" t="str">
        <f t="shared" si="119"/>
        <v xml:space="preserve"> </v>
      </c>
      <c r="N740" s="239">
        <f t="shared" si="120"/>
        <v>0</v>
      </c>
      <c r="O740" s="95">
        <f t="shared" si="121"/>
        <v>0</v>
      </c>
      <c r="P740" s="95">
        <f t="shared" si="122"/>
        <v>0</v>
      </c>
      <c r="Q740" s="352">
        <f t="shared" si="123"/>
        <v>0</v>
      </c>
      <c r="R740" s="9"/>
      <c r="V740" s="32">
        <f t="shared" si="114"/>
        <v>0</v>
      </c>
    </row>
    <row r="741" spans="1:22" x14ac:dyDescent="0.2">
      <c r="A741" s="70">
        <f t="shared" si="115"/>
        <v>728</v>
      </c>
      <c r="B741" s="303">
        <f t="shared" si="116"/>
        <v>0</v>
      </c>
      <c r="C741" s="304"/>
      <c r="D741" s="106"/>
      <c r="E741" s="106"/>
      <c r="F741" s="4"/>
      <c r="G741" s="40"/>
      <c r="H741" s="60"/>
      <c r="I741" s="9"/>
      <c r="J741" s="245"/>
      <c r="K741" s="32">
        <f t="shared" si="117"/>
        <v>0</v>
      </c>
      <c r="L741" s="32">
        <f t="shared" si="118"/>
        <v>0</v>
      </c>
      <c r="M741" s="318" t="str">
        <f t="shared" si="119"/>
        <v xml:space="preserve"> </v>
      </c>
      <c r="N741" s="239">
        <f t="shared" si="120"/>
        <v>0</v>
      </c>
      <c r="O741" s="95">
        <f t="shared" si="121"/>
        <v>0</v>
      </c>
      <c r="P741" s="95">
        <f t="shared" si="122"/>
        <v>0</v>
      </c>
      <c r="Q741" s="352">
        <f t="shared" si="123"/>
        <v>0</v>
      </c>
      <c r="R741" s="9"/>
      <c r="V741" s="32">
        <f t="shared" si="114"/>
        <v>0</v>
      </c>
    </row>
    <row r="742" spans="1:22" x14ac:dyDescent="0.2">
      <c r="A742" s="70">
        <f t="shared" si="115"/>
        <v>729</v>
      </c>
      <c r="B742" s="303">
        <f t="shared" si="116"/>
        <v>0</v>
      </c>
      <c r="C742" s="304"/>
      <c r="D742" s="106"/>
      <c r="E742" s="106"/>
      <c r="F742" s="4"/>
      <c r="G742" s="40"/>
      <c r="H742" s="60"/>
      <c r="I742" s="9"/>
      <c r="J742" s="245"/>
      <c r="K742" s="32">
        <f t="shared" si="117"/>
        <v>0</v>
      </c>
      <c r="L742" s="32">
        <f t="shared" si="118"/>
        <v>0</v>
      </c>
      <c r="M742" s="318" t="str">
        <f t="shared" si="119"/>
        <v xml:space="preserve"> </v>
      </c>
      <c r="N742" s="239">
        <f t="shared" si="120"/>
        <v>0</v>
      </c>
      <c r="O742" s="95">
        <f t="shared" si="121"/>
        <v>0</v>
      </c>
      <c r="P742" s="95">
        <f t="shared" si="122"/>
        <v>0</v>
      </c>
      <c r="Q742" s="352">
        <f t="shared" si="123"/>
        <v>0</v>
      </c>
      <c r="R742" s="9"/>
      <c r="V742" s="32">
        <f t="shared" si="114"/>
        <v>0</v>
      </c>
    </row>
    <row r="743" spans="1:22" x14ac:dyDescent="0.2">
      <c r="A743" s="70">
        <f t="shared" si="115"/>
        <v>730</v>
      </c>
      <c r="B743" s="303">
        <f t="shared" si="116"/>
        <v>0</v>
      </c>
      <c r="C743" s="304"/>
      <c r="D743" s="106"/>
      <c r="E743" s="106"/>
      <c r="F743" s="4"/>
      <c r="G743" s="40"/>
      <c r="H743" s="60"/>
      <c r="I743" s="9"/>
      <c r="J743" s="245"/>
      <c r="K743" s="32">
        <f t="shared" si="117"/>
        <v>0</v>
      </c>
      <c r="L743" s="32">
        <f t="shared" si="118"/>
        <v>0</v>
      </c>
      <c r="M743" s="318" t="str">
        <f t="shared" si="119"/>
        <v xml:space="preserve"> </v>
      </c>
      <c r="N743" s="239">
        <f t="shared" si="120"/>
        <v>0</v>
      </c>
      <c r="O743" s="95">
        <f t="shared" si="121"/>
        <v>0</v>
      </c>
      <c r="P743" s="95">
        <f t="shared" si="122"/>
        <v>0</v>
      </c>
      <c r="Q743" s="352">
        <f t="shared" si="123"/>
        <v>0</v>
      </c>
      <c r="R743" s="9"/>
      <c r="V743" s="32">
        <f t="shared" si="114"/>
        <v>0</v>
      </c>
    </row>
    <row r="744" spans="1:22" x14ac:dyDescent="0.2">
      <c r="A744" s="70">
        <f t="shared" si="115"/>
        <v>731</v>
      </c>
      <c r="B744" s="303">
        <f t="shared" si="116"/>
        <v>0</v>
      </c>
      <c r="C744" s="304"/>
      <c r="D744" s="106"/>
      <c r="E744" s="106"/>
      <c r="F744" s="4"/>
      <c r="G744" s="40"/>
      <c r="H744" s="60"/>
      <c r="I744" s="9"/>
      <c r="J744" s="245"/>
      <c r="K744" s="32">
        <f t="shared" si="117"/>
        <v>0</v>
      </c>
      <c r="L744" s="32">
        <f t="shared" si="118"/>
        <v>0</v>
      </c>
      <c r="M744" s="318" t="str">
        <f t="shared" si="119"/>
        <v xml:space="preserve"> </v>
      </c>
      <c r="N744" s="239">
        <f t="shared" si="120"/>
        <v>0</v>
      </c>
      <c r="O744" s="95">
        <f t="shared" si="121"/>
        <v>0</v>
      </c>
      <c r="P744" s="95">
        <f t="shared" si="122"/>
        <v>0</v>
      </c>
      <c r="Q744" s="352">
        <f t="shared" si="123"/>
        <v>0</v>
      </c>
      <c r="R744" s="9"/>
      <c r="V744" s="32">
        <f t="shared" si="114"/>
        <v>0</v>
      </c>
    </row>
    <row r="745" spans="1:22" x14ac:dyDescent="0.2">
      <c r="A745" s="70">
        <f t="shared" si="115"/>
        <v>732</v>
      </c>
      <c r="B745" s="303">
        <f t="shared" si="116"/>
        <v>0</v>
      </c>
      <c r="C745" s="304"/>
      <c r="D745" s="106"/>
      <c r="E745" s="106"/>
      <c r="F745" s="4"/>
      <c r="G745" s="40"/>
      <c r="H745" s="60"/>
      <c r="I745" s="9"/>
      <c r="J745" s="245"/>
      <c r="K745" s="32">
        <f t="shared" si="117"/>
        <v>0</v>
      </c>
      <c r="L745" s="32">
        <f t="shared" si="118"/>
        <v>0</v>
      </c>
      <c r="M745" s="318" t="str">
        <f t="shared" si="119"/>
        <v xml:space="preserve"> </v>
      </c>
      <c r="N745" s="239">
        <f t="shared" si="120"/>
        <v>0</v>
      </c>
      <c r="O745" s="95">
        <f t="shared" si="121"/>
        <v>0</v>
      </c>
      <c r="P745" s="95">
        <f t="shared" si="122"/>
        <v>0</v>
      </c>
      <c r="Q745" s="352">
        <f t="shared" si="123"/>
        <v>0</v>
      </c>
      <c r="R745" s="9"/>
      <c r="V745" s="32">
        <f t="shared" si="114"/>
        <v>0</v>
      </c>
    </row>
    <row r="746" spans="1:22" x14ac:dyDescent="0.2">
      <c r="A746" s="70">
        <f t="shared" si="115"/>
        <v>733</v>
      </c>
      <c r="B746" s="303">
        <f t="shared" si="116"/>
        <v>0</v>
      </c>
      <c r="C746" s="304"/>
      <c r="D746" s="106"/>
      <c r="E746" s="106"/>
      <c r="F746" s="4"/>
      <c r="G746" s="40"/>
      <c r="H746" s="60"/>
      <c r="I746" s="9"/>
      <c r="J746" s="245"/>
      <c r="K746" s="32">
        <f t="shared" si="117"/>
        <v>0</v>
      </c>
      <c r="L746" s="32">
        <f t="shared" si="118"/>
        <v>0</v>
      </c>
      <c r="M746" s="318" t="str">
        <f t="shared" si="119"/>
        <v xml:space="preserve"> </v>
      </c>
      <c r="N746" s="239">
        <f t="shared" si="120"/>
        <v>0</v>
      </c>
      <c r="O746" s="95">
        <f t="shared" si="121"/>
        <v>0</v>
      </c>
      <c r="P746" s="95">
        <f t="shared" si="122"/>
        <v>0</v>
      </c>
      <c r="Q746" s="352">
        <f t="shared" si="123"/>
        <v>0</v>
      </c>
      <c r="R746" s="9"/>
      <c r="V746" s="32">
        <f t="shared" si="114"/>
        <v>0</v>
      </c>
    </row>
    <row r="747" spans="1:22" x14ac:dyDescent="0.2">
      <c r="A747" s="70">
        <f t="shared" si="115"/>
        <v>734</v>
      </c>
      <c r="B747" s="303">
        <f t="shared" si="116"/>
        <v>0</v>
      </c>
      <c r="C747" s="304"/>
      <c r="D747" s="106"/>
      <c r="E747" s="106"/>
      <c r="F747" s="4"/>
      <c r="G747" s="40"/>
      <c r="H747" s="60"/>
      <c r="I747" s="9"/>
      <c r="J747" s="245"/>
      <c r="K747" s="32">
        <f t="shared" si="117"/>
        <v>0</v>
      </c>
      <c r="L747" s="32">
        <f t="shared" si="118"/>
        <v>0</v>
      </c>
      <c r="M747" s="318" t="str">
        <f t="shared" si="119"/>
        <v xml:space="preserve"> </v>
      </c>
      <c r="N747" s="239">
        <f t="shared" si="120"/>
        <v>0</v>
      </c>
      <c r="O747" s="95">
        <f t="shared" si="121"/>
        <v>0</v>
      </c>
      <c r="P747" s="95">
        <f t="shared" si="122"/>
        <v>0</v>
      </c>
      <c r="Q747" s="352">
        <f t="shared" si="123"/>
        <v>0</v>
      </c>
      <c r="R747" s="9"/>
      <c r="V747" s="32">
        <f t="shared" si="114"/>
        <v>0</v>
      </c>
    </row>
    <row r="748" spans="1:22" x14ac:dyDescent="0.2">
      <c r="A748" s="70">
        <f t="shared" si="115"/>
        <v>735</v>
      </c>
      <c r="B748" s="303">
        <f t="shared" si="116"/>
        <v>0</v>
      </c>
      <c r="C748" s="304"/>
      <c r="D748" s="106"/>
      <c r="E748" s="106"/>
      <c r="F748" s="4"/>
      <c r="G748" s="40"/>
      <c r="H748" s="60"/>
      <c r="I748" s="9"/>
      <c r="J748" s="245"/>
      <c r="K748" s="32">
        <f t="shared" si="117"/>
        <v>0</v>
      </c>
      <c r="L748" s="32">
        <f t="shared" si="118"/>
        <v>0</v>
      </c>
      <c r="M748" s="318" t="str">
        <f t="shared" si="119"/>
        <v xml:space="preserve"> </v>
      </c>
      <c r="N748" s="239">
        <f t="shared" si="120"/>
        <v>0</v>
      </c>
      <c r="O748" s="95">
        <f t="shared" si="121"/>
        <v>0</v>
      </c>
      <c r="P748" s="95">
        <f t="shared" si="122"/>
        <v>0</v>
      </c>
      <c r="Q748" s="352">
        <f t="shared" si="123"/>
        <v>0</v>
      </c>
      <c r="R748" s="9"/>
      <c r="V748" s="32">
        <f t="shared" si="114"/>
        <v>0</v>
      </c>
    </row>
    <row r="749" spans="1:22" x14ac:dyDescent="0.2">
      <c r="A749" s="70">
        <f t="shared" si="115"/>
        <v>736</v>
      </c>
      <c r="B749" s="303">
        <f t="shared" si="116"/>
        <v>0</v>
      </c>
      <c r="C749" s="304"/>
      <c r="D749" s="106"/>
      <c r="E749" s="106"/>
      <c r="F749" s="4"/>
      <c r="G749" s="40"/>
      <c r="H749" s="60"/>
      <c r="I749" s="9"/>
      <c r="J749" s="245"/>
      <c r="K749" s="32">
        <f t="shared" si="117"/>
        <v>0</v>
      </c>
      <c r="L749" s="32">
        <f t="shared" si="118"/>
        <v>0</v>
      </c>
      <c r="M749" s="318" t="str">
        <f t="shared" si="119"/>
        <v xml:space="preserve"> </v>
      </c>
      <c r="N749" s="239">
        <f t="shared" si="120"/>
        <v>0</v>
      </c>
      <c r="O749" s="95">
        <f t="shared" si="121"/>
        <v>0</v>
      </c>
      <c r="P749" s="95">
        <f t="shared" si="122"/>
        <v>0</v>
      </c>
      <c r="Q749" s="352">
        <f t="shared" si="123"/>
        <v>0</v>
      </c>
      <c r="R749" s="9"/>
      <c r="V749" s="32">
        <f t="shared" si="114"/>
        <v>0</v>
      </c>
    </row>
    <row r="750" spans="1:22" x14ac:dyDescent="0.2">
      <c r="A750" s="70">
        <f t="shared" si="115"/>
        <v>737</v>
      </c>
      <c r="B750" s="303">
        <f t="shared" si="116"/>
        <v>0</v>
      </c>
      <c r="C750" s="304"/>
      <c r="D750" s="106"/>
      <c r="E750" s="106"/>
      <c r="F750" s="4"/>
      <c r="G750" s="40"/>
      <c r="H750" s="60"/>
      <c r="I750" s="9"/>
      <c r="J750" s="245"/>
      <c r="K750" s="32">
        <f t="shared" si="117"/>
        <v>0</v>
      </c>
      <c r="L750" s="32">
        <f t="shared" si="118"/>
        <v>0</v>
      </c>
      <c r="M750" s="318" t="str">
        <f t="shared" si="119"/>
        <v xml:space="preserve"> </v>
      </c>
      <c r="N750" s="239">
        <f t="shared" si="120"/>
        <v>0</v>
      </c>
      <c r="O750" s="95">
        <f t="shared" si="121"/>
        <v>0</v>
      </c>
      <c r="P750" s="95">
        <f t="shared" si="122"/>
        <v>0</v>
      </c>
      <c r="Q750" s="352">
        <f t="shared" si="123"/>
        <v>0</v>
      </c>
      <c r="R750" s="9"/>
      <c r="V750" s="32">
        <f t="shared" si="114"/>
        <v>0</v>
      </c>
    </row>
    <row r="751" spans="1:22" x14ac:dyDescent="0.2">
      <c r="A751" s="70">
        <f t="shared" si="115"/>
        <v>738</v>
      </c>
      <c r="B751" s="303">
        <f t="shared" si="116"/>
        <v>0</v>
      </c>
      <c r="C751" s="304"/>
      <c r="D751" s="106"/>
      <c r="E751" s="106"/>
      <c r="F751" s="4"/>
      <c r="G751" s="40"/>
      <c r="H751" s="60"/>
      <c r="I751" s="9"/>
      <c r="J751" s="245"/>
      <c r="K751" s="32">
        <f t="shared" si="117"/>
        <v>0</v>
      </c>
      <c r="L751" s="32">
        <f t="shared" si="118"/>
        <v>0</v>
      </c>
      <c r="M751" s="318" t="str">
        <f t="shared" si="119"/>
        <v xml:space="preserve"> </v>
      </c>
      <c r="N751" s="239">
        <f t="shared" si="120"/>
        <v>0</v>
      </c>
      <c r="O751" s="95">
        <f t="shared" si="121"/>
        <v>0</v>
      </c>
      <c r="P751" s="95">
        <f t="shared" si="122"/>
        <v>0</v>
      </c>
      <c r="Q751" s="352">
        <f t="shared" si="123"/>
        <v>0</v>
      </c>
      <c r="R751" s="9"/>
      <c r="V751" s="32">
        <f t="shared" si="114"/>
        <v>0</v>
      </c>
    </row>
    <row r="752" spans="1:22" x14ac:dyDescent="0.2">
      <c r="A752" s="70">
        <f t="shared" si="115"/>
        <v>739</v>
      </c>
      <c r="B752" s="303">
        <f t="shared" si="116"/>
        <v>0</v>
      </c>
      <c r="C752" s="304"/>
      <c r="D752" s="106"/>
      <c r="E752" s="106"/>
      <c r="F752" s="4"/>
      <c r="G752" s="40"/>
      <c r="H752" s="60"/>
      <c r="I752" s="9"/>
      <c r="J752" s="245"/>
      <c r="K752" s="32">
        <f t="shared" si="117"/>
        <v>0</v>
      </c>
      <c r="L752" s="32">
        <f t="shared" si="118"/>
        <v>0</v>
      </c>
      <c r="M752" s="318" t="str">
        <f t="shared" si="119"/>
        <v xml:space="preserve"> </v>
      </c>
      <c r="N752" s="239">
        <f t="shared" si="120"/>
        <v>0</v>
      </c>
      <c r="O752" s="95">
        <f t="shared" si="121"/>
        <v>0</v>
      </c>
      <c r="P752" s="95">
        <f t="shared" si="122"/>
        <v>0</v>
      </c>
      <c r="Q752" s="352">
        <f t="shared" si="123"/>
        <v>0</v>
      </c>
      <c r="R752" s="9"/>
      <c r="V752" s="32">
        <f t="shared" si="114"/>
        <v>0</v>
      </c>
    </row>
    <row r="753" spans="1:22" x14ac:dyDescent="0.2">
      <c r="A753" s="70">
        <f t="shared" si="115"/>
        <v>740</v>
      </c>
      <c r="B753" s="303">
        <f t="shared" si="116"/>
        <v>0</v>
      </c>
      <c r="C753" s="304"/>
      <c r="D753" s="106"/>
      <c r="E753" s="106"/>
      <c r="F753" s="4"/>
      <c r="G753" s="40"/>
      <c r="H753" s="60"/>
      <c r="I753" s="9"/>
      <c r="J753" s="245"/>
      <c r="K753" s="32">
        <f t="shared" si="117"/>
        <v>0</v>
      </c>
      <c r="L753" s="32">
        <f t="shared" si="118"/>
        <v>0</v>
      </c>
      <c r="M753" s="318" t="str">
        <f t="shared" si="119"/>
        <v xml:space="preserve"> </v>
      </c>
      <c r="N753" s="239">
        <f t="shared" si="120"/>
        <v>0</v>
      </c>
      <c r="O753" s="95">
        <f t="shared" si="121"/>
        <v>0</v>
      </c>
      <c r="P753" s="95">
        <f t="shared" si="122"/>
        <v>0</v>
      </c>
      <c r="Q753" s="352">
        <f t="shared" si="123"/>
        <v>0</v>
      </c>
      <c r="R753" s="9"/>
      <c r="V753" s="32">
        <f t="shared" si="114"/>
        <v>0</v>
      </c>
    </row>
    <row r="754" spans="1:22" x14ac:dyDescent="0.2">
      <c r="A754" s="70">
        <f t="shared" si="115"/>
        <v>741</v>
      </c>
      <c r="B754" s="303">
        <f t="shared" si="116"/>
        <v>0</v>
      </c>
      <c r="C754" s="304"/>
      <c r="D754" s="106"/>
      <c r="E754" s="106"/>
      <c r="F754" s="4"/>
      <c r="G754" s="40"/>
      <c r="H754" s="60"/>
      <c r="I754" s="9"/>
      <c r="J754" s="245"/>
      <c r="K754" s="32">
        <f t="shared" si="117"/>
        <v>0</v>
      </c>
      <c r="L754" s="32">
        <f t="shared" si="118"/>
        <v>0</v>
      </c>
      <c r="M754" s="318" t="str">
        <f t="shared" si="119"/>
        <v xml:space="preserve"> </v>
      </c>
      <c r="N754" s="239">
        <f t="shared" si="120"/>
        <v>0</v>
      </c>
      <c r="O754" s="95">
        <f t="shared" si="121"/>
        <v>0</v>
      </c>
      <c r="P754" s="95">
        <f t="shared" si="122"/>
        <v>0</v>
      </c>
      <c r="Q754" s="352">
        <f t="shared" si="123"/>
        <v>0</v>
      </c>
      <c r="R754" s="9"/>
      <c r="V754" s="32">
        <f t="shared" si="114"/>
        <v>0</v>
      </c>
    </row>
    <row r="755" spans="1:22" x14ac:dyDescent="0.2">
      <c r="A755" s="70">
        <f t="shared" si="115"/>
        <v>742</v>
      </c>
      <c r="B755" s="303">
        <f t="shared" si="116"/>
        <v>0</v>
      </c>
      <c r="C755" s="304"/>
      <c r="D755" s="106"/>
      <c r="E755" s="106"/>
      <c r="F755" s="4"/>
      <c r="G755" s="40"/>
      <c r="H755" s="60"/>
      <c r="I755" s="9"/>
      <c r="J755" s="245"/>
      <c r="K755" s="32">
        <f t="shared" si="117"/>
        <v>0</v>
      </c>
      <c r="L755" s="32">
        <f t="shared" si="118"/>
        <v>0</v>
      </c>
      <c r="M755" s="318" t="str">
        <f t="shared" si="119"/>
        <v xml:space="preserve"> </v>
      </c>
      <c r="N755" s="239">
        <f t="shared" si="120"/>
        <v>0</v>
      </c>
      <c r="O755" s="95">
        <f t="shared" si="121"/>
        <v>0</v>
      </c>
      <c r="P755" s="95">
        <f t="shared" si="122"/>
        <v>0</v>
      </c>
      <c r="Q755" s="352">
        <f t="shared" si="123"/>
        <v>0</v>
      </c>
      <c r="R755" s="9"/>
      <c r="V755" s="32">
        <f t="shared" si="114"/>
        <v>0</v>
      </c>
    </row>
    <row r="756" spans="1:22" x14ac:dyDescent="0.2">
      <c r="A756" s="70">
        <f t="shared" si="115"/>
        <v>743</v>
      </c>
      <c r="B756" s="303">
        <f t="shared" si="116"/>
        <v>0</v>
      </c>
      <c r="C756" s="304"/>
      <c r="D756" s="106"/>
      <c r="E756" s="106"/>
      <c r="F756" s="4"/>
      <c r="G756" s="40"/>
      <c r="H756" s="60"/>
      <c r="I756" s="9"/>
      <c r="J756" s="245"/>
      <c r="K756" s="32">
        <f t="shared" si="117"/>
        <v>0</v>
      </c>
      <c r="L756" s="32">
        <f t="shared" si="118"/>
        <v>0</v>
      </c>
      <c r="M756" s="318" t="str">
        <f t="shared" si="119"/>
        <v xml:space="preserve"> </v>
      </c>
      <c r="N756" s="239">
        <f t="shared" si="120"/>
        <v>0</v>
      </c>
      <c r="O756" s="95">
        <f t="shared" si="121"/>
        <v>0</v>
      </c>
      <c r="P756" s="95">
        <f t="shared" si="122"/>
        <v>0</v>
      </c>
      <c r="Q756" s="352">
        <f t="shared" si="123"/>
        <v>0</v>
      </c>
      <c r="R756" s="9"/>
      <c r="V756" s="32">
        <f t="shared" si="114"/>
        <v>0</v>
      </c>
    </row>
    <row r="757" spans="1:22" x14ac:dyDescent="0.2">
      <c r="A757" s="70">
        <f t="shared" si="115"/>
        <v>744</v>
      </c>
      <c r="B757" s="303">
        <f t="shared" si="116"/>
        <v>0</v>
      </c>
      <c r="C757" s="304"/>
      <c r="D757" s="106"/>
      <c r="E757" s="106"/>
      <c r="F757" s="4"/>
      <c r="G757" s="40"/>
      <c r="H757" s="60"/>
      <c r="I757" s="9"/>
      <c r="J757" s="245"/>
      <c r="K757" s="32">
        <f t="shared" si="117"/>
        <v>0</v>
      </c>
      <c r="L757" s="32">
        <f t="shared" si="118"/>
        <v>0</v>
      </c>
      <c r="M757" s="318" t="str">
        <f t="shared" si="119"/>
        <v xml:space="preserve"> </v>
      </c>
      <c r="N757" s="239">
        <f t="shared" si="120"/>
        <v>0</v>
      </c>
      <c r="O757" s="95">
        <f t="shared" si="121"/>
        <v>0</v>
      </c>
      <c r="P757" s="95">
        <f t="shared" si="122"/>
        <v>0</v>
      </c>
      <c r="Q757" s="352">
        <f t="shared" si="123"/>
        <v>0</v>
      </c>
      <c r="R757" s="9"/>
      <c r="V757" s="32">
        <f t="shared" si="114"/>
        <v>0</v>
      </c>
    </row>
    <row r="758" spans="1:22" x14ac:dyDescent="0.2">
      <c r="A758" s="70">
        <f t="shared" si="115"/>
        <v>745</v>
      </c>
      <c r="B758" s="303">
        <f t="shared" si="116"/>
        <v>0</v>
      </c>
      <c r="C758" s="304"/>
      <c r="D758" s="106"/>
      <c r="E758" s="106"/>
      <c r="F758" s="4"/>
      <c r="G758" s="40"/>
      <c r="H758" s="60"/>
      <c r="I758" s="9"/>
      <c r="J758" s="245"/>
      <c r="K758" s="32">
        <f t="shared" si="117"/>
        <v>0</v>
      </c>
      <c r="L758" s="32">
        <f t="shared" si="118"/>
        <v>0</v>
      </c>
      <c r="M758" s="318" t="str">
        <f t="shared" si="119"/>
        <v xml:space="preserve"> </v>
      </c>
      <c r="N758" s="239">
        <f t="shared" si="120"/>
        <v>0</v>
      </c>
      <c r="O758" s="95">
        <f t="shared" si="121"/>
        <v>0</v>
      </c>
      <c r="P758" s="95">
        <f t="shared" si="122"/>
        <v>0</v>
      </c>
      <c r="Q758" s="352">
        <f t="shared" si="123"/>
        <v>0</v>
      </c>
      <c r="R758" s="9"/>
      <c r="V758" s="32">
        <f t="shared" si="114"/>
        <v>0</v>
      </c>
    </row>
    <row r="759" spans="1:22" x14ac:dyDescent="0.2">
      <c r="A759" s="70">
        <f t="shared" si="115"/>
        <v>746</v>
      </c>
      <c r="B759" s="303">
        <f t="shared" si="116"/>
        <v>0</v>
      </c>
      <c r="C759" s="304"/>
      <c r="D759" s="106"/>
      <c r="E759" s="106"/>
      <c r="F759" s="4"/>
      <c r="G759" s="40"/>
      <c r="H759" s="60"/>
      <c r="I759" s="9"/>
      <c r="J759" s="245"/>
      <c r="K759" s="32">
        <f t="shared" si="117"/>
        <v>0</v>
      </c>
      <c r="L759" s="32">
        <f t="shared" si="118"/>
        <v>0</v>
      </c>
      <c r="M759" s="318" t="str">
        <f t="shared" si="119"/>
        <v xml:space="preserve"> </v>
      </c>
      <c r="N759" s="239">
        <f t="shared" si="120"/>
        <v>0</v>
      </c>
      <c r="O759" s="95">
        <f t="shared" si="121"/>
        <v>0</v>
      </c>
      <c r="P759" s="95">
        <f t="shared" si="122"/>
        <v>0</v>
      </c>
      <c r="Q759" s="352">
        <f t="shared" si="123"/>
        <v>0</v>
      </c>
      <c r="R759" s="9"/>
      <c r="V759" s="32">
        <f t="shared" si="114"/>
        <v>0</v>
      </c>
    </row>
    <row r="760" spans="1:22" x14ac:dyDescent="0.2">
      <c r="A760" s="70">
        <f t="shared" si="115"/>
        <v>747</v>
      </c>
      <c r="B760" s="303">
        <f t="shared" si="116"/>
        <v>0</v>
      </c>
      <c r="C760" s="304"/>
      <c r="D760" s="106"/>
      <c r="E760" s="106"/>
      <c r="F760" s="4"/>
      <c r="G760" s="40"/>
      <c r="H760" s="60"/>
      <c r="I760" s="9"/>
      <c r="J760" s="245"/>
      <c r="K760" s="32">
        <f t="shared" si="117"/>
        <v>0</v>
      </c>
      <c r="L760" s="32">
        <f t="shared" si="118"/>
        <v>0</v>
      </c>
      <c r="M760" s="318" t="str">
        <f t="shared" si="119"/>
        <v xml:space="preserve"> </v>
      </c>
      <c r="N760" s="239">
        <f t="shared" si="120"/>
        <v>0</v>
      </c>
      <c r="O760" s="95">
        <f t="shared" si="121"/>
        <v>0</v>
      </c>
      <c r="P760" s="95">
        <f t="shared" si="122"/>
        <v>0</v>
      </c>
      <c r="Q760" s="352">
        <f t="shared" si="123"/>
        <v>0</v>
      </c>
      <c r="R760" s="9"/>
      <c r="V760" s="32">
        <f t="shared" si="114"/>
        <v>0</v>
      </c>
    </row>
    <row r="761" spans="1:22" x14ac:dyDescent="0.2">
      <c r="A761" s="70">
        <f t="shared" si="115"/>
        <v>748</v>
      </c>
      <c r="B761" s="303">
        <f t="shared" si="116"/>
        <v>0</v>
      </c>
      <c r="C761" s="304"/>
      <c r="D761" s="106"/>
      <c r="E761" s="106"/>
      <c r="F761" s="4"/>
      <c r="G761" s="40"/>
      <c r="H761" s="60"/>
      <c r="I761" s="9"/>
      <c r="J761" s="245"/>
      <c r="K761" s="32">
        <f t="shared" si="117"/>
        <v>0</v>
      </c>
      <c r="L761" s="32">
        <f t="shared" si="118"/>
        <v>0</v>
      </c>
      <c r="M761" s="318" t="str">
        <f t="shared" si="119"/>
        <v xml:space="preserve"> </v>
      </c>
      <c r="N761" s="239">
        <f t="shared" si="120"/>
        <v>0</v>
      </c>
      <c r="O761" s="95">
        <f t="shared" si="121"/>
        <v>0</v>
      </c>
      <c r="P761" s="95">
        <f t="shared" si="122"/>
        <v>0</v>
      </c>
      <c r="Q761" s="352">
        <f t="shared" si="123"/>
        <v>0</v>
      </c>
      <c r="R761" s="9"/>
      <c r="V761" s="32">
        <f t="shared" si="114"/>
        <v>0</v>
      </c>
    </row>
    <row r="762" spans="1:22" x14ac:dyDescent="0.2">
      <c r="A762" s="70">
        <f t="shared" si="115"/>
        <v>749</v>
      </c>
      <c r="B762" s="303">
        <f t="shared" si="116"/>
        <v>0</v>
      </c>
      <c r="C762" s="304"/>
      <c r="D762" s="106"/>
      <c r="E762" s="106"/>
      <c r="F762" s="4"/>
      <c r="G762" s="40"/>
      <c r="H762" s="60"/>
      <c r="I762" s="9"/>
      <c r="J762" s="245"/>
      <c r="K762" s="32">
        <f t="shared" si="117"/>
        <v>0</v>
      </c>
      <c r="L762" s="32">
        <f t="shared" si="118"/>
        <v>0</v>
      </c>
      <c r="M762" s="318" t="str">
        <f t="shared" si="119"/>
        <v xml:space="preserve"> </v>
      </c>
      <c r="N762" s="239">
        <f t="shared" si="120"/>
        <v>0</v>
      </c>
      <c r="O762" s="95">
        <f t="shared" si="121"/>
        <v>0</v>
      </c>
      <c r="P762" s="95">
        <f t="shared" si="122"/>
        <v>0</v>
      </c>
      <c r="Q762" s="352">
        <f t="shared" si="123"/>
        <v>0</v>
      </c>
      <c r="R762" s="9"/>
      <c r="V762" s="32">
        <f t="shared" si="114"/>
        <v>0</v>
      </c>
    </row>
    <row r="763" spans="1:22" x14ac:dyDescent="0.2">
      <c r="A763" s="70">
        <f t="shared" si="115"/>
        <v>750</v>
      </c>
      <c r="B763" s="303">
        <f t="shared" si="116"/>
        <v>0</v>
      </c>
      <c r="C763" s="304"/>
      <c r="D763" s="106"/>
      <c r="E763" s="106"/>
      <c r="F763" s="4"/>
      <c r="G763" s="40"/>
      <c r="H763" s="60"/>
      <c r="I763" s="9"/>
      <c r="J763" s="245"/>
      <c r="K763" s="32">
        <f t="shared" si="117"/>
        <v>0</v>
      </c>
      <c r="L763" s="32">
        <f t="shared" si="118"/>
        <v>0</v>
      </c>
      <c r="M763" s="318" t="str">
        <f t="shared" si="119"/>
        <v xml:space="preserve"> </v>
      </c>
      <c r="N763" s="239">
        <f t="shared" si="120"/>
        <v>0</v>
      </c>
      <c r="O763" s="95">
        <f t="shared" si="121"/>
        <v>0</v>
      </c>
      <c r="P763" s="95">
        <f t="shared" si="122"/>
        <v>0</v>
      </c>
      <c r="Q763" s="352">
        <f t="shared" si="123"/>
        <v>0</v>
      </c>
      <c r="R763" s="9"/>
      <c r="V763" s="32">
        <f t="shared" si="114"/>
        <v>0</v>
      </c>
    </row>
    <row r="764" spans="1:22" x14ac:dyDescent="0.2">
      <c r="A764" s="70">
        <f t="shared" si="115"/>
        <v>751</v>
      </c>
      <c r="B764" s="303">
        <f t="shared" si="116"/>
        <v>0</v>
      </c>
      <c r="C764" s="304"/>
      <c r="D764" s="106"/>
      <c r="E764" s="106"/>
      <c r="F764" s="4"/>
      <c r="G764" s="40"/>
      <c r="H764" s="60"/>
      <c r="I764" s="9"/>
      <c r="J764" s="245"/>
      <c r="K764" s="32">
        <f t="shared" si="117"/>
        <v>0</v>
      </c>
      <c r="L764" s="32">
        <f t="shared" si="118"/>
        <v>0</v>
      </c>
      <c r="M764" s="318" t="str">
        <f t="shared" si="119"/>
        <v xml:space="preserve"> </v>
      </c>
      <c r="N764" s="239">
        <f t="shared" si="120"/>
        <v>0</v>
      </c>
      <c r="O764" s="95">
        <f t="shared" si="121"/>
        <v>0</v>
      </c>
      <c r="P764" s="95">
        <f t="shared" si="122"/>
        <v>0</v>
      </c>
      <c r="Q764" s="352">
        <f t="shared" si="123"/>
        <v>0</v>
      </c>
      <c r="R764" s="9"/>
      <c r="V764" s="32">
        <f t="shared" si="114"/>
        <v>0</v>
      </c>
    </row>
    <row r="765" spans="1:22" x14ac:dyDescent="0.2">
      <c r="A765" s="70">
        <f t="shared" si="115"/>
        <v>752</v>
      </c>
      <c r="B765" s="303">
        <f t="shared" si="116"/>
        <v>0</v>
      </c>
      <c r="C765" s="304"/>
      <c r="D765" s="106"/>
      <c r="E765" s="106"/>
      <c r="F765" s="4"/>
      <c r="G765" s="40"/>
      <c r="H765" s="60"/>
      <c r="I765" s="9"/>
      <c r="J765" s="245"/>
      <c r="K765" s="32">
        <f t="shared" si="117"/>
        <v>0</v>
      </c>
      <c r="L765" s="32">
        <f t="shared" si="118"/>
        <v>0</v>
      </c>
      <c r="M765" s="318" t="str">
        <f t="shared" si="119"/>
        <v xml:space="preserve"> </v>
      </c>
      <c r="N765" s="239">
        <f t="shared" si="120"/>
        <v>0</v>
      </c>
      <c r="O765" s="95">
        <f t="shared" si="121"/>
        <v>0</v>
      </c>
      <c r="P765" s="95">
        <f t="shared" si="122"/>
        <v>0</v>
      </c>
      <c r="Q765" s="352">
        <f t="shared" si="123"/>
        <v>0</v>
      </c>
      <c r="R765" s="9"/>
      <c r="V765" s="32">
        <f t="shared" si="114"/>
        <v>0</v>
      </c>
    </row>
    <row r="766" spans="1:22" x14ac:dyDescent="0.2">
      <c r="A766" s="70">
        <f t="shared" si="115"/>
        <v>753</v>
      </c>
      <c r="B766" s="303">
        <f t="shared" si="116"/>
        <v>0</v>
      </c>
      <c r="C766" s="304"/>
      <c r="D766" s="106"/>
      <c r="E766" s="106"/>
      <c r="F766" s="4"/>
      <c r="G766" s="40"/>
      <c r="H766" s="60"/>
      <c r="I766" s="9"/>
      <c r="J766" s="245"/>
      <c r="K766" s="32">
        <f t="shared" si="117"/>
        <v>0</v>
      </c>
      <c r="L766" s="32">
        <f t="shared" si="118"/>
        <v>0</v>
      </c>
      <c r="M766" s="318" t="str">
        <f t="shared" si="119"/>
        <v xml:space="preserve"> </v>
      </c>
      <c r="N766" s="239">
        <f t="shared" si="120"/>
        <v>0</v>
      </c>
      <c r="O766" s="95">
        <f t="shared" si="121"/>
        <v>0</v>
      </c>
      <c r="P766" s="95">
        <f t="shared" si="122"/>
        <v>0</v>
      </c>
      <c r="Q766" s="352">
        <f t="shared" si="123"/>
        <v>0</v>
      </c>
      <c r="R766" s="9"/>
      <c r="V766" s="32">
        <f t="shared" si="114"/>
        <v>0</v>
      </c>
    </row>
    <row r="767" spans="1:22" x14ac:dyDescent="0.2">
      <c r="A767" s="70">
        <f t="shared" si="115"/>
        <v>754</v>
      </c>
      <c r="B767" s="303">
        <f t="shared" si="116"/>
        <v>0</v>
      </c>
      <c r="C767" s="304"/>
      <c r="D767" s="106"/>
      <c r="E767" s="106"/>
      <c r="F767" s="4"/>
      <c r="G767" s="40"/>
      <c r="H767" s="60"/>
      <c r="I767" s="9"/>
      <c r="J767" s="245"/>
      <c r="K767" s="32">
        <f t="shared" si="117"/>
        <v>0</v>
      </c>
      <c r="L767" s="32">
        <f t="shared" si="118"/>
        <v>0</v>
      </c>
      <c r="M767" s="318" t="str">
        <f t="shared" si="119"/>
        <v xml:space="preserve"> </v>
      </c>
      <c r="N767" s="239">
        <f t="shared" si="120"/>
        <v>0</v>
      </c>
      <c r="O767" s="95">
        <f t="shared" si="121"/>
        <v>0</v>
      </c>
      <c r="P767" s="95">
        <f t="shared" si="122"/>
        <v>0</v>
      </c>
      <c r="Q767" s="352">
        <f t="shared" si="123"/>
        <v>0</v>
      </c>
      <c r="R767" s="9"/>
      <c r="V767" s="32">
        <f t="shared" si="114"/>
        <v>0</v>
      </c>
    </row>
    <row r="768" spans="1:22" x14ac:dyDescent="0.2">
      <c r="A768" s="70">
        <f t="shared" si="115"/>
        <v>755</v>
      </c>
      <c r="B768" s="303">
        <f t="shared" si="116"/>
        <v>0</v>
      </c>
      <c r="C768" s="304"/>
      <c r="D768" s="106"/>
      <c r="E768" s="106"/>
      <c r="F768" s="4"/>
      <c r="G768" s="40"/>
      <c r="H768" s="60"/>
      <c r="I768" s="9"/>
      <c r="J768" s="245"/>
      <c r="K768" s="32">
        <f t="shared" si="117"/>
        <v>0</v>
      </c>
      <c r="L768" s="32">
        <f t="shared" si="118"/>
        <v>0</v>
      </c>
      <c r="M768" s="318" t="str">
        <f t="shared" si="119"/>
        <v xml:space="preserve"> </v>
      </c>
      <c r="N768" s="239">
        <f t="shared" si="120"/>
        <v>0</v>
      </c>
      <c r="O768" s="95">
        <f t="shared" si="121"/>
        <v>0</v>
      </c>
      <c r="P768" s="95">
        <f t="shared" si="122"/>
        <v>0</v>
      </c>
      <c r="Q768" s="352">
        <f t="shared" si="123"/>
        <v>0</v>
      </c>
      <c r="R768" s="9"/>
      <c r="V768" s="32">
        <f t="shared" si="114"/>
        <v>0</v>
      </c>
    </row>
    <row r="769" spans="1:22" x14ac:dyDescent="0.2">
      <c r="A769" s="70">
        <f t="shared" si="115"/>
        <v>756</v>
      </c>
      <c r="B769" s="303">
        <f t="shared" si="116"/>
        <v>0</v>
      </c>
      <c r="C769" s="304"/>
      <c r="D769" s="106"/>
      <c r="E769" s="106"/>
      <c r="F769" s="4"/>
      <c r="G769" s="40"/>
      <c r="H769" s="60"/>
      <c r="I769" s="9"/>
      <c r="J769" s="245"/>
      <c r="K769" s="32">
        <f t="shared" si="117"/>
        <v>0</v>
      </c>
      <c r="L769" s="32">
        <f t="shared" si="118"/>
        <v>0</v>
      </c>
      <c r="M769" s="318" t="str">
        <f t="shared" si="119"/>
        <v xml:space="preserve"> </v>
      </c>
      <c r="N769" s="239">
        <f t="shared" si="120"/>
        <v>0</v>
      </c>
      <c r="O769" s="95">
        <f t="shared" si="121"/>
        <v>0</v>
      </c>
      <c r="P769" s="95">
        <f t="shared" si="122"/>
        <v>0</v>
      </c>
      <c r="Q769" s="352">
        <f t="shared" si="123"/>
        <v>0</v>
      </c>
      <c r="R769" s="9"/>
      <c r="V769" s="32">
        <f t="shared" si="114"/>
        <v>0</v>
      </c>
    </row>
    <row r="770" spans="1:22" x14ac:dyDescent="0.2">
      <c r="A770" s="70">
        <f t="shared" si="115"/>
        <v>757</v>
      </c>
      <c r="B770" s="303">
        <f t="shared" si="116"/>
        <v>0</v>
      </c>
      <c r="C770" s="304"/>
      <c r="D770" s="106"/>
      <c r="E770" s="106"/>
      <c r="F770" s="4"/>
      <c r="G770" s="40"/>
      <c r="H770" s="60"/>
      <c r="I770" s="9"/>
      <c r="J770" s="245"/>
      <c r="K770" s="32">
        <f t="shared" si="117"/>
        <v>0</v>
      </c>
      <c r="L770" s="32">
        <f t="shared" si="118"/>
        <v>0</v>
      </c>
      <c r="M770" s="318" t="str">
        <f t="shared" si="119"/>
        <v xml:space="preserve"> </v>
      </c>
      <c r="N770" s="239">
        <f t="shared" si="120"/>
        <v>0</v>
      </c>
      <c r="O770" s="95">
        <f t="shared" si="121"/>
        <v>0</v>
      </c>
      <c r="P770" s="95">
        <f t="shared" si="122"/>
        <v>0</v>
      </c>
      <c r="Q770" s="352">
        <f t="shared" si="123"/>
        <v>0</v>
      </c>
      <c r="R770" s="9"/>
      <c r="V770" s="32">
        <f t="shared" si="114"/>
        <v>0</v>
      </c>
    </row>
    <row r="771" spans="1:22" x14ac:dyDescent="0.2">
      <c r="A771" s="70">
        <f t="shared" si="115"/>
        <v>758</v>
      </c>
      <c r="B771" s="303">
        <f t="shared" si="116"/>
        <v>0</v>
      </c>
      <c r="C771" s="304"/>
      <c r="D771" s="106"/>
      <c r="E771" s="106"/>
      <c r="F771" s="4"/>
      <c r="G771" s="40"/>
      <c r="H771" s="60"/>
      <c r="I771" s="9"/>
      <c r="J771" s="245"/>
      <c r="K771" s="32">
        <f t="shared" si="117"/>
        <v>0</v>
      </c>
      <c r="L771" s="32">
        <f t="shared" si="118"/>
        <v>0</v>
      </c>
      <c r="M771" s="318" t="str">
        <f t="shared" si="119"/>
        <v xml:space="preserve"> </v>
      </c>
      <c r="N771" s="239">
        <f t="shared" si="120"/>
        <v>0</v>
      </c>
      <c r="O771" s="95">
        <f t="shared" si="121"/>
        <v>0</v>
      </c>
      <c r="P771" s="95">
        <f t="shared" si="122"/>
        <v>0</v>
      </c>
      <c r="Q771" s="352">
        <f t="shared" si="123"/>
        <v>0</v>
      </c>
      <c r="R771" s="9"/>
      <c r="V771" s="32">
        <f t="shared" si="114"/>
        <v>0</v>
      </c>
    </row>
    <row r="772" spans="1:22" x14ac:dyDescent="0.2">
      <c r="A772" s="70">
        <f t="shared" si="115"/>
        <v>759</v>
      </c>
      <c r="B772" s="303">
        <f t="shared" si="116"/>
        <v>0</v>
      </c>
      <c r="C772" s="304"/>
      <c r="D772" s="106"/>
      <c r="E772" s="106"/>
      <c r="F772" s="4"/>
      <c r="G772" s="40"/>
      <c r="H772" s="60"/>
      <c r="I772" s="9"/>
      <c r="J772" s="245"/>
      <c r="K772" s="32">
        <f t="shared" si="117"/>
        <v>0</v>
      </c>
      <c r="L772" s="32">
        <f t="shared" si="118"/>
        <v>0</v>
      </c>
      <c r="M772" s="318" t="str">
        <f t="shared" si="119"/>
        <v xml:space="preserve"> </v>
      </c>
      <c r="N772" s="239">
        <f t="shared" si="120"/>
        <v>0</v>
      </c>
      <c r="O772" s="95">
        <f t="shared" si="121"/>
        <v>0</v>
      </c>
      <c r="P772" s="95">
        <f t="shared" si="122"/>
        <v>0</v>
      </c>
      <c r="Q772" s="352">
        <f t="shared" si="123"/>
        <v>0</v>
      </c>
      <c r="R772" s="9"/>
      <c r="V772" s="32">
        <f t="shared" si="114"/>
        <v>0</v>
      </c>
    </row>
    <row r="773" spans="1:22" x14ac:dyDescent="0.2">
      <c r="A773" s="70">
        <f t="shared" si="115"/>
        <v>760</v>
      </c>
      <c r="B773" s="303">
        <f t="shared" si="116"/>
        <v>0</v>
      </c>
      <c r="C773" s="304"/>
      <c r="D773" s="106"/>
      <c r="E773" s="106"/>
      <c r="F773" s="4"/>
      <c r="G773" s="40"/>
      <c r="H773" s="60"/>
      <c r="I773" s="9"/>
      <c r="J773" s="245"/>
      <c r="K773" s="32">
        <f t="shared" si="117"/>
        <v>0</v>
      </c>
      <c r="L773" s="32">
        <f t="shared" si="118"/>
        <v>0</v>
      </c>
      <c r="M773" s="318" t="str">
        <f t="shared" si="119"/>
        <v xml:space="preserve"> </v>
      </c>
      <c r="N773" s="239">
        <f t="shared" si="120"/>
        <v>0</v>
      </c>
      <c r="O773" s="95">
        <f t="shared" si="121"/>
        <v>0</v>
      </c>
      <c r="P773" s="95">
        <f t="shared" si="122"/>
        <v>0</v>
      </c>
      <c r="Q773" s="352">
        <f t="shared" si="123"/>
        <v>0</v>
      </c>
      <c r="R773" s="9"/>
      <c r="V773" s="32">
        <f t="shared" si="114"/>
        <v>0</v>
      </c>
    </row>
    <row r="774" spans="1:22" x14ac:dyDescent="0.2">
      <c r="A774" s="70">
        <f t="shared" si="115"/>
        <v>761</v>
      </c>
      <c r="B774" s="303">
        <f t="shared" si="116"/>
        <v>0</v>
      </c>
      <c r="C774" s="304"/>
      <c r="D774" s="106"/>
      <c r="E774" s="106"/>
      <c r="F774" s="4"/>
      <c r="G774" s="40"/>
      <c r="H774" s="60"/>
      <c r="I774" s="9"/>
      <c r="J774" s="245"/>
      <c r="K774" s="32">
        <f t="shared" si="117"/>
        <v>0</v>
      </c>
      <c r="L774" s="32">
        <f t="shared" si="118"/>
        <v>0</v>
      </c>
      <c r="M774" s="318" t="str">
        <f t="shared" si="119"/>
        <v xml:space="preserve"> </v>
      </c>
      <c r="N774" s="239">
        <f t="shared" si="120"/>
        <v>0</v>
      </c>
      <c r="O774" s="95">
        <f t="shared" si="121"/>
        <v>0</v>
      </c>
      <c r="P774" s="95">
        <f t="shared" si="122"/>
        <v>0</v>
      </c>
      <c r="Q774" s="352">
        <f t="shared" si="123"/>
        <v>0</v>
      </c>
      <c r="R774" s="9"/>
      <c r="V774" s="32">
        <f t="shared" si="114"/>
        <v>0</v>
      </c>
    </row>
    <row r="775" spans="1:22" x14ac:dyDescent="0.2">
      <c r="A775" s="70">
        <f t="shared" si="115"/>
        <v>762</v>
      </c>
      <c r="B775" s="303">
        <f t="shared" si="116"/>
        <v>0</v>
      </c>
      <c r="C775" s="304"/>
      <c r="D775" s="106"/>
      <c r="E775" s="106"/>
      <c r="F775" s="4"/>
      <c r="G775" s="40"/>
      <c r="H775" s="60"/>
      <c r="I775" s="9"/>
      <c r="J775" s="245"/>
      <c r="K775" s="32">
        <f t="shared" si="117"/>
        <v>0</v>
      </c>
      <c r="L775" s="32">
        <f t="shared" si="118"/>
        <v>0</v>
      </c>
      <c r="M775" s="318" t="str">
        <f t="shared" si="119"/>
        <v xml:space="preserve"> </v>
      </c>
      <c r="N775" s="239">
        <f t="shared" si="120"/>
        <v>0</v>
      </c>
      <c r="O775" s="95">
        <f t="shared" si="121"/>
        <v>0</v>
      </c>
      <c r="P775" s="95">
        <f t="shared" si="122"/>
        <v>0</v>
      </c>
      <c r="Q775" s="352">
        <f t="shared" si="123"/>
        <v>0</v>
      </c>
      <c r="R775" s="9"/>
      <c r="V775" s="32">
        <f t="shared" si="114"/>
        <v>0</v>
      </c>
    </row>
    <row r="776" spans="1:22" x14ac:dyDescent="0.2">
      <c r="A776" s="70">
        <f t="shared" si="115"/>
        <v>763</v>
      </c>
      <c r="B776" s="303">
        <f t="shared" si="116"/>
        <v>0</v>
      </c>
      <c r="C776" s="304"/>
      <c r="D776" s="106"/>
      <c r="E776" s="106"/>
      <c r="F776" s="4"/>
      <c r="G776" s="40"/>
      <c r="H776" s="60"/>
      <c r="I776" s="9"/>
      <c r="J776" s="245"/>
      <c r="K776" s="32">
        <f t="shared" si="117"/>
        <v>0</v>
      </c>
      <c r="L776" s="32">
        <f t="shared" si="118"/>
        <v>0</v>
      </c>
      <c r="M776" s="318" t="str">
        <f t="shared" si="119"/>
        <v xml:space="preserve"> </v>
      </c>
      <c r="N776" s="239">
        <f t="shared" si="120"/>
        <v>0</v>
      </c>
      <c r="O776" s="95">
        <f t="shared" si="121"/>
        <v>0</v>
      </c>
      <c r="P776" s="95">
        <f t="shared" si="122"/>
        <v>0</v>
      </c>
      <c r="Q776" s="352">
        <f t="shared" si="123"/>
        <v>0</v>
      </c>
      <c r="R776" s="9"/>
      <c r="V776" s="32">
        <f t="shared" si="114"/>
        <v>0</v>
      </c>
    </row>
    <row r="777" spans="1:22" x14ac:dyDescent="0.2">
      <c r="A777" s="70">
        <f t="shared" si="115"/>
        <v>764</v>
      </c>
      <c r="B777" s="303">
        <f t="shared" ref="B777:B840" si="124">IF(ISBLANK(E777),0,VLOOKUP(TRIM(E777),AllVarieties,4,FALSE))</f>
        <v>0</v>
      </c>
      <c r="C777" s="304"/>
      <c r="D777" s="106"/>
      <c r="E777" s="106"/>
      <c r="F777" s="4"/>
      <c r="G777" s="40"/>
      <c r="H777" s="60"/>
      <c r="I777" s="9"/>
      <c r="J777" s="245"/>
      <c r="K777" s="32">
        <f t="shared" ref="K777:K840" si="125">IF(ISNA(+B777),1,0)</f>
        <v>0</v>
      </c>
      <c r="L777" s="32">
        <f t="shared" ref="L777:L840" si="126">IF(ISERR(+B777),1,0)</f>
        <v>0</v>
      </c>
      <c r="M777" s="318" t="str">
        <f t="shared" ref="M777:M840" si="127">IF(+J777=0," ", IF(+J777=1," ","ERROR"))</f>
        <v xml:space="preserve"> </v>
      </c>
      <c r="N777" s="239">
        <f t="shared" ref="N777:N840" si="128">IF(+J777=1,IF(G777&gt;0, +G777, 0),0)</f>
        <v>0</v>
      </c>
      <c r="O777" s="95">
        <f t="shared" ref="O777:O840" si="129">IF(VALUE(F777)&lt;1,0,IF(VALUE(F777)&gt;17,0,VLOOKUP(VALUE(B777),T10Value,VALUE(F777)+1,FALSE)))</f>
        <v>0</v>
      </c>
      <c r="P777" s="95">
        <f t="shared" ref="P777:P840" si="130">ROUND(+N777,1)*O777</f>
        <v>0</v>
      </c>
      <c r="Q777" s="352">
        <f t="shared" ref="Q777:Q840" si="131">+P777*PDArate</f>
        <v>0</v>
      </c>
      <c r="R777" s="9"/>
      <c r="V777" s="32">
        <f t="shared" si="114"/>
        <v>0</v>
      </c>
    </row>
    <row r="778" spans="1:22" x14ac:dyDescent="0.2">
      <c r="A778" s="70">
        <f t="shared" si="115"/>
        <v>765</v>
      </c>
      <c r="B778" s="303">
        <f t="shared" si="124"/>
        <v>0</v>
      </c>
      <c r="C778" s="304"/>
      <c r="D778" s="106"/>
      <c r="E778" s="106"/>
      <c r="F778" s="4"/>
      <c r="G778" s="40"/>
      <c r="H778" s="60"/>
      <c r="I778" s="9"/>
      <c r="J778" s="245"/>
      <c r="K778" s="32">
        <f t="shared" si="125"/>
        <v>0</v>
      </c>
      <c r="L778" s="32">
        <f t="shared" si="126"/>
        <v>0</v>
      </c>
      <c r="M778" s="318" t="str">
        <f t="shared" si="127"/>
        <v xml:space="preserve"> </v>
      </c>
      <c r="N778" s="239">
        <f t="shared" si="128"/>
        <v>0</v>
      </c>
      <c r="O778" s="95">
        <f t="shared" si="129"/>
        <v>0</v>
      </c>
      <c r="P778" s="95">
        <f t="shared" si="130"/>
        <v>0</v>
      </c>
      <c r="Q778" s="352">
        <f t="shared" si="131"/>
        <v>0</v>
      </c>
      <c r="R778" s="9"/>
      <c r="V778" s="32">
        <f t="shared" si="114"/>
        <v>0</v>
      </c>
    </row>
    <row r="779" spans="1:22" x14ac:dyDescent="0.2">
      <c r="A779" s="70">
        <f t="shared" si="115"/>
        <v>766</v>
      </c>
      <c r="B779" s="303">
        <f t="shared" si="124"/>
        <v>0</v>
      </c>
      <c r="C779" s="304"/>
      <c r="D779" s="106"/>
      <c r="E779" s="106"/>
      <c r="F779" s="4"/>
      <c r="G779" s="40"/>
      <c r="H779" s="60"/>
      <c r="I779" s="9"/>
      <c r="J779" s="245"/>
      <c r="K779" s="32">
        <f t="shared" si="125"/>
        <v>0</v>
      </c>
      <c r="L779" s="32">
        <f t="shared" si="126"/>
        <v>0</v>
      </c>
      <c r="M779" s="318" t="str">
        <f t="shared" si="127"/>
        <v xml:space="preserve"> </v>
      </c>
      <c r="N779" s="239">
        <f t="shared" si="128"/>
        <v>0</v>
      </c>
      <c r="O779" s="95">
        <f t="shared" si="129"/>
        <v>0</v>
      </c>
      <c r="P779" s="95">
        <f t="shared" si="130"/>
        <v>0</v>
      </c>
      <c r="Q779" s="352">
        <f t="shared" si="131"/>
        <v>0</v>
      </c>
      <c r="R779" s="9"/>
      <c r="V779" s="32">
        <f t="shared" si="114"/>
        <v>0</v>
      </c>
    </row>
    <row r="780" spans="1:22" x14ac:dyDescent="0.2">
      <c r="A780" s="70">
        <f t="shared" si="115"/>
        <v>767</v>
      </c>
      <c r="B780" s="303">
        <f t="shared" si="124"/>
        <v>0</v>
      </c>
      <c r="C780" s="304"/>
      <c r="D780" s="106"/>
      <c r="E780" s="106"/>
      <c r="F780" s="4"/>
      <c r="G780" s="40"/>
      <c r="H780" s="60"/>
      <c r="I780" s="9"/>
      <c r="J780" s="245"/>
      <c r="K780" s="32">
        <f t="shared" si="125"/>
        <v>0</v>
      </c>
      <c r="L780" s="32">
        <f t="shared" si="126"/>
        <v>0</v>
      </c>
      <c r="M780" s="318" t="str">
        <f t="shared" si="127"/>
        <v xml:space="preserve"> </v>
      </c>
      <c r="N780" s="239">
        <f t="shared" si="128"/>
        <v>0</v>
      </c>
      <c r="O780" s="95">
        <f t="shared" si="129"/>
        <v>0</v>
      </c>
      <c r="P780" s="95">
        <f t="shared" si="130"/>
        <v>0</v>
      </c>
      <c r="Q780" s="352">
        <f t="shared" si="131"/>
        <v>0</v>
      </c>
      <c r="R780" s="9"/>
      <c r="V780" s="32">
        <f t="shared" si="114"/>
        <v>0</v>
      </c>
    </row>
    <row r="781" spans="1:22" x14ac:dyDescent="0.2">
      <c r="A781" s="70">
        <f t="shared" si="115"/>
        <v>768</v>
      </c>
      <c r="B781" s="303">
        <f t="shared" si="124"/>
        <v>0</v>
      </c>
      <c r="C781" s="304"/>
      <c r="D781" s="106"/>
      <c r="E781" s="106"/>
      <c r="F781" s="4"/>
      <c r="G781" s="40"/>
      <c r="H781" s="60"/>
      <c r="I781" s="9"/>
      <c r="J781" s="245"/>
      <c r="K781" s="32">
        <f t="shared" si="125"/>
        <v>0</v>
      </c>
      <c r="L781" s="32">
        <f t="shared" si="126"/>
        <v>0</v>
      </c>
      <c r="M781" s="318" t="str">
        <f t="shared" si="127"/>
        <v xml:space="preserve"> </v>
      </c>
      <c r="N781" s="239">
        <f t="shared" si="128"/>
        <v>0</v>
      </c>
      <c r="O781" s="95">
        <f t="shared" si="129"/>
        <v>0</v>
      </c>
      <c r="P781" s="95">
        <f t="shared" si="130"/>
        <v>0</v>
      </c>
      <c r="Q781" s="352">
        <f t="shared" si="131"/>
        <v>0</v>
      </c>
      <c r="R781" s="9"/>
      <c r="V781" s="32">
        <f t="shared" si="114"/>
        <v>0</v>
      </c>
    </row>
    <row r="782" spans="1:22" x14ac:dyDescent="0.2">
      <c r="A782" s="70">
        <f t="shared" si="115"/>
        <v>769</v>
      </c>
      <c r="B782" s="303">
        <f t="shared" si="124"/>
        <v>0</v>
      </c>
      <c r="C782" s="304"/>
      <c r="D782" s="106"/>
      <c r="E782" s="106"/>
      <c r="F782" s="4"/>
      <c r="G782" s="40"/>
      <c r="H782" s="60"/>
      <c r="I782" s="9"/>
      <c r="J782" s="245"/>
      <c r="K782" s="32">
        <f t="shared" si="125"/>
        <v>0</v>
      </c>
      <c r="L782" s="32">
        <f t="shared" si="126"/>
        <v>0</v>
      </c>
      <c r="M782" s="318" t="str">
        <f t="shared" si="127"/>
        <v xml:space="preserve"> </v>
      </c>
      <c r="N782" s="239">
        <f t="shared" si="128"/>
        <v>0</v>
      </c>
      <c r="O782" s="95">
        <f t="shared" si="129"/>
        <v>0</v>
      </c>
      <c r="P782" s="95">
        <f t="shared" si="130"/>
        <v>0</v>
      </c>
      <c r="Q782" s="352">
        <f t="shared" si="131"/>
        <v>0</v>
      </c>
      <c r="R782" s="9"/>
      <c r="V782" s="32">
        <f t="shared" si="114"/>
        <v>0</v>
      </c>
    </row>
    <row r="783" spans="1:22" x14ac:dyDescent="0.2">
      <c r="A783" s="70">
        <f t="shared" si="115"/>
        <v>770</v>
      </c>
      <c r="B783" s="303">
        <f t="shared" si="124"/>
        <v>0</v>
      </c>
      <c r="C783" s="304"/>
      <c r="D783" s="106"/>
      <c r="E783" s="106"/>
      <c r="F783" s="4"/>
      <c r="G783" s="40"/>
      <c r="H783" s="60"/>
      <c r="I783" s="9"/>
      <c r="J783" s="245"/>
      <c r="K783" s="32">
        <f t="shared" si="125"/>
        <v>0</v>
      </c>
      <c r="L783" s="32">
        <f t="shared" si="126"/>
        <v>0</v>
      </c>
      <c r="M783" s="318" t="str">
        <f t="shared" si="127"/>
        <v xml:space="preserve"> </v>
      </c>
      <c r="N783" s="239">
        <f t="shared" si="128"/>
        <v>0</v>
      </c>
      <c r="O783" s="95">
        <f t="shared" si="129"/>
        <v>0</v>
      </c>
      <c r="P783" s="95">
        <f t="shared" si="130"/>
        <v>0</v>
      </c>
      <c r="Q783" s="352">
        <f t="shared" si="131"/>
        <v>0</v>
      </c>
      <c r="R783" s="9"/>
      <c r="V783" s="32">
        <f t="shared" si="114"/>
        <v>0</v>
      </c>
    </row>
    <row r="784" spans="1:22" x14ac:dyDescent="0.2">
      <c r="A784" s="70">
        <f t="shared" si="115"/>
        <v>771</v>
      </c>
      <c r="B784" s="303">
        <f t="shared" si="124"/>
        <v>0</v>
      </c>
      <c r="C784" s="304"/>
      <c r="D784" s="106"/>
      <c r="E784" s="106"/>
      <c r="F784" s="4"/>
      <c r="G784" s="40"/>
      <c r="H784" s="60"/>
      <c r="I784" s="9"/>
      <c r="J784" s="245"/>
      <c r="K784" s="32">
        <f t="shared" si="125"/>
        <v>0</v>
      </c>
      <c r="L784" s="32">
        <f t="shared" si="126"/>
        <v>0</v>
      </c>
      <c r="M784" s="318" t="str">
        <f t="shared" si="127"/>
        <v xml:space="preserve"> </v>
      </c>
      <c r="N784" s="239">
        <f t="shared" si="128"/>
        <v>0</v>
      </c>
      <c r="O784" s="95">
        <f t="shared" si="129"/>
        <v>0</v>
      </c>
      <c r="P784" s="95">
        <f t="shared" si="130"/>
        <v>0</v>
      </c>
      <c r="Q784" s="352">
        <f t="shared" si="131"/>
        <v>0</v>
      </c>
      <c r="R784" s="9"/>
      <c r="V784" s="32">
        <f t="shared" si="114"/>
        <v>0</v>
      </c>
    </row>
    <row r="785" spans="1:22" x14ac:dyDescent="0.2">
      <c r="A785" s="70">
        <f t="shared" si="115"/>
        <v>772</v>
      </c>
      <c r="B785" s="303">
        <f t="shared" si="124"/>
        <v>0</v>
      </c>
      <c r="C785" s="304"/>
      <c r="D785" s="106"/>
      <c r="E785" s="106"/>
      <c r="F785" s="4"/>
      <c r="G785" s="40"/>
      <c r="H785" s="60"/>
      <c r="I785" s="9"/>
      <c r="J785" s="245"/>
      <c r="K785" s="32">
        <f t="shared" si="125"/>
        <v>0</v>
      </c>
      <c r="L785" s="32">
        <f t="shared" si="126"/>
        <v>0</v>
      </c>
      <c r="M785" s="318" t="str">
        <f t="shared" si="127"/>
        <v xml:space="preserve"> </v>
      </c>
      <c r="N785" s="239">
        <f t="shared" si="128"/>
        <v>0</v>
      </c>
      <c r="O785" s="95">
        <f t="shared" si="129"/>
        <v>0</v>
      </c>
      <c r="P785" s="95">
        <f t="shared" si="130"/>
        <v>0</v>
      </c>
      <c r="Q785" s="352">
        <f t="shared" si="131"/>
        <v>0</v>
      </c>
      <c r="R785" s="9"/>
      <c r="V785" s="32">
        <f t="shared" si="114"/>
        <v>0</v>
      </c>
    </row>
    <row r="786" spans="1:22" x14ac:dyDescent="0.2">
      <c r="A786" s="70">
        <f t="shared" si="115"/>
        <v>773</v>
      </c>
      <c r="B786" s="303">
        <f t="shared" si="124"/>
        <v>0</v>
      </c>
      <c r="C786" s="304"/>
      <c r="D786" s="106"/>
      <c r="E786" s="106"/>
      <c r="F786" s="4"/>
      <c r="G786" s="40"/>
      <c r="H786" s="60"/>
      <c r="I786" s="9"/>
      <c r="J786" s="245"/>
      <c r="K786" s="32">
        <f t="shared" si="125"/>
        <v>0</v>
      </c>
      <c r="L786" s="32">
        <f t="shared" si="126"/>
        <v>0</v>
      </c>
      <c r="M786" s="318" t="str">
        <f t="shared" si="127"/>
        <v xml:space="preserve"> </v>
      </c>
      <c r="N786" s="239">
        <f t="shared" si="128"/>
        <v>0</v>
      </c>
      <c r="O786" s="95">
        <f t="shared" si="129"/>
        <v>0</v>
      </c>
      <c r="P786" s="95">
        <f t="shared" si="130"/>
        <v>0</v>
      </c>
      <c r="Q786" s="352">
        <f t="shared" si="131"/>
        <v>0</v>
      </c>
      <c r="R786" s="9"/>
      <c r="V786" s="32">
        <f t="shared" si="114"/>
        <v>0</v>
      </c>
    </row>
    <row r="787" spans="1:22" x14ac:dyDescent="0.2">
      <c r="A787" s="70">
        <f t="shared" si="115"/>
        <v>774</v>
      </c>
      <c r="B787" s="303">
        <f t="shared" si="124"/>
        <v>0</v>
      </c>
      <c r="C787" s="304"/>
      <c r="D787" s="106"/>
      <c r="E787" s="106"/>
      <c r="F787" s="4"/>
      <c r="G787" s="40"/>
      <c r="H787" s="60"/>
      <c r="I787" s="9"/>
      <c r="J787" s="245"/>
      <c r="K787" s="32">
        <f t="shared" si="125"/>
        <v>0</v>
      </c>
      <c r="L787" s="32">
        <f t="shared" si="126"/>
        <v>0</v>
      </c>
      <c r="M787" s="318" t="str">
        <f t="shared" si="127"/>
        <v xml:space="preserve"> </v>
      </c>
      <c r="N787" s="239">
        <f t="shared" si="128"/>
        <v>0</v>
      </c>
      <c r="O787" s="95">
        <f t="shared" si="129"/>
        <v>0</v>
      </c>
      <c r="P787" s="95">
        <f t="shared" si="130"/>
        <v>0</v>
      </c>
      <c r="Q787" s="352">
        <f t="shared" si="131"/>
        <v>0</v>
      </c>
      <c r="R787" s="9"/>
      <c r="V787" s="32">
        <f t="shared" si="114"/>
        <v>0</v>
      </c>
    </row>
    <row r="788" spans="1:22" x14ac:dyDescent="0.2">
      <c r="A788" s="70">
        <f t="shared" si="115"/>
        <v>775</v>
      </c>
      <c r="B788" s="303">
        <f t="shared" si="124"/>
        <v>0</v>
      </c>
      <c r="C788" s="304"/>
      <c r="D788" s="106"/>
      <c r="E788" s="106"/>
      <c r="F788" s="4"/>
      <c r="G788" s="40"/>
      <c r="H788" s="60"/>
      <c r="I788" s="9"/>
      <c r="J788" s="245"/>
      <c r="K788" s="32">
        <f t="shared" si="125"/>
        <v>0</v>
      </c>
      <c r="L788" s="32">
        <f t="shared" si="126"/>
        <v>0</v>
      </c>
      <c r="M788" s="318" t="str">
        <f t="shared" si="127"/>
        <v xml:space="preserve"> </v>
      </c>
      <c r="N788" s="239">
        <f t="shared" si="128"/>
        <v>0</v>
      </c>
      <c r="O788" s="95">
        <f t="shared" si="129"/>
        <v>0</v>
      </c>
      <c r="P788" s="95">
        <f t="shared" si="130"/>
        <v>0</v>
      </c>
      <c r="Q788" s="352">
        <f t="shared" si="131"/>
        <v>0</v>
      </c>
      <c r="R788" s="9"/>
      <c r="V788" s="32">
        <f t="shared" si="114"/>
        <v>0</v>
      </c>
    </row>
    <row r="789" spans="1:22" x14ac:dyDescent="0.2">
      <c r="A789" s="70">
        <f t="shared" si="115"/>
        <v>776</v>
      </c>
      <c r="B789" s="303">
        <f t="shared" si="124"/>
        <v>0</v>
      </c>
      <c r="C789" s="304"/>
      <c r="D789" s="106"/>
      <c r="E789" s="106"/>
      <c r="F789" s="4"/>
      <c r="G789" s="40"/>
      <c r="H789" s="60"/>
      <c r="I789" s="9"/>
      <c r="J789" s="245"/>
      <c r="K789" s="32">
        <f t="shared" si="125"/>
        <v>0</v>
      </c>
      <c r="L789" s="32">
        <f t="shared" si="126"/>
        <v>0</v>
      </c>
      <c r="M789" s="318" t="str">
        <f t="shared" si="127"/>
        <v xml:space="preserve"> </v>
      </c>
      <c r="N789" s="239">
        <f t="shared" si="128"/>
        <v>0</v>
      </c>
      <c r="O789" s="95">
        <f t="shared" si="129"/>
        <v>0</v>
      </c>
      <c r="P789" s="95">
        <f t="shared" si="130"/>
        <v>0</v>
      </c>
      <c r="Q789" s="352">
        <f t="shared" si="131"/>
        <v>0</v>
      </c>
      <c r="R789" s="9"/>
      <c r="V789" s="32">
        <f t="shared" si="114"/>
        <v>0</v>
      </c>
    </row>
    <row r="790" spans="1:22" x14ac:dyDescent="0.2">
      <c r="A790" s="70">
        <f t="shared" si="115"/>
        <v>777</v>
      </c>
      <c r="B790" s="303">
        <f t="shared" si="124"/>
        <v>0</v>
      </c>
      <c r="C790" s="304"/>
      <c r="D790" s="106"/>
      <c r="E790" s="106"/>
      <c r="F790" s="4"/>
      <c r="G790" s="40"/>
      <c r="H790" s="60"/>
      <c r="I790" s="9"/>
      <c r="J790" s="245"/>
      <c r="K790" s="32">
        <f t="shared" si="125"/>
        <v>0</v>
      </c>
      <c r="L790" s="32">
        <f t="shared" si="126"/>
        <v>0</v>
      </c>
      <c r="M790" s="318" t="str">
        <f t="shared" si="127"/>
        <v xml:space="preserve"> </v>
      </c>
      <c r="N790" s="239">
        <f t="shared" si="128"/>
        <v>0</v>
      </c>
      <c r="O790" s="95">
        <f t="shared" si="129"/>
        <v>0</v>
      </c>
      <c r="P790" s="95">
        <f t="shared" si="130"/>
        <v>0</v>
      </c>
      <c r="Q790" s="352">
        <f t="shared" si="131"/>
        <v>0</v>
      </c>
      <c r="R790" s="9"/>
      <c r="V790" s="32">
        <f t="shared" si="114"/>
        <v>0</v>
      </c>
    </row>
    <row r="791" spans="1:22" x14ac:dyDescent="0.2">
      <c r="A791" s="70">
        <f t="shared" si="115"/>
        <v>778</v>
      </c>
      <c r="B791" s="303">
        <f t="shared" si="124"/>
        <v>0</v>
      </c>
      <c r="C791" s="304"/>
      <c r="D791" s="106"/>
      <c r="E791" s="106"/>
      <c r="F791" s="4"/>
      <c r="G791" s="40"/>
      <c r="H791" s="60"/>
      <c r="I791" s="9"/>
      <c r="J791" s="245"/>
      <c r="K791" s="32">
        <f t="shared" si="125"/>
        <v>0</v>
      </c>
      <c r="L791" s="32">
        <f t="shared" si="126"/>
        <v>0</v>
      </c>
      <c r="M791" s="318" t="str">
        <f t="shared" si="127"/>
        <v xml:space="preserve"> </v>
      </c>
      <c r="N791" s="239">
        <f t="shared" si="128"/>
        <v>0</v>
      </c>
      <c r="O791" s="95">
        <f t="shared" si="129"/>
        <v>0</v>
      </c>
      <c r="P791" s="95">
        <f t="shared" si="130"/>
        <v>0</v>
      </c>
      <c r="Q791" s="352">
        <f t="shared" si="131"/>
        <v>0</v>
      </c>
      <c r="R791" s="9"/>
      <c r="V791" s="32">
        <f t="shared" si="114"/>
        <v>0</v>
      </c>
    </row>
    <row r="792" spans="1:22" x14ac:dyDescent="0.2">
      <c r="A792" s="70">
        <f t="shared" si="115"/>
        <v>779</v>
      </c>
      <c r="B792" s="303">
        <f t="shared" si="124"/>
        <v>0</v>
      </c>
      <c r="C792" s="304"/>
      <c r="D792" s="106"/>
      <c r="E792" s="106"/>
      <c r="F792" s="4"/>
      <c r="G792" s="40"/>
      <c r="H792" s="60"/>
      <c r="I792" s="9"/>
      <c r="J792" s="245"/>
      <c r="K792" s="32">
        <f t="shared" si="125"/>
        <v>0</v>
      </c>
      <c r="L792" s="32">
        <f t="shared" si="126"/>
        <v>0</v>
      </c>
      <c r="M792" s="318" t="str">
        <f t="shared" si="127"/>
        <v xml:space="preserve"> </v>
      </c>
      <c r="N792" s="239">
        <f t="shared" si="128"/>
        <v>0</v>
      </c>
      <c r="O792" s="95">
        <f t="shared" si="129"/>
        <v>0</v>
      </c>
      <c r="P792" s="95">
        <f t="shared" si="130"/>
        <v>0</v>
      </c>
      <c r="Q792" s="352">
        <f t="shared" si="131"/>
        <v>0</v>
      </c>
      <c r="R792" s="9"/>
      <c r="V792" s="32">
        <f t="shared" si="114"/>
        <v>0</v>
      </c>
    </row>
    <row r="793" spans="1:22" x14ac:dyDescent="0.2">
      <c r="A793" s="70">
        <f t="shared" si="115"/>
        <v>780</v>
      </c>
      <c r="B793" s="303">
        <f t="shared" si="124"/>
        <v>0</v>
      </c>
      <c r="C793" s="304"/>
      <c r="D793" s="106"/>
      <c r="E793" s="106"/>
      <c r="F793" s="4"/>
      <c r="G793" s="40"/>
      <c r="H793" s="60"/>
      <c r="I793" s="9"/>
      <c r="J793" s="245"/>
      <c r="K793" s="32">
        <f t="shared" si="125"/>
        <v>0</v>
      </c>
      <c r="L793" s="32">
        <f t="shared" si="126"/>
        <v>0</v>
      </c>
      <c r="M793" s="318" t="str">
        <f t="shared" si="127"/>
        <v xml:space="preserve"> </v>
      </c>
      <c r="N793" s="239">
        <f t="shared" si="128"/>
        <v>0</v>
      </c>
      <c r="O793" s="95">
        <f t="shared" si="129"/>
        <v>0</v>
      </c>
      <c r="P793" s="95">
        <f t="shared" si="130"/>
        <v>0</v>
      </c>
      <c r="Q793" s="352">
        <f t="shared" si="131"/>
        <v>0</v>
      </c>
      <c r="R793" s="9"/>
      <c r="V793" s="32">
        <f t="shared" si="114"/>
        <v>0</v>
      </c>
    </row>
    <row r="794" spans="1:22" x14ac:dyDescent="0.2">
      <c r="A794" s="70">
        <f t="shared" si="115"/>
        <v>781</v>
      </c>
      <c r="B794" s="303">
        <f t="shared" si="124"/>
        <v>0</v>
      </c>
      <c r="C794" s="304"/>
      <c r="D794" s="106"/>
      <c r="E794" s="106"/>
      <c r="F794" s="4"/>
      <c r="G794" s="40"/>
      <c r="H794" s="60"/>
      <c r="I794" s="9"/>
      <c r="J794" s="245"/>
      <c r="K794" s="32">
        <f t="shared" si="125"/>
        <v>0</v>
      </c>
      <c r="L794" s="32">
        <f t="shared" si="126"/>
        <v>0</v>
      </c>
      <c r="M794" s="318" t="str">
        <f t="shared" si="127"/>
        <v xml:space="preserve"> </v>
      </c>
      <c r="N794" s="239">
        <f t="shared" si="128"/>
        <v>0</v>
      </c>
      <c r="O794" s="95">
        <f t="shared" si="129"/>
        <v>0</v>
      </c>
      <c r="P794" s="95">
        <f t="shared" si="130"/>
        <v>0</v>
      </c>
      <c r="Q794" s="352">
        <f t="shared" si="131"/>
        <v>0</v>
      </c>
      <c r="R794" s="9"/>
      <c r="V794" s="32">
        <f t="shared" si="114"/>
        <v>0</v>
      </c>
    </row>
    <row r="795" spans="1:22" x14ac:dyDescent="0.2">
      <c r="A795" s="70">
        <f t="shared" si="115"/>
        <v>782</v>
      </c>
      <c r="B795" s="303">
        <f t="shared" si="124"/>
        <v>0</v>
      </c>
      <c r="C795" s="304"/>
      <c r="D795" s="106"/>
      <c r="E795" s="106"/>
      <c r="F795" s="4"/>
      <c r="G795" s="40"/>
      <c r="H795" s="60"/>
      <c r="I795" s="9"/>
      <c r="J795" s="245"/>
      <c r="K795" s="32">
        <f t="shared" si="125"/>
        <v>0</v>
      </c>
      <c r="L795" s="32">
        <f t="shared" si="126"/>
        <v>0</v>
      </c>
      <c r="M795" s="318" t="str">
        <f t="shared" si="127"/>
        <v xml:space="preserve"> </v>
      </c>
      <c r="N795" s="239">
        <f t="shared" si="128"/>
        <v>0</v>
      </c>
      <c r="O795" s="95">
        <f t="shared" si="129"/>
        <v>0</v>
      </c>
      <c r="P795" s="95">
        <f t="shared" si="130"/>
        <v>0</v>
      </c>
      <c r="Q795" s="352">
        <f t="shared" si="131"/>
        <v>0</v>
      </c>
      <c r="R795" s="9"/>
      <c r="V795" s="32">
        <f t="shared" si="114"/>
        <v>0</v>
      </c>
    </row>
    <row r="796" spans="1:22" x14ac:dyDescent="0.2">
      <c r="A796" s="70">
        <f t="shared" si="115"/>
        <v>783</v>
      </c>
      <c r="B796" s="303">
        <f t="shared" si="124"/>
        <v>0</v>
      </c>
      <c r="C796" s="304"/>
      <c r="D796" s="106"/>
      <c r="E796" s="106"/>
      <c r="F796" s="4"/>
      <c r="G796" s="40"/>
      <c r="H796" s="60"/>
      <c r="I796" s="9"/>
      <c r="J796" s="245"/>
      <c r="K796" s="32">
        <f t="shared" si="125"/>
        <v>0</v>
      </c>
      <c r="L796" s="32">
        <f t="shared" si="126"/>
        <v>0</v>
      </c>
      <c r="M796" s="318" t="str">
        <f t="shared" si="127"/>
        <v xml:space="preserve"> </v>
      </c>
      <c r="N796" s="239">
        <f t="shared" si="128"/>
        <v>0</v>
      </c>
      <c r="O796" s="95">
        <f t="shared" si="129"/>
        <v>0</v>
      </c>
      <c r="P796" s="95">
        <f t="shared" si="130"/>
        <v>0</v>
      </c>
      <c r="Q796" s="352">
        <f t="shared" si="131"/>
        <v>0</v>
      </c>
      <c r="R796" s="9"/>
      <c r="V796" s="32">
        <f t="shared" si="114"/>
        <v>0</v>
      </c>
    </row>
    <row r="797" spans="1:22" x14ac:dyDescent="0.2">
      <c r="A797" s="70">
        <f t="shared" si="115"/>
        <v>784</v>
      </c>
      <c r="B797" s="303">
        <f t="shared" si="124"/>
        <v>0</v>
      </c>
      <c r="C797" s="304"/>
      <c r="D797" s="106"/>
      <c r="E797" s="106"/>
      <c r="F797" s="4"/>
      <c r="G797" s="40"/>
      <c r="H797" s="60"/>
      <c r="I797" s="9"/>
      <c r="J797" s="245"/>
      <c r="K797" s="32">
        <f t="shared" si="125"/>
        <v>0</v>
      </c>
      <c r="L797" s="32">
        <f t="shared" si="126"/>
        <v>0</v>
      </c>
      <c r="M797" s="318" t="str">
        <f t="shared" si="127"/>
        <v xml:space="preserve"> </v>
      </c>
      <c r="N797" s="239">
        <f t="shared" si="128"/>
        <v>0</v>
      </c>
      <c r="O797" s="95">
        <f t="shared" si="129"/>
        <v>0</v>
      </c>
      <c r="P797" s="95">
        <f t="shared" si="130"/>
        <v>0</v>
      </c>
      <c r="Q797" s="352">
        <f t="shared" si="131"/>
        <v>0</v>
      </c>
      <c r="R797" s="9"/>
      <c r="V797" s="32">
        <f t="shared" si="114"/>
        <v>0</v>
      </c>
    </row>
    <row r="798" spans="1:22" x14ac:dyDescent="0.2">
      <c r="A798" s="70">
        <f t="shared" si="115"/>
        <v>785</v>
      </c>
      <c r="B798" s="303">
        <f t="shared" si="124"/>
        <v>0</v>
      </c>
      <c r="C798" s="304"/>
      <c r="D798" s="106"/>
      <c r="E798" s="106"/>
      <c r="F798" s="4"/>
      <c r="G798" s="40"/>
      <c r="H798" s="60"/>
      <c r="I798" s="9"/>
      <c r="J798" s="245"/>
      <c r="K798" s="32">
        <f t="shared" si="125"/>
        <v>0</v>
      </c>
      <c r="L798" s="32">
        <f t="shared" si="126"/>
        <v>0</v>
      </c>
      <c r="M798" s="318" t="str">
        <f t="shared" si="127"/>
        <v xml:space="preserve"> </v>
      </c>
      <c r="N798" s="239">
        <f t="shared" si="128"/>
        <v>0</v>
      </c>
      <c r="O798" s="95">
        <f t="shared" si="129"/>
        <v>0</v>
      </c>
      <c r="P798" s="95">
        <f t="shared" si="130"/>
        <v>0</v>
      </c>
      <c r="Q798" s="352">
        <f t="shared" si="131"/>
        <v>0</v>
      </c>
      <c r="R798" s="9"/>
      <c r="V798" s="32">
        <f t="shared" si="114"/>
        <v>0</v>
      </c>
    </row>
    <row r="799" spans="1:22" x14ac:dyDescent="0.2">
      <c r="A799" s="70">
        <f t="shared" si="115"/>
        <v>786</v>
      </c>
      <c r="B799" s="303">
        <f t="shared" si="124"/>
        <v>0</v>
      </c>
      <c r="C799" s="304"/>
      <c r="D799" s="106"/>
      <c r="E799" s="106"/>
      <c r="F799" s="4"/>
      <c r="G799" s="40"/>
      <c r="H799" s="60"/>
      <c r="I799" s="9"/>
      <c r="J799" s="245"/>
      <c r="K799" s="32">
        <f t="shared" si="125"/>
        <v>0</v>
      </c>
      <c r="L799" s="32">
        <f t="shared" si="126"/>
        <v>0</v>
      </c>
      <c r="M799" s="318" t="str">
        <f t="shared" si="127"/>
        <v xml:space="preserve"> </v>
      </c>
      <c r="N799" s="239">
        <f t="shared" si="128"/>
        <v>0</v>
      </c>
      <c r="O799" s="95">
        <f t="shared" si="129"/>
        <v>0</v>
      </c>
      <c r="P799" s="95">
        <f t="shared" si="130"/>
        <v>0</v>
      </c>
      <c r="Q799" s="352">
        <f t="shared" si="131"/>
        <v>0</v>
      </c>
      <c r="R799" s="9"/>
      <c r="V799" s="32">
        <f t="shared" si="114"/>
        <v>0</v>
      </c>
    </row>
    <row r="800" spans="1:22" x14ac:dyDescent="0.2">
      <c r="A800" s="70">
        <f t="shared" si="115"/>
        <v>787</v>
      </c>
      <c r="B800" s="303">
        <f t="shared" si="124"/>
        <v>0</v>
      </c>
      <c r="C800" s="304"/>
      <c r="D800" s="106"/>
      <c r="E800" s="106"/>
      <c r="F800" s="4"/>
      <c r="G800" s="40"/>
      <c r="H800" s="60"/>
      <c r="I800" s="9"/>
      <c r="J800" s="245"/>
      <c r="K800" s="32">
        <f t="shared" si="125"/>
        <v>0</v>
      </c>
      <c r="L800" s="32">
        <f t="shared" si="126"/>
        <v>0</v>
      </c>
      <c r="M800" s="318" t="str">
        <f t="shared" si="127"/>
        <v xml:space="preserve"> </v>
      </c>
      <c r="N800" s="239">
        <f t="shared" si="128"/>
        <v>0</v>
      </c>
      <c r="O800" s="95">
        <f t="shared" si="129"/>
        <v>0</v>
      </c>
      <c r="P800" s="95">
        <f t="shared" si="130"/>
        <v>0</v>
      </c>
      <c r="Q800" s="352">
        <f t="shared" si="131"/>
        <v>0</v>
      </c>
      <c r="R800" s="9"/>
      <c r="V800" s="32">
        <f t="shared" si="114"/>
        <v>0</v>
      </c>
    </row>
    <row r="801" spans="1:22" x14ac:dyDescent="0.2">
      <c r="A801" s="70">
        <f t="shared" si="115"/>
        <v>788</v>
      </c>
      <c r="B801" s="303">
        <f t="shared" si="124"/>
        <v>0</v>
      </c>
      <c r="C801" s="304"/>
      <c r="D801" s="106"/>
      <c r="E801" s="106"/>
      <c r="F801" s="4"/>
      <c r="G801" s="40"/>
      <c r="H801" s="60"/>
      <c r="I801" s="9"/>
      <c r="J801" s="245"/>
      <c r="K801" s="32">
        <f t="shared" si="125"/>
        <v>0</v>
      </c>
      <c r="L801" s="32">
        <f t="shared" si="126"/>
        <v>0</v>
      </c>
      <c r="M801" s="318" t="str">
        <f t="shared" si="127"/>
        <v xml:space="preserve"> </v>
      </c>
      <c r="N801" s="239">
        <f t="shared" si="128"/>
        <v>0</v>
      </c>
      <c r="O801" s="95">
        <f t="shared" si="129"/>
        <v>0</v>
      </c>
      <c r="P801" s="95">
        <f t="shared" si="130"/>
        <v>0</v>
      </c>
      <c r="Q801" s="352">
        <f t="shared" si="131"/>
        <v>0</v>
      </c>
      <c r="R801" s="9"/>
      <c r="V801" s="32">
        <f t="shared" si="114"/>
        <v>0</v>
      </c>
    </row>
    <row r="802" spans="1:22" x14ac:dyDescent="0.2">
      <c r="A802" s="70">
        <f t="shared" si="115"/>
        <v>789</v>
      </c>
      <c r="B802" s="303">
        <f t="shared" si="124"/>
        <v>0</v>
      </c>
      <c r="C802" s="304"/>
      <c r="D802" s="106"/>
      <c r="E802" s="106"/>
      <c r="F802" s="4"/>
      <c r="G802" s="40"/>
      <c r="H802" s="60"/>
      <c r="I802" s="9"/>
      <c r="J802" s="245"/>
      <c r="K802" s="32">
        <f t="shared" si="125"/>
        <v>0</v>
      </c>
      <c r="L802" s="32">
        <f t="shared" si="126"/>
        <v>0</v>
      </c>
      <c r="M802" s="318" t="str">
        <f t="shared" si="127"/>
        <v xml:space="preserve"> </v>
      </c>
      <c r="N802" s="239">
        <f t="shared" si="128"/>
        <v>0</v>
      </c>
      <c r="O802" s="95">
        <f t="shared" si="129"/>
        <v>0</v>
      </c>
      <c r="P802" s="95">
        <f t="shared" si="130"/>
        <v>0</v>
      </c>
      <c r="Q802" s="352">
        <f t="shared" si="131"/>
        <v>0</v>
      </c>
      <c r="R802" s="9"/>
      <c r="V802" s="32">
        <f t="shared" si="114"/>
        <v>0</v>
      </c>
    </row>
    <row r="803" spans="1:22" x14ac:dyDescent="0.2">
      <c r="A803" s="70">
        <f t="shared" si="115"/>
        <v>790</v>
      </c>
      <c r="B803" s="303">
        <f t="shared" si="124"/>
        <v>0</v>
      </c>
      <c r="C803" s="304"/>
      <c r="D803" s="106"/>
      <c r="E803" s="106"/>
      <c r="F803" s="4"/>
      <c r="G803" s="40"/>
      <c r="H803" s="60"/>
      <c r="I803" s="9"/>
      <c r="J803" s="245"/>
      <c r="K803" s="32">
        <f t="shared" si="125"/>
        <v>0</v>
      </c>
      <c r="L803" s="32">
        <f t="shared" si="126"/>
        <v>0</v>
      </c>
      <c r="M803" s="318" t="str">
        <f t="shared" si="127"/>
        <v xml:space="preserve"> </v>
      </c>
      <c r="N803" s="239">
        <f t="shared" si="128"/>
        <v>0</v>
      </c>
      <c r="O803" s="95">
        <f t="shared" si="129"/>
        <v>0</v>
      </c>
      <c r="P803" s="95">
        <f t="shared" si="130"/>
        <v>0</v>
      </c>
      <c r="Q803" s="352">
        <f t="shared" si="131"/>
        <v>0</v>
      </c>
      <c r="R803" s="9"/>
      <c r="V803" s="32">
        <f t="shared" si="114"/>
        <v>0</v>
      </c>
    </row>
    <row r="804" spans="1:22" x14ac:dyDescent="0.2">
      <c r="A804" s="70">
        <f t="shared" si="115"/>
        <v>791</v>
      </c>
      <c r="B804" s="303">
        <f t="shared" si="124"/>
        <v>0</v>
      </c>
      <c r="C804" s="304"/>
      <c r="D804" s="106"/>
      <c r="E804" s="106"/>
      <c r="F804" s="4"/>
      <c r="G804" s="40"/>
      <c r="H804" s="60"/>
      <c r="I804" s="9"/>
      <c r="J804" s="245"/>
      <c r="K804" s="32">
        <f t="shared" si="125"/>
        <v>0</v>
      </c>
      <c r="L804" s="32">
        <f t="shared" si="126"/>
        <v>0</v>
      </c>
      <c r="M804" s="318" t="str">
        <f t="shared" si="127"/>
        <v xml:space="preserve"> </v>
      </c>
      <c r="N804" s="239">
        <f t="shared" si="128"/>
        <v>0</v>
      </c>
      <c r="O804" s="95">
        <f t="shared" si="129"/>
        <v>0</v>
      </c>
      <c r="P804" s="95">
        <f t="shared" si="130"/>
        <v>0</v>
      </c>
      <c r="Q804" s="352">
        <f t="shared" si="131"/>
        <v>0</v>
      </c>
      <c r="R804" s="9"/>
      <c r="V804" s="32">
        <f t="shared" si="114"/>
        <v>0</v>
      </c>
    </row>
    <row r="805" spans="1:22" x14ac:dyDescent="0.2">
      <c r="A805" s="70">
        <f t="shared" si="115"/>
        <v>792</v>
      </c>
      <c r="B805" s="303">
        <f t="shared" si="124"/>
        <v>0</v>
      </c>
      <c r="C805" s="304"/>
      <c r="D805" s="106"/>
      <c r="E805" s="106"/>
      <c r="F805" s="4"/>
      <c r="G805" s="40"/>
      <c r="H805" s="60"/>
      <c r="I805" s="9"/>
      <c r="J805" s="245"/>
      <c r="K805" s="32">
        <f t="shared" si="125"/>
        <v>0</v>
      </c>
      <c r="L805" s="32">
        <f t="shared" si="126"/>
        <v>0</v>
      </c>
      <c r="M805" s="318" t="str">
        <f t="shared" si="127"/>
        <v xml:space="preserve"> </v>
      </c>
      <c r="N805" s="239">
        <f t="shared" si="128"/>
        <v>0</v>
      </c>
      <c r="O805" s="95">
        <f t="shared" si="129"/>
        <v>0</v>
      </c>
      <c r="P805" s="95">
        <f t="shared" si="130"/>
        <v>0</v>
      </c>
      <c r="Q805" s="352">
        <f t="shared" si="131"/>
        <v>0</v>
      </c>
      <c r="R805" s="9"/>
      <c r="V805" s="32">
        <f t="shared" si="114"/>
        <v>0</v>
      </c>
    </row>
    <row r="806" spans="1:22" x14ac:dyDescent="0.2">
      <c r="A806" s="70">
        <f t="shared" si="115"/>
        <v>793</v>
      </c>
      <c r="B806" s="303">
        <f t="shared" si="124"/>
        <v>0</v>
      </c>
      <c r="C806" s="304"/>
      <c r="D806" s="106"/>
      <c r="E806" s="106"/>
      <c r="F806" s="4"/>
      <c r="G806" s="40"/>
      <c r="H806" s="60"/>
      <c r="I806" s="9"/>
      <c r="J806" s="245"/>
      <c r="K806" s="32">
        <f t="shared" si="125"/>
        <v>0</v>
      </c>
      <c r="L806" s="32">
        <f t="shared" si="126"/>
        <v>0</v>
      </c>
      <c r="M806" s="318" t="str">
        <f t="shared" si="127"/>
        <v xml:space="preserve"> </v>
      </c>
      <c r="N806" s="239">
        <f t="shared" si="128"/>
        <v>0</v>
      </c>
      <c r="O806" s="95">
        <f t="shared" si="129"/>
        <v>0</v>
      </c>
      <c r="P806" s="95">
        <f t="shared" si="130"/>
        <v>0</v>
      </c>
      <c r="Q806" s="352">
        <f t="shared" si="131"/>
        <v>0</v>
      </c>
      <c r="R806" s="9"/>
      <c r="V806" s="32">
        <f t="shared" si="114"/>
        <v>0</v>
      </c>
    </row>
    <row r="807" spans="1:22" x14ac:dyDescent="0.2">
      <c r="A807" s="70">
        <f t="shared" si="115"/>
        <v>794</v>
      </c>
      <c r="B807" s="303">
        <f t="shared" si="124"/>
        <v>0</v>
      </c>
      <c r="C807" s="304"/>
      <c r="D807" s="106"/>
      <c r="E807" s="106"/>
      <c r="F807" s="4"/>
      <c r="G807" s="40"/>
      <c r="H807" s="60"/>
      <c r="I807" s="9"/>
      <c r="J807" s="245"/>
      <c r="K807" s="32">
        <f t="shared" si="125"/>
        <v>0</v>
      </c>
      <c r="L807" s="32">
        <f t="shared" si="126"/>
        <v>0</v>
      </c>
      <c r="M807" s="318" t="str">
        <f t="shared" si="127"/>
        <v xml:space="preserve"> </v>
      </c>
      <c r="N807" s="239">
        <f t="shared" si="128"/>
        <v>0</v>
      </c>
      <c r="O807" s="95">
        <f t="shared" si="129"/>
        <v>0</v>
      </c>
      <c r="P807" s="95">
        <f t="shared" si="130"/>
        <v>0</v>
      </c>
      <c r="Q807" s="352">
        <f t="shared" si="131"/>
        <v>0</v>
      </c>
      <c r="R807" s="9"/>
      <c r="V807" s="32">
        <f t="shared" si="114"/>
        <v>0</v>
      </c>
    </row>
    <row r="808" spans="1:22" x14ac:dyDescent="0.2">
      <c r="A808" s="70">
        <f t="shared" si="115"/>
        <v>795</v>
      </c>
      <c r="B808" s="303">
        <f t="shared" si="124"/>
        <v>0</v>
      </c>
      <c r="C808" s="304"/>
      <c r="D808" s="106"/>
      <c r="E808" s="106"/>
      <c r="F808" s="4"/>
      <c r="G808" s="40"/>
      <c r="H808" s="60"/>
      <c r="I808" s="9"/>
      <c r="J808" s="245"/>
      <c r="K808" s="32">
        <f t="shared" si="125"/>
        <v>0</v>
      </c>
      <c r="L808" s="32">
        <f t="shared" si="126"/>
        <v>0</v>
      </c>
      <c r="M808" s="318" t="str">
        <f t="shared" si="127"/>
        <v xml:space="preserve"> </v>
      </c>
      <c r="N808" s="239">
        <f t="shared" si="128"/>
        <v>0</v>
      </c>
      <c r="O808" s="95">
        <f t="shared" si="129"/>
        <v>0</v>
      </c>
      <c r="P808" s="95">
        <f t="shared" si="130"/>
        <v>0</v>
      </c>
      <c r="Q808" s="352">
        <f t="shared" si="131"/>
        <v>0</v>
      </c>
      <c r="R808" s="9"/>
      <c r="V808" s="32">
        <f t="shared" si="114"/>
        <v>0</v>
      </c>
    </row>
    <row r="809" spans="1:22" x14ac:dyDescent="0.2">
      <c r="A809" s="70">
        <f t="shared" si="115"/>
        <v>796</v>
      </c>
      <c r="B809" s="303">
        <f t="shared" si="124"/>
        <v>0</v>
      </c>
      <c r="C809" s="304"/>
      <c r="D809" s="106"/>
      <c r="E809" s="106"/>
      <c r="F809" s="4"/>
      <c r="G809" s="40"/>
      <c r="H809" s="60"/>
      <c r="I809" s="9"/>
      <c r="J809" s="245"/>
      <c r="K809" s="32">
        <f t="shared" si="125"/>
        <v>0</v>
      </c>
      <c r="L809" s="32">
        <f t="shared" si="126"/>
        <v>0</v>
      </c>
      <c r="M809" s="318" t="str">
        <f t="shared" si="127"/>
        <v xml:space="preserve"> </v>
      </c>
      <c r="N809" s="239">
        <f t="shared" si="128"/>
        <v>0</v>
      </c>
      <c r="O809" s="95">
        <f t="shared" si="129"/>
        <v>0</v>
      </c>
      <c r="P809" s="95">
        <f t="shared" si="130"/>
        <v>0</v>
      </c>
      <c r="Q809" s="352">
        <f t="shared" si="131"/>
        <v>0</v>
      </c>
      <c r="R809" s="9"/>
      <c r="V809" s="32">
        <f t="shared" si="114"/>
        <v>0</v>
      </c>
    </row>
    <row r="810" spans="1:22" x14ac:dyDescent="0.2">
      <c r="A810" s="70">
        <f t="shared" si="115"/>
        <v>797</v>
      </c>
      <c r="B810" s="303">
        <f t="shared" si="124"/>
        <v>0</v>
      </c>
      <c r="C810" s="304"/>
      <c r="D810" s="106"/>
      <c r="E810" s="106"/>
      <c r="F810" s="4"/>
      <c r="G810" s="40"/>
      <c r="H810" s="60"/>
      <c r="I810" s="9"/>
      <c r="J810" s="245"/>
      <c r="K810" s="32">
        <f t="shared" si="125"/>
        <v>0</v>
      </c>
      <c r="L810" s="32">
        <f t="shared" si="126"/>
        <v>0</v>
      </c>
      <c r="M810" s="318" t="str">
        <f t="shared" si="127"/>
        <v xml:space="preserve"> </v>
      </c>
      <c r="N810" s="239">
        <f t="shared" si="128"/>
        <v>0</v>
      </c>
      <c r="O810" s="95">
        <f t="shared" si="129"/>
        <v>0</v>
      </c>
      <c r="P810" s="95">
        <f t="shared" si="130"/>
        <v>0</v>
      </c>
      <c r="Q810" s="352">
        <f t="shared" si="131"/>
        <v>0</v>
      </c>
      <c r="R810" s="9"/>
      <c r="V810" s="32">
        <f t="shared" si="114"/>
        <v>0</v>
      </c>
    </row>
    <row r="811" spans="1:22" x14ac:dyDescent="0.2">
      <c r="A811" s="70">
        <f t="shared" si="115"/>
        <v>798</v>
      </c>
      <c r="B811" s="303">
        <f t="shared" si="124"/>
        <v>0</v>
      </c>
      <c r="C811" s="304"/>
      <c r="D811" s="106"/>
      <c r="E811" s="106"/>
      <c r="F811" s="4"/>
      <c r="G811" s="40"/>
      <c r="H811" s="60"/>
      <c r="I811" s="9"/>
      <c r="J811" s="245"/>
      <c r="K811" s="32">
        <f t="shared" si="125"/>
        <v>0</v>
      </c>
      <c r="L811" s="32">
        <f t="shared" si="126"/>
        <v>0</v>
      </c>
      <c r="M811" s="318" t="str">
        <f t="shared" si="127"/>
        <v xml:space="preserve"> </v>
      </c>
      <c r="N811" s="239">
        <f t="shared" si="128"/>
        <v>0</v>
      </c>
      <c r="O811" s="95">
        <f t="shared" si="129"/>
        <v>0</v>
      </c>
      <c r="P811" s="95">
        <f t="shared" si="130"/>
        <v>0</v>
      </c>
      <c r="Q811" s="352">
        <f t="shared" si="131"/>
        <v>0</v>
      </c>
      <c r="R811" s="9"/>
      <c r="V811" s="32">
        <f t="shared" si="114"/>
        <v>0</v>
      </c>
    </row>
    <row r="812" spans="1:22" x14ac:dyDescent="0.2">
      <c r="A812" s="70">
        <f t="shared" si="115"/>
        <v>799</v>
      </c>
      <c r="B812" s="303">
        <f t="shared" si="124"/>
        <v>0</v>
      </c>
      <c r="C812" s="304"/>
      <c r="D812" s="106"/>
      <c r="E812" s="106"/>
      <c r="F812" s="4"/>
      <c r="G812" s="40"/>
      <c r="H812" s="60"/>
      <c r="I812" s="9"/>
      <c r="J812" s="245"/>
      <c r="K812" s="32">
        <f t="shared" si="125"/>
        <v>0</v>
      </c>
      <c r="L812" s="32">
        <f t="shared" si="126"/>
        <v>0</v>
      </c>
      <c r="M812" s="318" t="str">
        <f t="shared" si="127"/>
        <v xml:space="preserve"> </v>
      </c>
      <c r="N812" s="239">
        <f t="shared" si="128"/>
        <v>0</v>
      </c>
      <c r="O812" s="95">
        <f t="shared" si="129"/>
        <v>0</v>
      </c>
      <c r="P812" s="95">
        <f t="shared" si="130"/>
        <v>0</v>
      </c>
      <c r="Q812" s="352">
        <f t="shared" si="131"/>
        <v>0</v>
      </c>
      <c r="R812" s="9"/>
      <c r="V812" s="32">
        <f t="shared" si="114"/>
        <v>0</v>
      </c>
    </row>
    <row r="813" spans="1:22" x14ac:dyDescent="0.2">
      <c r="A813" s="70">
        <f t="shared" si="115"/>
        <v>800</v>
      </c>
      <c r="B813" s="303">
        <f t="shared" si="124"/>
        <v>0</v>
      </c>
      <c r="C813" s="304"/>
      <c r="D813" s="106"/>
      <c r="E813" s="106"/>
      <c r="F813" s="4"/>
      <c r="G813" s="40"/>
      <c r="H813" s="60"/>
      <c r="I813" s="9"/>
      <c r="J813" s="245"/>
      <c r="K813" s="32">
        <f t="shared" si="125"/>
        <v>0</v>
      </c>
      <c r="L813" s="32">
        <f t="shared" si="126"/>
        <v>0</v>
      </c>
      <c r="M813" s="318" t="str">
        <f t="shared" si="127"/>
        <v xml:space="preserve"> </v>
      </c>
      <c r="N813" s="239">
        <f t="shared" si="128"/>
        <v>0</v>
      </c>
      <c r="O813" s="95">
        <f t="shared" si="129"/>
        <v>0</v>
      </c>
      <c r="P813" s="95">
        <f t="shared" si="130"/>
        <v>0</v>
      </c>
      <c r="Q813" s="352">
        <f t="shared" si="131"/>
        <v>0</v>
      </c>
      <c r="R813" s="9"/>
      <c r="V813" s="32">
        <f t="shared" si="114"/>
        <v>0</v>
      </c>
    </row>
    <row r="814" spans="1:22" x14ac:dyDescent="0.2">
      <c r="A814" s="70">
        <f t="shared" si="115"/>
        <v>801</v>
      </c>
      <c r="B814" s="303">
        <f t="shared" si="124"/>
        <v>0</v>
      </c>
      <c r="C814" s="304"/>
      <c r="D814" s="106"/>
      <c r="E814" s="106"/>
      <c r="F814" s="4"/>
      <c r="G814" s="40"/>
      <c r="H814" s="60"/>
      <c r="I814" s="9"/>
      <c r="J814" s="245"/>
      <c r="K814" s="32">
        <f t="shared" si="125"/>
        <v>0</v>
      </c>
      <c r="L814" s="32">
        <f t="shared" si="126"/>
        <v>0</v>
      </c>
      <c r="M814" s="318" t="str">
        <f t="shared" si="127"/>
        <v xml:space="preserve"> </v>
      </c>
      <c r="N814" s="239">
        <f t="shared" si="128"/>
        <v>0</v>
      </c>
      <c r="O814" s="95">
        <f t="shared" si="129"/>
        <v>0</v>
      </c>
      <c r="P814" s="95">
        <f t="shared" si="130"/>
        <v>0</v>
      </c>
      <c r="Q814" s="352">
        <f t="shared" si="131"/>
        <v>0</v>
      </c>
      <c r="R814" s="9"/>
      <c r="V814" s="32">
        <f t="shared" si="114"/>
        <v>0</v>
      </c>
    </row>
    <row r="815" spans="1:22" x14ac:dyDescent="0.2">
      <c r="A815" s="70">
        <f t="shared" si="115"/>
        <v>802</v>
      </c>
      <c r="B815" s="303">
        <f t="shared" si="124"/>
        <v>0</v>
      </c>
      <c r="C815" s="304"/>
      <c r="D815" s="106"/>
      <c r="E815" s="106"/>
      <c r="F815" s="4"/>
      <c r="G815" s="40"/>
      <c r="H815" s="60"/>
      <c r="I815" s="9"/>
      <c r="J815" s="245"/>
      <c r="K815" s="32">
        <f t="shared" si="125"/>
        <v>0</v>
      </c>
      <c r="L815" s="32">
        <f t="shared" si="126"/>
        <v>0</v>
      </c>
      <c r="M815" s="318" t="str">
        <f t="shared" si="127"/>
        <v xml:space="preserve"> </v>
      </c>
      <c r="N815" s="239">
        <f t="shared" si="128"/>
        <v>0</v>
      </c>
      <c r="O815" s="95">
        <f t="shared" si="129"/>
        <v>0</v>
      </c>
      <c r="P815" s="95">
        <f t="shared" si="130"/>
        <v>0</v>
      </c>
      <c r="Q815" s="352">
        <f t="shared" si="131"/>
        <v>0</v>
      </c>
      <c r="R815" s="9"/>
      <c r="V815" s="32">
        <f t="shared" si="114"/>
        <v>0</v>
      </c>
    </row>
    <row r="816" spans="1:22" x14ac:dyDescent="0.2">
      <c r="A816" s="70">
        <f t="shared" si="115"/>
        <v>803</v>
      </c>
      <c r="B816" s="303">
        <f t="shared" si="124"/>
        <v>0</v>
      </c>
      <c r="C816" s="304"/>
      <c r="D816" s="106"/>
      <c r="E816" s="106"/>
      <c r="F816" s="4"/>
      <c r="G816" s="40"/>
      <c r="H816" s="60"/>
      <c r="I816" s="9"/>
      <c r="J816" s="245"/>
      <c r="K816" s="32">
        <f t="shared" si="125"/>
        <v>0</v>
      </c>
      <c r="L816" s="32">
        <f t="shared" si="126"/>
        <v>0</v>
      </c>
      <c r="M816" s="318" t="str">
        <f t="shared" si="127"/>
        <v xml:space="preserve"> </v>
      </c>
      <c r="N816" s="239">
        <f t="shared" si="128"/>
        <v>0</v>
      </c>
      <c r="O816" s="95">
        <f t="shared" si="129"/>
        <v>0</v>
      </c>
      <c r="P816" s="95">
        <f t="shared" si="130"/>
        <v>0</v>
      </c>
      <c r="Q816" s="352">
        <f t="shared" si="131"/>
        <v>0</v>
      </c>
      <c r="R816" s="9"/>
      <c r="V816" s="32">
        <f t="shared" si="114"/>
        <v>0</v>
      </c>
    </row>
    <row r="817" spans="1:22" x14ac:dyDescent="0.2">
      <c r="A817" s="70">
        <f t="shared" si="115"/>
        <v>804</v>
      </c>
      <c r="B817" s="303">
        <f t="shared" si="124"/>
        <v>0</v>
      </c>
      <c r="C817" s="304"/>
      <c r="D817" s="106"/>
      <c r="E817" s="106"/>
      <c r="F817" s="4"/>
      <c r="G817" s="40"/>
      <c r="H817" s="60"/>
      <c r="I817" s="9"/>
      <c r="J817" s="245"/>
      <c r="K817" s="32">
        <f t="shared" si="125"/>
        <v>0</v>
      </c>
      <c r="L817" s="32">
        <f t="shared" si="126"/>
        <v>0</v>
      </c>
      <c r="M817" s="318" t="str">
        <f t="shared" si="127"/>
        <v xml:space="preserve"> </v>
      </c>
      <c r="N817" s="239">
        <f t="shared" si="128"/>
        <v>0</v>
      </c>
      <c r="O817" s="95">
        <f t="shared" si="129"/>
        <v>0</v>
      </c>
      <c r="P817" s="95">
        <f t="shared" si="130"/>
        <v>0</v>
      </c>
      <c r="Q817" s="352">
        <f t="shared" si="131"/>
        <v>0</v>
      </c>
      <c r="R817" s="9"/>
      <c r="V817" s="32">
        <f t="shared" si="114"/>
        <v>0</v>
      </c>
    </row>
    <row r="818" spans="1:22" x14ac:dyDescent="0.2">
      <c r="A818" s="70">
        <f t="shared" si="115"/>
        <v>805</v>
      </c>
      <c r="B818" s="303">
        <f t="shared" si="124"/>
        <v>0</v>
      </c>
      <c r="C818" s="304"/>
      <c r="D818" s="106"/>
      <c r="E818" s="106"/>
      <c r="F818" s="4"/>
      <c r="G818" s="40"/>
      <c r="H818" s="60"/>
      <c r="I818" s="9"/>
      <c r="J818" s="245"/>
      <c r="K818" s="32">
        <f t="shared" si="125"/>
        <v>0</v>
      </c>
      <c r="L818" s="32">
        <f t="shared" si="126"/>
        <v>0</v>
      </c>
      <c r="M818" s="318" t="str">
        <f t="shared" si="127"/>
        <v xml:space="preserve"> </v>
      </c>
      <c r="N818" s="239">
        <f t="shared" si="128"/>
        <v>0</v>
      </c>
      <c r="O818" s="95">
        <f t="shared" si="129"/>
        <v>0</v>
      </c>
      <c r="P818" s="95">
        <f t="shared" si="130"/>
        <v>0</v>
      </c>
      <c r="Q818" s="352">
        <f t="shared" si="131"/>
        <v>0</v>
      </c>
      <c r="R818" s="9"/>
      <c r="V818" s="32">
        <f t="shared" si="114"/>
        <v>0</v>
      </c>
    </row>
    <row r="819" spans="1:22" x14ac:dyDescent="0.2">
      <c r="A819" s="70">
        <f t="shared" si="115"/>
        <v>806</v>
      </c>
      <c r="B819" s="303">
        <f t="shared" si="124"/>
        <v>0</v>
      </c>
      <c r="C819" s="304"/>
      <c r="D819" s="106"/>
      <c r="E819" s="106"/>
      <c r="F819" s="4"/>
      <c r="G819" s="40"/>
      <c r="H819" s="60"/>
      <c r="I819" s="9"/>
      <c r="J819" s="245"/>
      <c r="K819" s="32">
        <f t="shared" si="125"/>
        <v>0</v>
      </c>
      <c r="L819" s="32">
        <f t="shared" si="126"/>
        <v>0</v>
      </c>
      <c r="M819" s="318" t="str">
        <f t="shared" si="127"/>
        <v xml:space="preserve"> </v>
      </c>
      <c r="N819" s="239">
        <f t="shared" si="128"/>
        <v>0</v>
      </c>
      <c r="O819" s="95">
        <f t="shared" si="129"/>
        <v>0</v>
      </c>
      <c r="P819" s="95">
        <f t="shared" si="130"/>
        <v>0</v>
      </c>
      <c r="Q819" s="352">
        <f t="shared" si="131"/>
        <v>0</v>
      </c>
      <c r="R819" s="9"/>
      <c r="V819" s="32">
        <f t="shared" si="114"/>
        <v>0</v>
      </c>
    </row>
    <row r="820" spans="1:22" x14ac:dyDescent="0.2">
      <c r="A820" s="70">
        <f t="shared" si="115"/>
        <v>807</v>
      </c>
      <c r="B820" s="303">
        <f t="shared" si="124"/>
        <v>0</v>
      </c>
      <c r="C820" s="304"/>
      <c r="D820" s="106"/>
      <c r="E820" s="106"/>
      <c r="F820" s="4"/>
      <c r="G820" s="40"/>
      <c r="H820" s="60"/>
      <c r="I820" s="9"/>
      <c r="J820" s="245"/>
      <c r="K820" s="32">
        <f t="shared" si="125"/>
        <v>0</v>
      </c>
      <c r="L820" s="32">
        <f t="shared" si="126"/>
        <v>0</v>
      </c>
      <c r="M820" s="318" t="str">
        <f t="shared" si="127"/>
        <v xml:space="preserve"> </v>
      </c>
      <c r="N820" s="239">
        <f t="shared" si="128"/>
        <v>0</v>
      </c>
      <c r="O820" s="95">
        <f t="shared" si="129"/>
        <v>0</v>
      </c>
      <c r="P820" s="95">
        <f t="shared" si="130"/>
        <v>0</v>
      </c>
      <c r="Q820" s="352">
        <f t="shared" si="131"/>
        <v>0</v>
      </c>
      <c r="R820" s="9"/>
      <c r="V820" s="32">
        <f t="shared" si="114"/>
        <v>0</v>
      </c>
    </row>
    <row r="821" spans="1:22" x14ac:dyDescent="0.2">
      <c r="A821" s="70">
        <f t="shared" si="115"/>
        <v>808</v>
      </c>
      <c r="B821" s="303">
        <f t="shared" si="124"/>
        <v>0</v>
      </c>
      <c r="C821" s="304"/>
      <c r="D821" s="106"/>
      <c r="E821" s="106"/>
      <c r="F821" s="4"/>
      <c r="G821" s="40"/>
      <c r="H821" s="60"/>
      <c r="I821" s="9"/>
      <c r="J821" s="245"/>
      <c r="K821" s="32">
        <f t="shared" si="125"/>
        <v>0</v>
      </c>
      <c r="L821" s="32">
        <f t="shared" si="126"/>
        <v>0</v>
      </c>
      <c r="M821" s="318" t="str">
        <f t="shared" si="127"/>
        <v xml:space="preserve"> </v>
      </c>
      <c r="N821" s="239">
        <f t="shared" si="128"/>
        <v>0</v>
      </c>
      <c r="O821" s="95">
        <f t="shared" si="129"/>
        <v>0</v>
      </c>
      <c r="P821" s="95">
        <f t="shared" si="130"/>
        <v>0</v>
      </c>
      <c r="Q821" s="352">
        <f t="shared" si="131"/>
        <v>0</v>
      </c>
      <c r="R821" s="9"/>
      <c r="V821" s="32">
        <f t="shared" si="114"/>
        <v>0</v>
      </c>
    </row>
    <row r="822" spans="1:22" x14ac:dyDescent="0.2">
      <c r="A822" s="70">
        <f t="shared" si="115"/>
        <v>809</v>
      </c>
      <c r="B822" s="303">
        <f t="shared" si="124"/>
        <v>0</v>
      </c>
      <c r="C822" s="304"/>
      <c r="D822" s="106"/>
      <c r="E822" s="106"/>
      <c r="F822" s="4"/>
      <c r="G822" s="40"/>
      <c r="H822" s="60"/>
      <c r="I822" s="9"/>
      <c r="J822" s="245"/>
      <c r="K822" s="32">
        <f t="shared" si="125"/>
        <v>0</v>
      </c>
      <c r="L822" s="32">
        <f t="shared" si="126"/>
        <v>0</v>
      </c>
      <c r="M822" s="318" t="str">
        <f t="shared" si="127"/>
        <v xml:space="preserve"> </v>
      </c>
      <c r="N822" s="239">
        <f t="shared" si="128"/>
        <v>0</v>
      </c>
      <c r="O822" s="95">
        <f t="shared" si="129"/>
        <v>0</v>
      </c>
      <c r="P822" s="95">
        <f t="shared" si="130"/>
        <v>0</v>
      </c>
      <c r="Q822" s="352">
        <f t="shared" si="131"/>
        <v>0</v>
      </c>
      <c r="R822" s="9"/>
      <c r="V822" s="32">
        <f t="shared" si="114"/>
        <v>0</v>
      </c>
    </row>
    <row r="823" spans="1:22" x14ac:dyDescent="0.2">
      <c r="A823" s="70">
        <f t="shared" si="115"/>
        <v>810</v>
      </c>
      <c r="B823" s="303">
        <f t="shared" si="124"/>
        <v>0</v>
      </c>
      <c r="C823" s="304"/>
      <c r="D823" s="106"/>
      <c r="E823" s="106"/>
      <c r="F823" s="4"/>
      <c r="G823" s="40"/>
      <c r="H823" s="60"/>
      <c r="I823" s="9"/>
      <c r="J823" s="245"/>
      <c r="K823" s="32">
        <f t="shared" si="125"/>
        <v>0</v>
      </c>
      <c r="L823" s="32">
        <f t="shared" si="126"/>
        <v>0</v>
      </c>
      <c r="M823" s="318" t="str">
        <f t="shared" si="127"/>
        <v xml:space="preserve"> </v>
      </c>
      <c r="N823" s="239">
        <f t="shared" si="128"/>
        <v>0</v>
      </c>
      <c r="O823" s="95">
        <f t="shared" si="129"/>
        <v>0</v>
      </c>
      <c r="P823" s="95">
        <f t="shared" si="130"/>
        <v>0</v>
      </c>
      <c r="Q823" s="352">
        <f t="shared" si="131"/>
        <v>0</v>
      </c>
      <c r="R823" s="9"/>
      <c r="V823" s="32">
        <f t="shared" si="114"/>
        <v>0</v>
      </c>
    </row>
    <row r="824" spans="1:22" x14ac:dyDescent="0.2">
      <c r="A824" s="70">
        <f t="shared" si="115"/>
        <v>811</v>
      </c>
      <c r="B824" s="303">
        <f t="shared" si="124"/>
        <v>0</v>
      </c>
      <c r="C824" s="304"/>
      <c r="D824" s="106"/>
      <c r="E824" s="106"/>
      <c r="F824" s="4"/>
      <c r="G824" s="40"/>
      <c r="H824" s="60"/>
      <c r="I824" s="9"/>
      <c r="J824" s="245"/>
      <c r="K824" s="32">
        <f t="shared" si="125"/>
        <v>0</v>
      </c>
      <c r="L824" s="32">
        <f t="shared" si="126"/>
        <v>0</v>
      </c>
      <c r="M824" s="318" t="str">
        <f t="shared" si="127"/>
        <v xml:space="preserve"> </v>
      </c>
      <c r="N824" s="239">
        <f t="shared" si="128"/>
        <v>0</v>
      </c>
      <c r="O824" s="95">
        <f t="shared" si="129"/>
        <v>0</v>
      </c>
      <c r="P824" s="95">
        <f t="shared" si="130"/>
        <v>0</v>
      </c>
      <c r="Q824" s="352">
        <f t="shared" si="131"/>
        <v>0</v>
      </c>
      <c r="R824" s="9"/>
      <c r="V824" s="32">
        <f t="shared" si="114"/>
        <v>0</v>
      </c>
    </row>
    <row r="825" spans="1:22" x14ac:dyDescent="0.2">
      <c r="A825" s="70">
        <f t="shared" si="115"/>
        <v>812</v>
      </c>
      <c r="B825" s="303">
        <f t="shared" si="124"/>
        <v>0</v>
      </c>
      <c r="C825" s="304"/>
      <c r="D825" s="106"/>
      <c r="E825" s="106"/>
      <c r="F825" s="4"/>
      <c r="G825" s="40"/>
      <c r="H825" s="60"/>
      <c r="I825" s="9"/>
      <c r="J825" s="245"/>
      <c r="K825" s="32">
        <f t="shared" si="125"/>
        <v>0</v>
      </c>
      <c r="L825" s="32">
        <f t="shared" si="126"/>
        <v>0</v>
      </c>
      <c r="M825" s="318" t="str">
        <f t="shared" si="127"/>
        <v xml:space="preserve"> </v>
      </c>
      <c r="N825" s="239">
        <f t="shared" si="128"/>
        <v>0</v>
      </c>
      <c r="O825" s="95">
        <f t="shared" si="129"/>
        <v>0</v>
      </c>
      <c r="P825" s="95">
        <f t="shared" si="130"/>
        <v>0</v>
      </c>
      <c r="Q825" s="352">
        <f t="shared" si="131"/>
        <v>0</v>
      </c>
      <c r="R825" s="9"/>
      <c r="V825" s="32">
        <f t="shared" si="114"/>
        <v>0</v>
      </c>
    </row>
    <row r="826" spans="1:22" x14ac:dyDescent="0.2">
      <c r="A826" s="70">
        <f t="shared" si="115"/>
        <v>813</v>
      </c>
      <c r="B826" s="303">
        <f t="shared" si="124"/>
        <v>0</v>
      </c>
      <c r="C826" s="304"/>
      <c r="D826" s="106"/>
      <c r="E826" s="106"/>
      <c r="F826" s="4"/>
      <c r="G826" s="40"/>
      <c r="H826" s="60"/>
      <c r="I826" s="9"/>
      <c r="J826" s="245"/>
      <c r="K826" s="32">
        <f t="shared" si="125"/>
        <v>0</v>
      </c>
      <c r="L826" s="32">
        <f t="shared" si="126"/>
        <v>0</v>
      </c>
      <c r="M826" s="318" t="str">
        <f t="shared" si="127"/>
        <v xml:space="preserve"> </v>
      </c>
      <c r="N826" s="239">
        <f t="shared" si="128"/>
        <v>0</v>
      </c>
      <c r="O826" s="95">
        <f t="shared" si="129"/>
        <v>0</v>
      </c>
      <c r="P826" s="95">
        <f t="shared" si="130"/>
        <v>0</v>
      </c>
      <c r="Q826" s="352">
        <f t="shared" si="131"/>
        <v>0</v>
      </c>
      <c r="R826" s="9"/>
      <c r="V826" s="32">
        <f t="shared" si="114"/>
        <v>0</v>
      </c>
    </row>
    <row r="827" spans="1:22" x14ac:dyDescent="0.2">
      <c r="A827" s="70">
        <f t="shared" si="115"/>
        <v>814</v>
      </c>
      <c r="B827" s="303">
        <f t="shared" si="124"/>
        <v>0</v>
      </c>
      <c r="C827" s="304"/>
      <c r="D827" s="106"/>
      <c r="E827" s="106"/>
      <c r="F827" s="4"/>
      <c r="G827" s="40"/>
      <c r="H827" s="60"/>
      <c r="I827" s="9"/>
      <c r="J827" s="245"/>
      <c r="K827" s="32">
        <f t="shared" si="125"/>
        <v>0</v>
      </c>
      <c r="L827" s="32">
        <f t="shared" si="126"/>
        <v>0</v>
      </c>
      <c r="M827" s="318" t="str">
        <f t="shared" si="127"/>
        <v xml:space="preserve"> </v>
      </c>
      <c r="N827" s="239">
        <f t="shared" si="128"/>
        <v>0</v>
      </c>
      <c r="O827" s="95">
        <f t="shared" si="129"/>
        <v>0</v>
      </c>
      <c r="P827" s="95">
        <f t="shared" si="130"/>
        <v>0</v>
      </c>
      <c r="Q827" s="352">
        <f t="shared" si="131"/>
        <v>0</v>
      </c>
      <c r="R827" s="9"/>
      <c r="V827" s="32">
        <f t="shared" si="114"/>
        <v>0</v>
      </c>
    </row>
    <row r="828" spans="1:22" x14ac:dyDescent="0.2">
      <c r="A828" s="70">
        <f t="shared" si="115"/>
        <v>815</v>
      </c>
      <c r="B828" s="303">
        <f t="shared" si="124"/>
        <v>0</v>
      </c>
      <c r="C828" s="304"/>
      <c r="D828" s="106"/>
      <c r="E828" s="106"/>
      <c r="F828" s="4"/>
      <c r="G828" s="40"/>
      <c r="H828" s="60"/>
      <c r="I828" s="9"/>
      <c r="J828" s="245"/>
      <c r="K828" s="32">
        <f t="shared" si="125"/>
        <v>0</v>
      </c>
      <c r="L828" s="32">
        <f t="shared" si="126"/>
        <v>0</v>
      </c>
      <c r="M828" s="318" t="str">
        <f t="shared" si="127"/>
        <v xml:space="preserve"> </v>
      </c>
      <c r="N828" s="239">
        <f t="shared" si="128"/>
        <v>0</v>
      </c>
      <c r="O828" s="95">
        <f t="shared" si="129"/>
        <v>0</v>
      </c>
      <c r="P828" s="95">
        <f t="shared" si="130"/>
        <v>0</v>
      </c>
      <c r="Q828" s="352">
        <f t="shared" si="131"/>
        <v>0</v>
      </c>
      <c r="R828" s="9"/>
      <c r="V828" s="32">
        <f t="shared" si="114"/>
        <v>0</v>
      </c>
    </row>
    <row r="829" spans="1:22" x14ac:dyDescent="0.2">
      <c r="A829" s="70">
        <f t="shared" si="115"/>
        <v>816</v>
      </c>
      <c r="B829" s="303">
        <f t="shared" si="124"/>
        <v>0</v>
      </c>
      <c r="C829" s="304"/>
      <c r="D829" s="106"/>
      <c r="E829" s="106"/>
      <c r="F829" s="4"/>
      <c r="G829" s="40"/>
      <c r="H829" s="60"/>
      <c r="I829" s="9"/>
      <c r="J829" s="245"/>
      <c r="K829" s="32">
        <f t="shared" si="125"/>
        <v>0</v>
      </c>
      <c r="L829" s="32">
        <f t="shared" si="126"/>
        <v>0</v>
      </c>
      <c r="M829" s="318" t="str">
        <f t="shared" si="127"/>
        <v xml:space="preserve"> </v>
      </c>
      <c r="N829" s="239">
        <f t="shared" si="128"/>
        <v>0</v>
      </c>
      <c r="O829" s="95">
        <f t="shared" si="129"/>
        <v>0</v>
      </c>
      <c r="P829" s="95">
        <f t="shared" si="130"/>
        <v>0</v>
      </c>
      <c r="Q829" s="352">
        <f t="shared" si="131"/>
        <v>0</v>
      </c>
      <c r="R829" s="9"/>
      <c r="V829" s="32">
        <f t="shared" si="114"/>
        <v>0</v>
      </c>
    </row>
    <row r="830" spans="1:22" x14ac:dyDescent="0.2">
      <c r="A830" s="70">
        <f t="shared" si="115"/>
        <v>817</v>
      </c>
      <c r="B830" s="303">
        <f t="shared" si="124"/>
        <v>0</v>
      </c>
      <c r="C830" s="304"/>
      <c r="D830" s="106"/>
      <c r="E830" s="106"/>
      <c r="F830" s="4"/>
      <c r="G830" s="40"/>
      <c r="H830" s="60"/>
      <c r="I830" s="9"/>
      <c r="J830" s="245"/>
      <c r="K830" s="32">
        <f t="shared" si="125"/>
        <v>0</v>
      </c>
      <c r="L830" s="32">
        <f t="shared" si="126"/>
        <v>0</v>
      </c>
      <c r="M830" s="318" t="str">
        <f t="shared" si="127"/>
        <v xml:space="preserve"> </v>
      </c>
      <c r="N830" s="239">
        <f t="shared" si="128"/>
        <v>0</v>
      </c>
      <c r="O830" s="95">
        <f t="shared" si="129"/>
        <v>0</v>
      </c>
      <c r="P830" s="95">
        <f t="shared" si="130"/>
        <v>0</v>
      </c>
      <c r="Q830" s="352">
        <f t="shared" si="131"/>
        <v>0</v>
      </c>
      <c r="R830" s="9"/>
      <c r="V830" s="32">
        <f t="shared" si="114"/>
        <v>0</v>
      </c>
    </row>
    <row r="831" spans="1:22" x14ac:dyDescent="0.2">
      <c r="A831" s="70">
        <f t="shared" si="115"/>
        <v>818</v>
      </c>
      <c r="B831" s="303">
        <f t="shared" si="124"/>
        <v>0</v>
      </c>
      <c r="C831" s="304"/>
      <c r="D831" s="106"/>
      <c r="E831" s="106"/>
      <c r="F831" s="4"/>
      <c r="G831" s="40"/>
      <c r="H831" s="60"/>
      <c r="I831" s="9"/>
      <c r="J831" s="245"/>
      <c r="K831" s="32">
        <f t="shared" si="125"/>
        <v>0</v>
      </c>
      <c r="L831" s="32">
        <f t="shared" si="126"/>
        <v>0</v>
      </c>
      <c r="M831" s="318" t="str">
        <f t="shared" si="127"/>
        <v xml:space="preserve"> </v>
      </c>
      <c r="N831" s="239">
        <f t="shared" si="128"/>
        <v>0</v>
      </c>
      <c r="O831" s="95">
        <f t="shared" si="129"/>
        <v>0</v>
      </c>
      <c r="P831" s="95">
        <f t="shared" si="130"/>
        <v>0</v>
      </c>
      <c r="Q831" s="352">
        <f t="shared" si="131"/>
        <v>0</v>
      </c>
      <c r="R831" s="9"/>
      <c r="V831" s="32">
        <f t="shared" si="114"/>
        <v>0</v>
      </c>
    </row>
    <row r="832" spans="1:22" x14ac:dyDescent="0.2">
      <c r="A832" s="70">
        <f t="shared" si="115"/>
        <v>819</v>
      </c>
      <c r="B832" s="303">
        <f t="shared" si="124"/>
        <v>0</v>
      </c>
      <c r="C832" s="304"/>
      <c r="D832" s="106"/>
      <c r="E832" s="106"/>
      <c r="F832" s="4"/>
      <c r="G832" s="40"/>
      <c r="H832" s="60"/>
      <c r="I832" s="9"/>
      <c r="J832" s="245"/>
      <c r="K832" s="32">
        <f t="shared" si="125"/>
        <v>0</v>
      </c>
      <c r="L832" s="32">
        <f t="shared" si="126"/>
        <v>0</v>
      </c>
      <c r="M832" s="318" t="str">
        <f t="shared" si="127"/>
        <v xml:space="preserve"> </v>
      </c>
      <c r="N832" s="239">
        <f t="shared" si="128"/>
        <v>0</v>
      </c>
      <c r="O832" s="95">
        <f t="shared" si="129"/>
        <v>0</v>
      </c>
      <c r="P832" s="95">
        <f t="shared" si="130"/>
        <v>0</v>
      </c>
      <c r="Q832" s="352">
        <f t="shared" si="131"/>
        <v>0</v>
      </c>
      <c r="R832" s="9"/>
      <c r="V832" s="32">
        <f t="shared" si="114"/>
        <v>0</v>
      </c>
    </row>
    <row r="833" spans="1:22" x14ac:dyDescent="0.2">
      <c r="A833" s="70">
        <f t="shared" si="115"/>
        <v>820</v>
      </c>
      <c r="B833" s="303">
        <f t="shared" si="124"/>
        <v>0</v>
      </c>
      <c r="C833" s="304"/>
      <c r="D833" s="106"/>
      <c r="E833" s="106"/>
      <c r="F833" s="4"/>
      <c r="G833" s="40"/>
      <c r="H833" s="60"/>
      <c r="I833" s="9"/>
      <c r="J833" s="245"/>
      <c r="K833" s="32">
        <f t="shared" si="125"/>
        <v>0</v>
      </c>
      <c r="L833" s="32">
        <f t="shared" si="126"/>
        <v>0</v>
      </c>
      <c r="M833" s="318" t="str">
        <f t="shared" si="127"/>
        <v xml:space="preserve"> </v>
      </c>
      <c r="N833" s="239">
        <f t="shared" si="128"/>
        <v>0</v>
      </c>
      <c r="O833" s="95">
        <f t="shared" si="129"/>
        <v>0</v>
      </c>
      <c r="P833" s="95">
        <f t="shared" si="130"/>
        <v>0</v>
      </c>
      <c r="Q833" s="352">
        <f t="shared" si="131"/>
        <v>0</v>
      </c>
      <c r="R833" s="9"/>
      <c r="V833" s="32">
        <f t="shared" si="114"/>
        <v>0</v>
      </c>
    </row>
    <row r="834" spans="1:22" x14ac:dyDescent="0.2">
      <c r="A834" s="70">
        <f t="shared" si="115"/>
        <v>821</v>
      </c>
      <c r="B834" s="303">
        <f t="shared" si="124"/>
        <v>0</v>
      </c>
      <c r="C834" s="304"/>
      <c r="D834" s="106"/>
      <c r="E834" s="106"/>
      <c r="F834" s="4"/>
      <c r="G834" s="40"/>
      <c r="H834" s="60"/>
      <c r="I834" s="9"/>
      <c r="J834" s="245"/>
      <c r="K834" s="32">
        <f t="shared" si="125"/>
        <v>0</v>
      </c>
      <c r="L834" s="32">
        <f t="shared" si="126"/>
        <v>0</v>
      </c>
      <c r="M834" s="318" t="str">
        <f t="shared" si="127"/>
        <v xml:space="preserve"> </v>
      </c>
      <c r="N834" s="239">
        <f t="shared" si="128"/>
        <v>0</v>
      </c>
      <c r="O834" s="95">
        <f t="shared" si="129"/>
        <v>0</v>
      </c>
      <c r="P834" s="95">
        <f t="shared" si="130"/>
        <v>0</v>
      </c>
      <c r="Q834" s="352">
        <f t="shared" si="131"/>
        <v>0</v>
      </c>
      <c r="R834" s="9"/>
      <c r="V834" s="32">
        <f t="shared" si="114"/>
        <v>0</v>
      </c>
    </row>
    <row r="835" spans="1:22" x14ac:dyDescent="0.2">
      <c r="A835" s="70">
        <f t="shared" si="115"/>
        <v>822</v>
      </c>
      <c r="B835" s="303">
        <f t="shared" si="124"/>
        <v>0</v>
      </c>
      <c r="C835" s="304"/>
      <c r="D835" s="106"/>
      <c r="E835" s="106"/>
      <c r="F835" s="4"/>
      <c r="G835" s="40"/>
      <c r="H835" s="60"/>
      <c r="I835" s="9"/>
      <c r="J835" s="245"/>
      <c r="K835" s="32">
        <f t="shared" si="125"/>
        <v>0</v>
      </c>
      <c r="L835" s="32">
        <f t="shared" si="126"/>
        <v>0</v>
      </c>
      <c r="M835" s="318" t="str">
        <f t="shared" si="127"/>
        <v xml:space="preserve"> </v>
      </c>
      <c r="N835" s="239">
        <f t="shared" si="128"/>
        <v>0</v>
      </c>
      <c r="O835" s="95">
        <f t="shared" si="129"/>
        <v>0</v>
      </c>
      <c r="P835" s="95">
        <f t="shared" si="130"/>
        <v>0</v>
      </c>
      <c r="Q835" s="352">
        <f t="shared" si="131"/>
        <v>0</v>
      </c>
      <c r="R835" s="9"/>
      <c r="V835" s="32">
        <f t="shared" si="114"/>
        <v>0</v>
      </c>
    </row>
    <row r="836" spans="1:22" x14ac:dyDescent="0.2">
      <c r="A836" s="70">
        <f t="shared" si="115"/>
        <v>823</v>
      </c>
      <c r="B836" s="303">
        <f t="shared" si="124"/>
        <v>0</v>
      </c>
      <c r="C836" s="304"/>
      <c r="D836" s="106"/>
      <c r="E836" s="106"/>
      <c r="F836" s="4"/>
      <c r="G836" s="40"/>
      <c r="H836" s="60"/>
      <c r="I836" s="9"/>
      <c r="J836" s="245"/>
      <c r="K836" s="32">
        <f t="shared" si="125"/>
        <v>0</v>
      </c>
      <c r="L836" s="32">
        <f t="shared" si="126"/>
        <v>0</v>
      </c>
      <c r="M836" s="318" t="str">
        <f t="shared" si="127"/>
        <v xml:space="preserve"> </v>
      </c>
      <c r="N836" s="239">
        <f t="shared" si="128"/>
        <v>0</v>
      </c>
      <c r="O836" s="95">
        <f t="shared" si="129"/>
        <v>0</v>
      </c>
      <c r="P836" s="95">
        <f t="shared" si="130"/>
        <v>0</v>
      </c>
      <c r="Q836" s="352">
        <f t="shared" si="131"/>
        <v>0</v>
      </c>
      <c r="R836" s="9"/>
      <c r="V836" s="32">
        <f t="shared" si="114"/>
        <v>0</v>
      </c>
    </row>
    <row r="837" spans="1:22" x14ac:dyDescent="0.2">
      <c r="A837" s="70">
        <f t="shared" si="115"/>
        <v>824</v>
      </c>
      <c r="B837" s="303">
        <f t="shared" si="124"/>
        <v>0</v>
      </c>
      <c r="C837" s="304"/>
      <c r="D837" s="106"/>
      <c r="E837" s="106"/>
      <c r="F837" s="4"/>
      <c r="G837" s="40"/>
      <c r="H837" s="60"/>
      <c r="I837" s="9"/>
      <c r="J837" s="245"/>
      <c r="K837" s="32">
        <f t="shared" si="125"/>
        <v>0</v>
      </c>
      <c r="L837" s="32">
        <f t="shared" si="126"/>
        <v>0</v>
      </c>
      <c r="M837" s="318" t="str">
        <f t="shared" si="127"/>
        <v xml:space="preserve"> </v>
      </c>
      <c r="N837" s="239">
        <f t="shared" si="128"/>
        <v>0</v>
      </c>
      <c r="O837" s="95">
        <f t="shared" si="129"/>
        <v>0</v>
      </c>
      <c r="P837" s="95">
        <f t="shared" si="130"/>
        <v>0</v>
      </c>
      <c r="Q837" s="352">
        <f t="shared" si="131"/>
        <v>0</v>
      </c>
      <c r="R837" s="9"/>
      <c r="V837" s="32">
        <f t="shared" si="114"/>
        <v>0</v>
      </c>
    </row>
    <row r="838" spans="1:22" x14ac:dyDescent="0.2">
      <c r="A838" s="70">
        <f t="shared" si="115"/>
        <v>825</v>
      </c>
      <c r="B838" s="303">
        <f t="shared" si="124"/>
        <v>0</v>
      </c>
      <c r="C838" s="304"/>
      <c r="D838" s="106"/>
      <c r="E838" s="106"/>
      <c r="F838" s="4"/>
      <c r="G838" s="40"/>
      <c r="H838" s="60"/>
      <c r="I838" s="9"/>
      <c r="J838" s="245"/>
      <c r="K838" s="32">
        <f t="shared" si="125"/>
        <v>0</v>
      </c>
      <c r="L838" s="32">
        <f t="shared" si="126"/>
        <v>0</v>
      </c>
      <c r="M838" s="318" t="str">
        <f t="shared" si="127"/>
        <v xml:space="preserve"> </v>
      </c>
      <c r="N838" s="239">
        <f t="shared" si="128"/>
        <v>0</v>
      </c>
      <c r="O838" s="95">
        <f t="shared" si="129"/>
        <v>0</v>
      </c>
      <c r="P838" s="95">
        <f t="shared" si="130"/>
        <v>0</v>
      </c>
      <c r="Q838" s="352">
        <f t="shared" si="131"/>
        <v>0</v>
      </c>
      <c r="R838" s="9"/>
      <c r="V838" s="32">
        <f t="shared" si="114"/>
        <v>0</v>
      </c>
    </row>
    <row r="839" spans="1:22" x14ac:dyDescent="0.2">
      <c r="A839" s="70">
        <f t="shared" si="115"/>
        <v>826</v>
      </c>
      <c r="B839" s="303">
        <f t="shared" si="124"/>
        <v>0</v>
      </c>
      <c r="C839" s="304"/>
      <c r="D839" s="106"/>
      <c r="E839" s="106"/>
      <c r="F839" s="4"/>
      <c r="G839" s="40"/>
      <c r="H839" s="60"/>
      <c r="I839" s="9"/>
      <c r="J839" s="245"/>
      <c r="K839" s="32">
        <f t="shared" si="125"/>
        <v>0</v>
      </c>
      <c r="L839" s="32">
        <f t="shared" si="126"/>
        <v>0</v>
      </c>
      <c r="M839" s="318" t="str">
        <f t="shared" si="127"/>
        <v xml:space="preserve"> </v>
      </c>
      <c r="N839" s="239">
        <f t="shared" si="128"/>
        <v>0</v>
      </c>
      <c r="O839" s="95">
        <f t="shared" si="129"/>
        <v>0</v>
      </c>
      <c r="P839" s="95">
        <f t="shared" si="130"/>
        <v>0</v>
      </c>
      <c r="Q839" s="352">
        <f t="shared" si="131"/>
        <v>0</v>
      </c>
      <c r="R839" s="9"/>
      <c r="V839" s="32">
        <f t="shared" si="114"/>
        <v>0</v>
      </c>
    </row>
    <row r="840" spans="1:22" x14ac:dyDescent="0.2">
      <c r="A840" s="70">
        <f t="shared" si="115"/>
        <v>827</v>
      </c>
      <c r="B840" s="303">
        <f t="shared" si="124"/>
        <v>0</v>
      </c>
      <c r="C840" s="304"/>
      <c r="D840" s="106"/>
      <c r="E840" s="106"/>
      <c r="F840" s="4"/>
      <c r="G840" s="40"/>
      <c r="H840" s="60"/>
      <c r="I840" s="9"/>
      <c r="J840" s="245"/>
      <c r="K840" s="32">
        <f t="shared" si="125"/>
        <v>0</v>
      </c>
      <c r="L840" s="32">
        <f t="shared" si="126"/>
        <v>0</v>
      </c>
      <c r="M840" s="318" t="str">
        <f t="shared" si="127"/>
        <v xml:space="preserve"> </v>
      </c>
      <c r="N840" s="239">
        <f t="shared" si="128"/>
        <v>0</v>
      </c>
      <c r="O840" s="95">
        <f t="shared" si="129"/>
        <v>0</v>
      </c>
      <c r="P840" s="95">
        <f t="shared" si="130"/>
        <v>0</v>
      </c>
      <c r="Q840" s="352">
        <f t="shared" si="131"/>
        <v>0</v>
      </c>
      <c r="R840" s="9"/>
      <c r="V840" s="32">
        <f t="shared" si="114"/>
        <v>0</v>
      </c>
    </row>
    <row r="841" spans="1:22" x14ac:dyDescent="0.2">
      <c r="A841" s="70">
        <f t="shared" si="115"/>
        <v>828</v>
      </c>
      <c r="B841" s="303">
        <f t="shared" ref="B841:B904" si="132">IF(ISBLANK(E841),0,VLOOKUP(TRIM(E841),AllVarieties,4,FALSE))</f>
        <v>0</v>
      </c>
      <c r="C841" s="304"/>
      <c r="D841" s="106"/>
      <c r="E841" s="106"/>
      <c r="F841" s="4"/>
      <c r="G841" s="40"/>
      <c r="H841" s="60"/>
      <c r="I841" s="9"/>
      <c r="J841" s="245"/>
      <c r="K841" s="32">
        <f t="shared" ref="K841:K904" si="133">IF(ISNA(+B841),1,0)</f>
        <v>0</v>
      </c>
      <c r="L841" s="32">
        <f t="shared" ref="L841:L904" si="134">IF(ISERR(+B841),1,0)</f>
        <v>0</v>
      </c>
      <c r="M841" s="318" t="str">
        <f t="shared" ref="M841:M904" si="135">IF(+J841=0," ", IF(+J841=1," ","ERROR"))</f>
        <v xml:space="preserve"> </v>
      </c>
      <c r="N841" s="239">
        <f t="shared" ref="N841:N904" si="136">IF(+J841=1,IF(G841&gt;0, +G841, 0),0)</f>
        <v>0</v>
      </c>
      <c r="O841" s="95">
        <f t="shared" ref="O841:O904" si="137">IF(VALUE(F841)&lt;1,0,IF(VALUE(F841)&gt;17,0,VLOOKUP(VALUE(B841),T10Value,VALUE(F841)+1,FALSE)))</f>
        <v>0</v>
      </c>
      <c r="P841" s="95">
        <f t="shared" ref="P841:P904" si="138">ROUND(+N841,1)*O841</f>
        <v>0</v>
      </c>
      <c r="Q841" s="352">
        <f t="shared" ref="Q841:Q904" si="139">+P841*PDArate</f>
        <v>0</v>
      </c>
      <c r="R841" s="9"/>
      <c r="V841" s="32">
        <f t="shared" si="114"/>
        <v>0</v>
      </c>
    </row>
    <row r="842" spans="1:22" x14ac:dyDescent="0.2">
      <c r="A842" s="70">
        <f t="shared" si="115"/>
        <v>829</v>
      </c>
      <c r="B842" s="303">
        <f t="shared" si="132"/>
        <v>0</v>
      </c>
      <c r="C842" s="304"/>
      <c r="D842" s="106"/>
      <c r="E842" s="106"/>
      <c r="F842" s="4"/>
      <c r="G842" s="40"/>
      <c r="H842" s="60"/>
      <c r="I842" s="9"/>
      <c r="J842" s="245"/>
      <c r="K842" s="32">
        <f t="shared" si="133"/>
        <v>0</v>
      </c>
      <c r="L842" s="32">
        <f t="shared" si="134"/>
        <v>0</v>
      </c>
      <c r="M842" s="318" t="str">
        <f t="shared" si="135"/>
        <v xml:space="preserve"> </v>
      </c>
      <c r="N842" s="239">
        <f t="shared" si="136"/>
        <v>0</v>
      </c>
      <c r="O842" s="95">
        <f t="shared" si="137"/>
        <v>0</v>
      </c>
      <c r="P842" s="95">
        <f t="shared" si="138"/>
        <v>0</v>
      </c>
      <c r="Q842" s="352">
        <f t="shared" si="139"/>
        <v>0</v>
      </c>
      <c r="R842" s="9"/>
      <c r="V842" s="32">
        <f t="shared" si="114"/>
        <v>0</v>
      </c>
    </row>
    <row r="843" spans="1:22" x14ac:dyDescent="0.2">
      <c r="A843" s="70">
        <f t="shared" si="115"/>
        <v>830</v>
      </c>
      <c r="B843" s="303">
        <f t="shared" si="132"/>
        <v>0</v>
      </c>
      <c r="C843" s="304"/>
      <c r="D843" s="106"/>
      <c r="E843" s="106"/>
      <c r="F843" s="4"/>
      <c r="G843" s="40"/>
      <c r="H843" s="60"/>
      <c r="I843" s="9"/>
      <c r="J843" s="245"/>
      <c r="K843" s="32">
        <f t="shared" si="133"/>
        <v>0</v>
      </c>
      <c r="L843" s="32">
        <f t="shared" si="134"/>
        <v>0</v>
      </c>
      <c r="M843" s="318" t="str">
        <f t="shared" si="135"/>
        <v xml:space="preserve"> </v>
      </c>
      <c r="N843" s="239">
        <f t="shared" si="136"/>
        <v>0</v>
      </c>
      <c r="O843" s="95">
        <f t="shared" si="137"/>
        <v>0</v>
      </c>
      <c r="P843" s="95">
        <f t="shared" si="138"/>
        <v>0</v>
      </c>
      <c r="Q843" s="352">
        <f t="shared" si="139"/>
        <v>0</v>
      </c>
      <c r="R843" s="9"/>
      <c r="V843" s="32">
        <f t="shared" si="114"/>
        <v>0</v>
      </c>
    </row>
    <row r="844" spans="1:22" x14ac:dyDescent="0.2">
      <c r="A844" s="70">
        <f t="shared" si="115"/>
        <v>831</v>
      </c>
      <c r="B844" s="303">
        <f t="shared" si="132"/>
        <v>0</v>
      </c>
      <c r="C844" s="304"/>
      <c r="D844" s="106"/>
      <c r="E844" s="106"/>
      <c r="F844" s="4"/>
      <c r="G844" s="40"/>
      <c r="H844" s="60"/>
      <c r="I844" s="9"/>
      <c r="J844" s="245"/>
      <c r="K844" s="32">
        <f t="shared" si="133"/>
        <v>0</v>
      </c>
      <c r="L844" s="32">
        <f t="shared" si="134"/>
        <v>0</v>
      </c>
      <c r="M844" s="318" t="str">
        <f t="shared" si="135"/>
        <v xml:space="preserve"> </v>
      </c>
      <c r="N844" s="239">
        <f t="shared" si="136"/>
        <v>0</v>
      </c>
      <c r="O844" s="95">
        <f t="shared" si="137"/>
        <v>0</v>
      </c>
      <c r="P844" s="95">
        <f t="shared" si="138"/>
        <v>0</v>
      </c>
      <c r="Q844" s="352">
        <f t="shared" si="139"/>
        <v>0</v>
      </c>
      <c r="R844" s="9"/>
      <c r="V844" s="32">
        <f t="shared" si="114"/>
        <v>0</v>
      </c>
    </row>
    <row r="845" spans="1:22" x14ac:dyDescent="0.2">
      <c r="A845" s="70">
        <f t="shared" si="115"/>
        <v>832</v>
      </c>
      <c r="B845" s="303">
        <f t="shared" si="132"/>
        <v>0</v>
      </c>
      <c r="C845" s="304"/>
      <c r="D845" s="106"/>
      <c r="E845" s="106"/>
      <c r="F845" s="4"/>
      <c r="G845" s="40"/>
      <c r="H845" s="60"/>
      <c r="I845" s="9"/>
      <c r="J845" s="245"/>
      <c r="K845" s="32">
        <f t="shared" si="133"/>
        <v>0</v>
      </c>
      <c r="L845" s="32">
        <f t="shared" si="134"/>
        <v>0</v>
      </c>
      <c r="M845" s="318" t="str">
        <f t="shared" si="135"/>
        <v xml:space="preserve"> </v>
      </c>
      <c r="N845" s="239">
        <f t="shared" si="136"/>
        <v>0</v>
      </c>
      <c r="O845" s="95">
        <f t="shared" si="137"/>
        <v>0</v>
      </c>
      <c r="P845" s="95">
        <f t="shared" si="138"/>
        <v>0</v>
      </c>
      <c r="Q845" s="352">
        <f t="shared" si="139"/>
        <v>0</v>
      </c>
      <c r="R845" s="9"/>
      <c r="V845" s="32">
        <f t="shared" si="114"/>
        <v>0</v>
      </c>
    </row>
    <row r="846" spans="1:22" x14ac:dyDescent="0.2">
      <c r="A846" s="70">
        <f t="shared" si="115"/>
        <v>833</v>
      </c>
      <c r="B846" s="303">
        <f t="shared" si="132"/>
        <v>0</v>
      </c>
      <c r="C846" s="304"/>
      <c r="D846" s="106"/>
      <c r="E846" s="106"/>
      <c r="F846" s="4"/>
      <c r="G846" s="40"/>
      <c r="H846" s="60"/>
      <c r="I846" s="9"/>
      <c r="J846" s="245"/>
      <c r="K846" s="32">
        <f t="shared" si="133"/>
        <v>0</v>
      </c>
      <c r="L846" s="32">
        <f t="shared" si="134"/>
        <v>0</v>
      </c>
      <c r="M846" s="318" t="str">
        <f t="shared" si="135"/>
        <v xml:space="preserve"> </v>
      </c>
      <c r="N846" s="239">
        <f t="shared" si="136"/>
        <v>0</v>
      </c>
      <c r="O846" s="95">
        <f t="shared" si="137"/>
        <v>0</v>
      </c>
      <c r="P846" s="95">
        <f t="shared" si="138"/>
        <v>0</v>
      </c>
      <c r="Q846" s="352">
        <f t="shared" si="139"/>
        <v>0</v>
      </c>
      <c r="R846" s="9"/>
      <c r="V846" s="32">
        <f t="shared" si="114"/>
        <v>0</v>
      </c>
    </row>
    <row r="847" spans="1:22" x14ac:dyDescent="0.2">
      <c r="A847" s="70">
        <f t="shared" si="115"/>
        <v>834</v>
      </c>
      <c r="B847" s="303">
        <f t="shared" si="132"/>
        <v>0</v>
      </c>
      <c r="C847" s="304"/>
      <c r="D847" s="106"/>
      <c r="E847" s="106"/>
      <c r="F847" s="4"/>
      <c r="G847" s="40"/>
      <c r="H847" s="60"/>
      <c r="I847" s="9"/>
      <c r="J847" s="245"/>
      <c r="K847" s="32">
        <f t="shared" si="133"/>
        <v>0</v>
      </c>
      <c r="L847" s="32">
        <f t="shared" si="134"/>
        <v>0</v>
      </c>
      <c r="M847" s="318" t="str">
        <f t="shared" si="135"/>
        <v xml:space="preserve"> </v>
      </c>
      <c r="N847" s="239">
        <f t="shared" si="136"/>
        <v>0</v>
      </c>
      <c r="O847" s="95">
        <f t="shared" si="137"/>
        <v>0</v>
      </c>
      <c r="P847" s="95">
        <f t="shared" si="138"/>
        <v>0</v>
      </c>
      <c r="Q847" s="352">
        <f t="shared" si="139"/>
        <v>0</v>
      </c>
      <c r="R847" s="9"/>
      <c r="V847" s="32">
        <f t="shared" si="114"/>
        <v>0</v>
      </c>
    </row>
    <row r="848" spans="1:22" x14ac:dyDescent="0.2">
      <c r="A848" s="70">
        <f t="shared" si="115"/>
        <v>835</v>
      </c>
      <c r="B848" s="303">
        <f t="shared" si="132"/>
        <v>0</v>
      </c>
      <c r="C848" s="304"/>
      <c r="D848" s="106"/>
      <c r="E848" s="106"/>
      <c r="F848" s="4"/>
      <c r="G848" s="40"/>
      <c r="H848" s="60"/>
      <c r="I848" s="9"/>
      <c r="J848" s="245"/>
      <c r="K848" s="32">
        <f t="shared" si="133"/>
        <v>0</v>
      </c>
      <c r="L848" s="32">
        <f t="shared" si="134"/>
        <v>0</v>
      </c>
      <c r="M848" s="318" t="str">
        <f t="shared" si="135"/>
        <v xml:space="preserve"> </v>
      </c>
      <c r="N848" s="239">
        <f t="shared" si="136"/>
        <v>0</v>
      </c>
      <c r="O848" s="95">
        <f t="shared" si="137"/>
        <v>0</v>
      </c>
      <c r="P848" s="95">
        <f t="shared" si="138"/>
        <v>0</v>
      </c>
      <c r="Q848" s="352">
        <f t="shared" si="139"/>
        <v>0</v>
      </c>
      <c r="R848" s="9"/>
      <c r="V848" s="32">
        <f t="shared" si="114"/>
        <v>0</v>
      </c>
    </row>
    <row r="849" spans="1:22" x14ac:dyDescent="0.2">
      <c r="A849" s="70">
        <f t="shared" si="115"/>
        <v>836</v>
      </c>
      <c r="B849" s="303">
        <f t="shared" si="132"/>
        <v>0</v>
      </c>
      <c r="C849" s="304"/>
      <c r="D849" s="106"/>
      <c r="E849" s="106"/>
      <c r="F849" s="4"/>
      <c r="G849" s="40"/>
      <c r="H849" s="60"/>
      <c r="I849" s="9"/>
      <c r="J849" s="245"/>
      <c r="K849" s="32">
        <f t="shared" si="133"/>
        <v>0</v>
      </c>
      <c r="L849" s="32">
        <f t="shared" si="134"/>
        <v>0</v>
      </c>
      <c r="M849" s="318" t="str">
        <f t="shared" si="135"/>
        <v xml:space="preserve"> </v>
      </c>
      <c r="N849" s="239">
        <f t="shared" si="136"/>
        <v>0</v>
      </c>
      <c r="O849" s="95">
        <f t="shared" si="137"/>
        <v>0</v>
      </c>
      <c r="P849" s="95">
        <f t="shared" si="138"/>
        <v>0</v>
      </c>
      <c r="Q849" s="352">
        <f t="shared" si="139"/>
        <v>0</v>
      </c>
      <c r="R849" s="9"/>
      <c r="V849" s="32">
        <f t="shared" si="114"/>
        <v>0</v>
      </c>
    </row>
    <row r="850" spans="1:22" x14ac:dyDescent="0.2">
      <c r="A850" s="70">
        <f t="shared" si="115"/>
        <v>837</v>
      </c>
      <c r="B850" s="303">
        <f t="shared" si="132"/>
        <v>0</v>
      </c>
      <c r="C850" s="304"/>
      <c r="D850" s="106"/>
      <c r="E850" s="106"/>
      <c r="F850" s="4"/>
      <c r="G850" s="40"/>
      <c r="H850" s="60"/>
      <c r="I850" s="9"/>
      <c r="J850" s="245"/>
      <c r="K850" s="32">
        <f t="shared" si="133"/>
        <v>0</v>
      </c>
      <c r="L850" s="32">
        <f t="shared" si="134"/>
        <v>0</v>
      </c>
      <c r="M850" s="318" t="str">
        <f t="shared" si="135"/>
        <v xml:space="preserve"> </v>
      </c>
      <c r="N850" s="239">
        <f t="shared" si="136"/>
        <v>0</v>
      </c>
      <c r="O850" s="95">
        <f t="shared" si="137"/>
        <v>0</v>
      </c>
      <c r="P850" s="95">
        <f t="shared" si="138"/>
        <v>0</v>
      </c>
      <c r="Q850" s="352">
        <f t="shared" si="139"/>
        <v>0</v>
      </c>
      <c r="R850" s="9"/>
      <c r="V850" s="32">
        <f t="shared" si="114"/>
        <v>0</v>
      </c>
    </row>
    <row r="851" spans="1:22" x14ac:dyDescent="0.2">
      <c r="A851" s="70">
        <f t="shared" si="115"/>
        <v>838</v>
      </c>
      <c r="B851" s="303">
        <f t="shared" si="132"/>
        <v>0</v>
      </c>
      <c r="C851" s="304"/>
      <c r="D851" s="106"/>
      <c r="E851" s="106"/>
      <c r="F851" s="4"/>
      <c r="G851" s="40"/>
      <c r="H851" s="60"/>
      <c r="I851" s="9"/>
      <c r="J851" s="245"/>
      <c r="K851" s="32">
        <f t="shared" si="133"/>
        <v>0</v>
      </c>
      <c r="L851" s="32">
        <f t="shared" si="134"/>
        <v>0</v>
      </c>
      <c r="M851" s="318" t="str">
        <f t="shared" si="135"/>
        <v xml:space="preserve"> </v>
      </c>
      <c r="N851" s="239">
        <f t="shared" si="136"/>
        <v>0</v>
      </c>
      <c r="O851" s="95">
        <f t="shared" si="137"/>
        <v>0</v>
      </c>
      <c r="P851" s="95">
        <f t="shared" si="138"/>
        <v>0</v>
      </c>
      <c r="Q851" s="352">
        <f t="shared" si="139"/>
        <v>0</v>
      </c>
      <c r="R851" s="9"/>
      <c r="V851" s="32">
        <f t="shared" si="114"/>
        <v>0</v>
      </c>
    </row>
    <row r="852" spans="1:22" x14ac:dyDescent="0.2">
      <c r="A852" s="70">
        <f t="shared" si="115"/>
        <v>839</v>
      </c>
      <c r="B852" s="303">
        <f t="shared" si="132"/>
        <v>0</v>
      </c>
      <c r="C852" s="304"/>
      <c r="D852" s="106"/>
      <c r="E852" s="106"/>
      <c r="F852" s="4"/>
      <c r="G852" s="40"/>
      <c r="H852" s="60"/>
      <c r="I852" s="9"/>
      <c r="J852" s="245"/>
      <c r="K852" s="32">
        <f t="shared" si="133"/>
        <v>0</v>
      </c>
      <c r="L852" s="32">
        <f t="shared" si="134"/>
        <v>0</v>
      </c>
      <c r="M852" s="318" t="str">
        <f t="shared" si="135"/>
        <v xml:space="preserve"> </v>
      </c>
      <c r="N852" s="239">
        <f t="shared" si="136"/>
        <v>0</v>
      </c>
      <c r="O852" s="95">
        <f t="shared" si="137"/>
        <v>0</v>
      </c>
      <c r="P852" s="95">
        <f t="shared" si="138"/>
        <v>0</v>
      </c>
      <c r="Q852" s="352">
        <f t="shared" si="139"/>
        <v>0</v>
      </c>
      <c r="R852" s="9"/>
      <c r="V852" s="32">
        <f t="shared" si="114"/>
        <v>0</v>
      </c>
    </row>
    <row r="853" spans="1:22" x14ac:dyDescent="0.2">
      <c r="A853" s="70">
        <f t="shared" si="115"/>
        <v>840</v>
      </c>
      <c r="B853" s="303">
        <f t="shared" si="132"/>
        <v>0</v>
      </c>
      <c r="C853" s="304"/>
      <c r="D853" s="106"/>
      <c r="E853" s="106"/>
      <c r="F853" s="4"/>
      <c r="G853" s="40"/>
      <c r="H853" s="60"/>
      <c r="I853" s="9"/>
      <c r="J853" s="245"/>
      <c r="K853" s="32">
        <f t="shared" si="133"/>
        <v>0</v>
      </c>
      <c r="L853" s="32">
        <f t="shared" si="134"/>
        <v>0</v>
      </c>
      <c r="M853" s="318" t="str">
        <f t="shared" si="135"/>
        <v xml:space="preserve"> </v>
      </c>
      <c r="N853" s="239">
        <f t="shared" si="136"/>
        <v>0</v>
      </c>
      <c r="O853" s="95">
        <f t="shared" si="137"/>
        <v>0</v>
      </c>
      <c r="P853" s="95">
        <f t="shared" si="138"/>
        <v>0</v>
      </c>
      <c r="Q853" s="352">
        <f t="shared" si="139"/>
        <v>0</v>
      </c>
      <c r="R853" s="9"/>
      <c r="V853" s="32">
        <f t="shared" si="114"/>
        <v>0</v>
      </c>
    </row>
    <row r="854" spans="1:22" x14ac:dyDescent="0.2">
      <c r="A854" s="70">
        <f t="shared" si="115"/>
        <v>841</v>
      </c>
      <c r="B854" s="303">
        <f t="shared" si="132"/>
        <v>0</v>
      </c>
      <c r="C854" s="304"/>
      <c r="D854" s="106"/>
      <c r="E854" s="106"/>
      <c r="F854" s="4"/>
      <c r="G854" s="40"/>
      <c r="H854" s="60"/>
      <c r="I854" s="9"/>
      <c r="J854" s="245"/>
      <c r="K854" s="32">
        <f t="shared" si="133"/>
        <v>0</v>
      </c>
      <c r="L854" s="32">
        <f t="shared" si="134"/>
        <v>0</v>
      </c>
      <c r="M854" s="318" t="str">
        <f t="shared" si="135"/>
        <v xml:space="preserve"> </v>
      </c>
      <c r="N854" s="239">
        <f t="shared" si="136"/>
        <v>0</v>
      </c>
      <c r="O854" s="95">
        <f t="shared" si="137"/>
        <v>0</v>
      </c>
      <c r="P854" s="95">
        <f t="shared" si="138"/>
        <v>0</v>
      </c>
      <c r="Q854" s="352">
        <f t="shared" si="139"/>
        <v>0</v>
      </c>
      <c r="R854" s="9"/>
      <c r="V854" s="32">
        <f t="shared" si="114"/>
        <v>0</v>
      </c>
    </row>
    <row r="855" spans="1:22" x14ac:dyDescent="0.2">
      <c r="A855" s="70">
        <f t="shared" si="115"/>
        <v>842</v>
      </c>
      <c r="B855" s="303">
        <f t="shared" si="132"/>
        <v>0</v>
      </c>
      <c r="C855" s="304"/>
      <c r="D855" s="106"/>
      <c r="E855" s="106"/>
      <c r="F855" s="4"/>
      <c r="G855" s="40"/>
      <c r="H855" s="60"/>
      <c r="I855" s="9"/>
      <c r="J855" s="245"/>
      <c r="K855" s="32">
        <f t="shared" si="133"/>
        <v>0</v>
      </c>
      <c r="L855" s="32">
        <f t="shared" si="134"/>
        <v>0</v>
      </c>
      <c r="M855" s="318" t="str">
        <f t="shared" si="135"/>
        <v xml:space="preserve"> </v>
      </c>
      <c r="N855" s="239">
        <f t="shared" si="136"/>
        <v>0</v>
      </c>
      <c r="O855" s="95">
        <f t="shared" si="137"/>
        <v>0</v>
      </c>
      <c r="P855" s="95">
        <f t="shared" si="138"/>
        <v>0</v>
      </c>
      <c r="Q855" s="352">
        <f t="shared" si="139"/>
        <v>0</v>
      </c>
      <c r="R855" s="9"/>
      <c r="V855" s="32">
        <f t="shared" si="114"/>
        <v>0</v>
      </c>
    </row>
    <row r="856" spans="1:22" x14ac:dyDescent="0.2">
      <c r="A856" s="70">
        <f t="shared" si="115"/>
        <v>843</v>
      </c>
      <c r="B856" s="303">
        <f t="shared" si="132"/>
        <v>0</v>
      </c>
      <c r="C856" s="304"/>
      <c r="D856" s="106"/>
      <c r="E856" s="106"/>
      <c r="F856" s="4"/>
      <c r="G856" s="40"/>
      <c r="H856" s="60"/>
      <c r="I856" s="9"/>
      <c r="J856" s="245"/>
      <c r="K856" s="32">
        <f t="shared" si="133"/>
        <v>0</v>
      </c>
      <c r="L856" s="32">
        <f t="shared" si="134"/>
        <v>0</v>
      </c>
      <c r="M856" s="318" t="str">
        <f t="shared" si="135"/>
        <v xml:space="preserve"> </v>
      </c>
      <c r="N856" s="239">
        <f t="shared" si="136"/>
        <v>0</v>
      </c>
      <c r="O856" s="95">
        <f t="shared" si="137"/>
        <v>0</v>
      </c>
      <c r="P856" s="95">
        <f t="shared" si="138"/>
        <v>0</v>
      </c>
      <c r="Q856" s="352">
        <f t="shared" si="139"/>
        <v>0</v>
      </c>
      <c r="R856" s="9"/>
      <c r="V856" s="32">
        <f t="shared" si="114"/>
        <v>0</v>
      </c>
    </row>
    <row r="857" spans="1:22" x14ac:dyDescent="0.2">
      <c r="A857" s="70">
        <f t="shared" si="115"/>
        <v>844</v>
      </c>
      <c r="B857" s="303">
        <f t="shared" si="132"/>
        <v>0</v>
      </c>
      <c r="C857" s="304"/>
      <c r="D857" s="106"/>
      <c r="E857" s="106"/>
      <c r="F857" s="4"/>
      <c r="G857" s="40"/>
      <c r="H857" s="60"/>
      <c r="I857" s="9"/>
      <c r="J857" s="245"/>
      <c r="K857" s="32">
        <f t="shared" si="133"/>
        <v>0</v>
      </c>
      <c r="L857" s="32">
        <f t="shared" si="134"/>
        <v>0</v>
      </c>
      <c r="M857" s="318" t="str">
        <f t="shared" si="135"/>
        <v xml:space="preserve"> </v>
      </c>
      <c r="N857" s="239">
        <f t="shared" si="136"/>
        <v>0</v>
      </c>
      <c r="O857" s="95">
        <f t="shared" si="137"/>
        <v>0</v>
      </c>
      <c r="P857" s="95">
        <f t="shared" si="138"/>
        <v>0</v>
      </c>
      <c r="Q857" s="352">
        <f t="shared" si="139"/>
        <v>0</v>
      </c>
      <c r="R857" s="9"/>
      <c r="V857" s="32">
        <f t="shared" si="114"/>
        <v>0</v>
      </c>
    </row>
    <row r="858" spans="1:22" x14ac:dyDescent="0.2">
      <c r="A858" s="70">
        <f t="shared" si="115"/>
        <v>845</v>
      </c>
      <c r="B858" s="303">
        <f t="shared" si="132"/>
        <v>0</v>
      </c>
      <c r="C858" s="304"/>
      <c r="D858" s="106"/>
      <c r="E858" s="106"/>
      <c r="F858" s="4"/>
      <c r="G858" s="40"/>
      <c r="H858" s="60"/>
      <c r="I858" s="9"/>
      <c r="J858" s="245"/>
      <c r="K858" s="32">
        <f t="shared" si="133"/>
        <v>0</v>
      </c>
      <c r="L858" s="32">
        <f t="shared" si="134"/>
        <v>0</v>
      </c>
      <c r="M858" s="318" t="str">
        <f t="shared" si="135"/>
        <v xml:space="preserve"> </v>
      </c>
      <c r="N858" s="239">
        <f t="shared" si="136"/>
        <v>0</v>
      </c>
      <c r="O858" s="95">
        <f t="shared" si="137"/>
        <v>0</v>
      </c>
      <c r="P858" s="95">
        <f t="shared" si="138"/>
        <v>0</v>
      </c>
      <c r="Q858" s="352">
        <f t="shared" si="139"/>
        <v>0</v>
      </c>
      <c r="R858" s="9"/>
      <c r="V858" s="32">
        <f t="shared" si="114"/>
        <v>0</v>
      </c>
    </row>
    <row r="859" spans="1:22" x14ac:dyDescent="0.2">
      <c r="A859" s="70">
        <f t="shared" si="115"/>
        <v>846</v>
      </c>
      <c r="B859" s="303">
        <f t="shared" si="132"/>
        <v>0</v>
      </c>
      <c r="C859" s="304"/>
      <c r="D859" s="106"/>
      <c r="E859" s="106"/>
      <c r="F859" s="4"/>
      <c r="G859" s="40"/>
      <c r="H859" s="60"/>
      <c r="I859" s="9"/>
      <c r="J859" s="245"/>
      <c r="K859" s="32">
        <f t="shared" si="133"/>
        <v>0</v>
      </c>
      <c r="L859" s="32">
        <f t="shared" si="134"/>
        <v>0</v>
      </c>
      <c r="M859" s="318" t="str">
        <f t="shared" si="135"/>
        <v xml:space="preserve"> </v>
      </c>
      <c r="N859" s="239">
        <f t="shared" si="136"/>
        <v>0</v>
      </c>
      <c r="O859" s="95">
        <f t="shared" si="137"/>
        <v>0</v>
      </c>
      <c r="P859" s="95">
        <f t="shared" si="138"/>
        <v>0</v>
      </c>
      <c r="Q859" s="352">
        <f t="shared" si="139"/>
        <v>0</v>
      </c>
      <c r="R859" s="9"/>
      <c r="V859" s="32">
        <f t="shared" si="114"/>
        <v>0</v>
      </c>
    </row>
    <row r="860" spans="1:22" x14ac:dyDescent="0.2">
      <c r="A860" s="70">
        <f t="shared" si="115"/>
        <v>847</v>
      </c>
      <c r="B860" s="303">
        <f t="shared" si="132"/>
        <v>0</v>
      </c>
      <c r="C860" s="304"/>
      <c r="D860" s="106"/>
      <c r="E860" s="106"/>
      <c r="F860" s="4"/>
      <c r="G860" s="40"/>
      <c r="H860" s="60"/>
      <c r="I860" s="9"/>
      <c r="J860" s="245"/>
      <c r="K860" s="32">
        <f t="shared" si="133"/>
        <v>0</v>
      </c>
      <c r="L860" s="32">
        <f t="shared" si="134"/>
        <v>0</v>
      </c>
      <c r="M860" s="318" t="str">
        <f t="shared" si="135"/>
        <v xml:space="preserve"> </v>
      </c>
      <c r="N860" s="239">
        <f t="shared" si="136"/>
        <v>0</v>
      </c>
      <c r="O860" s="95">
        <f t="shared" si="137"/>
        <v>0</v>
      </c>
      <c r="P860" s="95">
        <f t="shared" si="138"/>
        <v>0</v>
      </c>
      <c r="Q860" s="352">
        <f t="shared" si="139"/>
        <v>0</v>
      </c>
      <c r="R860" s="9"/>
      <c r="V860" s="32">
        <f t="shared" si="114"/>
        <v>0</v>
      </c>
    </row>
    <row r="861" spans="1:22" x14ac:dyDescent="0.2">
      <c r="A861" s="70">
        <f t="shared" si="115"/>
        <v>848</v>
      </c>
      <c r="B861" s="303">
        <f t="shared" si="132"/>
        <v>0</v>
      </c>
      <c r="C861" s="304"/>
      <c r="D861" s="106"/>
      <c r="E861" s="106"/>
      <c r="F861" s="4"/>
      <c r="G861" s="40"/>
      <c r="H861" s="60"/>
      <c r="I861" s="9"/>
      <c r="J861" s="245"/>
      <c r="K861" s="32">
        <f t="shared" si="133"/>
        <v>0</v>
      </c>
      <c r="L861" s="32">
        <f t="shared" si="134"/>
        <v>0</v>
      </c>
      <c r="M861" s="318" t="str">
        <f t="shared" si="135"/>
        <v xml:space="preserve"> </v>
      </c>
      <c r="N861" s="239">
        <f t="shared" si="136"/>
        <v>0</v>
      </c>
      <c r="O861" s="95">
        <f t="shared" si="137"/>
        <v>0</v>
      </c>
      <c r="P861" s="95">
        <f t="shared" si="138"/>
        <v>0</v>
      </c>
      <c r="Q861" s="352">
        <f t="shared" si="139"/>
        <v>0</v>
      </c>
      <c r="R861" s="9"/>
      <c r="V861" s="32">
        <f t="shared" si="114"/>
        <v>0</v>
      </c>
    </row>
    <row r="862" spans="1:22" x14ac:dyDescent="0.2">
      <c r="A862" s="70">
        <f t="shared" si="115"/>
        <v>849</v>
      </c>
      <c r="B862" s="303">
        <f t="shared" si="132"/>
        <v>0</v>
      </c>
      <c r="C862" s="304"/>
      <c r="D862" s="106"/>
      <c r="E862" s="106"/>
      <c r="F862" s="4"/>
      <c r="G862" s="40"/>
      <c r="H862" s="60"/>
      <c r="I862" s="9"/>
      <c r="J862" s="245"/>
      <c r="K862" s="32">
        <f t="shared" si="133"/>
        <v>0</v>
      </c>
      <c r="L862" s="32">
        <f t="shared" si="134"/>
        <v>0</v>
      </c>
      <c r="M862" s="318" t="str">
        <f t="shared" si="135"/>
        <v xml:space="preserve"> </v>
      </c>
      <c r="N862" s="239">
        <f t="shared" si="136"/>
        <v>0</v>
      </c>
      <c r="O862" s="95">
        <f t="shared" si="137"/>
        <v>0</v>
      </c>
      <c r="P862" s="95">
        <f t="shared" si="138"/>
        <v>0</v>
      </c>
      <c r="Q862" s="352">
        <f t="shared" si="139"/>
        <v>0</v>
      </c>
      <c r="R862" s="9"/>
      <c r="V862" s="32">
        <f t="shared" si="114"/>
        <v>0</v>
      </c>
    </row>
    <row r="863" spans="1:22" x14ac:dyDescent="0.2">
      <c r="A863" s="70">
        <f t="shared" si="115"/>
        <v>850</v>
      </c>
      <c r="B863" s="303">
        <f t="shared" si="132"/>
        <v>0</v>
      </c>
      <c r="C863" s="304"/>
      <c r="D863" s="106"/>
      <c r="E863" s="106"/>
      <c r="F863" s="4"/>
      <c r="G863" s="40"/>
      <c r="H863" s="60"/>
      <c r="I863" s="9"/>
      <c r="J863" s="245"/>
      <c r="K863" s="32">
        <f t="shared" si="133"/>
        <v>0</v>
      </c>
      <c r="L863" s="32">
        <f t="shared" si="134"/>
        <v>0</v>
      </c>
      <c r="M863" s="318" t="str">
        <f t="shared" si="135"/>
        <v xml:space="preserve"> </v>
      </c>
      <c r="N863" s="239">
        <f t="shared" si="136"/>
        <v>0</v>
      </c>
      <c r="O863" s="95">
        <f t="shared" si="137"/>
        <v>0</v>
      </c>
      <c r="P863" s="95">
        <f t="shared" si="138"/>
        <v>0</v>
      </c>
      <c r="Q863" s="352">
        <f t="shared" si="139"/>
        <v>0</v>
      </c>
      <c r="R863" s="9"/>
      <c r="V863" s="32">
        <f t="shared" si="114"/>
        <v>0</v>
      </c>
    </row>
    <row r="864" spans="1:22" x14ac:dyDescent="0.2">
      <c r="A864" s="70">
        <f t="shared" si="115"/>
        <v>851</v>
      </c>
      <c r="B864" s="303">
        <f t="shared" si="132"/>
        <v>0</v>
      </c>
      <c r="C864" s="304"/>
      <c r="D864" s="106"/>
      <c r="E864" s="106"/>
      <c r="F864" s="4"/>
      <c r="G864" s="40"/>
      <c r="H864" s="60"/>
      <c r="I864" s="9"/>
      <c r="J864" s="245"/>
      <c r="K864" s="32">
        <f t="shared" si="133"/>
        <v>0</v>
      </c>
      <c r="L864" s="32">
        <f t="shared" si="134"/>
        <v>0</v>
      </c>
      <c r="M864" s="318" t="str">
        <f t="shared" si="135"/>
        <v xml:space="preserve"> </v>
      </c>
      <c r="N864" s="239">
        <f t="shared" si="136"/>
        <v>0</v>
      </c>
      <c r="O864" s="95">
        <f t="shared" si="137"/>
        <v>0</v>
      </c>
      <c r="P864" s="95">
        <f t="shared" si="138"/>
        <v>0</v>
      </c>
      <c r="Q864" s="352">
        <f t="shared" si="139"/>
        <v>0</v>
      </c>
      <c r="R864" s="9"/>
      <c r="V864" s="32">
        <f t="shared" si="114"/>
        <v>0</v>
      </c>
    </row>
    <row r="865" spans="1:22" x14ac:dyDescent="0.2">
      <c r="A865" s="70">
        <f t="shared" si="115"/>
        <v>852</v>
      </c>
      <c r="B865" s="303">
        <f t="shared" si="132"/>
        <v>0</v>
      </c>
      <c r="C865" s="304"/>
      <c r="D865" s="106"/>
      <c r="E865" s="106"/>
      <c r="F865" s="4"/>
      <c r="G865" s="40"/>
      <c r="H865" s="60"/>
      <c r="I865" s="9"/>
      <c r="J865" s="245"/>
      <c r="K865" s="32">
        <f t="shared" si="133"/>
        <v>0</v>
      </c>
      <c r="L865" s="32">
        <f t="shared" si="134"/>
        <v>0</v>
      </c>
      <c r="M865" s="318" t="str">
        <f t="shared" si="135"/>
        <v xml:space="preserve"> </v>
      </c>
      <c r="N865" s="239">
        <f t="shared" si="136"/>
        <v>0</v>
      </c>
      <c r="O865" s="95">
        <f t="shared" si="137"/>
        <v>0</v>
      </c>
      <c r="P865" s="95">
        <f t="shared" si="138"/>
        <v>0</v>
      </c>
      <c r="Q865" s="352">
        <f t="shared" si="139"/>
        <v>0</v>
      </c>
      <c r="R865" s="9"/>
      <c r="V865" s="32">
        <f t="shared" si="114"/>
        <v>0</v>
      </c>
    </row>
    <row r="866" spans="1:22" x14ac:dyDescent="0.2">
      <c r="A866" s="70">
        <f t="shared" si="115"/>
        <v>853</v>
      </c>
      <c r="B866" s="303">
        <f t="shared" si="132"/>
        <v>0</v>
      </c>
      <c r="C866" s="304"/>
      <c r="D866" s="106"/>
      <c r="E866" s="106"/>
      <c r="F866" s="4"/>
      <c r="G866" s="40"/>
      <c r="H866" s="60"/>
      <c r="I866" s="9"/>
      <c r="J866" s="245"/>
      <c r="K866" s="32">
        <f t="shared" si="133"/>
        <v>0</v>
      </c>
      <c r="L866" s="32">
        <f t="shared" si="134"/>
        <v>0</v>
      </c>
      <c r="M866" s="318" t="str">
        <f t="shared" si="135"/>
        <v xml:space="preserve"> </v>
      </c>
      <c r="N866" s="239">
        <f t="shared" si="136"/>
        <v>0</v>
      </c>
      <c r="O866" s="95">
        <f t="shared" si="137"/>
        <v>0</v>
      </c>
      <c r="P866" s="95">
        <f t="shared" si="138"/>
        <v>0</v>
      </c>
      <c r="Q866" s="352">
        <f t="shared" si="139"/>
        <v>0</v>
      </c>
      <c r="R866" s="9"/>
      <c r="V866" s="32">
        <f t="shared" si="114"/>
        <v>0</v>
      </c>
    </row>
    <row r="867" spans="1:22" x14ac:dyDescent="0.2">
      <c r="A867" s="70">
        <f t="shared" si="115"/>
        <v>854</v>
      </c>
      <c r="B867" s="303">
        <f t="shared" si="132"/>
        <v>0</v>
      </c>
      <c r="C867" s="304"/>
      <c r="D867" s="106"/>
      <c r="E867" s="106"/>
      <c r="F867" s="4"/>
      <c r="G867" s="40"/>
      <c r="H867" s="60"/>
      <c r="I867" s="9"/>
      <c r="J867" s="245"/>
      <c r="K867" s="32">
        <f t="shared" si="133"/>
        <v>0</v>
      </c>
      <c r="L867" s="32">
        <f t="shared" si="134"/>
        <v>0</v>
      </c>
      <c r="M867" s="318" t="str">
        <f t="shared" si="135"/>
        <v xml:space="preserve"> </v>
      </c>
      <c r="N867" s="239">
        <f t="shared" si="136"/>
        <v>0</v>
      </c>
      <c r="O867" s="95">
        <f t="shared" si="137"/>
        <v>0</v>
      </c>
      <c r="P867" s="95">
        <f t="shared" si="138"/>
        <v>0</v>
      </c>
      <c r="Q867" s="352">
        <f t="shared" si="139"/>
        <v>0</v>
      </c>
      <c r="R867" s="9"/>
      <c r="V867" s="32">
        <f t="shared" si="114"/>
        <v>0</v>
      </c>
    </row>
    <row r="868" spans="1:22" x14ac:dyDescent="0.2">
      <c r="A868" s="70">
        <f t="shared" si="115"/>
        <v>855</v>
      </c>
      <c r="B868" s="303">
        <f t="shared" si="132"/>
        <v>0</v>
      </c>
      <c r="C868" s="304"/>
      <c r="D868" s="106"/>
      <c r="E868" s="106"/>
      <c r="F868" s="4"/>
      <c r="G868" s="40"/>
      <c r="H868" s="60"/>
      <c r="I868" s="9"/>
      <c r="J868" s="245"/>
      <c r="K868" s="32">
        <f t="shared" si="133"/>
        <v>0</v>
      </c>
      <c r="L868" s="32">
        <f t="shared" si="134"/>
        <v>0</v>
      </c>
      <c r="M868" s="318" t="str">
        <f t="shared" si="135"/>
        <v xml:space="preserve"> </v>
      </c>
      <c r="N868" s="239">
        <f t="shared" si="136"/>
        <v>0</v>
      </c>
      <c r="O868" s="95">
        <f t="shared" si="137"/>
        <v>0</v>
      </c>
      <c r="P868" s="95">
        <f t="shared" si="138"/>
        <v>0</v>
      </c>
      <c r="Q868" s="352">
        <f t="shared" si="139"/>
        <v>0</v>
      </c>
      <c r="R868" s="9"/>
      <c r="V868" s="32">
        <f t="shared" si="114"/>
        <v>0</v>
      </c>
    </row>
    <row r="869" spans="1:22" x14ac:dyDescent="0.2">
      <c r="A869" s="70">
        <f t="shared" si="115"/>
        <v>856</v>
      </c>
      <c r="B869" s="303">
        <f t="shared" si="132"/>
        <v>0</v>
      </c>
      <c r="C869" s="304"/>
      <c r="D869" s="106"/>
      <c r="E869" s="106"/>
      <c r="F869" s="4"/>
      <c r="G869" s="40"/>
      <c r="H869" s="60"/>
      <c r="I869" s="9"/>
      <c r="J869" s="245"/>
      <c r="K869" s="32">
        <f t="shared" si="133"/>
        <v>0</v>
      </c>
      <c r="L869" s="32">
        <f t="shared" si="134"/>
        <v>0</v>
      </c>
      <c r="M869" s="318" t="str">
        <f t="shared" si="135"/>
        <v xml:space="preserve"> </v>
      </c>
      <c r="N869" s="239">
        <f t="shared" si="136"/>
        <v>0</v>
      </c>
      <c r="O869" s="95">
        <f t="shared" si="137"/>
        <v>0</v>
      </c>
      <c r="P869" s="95">
        <f t="shared" si="138"/>
        <v>0</v>
      </c>
      <c r="Q869" s="352">
        <f t="shared" si="139"/>
        <v>0</v>
      </c>
      <c r="R869" s="9"/>
      <c r="V869" s="32">
        <f t="shared" si="114"/>
        <v>0</v>
      </c>
    </row>
    <row r="870" spans="1:22" x14ac:dyDescent="0.2">
      <c r="A870" s="70">
        <f t="shared" si="115"/>
        <v>857</v>
      </c>
      <c r="B870" s="303">
        <f t="shared" si="132"/>
        <v>0</v>
      </c>
      <c r="C870" s="304"/>
      <c r="D870" s="106"/>
      <c r="E870" s="106"/>
      <c r="F870" s="4"/>
      <c r="G870" s="40"/>
      <c r="H870" s="60"/>
      <c r="I870" s="9"/>
      <c r="J870" s="245"/>
      <c r="K870" s="32">
        <f t="shared" si="133"/>
        <v>0</v>
      </c>
      <c r="L870" s="32">
        <f t="shared" si="134"/>
        <v>0</v>
      </c>
      <c r="M870" s="318" t="str">
        <f t="shared" si="135"/>
        <v xml:space="preserve"> </v>
      </c>
      <c r="N870" s="239">
        <f t="shared" si="136"/>
        <v>0</v>
      </c>
      <c r="O870" s="95">
        <f t="shared" si="137"/>
        <v>0</v>
      </c>
      <c r="P870" s="95">
        <f t="shared" si="138"/>
        <v>0</v>
      </c>
      <c r="Q870" s="352">
        <f t="shared" si="139"/>
        <v>0</v>
      </c>
      <c r="R870" s="9"/>
      <c r="V870" s="32">
        <f t="shared" si="114"/>
        <v>0</v>
      </c>
    </row>
    <row r="871" spans="1:22" x14ac:dyDescent="0.2">
      <c r="A871" s="70">
        <f t="shared" si="115"/>
        <v>858</v>
      </c>
      <c r="B871" s="303">
        <f t="shared" si="132"/>
        <v>0</v>
      </c>
      <c r="C871" s="304"/>
      <c r="D871" s="106"/>
      <c r="E871" s="106"/>
      <c r="F871" s="4"/>
      <c r="G871" s="40"/>
      <c r="H871" s="60"/>
      <c r="I871" s="9"/>
      <c r="J871" s="245"/>
      <c r="K871" s="32">
        <f t="shared" si="133"/>
        <v>0</v>
      </c>
      <c r="L871" s="32">
        <f t="shared" si="134"/>
        <v>0</v>
      </c>
      <c r="M871" s="318" t="str">
        <f t="shared" si="135"/>
        <v xml:space="preserve"> </v>
      </c>
      <c r="N871" s="239">
        <f t="shared" si="136"/>
        <v>0</v>
      </c>
      <c r="O871" s="95">
        <f t="shared" si="137"/>
        <v>0</v>
      </c>
      <c r="P871" s="95">
        <f t="shared" si="138"/>
        <v>0</v>
      </c>
      <c r="Q871" s="352">
        <f t="shared" si="139"/>
        <v>0</v>
      </c>
      <c r="R871" s="9"/>
      <c r="V871" s="32">
        <f t="shared" si="114"/>
        <v>0</v>
      </c>
    </row>
    <row r="872" spans="1:22" x14ac:dyDescent="0.2">
      <c r="A872" s="70">
        <f t="shared" si="115"/>
        <v>859</v>
      </c>
      <c r="B872" s="303">
        <f t="shared" si="132"/>
        <v>0</v>
      </c>
      <c r="C872" s="304"/>
      <c r="D872" s="106"/>
      <c r="E872" s="106"/>
      <c r="F872" s="4"/>
      <c r="G872" s="40"/>
      <c r="H872" s="60"/>
      <c r="I872" s="9"/>
      <c r="J872" s="245"/>
      <c r="K872" s="32">
        <f t="shared" si="133"/>
        <v>0</v>
      </c>
      <c r="L872" s="32">
        <f t="shared" si="134"/>
        <v>0</v>
      </c>
      <c r="M872" s="318" t="str">
        <f t="shared" si="135"/>
        <v xml:space="preserve"> </v>
      </c>
      <c r="N872" s="239">
        <f t="shared" si="136"/>
        <v>0</v>
      </c>
      <c r="O872" s="95">
        <f t="shared" si="137"/>
        <v>0</v>
      </c>
      <c r="P872" s="95">
        <f t="shared" si="138"/>
        <v>0</v>
      </c>
      <c r="Q872" s="352">
        <f t="shared" si="139"/>
        <v>0</v>
      </c>
      <c r="R872" s="9"/>
      <c r="V872" s="32">
        <f t="shared" si="114"/>
        <v>0</v>
      </c>
    </row>
    <row r="873" spans="1:22" x14ac:dyDescent="0.2">
      <c r="A873" s="70">
        <f t="shared" si="115"/>
        <v>860</v>
      </c>
      <c r="B873" s="303">
        <f t="shared" si="132"/>
        <v>0</v>
      </c>
      <c r="C873" s="304"/>
      <c r="D873" s="106"/>
      <c r="E873" s="106"/>
      <c r="F873" s="4"/>
      <c r="G873" s="40"/>
      <c r="H873" s="60"/>
      <c r="I873" s="9"/>
      <c r="J873" s="245"/>
      <c r="K873" s="32">
        <f t="shared" si="133"/>
        <v>0</v>
      </c>
      <c r="L873" s="32">
        <f t="shared" si="134"/>
        <v>0</v>
      </c>
      <c r="M873" s="318" t="str">
        <f t="shared" si="135"/>
        <v xml:space="preserve"> </v>
      </c>
      <c r="N873" s="239">
        <f t="shared" si="136"/>
        <v>0</v>
      </c>
      <c r="O873" s="95">
        <f t="shared" si="137"/>
        <v>0</v>
      </c>
      <c r="P873" s="95">
        <f t="shared" si="138"/>
        <v>0</v>
      </c>
      <c r="Q873" s="352">
        <f t="shared" si="139"/>
        <v>0</v>
      </c>
      <c r="R873" s="9"/>
      <c r="V873" s="32">
        <f t="shared" si="114"/>
        <v>0</v>
      </c>
    </row>
    <row r="874" spans="1:22" x14ac:dyDescent="0.2">
      <c r="A874" s="70">
        <f t="shared" si="115"/>
        <v>861</v>
      </c>
      <c r="B874" s="303">
        <f t="shared" si="132"/>
        <v>0</v>
      </c>
      <c r="C874" s="304"/>
      <c r="D874" s="106"/>
      <c r="E874" s="106"/>
      <c r="F874" s="4"/>
      <c r="G874" s="40"/>
      <c r="H874" s="60"/>
      <c r="I874" s="9"/>
      <c r="J874" s="245"/>
      <c r="K874" s="32">
        <f t="shared" si="133"/>
        <v>0</v>
      </c>
      <c r="L874" s="32">
        <f t="shared" si="134"/>
        <v>0</v>
      </c>
      <c r="M874" s="318" t="str">
        <f t="shared" si="135"/>
        <v xml:space="preserve"> </v>
      </c>
      <c r="N874" s="239">
        <f t="shared" si="136"/>
        <v>0</v>
      </c>
      <c r="O874" s="95">
        <f t="shared" si="137"/>
        <v>0</v>
      </c>
      <c r="P874" s="95">
        <f t="shared" si="138"/>
        <v>0</v>
      </c>
      <c r="Q874" s="352">
        <f t="shared" si="139"/>
        <v>0</v>
      </c>
      <c r="R874" s="9"/>
      <c r="V874" s="32">
        <f t="shared" si="114"/>
        <v>0</v>
      </c>
    </row>
    <row r="875" spans="1:22" x14ac:dyDescent="0.2">
      <c r="A875" s="70">
        <f t="shared" si="115"/>
        <v>862</v>
      </c>
      <c r="B875" s="303">
        <f t="shared" si="132"/>
        <v>0</v>
      </c>
      <c r="C875" s="304"/>
      <c r="D875" s="106"/>
      <c r="E875" s="106"/>
      <c r="F875" s="4"/>
      <c r="G875" s="40"/>
      <c r="H875" s="60"/>
      <c r="I875" s="9"/>
      <c r="J875" s="245"/>
      <c r="K875" s="32">
        <f t="shared" si="133"/>
        <v>0</v>
      </c>
      <c r="L875" s="32">
        <f t="shared" si="134"/>
        <v>0</v>
      </c>
      <c r="M875" s="318" t="str">
        <f t="shared" si="135"/>
        <v xml:space="preserve"> </v>
      </c>
      <c r="N875" s="239">
        <f t="shared" si="136"/>
        <v>0</v>
      </c>
      <c r="O875" s="95">
        <f t="shared" si="137"/>
        <v>0</v>
      </c>
      <c r="P875" s="95">
        <f t="shared" si="138"/>
        <v>0</v>
      </c>
      <c r="Q875" s="352">
        <f t="shared" si="139"/>
        <v>0</v>
      </c>
      <c r="R875" s="9"/>
      <c r="V875" s="32">
        <f t="shared" si="114"/>
        <v>0</v>
      </c>
    </row>
    <row r="876" spans="1:22" x14ac:dyDescent="0.2">
      <c r="A876" s="70">
        <f t="shared" si="115"/>
        <v>863</v>
      </c>
      <c r="B876" s="303">
        <f t="shared" si="132"/>
        <v>0</v>
      </c>
      <c r="C876" s="304"/>
      <c r="D876" s="106"/>
      <c r="E876" s="106"/>
      <c r="F876" s="4"/>
      <c r="G876" s="40"/>
      <c r="H876" s="60"/>
      <c r="I876" s="9"/>
      <c r="J876" s="245"/>
      <c r="K876" s="32">
        <f t="shared" si="133"/>
        <v>0</v>
      </c>
      <c r="L876" s="32">
        <f t="shared" si="134"/>
        <v>0</v>
      </c>
      <c r="M876" s="318" t="str">
        <f t="shared" si="135"/>
        <v xml:space="preserve"> </v>
      </c>
      <c r="N876" s="239">
        <f t="shared" si="136"/>
        <v>0</v>
      </c>
      <c r="O876" s="95">
        <f t="shared" si="137"/>
        <v>0</v>
      </c>
      <c r="P876" s="95">
        <f t="shared" si="138"/>
        <v>0</v>
      </c>
      <c r="Q876" s="352">
        <f t="shared" si="139"/>
        <v>0</v>
      </c>
      <c r="R876" s="9"/>
      <c r="V876" s="32">
        <f t="shared" si="114"/>
        <v>0</v>
      </c>
    </row>
    <row r="877" spans="1:22" x14ac:dyDescent="0.2">
      <c r="A877" s="70">
        <f t="shared" si="115"/>
        <v>864</v>
      </c>
      <c r="B877" s="303">
        <f t="shared" si="132"/>
        <v>0</v>
      </c>
      <c r="C877" s="304"/>
      <c r="D877" s="106"/>
      <c r="E877" s="106"/>
      <c r="F877" s="4"/>
      <c r="G877" s="40"/>
      <c r="H877" s="60"/>
      <c r="I877" s="9"/>
      <c r="J877" s="245"/>
      <c r="K877" s="32">
        <f t="shared" si="133"/>
        <v>0</v>
      </c>
      <c r="L877" s="32">
        <f t="shared" si="134"/>
        <v>0</v>
      </c>
      <c r="M877" s="318" t="str">
        <f t="shared" si="135"/>
        <v xml:space="preserve"> </v>
      </c>
      <c r="N877" s="239">
        <f t="shared" si="136"/>
        <v>0</v>
      </c>
      <c r="O877" s="95">
        <f t="shared" si="137"/>
        <v>0</v>
      </c>
      <c r="P877" s="95">
        <f t="shared" si="138"/>
        <v>0</v>
      </c>
      <c r="Q877" s="352">
        <f t="shared" si="139"/>
        <v>0</v>
      </c>
      <c r="R877" s="9"/>
      <c r="V877" s="32">
        <f t="shared" si="114"/>
        <v>0</v>
      </c>
    </row>
    <row r="878" spans="1:22" x14ac:dyDescent="0.2">
      <c r="A878" s="70">
        <f t="shared" si="115"/>
        <v>865</v>
      </c>
      <c r="B878" s="303">
        <f t="shared" si="132"/>
        <v>0</v>
      </c>
      <c r="C878" s="304"/>
      <c r="D878" s="106"/>
      <c r="E878" s="106"/>
      <c r="F878" s="4"/>
      <c r="G878" s="40"/>
      <c r="H878" s="60"/>
      <c r="I878" s="9"/>
      <c r="J878" s="245"/>
      <c r="K878" s="32">
        <f t="shared" si="133"/>
        <v>0</v>
      </c>
      <c r="L878" s="32">
        <f t="shared" si="134"/>
        <v>0</v>
      </c>
      <c r="M878" s="318" t="str">
        <f t="shared" si="135"/>
        <v xml:space="preserve"> </v>
      </c>
      <c r="N878" s="239">
        <f t="shared" si="136"/>
        <v>0</v>
      </c>
      <c r="O878" s="95">
        <f t="shared" si="137"/>
        <v>0</v>
      </c>
      <c r="P878" s="95">
        <f t="shared" si="138"/>
        <v>0</v>
      </c>
      <c r="Q878" s="352">
        <f t="shared" si="139"/>
        <v>0</v>
      </c>
      <c r="R878" s="9"/>
      <c r="V878" s="32">
        <f t="shared" si="114"/>
        <v>0</v>
      </c>
    </row>
    <row r="879" spans="1:22" x14ac:dyDescent="0.2">
      <c r="A879" s="70">
        <f t="shared" si="115"/>
        <v>866</v>
      </c>
      <c r="B879" s="303">
        <f t="shared" si="132"/>
        <v>0</v>
      </c>
      <c r="C879" s="304"/>
      <c r="D879" s="106"/>
      <c r="E879" s="106"/>
      <c r="F879" s="4"/>
      <c r="G879" s="40"/>
      <c r="H879" s="60"/>
      <c r="I879" s="9"/>
      <c r="J879" s="245"/>
      <c r="K879" s="32">
        <f t="shared" si="133"/>
        <v>0</v>
      </c>
      <c r="L879" s="32">
        <f t="shared" si="134"/>
        <v>0</v>
      </c>
      <c r="M879" s="318" t="str">
        <f t="shared" si="135"/>
        <v xml:space="preserve"> </v>
      </c>
      <c r="N879" s="239">
        <f t="shared" si="136"/>
        <v>0</v>
      </c>
      <c r="O879" s="95">
        <f t="shared" si="137"/>
        <v>0</v>
      </c>
      <c r="P879" s="95">
        <f t="shared" si="138"/>
        <v>0</v>
      </c>
      <c r="Q879" s="352">
        <f t="shared" si="139"/>
        <v>0</v>
      </c>
      <c r="R879" s="9"/>
      <c r="V879" s="32">
        <f t="shared" si="114"/>
        <v>0</v>
      </c>
    </row>
    <row r="880" spans="1:22" x14ac:dyDescent="0.2">
      <c r="A880" s="70">
        <f t="shared" si="115"/>
        <v>867</v>
      </c>
      <c r="B880" s="303">
        <f t="shared" si="132"/>
        <v>0</v>
      </c>
      <c r="C880" s="304"/>
      <c r="D880" s="106"/>
      <c r="E880" s="106"/>
      <c r="F880" s="4"/>
      <c r="G880" s="40"/>
      <c r="H880" s="60"/>
      <c r="I880" s="9"/>
      <c r="J880" s="245"/>
      <c r="K880" s="32">
        <f t="shared" si="133"/>
        <v>0</v>
      </c>
      <c r="L880" s="32">
        <f t="shared" si="134"/>
        <v>0</v>
      </c>
      <c r="M880" s="318" t="str">
        <f t="shared" si="135"/>
        <v xml:space="preserve"> </v>
      </c>
      <c r="N880" s="239">
        <f t="shared" si="136"/>
        <v>0</v>
      </c>
      <c r="O880" s="95">
        <f t="shared" si="137"/>
        <v>0</v>
      </c>
      <c r="P880" s="95">
        <f t="shared" si="138"/>
        <v>0</v>
      </c>
      <c r="Q880" s="352">
        <f t="shared" si="139"/>
        <v>0</v>
      </c>
      <c r="R880" s="9"/>
      <c r="V880" s="32">
        <f t="shared" si="114"/>
        <v>0</v>
      </c>
    </row>
    <row r="881" spans="1:22" x14ac:dyDescent="0.2">
      <c r="A881" s="70">
        <f t="shared" si="115"/>
        <v>868</v>
      </c>
      <c r="B881" s="303">
        <f t="shared" si="132"/>
        <v>0</v>
      </c>
      <c r="C881" s="304"/>
      <c r="D881" s="106"/>
      <c r="E881" s="106"/>
      <c r="F881" s="4"/>
      <c r="G881" s="40"/>
      <c r="H881" s="60"/>
      <c r="I881" s="9"/>
      <c r="J881" s="245"/>
      <c r="K881" s="32">
        <f t="shared" si="133"/>
        <v>0</v>
      </c>
      <c r="L881" s="32">
        <f t="shared" si="134"/>
        <v>0</v>
      </c>
      <c r="M881" s="318" t="str">
        <f t="shared" si="135"/>
        <v xml:space="preserve"> </v>
      </c>
      <c r="N881" s="239">
        <f t="shared" si="136"/>
        <v>0</v>
      </c>
      <c r="O881" s="95">
        <f t="shared" si="137"/>
        <v>0</v>
      </c>
      <c r="P881" s="95">
        <f t="shared" si="138"/>
        <v>0</v>
      </c>
      <c r="Q881" s="352">
        <f t="shared" si="139"/>
        <v>0</v>
      </c>
      <c r="R881" s="9"/>
      <c r="V881" s="32">
        <f t="shared" si="114"/>
        <v>0</v>
      </c>
    </row>
    <row r="882" spans="1:22" x14ac:dyDescent="0.2">
      <c r="A882" s="70">
        <f t="shared" si="115"/>
        <v>869</v>
      </c>
      <c r="B882" s="303">
        <f t="shared" si="132"/>
        <v>0</v>
      </c>
      <c r="C882" s="304"/>
      <c r="D882" s="106"/>
      <c r="E882" s="106"/>
      <c r="F882" s="4"/>
      <c r="G882" s="40"/>
      <c r="H882" s="60"/>
      <c r="I882" s="9"/>
      <c r="J882" s="245"/>
      <c r="K882" s="32">
        <f t="shared" si="133"/>
        <v>0</v>
      </c>
      <c r="L882" s="32">
        <f t="shared" si="134"/>
        <v>0</v>
      </c>
      <c r="M882" s="318" t="str">
        <f t="shared" si="135"/>
        <v xml:space="preserve"> </v>
      </c>
      <c r="N882" s="239">
        <f t="shared" si="136"/>
        <v>0</v>
      </c>
      <c r="O882" s="95">
        <f t="shared" si="137"/>
        <v>0</v>
      </c>
      <c r="P882" s="95">
        <f t="shared" si="138"/>
        <v>0</v>
      </c>
      <c r="Q882" s="352">
        <f t="shared" si="139"/>
        <v>0</v>
      </c>
      <c r="R882" s="9"/>
      <c r="V882" s="32">
        <f t="shared" si="114"/>
        <v>0</v>
      </c>
    </row>
    <row r="883" spans="1:22" x14ac:dyDescent="0.2">
      <c r="A883" s="70">
        <f t="shared" si="115"/>
        <v>870</v>
      </c>
      <c r="B883" s="303">
        <f t="shared" si="132"/>
        <v>0</v>
      </c>
      <c r="C883" s="304"/>
      <c r="D883" s="106"/>
      <c r="E883" s="106"/>
      <c r="F883" s="4"/>
      <c r="G883" s="40"/>
      <c r="H883" s="60"/>
      <c r="I883" s="9"/>
      <c r="J883" s="245"/>
      <c r="K883" s="32">
        <f t="shared" si="133"/>
        <v>0</v>
      </c>
      <c r="L883" s="32">
        <f t="shared" si="134"/>
        <v>0</v>
      </c>
      <c r="M883" s="318" t="str">
        <f t="shared" si="135"/>
        <v xml:space="preserve"> </v>
      </c>
      <c r="N883" s="239">
        <f t="shared" si="136"/>
        <v>0</v>
      </c>
      <c r="O883" s="95">
        <f t="shared" si="137"/>
        <v>0</v>
      </c>
      <c r="P883" s="95">
        <f t="shared" si="138"/>
        <v>0</v>
      </c>
      <c r="Q883" s="352">
        <f t="shared" si="139"/>
        <v>0</v>
      </c>
      <c r="R883" s="9"/>
      <c r="V883" s="32">
        <f t="shared" si="114"/>
        <v>0</v>
      </c>
    </row>
    <row r="884" spans="1:22" x14ac:dyDescent="0.2">
      <c r="A884" s="70">
        <f t="shared" si="115"/>
        <v>871</v>
      </c>
      <c r="B884" s="303">
        <f t="shared" si="132"/>
        <v>0</v>
      </c>
      <c r="C884" s="304"/>
      <c r="D884" s="106"/>
      <c r="E884" s="106"/>
      <c r="F884" s="4"/>
      <c r="G884" s="40"/>
      <c r="H884" s="60"/>
      <c r="I884" s="9"/>
      <c r="J884" s="245"/>
      <c r="K884" s="32">
        <f t="shared" si="133"/>
        <v>0</v>
      </c>
      <c r="L884" s="32">
        <f t="shared" si="134"/>
        <v>0</v>
      </c>
      <c r="M884" s="318" t="str">
        <f t="shared" si="135"/>
        <v xml:space="preserve"> </v>
      </c>
      <c r="N884" s="239">
        <f t="shared" si="136"/>
        <v>0</v>
      </c>
      <c r="O884" s="95">
        <f t="shared" si="137"/>
        <v>0</v>
      </c>
      <c r="P884" s="95">
        <f t="shared" si="138"/>
        <v>0</v>
      </c>
      <c r="Q884" s="352">
        <f t="shared" si="139"/>
        <v>0</v>
      </c>
      <c r="R884" s="9"/>
      <c r="V884" s="32">
        <f t="shared" si="114"/>
        <v>0</v>
      </c>
    </row>
    <row r="885" spans="1:22" x14ac:dyDescent="0.2">
      <c r="A885" s="70">
        <f t="shared" si="115"/>
        <v>872</v>
      </c>
      <c r="B885" s="303">
        <f t="shared" si="132"/>
        <v>0</v>
      </c>
      <c r="C885" s="304"/>
      <c r="D885" s="106"/>
      <c r="E885" s="106"/>
      <c r="F885" s="4"/>
      <c r="G885" s="40"/>
      <c r="H885" s="60"/>
      <c r="I885" s="9"/>
      <c r="J885" s="245"/>
      <c r="K885" s="32">
        <f t="shared" si="133"/>
        <v>0</v>
      </c>
      <c r="L885" s="32">
        <f t="shared" si="134"/>
        <v>0</v>
      </c>
      <c r="M885" s="318" t="str">
        <f t="shared" si="135"/>
        <v xml:space="preserve"> </v>
      </c>
      <c r="N885" s="239">
        <f t="shared" si="136"/>
        <v>0</v>
      </c>
      <c r="O885" s="95">
        <f t="shared" si="137"/>
        <v>0</v>
      </c>
      <c r="P885" s="95">
        <f t="shared" si="138"/>
        <v>0</v>
      </c>
      <c r="Q885" s="352">
        <f t="shared" si="139"/>
        <v>0</v>
      </c>
      <c r="R885" s="9"/>
      <c r="V885" s="32">
        <f t="shared" si="114"/>
        <v>0</v>
      </c>
    </row>
    <row r="886" spans="1:22" x14ac:dyDescent="0.2">
      <c r="A886" s="70">
        <f t="shared" si="115"/>
        <v>873</v>
      </c>
      <c r="B886" s="303">
        <f t="shared" si="132"/>
        <v>0</v>
      </c>
      <c r="C886" s="304"/>
      <c r="D886" s="106"/>
      <c r="E886" s="106"/>
      <c r="F886" s="4"/>
      <c r="G886" s="40"/>
      <c r="H886" s="60"/>
      <c r="I886" s="9"/>
      <c r="J886" s="245"/>
      <c r="K886" s="32">
        <f t="shared" si="133"/>
        <v>0</v>
      </c>
      <c r="L886" s="32">
        <f t="shared" si="134"/>
        <v>0</v>
      </c>
      <c r="M886" s="318" t="str">
        <f t="shared" si="135"/>
        <v xml:space="preserve"> </v>
      </c>
      <c r="N886" s="239">
        <f t="shared" si="136"/>
        <v>0</v>
      </c>
      <c r="O886" s="95">
        <f t="shared" si="137"/>
        <v>0</v>
      </c>
      <c r="P886" s="95">
        <f t="shared" si="138"/>
        <v>0</v>
      </c>
      <c r="Q886" s="352">
        <f t="shared" si="139"/>
        <v>0</v>
      </c>
      <c r="R886" s="9"/>
      <c r="V886" s="32">
        <f t="shared" si="114"/>
        <v>0</v>
      </c>
    </row>
    <row r="887" spans="1:22" x14ac:dyDescent="0.2">
      <c r="A887" s="70">
        <f t="shared" si="115"/>
        <v>874</v>
      </c>
      <c r="B887" s="303">
        <f t="shared" si="132"/>
        <v>0</v>
      </c>
      <c r="C887" s="304"/>
      <c r="D887" s="106"/>
      <c r="E887" s="106"/>
      <c r="F887" s="4"/>
      <c r="G887" s="40"/>
      <c r="H887" s="60"/>
      <c r="I887" s="9"/>
      <c r="J887" s="245"/>
      <c r="K887" s="32">
        <f t="shared" si="133"/>
        <v>0</v>
      </c>
      <c r="L887" s="32">
        <f t="shared" si="134"/>
        <v>0</v>
      </c>
      <c r="M887" s="318" t="str">
        <f t="shared" si="135"/>
        <v xml:space="preserve"> </v>
      </c>
      <c r="N887" s="239">
        <f t="shared" si="136"/>
        <v>0</v>
      </c>
      <c r="O887" s="95">
        <f t="shared" si="137"/>
        <v>0</v>
      </c>
      <c r="P887" s="95">
        <f t="shared" si="138"/>
        <v>0</v>
      </c>
      <c r="Q887" s="352">
        <f t="shared" si="139"/>
        <v>0</v>
      </c>
      <c r="R887" s="9"/>
      <c r="V887" s="32">
        <f t="shared" si="114"/>
        <v>0</v>
      </c>
    </row>
    <row r="888" spans="1:22" x14ac:dyDescent="0.2">
      <c r="A888" s="70">
        <f t="shared" si="115"/>
        <v>875</v>
      </c>
      <c r="B888" s="303">
        <f t="shared" si="132"/>
        <v>0</v>
      </c>
      <c r="C888" s="304"/>
      <c r="D888" s="106"/>
      <c r="E888" s="106"/>
      <c r="F888" s="4"/>
      <c r="G888" s="40"/>
      <c r="H888" s="60"/>
      <c r="I888" s="9"/>
      <c r="J888" s="245"/>
      <c r="K888" s="32">
        <f t="shared" si="133"/>
        <v>0</v>
      </c>
      <c r="L888" s="32">
        <f t="shared" si="134"/>
        <v>0</v>
      </c>
      <c r="M888" s="318" t="str">
        <f t="shared" si="135"/>
        <v xml:space="preserve"> </v>
      </c>
      <c r="N888" s="239">
        <f t="shared" si="136"/>
        <v>0</v>
      </c>
      <c r="O888" s="95">
        <f t="shared" si="137"/>
        <v>0</v>
      </c>
      <c r="P888" s="95">
        <f t="shared" si="138"/>
        <v>0</v>
      </c>
      <c r="Q888" s="352">
        <f t="shared" si="139"/>
        <v>0</v>
      </c>
      <c r="R888" s="9"/>
      <c r="V888" s="32">
        <f t="shared" si="114"/>
        <v>0</v>
      </c>
    </row>
    <row r="889" spans="1:22" x14ac:dyDescent="0.2">
      <c r="A889" s="70">
        <f t="shared" si="115"/>
        <v>876</v>
      </c>
      <c r="B889" s="303">
        <f t="shared" si="132"/>
        <v>0</v>
      </c>
      <c r="C889" s="304"/>
      <c r="D889" s="106"/>
      <c r="E889" s="106"/>
      <c r="F889" s="4"/>
      <c r="G889" s="40"/>
      <c r="H889" s="60"/>
      <c r="I889" s="9"/>
      <c r="J889" s="245"/>
      <c r="K889" s="32">
        <f t="shared" si="133"/>
        <v>0</v>
      </c>
      <c r="L889" s="32">
        <f t="shared" si="134"/>
        <v>0</v>
      </c>
      <c r="M889" s="318" t="str">
        <f t="shared" si="135"/>
        <v xml:space="preserve"> </v>
      </c>
      <c r="N889" s="239">
        <f t="shared" si="136"/>
        <v>0</v>
      </c>
      <c r="O889" s="95">
        <f t="shared" si="137"/>
        <v>0</v>
      </c>
      <c r="P889" s="95">
        <f t="shared" si="138"/>
        <v>0</v>
      </c>
      <c r="Q889" s="352">
        <f t="shared" si="139"/>
        <v>0</v>
      </c>
      <c r="R889" s="9"/>
      <c r="V889" s="32">
        <f t="shared" si="114"/>
        <v>0</v>
      </c>
    </row>
    <row r="890" spans="1:22" x14ac:dyDescent="0.2">
      <c r="A890" s="70">
        <f t="shared" si="115"/>
        <v>877</v>
      </c>
      <c r="B890" s="303">
        <f t="shared" si="132"/>
        <v>0</v>
      </c>
      <c r="C890" s="304"/>
      <c r="D890" s="106"/>
      <c r="E890" s="106"/>
      <c r="F890" s="4"/>
      <c r="G890" s="40"/>
      <c r="H890" s="60"/>
      <c r="I890" s="9"/>
      <c r="J890" s="245"/>
      <c r="K890" s="32">
        <f t="shared" si="133"/>
        <v>0</v>
      </c>
      <c r="L890" s="32">
        <f t="shared" si="134"/>
        <v>0</v>
      </c>
      <c r="M890" s="318" t="str">
        <f t="shared" si="135"/>
        <v xml:space="preserve"> </v>
      </c>
      <c r="N890" s="239">
        <f t="shared" si="136"/>
        <v>0</v>
      </c>
      <c r="O890" s="95">
        <f t="shared" si="137"/>
        <v>0</v>
      </c>
      <c r="P890" s="95">
        <f t="shared" si="138"/>
        <v>0</v>
      </c>
      <c r="Q890" s="352">
        <f t="shared" si="139"/>
        <v>0</v>
      </c>
      <c r="R890" s="9"/>
      <c r="V890" s="32">
        <f t="shared" si="114"/>
        <v>0</v>
      </c>
    </row>
    <row r="891" spans="1:22" x14ac:dyDescent="0.2">
      <c r="A891" s="70">
        <f t="shared" si="115"/>
        <v>878</v>
      </c>
      <c r="B891" s="303">
        <f t="shared" si="132"/>
        <v>0</v>
      </c>
      <c r="C891" s="304"/>
      <c r="D891" s="106"/>
      <c r="E891" s="106"/>
      <c r="F891" s="4"/>
      <c r="G891" s="40"/>
      <c r="H891" s="60"/>
      <c r="I891" s="9"/>
      <c r="J891" s="245"/>
      <c r="K891" s="32">
        <f t="shared" si="133"/>
        <v>0</v>
      </c>
      <c r="L891" s="32">
        <f t="shared" si="134"/>
        <v>0</v>
      </c>
      <c r="M891" s="318" t="str">
        <f t="shared" si="135"/>
        <v xml:space="preserve"> </v>
      </c>
      <c r="N891" s="239">
        <f t="shared" si="136"/>
        <v>0</v>
      </c>
      <c r="O891" s="95">
        <f t="shared" si="137"/>
        <v>0</v>
      </c>
      <c r="P891" s="95">
        <f t="shared" si="138"/>
        <v>0</v>
      </c>
      <c r="Q891" s="352">
        <f t="shared" si="139"/>
        <v>0</v>
      </c>
      <c r="R891" s="9"/>
      <c r="V891" s="32">
        <f t="shared" si="114"/>
        <v>0</v>
      </c>
    </row>
    <row r="892" spans="1:22" x14ac:dyDescent="0.2">
      <c r="A892" s="70">
        <f t="shared" si="115"/>
        <v>879</v>
      </c>
      <c r="B892" s="303">
        <f t="shared" si="132"/>
        <v>0</v>
      </c>
      <c r="C892" s="304"/>
      <c r="D892" s="106"/>
      <c r="E892" s="106"/>
      <c r="F892" s="4"/>
      <c r="G892" s="40"/>
      <c r="H892" s="60"/>
      <c r="I892" s="9"/>
      <c r="J892" s="245"/>
      <c r="K892" s="32">
        <f t="shared" si="133"/>
        <v>0</v>
      </c>
      <c r="L892" s="32">
        <f t="shared" si="134"/>
        <v>0</v>
      </c>
      <c r="M892" s="318" t="str">
        <f t="shared" si="135"/>
        <v xml:space="preserve"> </v>
      </c>
      <c r="N892" s="239">
        <f t="shared" si="136"/>
        <v>0</v>
      </c>
      <c r="O892" s="95">
        <f t="shared" si="137"/>
        <v>0</v>
      </c>
      <c r="P892" s="95">
        <f t="shared" si="138"/>
        <v>0</v>
      </c>
      <c r="Q892" s="352">
        <f t="shared" si="139"/>
        <v>0</v>
      </c>
      <c r="R892" s="9"/>
      <c r="V892" s="32">
        <f t="shared" si="114"/>
        <v>0</v>
      </c>
    </row>
    <row r="893" spans="1:22" x14ac:dyDescent="0.2">
      <c r="A893" s="70">
        <f t="shared" si="115"/>
        <v>880</v>
      </c>
      <c r="B893" s="303">
        <f t="shared" si="132"/>
        <v>0</v>
      </c>
      <c r="C893" s="304"/>
      <c r="D893" s="106"/>
      <c r="E893" s="106"/>
      <c r="F893" s="4"/>
      <c r="G893" s="40"/>
      <c r="H893" s="60"/>
      <c r="I893" s="9"/>
      <c r="J893" s="245"/>
      <c r="K893" s="32">
        <f t="shared" si="133"/>
        <v>0</v>
      </c>
      <c r="L893" s="32">
        <f t="shared" si="134"/>
        <v>0</v>
      </c>
      <c r="M893" s="318" t="str">
        <f t="shared" si="135"/>
        <v xml:space="preserve"> </v>
      </c>
      <c r="N893" s="239">
        <f t="shared" si="136"/>
        <v>0</v>
      </c>
      <c r="O893" s="95">
        <f t="shared" si="137"/>
        <v>0</v>
      </c>
      <c r="P893" s="95">
        <f t="shared" si="138"/>
        <v>0</v>
      </c>
      <c r="Q893" s="352">
        <f t="shared" si="139"/>
        <v>0</v>
      </c>
      <c r="R893" s="9"/>
      <c r="V893" s="32">
        <f t="shared" si="114"/>
        <v>0</v>
      </c>
    </row>
    <row r="894" spans="1:22" x14ac:dyDescent="0.2">
      <c r="A894" s="70">
        <f t="shared" si="115"/>
        <v>881</v>
      </c>
      <c r="B894" s="303">
        <f t="shared" si="132"/>
        <v>0</v>
      </c>
      <c r="C894" s="304"/>
      <c r="D894" s="106"/>
      <c r="E894" s="106"/>
      <c r="F894" s="4"/>
      <c r="G894" s="40"/>
      <c r="H894" s="60"/>
      <c r="I894" s="9"/>
      <c r="J894" s="245"/>
      <c r="K894" s="32">
        <f t="shared" si="133"/>
        <v>0</v>
      </c>
      <c r="L894" s="32">
        <f t="shared" si="134"/>
        <v>0</v>
      </c>
      <c r="M894" s="318" t="str">
        <f t="shared" si="135"/>
        <v xml:space="preserve"> </v>
      </c>
      <c r="N894" s="239">
        <f t="shared" si="136"/>
        <v>0</v>
      </c>
      <c r="O894" s="95">
        <f t="shared" si="137"/>
        <v>0</v>
      </c>
      <c r="P894" s="95">
        <f t="shared" si="138"/>
        <v>0</v>
      </c>
      <c r="Q894" s="352">
        <f t="shared" si="139"/>
        <v>0</v>
      </c>
      <c r="R894" s="9"/>
      <c r="V894" s="32">
        <f t="shared" si="114"/>
        <v>0</v>
      </c>
    </row>
    <row r="895" spans="1:22" x14ac:dyDescent="0.2">
      <c r="A895" s="70">
        <f t="shared" si="115"/>
        <v>882</v>
      </c>
      <c r="B895" s="303">
        <f t="shared" si="132"/>
        <v>0</v>
      </c>
      <c r="C895" s="304"/>
      <c r="D895" s="106"/>
      <c r="E895" s="106"/>
      <c r="F895" s="4"/>
      <c r="G895" s="40"/>
      <c r="H895" s="60"/>
      <c r="I895" s="9"/>
      <c r="J895" s="245"/>
      <c r="K895" s="32">
        <f t="shared" si="133"/>
        <v>0</v>
      </c>
      <c r="L895" s="32">
        <f t="shared" si="134"/>
        <v>0</v>
      </c>
      <c r="M895" s="318" t="str">
        <f t="shared" si="135"/>
        <v xml:space="preserve"> </v>
      </c>
      <c r="N895" s="239">
        <f t="shared" si="136"/>
        <v>0</v>
      </c>
      <c r="O895" s="95">
        <f t="shared" si="137"/>
        <v>0</v>
      </c>
      <c r="P895" s="95">
        <f t="shared" si="138"/>
        <v>0</v>
      </c>
      <c r="Q895" s="352">
        <f t="shared" si="139"/>
        <v>0</v>
      </c>
      <c r="R895" s="9"/>
      <c r="V895" s="32">
        <f t="shared" si="114"/>
        <v>0</v>
      </c>
    </row>
    <row r="896" spans="1:22" x14ac:dyDescent="0.2">
      <c r="A896" s="70">
        <f t="shared" si="115"/>
        <v>883</v>
      </c>
      <c r="B896" s="303">
        <f t="shared" si="132"/>
        <v>0</v>
      </c>
      <c r="C896" s="304"/>
      <c r="D896" s="106"/>
      <c r="E896" s="106"/>
      <c r="F896" s="4"/>
      <c r="G896" s="40"/>
      <c r="H896" s="60"/>
      <c r="I896" s="9"/>
      <c r="J896" s="245"/>
      <c r="K896" s="32">
        <f t="shared" si="133"/>
        <v>0</v>
      </c>
      <c r="L896" s="32">
        <f t="shared" si="134"/>
        <v>0</v>
      </c>
      <c r="M896" s="318" t="str">
        <f t="shared" si="135"/>
        <v xml:space="preserve"> </v>
      </c>
      <c r="N896" s="239">
        <f t="shared" si="136"/>
        <v>0</v>
      </c>
      <c r="O896" s="95">
        <f t="shared" si="137"/>
        <v>0</v>
      </c>
      <c r="P896" s="95">
        <f t="shared" si="138"/>
        <v>0</v>
      </c>
      <c r="Q896" s="352">
        <f t="shared" si="139"/>
        <v>0</v>
      </c>
      <c r="R896" s="9"/>
      <c r="V896" s="32">
        <f t="shared" si="114"/>
        <v>0</v>
      </c>
    </row>
    <row r="897" spans="1:22" x14ac:dyDescent="0.2">
      <c r="A897" s="70">
        <f t="shared" si="115"/>
        <v>884</v>
      </c>
      <c r="B897" s="303">
        <f t="shared" si="132"/>
        <v>0</v>
      </c>
      <c r="C897" s="304"/>
      <c r="D897" s="106"/>
      <c r="E897" s="106"/>
      <c r="F897" s="4"/>
      <c r="G897" s="40"/>
      <c r="H897" s="60"/>
      <c r="I897" s="9"/>
      <c r="J897" s="245"/>
      <c r="K897" s="32">
        <f t="shared" si="133"/>
        <v>0</v>
      </c>
      <c r="L897" s="32">
        <f t="shared" si="134"/>
        <v>0</v>
      </c>
      <c r="M897" s="318" t="str">
        <f t="shared" si="135"/>
        <v xml:space="preserve"> </v>
      </c>
      <c r="N897" s="239">
        <f t="shared" si="136"/>
        <v>0</v>
      </c>
      <c r="O897" s="95">
        <f t="shared" si="137"/>
        <v>0</v>
      </c>
      <c r="P897" s="95">
        <f t="shared" si="138"/>
        <v>0</v>
      </c>
      <c r="Q897" s="352">
        <f t="shared" si="139"/>
        <v>0</v>
      </c>
      <c r="R897" s="9"/>
      <c r="V897" s="32">
        <f t="shared" si="114"/>
        <v>0</v>
      </c>
    </row>
    <row r="898" spans="1:22" x14ac:dyDescent="0.2">
      <c r="A898" s="70">
        <f t="shared" si="115"/>
        <v>885</v>
      </c>
      <c r="B898" s="303">
        <f t="shared" si="132"/>
        <v>0</v>
      </c>
      <c r="C898" s="304"/>
      <c r="D898" s="106"/>
      <c r="E898" s="106"/>
      <c r="F898" s="4"/>
      <c r="G898" s="40"/>
      <c r="H898" s="60"/>
      <c r="I898" s="9"/>
      <c r="J898" s="245"/>
      <c r="K898" s="32">
        <f t="shared" si="133"/>
        <v>0</v>
      </c>
      <c r="L898" s="32">
        <f t="shared" si="134"/>
        <v>0</v>
      </c>
      <c r="M898" s="318" t="str">
        <f t="shared" si="135"/>
        <v xml:space="preserve"> </v>
      </c>
      <c r="N898" s="239">
        <f t="shared" si="136"/>
        <v>0</v>
      </c>
      <c r="O898" s="95">
        <f t="shared" si="137"/>
        <v>0</v>
      </c>
      <c r="P898" s="95">
        <f t="shared" si="138"/>
        <v>0</v>
      </c>
      <c r="Q898" s="352">
        <f t="shared" si="139"/>
        <v>0</v>
      </c>
      <c r="R898" s="9"/>
      <c r="V898" s="32">
        <f t="shared" si="114"/>
        <v>0</v>
      </c>
    </row>
    <row r="899" spans="1:22" x14ac:dyDescent="0.2">
      <c r="A899" s="70">
        <f t="shared" si="115"/>
        <v>886</v>
      </c>
      <c r="B899" s="303">
        <f t="shared" si="132"/>
        <v>0</v>
      </c>
      <c r="C899" s="304"/>
      <c r="D899" s="106"/>
      <c r="E899" s="106"/>
      <c r="F899" s="4"/>
      <c r="G899" s="40"/>
      <c r="H899" s="60"/>
      <c r="I899" s="9"/>
      <c r="J899" s="245"/>
      <c r="K899" s="32">
        <f t="shared" si="133"/>
        <v>0</v>
      </c>
      <c r="L899" s="32">
        <f t="shared" si="134"/>
        <v>0</v>
      </c>
      <c r="M899" s="318" t="str">
        <f t="shared" si="135"/>
        <v xml:space="preserve"> </v>
      </c>
      <c r="N899" s="239">
        <f t="shared" si="136"/>
        <v>0</v>
      </c>
      <c r="O899" s="95">
        <f t="shared" si="137"/>
        <v>0</v>
      </c>
      <c r="P899" s="95">
        <f t="shared" si="138"/>
        <v>0</v>
      </c>
      <c r="Q899" s="352">
        <f t="shared" si="139"/>
        <v>0</v>
      </c>
      <c r="R899" s="9"/>
      <c r="V899" s="32">
        <f t="shared" si="114"/>
        <v>0</v>
      </c>
    </row>
    <row r="900" spans="1:22" x14ac:dyDescent="0.2">
      <c r="A900" s="70">
        <f t="shared" si="115"/>
        <v>887</v>
      </c>
      <c r="B900" s="303">
        <f t="shared" si="132"/>
        <v>0</v>
      </c>
      <c r="C900" s="304"/>
      <c r="D900" s="106"/>
      <c r="E900" s="106"/>
      <c r="F900" s="4"/>
      <c r="G900" s="40"/>
      <c r="H900" s="60"/>
      <c r="I900" s="9"/>
      <c r="J900" s="245"/>
      <c r="K900" s="32">
        <f t="shared" si="133"/>
        <v>0</v>
      </c>
      <c r="L900" s="32">
        <f t="shared" si="134"/>
        <v>0</v>
      </c>
      <c r="M900" s="318" t="str">
        <f t="shared" si="135"/>
        <v xml:space="preserve"> </v>
      </c>
      <c r="N900" s="239">
        <f t="shared" si="136"/>
        <v>0</v>
      </c>
      <c r="O900" s="95">
        <f t="shared" si="137"/>
        <v>0</v>
      </c>
      <c r="P900" s="95">
        <f t="shared" si="138"/>
        <v>0</v>
      </c>
      <c r="Q900" s="352">
        <f t="shared" si="139"/>
        <v>0</v>
      </c>
      <c r="R900" s="9"/>
      <c r="V900" s="32">
        <f t="shared" si="114"/>
        <v>0</v>
      </c>
    </row>
    <row r="901" spans="1:22" x14ac:dyDescent="0.2">
      <c r="A901" s="70">
        <f t="shared" si="115"/>
        <v>888</v>
      </c>
      <c r="B901" s="303">
        <f t="shared" si="132"/>
        <v>0</v>
      </c>
      <c r="C901" s="304"/>
      <c r="D901" s="106"/>
      <c r="E901" s="106"/>
      <c r="F901" s="4"/>
      <c r="G901" s="40"/>
      <c r="H901" s="60"/>
      <c r="I901" s="9"/>
      <c r="J901" s="245"/>
      <c r="K901" s="32">
        <f t="shared" si="133"/>
        <v>0</v>
      </c>
      <c r="L901" s="32">
        <f t="shared" si="134"/>
        <v>0</v>
      </c>
      <c r="M901" s="318" t="str">
        <f t="shared" si="135"/>
        <v xml:space="preserve"> </v>
      </c>
      <c r="N901" s="239">
        <f t="shared" si="136"/>
        <v>0</v>
      </c>
      <c r="O901" s="95">
        <f t="shared" si="137"/>
        <v>0</v>
      </c>
      <c r="P901" s="95">
        <f t="shared" si="138"/>
        <v>0</v>
      </c>
      <c r="Q901" s="352">
        <f t="shared" si="139"/>
        <v>0</v>
      </c>
      <c r="R901" s="9"/>
      <c r="V901" s="32">
        <f t="shared" si="114"/>
        <v>0</v>
      </c>
    </row>
    <row r="902" spans="1:22" x14ac:dyDescent="0.2">
      <c r="A902" s="70">
        <f t="shared" si="115"/>
        <v>889</v>
      </c>
      <c r="B902" s="303">
        <f t="shared" si="132"/>
        <v>0</v>
      </c>
      <c r="C902" s="304"/>
      <c r="D902" s="106"/>
      <c r="E902" s="106"/>
      <c r="F902" s="4"/>
      <c r="G902" s="40"/>
      <c r="H902" s="60"/>
      <c r="I902" s="9"/>
      <c r="J902" s="245"/>
      <c r="K902" s="32">
        <f t="shared" si="133"/>
        <v>0</v>
      </c>
      <c r="L902" s="32">
        <f t="shared" si="134"/>
        <v>0</v>
      </c>
      <c r="M902" s="318" t="str">
        <f t="shared" si="135"/>
        <v xml:space="preserve"> </v>
      </c>
      <c r="N902" s="239">
        <f t="shared" si="136"/>
        <v>0</v>
      </c>
      <c r="O902" s="95">
        <f t="shared" si="137"/>
        <v>0</v>
      </c>
      <c r="P902" s="95">
        <f t="shared" si="138"/>
        <v>0</v>
      </c>
      <c r="Q902" s="352">
        <f t="shared" si="139"/>
        <v>0</v>
      </c>
      <c r="R902" s="9"/>
      <c r="V902" s="32">
        <f t="shared" si="114"/>
        <v>0</v>
      </c>
    </row>
    <row r="903" spans="1:22" x14ac:dyDescent="0.2">
      <c r="A903" s="70">
        <f t="shared" si="115"/>
        <v>890</v>
      </c>
      <c r="B903" s="303">
        <f t="shared" si="132"/>
        <v>0</v>
      </c>
      <c r="C903" s="304"/>
      <c r="D903" s="106"/>
      <c r="E903" s="106"/>
      <c r="F903" s="4"/>
      <c r="G903" s="40"/>
      <c r="H903" s="60"/>
      <c r="I903" s="9"/>
      <c r="J903" s="245"/>
      <c r="K903" s="32">
        <f t="shared" si="133"/>
        <v>0</v>
      </c>
      <c r="L903" s="32">
        <f t="shared" si="134"/>
        <v>0</v>
      </c>
      <c r="M903" s="318" t="str">
        <f t="shared" si="135"/>
        <v xml:space="preserve"> </v>
      </c>
      <c r="N903" s="239">
        <f t="shared" si="136"/>
        <v>0</v>
      </c>
      <c r="O903" s="95">
        <f t="shared" si="137"/>
        <v>0</v>
      </c>
      <c r="P903" s="95">
        <f t="shared" si="138"/>
        <v>0</v>
      </c>
      <c r="Q903" s="352">
        <f t="shared" si="139"/>
        <v>0</v>
      </c>
      <c r="R903" s="9"/>
      <c r="V903" s="32">
        <f t="shared" si="114"/>
        <v>0</v>
      </c>
    </row>
    <row r="904" spans="1:22" x14ac:dyDescent="0.2">
      <c r="A904" s="70">
        <f t="shared" si="115"/>
        <v>891</v>
      </c>
      <c r="B904" s="303">
        <f t="shared" si="132"/>
        <v>0</v>
      </c>
      <c r="C904" s="304"/>
      <c r="D904" s="106"/>
      <c r="E904" s="106"/>
      <c r="F904" s="4"/>
      <c r="G904" s="40"/>
      <c r="H904" s="60"/>
      <c r="I904" s="9"/>
      <c r="J904" s="245"/>
      <c r="K904" s="32">
        <f t="shared" si="133"/>
        <v>0</v>
      </c>
      <c r="L904" s="32">
        <f t="shared" si="134"/>
        <v>0</v>
      </c>
      <c r="M904" s="318" t="str">
        <f t="shared" si="135"/>
        <v xml:space="preserve"> </v>
      </c>
      <c r="N904" s="239">
        <f t="shared" si="136"/>
        <v>0</v>
      </c>
      <c r="O904" s="95">
        <f t="shared" si="137"/>
        <v>0</v>
      </c>
      <c r="P904" s="95">
        <f t="shared" si="138"/>
        <v>0</v>
      </c>
      <c r="Q904" s="352">
        <f t="shared" si="139"/>
        <v>0</v>
      </c>
      <c r="R904" s="9"/>
      <c r="V904" s="32">
        <f t="shared" si="114"/>
        <v>0</v>
      </c>
    </row>
    <row r="905" spans="1:22" x14ac:dyDescent="0.2">
      <c r="A905" s="70">
        <f t="shared" si="115"/>
        <v>892</v>
      </c>
      <c r="B905" s="303">
        <f t="shared" ref="B905:B962" si="140">IF(ISBLANK(E905),0,VLOOKUP(TRIM(E905),AllVarieties,4,FALSE))</f>
        <v>0</v>
      </c>
      <c r="C905" s="304"/>
      <c r="D905" s="106"/>
      <c r="E905" s="106"/>
      <c r="F905" s="4"/>
      <c r="G905" s="40"/>
      <c r="H905" s="60"/>
      <c r="I905" s="9"/>
      <c r="J905" s="245"/>
      <c r="K905" s="32">
        <f t="shared" ref="K905:K962" si="141">IF(ISNA(+B905),1,0)</f>
        <v>0</v>
      </c>
      <c r="L905" s="32">
        <f t="shared" ref="L905:L962" si="142">IF(ISERR(+B905),1,0)</f>
        <v>0</v>
      </c>
      <c r="M905" s="318" t="str">
        <f t="shared" ref="M905:M962" si="143">IF(+J905=0," ", IF(+J905=1," ","ERROR"))</f>
        <v xml:space="preserve"> </v>
      </c>
      <c r="N905" s="239">
        <f t="shared" ref="N905:N962" si="144">IF(+J905=1,IF(G905&gt;0, +G905, 0),0)</f>
        <v>0</v>
      </c>
      <c r="O905" s="95">
        <f t="shared" ref="O905:O962" si="145">IF(VALUE(F905)&lt;1,0,IF(VALUE(F905)&gt;17,0,VLOOKUP(VALUE(B905),T10Value,VALUE(F905)+1,FALSE)))</f>
        <v>0</v>
      </c>
      <c r="P905" s="95">
        <f t="shared" ref="P905:P962" si="146">ROUND(+N905,1)*O905</f>
        <v>0</v>
      </c>
      <c r="Q905" s="352">
        <f t="shared" ref="Q905:Q962" si="147">+P905*PDArate</f>
        <v>0</v>
      </c>
      <c r="R905" s="9"/>
      <c r="V905" s="32">
        <f t="shared" si="114"/>
        <v>0</v>
      </c>
    </row>
    <row r="906" spans="1:22" x14ac:dyDescent="0.2">
      <c r="A906" s="70">
        <f t="shared" si="115"/>
        <v>893</v>
      </c>
      <c r="B906" s="303">
        <f t="shared" si="140"/>
        <v>0</v>
      </c>
      <c r="C906" s="304"/>
      <c r="D906" s="106"/>
      <c r="E906" s="106"/>
      <c r="F906" s="4"/>
      <c r="G906" s="40"/>
      <c r="H906" s="60"/>
      <c r="I906" s="9"/>
      <c r="J906" s="245"/>
      <c r="K906" s="32">
        <f t="shared" si="141"/>
        <v>0</v>
      </c>
      <c r="L906" s="32">
        <f t="shared" si="142"/>
        <v>0</v>
      </c>
      <c r="M906" s="318" t="str">
        <f t="shared" si="143"/>
        <v xml:space="preserve"> </v>
      </c>
      <c r="N906" s="239">
        <f t="shared" si="144"/>
        <v>0</v>
      </c>
      <c r="O906" s="95">
        <f t="shared" si="145"/>
        <v>0</v>
      </c>
      <c r="P906" s="95">
        <f t="shared" si="146"/>
        <v>0</v>
      </c>
      <c r="Q906" s="352">
        <f t="shared" si="147"/>
        <v>0</v>
      </c>
      <c r="R906" s="9"/>
      <c r="V906" s="32">
        <f t="shared" si="114"/>
        <v>0</v>
      </c>
    </row>
    <row r="907" spans="1:22" x14ac:dyDescent="0.2">
      <c r="A907" s="70">
        <f t="shared" si="115"/>
        <v>894</v>
      </c>
      <c r="B907" s="303">
        <f t="shared" si="140"/>
        <v>0</v>
      </c>
      <c r="C907" s="304"/>
      <c r="D907" s="106"/>
      <c r="E907" s="106"/>
      <c r="F907" s="4"/>
      <c r="G907" s="40"/>
      <c r="H907" s="60"/>
      <c r="I907" s="9"/>
      <c r="J907" s="245"/>
      <c r="K907" s="32">
        <f t="shared" si="141"/>
        <v>0</v>
      </c>
      <c r="L907" s="32">
        <f t="shared" si="142"/>
        <v>0</v>
      </c>
      <c r="M907" s="318" t="str">
        <f t="shared" si="143"/>
        <v xml:space="preserve"> </v>
      </c>
      <c r="N907" s="239">
        <f t="shared" si="144"/>
        <v>0</v>
      </c>
      <c r="O907" s="95">
        <f t="shared" si="145"/>
        <v>0</v>
      </c>
      <c r="P907" s="95">
        <f t="shared" si="146"/>
        <v>0</v>
      </c>
      <c r="Q907" s="352">
        <f t="shared" si="147"/>
        <v>0</v>
      </c>
      <c r="R907" s="9"/>
      <c r="V907" s="32">
        <f t="shared" si="114"/>
        <v>0</v>
      </c>
    </row>
    <row r="908" spans="1:22" x14ac:dyDescent="0.2">
      <c r="A908" s="70">
        <f t="shared" si="115"/>
        <v>895</v>
      </c>
      <c r="B908" s="303">
        <f t="shared" si="140"/>
        <v>0</v>
      </c>
      <c r="C908" s="304"/>
      <c r="D908" s="106"/>
      <c r="E908" s="106"/>
      <c r="F908" s="4"/>
      <c r="G908" s="40"/>
      <c r="H908" s="60"/>
      <c r="I908" s="9"/>
      <c r="J908" s="245"/>
      <c r="K908" s="32">
        <f t="shared" si="141"/>
        <v>0</v>
      </c>
      <c r="L908" s="32">
        <f t="shared" si="142"/>
        <v>0</v>
      </c>
      <c r="M908" s="318" t="str">
        <f t="shared" si="143"/>
        <v xml:space="preserve"> </v>
      </c>
      <c r="N908" s="239">
        <f t="shared" si="144"/>
        <v>0</v>
      </c>
      <c r="O908" s="95">
        <f t="shared" si="145"/>
        <v>0</v>
      </c>
      <c r="P908" s="95">
        <f t="shared" si="146"/>
        <v>0</v>
      </c>
      <c r="Q908" s="352">
        <f t="shared" si="147"/>
        <v>0</v>
      </c>
      <c r="R908" s="9"/>
      <c r="V908" s="32">
        <f t="shared" si="114"/>
        <v>0</v>
      </c>
    </row>
    <row r="909" spans="1:22" x14ac:dyDescent="0.2">
      <c r="A909" s="70">
        <f t="shared" si="115"/>
        <v>896</v>
      </c>
      <c r="B909" s="303">
        <f t="shared" si="140"/>
        <v>0</v>
      </c>
      <c r="C909" s="304"/>
      <c r="D909" s="106"/>
      <c r="E909" s="106"/>
      <c r="F909" s="4"/>
      <c r="G909" s="40"/>
      <c r="H909" s="60"/>
      <c r="I909" s="9"/>
      <c r="J909" s="245"/>
      <c r="K909" s="32">
        <f t="shared" si="141"/>
        <v>0</v>
      </c>
      <c r="L909" s="32">
        <f t="shared" si="142"/>
        <v>0</v>
      </c>
      <c r="M909" s="318" t="str">
        <f t="shared" si="143"/>
        <v xml:space="preserve"> </v>
      </c>
      <c r="N909" s="239">
        <f t="shared" si="144"/>
        <v>0</v>
      </c>
      <c r="O909" s="95">
        <f t="shared" si="145"/>
        <v>0</v>
      </c>
      <c r="P909" s="95">
        <f t="shared" si="146"/>
        <v>0</v>
      </c>
      <c r="Q909" s="352">
        <f t="shared" si="147"/>
        <v>0</v>
      </c>
      <c r="R909" s="9"/>
      <c r="V909" s="32">
        <f t="shared" si="114"/>
        <v>0</v>
      </c>
    </row>
    <row r="910" spans="1:22" x14ac:dyDescent="0.2">
      <c r="A910" s="70">
        <f t="shared" si="115"/>
        <v>897</v>
      </c>
      <c r="B910" s="303">
        <f t="shared" si="140"/>
        <v>0</v>
      </c>
      <c r="C910" s="304"/>
      <c r="D910" s="106"/>
      <c r="E910" s="106"/>
      <c r="F910" s="4"/>
      <c r="G910" s="40"/>
      <c r="H910" s="60"/>
      <c r="I910" s="9"/>
      <c r="J910" s="245"/>
      <c r="K910" s="32">
        <f t="shared" si="141"/>
        <v>0</v>
      </c>
      <c r="L910" s="32">
        <f t="shared" si="142"/>
        <v>0</v>
      </c>
      <c r="M910" s="318" t="str">
        <f t="shared" si="143"/>
        <v xml:space="preserve"> </v>
      </c>
      <c r="N910" s="239">
        <f t="shared" si="144"/>
        <v>0</v>
      </c>
      <c r="O910" s="95">
        <f t="shared" si="145"/>
        <v>0</v>
      </c>
      <c r="P910" s="95">
        <f t="shared" si="146"/>
        <v>0</v>
      </c>
      <c r="Q910" s="352">
        <f t="shared" si="147"/>
        <v>0</v>
      </c>
      <c r="R910" s="9"/>
      <c r="V910" s="32">
        <f t="shared" si="114"/>
        <v>0</v>
      </c>
    </row>
    <row r="911" spans="1:22" x14ac:dyDescent="0.2">
      <c r="A911" s="70">
        <f t="shared" si="115"/>
        <v>898</v>
      </c>
      <c r="B911" s="303">
        <f t="shared" si="140"/>
        <v>0</v>
      </c>
      <c r="C911" s="304"/>
      <c r="D911" s="106"/>
      <c r="E911" s="106"/>
      <c r="F911" s="4"/>
      <c r="G911" s="40"/>
      <c r="H911" s="60"/>
      <c r="I911" s="9"/>
      <c r="J911" s="245"/>
      <c r="K911" s="32">
        <f t="shared" si="141"/>
        <v>0</v>
      </c>
      <c r="L911" s="32">
        <f t="shared" si="142"/>
        <v>0</v>
      </c>
      <c r="M911" s="318" t="str">
        <f t="shared" si="143"/>
        <v xml:space="preserve"> </v>
      </c>
      <c r="N911" s="239">
        <f t="shared" si="144"/>
        <v>0</v>
      </c>
      <c r="O911" s="95">
        <f t="shared" si="145"/>
        <v>0</v>
      </c>
      <c r="P911" s="95">
        <f t="shared" si="146"/>
        <v>0</v>
      </c>
      <c r="Q911" s="352">
        <f t="shared" si="147"/>
        <v>0</v>
      </c>
      <c r="R911" s="9"/>
      <c r="V911" s="32">
        <f t="shared" si="114"/>
        <v>0</v>
      </c>
    </row>
    <row r="912" spans="1:22" x14ac:dyDescent="0.2">
      <c r="A912" s="70">
        <f t="shared" si="115"/>
        <v>899</v>
      </c>
      <c r="B912" s="303">
        <f t="shared" si="140"/>
        <v>0</v>
      </c>
      <c r="C912" s="304"/>
      <c r="D912" s="106"/>
      <c r="E912" s="106"/>
      <c r="F912" s="4"/>
      <c r="G912" s="40"/>
      <c r="H912" s="60"/>
      <c r="I912" s="9"/>
      <c r="J912" s="245"/>
      <c r="K912" s="32">
        <f t="shared" si="141"/>
        <v>0</v>
      </c>
      <c r="L912" s="32">
        <f t="shared" si="142"/>
        <v>0</v>
      </c>
      <c r="M912" s="318" t="str">
        <f t="shared" si="143"/>
        <v xml:space="preserve"> </v>
      </c>
      <c r="N912" s="239">
        <f t="shared" si="144"/>
        <v>0</v>
      </c>
      <c r="O912" s="95">
        <f t="shared" si="145"/>
        <v>0</v>
      </c>
      <c r="P912" s="95">
        <f t="shared" si="146"/>
        <v>0</v>
      </c>
      <c r="Q912" s="352">
        <f t="shared" si="147"/>
        <v>0</v>
      </c>
      <c r="R912" s="9"/>
      <c r="V912" s="32">
        <f t="shared" si="114"/>
        <v>0</v>
      </c>
    </row>
    <row r="913" spans="1:22" x14ac:dyDescent="0.2">
      <c r="A913" s="70">
        <f t="shared" si="115"/>
        <v>900</v>
      </c>
      <c r="B913" s="303">
        <f t="shared" si="140"/>
        <v>0</v>
      </c>
      <c r="C913" s="304"/>
      <c r="D913" s="106"/>
      <c r="E913" s="106"/>
      <c r="F913" s="4"/>
      <c r="G913" s="40"/>
      <c r="H913" s="60"/>
      <c r="I913" s="9"/>
      <c r="J913" s="245"/>
      <c r="K913" s="32">
        <f t="shared" si="141"/>
        <v>0</v>
      </c>
      <c r="L913" s="32">
        <f t="shared" si="142"/>
        <v>0</v>
      </c>
      <c r="M913" s="318" t="str">
        <f t="shared" si="143"/>
        <v xml:space="preserve"> </v>
      </c>
      <c r="N913" s="239">
        <f t="shared" si="144"/>
        <v>0</v>
      </c>
      <c r="O913" s="95">
        <f t="shared" si="145"/>
        <v>0</v>
      </c>
      <c r="P913" s="95">
        <f t="shared" si="146"/>
        <v>0</v>
      </c>
      <c r="Q913" s="352">
        <f t="shared" si="147"/>
        <v>0</v>
      </c>
      <c r="R913" s="9"/>
      <c r="V913" s="32">
        <f t="shared" si="114"/>
        <v>0</v>
      </c>
    </row>
    <row r="914" spans="1:22" x14ac:dyDescent="0.2">
      <c r="A914" s="70">
        <f t="shared" si="115"/>
        <v>901</v>
      </c>
      <c r="B914" s="303">
        <f t="shared" si="140"/>
        <v>0</v>
      </c>
      <c r="C914" s="304"/>
      <c r="D914" s="106"/>
      <c r="E914" s="106"/>
      <c r="F914" s="4"/>
      <c r="G914" s="40"/>
      <c r="H914" s="60"/>
      <c r="I914" s="9"/>
      <c r="J914" s="245"/>
      <c r="K914" s="32">
        <f t="shared" si="141"/>
        <v>0</v>
      </c>
      <c r="L914" s="32">
        <f t="shared" si="142"/>
        <v>0</v>
      </c>
      <c r="M914" s="318" t="str">
        <f t="shared" si="143"/>
        <v xml:space="preserve"> </v>
      </c>
      <c r="N914" s="239">
        <f t="shared" si="144"/>
        <v>0</v>
      </c>
      <c r="O914" s="95">
        <f t="shared" si="145"/>
        <v>0</v>
      </c>
      <c r="P914" s="95">
        <f t="shared" si="146"/>
        <v>0</v>
      </c>
      <c r="Q914" s="352">
        <f t="shared" si="147"/>
        <v>0</v>
      </c>
      <c r="R914" s="9"/>
      <c r="V914" s="32">
        <f t="shared" si="114"/>
        <v>0</v>
      </c>
    </row>
    <row r="915" spans="1:22" x14ac:dyDescent="0.2">
      <c r="A915" s="70">
        <f t="shared" si="115"/>
        <v>902</v>
      </c>
      <c r="B915" s="303">
        <f t="shared" si="140"/>
        <v>0</v>
      </c>
      <c r="C915" s="304"/>
      <c r="D915" s="106"/>
      <c r="E915" s="106"/>
      <c r="F915" s="4"/>
      <c r="G915" s="40"/>
      <c r="H915" s="60"/>
      <c r="I915" s="9"/>
      <c r="J915" s="245"/>
      <c r="K915" s="32">
        <f t="shared" si="141"/>
        <v>0</v>
      </c>
      <c r="L915" s="32">
        <f t="shared" si="142"/>
        <v>0</v>
      </c>
      <c r="M915" s="318" t="str">
        <f t="shared" si="143"/>
        <v xml:space="preserve"> </v>
      </c>
      <c r="N915" s="239">
        <f t="shared" si="144"/>
        <v>0</v>
      </c>
      <c r="O915" s="95">
        <f t="shared" si="145"/>
        <v>0</v>
      </c>
      <c r="P915" s="95">
        <f t="shared" si="146"/>
        <v>0</v>
      </c>
      <c r="Q915" s="352">
        <f t="shared" si="147"/>
        <v>0</v>
      </c>
      <c r="R915" s="9"/>
      <c r="V915" s="32">
        <f t="shared" si="114"/>
        <v>0</v>
      </c>
    </row>
    <row r="916" spans="1:22" x14ac:dyDescent="0.2">
      <c r="A916" s="70">
        <f t="shared" si="115"/>
        <v>903</v>
      </c>
      <c r="B916" s="303">
        <f t="shared" si="140"/>
        <v>0</v>
      </c>
      <c r="C916" s="304"/>
      <c r="D916" s="106"/>
      <c r="E916" s="106"/>
      <c r="F916" s="4"/>
      <c r="G916" s="40"/>
      <c r="H916" s="60"/>
      <c r="I916" s="9"/>
      <c r="J916" s="245"/>
      <c r="K916" s="32">
        <f t="shared" si="141"/>
        <v>0</v>
      </c>
      <c r="L916" s="32">
        <f t="shared" si="142"/>
        <v>0</v>
      </c>
      <c r="M916" s="318" t="str">
        <f t="shared" si="143"/>
        <v xml:space="preserve"> </v>
      </c>
      <c r="N916" s="239">
        <f t="shared" si="144"/>
        <v>0</v>
      </c>
      <c r="O916" s="95">
        <f t="shared" si="145"/>
        <v>0</v>
      </c>
      <c r="P916" s="95">
        <f t="shared" si="146"/>
        <v>0</v>
      </c>
      <c r="Q916" s="352">
        <f t="shared" si="147"/>
        <v>0</v>
      </c>
      <c r="R916" s="9"/>
      <c r="V916" s="32">
        <f t="shared" si="114"/>
        <v>0</v>
      </c>
    </row>
    <row r="917" spans="1:22" x14ac:dyDescent="0.2">
      <c r="A917" s="70">
        <f t="shared" si="115"/>
        <v>904</v>
      </c>
      <c r="B917" s="303">
        <f t="shared" si="140"/>
        <v>0</v>
      </c>
      <c r="C917" s="304"/>
      <c r="D917" s="106"/>
      <c r="E917" s="106"/>
      <c r="F917" s="4"/>
      <c r="G917" s="40"/>
      <c r="H917" s="60"/>
      <c r="I917" s="9"/>
      <c r="J917" s="245"/>
      <c r="K917" s="32">
        <f t="shared" si="141"/>
        <v>0</v>
      </c>
      <c r="L917" s="32">
        <f t="shared" si="142"/>
        <v>0</v>
      </c>
      <c r="M917" s="318" t="str">
        <f t="shared" si="143"/>
        <v xml:space="preserve"> </v>
      </c>
      <c r="N917" s="239">
        <f t="shared" si="144"/>
        <v>0</v>
      </c>
      <c r="O917" s="95">
        <f t="shared" si="145"/>
        <v>0</v>
      </c>
      <c r="P917" s="95">
        <f t="shared" si="146"/>
        <v>0</v>
      </c>
      <c r="Q917" s="352">
        <f t="shared" si="147"/>
        <v>0</v>
      </c>
      <c r="R917" s="9"/>
      <c r="V917" s="32">
        <f t="shared" si="114"/>
        <v>0</v>
      </c>
    </row>
    <row r="918" spans="1:22" x14ac:dyDescent="0.2">
      <c r="A918" s="70">
        <f t="shared" si="115"/>
        <v>905</v>
      </c>
      <c r="B918" s="303">
        <f t="shared" si="140"/>
        <v>0</v>
      </c>
      <c r="C918" s="304"/>
      <c r="D918" s="106"/>
      <c r="E918" s="106"/>
      <c r="F918" s="4"/>
      <c r="G918" s="40"/>
      <c r="H918" s="60"/>
      <c r="I918" s="9"/>
      <c r="J918" s="245"/>
      <c r="K918" s="32">
        <f t="shared" si="141"/>
        <v>0</v>
      </c>
      <c r="L918" s="32">
        <f t="shared" si="142"/>
        <v>0</v>
      </c>
      <c r="M918" s="318" t="str">
        <f t="shared" si="143"/>
        <v xml:space="preserve"> </v>
      </c>
      <c r="N918" s="239">
        <f t="shared" si="144"/>
        <v>0</v>
      </c>
      <c r="O918" s="95">
        <f t="shared" si="145"/>
        <v>0</v>
      </c>
      <c r="P918" s="95">
        <f t="shared" si="146"/>
        <v>0</v>
      </c>
      <c r="Q918" s="352">
        <f t="shared" si="147"/>
        <v>0</v>
      </c>
      <c r="R918" s="9"/>
      <c r="V918" s="32">
        <f t="shared" si="114"/>
        <v>0</v>
      </c>
    </row>
    <row r="919" spans="1:22" x14ac:dyDescent="0.2">
      <c r="A919" s="70">
        <f t="shared" si="115"/>
        <v>906</v>
      </c>
      <c r="B919" s="303">
        <f t="shared" si="140"/>
        <v>0</v>
      </c>
      <c r="C919" s="304"/>
      <c r="D919" s="106"/>
      <c r="E919" s="106"/>
      <c r="F919" s="4"/>
      <c r="G919" s="40"/>
      <c r="H919" s="60"/>
      <c r="I919" s="9"/>
      <c r="J919" s="245"/>
      <c r="K919" s="32">
        <f t="shared" si="141"/>
        <v>0</v>
      </c>
      <c r="L919" s="32">
        <f t="shared" si="142"/>
        <v>0</v>
      </c>
      <c r="M919" s="318" t="str">
        <f t="shared" si="143"/>
        <v xml:space="preserve"> </v>
      </c>
      <c r="N919" s="239">
        <f t="shared" si="144"/>
        <v>0</v>
      </c>
      <c r="O919" s="95">
        <f t="shared" si="145"/>
        <v>0</v>
      </c>
      <c r="P919" s="95">
        <f t="shared" si="146"/>
        <v>0</v>
      </c>
      <c r="Q919" s="352">
        <f t="shared" si="147"/>
        <v>0</v>
      </c>
      <c r="R919" s="9"/>
      <c r="V919" s="32">
        <f t="shared" si="114"/>
        <v>0</v>
      </c>
    </row>
    <row r="920" spans="1:22" x14ac:dyDescent="0.2">
      <c r="A920" s="70">
        <f t="shared" si="115"/>
        <v>907</v>
      </c>
      <c r="B920" s="303">
        <f t="shared" si="140"/>
        <v>0</v>
      </c>
      <c r="C920" s="304"/>
      <c r="D920" s="106"/>
      <c r="E920" s="106"/>
      <c r="F920" s="4"/>
      <c r="G920" s="40"/>
      <c r="H920" s="60"/>
      <c r="I920" s="9"/>
      <c r="J920" s="245"/>
      <c r="K920" s="32">
        <f t="shared" si="141"/>
        <v>0</v>
      </c>
      <c r="L920" s="32">
        <f t="shared" si="142"/>
        <v>0</v>
      </c>
      <c r="M920" s="318" t="str">
        <f t="shared" si="143"/>
        <v xml:space="preserve"> </v>
      </c>
      <c r="N920" s="239">
        <f t="shared" si="144"/>
        <v>0</v>
      </c>
      <c r="O920" s="95">
        <f t="shared" si="145"/>
        <v>0</v>
      </c>
      <c r="P920" s="95">
        <f t="shared" si="146"/>
        <v>0</v>
      </c>
      <c r="Q920" s="352">
        <f t="shared" si="147"/>
        <v>0</v>
      </c>
      <c r="R920" s="9"/>
      <c r="V920" s="32">
        <f t="shared" si="114"/>
        <v>0</v>
      </c>
    </row>
    <row r="921" spans="1:22" x14ac:dyDescent="0.2">
      <c r="A921" s="70">
        <f t="shared" si="115"/>
        <v>908</v>
      </c>
      <c r="B921" s="303">
        <f t="shared" si="140"/>
        <v>0</v>
      </c>
      <c r="C921" s="304"/>
      <c r="D921" s="106"/>
      <c r="E921" s="106"/>
      <c r="F921" s="4"/>
      <c r="G921" s="40"/>
      <c r="H921" s="60"/>
      <c r="I921" s="9"/>
      <c r="J921" s="245"/>
      <c r="K921" s="32">
        <f t="shared" si="141"/>
        <v>0</v>
      </c>
      <c r="L921" s="32">
        <f t="shared" si="142"/>
        <v>0</v>
      </c>
      <c r="M921" s="318" t="str">
        <f t="shared" si="143"/>
        <v xml:space="preserve"> </v>
      </c>
      <c r="N921" s="239">
        <f t="shared" si="144"/>
        <v>0</v>
      </c>
      <c r="O921" s="95">
        <f t="shared" si="145"/>
        <v>0</v>
      </c>
      <c r="P921" s="95">
        <f t="shared" si="146"/>
        <v>0</v>
      </c>
      <c r="Q921" s="352">
        <f t="shared" si="147"/>
        <v>0</v>
      </c>
      <c r="R921" s="9"/>
      <c r="V921" s="32">
        <f t="shared" si="114"/>
        <v>0</v>
      </c>
    </row>
    <row r="922" spans="1:22" x14ac:dyDescent="0.2">
      <c r="A922" s="70">
        <f t="shared" si="115"/>
        <v>909</v>
      </c>
      <c r="B922" s="303">
        <f t="shared" si="140"/>
        <v>0</v>
      </c>
      <c r="C922" s="304"/>
      <c r="D922" s="106"/>
      <c r="E922" s="106"/>
      <c r="F922" s="4"/>
      <c r="G922" s="40"/>
      <c r="H922" s="60"/>
      <c r="I922" s="9"/>
      <c r="J922" s="245"/>
      <c r="K922" s="32">
        <f t="shared" si="141"/>
        <v>0</v>
      </c>
      <c r="L922" s="32">
        <f t="shared" si="142"/>
        <v>0</v>
      </c>
      <c r="M922" s="318" t="str">
        <f t="shared" si="143"/>
        <v xml:space="preserve"> </v>
      </c>
      <c r="N922" s="239">
        <f t="shared" si="144"/>
        <v>0</v>
      </c>
      <c r="O922" s="95">
        <f t="shared" si="145"/>
        <v>0</v>
      </c>
      <c r="P922" s="95">
        <f t="shared" si="146"/>
        <v>0</v>
      </c>
      <c r="Q922" s="352">
        <f t="shared" si="147"/>
        <v>0</v>
      </c>
      <c r="R922" s="9"/>
      <c r="V922" s="32">
        <f t="shared" ref="V922:V962" si="148">IF(N922&gt;0,IF(P922&lt;=0,1,0),0)</f>
        <v>0</v>
      </c>
    </row>
    <row r="923" spans="1:22" x14ac:dyDescent="0.2">
      <c r="A923" s="70">
        <f t="shared" si="115"/>
        <v>910</v>
      </c>
      <c r="B923" s="303">
        <f t="shared" si="140"/>
        <v>0</v>
      </c>
      <c r="C923" s="304"/>
      <c r="D923" s="106"/>
      <c r="E923" s="106"/>
      <c r="F923" s="4"/>
      <c r="G923" s="40"/>
      <c r="H923" s="60"/>
      <c r="I923" s="9"/>
      <c r="J923" s="245"/>
      <c r="K923" s="32">
        <f t="shared" si="141"/>
        <v>0</v>
      </c>
      <c r="L923" s="32">
        <f t="shared" si="142"/>
        <v>0</v>
      </c>
      <c r="M923" s="318" t="str">
        <f t="shared" si="143"/>
        <v xml:space="preserve"> </v>
      </c>
      <c r="N923" s="239">
        <f t="shared" si="144"/>
        <v>0</v>
      </c>
      <c r="O923" s="95">
        <f t="shared" si="145"/>
        <v>0</v>
      </c>
      <c r="P923" s="95">
        <f t="shared" si="146"/>
        <v>0</v>
      </c>
      <c r="Q923" s="352">
        <f t="shared" si="147"/>
        <v>0</v>
      </c>
      <c r="R923" s="9"/>
      <c r="V923" s="32">
        <f t="shared" si="148"/>
        <v>0</v>
      </c>
    </row>
    <row r="924" spans="1:22" x14ac:dyDescent="0.2">
      <c r="A924" s="70">
        <f t="shared" ref="A924:A962" si="149">ROW()-Q3line</f>
        <v>911</v>
      </c>
      <c r="B924" s="303">
        <f t="shared" si="140"/>
        <v>0</v>
      </c>
      <c r="C924" s="304"/>
      <c r="D924" s="106"/>
      <c r="E924" s="106"/>
      <c r="F924" s="4"/>
      <c r="G924" s="40"/>
      <c r="H924" s="60"/>
      <c r="I924" s="9"/>
      <c r="J924" s="245"/>
      <c r="K924" s="32">
        <f t="shared" si="141"/>
        <v>0</v>
      </c>
      <c r="L924" s="32">
        <f t="shared" si="142"/>
        <v>0</v>
      </c>
      <c r="M924" s="318" t="str">
        <f t="shared" si="143"/>
        <v xml:space="preserve"> </v>
      </c>
      <c r="N924" s="239">
        <f t="shared" si="144"/>
        <v>0</v>
      </c>
      <c r="O924" s="95">
        <f t="shared" si="145"/>
        <v>0</v>
      </c>
      <c r="P924" s="95">
        <f t="shared" si="146"/>
        <v>0</v>
      </c>
      <c r="Q924" s="352">
        <f t="shared" si="147"/>
        <v>0</v>
      </c>
      <c r="R924" s="9"/>
      <c r="V924" s="32">
        <f t="shared" si="148"/>
        <v>0</v>
      </c>
    </row>
    <row r="925" spans="1:22" x14ac:dyDescent="0.2">
      <c r="A925" s="70">
        <f t="shared" si="149"/>
        <v>912</v>
      </c>
      <c r="B925" s="303">
        <f t="shared" si="140"/>
        <v>0</v>
      </c>
      <c r="C925" s="304"/>
      <c r="D925" s="106"/>
      <c r="E925" s="106"/>
      <c r="F925" s="4"/>
      <c r="G925" s="40"/>
      <c r="H925" s="60"/>
      <c r="I925" s="9"/>
      <c r="J925" s="245"/>
      <c r="K925" s="32">
        <f t="shared" si="141"/>
        <v>0</v>
      </c>
      <c r="L925" s="32">
        <f t="shared" si="142"/>
        <v>0</v>
      </c>
      <c r="M925" s="318" t="str">
        <f t="shared" si="143"/>
        <v xml:space="preserve"> </v>
      </c>
      <c r="N925" s="239">
        <f t="shared" si="144"/>
        <v>0</v>
      </c>
      <c r="O925" s="95">
        <f t="shared" si="145"/>
        <v>0</v>
      </c>
      <c r="P925" s="95">
        <f t="shared" si="146"/>
        <v>0</v>
      </c>
      <c r="Q925" s="352">
        <f t="shared" si="147"/>
        <v>0</v>
      </c>
      <c r="R925" s="9"/>
      <c r="V925" s="32">
        <f t="shared" si="148"/>
        <v>0</v>
      </c>
    </row>
    <row r="926" spans="1:22" x14ac:dyDescent="0.2">
      <c r="A926" s="70">
        <f t="shared" si="149"/>
        <v>913</v>
      </c>
      <c r="B926" s="303">
        <f t="shared" si="140"/>
        <v>0</v>
      </c>
      <c r="C926" s="304"/>
      <c r="D926" s="106"/>
      <c r="E926" s="106"/>
      <c r="F926" s="4"/>
      <c r="G926" s="40"/>
      <c r="H926" s="60"/>
      <c r="I926" s="9"/>
      <c r="J926" s="245"/>
      <c r="K926" s="32">
        <f t="shared" si="141"/>
        <v>0</v>
      </c>
      <c r="L926" s="32">
        <f t="shared" si="142"/>
        <v>0</v>
      </c>
      <c r="M926" s="318" t="str">
        <f t="shared" si="143"/>
        <v xml:space="preserve"> </v>
      </c>
      <c r="N926" s="239">
        <f t="shared" si="144"/>
        <v>0</v>
      </c>
      <c r="O926" s="95">
        <f t="shared" si="145"/>
        <v>0</v>
      </c>
      <c r="P926" s="95">
        <f t="shared" si="146"/>
        <v>0</v>
      </c>
      <c r="Q926" s="352">
        <f t="shared" si="147"/>
        <v>0</v>
      </c>
      <c r="R926" s="9"/>
      <c r="V926" s="32">
        <f t="shared" si="148"/>
        <v>0</v>
      </c>
    </row>
    <row r="927" spans="1:22" x14ac:dyDescent="0.2">
      <c r="A927" s="70">
        <f t="shared" si="149"/>
        <v>914</v>
      </c>
      <c r="B927" s="303">
        <f t="shared" si="140"/>
        <v>0</v>
      </c>
      <c r="C927" s="304"/>
      <c r="D927" s="106"/>
      <c r="E927" s="106"/>
      <c r="F927" s="4"/>
      <c r="G927" s="40"/>
      <c r="H927" s="60"/>
      <c r="I927" s="9"/>
      <c r="J927" s="245"/>
      <c r="K927" s="32">
        <f t="shared" si="141"/>
        <v>0</v>
      </c>
      <c r="L927" s="32">
        <f t="shared" si="142"/>
        <v>0</v>
      </c>
      <c r="M927" s="318" t="str">
        <f t="shared" si="143"/>
        <v xml:space="preserve"> </v>
      </c>
      <c r="N927" s="239">
        <f t="shared" si="144"/>
        <v>0</v>
      </c>
      <c r="O927" s="95">
        <f t="shared" si="145"/>
        <v>0</v>
      </c>
      <c r="P927" s="95">
        <f t="shared" si="146"/>
        <v>0</v>
      </c>
      <c r="Q927" s="352">
        <f t="shared" si="147"/>
        <v>0</v>
      </c>
      <c r="R927" s="9"/>
      <c r="V927" s="32">
        <f t="shared" si="148"/>
        <v>0</v>
      </c>
    </row>
    <row r="928" spans="1:22" x14ac:dyDescent="0.2">
      <c r="A928" s="70">
        <f t="shared" si="149"/>
        <v>915</v>
      </c>
      <c r="B928" s="303">
        <f t="shared" si="140"/>
        <v>0</v>
      </c>
      <c r="C928" s="304"/>
      <c r="D928" s="106"/>
      <c r="E928" s="106"/>
      <c r="F928" s="4"/>
      <c r="G928" s="40"/>
      <c r="H928" s="60"/>
      <c r="I928" s="9"/>
      <c r="J928" s="245"/>
      <c r="K928" s="32">
        <f t="shared" si="141"/>
        <v>0</v>
      </c>
      <c r="L928" s="32">
        <f t="shared" si="142"/>
        <v>0</v>
      </c>
      <c r="M928" s="318" t="str">
        <f t="shared" si="143"/>
        <v xml:space="preserve"> </v>
      </c>
      <c r="N928" s="239">
        <f t="shared" si="144"/>
        <v>0</v>
      </c>
      <c r="O928" s="95">
        <f t="shared" si="145"/>
        <v>0</v>
      </c>
      <c r="P928" s="95">
        <f t="shared" si="146"/>
        <v>0</v>
      </c>
      <c r="Q928" s="352">
        <f t="shared" si="147"/>
        <v>0</v>
      </c>
      <c r="R928" s="9"/>
      <c r="V928" s="32">
        <f t="shared" si="148"/>
        <v>0</v>
      </c>
    </row>
    <row r="929" spans="1:22" x14ac:dyDescent="0.2">
      <c r="A929" s="70">
        <f t="shared" si="149"/>
        <v>916</v>
      </c>
      <c r="B929" s="303">
        <f t="shared" si="140"/>
        <v>0</v>
      </c>
      <c r="C929" s="304"/>
      <c r="D929" s="106"/>
      <c r="E929" s="106"/>
      <c r="F929" s="4"/>
      <c r="G929" s="40"/>
      <c r="H929" s="60"/>
      <c r="I929" s="9"/>
      <c r="J929" s="245"/>
      <c r="K929" s="32">
        <f t="shared" si="141"/>
        <v>0</v>
      </c>
      <c r="L929" s="32">
        <f t="shared" si="142"/>
        <v>0</v>
      </c>
      <c r="M929" s="318" t="str">
        <f t="shared" si="143"/>
        <v xml:space="preserve"> </v>
      </c>
      <c r="N929" s="239">
        <f t="shared" si="144"/>
        <v>0</v>
      </c>
      <c r="O929" s="95">
        <f t="shared" si="145"/>
        <v>0</v>
      </c>
      <c r="P929" s="95">
        <f t="shared" si="146"/>
        <v>0</v>
      </c>
      <c r="Q929" s="352">
        <f t="shared" si="147"/>
        <v>0</v>
      </c>
      <c r="R929" s="9"/>
      <c r="V929" s="32">
        <f t="shared" si="148"/>
        <v>0</v>
      </c>
    </row>
    <row r="930" spans="1:22" x14ac:dyDescent="0.2">
      <c r="A930" s="70">
        <f t="shared" si="149"/>
        <v>917</v>
      </c>
      <c r="B930" s="303">
        <f t="shared" si="140"/>
        <v>0</v>
      </c>
      <c r="C930" s="304"/>
      <c r="D930" s="106"/>
      <c r="E930" s="106"/>
      <c r="F930" s="4"/>
      <c r="G930" s="40"/>
      <c r="H930" s="60"/>
      <c r="I930" s="9"/>
      <c r="J930" s="245"/>
      <c r="K930" s="32">
        <f t="shared" si="141"/>
        <v>0</v>
      </c>
      <c r="L930" s="32">
        <f t="shared" si="142"/>
        <v>0</v>
      </c>
      <c r="M930" s="318" t="str">
        <f t="shared" si="143"/>
        <v xml:space="preserve"> </v>
      </c>
      <c r="N930" s="239">
        <f t="shared" si="144"/>
        <v>0</v>
      </c>
      <c r="O930" s="95">
        <f t="shared" si="145"/>
        <v>0</v>
      </c>
      <c r="P930" s="95">
        <f t="shared" si="146"/>
        <v>0</v>
      </c>
      <c r="Q930" s="352">
        <f t="shared" si="147"/>
        <v>0</v>
      </c>
      <c r="R930" s="9"/>
      <c r="V930" s="32">
        <f t="shared" si="148"/>
        <v>0</v>
      </c>
    </row>
    <row r="931" spans="1:22" x14ac:dyDescent="0.2">
      <c r="A931" s="70">
        <f t="shared" si="149"/>
        <v>918</v>
      </c>
      <c r="B931" s="303">
        <f t="shared" si="140"/>
        <v>0</v>
      </c>
      <c r="C931" s="304"/>
      <c r="D931" s="106"/>
      <c r="E931" s="106"/>
      <c r="F931" s="4"/>
      <c r="G931" s="40"/>
      <c r="H931" s="60"/>
      <c r="I931" s="9"/>
      <c r="J931" s="245"/>
      <c r="K931" s="32">
        <f t="shared" si="141"/>
        <v>0</v>
      </c>
      <c r="L931" s="32">
        <f t="shared" si="142"/>
        <v>0</v>
      </c>
      <c r="M931" s="318" t="str">
        <f t="shared" si="143"/>
        <v xml:space="preserve"> </v>
      </c>
      <c r="N931" s="239">
        <f t="shared" si="144"/>
        <v>0</v>
      </c>
      <c r="O931" s="95">
        <f t="shared" si="145"/>
        <v>0</v>
      </c>
      <c r="P931" s="95">
        <f t="shared" si="146"/>
        <v>0</v>
      </c>
      <c r="Q931" s="352">
        <f t="shared" si="147"/>
        <v>0</v>
      </c>
      <c r="R931" s="9"/>
      <c r="V931" s="32">
        <f t="shared" si="148"/>
        <v>0</v>
      </c>
    </row>
    <row r="932" spans="1:22" x14ac:dyDescent="0.2">
      <c r="A932" s="70">
        <f t="shared" si="149"/>
        <v>919</v>
      </c>
      <c r="B932" s="303">
        <f t="shared" si="140"/>
        <v>0</v>
      </c>
      <c r="C932" s="304"/>
      <c r="D932" s="106"/>
      <c r="E932" s="106"/>
      <c r="F932" s="4"/>
      <c r="G932" s="40"/>
      <c r="H932" s="60"/>
      <c r="I932" s="9"/>
      <c r="J932" s="245"/>
      <c r="K932" s="32">
        <f t="shared" si="141"/>
        <v>0</v>
      </c>
      <c r="L932" s="32">
        <f t="shared" si="142"/>
        <v>0</v>
      </c>
      <c r="M932" s="318" t="str">
        <f t="shared" si="143"/>
        <v xml:space="preserve"> </v>
      </c>
      <c r="N932" s="239">
        <f t="shared" si="144"/>
        <v>0</v>
      </c>
      <c r="O932" s="95">
        <f t="shared" si="145"/>
        <v>0</v>
      </c>
      <c r="P932" s="95">
        <f t="shared" si="146"/>
        <v>0</v>
      </c>
      <c r="Q932" s="352">
        <f t="shared" si="147"/>
        <v>0</v>
      </c>
      <c r="R932" s="9"/>
      <c r="V932" s="32">
        <f t="shared" si="148"/>
        <v>0</v>
      </c>
    </row>
    <row r="933" spans="1:22" x14ac:dyDescent="0.2">
      <c r="A933" s="70">
        <f t="shared" si="149"/>
        <v>920</v>
      </c>
      <c r="B933" s="303">
        <f t="shared" si="140"/>
        <v>0</v>
      </c>
      <c r="C933" s="304"/>
      <c r="D933" s="106"/>
      <c r="E933" s="106"/>
      <c r="F933" s="4"/>
      <c r="G933" s="40"/>
      <c r="H933" s="60"/>
      <c r="I933" s="9"/>
      <c r="J933" s="245"/>
      <c r="K933" s="32">
        <f t="shared" si="141"/>
        <v>0</v>
      </c>
      <c r="L933" s="32">
        <f t="shared" si="142"/>
        <v>0</v>
      </c>
      <c r="M933" s="318" t="str">
        <f t="shared" si="143"/>
        <v xml:space="preserve"> </v>
      </c>
      <c r="N933" s="239">
        <f t="shared" si="144"/>
        <v>0</v>
      </c>
      <c r="O933" s="95">
        <f t="shared" si="145"/>
        <v>0</v>
      </c>
      <c r="P933" s="95">
        <f t="shared" si="146"/>
        <v>0</v>
      </c>
      <c r="Q933" s="352">
        <f t="shared" si="147"/>
        <v>0</v>
      </c>
      <c r="R933" s="9"/>
      <c r="V933" s="32">
        <f t="shared" si="148"/>
        <v>0</v>
      </c>
    </row>
    <row r="934" spans="1:22" x14ac:dyDescent="0.2">
      <c r="A934" s="70">
        <f t="shared" si="149"/>
        <v>921</v>
      </c>
      <c r="B934" s="303">
        <f t="shared" si="140"/>
        <v>0</v>
      </c>
      <c r="C934" s="304"/>
      <c r="D934" s="106"/>
      <c r="E934" s="106"/>
      <c r="F934" s="4"/>
      <c r="G934" s="40"/>
      <c r="H934" s="60"/>
      <c r="I934" s="9"/>
      <c r="J934" s="245"/>
      <c r="K934" s="32">
        <f t="shared" si="141"/>
        <v>0</v>
      </c>
      <c r="L934" s="32">
        <f t="shared" si="142"/>
        <v>0</v>
      </c>
      <c r="M934" s="318" t="str">
        <f t="shared" si="143"/>
        <v xml:space="preserve"> </v>
      </c>
      <c r="N934" s="239">
        <f t="shared" si="144"/>
        <v>0</v>
      </c>
      <c r="O934" s="95">
        <f t="shared" si="145"/>
        <v>0</v>
      </c>
      <c r="P934" s="95">
        <f t="shared" si="146"/>
        <v>0</v>
      </c>
      <c r="Q934" s="352">
        <f t="shared" si="147"/>
        <v>0</v>
      </c>
      <c r="R934" s="9"/>
      <c r="V934" s="32">
        <f t="shared" si="148"/>
        <v>0</v>
      </c>
    </row>
    <row r="935" spans="1:22" x14ac:dyDescent="0.2">
      <c r="A935" s="70">
        <f t="shared" si="149"/>
        <v>922</v>
      </c>
      <c r="B935" s="303">
        <f t="shared" si="140"/>
        <v>0</v>
      </c>
      <c r="C935" s="304"/>
      <c r="D935" s="106"/>
      <c r="E935" s="106"/>
      <c r="F935" s="4"/>
      <c r="G935" s="40"/>
      <c r="H935" s="60"/>
      <c r="I935" s="9"/>
      <c r="J935" s="245"/>
      <c r="K935" s="32">
        <f t="shared" si="141"/>
        <v>0</v>
      </c>
      <c r="L935" s="32">
        <f t="shared" si="142"/>
        <v>0</v>
      </c>
      <c r="M935" s="318" t="str">
        <f t="shared" si="143"/>
        <v xml:space="preserve"> </v>
      </c>
      <c r="N935" s="239">
        <f t="shared" si="144"/>
        <v>0</v>
      </c>
      <c r="O935" s="95">
        <f t="shared" si="145"/>
        <v>0</v>
      </c>
      <c r="P935" s="95">
        <f t="shared" si="146"/>
        <v>0</v>
      </c>
      <c r="Q935" s="352">
        <f t="shared" si="147"/>
        <v>0</v>
      </c>
      <c r="R935" s="9"/>
      <c r="V935" s="32">
        <f t="shared" si="148"/>
        <v>0</v>
      </c>
    </row>
    <row r="936" spans="1:22" x14ac:dyDescent="0.2">
      <c r="A936" s="70">
        <f t="shared" si="149"/>
        <v>923</v>
      </c>
      <c r="B936" s="303">
        <f t="shared" si="140"/>
        <v>0</v>
      </c>
      <c r="C936" s="304"/>
      <c r="D936" s="106"/>
      <c r="E936" s="106"/>
      <c r="F936" s="4"/>
      <c r="G936" s="40"/>
      <c r="H936" s="60"/>
      <c r="I936" s="9"/>
      <c r="J936" s="245"/>
      <c r="K936" s="32">
        <f t="shared" si="141"/>
        <v>0</v>
      </c>
      <c r="L936" s="32">
        <f t="shared" si="142"/>
        <v>0</v>
      </c>
      <c r="M936" s="318" t="str">
        <f t="shared" si="143"/>
        <v xml:space="preserve"> </v>
      </c>
      <c r="N936" s="239">
        <f t="shared" si="144"/>
        <v>0</v>
      </c>
      <c r="O936" s="95">
        <f t="shared" si="145"/>
        <v>0</v>
      </c>
      <c r="P936" s="95">
        <f t="shared" si="146"/>
        <v>0</v>
      </c>
      <c r="Q936" s="352">
        <f t="shared" si="147"/>
        <v>0</v>
      </c>
      <c r="R936" s="9"/>
      <c r="V936" s="32">
        <f t="shared" si="148"/>
        <v>0</v>
      </c>
    </row>
    <row r="937" spans="1:22" x14ac:dyDescent="0.2">
      <c r="A937" s="70">
        <f t="shared" si="149"/>
        <v>924</v>
      </c>
      <c r="B937" s="303">
        <f t="shared" si="140"/>
        <v>0</v>
      </c>
      <c r="C937" s="304"/>
      <c r="D937" s="106"/>
      <c r="E937" s="106"/>
      <c r="F937" s="4"/>
      <c r="G937" s="40"/>
      <c r="H937" s="60"/>
      <c r="I937" s="9"/>
      <c r="J937" s="245"/>
      <c r="K937" s="32">
        <f t="shared" si="141"/>
        <v>0</v>
      </c>
      <c r="L937" s="32">
        <f t="shared" si="142"/>
        <v>0</v>
      </c>
      <c r="M937" s="318" t="str">
        <f t="shared" si="143"/>
        <v xml:space="preserve"> </v>
      </c>
      <c r="N937" s="239">
        <f t="shared" si="144"/>
        <v>0</v>
      </c>
      <c r="O937" s="95">
        <f t="shared" si="145"/>
        <v>0</v>
      </c>
      <c r="P937" s="95">
        <f t="shared" si="146"/>
        <v>0</v>
      </c>
      <c r="Q937" s="352">
        <f t="shared" si="147"/>
        <v>0</v>
      </c>
      <c r="R937" s="9"/>
      <c r="V937" s="32">
        <f t="shared" si="148"/>
        <v>0</v>
      </c>
    </row>
    <row r="938" spans="1:22" x14ac:dyDescent="0.2">
      <c r="A938" s="70">
        <f t="shared" si="149"/>
        <v>925</v>
      </c>
      <c r="B938" s="303">
        <f t="shared" si="140"/>
        <v>0</v>
      </c>
      <c r="C938" s="304"/>
      <c r="D938" s="106"/>
      <c r="E938" s="106"/>
      <c r="F938" s="4"/>
      <c r="G938" s="40"/>
      <c r="H938" s="60"/>
      <c r="I938" s="9"/>
      <c r="J938" s="245"/>
      <c r="K938" s="32">
        <f t="shared" si="141"/>
        <v>0</v>
      </c>
      <c r="L938" s="32">
        <f t="shared" si="142"/>
        <v>0</v>
      </c>
      <c r="M938" s="318" t="str">
        <f t="shared" si="143"/>
        <v xml:space="preserve"> </v>
      </c>
      <c r="N938" s="239">
        <f t="shared" si="144"/>
        <v>0</v>
      </c>
      <c r="O938" s="95">
        <f t="shared" si="145"/>
        <v>0</v>
      </c>
      <c r="P938" s="95">
        <f t="shared" si="146"/>
        <v>0</v>
      </c>
      <c r="Q938" s="352">
        <f t="shared" si="147"/>
        <v>0</v>
      </c>
      <c r="R938" s="9"/>
      <c r="V938" s="32">
        <f t="shared" si="148"/>
        <v>0</v>
      </c>
    </row>
    <row r="939" spans="1:22" x14ac:dyDescent="0.2">
      <c r="A939" s="70">
        <f t="shared" si="149"/>
        <v>926</v>
      </c>
      <c r="B939" s="303">
        <f t="shared" si="140"/>
        <v>0</v>
      </c>
      <c r="C939" s="304"/>
      <c r="D939" s="106"/>
      <c r="E939" s="106"/>
      <c r="F939" s="4"/>
      <c r="G939" s="40"/>
      <c r="H939" s="60"/>
      <c r="I939" s="9"/>
      <c r="J939" s="245"/>
      <c r="K939" s="32">
        <f t="shared" si="141"/>
        <v>0</v>
      </c>
      <c r="L939" s="32">
        <f t="shared" si="142"/>
        <v>0</v>
      </c>
      <c r="M939" s="318" t="str">
        <f t="shared" si="143"/>
        <v xml:space="preserve"> </v>
      </c>
      <c r="N939" s="239">
        <f t="shared" si="144"/>
        <v>0</v>
      </c>
      <c r="O939" s="95">
        <f t="shared" si="145"/>
        <v>0</v>
      </c>
      <c r="P939" s="95">
        <f t="shared" si="146"/>
        <v>0</v>
      </c>
      <c r="Q939" s="352">
        <f t="shared" si="147"/>
        <v>0</v>
      </c>
      <c r="R939" s="9"/>
      <c r="V939" s="32">
        <f t="shared" si="148"/>
        <v>0</v>
      </c>
    </row>
    <row r="940" spans="1:22" x14ac:dyDescent="0.2">
      <c r="A940" s="70">
        <f t="shared" si="149"/>
        <v>927</v>
      </c>
      <c r="B940" s="303">
        <f t="shared" si="140"/>
        <v>0</v>
      </c>
      <c r="C940" s="304"/>
      <c r="D940" s="106"/>
      <c r="E940" s="106"/>
      <c r="F940" s="4"/>
      <c r="G940" s="40"/>
      <c r="H940" s="60"/>
      <c r="I940" s="9"/>
      <c r="J940" s="245"/>
      <c r="K940" s="32">
        <f t="shared" si="141"/>
        <v>0</v>
      </c>
      <c r="L940" s="32">
        <f t="shared" si="142"/>
        <v>0</v>
      </c>
      <c r="M940" s="318" t="str">
        <f t="shared" si="143"/>
        <v xml:space="preserve"> </v>
      </c>
      <c r="N940" s="239">
        <f t="shared" si="144"/>
        <v>0</v>
      </c>
      <c r="O940" s="95">
        <f t="shared" si="145"/>
        <v>0</v>
      </c>
      <c r="P940" s="95">
        <f t="shared" si="146"/>
        <v>0</v>
      </c>
      <c r="Q940" s="352">
        <f t="shared" si="147"/>
        <v>0</v>
      </c>
      <c r="R940" s="9"/>
      <c r="V940" s="32">
        <f t="shared" si="148"/>
        <v>0</v>
      </c>
    </row>
    <row r="941" spans="1:22" x14ac:dyDescent="0.2">
      <c r="A941" s="70">
        <f t="shared" si="149"/>
        <v>928</v>
      </c>
      <c r="B941" s="303">
        <f t="shared" si="140"/>
        <v>0</v>
      </c>
      <c r="C941" s="304"/>
      <c r="D941" s="106"/>
      <c r="E941" s="106"/>
      <c r="F941" s="4"/>
      <c r="G941" s="40"/>
      <c r="H941" s="60"/>
      <c r="I941" s="9"/>
      <c r="J941" s="245"/>
      <c r="K941" s="32">
        <f t="shared" si="141"/>
        <v>0</v>
      </c>
      <c r="L941" s="32">
        <f t="shared" si="142"/>
        <v>0</v>
      </c>
      <c r="M941" s="318" t="str">
        <f t="shared" si="143"/>
        <v xml:space="preserve"> </v>
      </c>
      <c r="N941" s="239">
        <f t="shared" si="144"/>
        <v>0</v>
      </c>
      <c r="O941" s="95">
        <f t="shared" si="145"/>
        <v>0</v>
      </c>
      <c r="P941" s="95">
        <f t="shared" si="146"/>
        <v>0</v>
      </c>
      <c r="Q941" s="352">
        <f t="shared" si="147"/>
        <v>0</v>
      </c>
      <c r="R941" s="9"/>
      <c r="V941" s="32">
        <f t="shared" si="148"/>
        <v>0</v>
      </c>
    </row>
    <row r="942" spans="1:22" x14ac:dyDescent="0.2">
      <c r="A942" s="70">
        <f t="shared" si="149"/>
        <v>929</v>
      </c>
      <c r="B942" s="303">
        <f t="shared" si="140"/>
        <v>0</v>
      </c>
      <c r="C942" s="304"/>
      <c r="D942" s="106"/>
      <c r="E942" s="106"/>
      <c r="F942" s="4"/>
      <c r="G942" s="40"/>
      <c r="H942" s="60"/>
      <c r="I942" s="9"/>
      <c r="J942" s="245"/>
      <c r="K942" s="32">
        <f t="shared" si="141"/>
        <v>0</v>
      </c>
      <c r="L942" s="32">
        <f t="shared" si="142"/>
        <v>0</v>
      </c>
      <c r="M942" s="318" t="str">
        <f t="shared" si="143"/>
        <v xml:space="preserve"> </v>
      </c>
      <c r="N942" s="239">
        <f t="shared" si="144"/>
        <v>0</v>
      </c>
      <c r="O942" s="95">
        <f t="shared" si="145"/>
        <v>0</v>
      </c>
      <c r="P942" s="95">
        <f t="shared" si="146"/>
        <v>0</v>
      </c>
      <c r="Q942" s="352">
        <f t="shared" si="147"/>
        <v>0</v>
      </c>
      <c r="R942" s="9"/>
      <c r="V942" s="32">
        <f t="shared" si="148"/>
        <v>0</v>
      </c>
    </row>
    <row r="943" spans="1:22" x14ac:dyDescent="0.2">
      <c r="A943" s="70">
        <f t="shared" si="149"/>
        <v>930</v>
      </c>
      <c r="B943" s="303">
        <f t="shared" si="140"/>
        <v>0</v>
      </c>
      <c r="C943" s="304"/>
      <c r="D943" s="106"/>
      <c r="E943" s="106"/>
      <c r="F943" s="4"/>
      <c r="G943" s="40"/>
      <c r="H943" s="60"/>
      <c r="I943" s="9"/>
      <c r="J943" s="245"/>
      <c r="K943" s="32">
        <f t="shared" si="141"/>
        <v>0</v>
      </c>
      <c r="L943" s="32">
        <f t="shared" si="142"/>
        <v>0</v>
      </c>
      <c r="M943" s="318" t="str">
        <f t="shared" si="143"/>
        <v xml:space="preserve"> </v>
      </c>
      <c r="N943" s="239">
        <f t="shared" si="144"/>
        <v>0</v>
      </c>
      <c r="O943" s="95">
        <f t="shared" si="145"/>
        <v>0</v>
      </c>
      <c r="P943" s="95">
        <f t="shared" si="146"/>
        <v>0</v>
      </c>
      <c r="Q943" s="352">
        <f t="shared" si="147"/>
        <v>0</v>
      </c>
      <c r="R943" s="9"/>
      <c r="V943" s="32">
        <f t="shared" si="148"/>
        <v>0</v>
      </c>
    </row>
    <row r="944" spans="1:22" x14ac:dyDescent="0.2">
      <c r="A944" s="70">
        <f t="shared" si="149"/>
        <v>931</v>
      </c>
      <c r="B944" s="303">
        <f t="shared" si="140"/>
        <v>0</v>
      </c>
      <c r="C944" s="304"/>
      <c r="D944" s="106"/>
      <c r="E944" s="106"/>
      <c r="F944" s="4"/>
      <c r="G944" s="40"/>
      <c r="H944" s="60"/>
      <c r="I944" s="9"/>
      <c r="J944" s="245"/>
      <c r="K944" s="32">
        <f t="shared" si="141"/>
        <v>0</v>
      </c>
      <c r="L944" s="32">
        <f t="shared" si="142"/>
        <v>0</v>
      </c>
      <c r="M944" s="318" t="str">
        <f t="shared" si="143"/>
        <v xml:space="preserve"> </v>
      </c>
      <c r="N944" s="239">
        <f t="shared" si="144"/>
        <v>0</v>
      </c>
      <c r="O944" s="95">
        <f t="shared" si="145"/>
        <v>0</v>
      </c>
      <c r="P944" s="95">
        <f t="shared" si="146"/>
        <v>0</v>
      </c>
      <c r="Q944" s="352">
        <f t="shared" si="147"/>
        <v>0</v>
      </c>
      <c r="R944" s="9"/>
      <c r="V944" s="32">
        <f t="shared" si="148"/>
        <v>0</v>
      </c>
    </row>
    <row r="945" spans="1:22" x14ac:dyDescent="0.2">
      <c r="A945" s="70">
        <f t="shared" si="149"/>
        <v>932</v>
      </c>
      <c r="B945" s="303">
        <f t="shared" si="140"/>
        <v>0</v>
      </c>
      <c r="C945" s="304"/>
      <c r="D945" s="106"/>
      <c r="E945" s="106"/>
      <c r="F945" s="4"/>
      <c r="G945" s="40"/>
      <c r="H945" s="60"/>
      <c r="I945" s="9"/>
      <c r="J945" s="245"/>
      <c r="K945" s="32">
        <f t="shared" si="141"/>
        <v>0</v>
      </c>
      <c r="L945" s="32">
        <f t="shared" si="142"/>
        <v>0</v>
      </c>
      <c r="M945" s="318" t="str">
        <f t="shared" si="143"/>
        <v xml:space="preserve"> </v>
      </c>
      <c r="N945" s="239">
        <f t="shared" si="144"/>
        <v>0</v>
      </c>
      <c r="O945" s="95">
        <f t="shared" si="145"/>
        <v>0</v>
      </c>
      <c r="P945" s="95">
        <f t="shared" si="146"/>
        <v>0</v>
      </c>
      <c r="Q945" s="352">
        <f t="shared" si="147"/>
        <v>0</v>
      </c>
      <c r="R945" s="9"/>
      <c r="V945" s="32">
        <f t="shared" si="148"/>
        <v>0</v>
      </c>
    </row>
    <row r="946" spans="1:22" x14ac:dyDescent="0.2">
      <c r="A946" s="70">
        <f t="shared" si="149"/>
        <v>933</v>
      </c>
      <c r="B946" s="303">
        <f t="shared" si="140"/>
        <v>0</v>
      </c>
      <c r="C946" s="304"/>
      <c r="D946" s="106"/>
      <c r="E946" s="106"/>
      <c r="F946" s="4"/>
      <c r="G946" s="40"/>
      <c r="H946" s="60"/>
      <c r="I946" s="9"/>
      <c r="J946" s="245"/>
      <c r="K946" s="32">
        <f t="shared" si="141"/>
        <v>0</v>
      </c>
      <c r="L946" s="32">
        <f t="shared" si="142"/>
        <v>0</v>
      </c>
      <c r="M946" s="318" t="str">
        <f t="shared" si="143"/>
        <v xml:space="preserve"> </v>
      </c>
      <c r="N946" s="239">
        <f t="shared" si="144"/>
        <v>0</v>
      </c>
      <c r="O946" s="95">
        <f t="shared" si="145"/>
        <v>0</v>
      </c>
      <c r="P946" s="95">
        <f t="shared" si="146"/>
        <v>0</v>
      </c>
      <c r="Q946" s="352">
        <f t="shared" si="147"/>
        <v>0</v>
      </c>
      <c r="R946" s="9"/>
      <c r="V946" s="32">
        <f t="shared" si="148"/>
        <v>0</v>
      </c>
    </row>
    <row r="947" spans="1:22" x14ac:dyDescent="0.2">
      <c r="A947" s="70">
        <f t="shared" si="149"/>
        <v>934</v>
      </c>
      <c r="B947" s="303">
        <f t="shared" si="140"/>
        <v>0</v>
      </c>
      <c r="C947" s="304"/>
      <c r="D947" s="106"/>
      <c r="E947" s="106"/>
      <c r="F947" s="4"/>
      <c r="G947" s="40"/>
      <c r="H947" s="60"/>
      <c r="I947" s="9"/>
      <c r="J947" s="245"/>
      <c r="K947" s="32">
        <f t="shared" si="141"/>
        <v>0</v>
      </c>
      <c r="L947" s="32">
        <f t="shared" si="142"/>
        <v>0</v>
      </c>
      <c r="M947" s="318" t="str">
        <f t="shared" si="143"/>
        <v xml:space="preserve"> </v>
      </c>
      <c r="N947" s="239">
        <f t="shared" si="144"/>
        <v>0</v>
      </c>
      <c r="O947" s="95">
        <f t="shared" si="145"/>
        <v>0</v>
      </c>
      <c r="P947" s="95">
        <f t="shared" si="146"/>
        <v>0</v>
      </c>
      <c r="Q947" s="352">
        <f t="shared" si="147"/>
        <v>0</v>
      </c>
      <c r="R947" s="9"/>
      <c r="V947" s="32">
        <f t="shared" si="148"/>
        <v>0</v>
      </c>
    </row>
    <row r="948" spans="1:22" x14ac:dyDescent="0.2">
      <c r="A948" s="70">
        <f t="shared" si="149"/>
        <v>935</v>
      </c>
      <c r="B948" s="303">
        <f t="shared" si="140"/>
        <v>0</v>
      </c>
      <c r="C948" s="304"/>
      <c r="D948" s="106"/>
      <c r="E948" s="106"/>
      <c r="F948" s="4"/>
      <c r="G948" s="40"/>
      <c r="H948" s="60"/>
      <c r="I948" s="9"/>
      <c r="J948" s="245"/>
      <c r="K948" s="32">
        <f t="shared" si="141"/>
        <v>0</v>
      </c>
      <c r="L948" s="32">
        <f t="shared" si="142"/>
        <v>0</v>
      </c>
      <c r="M948" s="318" t="str">
        <f t="shared" si="143"/>
        <v xml:space="preserve"> </v>
      </c>
      <c r="N948" s="239">
        <f t="shared" si="144"/>
        <v>0</v>
      </c>
      <c r="O948" s="95">
        <f t="shared" si="145"/>
        <v>0</v>
      </c>
      <c r="P948" s="95">
        <f t="shared" si="146"/>
        <v>0</v>
      </c>
      <c r="Q948" s="352">
        <f t="shared" si="147"/>
        <v>0</v>
      </c>
      <c r="R948" s="9"/>
      <c r="V948" s="32">
        <f t="shared" si="148"/>
        <v>0</v>
      </c>
    </row>
    <row r="949" spans="1:22" x14ac:dyDescent="0.2">
      <c r="A949" s="70">
        <f t="shared" si="149"/>
        <v>936</v>
      </c>
      <c r="B949" s="303">
        <f t="shared" si="140"/>
        <v>0</v>
      </c>
      <c r="C949" s="304"/>
      <c r="D949" s="106"/>
      <c r="E949" s="106"/>
      <c r="F949" s="4"/>
      <c r="G949" s="40"/>
      <c r="H949" s="60"/>
      <c r="I949" s="9"/>
      <c r="J949" s="245"/>
      <c r="K949" s="32">
        <f t="shared" si="141"/>
        <v>0</v>
      </c>
      <c r="L949" s="32">
        <f t="shared" si="142"/>
        <v>0</v>
      </c>
      <c r="M949" s="318" t="str">
        <f t="shared" si="143"/>
        <v xml:space="preserve"> </v>
      </c>
      <c r="N949" s="239">
        <f t="shared" si="144"/>
        <v>0</v>
      </c>
      <c r="O949" s="95">
        <f t="shared" si="145"/>
        <v>0</v>
      </c>
      <c r="P949" s="95">
        <f t="shared" si="146"/>
        <v>0</v>
      </c>
      <c r="Q949" s="352">
        <f t="shared" si="147"/>
        <v>0</v>
      </c>
      <c r="R949" s="9"/>
      <c r="V949" s="32">
        <f t="shared" si="148"/>
        <v>0</v>
      </c>
    </row>
    <row r="950" spans="1:22" x14ac:dyDescent="0.2">
      <c r="A950" s="70">
        <f t="shared" si="149"/>
        <v>937</v>
      </c>
      <c r="B950" s="303">
        <f t="shared" si="140"/>
        <v>0</v>
      </c>
      <c r="C950" s="304"/>
      <c r="D950" s="106"/>
      <c r="E950" s="106"/>
      <c r="F950" s="4"/>
      <c r="G950" s="40"/>
      <c r="H950" s="60"/>
      <c r="I950" s="9"/>
      <c r="J950" s="245"/>
      <c r="K950" s="32">
        <f t="shared" si="141"/>
        <v>0</v>
      </c>
      <c r="L950" s="32">
        <f t="shared" si="142"/>
        <v>0</v>
      </c>
      <c r="M950" s="318" t="str">
        <f t="shared" si="143"/>
        <v xml:space="preserve"> </v>
      </c>
      <c r="N950" s="239">
        <f t="shared" si="144"/>
        <v>0</v>
      </c>
      <c r="O950" s="95">
        <f t="shared" si="145"/>
        <v>0</v>
      </c>
      <c r="P950" s="95">
        <f t="shared" si="146"/>
        <v>0</v>
      </c>
      <c r="Q950" s="352">
        <f t="shared" si="147"/>
        <v>0</v>
      </c>
      <c r="R950" s="9"/>
      <c r="V950" s="32">
        <f t="shared" si="148"/>
        <v>0</v>
      </c>
    </row>
    <row r="951" spans="1:22" x14ac:dyDescent="0.2">
      <c r="A951" s="70">
        <f t="shared" si="149"/>
        <v>938</v>
      </c>
      <c r="B951" s="303">
        <f t="shared" si="140"/>
        <v>0</v>
      </c>
      <c r="C951" s="304"/>
      <c r="D951" s="106"/>
      <c r="E951" s="106"/>
      <c r="F951" s="4"/>
      <c r="G951" s="40"/>
      <c r="H951" s="60"/>
      <c r="I951" s="9"/>
      <c r="J951" s="245"/>
      <c r="K951" s="32">
        <f t="shared" si="141"/>
        <v>0</v>
      </c>
      <c r="L951" s="32">
        <f t="shared" si="142"/>
        <v>0</v>
      </c>
      <c r="M951" s="318" t="str">
        <f t="shared" si="143"/>
        <v xml:space="preserve"> </v>
      </c>
      <c r="N951" s="239">
        <f t="shared" si="144"/>
        <v>0</v>
      </c>
      <c r="O951" s="95">
        <f t="shared" si="145"/>
        <v>0</v>
      </c>
      <c r="P951" s="95">
        <f t="shared" si="146"/>
        <v>0</v>
      </c>
      <c r="Q951" s="352">
        <f t="shared" si="147"/>
        <v>0</v>
      </c>
      <c r="R951" s="9"/>
      <c r="V951" s="32">
        <f t="shared" si="148"/>
        <v>0</v>
      </c>
    </row>
    <row r="952" spans="1:22" x14ac:dyDescent="0.2">
      <c r="A952" s="70">
        <f t="shared" si="149"/>
        <v>939</v>
      </c>
      <c r="B952" s="303">
        <f t="shared" si="140"/>
        <v>0</v>
      </c>
      <c r="C952" s="304"/>
      <c r="D952" s="106"/>
      <c r="E952" s="106"/>
      <c r="F952" s="4"/>
      <c r="G952" s="40"/>
      <c r="H952" s="60"/>
      <c r="I952" s="9"/>
      <c r="J952" s="245"/>
      <c r="K952" s="32">
        <f t="shared" si="141"/>
        <v>0</v>
      </c>
      <c r="L952" s="32">
        <f t="shared" si="142"/>
        <v>0</v>
      </c>
      <c r="M952" s="318" t="str">
        <f t="shared" si="143"/>
        <v xml:space="preserve"> </v>
      </c>
      <c r="N952" s="239">
        <f t="shared" si="144"/>
        <v>0</v>
      </c>
      <c r="O952" s="95">
        <f t="shared" si="145"/>
        <v>0</v>
      </c>
      <c r="P952" s="95">
        <f t="shared" si="146"/>
        <v>0</v>
      </c>
      <c r="Q952" s="352">
        <f t="shared" si="147"/>
        <v>0</v>
      </c>
      <c r="R952" s="9"/>
      <c r="V952" s="32">
        <f t="shared" si="148"/>
        <v>0</v>
      </c>
    </row>
    <row r="953" spans="1:22" x14ac:dyDescent="0.2">
      <c r="A953" s="70">
        <f t="shared" si="149"/>
        <v>940</v>
      </c>
      <c r="B953" s="303">
        <f t="shared" si="140"/>
        <v>0</v>
      </c>
      <c r="C953" s="304"/>
      <c r="D953" s="106"/>
      <c r="E953" s="106"/>
      <c r="F953" s="4"/>
      <c r="G953" s="40"/>
      <c r="H953" s="60"/>
      <c r="I953" s="9"/>
      <c r="J953" s="245"/>
      <c r="K953" s="32">
        <f t="shared" si="141"/>
        <v>0</v>
      </c>
      <c r="L953" s="32">
        <f t="shared" si="142"/>
        <v>0</v>
      </c>
      <c r="M953" s="318" t="str">
        <f t="shared" si="143"/>
        <v xml:space="preserve"> </v>
      </c>
      <c r="N953" s="239">
        <f t="shared" si="144"/>
        <v>0</v>
      </c>
      <c r="O953" s="95">
        <f t="shared" si="145"/>
        <v>0</v>
      </c>
      <c r="P953" s="95">
        <f t="shared" si="146"/>
        <v>0</v>
      </c>
      <c r="Q953" s="352">
        <f t="shared" si="147"/>
        <v>0</v>
      </c>
      <c r="R953" s="9"/>
      <c r="V953" s="32">
        <f t="shared" si="148"/>
        <v>0</v>
      </c>
    </row>
    <row r="954" spans="1:22" x14ac:dyDescent="0.2">
      <c r="A954" s="70">
        <f t="shared" si="149"/>
        <v>941</v>
      </c>
      <c r="B954" s="303">
        <f t="shared" si="140"/>
        <v>0</v>
      </c>
      <c r="C954" s="304"/>
      <c r="D954" s="106"/>
      <c r="E954" s="106"/>
      <c r="F954" s="4"/>
      <c r="G954" s="40"/>
      <c r="H954" s="60"/>
      <c r="I954" s="9"/>
      <c r="J954" s="245"/>
      <c r="K954" s="32">
        <f t="shared" si="141"/>
        <v>0</v>
      </c>
      <c r="L954" s="32">
        <f t="shared" si="142"/>
        <v>0</v>
      </c>
      <c r="M954" s="318" t="str">
        <f t="shared" si="143"/>
        <v xml:space="preserve"> </v>
      </c>
      <c r="N954" s="239">
        <f t="shared" si="144"/>
        <v>0</v>
      </c>
      <c r="O954" s="95">
        <f t="shared" si="145"/>
        <v>0</v>
      </c>
      <c r="P954" s="95">
        <f t="shared" si="146"/>
        <v>0</v>
      </c>
      <c r="Q954" s="352">
        <f t="shared" si="147"/>
        <v>0</v>
      </c>
      <c r="R954" s="9"/>
      <c r="V954" s="32">
        <f t="shared" si="148"/>
        <v>0</v>
      </c>
    </row>
    <row r="955" spans="1:22" x14ac:dyDescent="0.2">
      <c r="A955" s="70">
        <f t="shared" si="149"/>
        <v>942</v>
      </c>
      <c r="B955" s="303">
        <f t="shared" si="140"/>
        <v>0</v>
      </c>
      <c r="C955" s="304"/>
      <c r="D955" s="106"/>
      <c r="E955" s="106"/>
      <c r="F955" s="4"/>
      <c r="G955" s="40"/>
      <c r="H955" s="60"/>
      <c r="I955" s="9"/>
      <c r="J955" s="245"/>
      <c r="K955" s="32">
        <f t="shared" si="141"/>
        <v>0</v>
      </c>
      <c r="L955" s="32">
        <f t="shared" si="142"/>
        <v>0</v>
      </c>
      <c r="M955" s="318" t="str">
        <f t="shared" si="143"/>
        <v xml:space="preserve"> </v>
      </c>
      <c r="N955" s="239">
        <f t="shared" si="144"/>
        <v>0</v>
      </c>
      <c r="O955" s="95">
        <f t="shared" si="145"/>
        <v>0</v>
      </c>
      <c r="P955" s="95">
        <f t="shared" si="146"/>
        <v>0</v>
      </c>
      <c r="Q955" s="352">
        <f t="shared" si="147"/>
        <v>0</v>
      </c>
      <c r="R955" s="9"/>
      <c r="V955" s="32">
        <f t="shared" si="148"/>
        <v>0</v>
      </c>
    </row>
    <row r="956" spans="1:22" x14ac:dyDescent="0.2">
      <c r="A956" s="70">
        <f t="shared" si="149"/>
        <v>943</v>
      </c>
      <c r="B956" s="303">
        <f t="shared" si="140"/>
        <v>0</v>
      </c>
      <c r="C956" s="304"/>
      <c r="D956" s="106"/>
      <c r="E956" s="106"/>
      <c r="F956" s="4"/>
      <c r="G956" s="40"/>
      <c r="H956" s="60"/>
      <c r="I956" s="9"/>
      <c r="J956" s="245"/>
      <c r="K956" s="32">
        <f t="shared" si="141"/>
        <v>0</v>
      </c>
      <c r="L956" s="32">
        <f t="shared" si="142"/>
        <v>0</v>
      </c>
      <c r="M956" s="318" t="str">
        <f t="shared" si="143"/>
        <v xml:space="preserve"> </v>
      </c>
      <c r="N956" s="239">
        <f t="shared" si="144"/>
        <v>0</v>
      </c>
      <c r="O956" s="95">
        <f t="shared" si="145"/>
        <v>0</v>
      </c>
      <c r="P956" s="95">
        <f t="shared" si="146"/>
        <v>0</v>
      </c>
      <c r="Q956" s="352">
        <f t="shared" si="147"/>
        <v>0</v>
      </c>
      <c r="R956" s="9"/>
      <c r="V956" s="32">
        <f t="shared" si="148"/>
        <v>0</v>
      </c>
    </row>
    <row r="957" spans="1:22" x14ac:dyDescent="0.2">
      <c r="A957" s="70">
        <f t="shared" si="149"/>
        <v>944</v>
      </c>
      <c r="B957" s="303">
        <f t="shared" si="140"/>
        <v>0</v>
      </c>
      <c r="C957" s="304"/>
      <c r="D957" s="106"/>
      <c r="E957" s="106"/>
      <c r="F957" s="4"/>
      <c r="G957" s="40"/>
      <c r="H957" s="60"/>
      <c r="I957" s="9"/>
      <c r="J957" s="245"/>
      <c r="K957" s="32">
        <f t="shared" si="141"/>
        <v>0</v>
      </c>
      <c r="L957" s="32">
        <f t="shared" si="142"/>
        <v>0</v>
      </c>
      <c r="M957" s="318" t="str">
        <f t="shared" si="143"/>
        <v xml:space="preserve"> </v>
      </c>
      <c r="N957" s="239">
        <f t="shared" si="144"/>
        <v>0</v>
      </c>
      <c r="O957" s="95">
        <f t="shared" si="145"/>
        <v>0</v>
      </c>
      <c r="P957" s="95">
        <f t="shared" si="146"/>
        <v>0</v>
      </c>
      <c r="Q957" s="352">
        <f t="shared" si="147"/>
        <v>0</v>
      </c>
      <c r="R957" s="9"/>
      <c r="V957" s="32">
        <f t="shared" si="148"/>
        <v>0</v>
      </c>
    </row>
    <row r="958" spans="1:22" x14ac:dyDescent="0.2">
      <c r="A958" s="70">
        <f t="shared" si="149"/>
        <v>945</v>
      </c>
      <c r="B958" s="303">
        <f t="shared" si="140"/>
        <v>0</v>
      </c>
      <c r="C958" s="304"/>
      <c r="D958" s="106"/>
      <c r="E958" s="106"/>
      <c r="F958" s="4"/>
      <c r="G958" s="40"/>
      <c r="H958" s="60"/>
      <c r="I958" s="9"/>
      <c r="J958" s="245"/>
      <c r="K958" s="32">
        <f t="shared" si="141"/>
        <v>0</v>
      </c>
      <c r="L958" s="32">
        <f t="shared" si="142"/>
        <v>0</v>
      </c>
      <c r="M958" s="318" t="str">
        <f t="shared" si="143"/>
        <v xml:space="preserve"> </v>
      </c>
      <c r="N958" s="239">
        <f t="shared" si="144"/>
        <v>0</v>
      </c>
      <c r="O958" s="95">
        <f t="shared" si="145"/>
        <v>0</v>
      </c>
      <c r="P958" s="95">
        <f t="shared" si="146"/>
        <v>0</v>
      </c>
      <c r="Q958" s="352">
        <f t="shared" si="147"/>
        <v>0</v>
      </c>
      <c r="R958" s="9"/>
      <c r="V958" s="32">
        <f t="shared" si="148"/>
        <v>0</v>
      </c>
    </row>
    <row r="959" spans="1:22" x14ac:dyDescent="0.2">
      <c r="A959" s="70">
        <f t="shared" si="149"/>
        <v>946</v>
      </c>
      <c r="B959" s="303">
        <f t="shared" si="140"/>
        <v>0</v>
      </c>
      <c r="C959" s="304"/>
      <c r="D959" s="106"/>
      <c r="E959" s="106"/>
      <c r="F959" s="4"/>
      <c r="G959" s="40"/>
      <c r="H959" s="60"/>
      <c r="I959" s="9"/>
      <c r="J959" s="245"/>
      <c r="K959" s="32">
        <f t="shared" si="141"/>
        <v>0</v>
      </c>
      <c r="L959" s="32">
        <f t="shared" si="142"/>
        <v>0</v>
      </c>
      <c r="M959" s="318" t="str">
        <f t="shared" si="143"/>
        <v xml:space="preserve"> </v>
      </c>
      <c r="N959" s="239">
        <f t="shared" si="144"/>
        <v>0</v>
      </c>
      <c r="O959" s="95">
        <f t="shared" si="145"/>
        <v>0</v>
      </c>
      <c r="P959" s="95">
        <f t="shared" si="146"/>
        <v>0</v>
      </c>
      <c r="Q959" s="352">
        <f t="shared" si="147"/>
        <v>0</v>
      </c>
      <c r="R959" s="9"/>
      <c r="V959" s="32">
        <f t="shared" si="148"/>
        <v>0</v>
      </c>
    </row>
    <row r="960" spans="1:22" x14ac:dyDescent="0.2">
      <c r="A960" s="70">
        <f t="shared" si="149"/>
        <v>947</v>
      </c>
      <c r="B960" s="303">
        <f t="shared" si="140"/>
        <v>0</v>
      </c>
      <c r="C960" s="304"/>
      <c r="D960" s="106"/>
      <c r="E960" s="106"/>
      <c r="F960" s="4"/>
      <c r="G960" s="40"/>
      <c r="H960" s="60"/>
      <c r="I960" s="9"/>
      <c r="J960" s="245"/>
      <c r="K960" s="32">
        <f t="shared" si="141"/>
        <v>0</v>
      </c>
      <c r="L960" s="32">
        <f t="shared" si="142"/>
        <v>0</v>
      </c>
      <c r="M960" s="318" t="str">
        <f t="shared" si="143"/>
        <v xml:space="preserve"> </v>
      </c>
      <c r="N960" s="239">
        <f t="shared" si="144"/>
        <v>0</v>
      </c>
      <c r="O960" s="95">
        <f t="shared" si="145"/>
        <v>0</v>
      </c>
      <c r="P960" s="95">
        <f t="shared" si="146"/>
        <v>0</v>
      </c>
      <c r="Q960" s="352">
        <f t="shared" si="147"/>
        <v>0</v>
      </c>
      <c r="R960" s="9"/>
      <c r="V960" s="32">
        <f t="shared" si="148"/>
        <v>0</v>
      </c>
    </row>
    <row r="961" spans="1:22" x14ac:dyDescent="0.2">
      <c r="A961" s="70">
        <f t="shared" si="149"/>
        <v>948</v>
      </c>
      <c r="B961" s="303">
        <f t="shared" si="140"/>
        <v>0</v>
      </c>
      <c r="C961" s="304"/>
      <c r="D961" s="106"/>
      <c r="E961" s="106"/>
      <c r="F961" s="4"/>
      <c r="G961" s="40"/>
      <c r="H961" s="60"/>
      <c r="I961" s="9"/>
      <c r="J961" s="245"/>
      <c r="K961" s="32">
        <f t="shared" si="141"/>
        <v>0</v>
      </c>
      <c r="L961" s="32">
        <f t="shared" si="142"/>
        <v>0</v>
      </c>
      <c r="M961" s="318" t="str">
        <f t="shared" si="143"/>
        <v xml:space="preserve"> </v>
      </c>
      <c r="N961" s="239">
        <f t="shared" si="144"/>
        <v>0</v>
      </c>
      <c r="O961" s="95">
        <f t="shared" si="145"/>
        <v>0</v>
      </c>
      <c r="P961" s="95">
        <f t="shared" si="146"/>
        <v>0</v>
      </c>
      <c r="Q961" s="352">
        <f t="shared" si="147"/>
        <v>0</v>
      </c>
      <c r="R961" s="9"/>
      <c r="V961" s="32">
        <f t="shared" si="148"/>
        <v>0</v>
      </c>
    </row>
    <row r="962" spans="1:22" x14ac:dyDescent="0.2">
      <c r="A962" s="70">
        <f t="shared" si="149"/>
        <v>949</v>
      </c>
      <c r="B962" s="303">
        <f t="shared" si="140"/>
        <v>0</v>
      </c>
      <c r="C962" s="304"/>
      <c r="D962" s="106"/>
      <c r="E962" s="106"/>
      <c r="F962" s="4"/>
      <c r="G962" s="40"/>
      <c r="H962" s="60"/>
      <c r="I962" s="9"/>
      <c r="J962" s="245"/>
      <c r="K962" s="32">
        <f t="shared" si="141"/>
        <v>0</v>
      </c>
      <c r="L962" s="32">
        <f t="shared" si="142"/>
        <v>0</v>
      </c>
      <c r="M962" s="318" t="str">
        <f t="shared" si="143"/>
        <v xml:space="preserve"> </v>
      </c>
      <c r="N962" s="239">
        <f t="shared" si="144"/>
        <v>0</v>
      </c>
      <c r="O962" s="95">
        <f t="shared" si="145"/>
        <v>0</v>
      </c>
      <c r="P962" s="95">
        <f t="shared" si="146"/>
        <v>0</v>
      </c>
      <c r="Q962" s="352">
        <f t="shared" si="147"/>
        <v>0</v>
      </c>
      <c r="R962" s="9"/>
      <c r="V962" s="32">
        <f t="shared" si="148"/>
        <v>0</v>
      </c>
    </row>
    <row r="963" spans="1:22" x14ac:dyDescent="0.2">
      <c r="A963" s="70">
        <f t="shared" si="115"/>
        <v>950</v>
      </c>
      <c r="B963" s="303">
        <f t="shared" si="106"/>
        <v>0</v>
      </c>
      <c r="C963" s="304"/>
      <c r="D963" s="106"/>
      <c r="E963" s="106"/>
      <c r="F963" s="4"/>
      <c r="G963" s="40"/>
      <c r="H963" s="60"/>
      <c r="I963" s="9"/>
      <c r="J963" s="245"/>
      <c r="K963" s="32">
        <f t="shared" si="107"/>
        <v>0</v>
      </c>
      <c r="L963" s="32">
        <f t="shared" si="108"/>
        <v>0</v>
      </c>
      <c r="M963" s="318" t="str">
        <f t="shared" si="109"/>
        <v xml:space="preserve"> </v>
      </c>
      <c r="N963" s="239">
        <f t="shared" si="110"/>
        <v>0</v>
      </c>
      <c r="O963" s="95">
        <f t="shared" si="111"/>
        <v>0</v>
      </c>
      <c r="P963" s="95">
        <f t="shared" si="112"/>
        <v>0</v>
      </c>
      <c r="Q963" s="352">
        <f t="shared" si="113"/>
        <v>0</v>
      </c>
      <c r="R963" s="9"/>
      <c r="V963" s="32">
        <f t="shared" si="114"/>
        <v>0</v>
      </c>
    </row>
    <row r="964" spans="1:22" x14ac:dyDescent="0.2">
      <c r="A964" s="70">
        <f t="shared" si="115"/>
        <v>951</v>
      </c>
      <c r="B964" s="303">
        <f t="shared" si="106"/>
        <v>0</v>
      </c>
      <c r="C964" s="304"/>
      <c r="D964" s="106"/>
      <c r="E964" s="106"/>
      <c r="F964" s="4"/>
      <c r="G964" s="40"/>
      <c r="H964" s="60"/>
      <c r="I964" s="9"/>
      <c r="J964" s="245"/>
      <c r="K964" s="32">
        <f t="shared" si="107"/>
        <v>0</v>
      </c>
      <c r="L964" s="32">
        <f t="shared" si="108"/>
        <v>0</v>
      </c>
      <c r="M964" s="318" t="str">
        <f t="shared" si="109"/>
        <v xml:space="preserve"> </v>
      </c>
      <c r="N964" s="239">
        <f t="shared" si="110"/>
        <v>0</v>
      </c>
      <c r="O964" s="95">
        <f t="shared" si="111"/>
        <v>0</v>
      </c>
      <c r="P964" s="95">
        <f t="shared" si="112"/>
        <v>0</v>
      </c>
      <c r="Q964" s="352">
        <f t="shared" si="113"/>
        <v>0</v>
      </c>
      <c r="R964" s="9"/>
      <c r="V964" s="32">
        <f t="shared" si="114"/>
        <v>0</v>
      </c>
    </row>
    <row r="965" spans="1:22" x14ac:dyDescent="0.2">
      <c r="A965" s="70">
        <f t="shared" si="115"/>
        <v>952</v>
      </c>
      <c r="B965" s="303">
        <f t="shared" si="106"/>
        <v>0</v>
      </c>
      <c r="C965" s="304"/>
      <c r="D965" s="106"/>
      <c r="E965" s="106"/>
      <c r="F965" s="4"/>
      <c r="G965" s="40"/>
      <c r="H965" s="60"/>
      <c r="I965" s="9"/>
      <c r="J965" s="245"/>
      <c r="K965" s="32">
        <f t="shared" si="107"/>
        <v>0</v>
      </c>
      <c r="L965" s="32">
        <f t="shared" si="108"/>
        <v>0</v>
      </c>
      <c r="M965" s="318" t="str">
        <f t="shared" si="109"/>
        <v xml:space="preserve"> </v>
      </c>
      <c r="N965" s="239">
        <f t="shared" si="110"/>
        <v>0</v>
      </c>
      <c r="O965" s="95">
        <f t="shared" si="111"/>
        <v>0</v>
      </c>
      <c r="P965" s="95">
        <f t="shared" si="112"/>
        <v>0</v>
      </c>
      <c r="Q965" s="352">
        <f t="shared" si="113"/>
        <v>0</v>
      </c>
      <c r="R965" s="9"/>
      <c r="V965" s="32">
        <f t="shared" si="114"/>
        <v>0</v>
      </c>
    </row>
    <row r="966" spans="1:22" x14ac:dyDescent="0.2">
      <c r="A966" s="70">
        <f t="shared" si="115"/>
        <v>953</v>
      </c>
      <c r="B966" s="303">
        <f t="shared" si="106"/>
        <v>0</v>
      </c>
      <c r="C966" s="304"/>
      <c r="D966" s="106"/>
      <c r="E966" s="106"/>
      <c r="F966" s="4"/>
      <c r="G966" s="40"/>
      <c r="H966" s="60"/>
      <c r="I966" s="9"/>
      <c r="J966" s="245"/>
      <c r="K966" s="32">
        <f t="shared" si="107"/>
        <v>0</v>
      </c>
      <c r="L966" s="32">
        <f t="shared" si="108"/>
        <v>0</v>
      </c>
      <c r="M966" s="318" t="str">
        <f t="shared" si="109"/>
        <v xml:space="preserve"> </v>
      </c>
      <c r="N966" s="239">
        <f t="shared" si="110"/>
        <v>0</v>
      </c>
      <c r="O966" s="95">
        <f t="shared" si="111"/>
        <v>0</v>
      </c>
      <c r="P966" s="95">
        <f t="shared" si="112"/>
        <v>0</v>
      </c>
      <c r="Q966" s="352">
        <f t="shared" si="113"/>
        <v>0</v>
      </c>
      <c r="R966" s="9"/>
      <c r="V966" s="32">
        <f t="shared" si="114"/>
        <v>0</v>
      </c>
    </row>
    <row r="967" spans="1:22" x14ac:dyDescent="0.2">
      <c r="A967" s="70">
        <f t="shared" si="115"/>
        <v>954</v>
      </c>
      <c r="B967" s="303">
        <f t="shared" si="106"/>
        <v>0</v>
      </c>
      <c r="C967" s="304"/>
      <c r="D967" s="106"/>
      <c r="E967" s="106"/>
      <c r="F967" s="4"/>
      <c r="G967" s="40"/>
      <c r="H967" s="60"/>
      <c r="I967" s="9"/>
      <c r="J967" s="245"/>
      <c r="K967" s="32">
        <f t="shared" si="107"/>
        <v>0</v>
      </c>
      <c r="L967" s="32">
        <f t="shared" si="108"/>
        <v>0</v>
      </c>
      <c r="M967" s="318" t="str">
        <f t="shared" si="109"/>
        <v xml:space="preserve"> </v>
      </c>
      <c r="N967" s="239">
        <f t="shared" si="110"/>
        <v>0</v>
      </c>
      <c r="O967" s="95">
        <f t="shared" si="111"/>
        <v>0</v>
      </c>
      <c r="P967" s="95">
        <f t="shared" si="112"/>
        <v>0</v>
      </c>
      <c r="Q967" s="352">
        <f t="shared" si="113"/>
        <v>0</v>
      </c>
      <c r="R967" s="9"/>
      <c r="V967" s="32">
        <f t="shared" si="114"/>
        <v>0</v>
      </c>
    </row>
    <row r="968" spans="1:22" x14ac:dyDescent="0.2">
      <c r="A968" s="70">
        <f t="shared" si="115"/>
        <v>955</v>
      </c>
      <c r="B968" s="303">
        <f t="shared" si="106"/>
        <v>0</v>
      </c>
      <c r="C968" s="304"/>
      <c r="D968" s="106"/>
      <c r="E968" s="106"/>
      <c r="F968" s="4"/>
      <c r="G968" s="40"/>
      <c r="H968" s="60"/>
      <c r="I968" s="9"/>
      <c r="J968" s="245"/>
      <c r="K968" s="32">
        <f t="shared" si="107"/>
        <v>0</v>
      </c>
      <c r="L968" s="32">
        <f t="shared" si="108"/>
        <v>0</v>
      </c>
      <c r="M968" s="318" t="str">
        <f t="shared" si="109"/>
        <v xml:space="preserve"> </v>
      </c>
      <c r="N968" s="239">
        <f t="shared" si="110"/>
        <v>0</v>
      </c>
      <c r="O968" s="95">
        <f t="shared" si="111"/>
        <v>0</v>
      </c>
      <c r="P968" s="95">
        <f t="shared" si="112"/>
        <v>0</v>
      </c>
      <c r="Q968" s="352">
        <f t="shared" si="113"/>
        <v>0</v>
      </c>
      <c r="R968" s="9"/>
      <c r="V968" s="32">
        <f t="shared" si="114"/>
        <v>0</v>
      </c>
    </row>
    <row r="969" spans="1:22" x14ac:dyDescent="0.2">
      <c r="A969" s="70">
        <f t="shared" si="115"/>
        <v>956</v>
      </c>
      <c r="B969" s="303">
        <f t="shared" si="106"/>
        <v>0</v>
      </c>
      <c r="C969" s="304"/>
      <c r="D969" s="106"/>
      <c r="E969" s="106"/>
      <c r="F969" s="4"/>
      <c r="G969" s="40"/>
      <c r="H969" s="60"/>
      <c r="I969" s="9"/>
      <c r="J969" s="245"/>
      <c r="K969" s="32">
        <f t="shared" si="107"/>
        <v>0</v>
      </c>
      <c r="L969" s="32">
        <f t="shared" si="108"/>
        <v>0</v>
      </c>
      <c r="M969" s="318" t="str">
        <f t="shared" si="109"/>
        <v xml:space="preserve"> </v>
      </c>
      <c r="N969" s="239">
        <f t="shared" si="110"/>
        <v>0</v>
      </c>
      <c r="O969" s="95">
        <f t="shared" si="111"/>
        <v>0</v>
      </c>
      <c r="P969" s="95">
        <f t="shared" si="112"/>
        <v>0</v>
      </c>
      <c r="Q969" s="352">
        <f t="shared" si="113"/>
        <v>0</v>
      </c>
      <c r="R969" s="9"/>
      <c r="V969" s="32">
        <f t="shared" si="114"/>
        <v>0</v>
      </c>
    </row>
    <row r="970" spans="1:22" x14ac:dyDescent="0.2">
      <c r="A970" s="70">
        <f t="shared" si="115"/>
        <v>957</v>
      </c>
      <c r="B970" s="303">
        <f t="shared" si="106"/>
        <v>0</v>
      </c>
      <c r="C970" s="304"/>
      <c r="D970" s="106"/>
      <c r="E970" s="106"/>
      <c r="F970" s="4"/>
      <c r="G970" s="40"/>
      <c r="H970" s="60"/>
      <c r="I970" s="9"/>
      <c r="J970" s="245"/>
      <c r="K970" s="32">
        <f t="shared" si="107"/>
        <v>0</v>
      </c>
      <c r="L970" s="32">
        <f t="shared" si="108"/>
        <v>0</v>
      </c>
      <c r="M970" s="318" t="str">
        <f t="shared" si="109"/>
        <v xml:space="preserve"> </v>
      </c>
      <c r="N970" s="239">
        <f t="shared" si="110"/>
        <v>0</v>
      </c>
      <c r="O970" s="95">
        <f t="shared" si="111"/>
        <v>0</v>
      </c>
      <c r="P970" s="95">
        <f t="shared" si="112"/>
        <v>0</v>
      </c>
      <c r="Q970" s="352">
        <f t="shared" si="113"/>
        <v>0</v>
      </c>
      <c r="R970" s="9"/>
      <c r="V970" s="32">
        <f t="shared" si="114"/>
        <v>0</v>
      </c>
    </row>
    <row r="971" spans="1:22" x14ac:dyDescent="0.2">
      <c r="A971" s="70">
        <f t="shared" si="115"/>
        <v>958</v>
      </c>
      <c r="B971" s="303">
        <f t="shared" si="106"/>
        <v>0</v>
      </c>
      <c r="C971" s="304"/>
      <c r="D971" s="106"/>
      <c r="E971" s="106"/>
      <c r="F971" s="4"/>
      <c r="G971" s="40"/>
      <c r="H971" s="60"/>
      <c r="I971" s="9"/>
      <c r="J971" s="245"/>
      <c r="K971" s="32">
        <f t="shared" si="107"/>
        <v>0</v>
      </c>
      <c r="L971" s="32">
        <f t="shared" si="108"/>
        <v>0</v>
      </c>
      <c r="M971" s="318" t="str">
        <f t="shared" si="109"/>
        <v xml:space="preserve"> </v>
      </c>
      <c r="N971" s="239">
        <f t="shared" si="110"/>
        <v>0</v>
      </c>
      <c r="O971" s="95">
        <f t="shared" si="111"/>
        <v>0</v>
      </c>
      <c r="P971" s="95">
        <f t="shared" si="112"/>
        <v>0</v>
      </c>
      <c r="Q971" s="352">
        <f t="shared" si="113"/>
        <v>0</v>
      </c>
      <c r="R971" s="9"/>
      <c r="V971" s="32">
        <f t="shared" si="114"/>
        <v>0</v>
      </c>
    </row>
    <row r="972" spans="1:22" x14ac:dyDescent="0.2">
      <c r="A972" s="70">
        <f t="shared" si="115"/>
        <v>959</v>
      </c>
      <c r="B972" s="303">
        <f t="shared" si="106"/>
        <v>0</v>
      </c>
      <c r="C972" s="304"/>
      <c r="D972" s="106"/>
      <c r="E972" s="106"/>
      <c r="F972" s="4"/>
      <c r="G972" s="40"/>
      <c r="H972" s="60"/>
      <c r="I972" s="9"/>
      <c r="J972" s="245"/>
      <c r="K972" s="32">
        <f t="shared" si="107"/>
        <v>0</v>
      </c>
      <c r="L972" s="32">
        <f t="shared" si="108"/>
        <v>0</v>
      </c>
      <c r="M972" s="318" t="str">
        <f t="shared" si="109"/>
        <v xml:space="preserve"> </v>
      </c>
      <c r="N972" s="239">
        <f t="shared" si="110"/>
        <v>0</v>
      </c>
      <c r="O972" s="95">
        <f t="shared" si="111"/>
        <v>0</v>
      </c>
      <c r="P972" s="95">
        <f t="shared" si="112"/>
        <v>0</v>
      </c>
      <c r="Q972" s="352">
        <f t="shared" si="113"/>
        <v>0</v>
      </c>
      <c r="R972" s="9"/>
      <c r="V972" s="32">
        <f t="shared" si="114"/>
        <v>0</v>
      </c>
    </row>
    <row r="973" spans="1:22" x14ac:dyDescent="0.2">
      <c r="A973" s="70">
        <f t="shared" si="115"/>
        <v>960</v>
      </c>
      <c r="B973" s="303">
        <f t="shared" si="106"/>
        <v>0</v>
      </c>
      <c r="C973" s="304"/>
      <c r="D973" s="106"/>
      <c r="E973" s="106"/>
      <c r="F973" s="4"/>
      <c r="G973" s="40"/>
      <c r="H973" s="60"/>
      <c r="I973" s="9"/>
      <c r="J973" s="245"/>
      <c r="K973" s="32">
        <f t="shared" si="107"/>
        <v>0</v>
      </c>
      <c r="L973" s="32">
        <f t="shared" si="108"/>
        <v>0</v>
      </c>
      <c r="M973" s="318" t="str">
        <f t="shared" si="109"/>
        <v xml:space="preserve"> </v>
      </c>
      <c r="N973" s="239">
        <f t="shared" si="110"/>
        <v>0</v>
      </c>
      <c r="O973" s="95">
        <f t="shared" si="111"/>
        <v>0</v>
      </c>
      <c r="P973" s="95">
        <f t="shared" si="112"/>
        <v>0</v>
      </c>
      <c r="Q973" s="352">
        <f t="shared" si="113"/>
        <v>0</v>
      </c>
      <c r="R973" s="9"/>
      <c r="V973" s="32">
        <f t="shared" si="114"/>
        <v>0</v>
      </c>
    </row>
    <row r="974" spans="1:22" x14ac:dyDescent="0.2">
      <c r="A974" s="70">
        <f t="shared" si="115"/>
        <v>961</v>
      </c>
      <c r="B974" s="303">
        <f t="shared" si="106"/>
        <v>0</v>
      </c>
      <c r="C974" s="304"/>
      <c r="D974" s="106"/>
      <c r="E974" s="106"/>
      <c r="F974" s="4"/>
      <c r="G974" s="40"/>
      <c r="H974" s="60"/>
      <c r="I974" s="9"/>
      <c r="J974" s="245"/>
      <c r="K974" s="32">
        <f t="shared" si="107"/>
        <v>0</v>
      </c>
      <c r="L974" s="32">
        <f t="shared" si="108"/>
        <v>0</v>
      </c>
      <c r="M974" s="318" t="str">
        <f t="shared" si="109"/>
        <v xml:space="preserve"> </v>
      </c>
      <c r="N974" s="239">
        <f t="shared" si="110"/>
        <v>0</v>
      </c>
      <c r="O974" s="95">
        <f t="shared" si="111"/>
        <v>0</v>
      </c>
      <c r="P974" s="95">
        <f t="shared" si="112"/>
        <v>0</v>
      </c>
      <c r="Q974" s="352">
        <f t="shared" si="113"/>
        <v>0</v>
      </c>
      <c r="R974" s="9"/>
      <c r="V974" s="32">
        <f t="shared" si="114"/>
        <v>0</v>
      </c>
    </row>
    <row r="975" spans="1:22" x14ac:dyDescent="0.2">
      <c r="A975" s="70">
        <f t="shared" si="115"/>
        <v>962</v>
      </c>
      <c r="B975" s="303">
        <f t="shared" si="106"/>
        <v>0</v>
      </c>
      <c r="C975" s="304"/>
      <c r="D975" s="106"/>
      <c r="E975" s="106"/>
      <c r="F975" s="4"/>
      <c r="G975" s="40"/>
      <c r="H975" s="60"/>
      <c r="I975" s="9"/>
      <c r="J975" s="245"/>
      <c r="K975" s="32">
        <f t="shared" si="107"/>
        <v>0</v>
      </c>
      <c r="L975" s="32">
        <f t="shared" si="108"/>
        <v>0</v>
      </c>
      <c r="M975" s="318" t="str">
        <f t="shared" si="109"/>
        <v xml:space="preserve"> </v>
      </c>
      <c r="N975" s="239">
        <f t="shared" si="110"/>
        <v>0</v>
      </c>
      <c r="O975" s="95">
        <f t="shared" si="111"/>
        <v>0</v>
      </c>
      <c r="P975" s="95">
        <f t="shared" si="112"/>
        <v>0</v>
      </c>
      <c r="Q975" s="352">
        <f t="shared" si="113"/>
        <v>0</v>
      </c>
      <c r="R975" s="9"/>
      <c r="V975" s="32">
        <f t="shared" si="114"/>
        <v>0</v>
      </c>
    </row>
    <row r="976" spans="1:22" x14ac:dyDescent="0.2">
      <c r="A976" s="70">
        <f t="shared" si="115"/>
        <v>963</v>
      </c>
      <c r="B976" s="303">
        <f t="shared" si="106"/>
        <v>0</v>
      </c>
      <c r="C976" s="304"/>
      <c r="D976" s="106"/>
      <c r="E976" s="106"/>
      <c r="F976" s="4"/>
      <c r="G976" s="40"/>
      <c r="H976" s="60"/>
      <c r="I976" s="9"/>
      <c r="J976" s="245"/>
      <c r="K976" s="32">
        <f t="shared" si="107"/>
        <v>0</v>
      </c>
      <c r="L976" s="32">
        <f t="shared" si="108"/>
        <v>0</v>
      </c>
      <c r="M976" s="318" t="str">
        <f t="shared" si="109"/>
        <v xml:space="preserve"> </v>
      </c>
      <c r="N976" s="239">
        <f t="shared" si="110"/>
        <v>0</v>
      </c>
      <c r="O976" s="95">
        <f t="shared" si="111"/>
        <v>0</v>
      </c>
      <c r="P976" s="95">
        <f t="shared" si="112"/>
        <v>0</v>
      </c>
      <c r="Q976" s="352">
        <f t="shared" si="113"/>
        <v>0</v>
      </c>
      <c r="R976" s="9"/>
      <c r="V976" s="32">
        <f t="shared" si="114"/>
        <v>0</v>
      </c>
    </row>
    <row r="977" spans="1:22" x14ac:dyDescent="0.2">
      <c r="A977" s="70">
        <f t="shared" si="115"/>
        <v>964</v>
      </c>
      <c r="B977" s="303">
        <f t="shared" si="106"/>
        <v>0</v>
      </c>
      <c r="C977" s="304"/>
      <c r="D977" s="106"/>
      <c r="E977" s="106"/>
      <c r="F977" s="4"/>
      <c r="G977" s="40"/>
      <c r="H977" s="60"/>
      <c r="I977" s="9"/>
      <c r="J977" s="245"/>
      <c r="K977" s="32">
        <f t="shared" si="107"/>
        <v>0</v>
      </c>
      <c r="L977" s="32">
        <f t="shared" si="108"/>
        <v>0</v>
      </c>
      <c r="M977" s="318" t="str">
        <f t="shared" si="109"/>
        <v xml:space="preserve"> </v>
      </c>
      <c r="N977" s="239">
        <f t="shared" si="110"/>
        <v>0</v>
      </c>
      <c r="O977" s="95">
        <f t="shared" si="111"/>
        <v>0</v>
      </c>
      <c r="P977" s="95">
        <f t="shared" si="112"/>
        <v>0</v>
      </c>
      <c r="Q977" s="352">
        <f t="shared" si="113"/>
        <v>0</v>
      </c>
      <c r="R977" s="9"/>
      <c r="V977" s="32">
        <f t="shared" si="114"/>
        <v>0</v>
      </c>
    </row>
    <row r="978" spans="1:22" x14ac:dyDescent="0.2">
      <c r="A978" s="70">
        <f t="shared" si="115"/>
        <v>965</v>
      </c>
      <c r="B978" s="303">
        <f t="shared" si="106"/>
        <v>0</v>
      </c>
      <c r="C978" s="304"/>
      <c r="D978" s="106"/>
      <c r="E978" s="106"/>
      <c r="F978" s="4"/>
      <c r="G978" s="40"/>
      <c r="H978" s="60"/>
      <c r="I978" s="9"/>
      <c r="J978" s="245"/>
      <c r="K978" s="32">
        <f t="shared" si="107"/>
        <v>0</v>
      </c>
      <c r="L978" s="32">
        <f t="shared" si="108"/>
        <v>0</v>
      </c>
      <c r="M978" s="318" t="str">
        <f t="shared" si="109"/>
        <v xml:space="preserve"> </v>
      </c>
      <c r="N978" s="239">
        <f t="shared" si="110"/>
        <v>0</v>
      </c>
      <c r="O978" s="95">
        <f t="shared" si="111"/>
        <v>0</v>
      </c>
      <c r="P978" s="95">
        <f t="shared" si="112"/>
        <v>0</v>
      </c>
      <c r="Q978" s="352">
        <f t="shared" si="113"/>
        <v>0</v>
      </c>
      <c r="R978" s="9"/>
      <c r="V978" s="32">
        <f t="shared" si="114"/>
        <v>0</v>
      </c>
    </row>
    <row r="979" spans="1:22" x14ac:dyDescent="0.2">
      <c r="A979" s="70">
        <f t="shared" si="115"/>
        <v>966</v>
      </c>
      <c r="B979" s="303">
        <f t="shared" si="106"/>
        <v>0</v>
      </c>
      <c r="C979" s="304"/>
      <c r="D979" s="106"/>
      <c r="E979" s="106"/>
      <c r="F979" s="4"/>
      <c r="G979" s="40"/>
      <c r="H979" s="60"/>
      <c r="I979" s="9"/>
      <c r="J979" s="245"/>
      <c r="K979" s="32">
        <f t="shared" si="107"/>
        <v>0</v>
      </c>
      <c r="L979" s="32">
        <f t="shared" si="108"/>
        <v>0</v>
      </c>
      <c r="M979" s="318" t="str">
        <f t="shared" si="109"/>
        <v xml:space="preserve"> </v>
      </c>
      <c r="N979" s="239">
        <f t="shared" si="110"/>
        <v>0</v>
      </c>
      <c r="O979" s="95">
        <f t="shared" si="111"/>
        <v>0</v>
      </c>
      <c r="P979" s="95">
        <f t="shared" si="112"/>
        <v>0</v>
      </c>
      <c r="Q979" s="352">
        <f t="shared" si="113"/>
        <v>0</v>
      </c>
      <c r="R979" s="9"/>
      <c r="V979" s="32">
        <f t="shared" si="114"/>
        <v>0</v>
      </c>
    </row>
    <row r="980" spans="1:22" x14ac:dyDescent="0.2">
      <c r="A980" s="70">
        <f t="shared" si="115"/>
        <v>967</v>
      </c>
      <c r="B980" s="303">
        <f t="shared" si="106"/>
        <v>0</v>
      </c>
      <c r="C980" s="304"/>
      <c r="D980" s="106"/>
      <c r="E980" s="106"/>
      <c r="F980" s="4"/>
      <c r="G980" s="40"/>
      <c r="H980" s="60"/>
      <c r="I980" s="9"/>
      <c r="J980" s="245"/>
      <c r="K980" s="32">
        <f t="shared" si="107"/>
        <v>0</v>
      </c>
      <c r="L980" s="32">
        <f t="shared" si="108"/>
        <v>0</v>
      </c>
      <c r="M980" s="318" t="str">
        <f t="shared" si="109"/>
        <v xml:space="preserve"> </v>
      </c>
      <c r="N980" s="239">
        <f t="shared" si="110"/>
        <v>0</v>
      </c>
      <c r="O980" s="95">
        <f t="shared" si="111"/>
        <v>0</v>
      </c>
      <c r="P980" s="95">
        <f t="shared" si="112"/>
        <v>0</v>
      </c>
      <c r="Q980" s="352">
        <f t="shared" si="113"/>
        <v>0</v>
      </c>
      <c r="R980" s="9"/>
      <c r="V980" s="32">
        <f t="shared" si="114"/>
        <v>0</v>
      </c>
    </row>
    <row r="981" spans="1:22" x14ac:dyDescent="0.2">
      <c r="A981" s="70">
        <f t="shared" si="115"/>
        <v>968</v>
      </c>
      <c r="B981" s="303">
        <f t="shared" si="106"/>
        <v>0</v>
      </c>
      <c r="C981" s="304"/>
      <c r="D981" s="106"/>
      <c r="E981" s="106"/>
      <c r="F981" s="4"/>
      <c r="G981" s="40"/>
      <c r="H981" s="60"/>
      <c r="I981" s="9"/>
      <c r="J981" s="245"/>
      <c r="K981" s="32">
        <f t="shared" si="107"/>
        <v>0</v>
      </c>
      <c r="L981" s="32">
        <f t="shared" si="108"/>
        <v>0</v>
      </c>
      <c r="M981" s="318" t="str">
        <f t="shared" si="109"/>
        <v xml:space="preserve"> </v>
      </c>
      <c r="N981" s="239">
        <f t="shared" si="110"/>
        <v>0</v>
      </c>
      <c r="O981" s="95">
        <f t="shared" si="111"/>
        <v>0</v>
      </c>
      <c r="P981" s="95">
        <f t="shared" si="112"/>
        <v>0</v>
      </c>
      <c r="Q981" s="352">
        <f t="shared" si="113"/>
        <v>0</v>
      </c>
      <c r="R981" s="9"/>
      <c r="V981" s="32">
        <f t="shared" si="114"/>
        <v>0</v>
      </c>
    </row>
    <row r="982" spans="1:22" x14ac:dyDescent="0.2">
      <c r="A982" s="70">
        <f t="shared" si="115"/>
        <v>969</v>
      </c>
      <c r="B982" s="303">
        <f t="shared" si="106"/>
        <v>0</v>
      </c>
      <c r="C982" s="304"/>
      <c r="D982" s="106"/>
      <c r="E982" s="106"/>
      <c r="F982" s="4"/>
      <c r="G982" s="40"/>
      <c r="H982" s="60"/>
      <c r="I982" s="9"/>
      <c r="J982" s="245"/>
      <c r="K982" s="32">
        <f t="shared" si="107"/>
        <v>0</v>
      </c>
      <c r="L982" s="32">
        <f t="shared" si="108"/>
        <v>0</v>
      </c>
      <c r="M982" s="318" t="str">
        <f t="shared" si="109"/>
        <v xml:space="preserve"> </v>
      </c>
      <c r="N982" s="239">
        <f t="shared" si="110"/>
        <v>0</v>
      </c>
      <c r="O982" s="95">
        <f t="shared" si="111"/>
        <v>0</v>
      </c>
      <c r="P982" s="95">
        <f t="shared" si="112"/>
        <v>0</v>
      </c>
      <c r="Q982" s="352">
        <f t="shared" si="113"/>
        <v>0</v>
      </c>
      <c r="R982" s="9"/>
      <c r="V982" s="32">
        <f t="shared" si="114"/>
        <v>0</v>
      </c>
    </row>
    <row r="983" spans="1:22" x14ac:dyDescent="0.2">
      <c r="A983" s="70">
        <f t="shared" si="115"/>
        <v>970</v>
      </c>
      <c r="B983" s="303">
        <f t="shared" si="106"/>
        <v>0</v>
      </c>
      <c r="C983" s="304"/>
      <c r="D983" s="106"/>
      <c r="E983" s="106"/>
      <c r="F983" s="4"/>
      <c r="G983" s="40"/>
      <c r="H983" s="60"/>
      <c r="I983" s="9"/>
      <c r="J983" s="245"/>
      <c r="K983" s="32">
        <f t="shared" si="107"/>
        <v>0</v>
      </c>
      <c r="L983" s="32">
        <f t="shared" si="108"/>
        <v>0</v>
      </c>
      <c r="M983" s="318" t="str">
        <f t="shared" si="109"/>
        <v xml:space="preserve"> </v>
      </c>
      <c r="N983" s="239">
        <f t="shared" si="110"/>
        <v>0</v>
      </c>
      <c r="O983" s="95">
        <f t="shared" si="111"/>
        <v>0</v>
      </c>
      <c r="P983" s="95">
        <f t="shared" si="112"/>
        <v>0</v>
      </c>
      <c r="Q983" s="352">
        <f t="shared" si="113"/>
        <v>0</v>
      </c>
      <c r="R983" s="9"/>
      <c r="V983" s="32">
        <f t="shared" si="114"/>
        <v>0</v>
      </c>
    </row>
    <row r="984" spans="1:22" x14ac:dyDescent="0.2">
      <c r="A984" s="70">
        <f t="shared" si="115"/>
        <v>971</v>
      </c>
      <c r="B984" s="303">
        <f t="shared" si="106"/>
        <v>0</v>
      </c>
      <c r="C984" s="304"/>
      <c r="D984" s="106"/>
      <c r="E984" s="106"/>
      <c r="F984" s="4"/>
      <c r="G984" s="40"/>
      <c r="H984" s="60"/>
      <c r="I984" s="9"/>
      <c r="J984" s="245"/>
      <c r="K984" s="32">
        <f t="shared" si="107"/>
        <v>0</v>
      </c>
      <c r="L984" s="32">
        <f t="shared" si="108"/>
        <v>0</v>
      </c>
      <c r="M984" s="318" t="str">
        <f t="shared" si="109"/>
        <v xml:space="preserve"> </v>
      </c>
      <c r="N984" s="239">
        <f t="shared" si="110"/>
        <v>0</v>
      </c>
      <c r="O984" s="95">
        <f t="shared" si="111"/>
        <v>0</v>
      </c>
      <c r="P984" s="95">
        <f t="shared" si="112"/>
        <v>0</v>
      </c>
      <c r="Q984" s="352">
        <f t="shared" si="113"/>
        <v>0</v>
      </c>
      <c r="R984" s="9"/>
      <c r="V984" s="32">
        <f t="shared" si="114"/>
        <v>0</v>
      </c>
    </row>
    <row r="985" spans="1:22" x14ac:dyDescent="0.2">
      <c r="A985" s="70">
        <f t="shared" si="115"/>
        <v>972</v>
      </c>
      <c r="B985" s="303">
        <f t="shared" si="106"/>
        <v>0</v>
      </c>
      <c r="C985" s="304"/>
      <c r="D985" s="106"/>
      <c r="E985" s="106"/>
      <c r="F985" s="4"/>
      <c r="G985" s="40"/>
      <c r="H985" s="60"/>
      <c r="I985" s="9"/>
      <c r="J985" s="245"/>
      <c r="K985" s="32">
        <f t="shared" si="107"/>
        <v>0</v>
      </c>
      <c r="L985" s="32">
        <f t="shared" si="108"/>
        <v>0</v>
      </c>
      <c r="M985" s="318" t="str">
        <f t="shared" si="109"/>
        <v xml:space="preserve"> </v>
      </c>
      <c r="N985" s="239">
        <f t="shared" si="110"/>
        <v>0</v>
      </c>
      <c r="O985" s="95">
        <f t="shared" si="111"/>
        <v>0</v>
      </c>
      <c r="P985" s="95">
        <f t="shared" si="112"/>
        <v>0</v>
      </c>
      <c r="Q985" s="352">
        <f t="shared" si="113"/>
        <v>0</v>
      </c>
      <c r="R985" s="9"/>
      <c r="V985" s="32">
        <f t="shared" si="114"/>
        <v>0</v>
      </c>
    </row>
    <row r="986" spans="1:22" x14ac:dyDescent="0.2">
      <c r="A986" s="70">
        <f t="shared" si="115"/>
        <v>973</v>
      </c>
      <c r="B986" s="303">
        <f t="shared" si="106"/>
        <v>0</v>
      </c>
      <c r="C986" s="304"/>
      <c r="D986" s="106"/>
      <c r="E986" s="106"/>
      <c r="F986" s="4"/>
      <c r="G986" s="40"/>
      <c r="H986" s="60"/>
      <c r="I986" s="9"/>
      <c r="J986" s="245"/>
      <c r="K986" s="32">
        <f t="shared" si="107"/>
        <v>0</v>
      </c>
      <c r="L986" s="32">
        <f t="shared" si="108"/>
        <v>0</v>
      </c>
      <c r="M986" s="318" t="str">
        <f t="shared" si="109"/>
        <v xml:space="preserve"> </v>
      </c>
      <c r="N986" s="239">
        <f t="shared" si="110"/>
        <v>0</v>
      </c>
      <c r="O986" s="95">
        <f t="shared" si="111"/>
        <v>0</v>
      </c>
      <c r="P986" s="95">
        <f t="shared" si="112"/>
        <v>0</v>
      </c>
      <c r="Q986" s="352">
        <f t="shared" si="113"/>
        <v>0</v>
      </c>
      <c r="R986" s="9"/>
      <c r="V986" s="32">
        <f t="shared" si="114"/>
        <v>0</v>
      </c>
    </row>
    <row r="987" spans="1:22" x14ac:dyDescent="0.2">
      <c r="A987" s="70">
        <f t="shared" si="115"/>
        <v>974</v>
      </c>
      <c r="B987" s="303">
        <f t="shared" si="106"/>
        <v>0</v>
      </c>
      <c r="C987" s="304"/>
      <c r="D987" s="106"/>
      <c r="E987" s="106"/>
      <c r="F987" s="4"/>
      <c r="G987" s="40"/>
      <c r="H987" s="60"/>
      <c r="I987" s="9"/>
      <c r="J987" s="245"/>
      <c r="K987" s="32">
        <f t="shared" si="107"/>
        <v>0</v>
      </c>
      <c r="L987" s="32">
        <f t="shared" si="108"/>
        <v>0</v>
      </c>
      <c r="M987" s="318" t="str">
        <f t="shared" si="109"/>
        <v xml:space="preserve"> </v>
      </c>
      <c r="N987" s="239">
        <f t="shared" si="110"/>
        <v>0</v>
      </c>
      <c r="O987" s="95">
        <f t="shared" si="111"/>
        <v>0</v>
      </c>
      <c r="P987" s="95">
        <f t="shared" si="112"/>
        <v>0</v>
      </c>
      <c r="Q987" s="352">
        <f t="shared" si="113"/>
        <v>0</v>
      </c>
      <c r="R987" s="9"/>
      <c r="V987" s="32">
        <f t="shared" si="114"/>
        <v>0</v>
      </c>
    </row>
    <row r="988" spans="1:22" x14ac:dyDescent="0.2">
      <c r="A988" s="70">
        <f t="shared" si="115"/>
        <v>975</v>
      </c>
      <c r="B988" s="303">
        <f t="shared" si="106"/>
        <v>0</v>
      </c>
      <c r="C988" s="304"/>
      <c r="D988" s="106"/>
      <c r="E988" s="106"/>
      <c r="F988" s="4"/>
      <c r="G988" s="40"/>
      <c r="H988" s="60"/>
      <c r="I988" s="9"/>
      <c r="J988" s="245"/>
      <c r="K988" s="32">
        <f t="shared" si="107"/>
        <v>0</v>
      </c>
      <c r="L988" s="32">
        <f t="shared" si="108"/>
        <v>0</v>
      </c>
      <c r="M988" s="318" t="str">
        <f t="shared" si="109"/>
        <v xml:space="preserve"> </v>
      </c>
      <c r="N988" s="239">
        <f t="shared" si="110"/>
        <v>0</v>
      </c>
      <c r="O988" s="95">
        <f t="shared" si="111"/>
        <v>0</v>
      </c>
      <c r="P988" s="95">
        <f t="shared" si="112"/>
        <v>0</v>
      </c>
      <c r="Q988" s="352">
        <f t="shared" si="113"/>
        <v>0</v>
      </c>
      <c r="R988" s="9"/>
      <c r="V988" s="32">
        <f t="shared" si="114"/>
        <v>0</v>
      </c>
    </row>
    <row r="989" spans="1:22" x14ac:dyDescent="0.2">
      <c r="A989" s="70">
        <f t="shared" si="115"/>
        <v>976</v>
      </c>
      <c r="B989" s="303">
        <f t="shared" si="106"/>
        <v>0</v>
      </c>
      <c r="C989" s="304"/>
      <c r="D989" s="106"/>
      <c r="E989" s="106"/>
      <c r="F989" s="4"/>
      <c r="G989" s="40"/>
      <c r="H989" s="60"/>
      <c r="I989" s="9"/>
      <c r="J989" s="245"/>
      <c r="K989" s="32">
        <f t="shared" si="107"/>
        <v>0</v>
      </c>
      <c r="L989" s="32">
        <f t="shared" si="108"/>
        <v>0</v>
      </c>
      <c r="M989" s="318" t="str">
        <f t="shared" si="109"/>
        <v xml:space="preserve"> </v>
      </c>
      <c r="N989" s="239">
        <f t="shared" si="110"/>
        <v>0</v>
      </c>
      <c r="O989" s="95">
        <f t="shared" si="111"/>
        <v>0</v>
      </c>
      <c r="P989" s="95">
        <f t="shared" si="112"/>
        <v>0</v>
      </c>
      <c r="Q989" s="352">
        <f t="shared" si="113"/>
        <v>0</v>
      </c>
      <c r="R989" s="9"/>
      <c r="V989" s="32">
        <f t="shared" si="114"/>
        <v>0</v>
      </c>
    </row>
    <row r="990" spans="1:22" x14ac:dyDescent="0.2">
      <c r="A990" s="70">
        <f t="shared" si="115"/>
        <v>977</v>
      </c>
      <c r="B990" s="303">
        <f t="shared" si="106"/>
        <v>0</v>
      </c>
      <c r="C990" s="304"/>
      <c r="D990" s="106"/>
      <c r="E990" s="106"/>
      <c r="F990" s="4"/>
      <c r="G990" s="40"/>
      <c r="H990" s="60"/>
      <c r="I990" s="9"/>
      <c r="J990" s="245"/>
      <c r="K990" s="32">
        <f t="shared" si="107"/>
        <v>0</v>
      </c>
      <c r="L990" s="32">
        <f t="shared" si="108"/>
        <v>0</v>
      </c>
      <c r="M990" s="318" t="str">
        <f t="shared" si="109"/>
        <v xml:space="preserve"> </v>
      </c>
      <c r="N990" s="239">
        <f t="shared" si="110"/>
        <v>0</v>
      </c>
      <c r="O990" s="95">
        <f t="shared" si="111"/>
        <v>0</v>
      </c>
      <c r="P990" s="95">
        <f t="shared" si="112"/>
        <v>0</v>
      </c>
      <c r="Q990" s="352">
        <f t="shared" si="113"/>
        <v>0</v>
      </c>
      <c r="R990" s="9"/>
      <c r="V990" s="32">
        <f t="shared" si="114"/>
        <v>0</v>
      </c>
    </row>
    <row r="991" spans="1:22" x14ac:dyDescent="0.2">
      <c r="A991" s="70">
        <f t="shared" si="115"/>
        <v>978</v>
      </c>
      <c r="B991" s="303">
        <f t="shared" si="106"/>
        <v>0</v>
      </c>
      <c r="C991" s="304"/>
      <c r="D991" s="106"/>
      <c r="E991" s="106"/>
      <c r="F991" s="4"/>
      <c r="G991" s="40"/>
      <c r="H991" s="60"/>
      <c r="I991" s="9"/>
      <c r="J991" s="245"/>
      <c r="K991" s="32">
        <f t="shared" si="107"/>
        <v>0</v>
      </c>
      <c r="L991" s="32">
        <f t="shared" si="108"/>
        <v>0</v>
      </c>
      <c r="M991" s="318" t="str">
        <f t="shared" si="109"/>
        <v xml:space="preserve"> </v>
      </c>
      <c r="N991" s="239">
        <f t="shared" si="110"/>
        <v>0</v>
      </c>
      <c r="O991" s="95">
        <f t="shared" si="111"/>
        <v>0</v>
      </c>
      <c r="P991" s="95">
        <f t="shared" si="112"/>
        <v>0</v>
      </c>
      <c r="Q991" s="352">
        <f t="shared" si="113"/>
        <v>0</v>
      </c>
      <c r="R991" s="9"/>
      <c r="V991" s="32">
        <f t="shared" si="114"/>
        <v>0</v>
      </c>
    </row>
    <row r="992" spans="1:22" x14ac:dyDescent="0.2">
      <c r="A992" s="70">
        <f t="shared" si="115"/>
        <v>979</v>
      </c>
      <c r="B992" s="303">
        <f t="shared" si="106"/>
        <v>0</v>
      </c>
      <c r="C992" s="304"/>
      <c r="D992" s="106"/>
      <c r="E992" s="106"/>
      <c r="F992" s="4"/>
      <c r="G992" s="40"/>
      <c r="H992" s="60"/>
      <c r="I992" s="9"/>
      <c r="J992" s="245"/>
      <c r="K992" s="32">
        <f t="shared" si="107"/>
        <v>0</v>
      </c>
      <c r="L992" s="32">
        <f t="shared" si="108"/>
        <v>0</v>
      </c>
      <c r="M992" s="318" t="str">
        <f t="shared" si="109"/>
        <v xml:space="preserve"> </v>
      </c>
      <c r="N992" s="239">
        <f t="shared" si="110"/>
        <v>0</v>
      </c>
      <c r="O992" s="95">
        <f t="shared" si="111"/>
        <v>0</v>
      </c>
      <c r="P992" s="95">
        <f t="shared" si="112"/>
        <v>0</v>
      </c>
      <c r="Q992" s="352">
        <f t="shared" si="113"/>
        <v>0</v>
      </c>
      <c r="R992" s="9"/>
      <c r="V992" s="32">
        <f t="shared" si="114"/>
        <v>0</v>
      </c>
    </row>
    <row r="993" spans="1:22" x14ac:dyDescent="0.2">
      <c r="A993" s="70">
        <f t="shared" si="115"/>
        <v>980</v>
      </c>
      <c r="B993" s="303">
        <f t="shared" si="106"/>
        <v>0</v>
      </c>
      <c r="C993" s="304"/>
      <c r="D993" s="106"/>
      <c r="E993" s="106"/>
      <c r="F993" s="4"/>
      <c r="G993" s="40"/>
      <c r="H993" s="60"/>
      <c r="I993" s="9"/>
      <c r="J993" s="245"/>
      <c r="K993" s="32">
        <f t="shared" si="107"/>
        <v>0</v>
      </c>
      <c r="L993" s="32">
        <f t="shared" si="108"/>
        <v>0</v>
      </c>
      <c r="M993" s="318" t="str">
        <f t="shared" si="109"/>
        <v xml:space="preserve"> </v>
      </c>
      <c r="N993" s="239">
        <f t="shared" si="110"/>
        <v>0</v>
      </c>
      <c r="O993" s="95">
        <f t="shared" si="111"/>
        <v>0</v>
      </c>
      <c r="P993" s="95">
        <f t="shared" si="112"/>
        <v>0</v>
      </c>
      <c r="Q993" s="352">
        <f t="shared" si="113"/>
        <v>0</v>
      </c>
      <c r="R993" s="9"/>
      <c r="V993" s="32">
        <f t="shared" si="114"/>
        <v>0</v>
      </c>
    </row>
    <row r="994" spans="1:22" x14ac:dyDescent="0.2">
      <c r="A994" s="70">
        <f t="shared" si="115"/>
        <v>981</v>
      </c>
      <c r="B994" s="303">
        <f t="shared" si="106"/>
        <v>0</v>
      </c>
      <c r="C994" s="304"/>
      <c r="D994" s="106"/>
      <c r="E994" s="106"/>
      <c r="F994" s="4"/>
      <c r="G994" s="40"/>
      <c r="H994" s="60"/>
      <c r="I994" s="9"/>
      <c r="J994" s="245"/>
      <c r="K994" s="32">
        <f t="shared" si="107"/>
        <v>0</v>
      </c>
      <c r="L994" s="32">
        <f t="shared" si="108"/>
        <v>0</v>
      </c>
      <c r="M994" s="318" t="str">
        <f t="shared" si="109"/>
        <v xml:space="preserve"> </v>
      </c>
      <c r="N994" s="239">
        <f t="shared" si="110"/>
        <v>0</v>
      </c>
      <c r="O994" s="95">
        <f t="shared" si="111"/>
        <v>0</v>
      </c>
      <c r="P994" s="95">
        <f t="shared" si="112"/>
        <v>0</v>
      </c>
      <c r="Q994" s="352">
        <f t="shared" si="113"/>
        <v>0</v>
      </c>
      <c r="R994" s="9"/>
      <c r="V994" s="32">
        <f t="shared" si="114"/>
        <v>0</v>
      </c>
    </row>
    <row r="995" spans="1:22" x14ac:dyDescent="0.2">
      <c r="A995" s="70">
        <f t="shared" si="115"/>
        <v>982</v>
      </c>
      <c r="B995" s="303">
        <f t="shared" si="106"/>
        <v>0</v>
      </c>
      <c r="C995" s="304"/>
      <c r="D995" s="106"/>
      <c r="E995" s="106"/>
      <c r="F995" s="4"/>
      <c r="G995" s="40"/>
      <c r="H995" s="60"/>
      <c r="I995" s="9"/>
      <c r="J995" s="245"/>
      <c r="K995" s="32">
        <f t="shared" si="107"/>
        <v>0</v>
      </c>
      <c r="L995" s="32">
        <f t="shared" si="108"/>
        <v>0</v>
      </c>
      <c r="M995" s="318" t="str">
        <f t="shared" si="109"/>
        <v xml:space="preserve"> </v>
      </c>
      <c r="N995" s="239">
        <f t="shared" si="110"/>
        <v>0</v>
      </c>
      <c r="O995" s="95">
        <f t="shared" si="111"/>
        <v>0</v>
      </c>
      <c r="P995" s="95">
        <f t="shared" si="112"/>
        <v>0</v>
      </c>
      <c r="Q995" s="352">
        <f t="shared" si="113"/>
        <v>0</v>
      </c>
      <c r="R995" s="9"/>
      <c r="V995" s="32">
        <f t="shared" si="114"/>
        <v>0</v>
      </c>
    </row>
    <row r="996" spans="1:22" x14ac:dyDescent="0.2">
      <c r="A996" s="70">
        <f t="shared" si="115"/>
        <v>983</v>
      </c>
      <c r="B996" s="303">
        <f t="shared" si="106"/>
        <v>0</v>
      </c>
      <c r="C996" s="304"/>
      <c r="D996" s="106"/>
      <c r="E996" s="106"/>
      <c r="F996" s="4"/>
      <c r="G996" s="40"/>
      <c r="H996" s="60"/>
      <c r="I996" s="9"/>
      <c r="J996" s="245"/>
      <c r="K996" s="32">
        <f t="shared" si="107"/>
        <v>0</v>
      </c>
      <c r="L996" s="32">
        <f t="shared" si="108"/>
        <v>0</v>
      </c>
      <c r="M996" s="318" t="str">
        <f t="shared" si="109"/>
        <v xml:space="preserve"> </v>
      </c>
      <c r="N996" s="239">
        <f t="shared" si="110"/>
        <v>0</v>
      </c>
      <c r="O996" s="95">
        <f t="shared" si="111"/>
        <v>0</v>
      </c>
      <c r="P996" s="95">
        <f t="shared" si="112"/>
        <v>0</v>
      </c>
      <c r="Q996" s="352">
        <f t="shared" si="113"/>
        <v>0</v>
      </c>
      <c r="R996" s="9"/>
      <c r="V996" s="32">
        <f t="shared" si="114"/>
        <v>0</v>
      </c>
    </row>
    <row r="997" spans="1:22" x14ac:dyDescent="0.2">
      <c r="A997" s="70">
        <f t="shared" si="115"/>
        <v>984</v>
      </c>
      <c r="B997" s="303">
        <f t="shared" si="106"/>
        <v>0</v>
      </c>
      <c r="C997" s="304"/>
      <c r="D997" s="106"/>
      <c r="E997" s="106"/>
      <c r="F997" s="4"/>
      <c r="G997" s="40"/>
      <c r="H997" s="60"/>
      <c r="I997" s="9"/>
      <c r="J997" s="245"/>
      <c r="K997" s="32">
        <f t="shared" si="107"/>
        <v>0</v>
      </c>
      <c r="L997" s="32">
        <f t="shared" si="108"/>
        <v>0</v>
      </c>
      <c r="M997" s="318" t="str">
        <f t="shared" si="109"/>
        <v xml:space="preserve"> </v>
      </c>
      <c r="N997" s="239">
        <f t="shared" si="110"/>
        <v>0</v>
      </c>
      <c r="O997" s="95">
        <f t="shared" si="111"/>
        <v>0</v>
      </c>
      <c r="P997" s="95">
        <f t="shared" si="112"/>
        <v>0</v>
      </c>
      <c r="Q997" s="352">
        <f t="shared" si="113"/>
        <v>0</v>
      </c>
      <c r="R997" s="9"/>
      <c r="V997" s="32">
        <f t="shared" si="114"/>
        <v>0</v>
      </c>
    </row>
    <row r="998" spans="1:22" x14ac:dyDescent="0.2">
      <c r="A998" s="70">
        <f t="shared" si="115"/>
        <v>985</v>
      </c>
      <c r="B998" s="303">
        <f t="shared" si="106"/>
        <v>0</v>
      </c>
      <c r="C998" s="304"/>
      <c r="D998" s="106"/>
      <c r="E998" s="106"/>
      <c r="F998" s="4"/>
      <c r="G998" s="40"/>
      <c r="H998" s="60"/>
      <c r="I998" s="9"/>
      <c r="J998" s="245"/>
      <c r="K998" s="32">
        <f t="shared" si="107"/>
        <v>0</v>
      </c>
      <c r="L998" s="32">
        <f t="shared" si="108"/>
        <v>0</v>
      </c>
      <c r="M998" s="318" t="str">
        <f t="shared" si="109"/>
        <v xml:space="preserve"> </v>
      </c>
      <c r="N998" s="239">
        <f t="shared" si="110"/>
        <v>0</v>
      </c>
      <c r="O998" s="95">
        <f t="shared" si="111"/>
        <v>0</v>
      </c>
      <c r="P998" s="95">
        <f t="shared" si="112"/>
        <v>0</v>
      </c>
      <c r="Q998" s="352">
        <f t="shared" si="113"/>
        <v>0</v>
      </c>
      <c r="R998" s="9"/>
      <c r="V998" s="32">
        <f t="shared" si="114"/>
        <v>0</v>
      </c>
    </row>
    <row r="999" spans="1:22" x14ac:dyDescent="0.2">
      <c r="A999" s="70">
        <f t="shared" si="115"/>
        <v>986</v>
      </c>
      <c r="B999" s="303">
        <f t="shared" si="106"/>
        <v>0</v>
      </c>
      <c r="C999" s="304"/>
      <c r="D999" s="106"/>
      <c r="E999" s="106"/>
      <c r="F999" s="4"/>
      <c r="G999" s="40"/>
      <c r="H999" s="60"/>
      <c r="I999" s="9"/>
      <c r="J999" s="245"/>
      <c r="K999" s="32">
        <f t="shared" si="107"/>
        <v>0</v>
      </c>
      <c r="L999" s="32">
        <f t="shared" si="108"/>
        <v>0</v>
      </c>
      <c r="M999" s="318" t="str">
        <f t="shared" si="109"/>
        <v xml:space="preserve"> </v>
      </c>
      <c r="N999" s="239">
        <f t="shared" si="110"/>
        <v>0</v>
      </c>
      <c r="O999" s="95">
        <f t="shared" si="111"/>
        <v>0</v>
      </c>
      <c r="P999" s="95">
        <f t="shared" si="112"/>
        <v>0</v>
      </c>
      <c r="Q999" s="352">
        <f t="shared" si="113"/>
        <v>0</v>
      </c>
      <c r="R999" s="9"/>
      <c r="V999" s="32">
        <f t="shared" si="114"/>
        <v>0</v>
      </c>
    </row>
    <row r="1000" spans="1:22" x14ac:dyDescent="0.2">
      <c r="A1000" s="70">
        <f t="shared" si="81"/>
        <v>987</v>
      </c>
      <c r="B1000" s="303">
        <f t="shared" si="72"/>
        <v>0</v>
      </c>
      <c r="C1000" s="304"/>
      <c r="D1000" s="106"/>
      <c r="E1000" s="106"/>
      <c r="F1000" s="4"/>
      <c r="G1000" s="40"/>
      <c r="H1000" s="60"/>
      <c r="I1000" s="9"/>
      <c r="J1000" s="245"/>
      <c r="K1000" s="32">
        <f t="shared" si="75"/>
        <v>0</v>
      </c>
      <c r="L1000" s="32">
        <f t="shared" si="76"/>
        <v>0</v>
      </c>
      <c r="M1000" s="318" t="str">
        <f t="shared" si="77"/>
        <v xml:space="preserve"> </v>
      </c>
      <c r="N1000" s="239">
        <f t="shared" si="78"/>
        <v>0</v>
      </c>
      <c r="O1000" s="95">
        <f t="shared" si="73"/>
        <v>0</v>
      </c>
      <c r="P1000" s="95">
        <f t="shared" si="79"/>
        <v>0</v>
      </c>
      <c r="Q1000" s="352">
        <f t="shared" si="74"/>
        <v>0</v>
      </c>
      <c r="R1000" s="9"/>
      <c r="V1000" s="32">
        <f t="shared" si="80"/>
        <v>0</v>
      </c>
    </row>
    <row r="1001" spans="1:22" x14ac:dyDescent="0.2">
      <c r="A1001" s="70">
        <f t="shared" si="81"/>
        <v>988</v>
      </c>
      <c r="B1001" s="303">
        <f t="shared" si="72"/>
        <v>0</v>
      </c>
      <c r="C1001" s="304"/>
      <c r="D1001" s="106"/>
      <c r="E1001" s="106"/>
      <c r="F1001" s="4"/>
      <c r="G1001" s="40"/>
      <c r="H1001" s="60"/>
      <c r="I1001" s="9"/>
      <c r="J1001" s="245"/>
      <c r="K1001" s="32">
        <f t="shared" si="75"/>
        <v>0</v>
      </c>
      <c r="L1001" s="32">
        <f t="shared" si="76"/>
        <v>0</v>
      </c>
      <c r="M1001" s="318" t="str">
        <f t="shared" si="77"/>
        <v xml:space="preserve"> </v>
      </c>
      <c r="N1001" s="239">
        <f t="shared" si="78"/>
        <v>0</v>
      </c>
      <c r="O1001" s="95">
        <f t="shared" si="73"/>
        <v>0</v>
      </c>
      <c r="P1001" s="95">
        <f t="shared" si="79"/>
        <v>0</v>
      </c>
      <c r="Q1001" s="352">
        <f t="shared" si="74"/>
        <v>0</v>
      </c>
      <c r="R1001" s="9"/>
      <c r="V1001" s="32">
        <f t="shared" si="80"/>
        <v>0</v>
      </c>
    </row>
    <row r="1002" spans="1:22" x14ac:dyDescent="0.2">
      <c r="A1002" s="70">
        <f t="shared" si="81"/>
        <v>989</v>
      </c>
      <c r="B1002" s="303">
        <f t="shared" si="72"/>
        <v>0</v>
      </c>
      <c r="C1002" s="304"/>
      <c r="D1002" s="106"/>
      <c r="E1002" s="106"/>
      <c r="F1002" s="4"/>
      <c r="G1002" s="40"/>
      <c r="H1002" s="60"/>
      <c r="I1002" s="9"/>
      <c r="J1002" s="245"/>
      <c r="K1002" s="32">
        <f t="shared" si="75"/>
        <v>0</v>
      </c>
      <c r="L1002" s="32">
        <f t="shared" si="76"/>
        <v>0</v>
      </c>
      <c r="M1002" s="318" t="str">
        <f t="shared" si="77"/>
        <v xml:space="preserve"> </v>
      </c>
      <c r="N1002" s="239">
        <f t="shared" si="78"/>
        <v>0</v>
      </c>
      <c r="O1002" s="95">
        <f t="shared" si="73"/>
        <v>0</v>
      </c>
      <c r="P1002" s="95">
        <f t="shared" si="79"/>
        <v>0</v>
      </c>
      <c r="Q1002" s="352">
        <f t="shared" si="74"/>
        <v>0</v>
      </c>
      <c r="R1002" s="9"/>
      <c r="V1002" s="32">
        <f t="shared" si="80"/>
        <v>0</v>
      </c>
    </row>
    <row r="1003" spans="1:22" x14ac:dyDescent="0.2">
      <c r="A1003" s="70">
        <f t="shared" si="81"/>
        <v>990</v>
      </c>
      <c r="B1003" s="303">
        <f t="shared" si="72"/>
        <v>0</v>
      </c>
      <c r="C1003" s="304"/>
      <c r="D1003" s="106"/>
      <c r="E1003" s="106"/>
      <c r="F1003" s="4"/>
      <c r="G1003" s="40"/>
      <c r="H1003" s="60"/>
      <c r="I1003" s="9"/>
      <c r="J1003" s="245"/>
      <c r="K1003" s="32">
        <f t="shared" si="75"/>
        <v>0</v>
      </c>
      <c r="L1003" s="32">
        <f t="shared" si="76"/>
        <v>0</v>
      </c>
      <c r="M1003" s="318" t="str">
        <f t="shared" si="77"/>
        <v xml:space="preserve"> </v>
      </c>
      <c r="N1003" s="239">
        <f t="shared" si="78"/>
        <v>0</v>
      </c>
      <c r="O1003" s="95">
        <f t="shared" si="73"/>
        <v>0</v>
      </c>
      <c r="P1003" s="95">
        <f t="shared" si="79"/>
        <v>0</v>
      </c>
      <c r="Q1003" s="352">
        <f t="shared" si="74"/>
        <v>0</v>
      </c>
      <c r="R1003" s="9"/>
      <c r="V1003" s="32">
        <f t="shared" si="80"/>
        <v>0</v>
      </c>
    </row>
    <row r="1004" spans="1:22" x14ac:dyDescent="0.2">
      <c r="A1004" s="70">
        <f t="shared" si="81"/>
        <v>991</v>
      </c>
      <c r="B1004" s="303">
        <f t="shared" si="72"/>
        <v>0</v>
      </c>
      <c r="C1004" s="304"/>
      <c r="D1004" s="106"/>
      <c r="E1004" s="106"/>
      <c r="F1004" s="4"/>
      <c r="G1004" s="40"/>
      <c r="H1004" s="60"/>
      <c r="I1004" s="9"/>
      <c r="J1004" s="245"/>
      <c r="K1004" s="32">
        <f t="shared" si="75"/>
        <v>0</v>
      </c>
      <c r="L1004" s="32">
        <f t="shared" si="76"/>
        <v>0</v>
      </c>
      <c r="M1004" s="318" t="str">
        <f t="shared" si="77"/>
        <v xml:space="preserve"> </v>
      </c>
      <c r="N1004" s="239">
        <f t="shared" si="78"/>
        <v>0</v>
      </c>
      <c r="O1004" s="95">
        <f t="shared" si="73"/>
        <v>0</v>
      </c>
      <c r="P1004" s="95">
        <f t="shared" si="79"/>
        <v>0</v>
      </c>
      <c r="Q1004" s="352">
        <f t="shared" si="74"/>
        <v>0</v>
      </c>
      <c r="R1004" s="9"/>
      <c r="V1004" s="32">
        <f t="shared" si="80"/>
        <v>0</v>
      </c>
    </row>
    <row r="1005" spans="1:22" x14ac:dyDescent="0.2">
      <c r="A1005" s="70">
        <f t="shared" si="81"/>
        <v>992</v>
      </c>
      <c r="B1005" s="303">
        <f t="shared" si="72"/>
        <v>0</v>
      </c>
      <c r="C1005" s="304"/>
      <c r="D1005" s="106"/>
      <c r="E1005" s="106"/>
      <c r="F1005" s="4"/>
      <c r="G1005" s="40"/>
      <c r="H1005" s="60"/>
      <c r="I1005" s="9"/>
      <c r="J1005" s="245"/>
      <c r="K1005" s="32">
        <f t="shared" si="75"/>
        <v>0</v>
      </c>
      <c r="L1005" s="32">
        <f t="shared" si="76"/>
        <v>0</v>
      </c>
      <c r="M1005" s="318" t="str">
        <f t="shared" si="77"/>
        <v xml:space="preserve"> </v>
      </c>
      <c r="N1005" s="239">
        <f t="shared" si="78"/>
        <v>0</v>
      </c>
      <c r="O1005" s="95">
        <f t="shared" si="73"/>
        <v>0</v>
      </c>
      <c r="P1005" s="95">
        <f t="shared" si="79"/>
        <v>0</v>
      </c>
      <c r="Q1005" s="352">
        <f t="shared" si="74"/>
        <v>0</v>
      </c>
      <c r="R1005" s="9"/>
      <c r="V1005" s="32">
        <f t="shared" si="80"/>
        <v>0</v>
      </c>
    </row>
    <row r="1006" spans="1:22" x14ac:dyDescent="0.2">
      <c r="A1006" s="70">
        <f t="shared" si="81"/>
        <v>993</v>
      </c>
      <c r="B1006" s="303">
        <f t="shared" si="72"/>
        <v>0</v>
      </c>
      <c r="C1006" s="304"/>
      <c r="D1006" s="106"/>
      <c r="E1006" s="106"/>
      <c r="F1006" s="4"/>
      <c r="G1006" s="40"/>
      <c r="H1006" s="60"/>
      <c r="I1006" s="9"/>
      <c r="J1006" s="245"/>
      <c r="K1006" s="32">
        <f t="shared" si="75"/>
        <v>0</v>
      </c>
      <c r="L1006" s="32">
        <f t="shared" si="76"/>
        <v>0</v>
      </c>
      <c r="M1006" s="318" t="str">
        <f t="shared" si="77"/>
        <v xml:space="preserve"> </v>
      </c>
      <c r="N1006" s="239">
        <f t="shared" si="78"/>
        <v>0</v>
      </c>
      <c r="O1006" s="95">
        <f t="shared" si="73"/>
        <v>0</v>
      </c>
      <c r="P1006" s="95">
        <f t="shared" si="79"/>
        <v>0</v>
      </c>
      <c r="Q1006" s="352">
        <f t="shared" si="74"/>
        <v>0</v>
      </c>
      <c r="R1006" s="9"/>
      <c r="V1006" s="32">
        <f t="shared" si="80"/>
        <v>0</v>
      </c>
    </row>
    <row r="1007" spans="1:22" x14ac:dyDescent="0.2">
      <c r="A1007" s="70">
        <f t="shared" si="81"/>
        <v>994</v>
      </c>
      <c r="B1007" s="303">
        <f t="shared" si="72"/>
        <v>0</v>
      </c>
      <c r="C1007" s="304"/>
      <c r="D1007" s="106"/>
      <c r="E1007" s="106"/>
      <c r="F1007" s="4"/>
      <c r="G1007" s="40"/>
      <c r="H1007" s="60"/>
      <c r="I1007" s="9"/>
      <c r="J1007" s="245"/>
      <c r="K1007" s="32">
        <f t="shared" si="75"/>
        <v>0</v>
      </c>
      <c r="L1007" s="32">
        <f t="shared" si="76"/>
        <v>0</v>
      </c>
      <c r="M1007" s="318" t="str">
        <f t="shared" si="77"/>
        <v xml:space="preserve"> </v>
      </c>
      <c r="N1007" s="239">
        <f t="shared" si="78"/>
        <v>0</v>
      </c>
      <c r="O1007" s="95">
        <f t="shared" si="73"/>
        <v>0</v>
      </c>
      <c r="P1007" s="95">
        <f t="shared" si="79"/>
        <v>0</v>
      </c>
      <c r="Q1007" s="352">
        <f t="shared" si="74"/>
        <v>0</v>
      </c>
      <c r="R1007" s="9"/>
      <c r="V1007" s="32">
        <f t="shared" si="80"/>
        <v>0</v>
      </c>
    </row>
    <row r="1008" spans="1:22" x14ac:dyDescent="0.2">
      <c r="A1008" s="70">
        <f t="shared" si="81"/>
        <v>995</v>
      </c>
      <c r="B1008" s="303">
        <f t="shared" si="72"/>
        <v>0</v>
      </c>
      <c r="C1008" s="304"/>
      <c r="D1008" s="106"/>
      <c r="E1008" s="106"/>
      <c r="F1008" s="4"/>
      <c r="G1008" s="40"/>
      <c r="H1008" s="60"/>
      <c r="I1008" s="9"/>
      <c r="J1008" s="245"/>
      <c r="K1008" s="32">
        <f t="shared" si="75"/>
        <v>0</v>
      </c>
      <c r="L1008" s="32">
        <f t="shared" si="76"/>
        <v>0</v>
      </c>
      <c r="M1008" s="318" t="str">
        <f t="shared" si="77"/>
        <v xml:space="preserve"> </v>
      </c>
      <c r="N1008" s="239">
        <f t="shared" si="78"/>
        <v>0</v>
      </c>
      <c r="O1008" s="95">
        <f t="shared" si="73"/>
        <v>0</v>
      </c>
      <c r="P1008" s="95">
        <f t="shared" si="79"/>
        <v>0</v>
      </c>
      <c r="Q1008" s="352">
        <f t="shared" si="74"/>
        <v>0</v>
      </c>
      <c r="R1008" s="9"/>
      <c r="V1008" s="32">
        <f t="shared" si="80"/>
        <v>0</v>
      </c>
    </row>
    <row r="1009" spans="1:22" x14ac:dyDescent="0.2">
      <c r="A1009" s="70">
        <f t="shared" si="81"/>
        <v>996</v>
      </c>
      <c r="B1009" s="303">
        <f t="shared" si="72"/>
        <v>0</v>
      </c>
      <c r="C1009" s="304"/>
      <c r="D1009" s="106"/>
      <c r="E1009" s="106"/>
      <c r="F1009" s="4"/>
      <c r="G1009" s="40"/>
      <c r="H1009" s="60"/>
      <c r="I1009" s="9"/>
      <c r="J1009" s="245"/>
      <c r="K1009" s="32">
        <f t="shared" si="75"/>
        <v>0</v>
      </c>
      <c r="L1009" s="32">
        <f t="shared" si="76"/>
        <v>0</v>
      </c>
      <c r="M1009" s="318" t="str">
        <f t="shared" si="77"/>
        <v xml:space="preserve"> </v>
      </c>
      <c r="N1009" s="239">
        <f t="shared" si="78"/>
        <v>0</v>
      </c>
      <c r="O1009" s="95">
        <f t="shared" si="73"/>
        <v>0</v>
      </c>
      <c r="P1009" s="95">
        <f t="shared" si="79"/>
        <v>0</v>
      </c>
      <c r="Q1009" s="352">
        <f t="shared" si="74"/>
        <v>0</v>
      </c>
      <c r="R1009" s="9"/>
      <c r="V1009" s="32">
        <f t="shared" si="80"/>
        <v>0</v>
      </c>
    </row>
    <row r="1010" spans="1:22" x14ac:dyDescent="0.2">
      <c r="A1010" s="70">
        <f t="shared" si="81"/>
        <v>997</v>
      </c>
      <c r="B1010" s="303">
        <f t="shared" si="72"/>
        <v>0</v>
      </c>
      <c r="C1010" s="304"/>
      <c r="D1010" s="106"/>
      <c r="E1010" s="106"/>
      <c r="F1010" s="4"/>
      <c r="G1010" s="40"/>
      <c r="H1010" s="60"/>
      <c r="I1010" s="9"/>
      <c r="J1010" s="245"/>
      <c r="K1010" s="32">
        <f t="shared" si="75"/>
        <v>0</v>
      </c>
      <c r="L1010" s="32">
        <f t="shared" si="76"/>
        <v>0</v>
      </c>
      <c r="M1010" s="318" t="str">
        <f t="shared" si="77"/>
        <v xml:space="preserve"> </v>
      </c>
      <c r="N1010" s="239">
        <f t="shared" si="78"/>
        <v>0</v>
      </c>
      <c r="O1010" s="95">
        <f t="shared" si="73"/>
        <v>0</v>
      </c>
      <c r="P1010" s="95">
        <f t="shared" si="79"/>
        <v>0</v>
      </c>
      <c r="Q1010" s="352">
        <f t="shared" si="74"/>
        <v>0</v>
      </c>
      <c r="R1010" s="9"/>
      <c r="V1010" s="32">
        <f t="shared" si="80"/>
        <v>0</v>
      </c>
    </row>
    <row r="1011" spans="1:22" x14ac:dyDescent="0.2">
      <c r="A1011" s="70">
        <f t="shared" si="81"/>
        <v>998</v>
      </c>
      <c r="B1011" s="303">
        <f t="shared" si="72"/>
        <v>0</v>
      </c>
      <c r="C1011" s="304"/>
      <c r="D1011" s="106"/>
      <c r="E1011" s="106"/>
      <c r="F1011" s="4"/>
      <c r="G1011" s="40"/>
      <c r="H1011" s="60"/>
      <c r="I1011" s="9"/>
      <c r="J1011" s="245"/>
      <c r="K1011" s="32">
        <f t="shared" si="75"/>
        <v>0</v>
      </c>
      <c r="L1011" s="32">
        <f t="shared" si="76"/>
        <v>0</v>
      </c>
      <c r="M1011" s="318" t="str">
        <f t="shared" si="77"/>
        <v xml:space="preserve"> </v>
      </c>
      <c r="N1011" s="239">
        <f t="shared" si="78"/>
        <v>0</v>
      </c>
      <c r="O1011" s="95">
        <f t="shared" si="73"/>
        <v>0</v>
      </c>
      <c r="P1011" s="95">
        <f t="shared" si="79"/>
        <v>0</v>
      </c>
      <c r="Q1011" s="352">
        <f t="shared" si="74"/>
        <v>0</v>
      </c>
      <c r="R1011" s="9"/>
      <c r="V1011" s="32">
        <f t="shared" si="80"/>
        <v>0</v>
      </c>
    </row>
    <row r="1012" spans="1:22" x14ac:dyDescent="0.2">
      <c r="A1012" s="70">
        <f t="shared" si="81"/>
        <v>999</v>
      </c>
      <c r="B1012" s="303">
        <f t="shared" si="72"/>
        <v>0</v>
      </c>
      <c r="C1012" s="304"/>
      <c r="D1012" s="106"/>
      <c r="E1012" s="106"/>
      <c r="F1012" s="4"/>
      <c r="G1012" s="40"/>
      <c r="H1012" s="60"/>
      <c r="I1012" s="9"/>
      <c r="J1012" s="245"/>
      <c r="K1012" s="32">
        <f t="shared" si="75"/>
        <v>0</v>
      </c>
      <c r="L1012" s="32">
        <f t="shared" si="76"/>
        <v>0</v>
      </c>
      <c r="M1012" s="318" t="str">
        <f t="shared" si="77"/>
        <v xml:space="preserve"> </v>
      </c>
      <c r="N1012" s="239">
        <f t="shared" si="78"/>
        <v>0</v>
      </c>
      <c r="O1012" s="95">
        <f t="shared" si="73"/>
        <v>0</v>
      </c>
      <c r="P1012" s="95">
        <f t="shared" si="79"/>
        <v>0</v>
      </c>
      <c r="Q1012" s="352">
        <f t="shared" si="74"/>
        <v>0</v>
      </c>
      <c r="R1012" s="9"/>
      <c r="V1012" s="32">
        <f t="shared" si="80"/>
        <v>0</v>
      </c>
    </row>
    <row r="1013" spans="1:22" ht="13.5" thickBot="1" x14ac:dyDescent="0.25">
      <c r="A1013" s="71">
        <f t="shared" si="81"/>
        <v>1000</v>
      </c>
      <c r="B1013" s="288">
        <f t="shared" si="72"/>
        <v>0</v>
      </c>
      <c r="C1013" s="302"/>
      <c r="D1013" s="107"/>
      <c r="E1013" s="107"/>
      <c r="F1013" s="61"/>
      <c r="G1013" s="62"/>
      <c r="H1013" s="63"/>
      <c r="I1013" s="9"/>
      <c r="J1013" s="245"/>
      <c r="K1013" s="32">
        <f t="shared" si="75"/>
        <v>0</v>
      </c>
      <c r="L1013" s="32">
        <f t="shared" si="76"/>
        <v>0</v>
      </c>
      <c r="M1013" s="318" t="str">
        <f t="shared" si="77"/>
        <v xml:space="preserve"> </v>
      </c>
      <c r="N1013" s="239">
        <f t="shared" si="78"/>
        <v>0</v>
      </c>
      <c r="O1013" s="522">
        <f t="shared" si="73"/>
        <v>0</v>
      </c>
      <c r="P1013" s="95">
        <f t="shared" si="79"/>
        <v>0</v>
      </c>
      <c r="Q1013" s="352">
        <f t="shared" si="74"/>
        <v>0</v>
      </c>
      <c r="R1013" s="9"/>
      <c r="V1013" s="32">
        <f t="shared" si="80"/>
        <v>0</v>
      </c>
    </row>
    <row r="1014" spans="1:22" ht="14.25" thickTop="1" thickBot="1" x14ac:dyDescent="0.25">
      <c r="A1014" s="11"/>
      <c r="B1014" s="8"/>
      <c r="C1014" s="8"/>
      <c r="D1014" s="161" t="str">
        <f>IF(+Operation=0, "YOUR FIRM'S NAME IS MISSING.", +Operation)</f>
        <v>YOUR FIRM'S NAME IS MISSING.</v>
      </c>
      <c r="E1014" s="161" t="str">
        <f>IF(ISNUMBER(+POID), IF(+POID &gt;300000000, IF(+POID &gt;999999999, "INVALID ID NUMBER", +POID ), "INVALID ID NUMBER" ), "YOUR ID NUMBER IS MISSING.")</f>
        <v>YOUR ID NUMBER IS MISSING.</v>
      </c>
      <c r="F1014" s="8"/>
      <c r="G1014" s="152">
        <f>+Q3Tons</f>
        <v>0</v>
      </c>
      <c r="H1014" s="79"/>
      <c r="I1014" s="8"/>
      <c r="J1014" s="8"/>
      <c r="M1014" s="8"/>
      <c r="N1014" s="244">
        <f>Q3Atons</f>
        <v>0</v>
      </c>
      <c r="O1014" s="8"/>
      <c r="P1014" s="116">
        <f>Q3value</f>
        <v>0</v>
      </c>
      <c r="Q1014" s="116">
        <f>Q3Pda1b</f>
        <v>0</v>
      </c>
      <c r="R1014" s="9"/>
    </row>
    <row r="1015" spans="1:22" ht="6.75" customHeight="1" thickTop="1" x14ac:dyDescent="0.2">
      <c r="A1015" s="12"/>
      <c r="B1015" s="29"/>
      <c r="C1015" s="29"/>
      <c r="D1015" s="29"/>
      <c r="E1015" s="29"/>
      <c r="F1015" s="29"/>
      <c r="G1015" s="29"/>
      <c r="H1015" s="29"/>
      <c r="I1015" s="29"/>
      <c r="J1015" s="29"/>
      <c r="K1015" s="319"/>
      <c r="L1015" s="319"/>
      <c r="M1015" s="29"/>
      <c r="N1015" s="29"/>
      <c r="O1015" s="29"/>
      <c r="P1015" s="29"/>
      <c r="Q1015" s="29"/>
      <c r="R1015" s="13"/>
    </row>
  </sheetData>
  <sheetProtection algorithmName="SHA-512" hashValue="NUIvdjO3LAz0ebdssHF4WBUhn9tugjzWgap+QkAFH2IJHy6UwCs+eyQUu9+esPgxU1Gb/iHNgM7FqX/sC1GbUA==" saltValue="TxrU7DyLr522Sqp0z8dUiw==" spinCount="100000" sheet="1" objects="1" scenarios="1"/>
  <phoneticPr fontId="0" type="noConversion"/>
  <conditionalFormatting sqref="D1014">
    <cfRule type="cellIs" dxfId="430" priority="1" stopIfTrue="1" operator="notEqual">
      <formula>+Operation</formula>
    </cfRule>
  </conditionalFormatting>
  <conditionalFormatting sqref="E1014">
    <cfRule type="cellIs" dxfId="429" priority="2" stopIfTrue="1" operator="notEqual">
      <formula>+POID</formula>
    </cfRule>
  </conditionalFormatting>
  <conditionalFormatting sqref="D9">
    <cfRule type="cellIs" dxfId="428" priority="3" stopIfTrue="1" operator="notEqual">
      <formula>+Operation</formula>
    </cfRule>
  </conditionalFormatting>
  <conditionalFormatting sqref="E9">
    <cfRule type="cellIs" dxfId="427" priority="4" stopIfTrue="1" operator="notEqual">
      <formula>+POID</formula>
    </cfRule>
  </conditionalFormatting>
  <conditionalFormatting sqref="B14:B1013">
    <cfRule type="expression" dxfId="426" priority="5" stopIfTrue="1">
      <formula>ISNA(+B14)</formula>
    </cfRule>
  </conditionalFormatting>
  <conditionalFormatting sqref="E11">
    <cfRule type="expression" dxfId="425" priority="6" stopIfTrue="1">
      <formula>+Q3Indicator&gt;0</formula>
    </cfRule>
  </conditionalFormatting>
  <conditionalFormatting sqref="E12">
    <cfRule type="expression" dxfId="424" priority="7" stopIfTrue="1">
      <formula>+Q3Indicator &gt;0</formula>
    </cfRule>
  </conditionalFormatting>
  <conditionalFormatting sqref="D14:D1013">
    <cfRule type="expression" priority="8" stopIfTrue="1">
      <formula>ISBLANK(E14)</formula>
    </cfRule>
    <cfRule type="expression" dxfId="423" priority="9" stopIfTrue="1">
      <formula>ISBLANK(D14)</formula>
    </cfRule>
  </conditionalFormatting>
  <conditionalFormatting sqref="E14:E1013">
    <cfRule type="expression" dxfId="422" priority="10" stopIfTrue="1">
      <formula>ISNA(+B14)</formula>
    </cfRule>
    <cfRule type="expression" priority="11" stopIfTrue="1">
      <formula>+F14+G14+H14=0</formula>
    </cfRule>
    <cfRule type="expression" dxfId="421" priority="12" stopIfTrue="1">
      <formula>+F14+G14+H14=+F14+G14+H14+B14</formula>
    </cfRule>
  </conditionalFormatting>
  <conditionalFormatting sqref="G14:G1013">
    <cfRule type="expression" priority="13" stopIfTrue="1">
      <formula>+F14+G14+H14=0</formula>
    </cfRule>
    <cfRule type="expression" dxfId="420" priority="14" stopIfTrue="1">
      <formula>+F14+G14+H14=+F14+H14</formula>
    </cfRule>
  </conditionalFormatting>
  <conditionalFormatting sqref="H14:H1013">
    <cfRule type="expression" priority="15" stopIfTrue="1">
      <formula>+G14+H14=0</formula>
    </cfRule>
    <cfRule type="expression" dxfId="419" priority="16" stopIfTrue="1">
      <formula>+G14+H14=+G14</formula>
    </cfRule>
    <cfRule type="cellIs" dxfId="418" priority="17" stopIfTrue="1" operator="notBetween">
      <formula>15</formula>
      <formula>35</formula>
    </cfRule>
  </conditionalFormatting>
  <conditionalFormatting sqref="P1014:Q1014">
    <cfRule type="expression" dxfId="417" priority="18" stopIfTrue="1">
      <formula>ISNA(+P1014)</formula>
    </cfRule>
  </conditionalFormatting>
  <conditionalFormatting sqref="J14:J1013">
    <cfRule type="cellIs" dxfId="416" priority="19" stopIfTrue="1" operator="equal">
      <formula>0</formula>
    </cfRule>
    <cfRule type="cellIs" dxfId="415" priority="20" stopIfTrue="1" operator="equal">
      <formula>1</formula>
    </cfRule>
    <cfRule type="expression" dxfId="414" priority="21" stopIfTrue="1">
      <formula>+K14="ERROR"</formula>
    </cfRule>
  </conditionalFormatting>
  <conditionalFormatting sqref="M14:M1013">
    <cfRule type="expression" dxfId="413" priority="22" stopIfTrue="1">
      <formula>+J14=0</formula>
    </cfRule>
    <cfRule type="expression" dxfId="412" priority="23" stopIfTrue="1">
      <formula>+J14=1</formula>
    </cfRule>
  </conditionalFormatting>
  <conditionalFormatting sqref="F14:F1013">
    <cfRule type="expression" dxfId="411" priority="24" stopIfTrue="1">
      <formula>VALUE(F14) &gt;17</formula>
    </cfRule>
    <cfRule type="expression" dxfId="410" priority="25" stopIfTrue="1">
      <formula>+G14+H14=0</formula>
    </cfRule>
    <cfRule type="expression" dxfId="409" priority="26" stopIfTrue="1">
      <formula>+G14+H14=+G14+H14+F14</formula>
    </cfRule>
  </conditionalFormatting>
  <conditionalFormatting sqref="P9:Q9">
    <cfRule type="expression" dxfId="408" priority="27" stopIfTrue="1">
      <formula>ISNA(+P9)</formula>
    </cfRule>
    <cfRule type="expression" dxfId="407" priority="28" stopIfTrue="1">
      <formula>+Q3P1bErr &gt; 0</formula>
    </cfRule>
  </conditionalFormatting>
  <conditionalFormatting sqref="N9">
    <cfRule type="expression" dxfId="406" priority="29" stopIfTrue="1">
      <formula>+Q3P1bErr &gt; 0</formula>
    </cfRule>
  </conditionalFormatting>
  <conditionalFormatting sqref="N14:N1013">
    <cfRule type="expression" dxfId="405" priority="30" stopIfTrue="1">
      <formula>+V14 &gt;0</formula>
    </cfRule>
  </conditionalFormatting>
  <conditionalFormatting sqref="O14:O1013">
    <cfRule type="expression" dxfId="404" priority="31" stopIfTrue="1">
      <formula>+V14 &gt; 0</formula>
    </cfRule>
  </conditionalFormatting>
  <conditionalFormatting sqref="P14:P1013">
    <cfRule type="expression" dxfId="403" priority="32" stopIfTrue="1">
      <formula>+V14 &gt; 0</formula>
    </cfRule>
  </conditionalFormatting>
  <conditionalFormatting sqref="Q14:Q1013">
    <cfRule type="expression" dxfId="402" priority="33" stopIfTrue="1">
      <formula>+V14 &gt; 0</formula>
    </cfRule>
  </conditionalFormatting>
  <conditionalFormatting sqref="J4">
    <cfRule type="expression" dxfId="401" priority="34" stopIfTrue="1">
      <formula>ISNA(+J4)</formula>
    </cfRule>
    <cfRule type="expression" dxfId="400" priority="35" stopIfTrue="1">
      <formula>+Q3P1bErr &gt; 0</formula>
    </cfRule>
  </conditionalFormatting>
  <dataValidations count="1">
    <dataValidation type="whole" allowBlank="1" showInputMessage="1" showErrorMessage="1" errorTitle="Grape Pricing District Number" error="The district numbers range from 1 to 17 only." sqref="F14:F1013" xr:uid="{00000000-0002-0000-0500-000000000000}">
      <formula1>1</formula1>
      <formula2>17</formula2>
    </dataValidation>
  </dataValidations>
  <hyperlinks>
    <hyperlink ref="E13" location="Varieties!A1" display="Click here for variety name list!" xr:uid="{E8FA10D7-8F72-4B34-BA38-B613DC9AD1F2}"/>
    <hyperlink ref="F13" location="Districts!A1" display="Click for map!" xr:uid="{A9DAAF9A-0F68-4D95-8F47-5861DC6FA0E3}"/>
  </hyperlinks>
  <pageMargins left="0.5" right="0.25" top="0.5" bottom="0.25" header="0" footer="0"/>
  <pageSetup paperSize="5" orientation="portrait"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CCCFF"/>
  </sheetPr>
  <dimension ref="A1:U516"/>
  <sheetViews>
    <sheetView workbookViewId="0">
      <pane ySplit="14" topLeftCell="A15" activePane="bottomLeft" state="frozen"/>
      <selection activeCell="E24" sqref="E24"/>
      <selection pane="bottomLeft" activeCell="E15" sqref="E15"/>
    </sheetView>
  </sheetViews>
  <sheetFormatPr defaultRowHeight="12.75" x14ac:dyDescent="0.2"/>
  <cols>
    <col min="1" max="1" width="6" style="32" customWidth="1"/>
    <col min="2" max="2" width="5.5703125" style="32" hidden="1" customWidth="1"/>
    <col min="3" max="3" width="5.42578125" style="32" hidden="1" customWidth="1"/>
    <col min="4" max="4" width="6.85546875" style="32" hidden="1" customWidth="1"/>
    <col min="5" max="5" width="36.5703125" style="32" customWidth="1"/>
    <col min="6" max="6" width="25.28515625" style="32" customWidth="1"/>
    <col min="7" max="7" width="12.28515625" style="32" customWidth="1"/>
    <col min="8" max="8" width="11.85546875" style="32" customWidth="1"/>
    <col min="9" max="9" width="9.140625" style="32"/>
    <col min="10" max="10" width="3.42578125" style="32" customWidth="1"/>
    <col min="11" max="11" width="18.42578125" style="32" customWidth="1"/>
    <col min="12" max="12" width="21.5703125" style="32" customWidth="1"/>
    <col min="13" max="13" width="20.5703125" style="32" customWidth="1"/>
    <col min="14" max="14" width="1.5703125" style="32" customWidth="1"/>
    <col min="15" max="21" width="0" style="32" hidden="1" customWidth="1"/>
    <col min="22" max="16384" width="9.140625" style="32"/>
  </cols>
  <sheetData>
    <row r="1" spans="1:21" ht="15.75" x14ac:dyDescent="0.25">
      <c r="A1" s="5" t="s">
        <v>991</v>
      </c>
      <c r="B1" s="6"/>
      <c r="C1" s="6"/>
      <c r="D1" s="6"/>
      <c r="E1" s="21"/>
      <c r="F1" s="14"/>
      <c r="G1" s="25"/>
      <c r="H1" s="6"/>
      <c r="I1" s="14"/>
      <c r="J1" s="6"/>
      <c r="K1" s="6"/>
      <c r="L1" s="6"/>
      <c r="M1" s="6"/>
      <c r="N1" s="7"/>
    </row>
    <row r="2" spans="1:21" ht="16.5" thickBot="1" x14ac:dyDescent="0.3">
      <c r="A2" s="22" t="s">
        <v>992</v>
      </c>
      <c r="B2" s="8"/>
      <c r="C2" s="8"/>
      <c r="D2" s="8"/>
      <c r="E2" s="23"/>
      <c r="F2" s="20"/>
      <c r="G2" s="26"/>
      <c r="H2" s="8"/>
      <c r="I2" s="20"/>
      <c r="J2" s="8"/>
      <c r="K2" s="81" t="s">
        <v>125</v>
      </c>
      <c r="L2" s="8"/>
      <c r="M2" s="8"/>
      <c r="N2" s="9"/>
      <c r="U2" s="127" t="s">
        <v>73</v>
      </c>
    </row>
    <row r="3" spans="1:21" ht="17.25" thickTop="1" thickBot="1" x14ac:dyDescent="0.3">
      <c r="A3" s="11"/>
      <c r="B3" s="8"/>
      <c r="C3" s="23"/>
      <c r="D3" s="23"/>
      <c r="E3" s="23"/>
      <c r="F3" s="8"/>
      <c r="G3" s="26"/>
      <c r="H3" s="20"/>
      <c r="I3" s="20"/>
      <c r="J3" s="8"/>
      <c r="K3" s="116">
        <f>+Q4Value *PDArate</f>
        <v>0</v>
      </c>
      <c r="L3" s="8"/>
      <c r="M3" s="8"/>
      <c r="N3" s="9"/>
      <c r="T3" s="32">
        <v>1</v>
      </c>
      <c r="U3" s="85">
        <f>SUMIF(G15:G514,T3,H15:H514)</f>
        <v>0</v>
      </c>
    </row>
    <row r="4" spans="1:21" ht="14.25" thickTop="1" thickBot="1" x14ac:dyDescent="0.25">
      <c r="A4" s="11"/>
      <c r="B4" s="8"/>
      <c r="C4" s="8"/>
      <c r="D4" s="8"/>
      <c r="E4" s="8"/>
      <c r="F4" s="8"/>
      <c r="G4" s="72" t="s">
        <v>70</v>
      </c>
      <c r="H4" s="73" t="s">
        <v>71</v>
      </c>
      <c r="I4" s="20"/>
      <c r="J4" s="8"/>
      <c r="K4" s="8"/>
      <c r="L4" s="8"/>
      <c r="M4" s="8"/>
      <c r="N4" s="9"/>
      <c r="T4" s="32">
        <v>2</v>
      </c>
      <c r="U4" s="85">
        <f>SUMIF(G15:G514,T4,H15:H514)</f>
        <v>0</v>
      </c>
    </row>
    <row r="5" spans="1:21" ht="13.5" thickTop="1" x14ac:dyDescent="0.2">
      <c r="A5" s="606" t="s">
        <v>1076</v>
      </c>
      <c r="B5" s="8"/>
      <c r="C5" s="8"/>
      <c r="D5" s="8"/>
      <c r="E5" s="8"/>
      <c r="F5" s="8"/>
      <c r="G5" s="1"/>
      <c r="H5" s="2"/>
      <c r="I5" s="20"/>
      <c r="J5" s="8"/>
      <c r="K5" s="8"/>
      <c r="L5" s="8"/>
      <c r="M5" s="8"/>
      <c r="N5" s="9"/>
      <c r="T5" s="32">
        <v>3</v>
      </c>
      <c r="U5" s="85">
        <f>SUMIF(G15:G514,T5,H15:H514)</f>
        <v>0</v>
      </c>
    </row>
    <row r="6" spans="1:21" x14ac:dyDescent="0.2">
      <c r="A6" s="11"/>
      <c r="B6" s="8"/>
      <c r="C6" s="8"/>
      <c r="D6" s="8"/>
      <c r="E6" s="8"/>
      <c r="F6" s="8"/>
      <c r="G6" s="8"/>
      <c r="H6" s="8"/>
      <c r="I6" s="8"/>
      <c r="J6" s="8"/>
      <c r="K6" s="8"/>
      <c r="L6" s="8"/>
      <c r="M6" s="8"/>
      <c r="N6" s="9"/>
      <c r="T6" s="32">
        <v>4</v>
      </c>
      <c r="U6" s="85">
        <f>SUMIF(G15:G514,T6,H15:H514)</f>
        <v>0</v>
      </c>
    </row>
    <row r="7" spans="1:21" ht="13.5" thickBot="1" x14ac:dyDescent="0.25">
      <c r="A7" s="615" t="s">
        <v>1001</v>
      </c>
      <c r="B7" s="17"/>
      <c r="C7" s="17"/>
      <c r="D7" s="17"/>
      <c r="E7" s="17"/>
      <c r="F7" s="8"/>
      <c r="G7" s="8"/>
      <c r="H7" s="8"/>
      <c r="I7" s="8"/>
      <c r="J7" s="8"/>
      <c r="K7" s="8"/>
      <c r="L7" s="8"/>
      <c r="M7" s="8"/>
      <c r="N7" s="9"/>
      <c r="T7" s="32">
        <v>5</v>
      </c>
      <c r="U7" s="85">
        <f>SUMIF(G15:G514,T7,H15:H514)</f>
        <v>0</v>
      </c>
    </row>
    <row r="8" spans="1:21" ht="13.5" thickTop="1" x14ac:dyDescent="0.2">
      <c r="A8" s="868" t="s">
        <v>904</v>
      </c>
      <c r="B8" s="8"/>
      <c r="C8" s="16"/>
      <c r="D8" s="16"/>
      <c r="E8" s="17"/>
      <c r="F8" s="8"/>
      <c r="G8" s="8"/>
      <c r="H8" s="8"/>
      <c r="I8" s="8"/>
      <c r="J8" s="8"/>
      <c r="K8" s="240" t="s">
        <v>577</v>
      </c>
      <c r="L8" s="100"/>
      <c r="M8" s="250"/>
      <c r="N8" s="9"/>
      <c r="T8" s="32">
        <v>6</v>
      </c>
      <c r="U8" s="85">
        <f>SUMIF(G15:G514,T8,H15:H514)</f>
        <v>0</v>
      </c>
    </row>
    <row r="9" spans="1:21" ht="13.5" thickBot="1" x14ac:dyDescent="0.25">
      <c r="A9" s="11"/>
      <c r="B9" s="8"/>
      <c r="C9" s="8"/>
      <c r="D9" s="8"/>
      <c r="E9" s="8"/>
      <c r="F9" s="8"/>
      <c r="G9" s="8"/>
      <c r="H9" s="8"/>
      <c r="I9" s="8"/>
      <c r="J9" s="8"/>
      <c r="K9" s="242" t="s">
        <v>582</v>
      </c>
      <c r="L9" s="251"/>
      <c r="M9" s="252"/>
      <c r="N9" s="9"/>
      <c r="T9" s="32">
        <v>7</v>
      </c>
      <c r="U9" s="85">
        <f>SUMIF(G15:G514,T9,H15:H514)</f>
        <v>0</v>
      </c>
    </row>
    <row r="10" spans="1:21" ht="14.25" thickTop="1" thickBot="1" x14ac:dyDescent="0.25">
      <c r="A10" s="24"/>
      <c r="B10" s="8"/>
      <c r="C10" s="8"/>
      <c r="D10" s="8"/>
      <c r="E10" s="161"/>
      <c r="F10" s="161"/>
      <c r="G10" s="8"/>
      <c r="H10" s="108">
        <f>SUM(H15:H514)</f>
        <v>0</v>
      </c>
      <c r="I10" s="18"/>
      <c r="J10" s="8"/>
      <c r="K10" s="253"/>
      <c r="L10" s="116">
        <f>SUM(L15:L514)</f>
        <v>0</v>
      </c>
      <c r="M10" s="116">
        <f>SUM(M15:M514)</f>
        <v>0</v>
      </c>
      <c r="N10" s="9"/>
      <c r="O10" s="32">
        <f>SUM(O15:O514)</f>
        <v>0</v>
      </c>
      <c r="P10" s="32">
        <f>SUM(P15:P514)</f>
        <v>0</v>
      </c>
      <c r="Q10" s="32">
        <f>SUM(Q15:Q514)</f>
        <v>0</v>
      </c>
      <c r="T10" s="32">
        <v>8</v>
      </c>
      <c r="U10" s="85">
        <f>SUMIF(G15:G514,T10,H15:H514)</f>
        <v>0</v>
      </c>
    </row>
    <row r="11" spans="1:21" ht="13.5" thickTop="1" x14ac:dyDescent="0.2">
      <c r="A11" s="64"/>
      <c r="B11" s="43" t="s">
        <v>158</v>
      </c>
      <c r="C11" s="42" t="s">
        <v>158</v>
      </c>
      <c r="D11" s="42"/>
      <c r="E11" s="739" t="s">
        <v>967</v>
      </c>
      <c r="F11" s="734"/>
      <c r="G11" s="65"/>
      <c r="H11" s="65"/>
      <c r="I11" s="66"/>
      <c r="J11" s="869">
        <v>14</v>
      </c>
      <c r="K11" s="233" t="s">
        <v>169</v>
      </c>
      <c r="L11" s="231" t="s">
        <v>574</v>
      </c>
      <c r="M11" s="232" t="s">
        <v>569</v>
      </c>
      <c r="N11" s="9"/>
      <c r="T11" s="32">
        <v>9</v>
      </c>
      <c r="U11" s="85">
        <f>SUMIF(G15:G514,T11,H15:H514)</f>
        <v>0</v>
      </c>
    </row>
    <row r="12" spans="1:21" x14ac:dyDescent="0.2">
      <c r="A12" s="67"/>
      <c r="B12" s="38" t="s">
        <v>58</v>
      </c>
      <c r="C12" s="45" t="s">
        <v>58</v>
      </c>
      <c r="D12" s="45" t="s">
        <v>691</v>
      </c>
      <c r="E12" s="38"/>
      <c r="F12" s="38" t="str">
        <f>IF(+Q4Indicator&gt;0,"BAD NAME FOR","")</f>
        <v/>
      </c>
      <c r="G12" s="38" t="s">
        <v>54</v>
      </c>
      <c r="H12" s="38"/>
      <c r="I12" s="46"/>
      <c r="J12" s="8"/>
      <c r="K12" s="233" t="s">
        <v>172</v>
      </c>
      <c r="L12" s="123" t="s">
        <v>579</v>
      </c>
      <c r="M12" s="234" t="s">
        <v>170</v>
      </c>
      <c r="N12" s="9"/>
      <c r="T12" s="32">
        <v>10</v>
      </c>
      <c r="U12" s="85">
        <f>SUMIF(G15:G514,T12,H15:H514)</f>
        <v>0</v>
      </c>
    </row>
    <row r="13" spans="1:21" x14ac:dyDescent="0.2">
      <c r="A13" s="617" t="s">
        <v>692</v>
      </c>
      <c r="B13" s="38" t="s">
        <v>57</v>
      </c>
      <c r="C13" s="45" t="s">
        <v>57</v>
      </c>
      <c r="D13" s="45" t="s">
        <v>692</v>
      </c>
      <c r="E13" s="38" t="s">
        <v>901</v>
      </c>
      <c r="F13" s="38" t="s">
        <v>72</v>
      </c>
      <c r="G13" s="38" t="s">
        <v>946</v>
      </c>
      <c r="H13" s="38" t="s">
        <v>73</v>
      </c>
      <c r="I13" s="46" t="s">
        <v>59</v>
      </c>
      <c r="J13" s="8"/>
      <c r="K13" s="233" t="s">
        <v>173</v>
      </c>
      <c r="L13" s="39" t="s">
        <v>1056</v>
      </c>
      <c r="M13" s="235" t="s">
        <v>580</v>
      </c>
      <c r="N13" s="9"/>
      <c r="T13" s="32">
        <v>11</v>
      </c>
      <c r="U13" s="85">
        <f>SUMIF(G15:G514,T13,H15:H514)</f>
        <v>0</v>
      </c>
    </row>
    <row r="14" spans="1:21" x14ac:dyDescent="0.2">
      <c r="A14" s="68"/>
      <c r="B14" s="69"/>
      <c r="C14" s="47"/>
      <c r="D14" s="47"/>
      <c r="E14" s="69" t="s">
        <v>903</v>
      </c>
      <c r="F14" s="723" t="s">
        <v>944</v>
      </c>
      <c r="G14" s="723" t="s">
        <v>945</v>
      </c>
      <c r="H14" s="69"/>
      <c r="I14" s="48"/>
      <c r="J14" s="8"/>
      <c r="K14" s="236" t="s">
        <v>1054</v>
      </c>
      <c r="L14" s="41" t="s">
        <v>1055</v>
      </c>
      <c r="M14" s="523">
        <f>+PDArate</f>
        <v>1.25E-3</v>
      </c>
      <c r="N14" s="9"/>
      <c r="T14" s="32">
        <v>12</v>
      </c>
      <c r="U14" s="85">
        <f>SUMIF(G15:G514,T14,H15:H514)</f>
        <v>0</v>
      </c>
    </row>
    <row r="15" spans="1:21" x14ac:dyDescent="0.2">
      <c r="A15" s="70">
        <f t="shared" ref="A15:A513" si="0">ROW()-Q4line</f>
        <v>1</v>
      </c>
      <c r="B15" s="303">
        <f t="shared" ref="B15:B78" si="1">IF(ISBLANK(F15),0,VLOOKUP(TRIM(F15),AllVarieties,4,FALSE))</f>
        <v>0</v>
      </c>
      <c r="C15" s="122"/>
      <c r="D15" s="532"/>
      <c r="E15" s="616"/>
      <c r="F15" s="616"/>
      <c r="G15" s="4"/>
      <c r="H15" s="40"/>
      <c r="I15" s="60"/>
      <c r="J15" s="8"/>
      <c r="K15" s="237">
        <f t="shared" ref="K15:K78" si="2">IF(VALUE(G15)&lt;1,0,IF(VALUE(G15)&gt;17,0,VLOOKUP(VALUE(B15),T10Value,VALUE(G15)+1,FALSE)))</f>
        <v>0</v>
      </c>
      <c r="L15" s="95">
        <f>ROUND(+H15,1)*K15</f>
        <v>0</v>
      </c>
      <c r="M15" s="352">
        <f t="shared" ref="M15:M78" si="3">+L15*PDArate</f>
        <v>0</v>
      </c>
      <c r="N15" s="9"/>
      <c r="O15" s="32">
        <f>IF(+H15 &gt;0, IF(L15&lt;=0,1,0),0)</f>
        <v>0</v>
      </c>
      <c r="P15" s="32">
        <f>IF(ISNA(+B15),1,0)</f>
        <v>0</v>
      </c>
      <c r="Q15" s="32">
        <f>IF(ISERR(+B15),1,0)</f>
        <v>0</v>
      </c>
      <c r="T15" s="32">
        <v>13</v>
      </c>
      <c r="U15" s="85">
        <f>SUMIF(G15:G514,T15,H15:H514)</f>
        <v>0</v>
      </c>
    </row>
    <row r="16" spans="1:21" x14ac:dyDescent="0.2">
      <c r="A16" s="70">
        <f t="shared" si="0"/>
        <v>2</v>
      </c>
      <c r="B16" s="303">
        <f t="shared" si="1"/>
        <v>0</v>
      </c>
      <c r="C16" s="122"/>
      <c r="D16" s="532"/>
      <c r="E16" s="106"/>
      <c r="F16" s="106"/>
      <c r="G16" s="4"/>
      <c r="H16" s="40"/>
      <c r="I16" s="60"/>
      <c r="J16" s="8"/>
      <c r="K16" s="237">
        <f t="shared" si="2"/>
        <v>0</v>
      </c>
      <c r="L16" s="95">
        <f t="shared" ref="L16:L79" si="4">ROUND(+H16,1)*K16</f>
        <v>0</v>
      </c>
      <c r="M16" s="352">
        <f t="shared" si="3"/>
        <v>0</v>
      </c>
      <c r="N16" s="9"/>
      <c r="O16" s="32">
        <f t="shared" ref="O16:O79" si="5">IF(+H16 &gt;0, IF(L16&lt;=0,1,0),0)</f>
        <v>0</v>
      </c>
      <c r="P16" s="32">
        <f t="shared" ref="P16:P79" si="6">IF(ISNA(+B16),1,0)</f>
        <v>0</v>
      </c>
      <c r="Q16" s="32">
        <f t="shared" ref="Q16:Q79" si="7">IF(ISERR(+B16),1,0)</f>
        <v>0</v>
      </c>
      <c r="T16" s="32">
        <v>14</v>
      </c>
      <c r="U16" s="85">
        <f>SUMIF(G15:G514,T16,H15:H514)</f>
        <v>0</v>
      </c>
    </row>
    <row r="17" spans="1:21" x14ac:dyDescent="0.2">
      <c r="A17" s="70">
        <f t="shared" si="0"/>
        <v>3</v>
      </c>
      <c r="B17" s="303">
        <f t="shared" si="1"/>
        <v>0</v>
      </c>
      <c r="C17" s="122"/>
      <c r="D17" s="532"/>
      <c r="E17" s="106"/>
      <c r="F17" s="106"/>
      <c r="G17" s="4"/>
      <c r="H17" s="40"/>
      <c r="I17" s="60"/>
      <c r="J17" s="8"/>
      <c r="K17" s="237">
        <f t="shared" si="2"/>
        <v>0</v>
      </c>
      <c r="L17" s="95">
        <f t="shared" si="4"/>
        <v>0</v>
      </c>
      <c r="M17" s="352">
        <f t="shared" si="3"/>
        <v>0</v>
      </c>
      <c r="N17" s="9"/>
      <c r="O17" s="32">
        <f t="shared" si="5"/>
        <v>0</v>
      </c>
      <c r="P17" s="32">
        <f t="shared" si="6"/>
        <v>0</v>
      </c>
      <c r="Q17" s="32">
        <f t="shared" si="7"/>
        <v>0</v>
      </c>
      <c r="T17" s="32">
        <v>15</v>
      </c>
      <c r="U17" s="85">
        <f>SUMIF(G15:G514,T17,H15:H514)</f>
        <v>0</v>
      </c>
    </row>
    <row r="18" spans="1:21" x14ac:dyDescent="0.2">
      <c r="A18" s="70">
        <f t="shared" si="0"/>
        <v>4</v>
      </c>
      <c r="B18" s="303">
        <f t="shared" si="1"/>
        <v>0</v>
      </c>
      <c r="C18" s="122"/>
      <c r="D18" s="532"/>
      <c r="E18" s="106"/>
      <c r="F18" s="106"/>
      <c r="G18" s="4"/>
      <c r="H18" s="40"/>
      <c r="I18" s="60"/>
      <c r="J18" s="8"/>
      <c r="K18" s="237">
        <f t="shared" si="2"/>
        <v>0</v>
      </c>
      <c r="L18" s="95">
        <f t="shared" si="4"/>
        <v>0</v>
      </c>
      <c r="M18" s="352">
        <f t="shared" si="3"/>
        <v>0</v>
      </c>
      <c r="N18" s="9"/>
      <c r="O18" s="32">
        <f t="shared" si="5"/>
        <v>0</v>
      </c>
      <c r="P18" s="32">
        <f t="shared" si="6"/>
        <v>0</v>
      </c>
      <c r="Q18" s="32">
        <f t="shared" si="7"/>
        <v>0</v>
      </c>
      <c r="T18" s="32">
        <v>16</v>
      </c>
      <c r="U18" s="85">
        <f>SUMIF(G15:G514,T18,H15:H514)</f>
        <v>0</v>
      </c>
    </row>
    <row r="19" spans="1:21" x14ac:dyDescent="0.2">
      <c r="A19" s="70">
        <f t="shared" si="0"/>
        <v>5</v>
      </c>
      <c r="B19" s="303">
        <f t="shared" si="1"/>
        <v>0</v>
      </c>
      <c r="C19" s="122"/>
      <c r="D19" s="532"/>
      <c r="E19" s="106"/>
      <c r="F19" s="106"/>
      <c r="G19" s="4"/>
      <c r="H19" s="40"/>
      <c r="I19" s="60"/>
      <c r="J19" s="8"/>
      <c r="K19" s="237">
        <f t="shared" si="2"/>
        <v>0</v>
      </c>
      <c r="L19" s="95">
        <f t="shared" si="4"/>
        <v>0</v>
      </c>
      <c r="M19" s="352">
        <f t="shared" si="3"/>
        <v>0</v>
      </c>
      <c r="N19" s="9"/>
      <c r="O19" s="32">
        <f t="shared" si="5"/>
        <v>0</v>
      </c>
      <c r="P19" s="32">
        <f t="shared" si="6"/>
        <v>0</v>
      </c>
      <c r="Q19" s="32">
        <f t="shared" si="7"/>
        <v>0</v>
      </c>
      <c r="T19" s="32">
        <v>17</v>
      </c>
      <c r="U19" s="85">
        <f>SUMIF(G15:G514,T19,H15:H514)</f>
        <v>0</v>
      </c>
    </row>
    <row r="20" spans="1:21" x14ac:dyDescent="0.2">
      <c r="A20" s="70">
        <f t="shared" si="0"/>
        <v>6</v>
      </c>
      <c r="B20" s="303">
        <f t="shared" si="1"/>
        <v>0</v>
      </c>
      <c r="C20" s="122"/>
      <c r="D20" s="532"/>
      <c r="E20" s="106"/>
      <c r="F20" s="106"/>
      <c r="G20" s="4"/>
      <c r="H20" s="40"/>
      <c r="I20" s="60"/>
      <c r="J20" s="8"/>
      <c r="K20" s="237">
        <f t="shared" si="2"/>
        <v>0</v>
      </c>
      <c r="L20" s="95">
        <f t="shared" si="4"/>
        <v>0</v>
      </c>
      <c r="M20" s="352">
        <f t="shared" si="3"/>
        <v>0</v>
      </c>
      <c r="N20" s="9"/>
      <c r="O20" s="32">
        <f t="shared" si="5"/>
        <v>0</v>
      </c>
      <c r="P20" s="32">
        <f t="shared" si="6"/>
        <v>0</v>
      </c>
      <c r="Q20" s="32">
        <f t="shared" si="7"/>
        <v>0</v>
      </c>
    </row>
    <row r="21" spans="1:21" x14ac:dyDescent="0.2">
      <c r="A21" s="70">
        <f t="shared" si="0"/>
        <v>7</v>
      </c>
      <c r="B21" s="303">
        <f t="shared" si="1"/>
        <v>0</v>
      </c>
      <c r="C21" s="122"/>
      <c r="D21" s="532"/>
      <c r="E21" s="106"/>
      <c r="F21" s="106"/>
      <c r="G21" s="4"/>
      <c r="H21" s="40"/>
      <c r="I21" s="60"/>
      <c r="J21" s="8"/>
      <c r="K21" s="237">
        <f t="shared" si="2"/>
        <v>0</v>
      </c>
      <c r="L21" s="95">
        <f t="shared" si="4"/>
        <v>0</v>
      </c>
      <c r="M21" s="352">
        <f t="shared" si="3"/>
        <v>0</v>
      </c>
      <c r="N21" s="9"/>
      <c r="O21" s="32">
        <f t="shared" si="5"/>
        <v>0</v>
      </c>
      <c r="P21" s="32">
        <f t="shared" si="6"/>
        <v>0</v>
      </c>
      <c r="Q21" s="32">
        <f t="shared" si="7"/>
        <v>0</v>
      </c>
    </row>
    <row r="22" spans="1:21" x14ac:dyDescent="0.2">
      <c r="A22" s="70">
        <f t="shared" si="0"/>
        <v>8</v>
      </c>
      <c r="B22" s="303">
        <f t="shared" si="1"/>
        <v>0</v>
      </c>
      <c r="C22" s="122"/>
      <c r="D22" s="532"/>
      <c r="E22" s="106"/>
      <c r="F22" s="106"/>
      <c r="G22" s="4"/>
      <c r="H22" s="40"/>
      <c r="I22" s="60"/>
      <c r="J22" s="8"/>
      <c r="K22" s="237">
        <f t="shared" si="2"/>
        <v>0</v>
      </c>
      <c r="L22" s="95">
        <f t="shared" si="4"/>
        <v>0</v>
      </c>
      <c r="M22" s="352">
        <f t="shared" si="3"/>
        <v>0</v>
      </c>
      <c r="N22" s="9"/>
      <c r="O22" s="32">
        <f t="shared" si="5"/>
        <v>0</v>
      </c>
      <c r="P22" s="32">
        <f t="shared" si="6"/>
        <v>0</v>
      </c>
      <c r="Q22" s="32">
        <f t="shared" si="7"/>
        <v>0</v>
      </c>
    </row>
    <row r="23" spans="1:21" x14ac:dyDescent="0.2">
      <c r="A23" s="70">
        <f t="shared" si="0"/>
        <v>9</v>
      </c>
      <c r="B23" s="303">
        <f t="shared" si="1"/>
        <v>0</v>
      </c>
      <c r="C23" s="122"/>
      <c r="D23" s="532"/>
      <c r="E23" s="106"/>
      <c r="F23" s="106"/>
      <c r="G23" s="4"/>
      <c r="H23" s="40"/>
      <c r="I23" s="60"/>
      <c r="J23" s="8"/>
      <c r="K23" s="237">
        <f t="shared" si="2"/>
        <v>0</v>
      </c>
      <c r="L23" s="95">
        <f t="shared" si="4"/>
        <v>0</v>
      </c>
      <c r="M23" s="352">
        <f t="shared" si="3"/>
        <v>0</v>
      </c>
      <c r="N23" s="9"/>
      <c r="O23" s="32">
        <f t="shared" si="5"/>
        <v>0</v>
      </c>
      <c r="P23" s="32">
        <f t="shared" si="6"/>
        <v>0</v>
      </c>
      <c r="Q23" s="32">
        <f t="shared" si="7"/>
        <v>0</v>
      </c>
    </row>
    <row r="24" spans="1:21" x14ac:dyDescent="0.2">
      <c r="A24" s="70">
        <f t="shared" si="0"/>
        <v>10</v>
      </c>
      <c r="B24" s="303">
        <f t="shared" si="1"/>
        <v>0</v>
      </c>
      <c r="C24" s="122"/>
      <c r="D24" s="532"/>
      <c r="E24" s="106"/>
      <c r="F24" s="106"/>
      <c r="G24" s="4"/>
      <c r="H24" s="40"/>
      <c r="I24" s="60"/>
      <c r="J24" s="8"/>
      <c r="K24" s="237">
        <f t="shared" si="2"/>
        <v>0</v>
      </c>
      <c r="L24" s="95">
        <f t="shared" si="4"/>
        <v>0</v>
      </c>
      <c r="M24" s="352">
        <f t="shared" si="3"/>
        <v>0</v>
      </c>
      <c r="N24" s="9"/>
      <c r="O24" s="32">
        <f t="shared" si="5"/>
        <v>0</v>
      </c>
      <c r="P24" s="32">
        <f t="shared" si="6"/>
        <v>0</v>
      </c>
      <c r="Q24" s="32">
        <f t="shared" si="7"/>
        <v>0</v>
      </c>
    </row>
    <row r="25" spans="1:21" x14ac:dyDescent="0.2">
      <c r="A25" s="70">
        <f t="shared" si="0"/>
        <v>11</v>
      </c>
      <c r="B25" s="303">
        <f t="shared" si="1"/>
        <v>0</v>
      </c>
      <c r="C25" s="122"/>
      <c r="D25" s="532"/>
      <c r="E25" s="106"/>
      <c r="F25" s="106"/>
      <c r="G25" s="4"/>
      <c r="H25" s="40"/>
      <c r="I25" s="60"/>
      <c r="J25" s="8"/>
      <c r="K25" s="237">
        <f t="shared" si="2"/>
        <v>0</v>
      </c>
      <c r="L25" s="95">
        <f t="shared" si="4"/>
        <v>0</v>
      </c>
      <c r="M25" s="352">
        <f t="shared" si="3"/>
        <v>0</v>
      </c>
      <c r="N25" s="9"/>
      <c r="O25" s="32">
        <f t="shared" si="5"/>
        <v>0</v>
      </c>
      <c r="P25" s="32">
        <f t="shared" si="6"/>
        <v>0</v>
      </c>
      <c r="Q25" s="32">
        <f t="shared" si="7"/>
        <v>0</v>
      </c>
    </row>
    <row r="26" spans="1:21" x14ac:dyDescent="0.2">
      <c r="A26" s="70">
        <f t="shared" si="0"/>
        <v>12</v>
      </c>
      <c r="B26" s="303">
        <f t="shared" si="1"/>
        <v>0</v>
      </c>
      <c r="C26" s="122"/>
      <c r="D26" s="532"/>
      <c r="E26" s="106"/>
      <c r="F26" s="106"/>
      <c r="G26" s="4"/>
      <c r="H26" s="40"/>
      <c r="I26" s="60"/>
      <c r="J26" s="8"/>
      <c r="K26" s="237">
        <f t="shared" si="2"/>
        <v>0</v>
      </c>
      <c r="L26" s="95">
        <f t="shared" si="4"/>
        <v>0</v>
      </c>
      <c r="M26" s="352">
        <f t="shared" si="3"/>
        <v>0</v>
      </c>
      <c r="N26" s="9"/>
      <c r="O26" s="32">
        <f t="shared" si="5"/>
        <v>0</v>
      </c>
      <c r="P26" s="32">
        <f t="shared" si="6"/>
        <v>0</v>
      </c>
      <c r="Q26" s="32">
        <f t="shared" si="7"/>
        <v>0</v>
      </c>
    </row>
    <row r="27" spans="1:21" x14ac:dyDescent="0.2">
      <c r="A27" s="70">
        <f t="shared" si="0"/>
        <v>13</v>
      </c>
      <c r="B27" s="303">
        <f t="shared" si="1"/>
        <v>0</v>
      </c>
      <c r="C27" s="122"/>
      <c r="D27" s="532"/>
      <c r="E27" s="106"/>
      <c r="F27" s="106"/>
      <c r="G27" s="4"/>
      <c r="H27" s="40"/>
      <c r="I27" s="60"/>
      <c r="J27" s="8"/>
      <c r="K27" s="237">
        <f t="shared" si="2"/>
        <v>0</v>
      </c>
      <c r="L27" s="95">
        <f t="shared" si="4"/>
        <v>0</v>
      </c>
      <c r="M27" s="352">
        <f t="shared" si="3"/>
        <v>0</v>
      </c>
      <c r="N27" s="9"/>
      <c r="O27" s="32">
        <f t="shared" si="5"/>
        <v>0</v>
      </c>
      <c r="P27" s="32">
        <f t="shared" si="6"/>
        <v>0</v>
      </c>
      <c r="Q27" s="32">
        <f t="shared" si="7"/>
        <v>0</v>
      </c>
    </row>
    <row r="28" spans="1:21" x14ac:dyDescent="0.2">
      <c r="A28" s="70">
        <f t="shared" si="0"/>
        <v>14</v>
      </c>
      <c r="B28" s="303">
        <f t="shared" si="1"/>
        <v>0</v>
      </c>
      <c r="C28" s="122"/>
      <c r="D28" s="532"/>
      <c r="E28" s="106"/>
      <c r="F28" s="106"/>
      <c r="G28" s="4"/>
      <c r="H28" s="40"/>
      <c r="I28" s="60"/>
      <c r="J28" s="8"/>
      <c r="K28" s="237">
        <f t="shared" si="2"/>
        <v>0</v>
      </c>
      <c r="L28" s="95">
        <f t="shared" si="4"/>
        <v>0</v>
      </c>
      <c r="M28" s="352">
        <f t="shared" si="3"/>
        <v>0</v>
      </c>
      <c r="N28" s="9"/>
      <c r="O28" s="32">
        <f t="shared" si="5"/>
        <v>0</v>
      </c>
      <c r="P28" s="32">
        <f t="shared" si="6"/>
        <v>0</v>
      </c>
      <c r="Q28" s="32">
        <f t="shared" si="7"/>
        <v>0</v>
      </c>
    </row>
    <row r="29" spans="1:21" x14ac:dyDescent="0.2">
      <c r="A29" s="70">
        <f t="shared" si="0"/>
        <v>15</v>
      </c>
      <c r="B29" s="303">
        <f t="shared" si="1"/>
        <v>0</v>
      </c>
      <c r="C29" s="122"/>
      <c r="D29" s="532"/>
      <c r="E29" s="106"/>
      <c r="F29" s="106"/>
      <c r="G29" s="4"/>
      <c r="H29" s="40"/>
      <c r="I29" s="60"/>
      <c r="J29" s="8"/>
      <c r="K29" s="237">
        <f t="shared" si="2"/>
        <v>0</v>
      </c>
      <c r="L29" s="95">
        <f t="shared" si="4"/>
        <v>0</v>
      </c>
      <c r="M29" s="352">
        <f t="shared" si="3"/>
        <v>0</v>
      </c>
      <c r="N29" s="9"/>
      <c r="O29" s="32">
        <f t="shared" si="5"/>
        <v>0</v>
      </c>
      <c r="P29" s="32">
        <f t="shared" si="6"/>
        <v>0</v>
      </c>
      <c r="Q29" s="32">
        <f t="shared" si="7"/>
        <v>0</v>
      </c>
    </row>
    <row r="30" spans="1:21" x14ac:dyDescent="0.2">
      <c r="A30" s="70">
        <f t="shared" si="0"/>
        <v>16</v>
      </c>
      <c r="B30" s="303">
        <f t="shared" si="1"/>
        <v>0</v>
      </c>
      <c r="C30" s="122"/>
      <c r="D30" s="532"/>
      <c r="E30" s="106"/>
      <c r="F30" s="106"/>
      <c r="G30" s="4"/>
      <c r="H30" s="40"/>
      <c r="I30" s="60"/>
      <c r="J30" s="8"/>
      <c r="K30" s="237">
        <f t="shared" si="2"/>
        <v>0</v>
      </c>
      <c r="L30" s="95">
        <f t="shared" si="4"/>
        <v>0</v>
      </c>
      <c r="M30" s="352">
        <f t="shared" si="3"/>
        <v>0</v>
      </c>
      <c r="N30" s="9"/>
      <c r="O30" s="32">
        <f t="shared" si="5"/>
        <v>0</v>
      </c>
      <c r="P30" s="32">
        <f t="shared" si="6"/>
        <v>0</v>
      </c>
      <c r="Q30" s="32">
        <f t="shared" si="7"/>
        <v>0</v>
      </c>
    </row>
    <row r="31" spans="1:21" x14ac:dyDescent="0.2">
      <c r="A31" s="70">
        <f t="shared" si="0"/>
        <v>17</v>
      </c>
      <c r="B31" s="303">
        <f t="shared" si="1"/>
        <v>0</v>
      </c>
      <c r="C31" s="122"/>
      <c r="D31" s="532"/>
      <c r="E31" s="106"/>
      <c r="F31" s="106"/>
      <c r="G31" s="4"/>
      <c r="H31" s="40"/>
      <c r="I31" s="60"/>
      <c r="J31" s="8"/>
      <c r="K31" s="237">
        <f t="shared" si="2"/>
        <v>0</v>
      </c>
      <c r="L31" s="95">
        <f t="shared" si="4"/>
        <v>0</v>
      </c>
      <c r="M31" s="352">
        <f t="shared" si="3"/>
        <v>0</v>
      </c>
      <c r="N31" s="9"/>
      <c r="O31" s="32">
        <f t="shared" si="5"/>
        <v>0</v>
      </c>
      <c r="P31" s="32">
        <f t="shared" si="6"/>
        <v>0</v>
      </c>
      <c r="Q31" s="32">
        <f t="shared" si="7"/>
        <v>0</v>
      </c>
    </row>
    <row r="32" spans="1:21" x14ac:dyDescent="0.2">
      <c r="A32" s="70">
        <f t="shared" si="0"/>
        <v>18</v>
      </c>
      <c r="B32" s="303">
        <f t="shared" si="1"/>
        <v>0</v>
      </c>
      <c r="C32" s="122"/>
      <c r="D32" s="532"/>
      <c r="E32" s="106"/>
      <c r="F32" s="106"/>
      <c r="G32" s="4"/>
      <c r="H32" s="40"/>
      <c r="I32" s="60"/>
      <c r="J32" s="8"/>
      <c r="K32" s="237">
        <f t="shared" si="2"/>
        <v>0</v>
      </c>
      <c r="L32" s="95">
        <f t="shared" si="4"/>
        <v>0</v>
      </c>
      <c r="M32" s="352">
        <f t="shared" si="3"/>
        <v>0</v>
      </c>
      <c r="N32" s="9"/>
      <c r="O32" s="32">
        <f t="shared" si="5"/>
        <v>0</v>
      </c>
      <c r="P32" s="32">
        <f t="shared" si="6"/>
        <v>0</v>
      </c>
      <c r="Q32" s="32">
        <f t="shared" si="7"/>
        <v>0</v>
      </c>
    </row>
    <row r="33" spans="1:17" x14ac:dyDescent="0.2">
      <c r="A33" s="70">
        <f t="shared" si="0"/>
        <v>19</v>
      </c>
      <c r="B33" s="303">
        <f t="shared" si="1"/>
        <v>0</v>
      </c>
      <c r="C33" s="122"/>
      <c r="D33" s="532"/>
      <c r="E33" s="106"/>
      <c r="F33" s="106"/>
      <c r="G33" s="4"/>
      <c r="H33" s="40"/>
      <c r="I33" s="60"/>
      <c r="J33" s="8"/>
      <c r="K33" s="237">
        <f t="shared" si="2"/>
        <v>0</v>
      </c>
      <c r="L33" s="95">
        <f t="shared" si="4"/>
        <v>0</v>
      </c>
      <c r="M33" s="352">
        <f t="shared" si="3"/>
        <v>0</v>
      </c>
      <c r="N33" s="9"/>
      <c r="O33" s="32">
        <f t="shared" si="5"/>
        <v>0</v>
      </c>
      <c r="P33" s="32">
        <f t="shared" si="6"/>
        <v>0</v>
      </c>
      <c r="Q33" s="32">
        <f t="shared" si="7"/>
        <v>0</v>
      </c>
    </row>
    <row r="34" spans="1:17" x14ac:dyDescent="0.2">
      <c r="A34" s="70">
        <f t="shared" si="0"/>
        <v>20</v>
      </c>
      <c r="B34" s="303">
        <f t="shared" si="1"/>
        <v>0</v>
      </c>
      <c r="C34" s="122"/>
      <c r="D34" s="532"/>
      <c r="E34" s="106"/>
      <c r="F34" s="106"/>
      <c r="G34" s="4"/>
      <c r="H34" s="40"/>
      <c r="I34" s="60"/>
      <c r="J34" s="8"/>
      <c r="K34" s="237">
        <f t="shared" si="2"/>
        <v>0</v>
      </c>
      <c r="L34" s="95">
        <f t="shared" si="4"/>
        <v>0</v>
      </c>
      <c r="M34" s="352">
        <f t="shared" si="3"/>
        <v>0</v>
      </c>
      <c r="N34" s="9"/>
      <c r="O34" s="32">
        <f t="shared" si="5"/>
        <v>0</v>
      </c>
      <c r="P34" s="32">
        <f t="shared" si="6"/>
        <v>0</v>
      </c>
      <c r="Q34" s="32">
        <f t="shared" si="7"/>
        <v>0</v>
      </c>
    </row>
    <row r="35" spans="1:17" x14ac:dyDescent="0.2">
      <c r="A35" s="70">
        <f t="shared" si="0"/>
        <v>21</v>
      </c>
      <c r="B35" s="303">
        <f t="shared" si="1"/>
        <v>0</v>
      </c>
      <c r="C35" s="122"/>
      <c r="D35" s="532"/>
      <c r="E35" s="106"/>
      <c r="F35" s="106"/>
      <c r="G35" s="4"/>
      <c r="H35" s="40"/>
      <c r="I35" s="60"/>
      <c r="J35" s="8"/>
      <c r="K35" s="237">
        <f t="shared" si="2"/>
        <v>0</v>
      </c>
      <c r="L35" s="95">
        <f t="shared" si="4"/>
        <v>0</v>
      </c>
      <c r="M35" s="352">
        <f t="shared" si="3"/>
        <v>0</v>
      </c>
      <c r="N35" s="9"/>
      <c r="O35" s="32">
        <f t="shared" si="5"/>
        <v>0</v>
      </c>
      <c r="P35" s="32">
        <f t="shared" si="6"/>
        <v>0</v>
      </c>
      <c r="Q35" s="32">
        <f t="shared" si="7"/>
        <v>0</v>
      </c>
    </row>
    <row r="36" spans="1:17" x14ac:dyDescent="0.2">
      <c r="A36" s="70">
        <f t="shared" si="0"/>
        <v>22</v>
      </c>
      <c r="B36" s="303">
        <f t="shared" si="1"/>
        <v>0</v>
      </c>
      <c r="C36" s="122"/>
      <c r="D36" s="532"/>
      <c r="E36" s="106"/>
      <c r="F36" s="106"/>
      <c r="G36" s="4"/>
      <c r="H36" s="40"/>
      <c r="I36" s="60"/>
      <c r="J36" s="8"/>
      <c r="K36" s="237">
        <f t="shared" si="2"/>
        <v>0</v>
      </c>
      <c r="L36" s="95">
        <f t="shared" si="4"/>
        <v>0</v>
      </c>
      <c r="M36" s="352">
        <f t="shared" si="3"/>
        <v>0</v>
      </c>
      <c r="N36" s="9"/>
      <c r="O36" s="32">
        <f t="shared" si="5"/>
        <v>0</v>
      </c>
      <c r="P36" s="32">
        <f t="shared" si="6"/>
        <v>0</v>
      </c>
      <c r="Q36" s="32">
        <f t="shared" si="7"/>
        <v>0</v>
      </c>
    </row>
    <row r="37" spans="1:17" x14ac:dyDescent="0.2">
      <c r="A37" s="70">
        <f t="shared" si="0"/>
        <v>23</v>
      </c>
      <c r="B37" s="303">
        <f t="shared" si="1"/>
        <v>0</v>
      </c>
      <c r="C37" s="122"/>
      <c r="D37" s="532"/>
      <c r="E37" s="106"/>
      <c r="F37" s="106"/>
      <c r="G37" s="4"/>
      <c r="H37" s="40"/>
      <c r="I37" s="60"/>
      <c r="J37" s="8"/>
      <c r="K37" s="237">
        <f t="shared" si="2"/>
        <v>0</v>
      </c>
      <c r="L37" s="95">
        <f t="shared" si="4"/>
        <v>0</v>
      </c>
      <c r="M37" s="352">
        <f t="shared" si="3"/>
        <v>0</v>
      </c>
      <c r="N37" s="9"/>
      <c r="O37" s="32">
        <f t="shared" si="5"/>
        <v>0</v>
      </c>
      <c r="P37" s="32">
        <f t="shared" si="6"/>
        <v>0</v>
      </c>
      <c r="Q37" s="32">
        <f t="shared" si="7"/>
        <v>0</v>
      </c>
    </row>
    <row r="38" spans="1:17" x14ac:dyDescent="0.2">
      <c r="A38" s="70">
        <f t="shared" si="0"/>
        <v>24</v>
      </c>
      <c r="B38" s="303">
        <f t="shared" si="1"/>
        <v>0</v>
      </c>
      <c r="C38" s="122"/>
      <c r="D38" s="532"/>
      <c r="E38" s="106"/>
      <c r="F38" s="106"/>
      <c r="G38" s="4"/>
      <c r="H38" s="40"/>
      <c r="I38" s="60"/>
      <c r="J38" s="8"/>
      <c r="K38" s="237">
        <f t="shared" si="2"/>
        <v>0</v>
      </c>
      <c r="L38" s="95">
        <f t="shared" si="4"/>
        <v>0</v>
      </c>
      <c r="M38" s="352">
        <f t="shared" si="3"/>
        <v>0</v>
      </c>
      <c r="N38" s="9"/>
      <c r="O38" s="32">
        <f t="shared" si="5"/>
        <v>0</v>
      </c>
      <c r="P38" s="32">
        <f t="shared" si="6"/>
        <v>0</v>
      </c>
      <c r="Q38" s="32">
        <f t="shared" si="7"/>
        <v>0</v>
      </c>
    </row>
    <row r="39" spans="1:17" x14ac:dyDescent="0.2">
      <c r="A39" s="70">
        <f t="shared" si="0"/>
        <v>25</v>
      </c>
      <c r="B39" s="303">
        <f t="shared" si="1"/>
        <v>0</v>
      </c>
      <c r="C39" s="122"/>
      <c r="D39" s="532"/>
      <c r="E39" s="106"/>
      <c r="F39" s="106"/>
      <c r="G39" s="4"/>
      <c r="H39" s="40"/>
      <c r="I39" s="60"/>
      <c r="J39" s="8"/>
      <c r="K39" s="237">
        <f t="shared" si="2"/>
        <v>0</v>
      </c>
      <c r="L39" s="95">
        <f t="shared" si="4"/>
        <v>0</v>
      </c>
      <c r="M39" s="352">
        <f t="shared" si="3"/>
        <v>0</v>
      </c>
      <c r="N39" s="9"/>
      <c r="O39" s="32">
        <f t="shared" si="5"/>
        <v>0</v>
      </c>
      <c r="P39" s="32">
        <f t="shared" si="6"/>
        <v>0</v>
      </c>
      <c r="Q39" s="32">
        <f t="shared" si="7"/>
        <v>0</v>
      </c>
    </row>
    <row r="40" spans="1:17" x14ac:dyDescent="0.2">
      <c r="A40" s="70">
        <f t="shared" si="0"/>
        <v>26</v>
      </c>
      <c r="B40" s="303">
        <f t="shared" si="1"/>
        <v>0</v>
      </c>
      <c r="C40" s="122"/>
      <c r="D40" s="532"/>
      <c r="E40" s="106"/>
      <c r="F40" s="106"/>
      <c r="G40" s="4"/>
      <c r="H40" s="40"/>
      <c r="I40" s="60"/>
      <c r="J40" s="8"/>
      <c r="K40" s="237">
        <f t="shared" si="2"/>
        <v>0</v>
      </c>
      <c r="L40" s="95">
        <f t="shared" si="4"/>
        <v>0</v>
      </c>
      <c r="M40" s="352">
        <f t="shared" si="3"/>
        <v>0</v>
      </c>
      <c r="N40" s="9"/>
      <c r="O40" s="32">
        <f t="shared" si="5"/>
        <v>0</v>
      </c>
      <c r="P40" s="32">
        <f t="shared" si="6"/>
        <v>0</v>
      </c>
      <c r="Q40" s="32">
        <f t="shared" si="7"/>
        <v>0</v>
      </c>
    </row>
    <row r="41" spans="1:17" x14ac:dyDescent="0.2">
      <c r="A41" s="70">
        <f t="shared" si="0"/>
        <v>27</v>
      </c>
      <c r="B41" s="303">
        <f t="shared" si="1"/>
        <v>0</v>
      </c>
      <c r="C41" s="122"/>
      <c r="D41" s="532"/>
      <c r="E41" s="106"/>
      <c r="F41" s="106"/>
      <c r="G41" s="4"/>
      <c r="H41" s="40"/>
      <c r="I41" s="60"/>
      <c r="J41" s="8"/>
      <c r="K41" s="237">
        <f t="shared" si="2"/>
        <v>0</v>
      </c>
      <c r="L41" s="95">
        <f t="shared" si="4"/>
        <v>0</v>
      </c>
      <c r="M41" s="352">
        <f t="shared" si="3"/>
        <v>0</v>
      </c>
      <c r="N41" s="9"/>
      <c r="O41" s="32">
        <f t="shared" si="5"/>
        <v>0</v>
      </c>
      <c r="P41" s="32">
        <f t="shared" si="6"/>
        <v>0</v>
      </c>
      <c r="Q41" s="32">
        <f t="shared" si="7"/>
        <v>0</v>
      </c>
    </row>
    <row r="42" spans="1:17" x14ac:dyDescent="0.2">
      <c r="A42" s="70">
        <f t="shared" si="0"/>
        <v>28</v>
      </c>
      <c r="B42" s="303">
        <f t="shared" si="1"/>
        <v>0</v>
      </c>
      <c r="C42" s="122"/>
      <c r="D42" s="532"/>
      <c r="E42" s="106"/>
      <c r="F42" s="106"/>
      <c r="G42" s="4"/>
      <c r="H42" s="40"/>
      <c r="I42" s="60"/>
      <c r="J42" s="8"/>
      <c r="K42" s="237">
        <f t="shared" si="2"/>
        <v>0</v>
      </c>
      <c r="L42" s="95">
        <f t="shared" si="4"/>
        <v>0</v>
      </c>
      <c r="M42" s="352">
        <f t="shared" si="3"/>
        <v>0</v>
      </c>
      <c r="N42" s="9"/>
      <c r="O42" s="32">
        <f t="shared" si="5"/>
        <v>0</v>
      </c>
      <c r="P42" s="32">
        <f t="shared" si="6"/>
        <v>0</v>
      </c>
      <c r="Q42" s="32">
        <f t="shared" si="7"/>
        <v>0</v>
      </c>
    </row>
    <row r="43" spans="1:17" x14ac:dyDescent="0.2">
      <c r="A43" s="70">
        <f t="shared" si="0"/>
        <v>29</v>
      </c>
      <c r="B43" s="303">
        <f t="shared" si="1"/>
        <v>0</v>
      </c>
      <c r="C43" s="122"/>
      <c r="D43" s="532"/>
      <c r="E43" s="106"/>
      <c r="F43" s="106"/>
      <c r="G43" s="4"/>
      <c r="H43" s="40"/>
      <c r="I43" s="60"/>
      <c r="J43" s="8"/>
      <c r="K43" s="237">
        <f t="shared" si="2"/>
        <v>0</v>
      </c>
      <c r="L43" s="95">
        <f t="shared" si="4"/>
        <v>0</v>
      </c>
      <c r="M43" s="352">
        <f t="shared" si="3"/>
        <v>0</v>
      </c>
      <c r="N43" s="9"/>
      <c r="O43" s="32">
        <f t="shared" si="5"/>
        <v>0</v>
      </c>
      <c r="P43" s="32">
        <f t="shared" si="6"/>
        <v>0</v>
      </c>
      <c r="Q43" s="32">
        <f t="shared" si="7"/>
        <v>0</v>
      </c>
    </row>
    <row r="44" spans="1:17" x14ac:dyDescent="0.2">
      <c r="A44" s="70">
        <f t="shared" si="0"/>
        <v>30</v>
      </c>
      <c r="B44" s="303">
        <f t="shared" si="1"/>
        <v>0</v>
      </c>
      <c r="C44" s="122"/>
      <c r="D44" s="532"/>
      <c r="E44" s="106"/>
      <c r="F44" s="106"/>
      <c r="G44" s="4"/>
      <c r="H44" s="40"/>
      <c r="I44" s="60"/>
      <c r="J44" s="8"/>
      <c r="K44" s="237">
        <f t="shared" si="2"/>
        <v>0</v>
      </c>
      <c r="L44" s="95">
        <f t="shared" si="4"/>
        <v>0</v>
      </c>
      <c r="M44" s="352">
        <f t="shared" si="3"/>
        <v>0</v>
      </c>
      <c r="N44" s="9"/>
      <c r="O44" s="32">
        <f t="shared" si="5"/>
        <v>0</v>
      </c>
      <c r="P44" s="32">
        <f t="shared" si="6"/>
        <v>0</v>
      </c>
      <c r="Q44" s="32">
        <f t="shared" si="7"/>
        <v>0</v>
      </c>
    </row>
    <row r="45" spans="1:17" x14ac:dyDescent="0.2">
      <c r="A45" s="70">
        <f t="shared" si="0"/>
        <v>31</v>
      </c>
      <c r="B45" s="303">
        <f t="shared" si="1"/>
        <v>0</v>
      </c>
      <c r="C45" s="122"/>
      <c r="D45" s="532"/>
      <c r="E45" s="106"/>
      <c r="F45" s="106"/>
      <c r="G45" s="4"/>
      <c r="H45" s="40"/>
      <c r="I45" s="60"/>
      <c r="J45" s="8"/>
      <c r="K45" s="237">
        <f t="shared" si="2"/>
        <v>0</v>
      </c>
      <c r="L45" s="95">
        <f t="shared" si="4"/>
        <v>0</v>
      </c>
      <c r="M45" s="352">
        <f t="shared" si="3"/>
        <v>0</v>
      </c>
      <c r="N45" s="9"/>
      <c r="O45" s="32">
        <f t="shared" si="5"/>
        <v>0</v>
      </c>
      <c r="P45" s="32">
        <f t="shared" si="6"/>
        <v>0</v>
      </c>
      <c r="Q45" s="32">
        <f t="shared" si="7"/>
        <v>0</v>
      </c>
    </row>
    <row r="46" spans="1:17" x14ac:dyDescent="0.2">
      <c r="A46" s="70">
        <f t="shared" si="0"/>
        <v>32</v>
      </c>
      <c r="B46" s="303">
        <f t="shared" si="1"/>
        <v>0</v>
      </c>
      <c r="C46" s="122"/>
      <c r="D46" s="532"/>
      <c r="E46" s="106"/>
      <c r="F46" s="106"/>
      <c r="G46" s="4"/>
      <c r="H46" s="40"/>
      <c r="I46" s="60"/>
      <c r="J46" s="8"/>
      <c r="K46" s="237">
        <f t="shared" si="2"/>
        <v>0</v>
      </c>
      <c r="L46" s="95">
        <f t="shared" si="4"/>
        <v>0</v>
      </c>
      <c r="M46" s="352">
        <f t="shared" si="3"/>
        <v>0</v>
      </c>
      <c r="N46" s="9"/>
      <c r="O46" s="32">
        <f t="shared" si="5"/>
        <v>0</v>
      </c>
      <c r="P46" s="32">
        <f t="shared" si="6"/>
        <v>0</v>
      </c>
      <c r="Q46" s="32">
        <f t="shared" si="7"/>
        <v>0</v>
      </c>
    </row>
    <row r="47" spans="1:17" x14ac:dyDescent="0.2">
      <c r="A47" s="70">
        <f t="shared" si="0"/>
        <v>33</v>
      </c>
      <c r="B47" s="303">
        <f t="shared" si="1"/>
        <v>0</v>
      </c>
      <c r="C47" s="122"/>
      <c r="D47" s="532"/>
      <c r="E47" s="106"/>
      <c r="F47" s="106"/>
      <c r="G47" s="4"/>
      <c r="H47" s="40"/>
      <c r="I47" s="60"/>
      <c r="J47" s="8"/>
      <c r="K47" s="237">
        <f t="shared" si="2"/>
        <v>0</v>
      </c>
      <c r="L47" s="95">
        <f t="shared" si="4"/>
        <v>0</v>
      </c>
      <c r="M47" s="352">
        <f t="shared" si="3"/>
        <v>0</v>
      </c>
      <c r="N47" s="9"/>
      <c r="O47" s="32">
        <f t="shared" si="5"/>
        <v>0</v>
      </c>
      <c r="P47" s="32">
        <f t="shared" si="6"/>
        <v>0</v>
      </c>
      <c r="Q47" s="32">
        <f t="shared" si="7"/>
        <v>0</v>
      </c>
    </row>
    <row r="48" spans="1:17" x14ac:dyDescent="0.2">
      <c r="A48" s="70">
        <f t="shared" si="0"/>
        <v>34</v>
      </c>
      <c r="B48" s="303">
        <f t="shared" si="1"/>
        <v>0</v>
      </c>
      <c r="C48" s="122"/>
      <c r="D48" s="532"/>
      <c r="E48" s="106"/>
      <c r="F48" s="106"/>
      <c r="G48" s="4"/>
      <c r="H48" s="40"/>
      <c r="I48" s="60"/>
      <c r="J48" s="8"/>
      <c r="K48" s="237">
        <f t="shared" si="2"/>
        <v>0</v>
      </c>
      <c r="L48" s="95">
        <f t="shared" si="4"/>
        <v>0</v>
      </c>
      <c r="M48" s="352">
        <f t="shared" si="3"/>
        <v>0</v>
      </c>
      <c r="N48" s="9"/>
      <c r="O48" s="32">
        <f t="shared" si="5"/>
        <v>0</v>
      </c>
      <c r="P48" s="32">
        <f t="shared" si="6"/>
        <v>0</v>
      </c>
      <c r="Q48" s="32">
        <f t="shared" si="7"/>
        <v>0</v>
      </c>
    </row>
    <row r="49" spans="1:17" x14ac:dyDescent="0.2">
      <c r="A49" s="70">
        <f t="shared" si="0"/>
        <v>35</v>
      </c>
      <c r="B49" s="303">
        <f t="shared" si="1"/>
        <v>0</v>
      </c>
      <c r="C49" s="122"/>
      <c r="D49" s="532"/>
      <c r="E49" s="106"/>
      <c r="F49" s="106"/>
      <c r="G49" s="4"/>
      <c r="H49" s="40"/>
      <c r="I49" s="60"/>
      <c r="J49" s="8"/>
      <c r="K49" s="237">
        <f t="shared" si="2"/>
        <v>0</v>
      </c>
      <c r="L49" s="95">
        <f t="shared" si="4"/>
        <v>0</v>
      </c>
      <c r="M49" s="352">
        <f t="shared" si="3"/>
        <v>0</v>
      </c>
      <c r="N49" s="9"/>
      <c r="O49" s="32">
        <f t="shared" si="5"/>
        <v>0</v>
      </c>
      <c r="P49" s="32">
        <f t="shared" si="6"/>
        <v>0</v>
      </c>
      <c r="Q49" s="32">
        <f t="shared" si="7"/>
        <v>0</v>
      </c>
    </row>
    <row r="50" spans="1:17" x14ac:dyDescent="0.2">
      <c r="A50" s="70">
        <f t="shared" si="0"/>
        <v>36</v>
      </c>
      <c r="B50" s="303">
        <f t="shared" si="1"/>
        <v>0</v>
      </c>
      <c r="C50" s="122"/>
      <c r="D50" s="532"/>
      <c r="E50" s="106"/>
      <c r="F50" s="106"/>
      <c r="G50" s="4"/>
      <c r="H50" s="40"/>
      <c r="I50" s="60"/>
      <c r="J50" s="8"/>
      <c r="K50" s="237">
        <f t="shared" si="2"/>
        <v>0</v>
      </c>
      <c r="L50" s="95">
        <f t="shared" si="4"/>
        <v>0</v>
      </c>
      <c r="M50" s="352">
        <f t="shared" si="3"/>
        <v>0</v>
      </c>
      <c r="N50" s="9"/>
      <c r="O50" s="32">
        <f t="shared" si="5"/>
        <v>0</v>
      </c>
      <c r="P50" s="32">
        <f t="shared" si="6"/>
        <v>0</v>
      </c>
      <c r="Q50" s="32">
        <f t="shared" si="7"/>
        <v>0</v>
      </c>
    </row>
    <row r="51" spans="1:17" x14ac:dyDescent="0.2">
      <c r="A51" s="70">
        <f t="shared" si="0"/>
        <v>37</v>
      </c>
      <c r="B51" s="303">
        <f t="shared" si="1"/>
        <v>0</v>
      </c>
      <c r="C51" s="122"/>
      <c r="D51" s="532"/>
      <c r="E51" s="106"/>
      <c r="F51" s="106"/>
      <c r="G51" s="4"/>
      <c r="H51" s="40"/>
      <c r="I51" s="60"/>
      <c r="J51" s="8"/>
      <c r="K51" s="237">
        <f t="shared" si="2"/>
        <v>0</v>
      </c>
      <c r="L51" s="95">
        <f t="shared" si="4"/>
        <v>0</v>
      </c>
      <c r="M51" s="352">
        <f t="shared" si="3"/>
        <v>0</v>
      </c>
      <c r="N51" s="9"/>
      <c r="O51" s="32">
        <f t="shared" si="5"/>
        <v>0</v>
      </c>
      <c r="P51" s="32">
        <f t="shared" si="6"/>
        <v>0</v>
      </c>
      <c r="Q51" s="32">
        <f t="shared" si="7"/>
        <v>0</v>
      </c>
    </row>
    <row r="52" spans="1:17" x14ac:dyDescent="0.2">
      <c r="A52" s="70">
        <f t="shared" si="0"/>
        <v>38</v>
      </c>
      <c r="B52" s="303">
        <f t="shared" si="1"/>
        <v>0</v>
      </c>
      <c r="C52" s="122"/>
      <c r="D52" s="532"/>
      <c r="E52" s="106"/>
      <c r="F52" s="106"/>
      <c r="G52" s="4"/>
      <c r="H52" s="40"/>
      <c r="I52" s="60"/>
      <c r="J52" s="8"/>
      <c r="K52" s="237">
        <f t="shared" si="2"/>
        <v>0</v>
      </c>
      <c r="L52" s="95">
        <f t="shared" si="4"/>
        <v>0</v>
      </c>
      <c r="M52" s="352">
        <f t="shared" si="3"/>
        <v>0</v>
      </c>
      <c r="N52" s="9"/>
      <c r="O52" s="32">
        <f t="shared" si="5"/>
        <v>0</v>
      </c>
      <c r="P52" s="32">
        <f t="shared" si="6"/>
        <v>0</v>
      </c>
      <c r="Q52" s="32">
        <f t="shared" si="7"/>
        <v>0</v>
      </c>
    </row>
    <row r="53" spans="1:17" x14ac:dyDescent="0.2">
      <c r="A53" s="70">
        <f t="shared" si="0"/>
        <v>39</v>
      </c>
      <c r="B53" s="303">
        <f t="shared" si="1"/>
        <v>0</v>
      </c>
      <c r="C53" s="122"/>
      <c r="D53" s="532"/>
      <c r="E53" s="106"/>
      <c r="F53" s="106"/>
      <c r="G53" s="4"/>
      <c r="H53" s="40"/>
      <c r="I53" s="60"/>
      <c r="J53" s="8"/>
      <c r="K53" s="237">
        <f t="shared" si="2"/>
        <v>0</v>
      </c>
      <c r="L53" s="95">
        <f t="shared" si="4"/>
        <v>0</v>
      </c>
      <c r="M53" s="352">
        <f t="shared" si="3"/>
        <v>0</v>
      </c>
      <c r="N53" s="9"/>
      <c r="O53" s="32">
        <f t="shared" si="5"/>
        <v>0</v>
      </c>
      <c r="P53" s="32">
        <f t="shared" si="6"/>
        <v>0</v>
      </c>
      <c r="Q53" s="32">
        <f t="shared" si="7"/>
        <v>0</v>
      </c>
    </row>
    <row r="54" spans="1:17" x14ac:dyDescent="0.2">
      <c r="A54" s="70">
        <f t="shared" si="0"/>
        <v>40</v>
      </c>
      <c r="B54" s="303">
        <f t="shared" si="1"/>
        <v>0</v>
      </c>
      <c r="C54" s="122"/>
      <c r="D54" s="532"/>
      <c r="E54" s="106"/>
      <c r="F54" s="106"/>
      <c r="G54" s="4"/>
      <c r="H54" s="40"/>
      <c r="I54" s="60"/>
      <c r="J54" s="8"/>
      <c r="K54" s="237">
        <f t="shared" si="2"/>
        <v>0</v>
      </c>
      <c r="L54" s="95">
        <f t="shared" si="4"/>
        <v>0</v>
      </c>
      <c r="M54" s="352">
        <f t="shared" si="3"/>
        <v>0</v>
      </c>
      <c r="N54" s="9"/>
      <c r="O54" s="32">
        <f t="shared" si="5"/>
        <v>0</v>
      </c>
      <c r="P54" s="32">
        <f t="shared" si="6"/>
        <v>0</v>
      </c>
      <c r="Q54" s="32">
        <f t="shared" si="7"/>
        <v>0</v>
      </c>
    </row>
    <row r="55" spans="1:17" x14ac:dyDescent="0.2">
      <c r="A55" s="70">
        <f t="shared" si="0"/>
        <v>41</v>
      </c>
      <c r="B55" s="303">
        <f t="shared" si="1"/>
        <v>0</v>
      </c>
      <c r="C55" s="122"/>
      <c r="D55" s="532"/>
      <c r="E55" s="106"/>
      <c r="F55" s="106"/>
      <c r="G55" s="4"/>
      <c r="H55" s="40"/>
      <c r="I55" s="60"/>
      <c r="J55" s="8"/>
      <c r="K55" s="237">
        <f t="shared" si="2"/>
        <v>0</v>
      </c>
      <c r="L55" s="95">
        <f t="shared" si="4"/>
        <v>0</v>
      </c>
      <c r="M55" s="352">
        <f t="shared" si="3"/>
        <v>0</v>
      </c>
      <c r="N55" s="9"/>
      <c r="O55" s="32">
        <f t="shared" si="5"/>
        <v>0</v>
      </c>
      <c r="P55" s="32">
        <f t="shared" si="6"/>
        <v>0</v>
      </c>
      <c r="Q55" s="32">
        <f t="shared" si="7"/>
        <v>0</v>
      </c>
    </row>
    <row r="56" spans="1:17" x14ac:dyDescent="0.2">
      <c r="A56" s="70">
        <f t="shared" si="0"/>
        <v>42</v>
      </c>
      <c r="B56" s="303">
        <f t="shared" si="1"/>
        <v>0</v>
      </c>
      <c r="C56" s="122"/>
      <c r="D56" s="532"/>
      <c r="E56" s="106"/>
      <c r="F56" s="106"/>
      <c r="G56" s="4"/>
      <c r="H56" s="40"/>
      <c r="I56" s="60"/>
      <c r="J56" s="8"/>
      <c r="K56" s="237">
        <f t="shared" si="2"/>
        <v>0</v>
      </c>
      <c r="L56" s="95">
        <f t="shared" si="4"/>
        <v>0</v>
      </c>
      <c r="M56" s="352">
        <f t="shared" si="3"/>
        <v>0</v>
      </c>
      <c r="N56" s="9"/>
      <c r="O56" s="32">
        <f t="shared" si="5"/>
        <v>0</v>
      </c>
      <c r="P56" s="32">
        <f t="shared" si="6"/>
        <v>0</v>
      </c>
      <c r="Q56" s="32">
        <f t="shared" si="7"/>
        <v>0</v>
      </c>
    </row>
    <row r="57" spans="1:17" x14ac:dyDescent="0.2">
      <c r="A57" s="70">
        <f t="shared" si="0"/>
        <v>43</v>
      </c>
      <c r="B57" s="303">
        <f t="shared" si="1"/>
        <v>0</v>
      </c>
      <c r="C57" s="122"/>
      <c r="D57" s="532"/>
      <c r="E57" s="106"/>
      <c r="F57" s="106"/>
      <c r="G57" s="4"/>
      <c r="H57" s="40"/>
      <c r="I57" s="60"/>
      <c r="J57" s="8"/>
      <c r="K57" s="237">
        <f t="shared" si="2"/>
        <v>0</v>
      </c>
      <c r="L57" s="95">
        <f t="shared" si="4"/>
        <v>0</v>
      </c>
      <c r="M57" s="352">
        <f t="shared" si="3"/>
        <v>0</v>
      </c>
      <c r="N57" s="9"/>
      <c r="O57" s="32">
        <f t="shared" si="5"/>
        <v>0</v>
      </c>
      <c r="P57" s="32">
        <f t="shared" si="6"/>
        <v>0</v>
      </c>
      <c r="Q57" s="32">
        <f t="shared" si="7"/>
        <v>0</v>
      </c>
    </row>
    <row r="58" spans="1:17" x14ac:dyDescent="0.2">
      <c r="A58" s="70">
        <f t="shared" si="0"/>
        <v>44</v>
      </c>
      <c r="B58" s="303">
        <f t="shared" si="1"/>
        <v>0</v>
      </c>
      <c r="C58" s="122"/>
      <c r="D58" s="532"/>
      <c r="E58" s="106"/>
      <c r="F58" s="106"/>
      <c r="G58" s="4"/>
      <c r="H58" s="40"/>
      <c r="I58" s="60"/>
      <c r="J58" s="8"/>
      <c r="K58" s="237">
        <f t="shared" si="2"/>
        <v>0</v>
      </c>
      <c r="L58" s="95">
        <f t="shared" si="4"/>
        <v>0</v>
      </c>
      <c r="M58" s="352">
        <f t="shared" si="3"/>
        <v>0</v>
      </c>
      <c r="N58" s="9"/>
      <c r="O58" s="32">
        <f t="shared" si="5"/>
        <v>0</v>
      </c>
      <c r="P58" s="32">
        <f t="shared" si="6"/>
        <v>0</v>
      </c>
      <c r="Q58" s="32">
        <f t="shared" si="7"/>
        <v>0</v>
      </c>
    </row>
    <row r="59" spans="1:17" x14ac:dyDescent="0.2">
      <c r="A59" s="70">
        <f t="shared" si="0"/>
        <v>45</v>
      </c>
      <c r="B59" s="303">
        <f t="shared" si="1"/>
        <v>0</v>
      </c>
      <c r="C59" s="122"/>
      <c r="D59" s="532"/>
      <c r="E59" s="106"/>
      <c r="F59" s="106"/>
      <c r="G59" s="4"/>
      <c r="H59" s="40"/>
      <c r="I59" s="60"/>
      <c r="J59" s="8"/>
      <c r="K59" s="237">
        <f t="shared" si="2"/>
        <v>0</v>
      </c>
      <c r="L59" s="95">
        <f t="shared" si="4"/>
        <v>0</v>
      </c>
      <c r="M59" s="352">
        <f t="shared" si="3"/>
        <v>0</v>
      </c>
      <c r="N59" s="9"/>
      <c r="O59" s="32">
        <f t="shared" si="5"/>
        <v>0</v>
      </c>
      <c r="P59" s="32">
        <f t="shared" si="6"/>
        <v>0</v>
      </c>
      <c r="Q59" s="32">
        <f t="shared" si="7"/>
        <v>0</v>
      </c>
    </row>
    <row r="60" spans="1:17" x14ac:dyDescent="0.2">
      <c r="A60" s="70">
        <f t="shared" si="0"/>
        <v>46</v>
      </c>
      <c r="B60" s="303">
        <f t="shared" si="1"/>
        <v>0</v>
      </c>
      <c r="C60" s="122"/>
      <c r="D60" s="532"/>
      <c r="E60" s="106"/>
      <c r="F60" s="106"/>
      <c r="G60" s="4"/>
      <c r="H60" s="40"/>
      <c r="I60" s="60"/>
      <c r="J60" s="8"/>
      <c r="K60" s="237">
        <f t="shared" si="2"/>
        <v>0</v>
      </c>
      <c r="L60" s="95">
        <f t="shared" si="4"/>
        <v>0</v>
      </c>
      <c r="M60" s="352">
        <f t="shared" si="3"/>
        <v>0</v>
      </c>
      <c r="N60" s="9"/>
      <c r="O60" s="32">
        <f t="shared" si="5"/>
        <v>0</v>
      </c>
      <c r="P60" s="32">
        <f t="shared" si="6"/>
        <v>0</v>
      </c>
      <c r="Q60" s="32">
        <f t="shared" si="7"/>
        <v>0</v>
      </c>
    </row>
    <row r="61" spans="1:17" x14ac:dyDescent="0.2">
      <c r="A61" s="70">
        <f t="shared" si="0"/>
        <v>47</v>
      </c>
      <c r="B61" s="303">
        <f t="shared" si="1"/>
        <v>0</v>
      </c>
      <c r="C61" s="122"/>
      <c r="D61" s="532"/>
      <c r="E61" s="106"/>
      <c r="F61" s="106"/>
      <c r="G61" s="4"/>
      <c r="H61" s="40"/>
      <c r="I61" s="60"/>
      <c r="J61" s="8"/>
      <c r="K61" s="237">
        <f t="shared" si="2"/>
        <v>0</v>
      </c>
      <c r="L61" s="95">
        <f t="shared" si="4"/>
        <v>0</v>
      </c>
      <c r="M61" s="352">
        <f t="shared" si="3"/>
        <v>0</v>
      </c>
      <c r="N61" s="9"/>
      <c r="O61" s="32">
        <f t="shared" si="5"/>
        <v>0</v>
      </c>
      <c r="P61" s="32">
        <f t="shared" si="6"/>
        <v>0</v>
      </c>
      <c r="Q61" s="32">
        <f t="shared" si="7"/>
        <v>0</v>
      </c>
    </row>
    <row r="62" spans="1:17" x14ac:dyDescent="0.2">
      <c r="A62" s="70">
        <f t="shared" si="0"/>
        <v>48</v>
      </c>
      <c r="B62" s="303">
        <f t="shared" si="1"/>
        <v>0</v>
      </c>
      <c r="C62" s="122"/>
      <c r="D62" s="532"/>
      <c r="E62" s="106"/>
      <c r="F62" s="106"/>
      <c r="G62" s="4"/>
      <c r="H62" s="40"/>
      <c r="I62" s="60"/>
      <c r="J62" s="8"/>
      <c r="K62" s="237">
        <f t="shared" si="2"/>
        <v>0</v>
      </c>
      <c r="L62" s="95">
        <f t="shared" si="4"/>
        <v>0</v>
      </c>
      <c r="M62" s="352">
        <f t="shared" si="3"/>
        <v>0</v>
      </c>
      <c r="N62" s="9"/>
      <c r="O62" s="32">
        <f t="shared" si="5"/>
        <v>0</v>
      </c>
      <c r="P62" s="32">
        <f t="shared" si="6"/>
        <v>0</v>
      </c>
      <c r="Q62" s="32">
        <f t="shared" si="7"/>
        <v>0</v>
      </c>
    </row>
    <row r="63" spans="1:17" x14ac:dyDescent="0.2">
      <c r="A63" s="70">
        <f t="shared" si="0"/>
        <v>49</v>
      </c>
      <c r="B63" s="303">
        <f t="shared" si="1"/>
        <v>0</v>
      </c>
      <c r="C63" s="122"/>
      <c r="D63" s="532"/>
      <c r="E63" s="106"/>
      <c r="F63" s="106"/>
      <c r="G63" s="4"/>
      <c r="H63" s="40"/>
      <c r="I63" s="60"/>
      <c r="J63" s="8"/>
      <c r="K63" s="237">
        <f t="shared" si="2"/>
        <v>0</v>
      </c>
      <c r="L63" s="95">
        <f t="shared" si="4"/>
        <v>0</v>
      </c>
      <c r="M63" s="352">
        <f t="shared" si="3"/>
        <v>0</v>
      </c>
      <c r="N63" s="9"/>
      <c r="O63" s="32">
        <f t="shared" si="5"/>
        <v>0</v>
      </c>
      <c r="P63" s="32">
        <f t="shared" si="6"/>
        <v>0</v>
      </c>
      <c r="Q63" s="32">
        <f t="shared" si="7"/>
        <v>0</v>
      </c>
    </row>
    <row r="64" spans="1:17" x14ac:dyDescent="0.2">
      <c r="A64" s="70">
        <f t="shared" si="0"/>
        <v>50</v>
      </c>
      <c r="B64" s="303">
        <f t="shared" si="1"/>
        <v>0</v>
      </c>
      <c r="C64" s="122"/>
      <c r="D64" s="532"/>
      <c r="E64" s="106"/>
      <c r="F64" s="106"/>
      <c r="G64" s="4"/>
      <c r="H64" s="40"/>
      <c r="I64" s="60"/>
      <c r="J64" s="8"/>
      <c r="K64" s="237">
        <f t="shared" si="2"/>
        <v>0</v>
      </c>
      <c r="L64" s="95">
        <f t="shared" si="4"/>
        <v>0</v>
      </c>
      <c r="M64" s="352">
        <f t="shared" si="3"/>
        <v>0</v>
      </c>
      <c r="N64" s="9"/>
      <c r="O64" s="32">
        <f t="shared" si="5"/>
        <v>0</v>
      </c>
      <c r="P64" s="32">
        <f t="shared" si="6"/>
        <v>0</v>
      </c>
      <c r="Q64" s="32">
        <f t="shared" si="7"/>
        <v>0</v>
      </c>
    </row>
    <row r="65" spans="1:17" x14ac:dyDescent="0.2">
      <c r="A65" s="70">
        <f t="shared" si="0"/>
        <v>51</v>
      </c>
      <c r="B65" s="303">
        <f t="shared" si="1"/>
        <v>0</v>
      </c>
      <c r="C65" s="122"/>
      <c r="D65" s="532"/>
      <c r="E65" s="106"/>
      <c r="F65" s="106"/>
      <c r="G65" s="4"/>
      <c r="H65" s="40"/>
      <c r="I65" s="60"/>
      <c r="J65" s="8"/>
      <c r="K65" s="237">
        <f t="shared" si="2"/>
        <v>0</v>
      </c>
      <c r="L65" s="95">
        <f t="shared" si="4"/>
        <v>0</v>
      </c>
      <c r="M65" s="352">
        <f t="shared" si="3"/>
        <v>0</v>
      </c>
      <c r="N65" s="9"/>
      <c r="O65" s="32">
        <f t="shared" si="5"/>
        <v>0</v>
      </c>
      <c r="P65" s="32">
        <f t="shared" si="6"/>
        <v>0</v>
      </c>
      <c r="Q65" s="32">
        <f t="shared" si="7"/>
        <v>0</v>
      </c>
    </row>
    <row r="66" spans="1:17" x14ac:dyDescent="0.2">
      <c r="A66" s="70">
        <f t="shared" si="0"/>
        <v>52</v>
      </c>
      <c r="B66" s="303">
        <f t="shared" si="1"/>
        <v>0</v>
      </c>
      <c r="C66" s="122"/>
      <c r="D66" s="532"/>
      <c r="E66" s="106"/>
      <c r="F66" s="106"/>
      <c r="G66" s="4"/>
      <c r="H66" s="40"/>
      <c r="I66" s="60"/>
      <c r="J66" s="8"/>
      <c r="K66" s="237">
        <f t="shared" si="2"/>
        <v>0</v>
      </c>
      <c r="L66" s="95">
        <f t="shared" si="4"/>
        <v>0</v>
      </c>
      <c r="M66" s="352">
        <f t="shared" si="3"/>
        <v>0</v>
      </c>
      <c r="N66" s="9"/>
      <c r="O66" s="32">
        <f t="shared" si="5"/>
        <v>0</v>
      </c>
      <c r="P66" s="32">
        <f t="shared" si="6"/>
        <v>0</v>
      </c>
      <c r="Q66" s="32">
        <f t="shared" si="7"/>
        <v>0</v>
      </c>
    </row>
    <row r="67" spans="1:17" x14ac:dyDescent="0.2">
      <c r="A67" s="70">
        <f t="shared" si="0"/>
        <v>53</v>
      </c>
      <c r="B67" s="303">
        <f t="shared" si="1"/>
        <v>0</v>
      </c>
      <c r="C67" s="122"/>
      <c r="D67" s="532"/>
      <c r="E67" s="106"/>
      <c r="F67" s="106"/>
      <c r="G67" s="4"/>
      <c r="H67" s="40"/>
      <c r="I67" s="60"/>
      <c r="J67" s="8"/>
      <c r="K67" s="237">
        <f t="shared" si="2"/>
        <v>0</v>
      </c>
      <c r="L67" s="95">
        <f t="shared" si="4"/>
        <v>0</v>
      </c>
      <c r="M67" s="352">
        <f t="shared" si="3"/>
        <v>0</v>
      </c>
      <c r="N67" s="9"/>
      <c r="O67" s="32">
        <f t="shared" si="5"/>
        <v>0</v>
      </c>
      <c r="P67" s="32">
        <f t="shared" si="6"/>
        <v>0</v>
      </c>
      <c r="Q67" s="32">
        <f t="shared" si="7"/>
        <v>0</v>
      </c>
    </row>
    <row r="68" spans="1:17" x14ac:dyDescent="0.2">
      <c r="A68" s="70">
        <f t="shared" si="0"/>
        <v>54</v>
      </c>
      <c r="B68" s="303">
        <f t="shared" si="1"/>
        <v>0</v>
      </c>
      <c r="C68" s="122"/>
      <c r="D68" s="532"/>
      <c r="E68" s="106"/>
      <c r="F68" s="106"/>
      <c r="G68" s="4"/>
      <c r="H68" s="40"/>
      <c r="I68" s="60"/>
      <c r="J68" s="8"/>
      <c r="K68" s="237">
        <f t="shared" si="2"/>
        <v>0</v>
      </c>
      <c r="L68" s="95">
        <f t="shared" si="4"/>
        <v>0</v>
      </c>
      <c r="M68" s="352">
        <f t="shared" si="3"/>
        <v>0</v>
      </c>
      <c r="N68" s="9"/>
      <c r="O68" s="32">
        <f t="shared" si="5"/>
        <v>0</v>
      </c>
      <c r="P68" s="32">
        <f t="shared" si="6"/>
        <v>0</v>
      </c>
      <c r="Q68" s="32">
        <f t="shared" si="7"/>
        <v>0</v>
      </c>
    </row>
    <row r="69" spans="1:17" x14ac:dyDescent="0.2">
      <c r="A69" s="70">
        <f t="shared" si="0"/>
        <v>55</v>
      </c>
      <c r="B69" s="303">
        <f t="shared" si="1"/>
        <v>0</v>
      </c>
      <c r="C69" s="122"/>
      <c r="D69" s="532"/>
      <c r="E69" s="106"/>
      <c r="F69" s="106"/>
      <c r="G69" s="4"/>
      <c r="H69" s="40"/>
      <c r="I69" s="60"/>
      <c r="J69" s="8"/>
      <c r="K69" s="237">
        <f t="shared" si="2"/>
        <v>0</v>
      </c>
      <c r="L69" s="95">
        <f t="shared" si="4"/>
        <v>0</v>
      </c>
      <c r="M69" s="352">
        <f t="shared" si="3"/>
        <v>0</v>
      </c>
      <c r="N69" s="9"/>
      <c r="O69" s="32">
        <f t="shared" si="5"/>
        <v>0</v>
      </c>
      <c r="P69" s="32">
        <f t="shared" si="6"/>
        <v>0</v>
      </c>
      <c r="Q69" s="32">
        <f t="shared" si="7"/>
        <v>0</v>
      </c>
    </row>
    <row r="70" spans="1:17" x14ac:dyDescent="0.2">
      <c r="A70" s="70">
        <f t="shared" si="0"/>
        <v>56</v>
      </c>
      <c r="B70" s="303">
        <f t="shared" si="1"/>
        <v>0</v>
      </c>
      <c r="C70" s="122"/>
      <c r="D70" s="532"/>
      <c r="E70" s="106"/>
      <c r="F70" s="106"/>
      <c r="G70" s="4"/>
      <c r="H70" s="40"/>
      <c r="I70" s="60"/>
      <c r="J70" s="8"/>
      <c r="K70" s="237">
        <f t="shared" si="2"/>
        <v>0</v>
      </c>
      <c r="L70" s="95">
        <f t="shared" si="4"/>
        <v>0</v>
      </c>
      <c r="M70" s="352">
        <f t="shared" si="3"/>
        <v>0</v>
      </c>
      <c r="N70" s="9"/>
      <c r="O70" s="32">
        <f t="shared" si="5"/>
        <v>0</v>
      </c>
      <c r="P70" s="32">
        <f t="shared" si="6"/>
        <v>0</v>
      </c>
      <c r="Q70" s="32">
        <f t="shared" si="7"/>
        <v>0</v>
      </c>
    </row>
    <row r="71" spans="1:17" x14ac:dyDescent="0.2">
      <c r="A71" s="70">
        <f t="shared" si="0"/>
        <v>57</v>
      </c>
      <c r="B71" s="303">
        <f t="shared" si="1"/>
        <v>0</v>
      </c>
      <c r="C71" s="122"/>
      <c r="D71" s="532"/>
      <c r="E71" s="106"/>
      <c r="F71" s="106"/>
      <c r="G71" s="4"/>
      <c r="H71" s="40"/>
      <c r="I71" s="60"/>
      <c r="J71" s="8"/>
      <c r="K71" s="237">
        <f t="shared" si="2"/>
        <v>0</v>
      </c>
      <c r="L71" s="95">
        <f t="shared" si="4"/>
        <v>0</v>
      </c>
      <c r="M71" s="352">
        <f t="shared" si="3"/>
        <v>0</v>
      </c>
      <c r="N71" s="9"/>
      <c r="O71" s="32">
        <f t="shared" si="5"/>
        <v>0</v>
      </c>
      <c r="P71" s="32">
        <f t="shared" si="6"/>
        <v>0</v>
      </c>
      <c r="Q71" s="32">
        <f t="shared" si="7"/>
        <v>0</v>
      </c>
    </row>
    <row r="72" spans="1:17" x14ac:dyDescent="0.2">
      <c r="A72" s="70">
        <f t="shared" si="0"/>
        <v>58</v>
      </c>
      <c r="B72" s="303">
        <f t="shared" si="1"/>
        <v>0</v>
      </c>
      <c r="C72" s="122"/>
      <c r="D72" s="532"/>
      <c r="E72" s="106"/>
      <c r="F72" s="106"/>
      <c r="G72" s="4"/>
      <c r="H72" s="40"/>
      <c r="I72" s="60"/>
      <c r="J72" s="8"/>
      <c r="K72" s="237">
        <f t="shared" si="2"/>
        <v>0</v>
      </c>
      <c r="L72" s="95">
        <f t="shared" si="4"/>
        <v>0</v>
      </c>
      <c r="M72" s="352">
        <f t="shared" si="3"/>
        <v>0</v>
      </c>
      <c r="N72" s="9"/>
      <c r="O72" s="32">
        <f t="shared" si="5"/>
        <v>0</v>
      </c>
      <c r="P72" s="32">
        <f t="shared" si="6"/>
        <v>0</v>
      </c>
      <c r="Q72" s="32">
        <f t="shared" si="7"/>
        <v>0</v>
      </c>
    </row>
    <row r="73" spans="1:17" x14ac:dyDescent="0.2">
      <c r="A73" s="70">
        <f t="shared" si="0"/>
        <v>59</v>
      </c>
      <c r="B73" s="303">
        <f t="shared" si="1"/>
        <v>0</v>
      </c>
      <c r="C73" s="122"/>
      <c r="D73" s="532"/>
      <c r="E73" s="106"/>
      <c r="F73" s="106"/>
      <c r="G73" s="4"/>
      <c r="H73" s="40"/>
      <c r="I73" s="60"/>
      <c r="J73" s="8"/>
      <c r="K73" s="237">
        <f t="shared" si="2"/>
        <v>0</v>
      </c>
      <c r="L73" s="95">
        <f t="shared" si="4"/>
        <v>0</v>
      </c>
      <c r="M73" s="352">
        <f t="shared" si="3"/>
        <v>0</v>
      </c>
      <c r="N73" s="9"/>
      <c r="O73" s="32">
        <f t="shared" si="5"/>
        <v>0</v>
      </c>
      <c r="P73" s="32">
        <f t="shared" si="6"/>
        <v>0</v>
      </c>
      <c r="Q73" s="32">
        <f t="shared" si="7"/>
        <v>0</v>
      </c>
    </row>
    <row r="74" spans="1:17" x14ac:dyDescent="0.2">
      <c r="A74" s="70">
        <f t="shared" si="0"/>
        <v>60</v>
      </c>
      <c r="B74" s="303">
        <f t="shared" si="1"/>
        <v>0</v>
      </c>
      <c r="C74" s="122"/>
      <c r="D74" s="532"/>
      <c r="E74" s="106"/>
      <c r="F74" s="106"/>
      <c r="G74" s="4"/>
      <c r="H74" s="40"/>
      <c r="I74" s="60"/>
      <c r="J74" s="8"/>
      <c r="K74" s="237">
        <f t="shared" si="2"/>
        <v>0</v>
      </c>
      <c r="L74" s="95">
        <f t="shared" si="4"/>
        <v>0</v>
      </c>
      <c r="M74" s="352">
        <f t="shared" si="3"/>
        <v>0</v>
      </c>
      <c r="N74" s="9"/>
      <c r="O74" s="32">
        <f t="shared" si="5"/>
        <v>0</v>
      </c>
      <c r="P74" s="32">
        <f t="shared" si="6"/>
        <v>0</v>
      </c>
      <c r="Q74" s="32">
        <f t="shared" si="7"/>
        <v>0</v>
      </c>
    </row>
    <row r="75" spans="1:17" x14ac:dyDescent="0.2">
      <c r="A75" s="70">
        <f t="shared" si="0"/>
        <v>61</v>
      </c>
      <c r="B75" s="303">
        <f t="shared" si="1"/>
        <v>0</v>
      </c>
      <c r="C75" s="122"/>
      <c r="D75" s="532"/>
      <c r="E75" s="106"/>
      <c r="F75" s="106"/>
      <c r="G75" s="4"/>
      <c r="H75" s="40"/>
      <c r="I75" s="60"/>
      <c r="J75" s="8"/>
      <c r="K75" s="237">
        <f t="shared" si="2"/>
        <v>0</v>
      </c>
      <c r="L75" s="95">
        <f t="shared" si="4"/>
        <v>0</v>
      </c>
      <c r="M75" s="352">
        <f t="shared" si="3"/>
        <v>0</v>
      </c>
      <c r="N75" s="9"/>
      <c r="O75" s="32">
        <f t="shared" si="5"/>
        <v>0</v>
      </c>
      <c r="P75" s="32">
        <f t="shared" si="6"/>
        <v>0</v>
      </c>
      <c r="Q75" s="32">
        <f t="shared" si="7"/>
        <v>0</v>
      </c>
    </row>
    <row r="76" spans="1:17" x14ac:dyDescent="0.2">
      <c r="A76" s="70">
        <f t="shared" si="0"/>
        <v>62</v>
      </c>
      <c r="B76" s="303">
        <f t="shared" si="1"/>
        <v>0</v>
      </c>
      <c r="C76" s="122"/>
      <c r="D76" s="532"/>
      <c r="E76" s="106"/>
      <c r="F76" s="106"/>
      <c r="G76" s="4"/>
      <c r="H76" s="40"/>
      <c r="I76" s="60"/>
      <c r="J76" s="8"/>
      <c r="K76" s="237">
        <f t="shared" si="2"/>
        <v>0</v>
      </c>
      <c r="L76" s="95">
        <f t="shared" si="4"/>
        <v>0</v>
      </c>
      <c r="M76" s="352">
        <f t="shared" si="3"/>
        <v>0</v>
      </c>
      <c r="N76" s="9"/>
      <c r="O76" s="32">
        <f t="shared" si="5"/>
        <v>0</v>
      </c>
      <c r="P76" s="32">
        <f t="shared" si="6"/>
        <v>0</v>
      </c>
      <c r="Q76" s="32">
        <f t="shared" si="7"/>
        <v>0</v>
      </c>
    </row>
    <row r="77" spans="1:17" x14ac:dyDescent="0.2">
      <c r="A77" s="70">
        <f t="shared" si="0"/>
        <v>63</v>
      </c>
      <c r="B77" s="303">
        <f t="shared" si="1"/>
        <v>0</v>
      </c>
      <c r="C77" s="122"/>
      <c r="D77" s="532"/>
      <c r="E77" s="106"/>
      <c r="F77" s="106"/>
      <c r="G77" s="4"/>
      <c r="H77" s="40"/>
      <c r="I77" s="60"/>
      <c r="J77" s="8"/>
      <c r="K77" s="237">
        <f t="shared" si="2"/>
        <v>0</v>
      </c>
      <c r="L77" s="95">
        <f t="shared" si="4"/>
        <v>0</v>
      </c>
      <c r="M77" s="352">
        <f t="shared" si="3"/>
        <v>0</v>
      </c>
      <c r="N77" s="9"/>
      <c r="O77" s="32">
        <f t="shared" si="5"/>
        <v>0</v>
      </c>
      <c r="P77" s="32">
        <f t="shared" si="6"/>
        <v>0</v>
      </c>
      <c r="Q77" s="32">
        <f t="shared" si="7"/>
        <v>0</v>
      </c>
    </row>
    <row r="78" spans="1:17" x14ac:dyDescent="0.2">
      <c r="A78" s="70">
        <f t="shared" si="0"/>
        <v>64</v>
      </c>
      <c r="B78" s="303">
        <f t="shared" si="1"/>
        <v>0</v>
      </c>
      <c r="C78" s="122"/>
      <c r="D78" s="532"/>
      <c r="E78" s="106"/>
      <c r="F78" s="106"/>
      <c r="G78" s="4"/>
      <c r="H78" s="40"/>
      <c r="I78" s="60"/>
      <c r="J78" s="8"/>
      <c r="K78" s="237">
        <f t="shared" si="2"/>
        <v>0</v>
      </c>
      <c r="L78" s="95">
        <f t="shared" si="4"/>
        <v>0</v>
      </c>
      <c r="M78" s="352">
        <f t="shared" si="3"/>
        <v>0</v>
      </c>
      <c r="N78" s="9"/>
      <c r="O78" s="32">
        <f t="shared" si="5"/>
        <v>0</v>
      </c>
      <c r="P78" s="32">
        <f t="shared" si="6"/>
        <v>0</v>
      </c>
      <c r="Q78" s="32">
        <f t="shared" si="7"/>
        <v>0</v>
      </c>
    </row>
    <row r="79" spans="1:17" x14ac:dyDescent="0.2">
      <c r="A79" s="70">
        <f t="shared" si="0"/>
        <v>65</v>
      </c>
      <c r="B79" s="303">
        <f t="shared" ref="B79:B142" si="8">IF(ISBLANK(F79),0,VLOOKUP(TRIM(F79),AllVarieties,4,FALSE))</f>
        <v>0</v>
      </c>
      <c r="C79" s="122"/>
      <c r="D79" s="532"/>
      <c r="E79" s="106"/>
      <c r="F79" s="106"/>
      <c r="G79" s="4"/>
      <c r="H79" s="40"/>
      <c r="I79" s="60"/>
      <c r="J79" s="8"/>
      <c r="K79" s="237">
        <f t="shared" ref="K79:K142" si="9">IF(VALUE(G79)&lt;1,0,IF(VALUE(G79)&gt;17,0,VLOOKUP(VALUE(B79),T10Value,VALUE(G79)+1,FALSE)))</f>
        <v>0</v>
      </c>
      <c r="L79" s="95">
        <f t="shared" si="4"/>
        <v>0</v>
      </c>
      <c r="M79" s="352">
        <f t="shared" ref="M79:M142" si="10">+L79*PDArate</f>
        <v>0</v>
      </c>
      <c r="N79" s="9"/>
      <c r="O79" s="32">
        <f t="shared" si="5"/>
        <v>0</v>
      </c>
      <c r="P79" s="32">
        <f t="shared" si="6"/>
        <v>0</v>
      </c>
      <c r="Q79" s="32">
        <f t="shared" si="7"/>
        <v>0</v>
      </c>
    </row>
    <row r="80" spans="1:17" x14ac:dyDescent="0.2">
      <c r="A80" s="70">
        <f t="shared" si="0"/>
        <v>66</v>
      </c>
      <c r="B80" s="303">
        <f t="shared" si="8"/>
        <v>0</v>
      </c>
      <c r="C80" s="122"/>
      <c r="D80" s="532"/>
      <c r="E80" s="106"/>
      <c r="F80" s="106"/>
      <c r="G80" s="4"/>
      <c r="H80" s="40"/>
      <c r="I80" s="60"/>
      <c r="J80" s="8"/>
      <c r="K80" s="237">
        <f t="shared" si="9"/>
        <v>0</v>
      </c>
      <c r="L80" s="95">
        <f t="shared" ref="L80:L143" si="11">ROUND(+H80,1)*K80</f>
        <v>0</v>
      </c>
      <c r="M80" s="352">
        <f t="shared" si="10"/>
        <v>0</v>
      </c>
      <c r="N80" s="9"/>
      <c r="O80" s="32">
        <f t="shared" ref="O80:O143" si="12">IF(+H80 &gt;0, IF(L80&lt;=0,1,0),0)</f>
        <v>0</v>
      </c>
      <c r="P80" s="32">
        <f t="shared" ref="P80:P143" si="13">IF(ISNA(+B80),1,0)</f>
        <v>0</v>
      </c>
      <c r="Q80" s="32">
        <f t="shared" ref="Q80:Q143" si="14">IF(ISERR(+B80),1,0)</f>
        <v>0</v>
      </c>
    </row>
    <row r="81" spans="1:17" x14ac:dyDescent="0.2">
      <c r="A81" s="70">
        <f t="shared" si="0"/>
        <v>67</v>
      </c>
      <c r="B81" s="303">
        <f t="shared" si="8"/>
        <v>0</v>
      </c>
      <c r="C81" s="122"/>
      <c r="D81" s="532"/>
      <c r="E81" s="106"/>
      <c r="F81" s="106"/>
      <c r="G81" s="4"/>
      <c r="H81" s="40"/>
      <c r="I81" s="60"/>
      <c r="J81" s="8"/>
      <c r="K81" s="237">
        <f t="shared" si="9"/>
        <v>0</v>
      </c>
      <c r="L81" s="95">
        <f t="shared" si="11"/>
        <v>0</v>
      </c>
      <c r="M81" s="352">
        <f t="shared" si="10"/>
        <v>0</v>
      </c>
      <c r="N81" s="9"/>
      <c r="O81" s="32">
        <f t="shared" si="12"/>
        <v>0</v>
      </c>
      <c r="P81" s="32">
        <f t="shared" si="13"/>
        <v>0</v>
      </c>
      <c r="Q81" s="32">
        <f t="shared" si="14"/>
        <v>0</v>
      </c>
    </row>
    <row r="82" spans="1:17" x14ac:dyDescent="0.2">
      <c r="A82" s="70">
        <f t="shared" si="0"/>
        <v>68</v>
      </c>
      <c r="B82" s="303">
        <f t="shared" si="8"/>
        <v>0</v>
      </c>
      <c r="C82" s="122"/>
      <c r="D82" s="532"/>
      <c r="E82" s="106"/>
      <c r="F82" s="106"/>
      <c r="G82" s="4"/>
      <c r="H82" s="40"/>
      <c r="I82" s="60"/>
      <c r="J82" s="8"/>
      <c r="K82" s="237">
        <f t="shared" si="9"/>
        <v>0</v>
      </c>
      <c r="L82" s="95">
        <f t="shared" si="11"/>
        <v>0</v>
      </c>
      <c r="M82" s="352">
        <f t="shared" si="10"/>
        <v>0</v>
      </c>
      <c r="N82" s="9"/>
      <c r="O82" s="32">
        <f t="shared" si="12"/>
        <v>0</v>
      </c>
      <c r="P82" s="32">
        <f t="shared" si="13"/>
        <v>0</v>
      </c>
      <c r="Q82" s="32">
        <f t="shared" si="14"/>
        <v>0</v>
      </c>
    </row>
    <row r="83" spans="1:17" x14ac:dyDescent="0.2">
      <c r="A83" s="70">
        <f t="shared" si="0"/>
        <v>69</v>
      </c>
      <c r="B83" s="303">
        <f t="shared" si="8"/>
        <v>0</v>
      </c>
      <c r="C83" s="122"/>
      <c r="D83" s="532"/>
      <c r="E83" s="106"/>
      <c r="F83" s="106"/>
      <c r="G83" s="4"/>
      <c r="H83" s="40"/>
      <c r="I83" s="60"/>
      <c r="J83" s="8"/>
      <c r="K83" s="237">
        <f t="shared" si="9"/>
        <v>0</v>
      </c>
      <c r="L83" s="95">
        <f t="shared" si="11"/>
        <v>0</v>
      </c>
      <c r="M83" s="352">
        <f t="shared" si="10"/>
        <v>0</v>
      </c>
      <c r="N83" s="9"/>
      <c r="O83" s="32">
        <f t="shared" si="12"/>
        <v>0</v>
      </c>
      <c r="P83" s="32">
        <f t="shared" si="13"/>
        <v>0</v>
      </c>
      <c r="Q83" s="32">
        <f t="shared" si="14"/>
        <v>0</v>
      </c>
    </row>
    <row r="84" spans="1:17" x14ac:dyDescent="0.2">
      <c r="A84" s="70">
        <f t="shared" si="0"/>
        <v>70</v>
      </c>
      <c r="B84" s="303">
        <f t="shared" si="8"/>
        <v>0</v>
      </c>
      <c r="C84" s="122"/>
      <c r="D84" s="532"/>
      <c r="E84" s="106"/>
      <c r="F84" s="106"/>
      <c r="G84" s="4"/>
      <c r="H84" s="40"/>
      <c r="I84" s="60"/>
      <c r="J84" s="8"/>
      <c r="K84" s="237">
        <f t="shared" si="9"/>
        <v>0</v>
      </c>
      <c r="L84" s="95">
        <f t="shared" si="11"/>
        <v>0</v>
      </c>
      <c r="M84" s="352">
        <f t="shared" si="10"/>
        <v>0</v>
      </c>
      <c r="N84" s="9"/>
      <c r="O84" s="32">
        <f t="shared" si="12"/>
        <v>0</v>
      </c>
      <c r="P84" s="32">
        <f t="shared" si="13"/>
        <v>0</v>
      </c>
      <c r="Q84" s="32">
        <f t="shared" si="14"/>
        <v>0</v>
      </c>
    </row>
    <row r="85" spans="1:17" x14ac:dyDescent="0.2">
      <c r="A85" s="70">
        <f t="shared" si="0"/>
        <v>71</v>
      </c>
      <c r="B85" s="303">
        <f t="shared" si="8"/>
        <v>0</v>
      </c>
      <c r="C85" s="122"/>
      <c r="D85" s="532"/>
      <c r="E85" s="106"/>
      <c r="F85" s="106"/>
      <c r="G85" s="4"/>
      <c r="H85" s="40"/>
      <c r="I85" s="60"/>
      <c r="J85" s="8"/>
      <c r="K85" s="237">
        <f t="shared" si="9"/>
        <v>0</v>
      </c>
      <c r="L85" s="95">
        <f t="shared" si="11"/>
        <v>0</v>
      </c>
      <c r="M85" s="352">
        <f t="shared" si="10"/>
        <v>0</v>
      </c>
      <c r="N85" s="9"/>
      <c r="O85" s="32">
        <f t="shared" si="12"/>
        <v>0</v>
      </c>
      <c r="P85" s="32">
        <f t="shared" si="13"/>
        <v>0</v>
      </c>
      <c r="Q85" s="32">
        <f t="shared" si="14"/>
        <v>0</v>
      </c>
    </row>
    <row r="86" spans="1:17" x14ac:dyDescent="0.2">
      <c r="A86" s="70">
        <f t="shared" si="0"/>
        <v>72</v>
      </c>
      <c r="B86" s="303">
        <f t="shared" si="8"/>
        <v>0</v>
      </c>
      <c r="C86" s="122"/>
      <c r="D86" s="532"/>
      <c r="E86" s="106"/>
      <c r="F86" s="106"/>
      <c r="G86" s="4"/>
      <c r="H86" s="40"/>
      <c r="I86" s="60"/>
      <c r="J86" s="8"/>
      <c r="K86" s="237">
        <f t="shared" si="9"/>
        <v>0</v>
      </c>
      <c r="L86" s="95">
        <f t="shared" si="11"/>
        <v>0</v>
      </c>
      <c r="M86" s="352">
        <f t="shared" si="10"/>
        <v>0</v>
      </c>
      <c r="N86" s="9"/>
      <c r="O86" s="32">
        <f t="shared" si="12"/>
        <v>0</v>
      </c>
      <c r="P86" s="32">
        <f t="shared" si="13"/>
        <v>0</v>
      </c>
      <c r="Q86" s="32">
        <f t="shared" si="14"/>
        <v>0</v>
      </c>
    </row>
    <row r="87" spans="1:17" x14ac:dyDescent="0.2">
      <c r="A87" s="70">
        <f t="shared" si="0"/>
        <v>73</v>
      </c>
      <c r="B87" s="303">
        <f t="shared" si="8"/>
        <v>0</v>
      </c>
      <c r="C87" s="122"/>
      <c r="D87" s="532"/>
      <c r="E87" s="106"/>
      <c r="F87" s="106"/>
      <c r="G87" s="4"/>
      <c r="H87" s="40"/>
      <c r="I87" s="60"/>
      <c r="J87" s="8"/>
      <c r="K87" s="237">
        <f t="shared" si="9"/>
        <v>0</v>
      </c>
      <c r="L87" s="95">
        <f t="shared" si="11"/>
        <v>0</v>
      </c>
      <c r="M87" s="352">
        <f t="shared" si="10"/>
        <v>0</v>
      </c>
      <c r="N87" s="9"/>
      <c r="O87" s="32">
        <f t="shared" si="12"/>
        <v>0</v>
      </c>
      <c r="P87" s="32">
        <f t="shared" si="13"/>
        <v>0</v>
      </c>
      <c r="Q87" s="32">
        <f t="shared" si="14"/>
        <v>0</v>
      </c>
    </row>
    <row r="88" spans="1:17" x14ac:dyDescent="0.2">
      <c r="A88" s="70">
        <f t="shared" si="0"/>
        <v>74</v>
      </c>
      <c r="B88" s="303">
        <f t="shared" si="8"/>
        <v>0</v>
      </c>
      <c r="C88" s="122"/>
      <c r="D88" s="532"/>
      <c r="E88" s="106"/>
      <c r="F88" s="106"/>
      <c r="G88" s="4"/>
      <c r="H88" s="40"/>
      <c r="I88" s="60"/>
      <c r="J88" s="8"/>
      <c r="K88" s="237">
        <f t="shared" si="9"/>
        <v>0</v>
      </c>
      <c r="L88" s="95">
        <f t="shared" si="11"/>
        <v>0</v>
      </c>
      <c r="M88" s="352">
        <f t="shared" si="10"/>
        <v>0</v>
      </c>
      <c r="N88" s="9"/>
      <c r="O88" s="32">
        <f t="shared" si="12"/>
        <v>0</v>
      </c>
      <c r="P88" s="32">
        <f t="shared" si="13"/>
        <v>0</v>
      </c>
      <c r="Q88" s="32">
        <f t="shared" si="14"/>
        <v>0</v>
      </c>
    </row>
    <row r="89" spans="1:17" x14ac:dyDescent="0.2">
      <c r="A89" s="70">
        <f t="shared" si="0"/>
        <v>75</v>
      </c>
      <c r="B89" s="303">
        <f t="shared" si="8"/>
        <v>0</v>
      </c>
      <c r="C89" s="122"/>
      <c r="D89" s="532"/>
      <c r="E89" s="106"/>
      <c r="F89" s="106"/>
      <c r="G89" s="4"/>
      <c r="H89" s="40"/>
      <c r="I89" s="60"/>
      <c r="J89" s="8"/>
      <c r="K89" s="237">
        <f t="shared" si="9"/>
        <v>0</v>
      </c>
      <c r="L89" s="95">
        <f t="shared" si="11"/>
        <v>0</v>
      </c>
      <c r="M89" s="352">
        <f t="shared" si="10"/>
        <v>0</v>
      </c>
      <c r="N89" s="9"/>
      <c r="O89" s="32">
        <f t="shared" si="12"/>
        <v>0</v>
      </c>
      <c r="P89" s="32">
        <f t="shared" si="13"/>
        <v>0</v>
      </c>
      <c r="Q89" s="32">
        <f t="shared" si="14"/>
        <v>0</v>
      </c>
    </row>
    <row r="90" spans="1:17" x14ac:dyDescent="0.2">
      <c r="A90" s="70">
        <f t="shared" si="0"/>
        <v>76</v>
      </c>
      <c r="B90" s="303">
        <f t="shared" si="8"/>
        <v>0</v>
      </c>
      <c r="C90" s="122"/>
      <c r="D90" s="532"/>
      <c r="E90" s="106"/>
      <c r="F90" s="106"/>
      <c r="G90" s="4"/>
      <c r="H90" s="40"/>
      <c r="I90" s="60"/>
      <c r="J90" s="8"/>
      <c r="K90" s="237">
        <f t="shared" si="9"/>
        <v>0</v>
      </c>
      <c r="L90" s="95">
        <f t="shared" si="11"/>
        <v>0</v>
      </c>
      <c r="M90" s="352">
        <f t="shared" si="10"/>
        <v>0</v>
      </c>
      <c r="N90" s="9"/>
      <c r="O90" s="32">
        <f t="shared" si="12"/>
        <v>0</v>
      </c>
      <c r="P90" s="32">
        <f t="shared" si="13"/>
        <v>0</v>
      </c>
      <c r="Q90" s="32">
        <f t="shared" si="14"/>
        <v>0</v>
      </c>
    </row>
    <row r="91" spans="1:17" x14ac:dyDescent="0.2">
      <c r="A91" s="70">
        <f t="shared" si="0"/>
        <v>77</v>
      </c>
      <c r="B91" s="303">
        <f t="shared" si="8"/>
        <v>0</v>
      </c>
      <c r="C91" s="122"/>
      <c r="D91" s="532"/>
      <c r="E91" s="106"/>
      <c r="F91" s="106"/>
      <c r="G91" s="4"/>
      <c r="H91" s="40"/>
      <c r="I91" s="60"/>
      <c r="J91" s="8"/>
      <c r="K91" s="237">
        <f t="shared" si="9"/>
        <v>0</v>
      </c>
      <c r="L91" s="95">
        <f t="shared" si="11"/>
        <v>0</v>
      </c>
      <c r="M91" s="352">
        <f t="shared" si="10"/>
        <v>0</v>
      </c>
      <c r="N91" s="9"/>
      <c r="O91" s="32">
        <f t="shared" si="12"/>
        <v>0</v>
      </c>
      <c r="P91" s="32">
        <f t="shared" si="13"/>
        <v>0</v>
      </c>
      <c r="Q91" s="32">
        <f t="shared" si="14"/>
        <v>0</v>
      </c>
    </row>
    <row r="92" spans="1:17" x14ac:dyDescent="0.2">
      <c r="A92" s="70">
        <f t="shared" si="0"/>
        <v>78</v>
      </c>
      <c r="B92" s="303">
        <f t="shared" si="8"/>
        <v>0</v>
      </c>
      <c r="C92" s="122"/>
      <c r="D92" s="532"/>
      <c r="E92" s="106"/>
      <c r="F92" s="106"/>
      <c r="G92" s="4"/>
      <c r="H92" s="40"/>
      <c r="I92" s="60"/>
      <c r="J92" s="8"/>
      <c r="K92" s="237">
        <f t="shared" si="9"/>
        <v>0</v>
      </c>
      <c r="L92" s="95">
        <f t="shared" si="11"/>
        <v>0</v>
      </c>
      <c r="M92" s="352">
        <f t="shared" si="10"/>
        <v>0</v>
      </c>
      <c r="N92" s="9"/>
      <c r="O92" s="32">
        <f t="shared" si="12"/>
        <v>0</v>
      </c>
      <c r="P92" s="32">
        <f t="shared" si="13"/>
        <v>0</v>
      </c>
      <c r="Q92" s="32">
        <f t="shared" si="14"/>
        <v>0</v>
      </c>
    </row>
    <row r="93" spans="1:17" x14ac:dyDescent="0.2">
      <c r="A93" s="70">
        <f t="shared" si="0"/>
        <v>79</v>
      </c>
      <c r="B93" s="303">
        <f t="shared" si="8"/>
        <v>0</v>
      </c>
      <c r="C93" s="122"/>
      <c r="D93" s="532"/>
      <c r="E93" s="106"/>
      <c r="F93" s="106"/>
      <c r="G93" s="4"/>
      <c r="H93" s="40"/>
      <c r="I93" s="60"/>
      <c r="J93" s="8"/>
      <c r="K93" s="237">
        <f t="shared" si="9"/>
        <v>0</v>
      </c>
      <c r="L93" s="95">
        <f t="shared" si="11"/>
        <v>0</v>
      </c>
      <c r="M93" s="352">
        <f t="shared" si="10"/>
        <v>0</v>
      </c>
      <c r="N93" s="9"/>
      <c r="O93" s="32">
        <f t="shared" si="12"/>
        <v>0</v>
      </c>
      <c r="P93" s="32">
        <f t="shared" si="13"/>
        <v>0</v>
      </c>
      <c r="Q93" s="32">
        <f t="shared" si="14"/>
        <v>0</v>
      </c>
    </row>
    <row r="94" spans="1:17" x14ac:dyDescent="0.2">
      <c r="A94" s="70">
        <f t="shared" si="0"/>
        <v>80</v>
      </c>
      <c r="B94" s="303">
        <f t="shared" si="8"/>
        <v>0</v>
      </c>
      <c r="C94" s="122"/>
      <c r="D94" s="532"/>
      <c r="E94" s="106"/>
      <c r="F94" s="106"/>
      <c r="G94" s="4"/>
      <c r="H94" s="40"/>
      <c r="I94" s="60"/>
      <c r="J94" s="8"/>
      <c r="K94" s="237">
        <f t="shared" si="9"/>
        <v>0</v>
      </c>
      <c r="L94" s="95">
        <f t="shared" si="11"/>
        <v>0</v>
      </c>
      <c r="M94" s="352">
        <f t="shared" si="10"/>
        <v>0</v>
      </c>
      <c r="N94" s="9"/>
      <c r="O94" s="32">
        <f t="shared" si="12"/>
        <v>0</v>
      </c>
      <c r="P94" s="32">
        <f t="shared" si="13"/>
        <v>0</v>
      </c>
      <c r="Q94" s="32">
        <f t="shared" si="14"/>
        <v>0</v>
      </c>
    </row>
    <row r="95" spans="1:17" x14ac:dyDescent="0.2">
      <c r="A95" s="70">
        <f t="shared" si="0"/>
        <v>81</v>
      </c>
      <c r="B95" s="303">
        <f t="shared" si="8"/>
        <v>0</v>
      </c>
      <c r="C95" s="122"/>
      <c r="D95" s="532"/>
      <c r="E95" s="106"/>
      <c r="F95" s="106"/>
      <c r="G95" s="4"/>
      <c r="H95" s="40"/>
      <c r="I95" s="60"/>
      <c r="J95" s="8"/>
      <c r="K95" s="237">
        <f t="shared" si="9"/>
        <v>0</v>
      </c>
      <c r="L95" s="95">
        <f t="shared" si="11"/>
        <v>0</v>
      </c>
      <c r="M95" s="352">
        <f t="shared" si="10"/>
        <v>0</v>
      </c>
      <c r="N95" s="9"/>
      <c r="O95" s="32">
        <f t="shared" si="12"/>
        <v>0</v>
      </c>
      <c r="P95" s="32">
        <f t="shared" si="13"/>
        <v>0</v>
      </c>
      <c r="Q95" s="32">
        <f t="shared" si="14"/>
        <v>0</v>
      </c>
    </row>
    <row r="96" spans="1:17" x14ac:dyDescent="0.2">
      <c r="A96" s="70">
        <f t="shared" si="0"/>
        <v>82</v>
      </c>
      <c r="B96" s="303">
        <f t="shared" si="8"/>
        <v>0</v>
      </c>
      <c r="C96" s="122"/>
      <c r="D96" s="532"/>
      <c r="E96" s="106"/>
      <c r="F96" s="106"/>
      <c r="G96" s="4"/>
      <c r="H96" s="40"/>
      <c r="I96" s="60"/>
      <c r="J96" s="8"/>
      <c r="K96" s="237">
        <f t="shared" si="9"/>
        <v>0</v>
      </c>
      <c r="L96" s="95">
        <f t="shared" si="11"/>
        <v>0</v>
      </c>
      <c r="M96" s="352">
        <f t="shared" si="10"/>
        <v>0</v>
      </c>
      <c r="N96" s="9"/>
      <c r="O96" s="32">
        <f t="shared" si="12"/>
        <v>0</v>
      </c>
      <c r="P96" s="32">
        <f t="shared" si="13"/>
        <v>0</v>
      </c>
      <c r="Q96" s="32">
        <f t="shared" si="14"/>
        <v>0</v>
      </c>
    </row>
    <row r="97" spans="1:17" x14ac:dyDescent="0.2">
      <c r="A97" s="70">
        <f t="shared" si="0"/>
        <v>83</v>
      </c>
      <c r="B97" s="303">
        <f t="shared" si="8"/>
        <v>0</v>
      </c>
      <c r="C97" s="122"/>
      <c r="D97" s="532"/>
      <c r="E97" s="106"/>
      <c r="F97" s="106"/>
      <c r="G97" s="4"/>
      <c r="H97" s="40"/>
      <c r="I97" s="60"/>
      <c r="J97" s="8"/>
      <c r="K97" s="237">
        <f t="shared" si="9"/>
        <v>0</v>
      </c>
      <c r="L97" s="95">
        <f t="shared" si="11"/>
        <v>0</v>
      </c>
      <c r="M97" s="352">
        <f t="shared" si="10"/>
        <v>0</v>
      </c>
      <c r="N97" s="9"/>
      <c r="O97" s="32">
        <f t="shared" si="12"/>
        <v>0</v>
      </c>
      <c r="P97" s="32">
        <f t="shared" si="13"/>
        <v>0</v>
      </c>
      <c r="Q97" s="32">
        <f t="shared" si="14"/>
        <v>0</v>
      </c>
    </row>
    <row r="98" spans="1:17" x14ac:dyDescent="0.2">
      <c r="A98" s="70">
        <f t="shared" si="0"/>
        <v>84</v>
      </c>
      <c r="B98" s="303">
        <f t="shared" si="8"/>
        <v>0</v>
      </c>
      <c r="C98" s="122"/>
      <c r="D98" s="532"/>
      <c r="E98" s="106"/>
      <c r="F98" s="106"/>
      <c r="G98" s="4"/>
      <c r="H98" s="40"/>
      <c r="I98" s="60"/>
      <c r="J98" s="8"/>
      <c r="K98" s="237">
        <f t="shared" si="9"/>
        <v>0</v>
      </c>
      <c r="L98" s="95">
        <f t="shared" si="11"/>
        <v>0</v>
      </c>
      <c r="M98" s="352">
        <f t="shared" si="10"/>
        <v>0</v>
      </c>
      <c r="N98" s="9"/>
      <c r="O98" s="32">
        <f t="shared" si="12"/>
        <v>0</v>
      </c>
      <c r="P98" s="32">
        <f t="shared" si="13"/>
        <v>0</v>
      </c>
      <c r="Q98" s="32">
        <f t="shared" si="14"/>
        <v>0</v>
      </c>
    </row>
    <row r="99" spans="1:17" x14ac:dyDescent="0.2">
      <c r="A99" s="70">
        <f t="shared" si="0"/>
        <v>85</v>
      </c>
      <c r="B99" s="303">
        <f t="shared" si="8"/>
        <v>0</v>
      </c>
      <c r="C99" s="122"/>
      <c r="D99" s="532"/>
      <c r="E99" s="106"/>
      <c r="F99" s="106"/>
      <c r="G99" s="4"/>
      <c r="H99" s="40"/>
      <c r="I99" s="60"/>
      <c r="J99" s="8"/>
      <c r="K99" s="237">
        <f t="shared" si="9"/>
        <v>0</v>
      </c>
      <c r="L99" s="95">
        <f t="shared" si="11"/>
        <v>0</v>
      </c>
      <c r="M99" s="352">
        <f t="shared" si="10"/>
        <v>0</v>
      </c>
      <c r="N99" s="9"/>
      <c r="O99" s="32">
        <f t="shared" si="12"/>
        <v>0</v>
      </c>
      <c r="P99" s="32">
        <f t="shared" si="13"/>
        <v>0</v>
      </c>
      <c r="Q99" s="32">
        <f t="shared" si="14"/>
        <v>0</v>
      </c>
    </row>
    <row r="100" spans="1:17" x14ac:dyDescent="0.2">
      <c r="A100" s="70">
        <f t="shared" si="0"/>
        <v>86</v>
      </c>
      <c r="B100" s="303">
        <f t="shared" si="8"/>
        <v>0</v>
      </c>
      <c r="C100" s="122"/>
      <c r="D100" s="532"/>
      <c r="E100" s="106"/>
      <c r="F100" s="106"/>
      <c r="G100" s="4"/>
      <c r="H100" s="40"/>
      <c r="I100" s="60"/>
      <c r="J100" s="8"/>
      <c r="K100" s="237">
        <f t="shared" si="9"/>
        <v>0</v>
      </c>
      <c r="L100" s="95">
        <f t="shared" si="11"/>
        <v>0</v>
      </c>
      <c r="M100" s="352">
        <f t="shared" si="10"/>
        <v>0</v>
      </c>
      <c r="N100" s="9"/>
      <c r="O100" s="32">
        <f t="shared" si="12"/>
        <v>0</v>
      </c>
      <c r="P100" s="32">
        <f t="shared" si="13"/>
        <v>0</v>
      </c>
      <c r="Q100" s="32">
        <f t="shared" si="14"/>
        <v>0</v>
      </c>
    </row>
    <row r="101" spans="1:17" x14ac:dyDescent="0.2">
      <c r="A101" s="70">
        <f t="shared" si="0"/>
        <v>87</v>
      </c>
      <c r="B101" s="303">
        <f t="shared" si="8"/>
        <v>0</v>
      </c>
      <c r="C101" s="122"/>
      <c r="D101" s="532"/>
      <c r="E101" s="106"/>
      <c r="F101" s="106"/>
      <c r="G101" s="4"/>
      <c r="H101" s="40"/>
      <c r="I101" s="60"/>
      <c r="J101" s="8"/>
      <c r="K101" s="237">
        <f t="shared" si="9"/>
        <v>0</v>
      </c>
      <c r="L101" s="95">
        <f t="shared" si="11"/>
        <v>0</v>
      </c>
      <c r="M101" s="352">
        <f t="shared" si="10"/>
        <v>0</v>
      </c>
      <c r="N101" s="9"/>
      <c r="O101" s="32">
        <f t="shared" si="12"/>
        <v>0</v>
      </c>
      <c r="P101" s="32">
        <f t="shared" si="13"/>
        <v>0</v>
      </c>
      <c r="Q101" s="32">
        <f t="shared" si="14"/>
        <v>0</v>
      </c>
    </row>
    <row r="102" spans="1:17" x14ac:dyDescent="0.2">
      <c r="A102" s="70">
        <f t="shared" si="0"/>
        <v>88</v>
      </c>
      <c r="B102" s="303">
        <f t="shared" si="8"/>
        <v>0</v>
      </c>
      <c r="C102" s="122"/>
      <c r="D102" s="532"/>
      <c r="E102" s="106"/>
      <c r="F102" s="106"/>
      <c r="G102" s="4"/>
      <c r="H102" s="40"/>
      <c r="I102" s="60"/>
      <c r="J102" s="8"/>
      <c r="K102" s="237">
        <f t="shared" si="9"/>
        <v>0</v>
      </c>
      <c r="L102" s="95">
        <f t="shared" si="11"/>
        <v>0</v>
      </c>
      <c r="M102" s="352">
        <f t="shared" si="10"/>
        <v>0</v>
      </c>
      <c r="N102" s="9"/>
      <c r="O102" s="32">
        <f t="shared" si="12"/>
        <v>0</v>
      </c>
      <c r="P102" s="32">
        <f t="shared" si="13"/>
        <v>0</v>
      </c>
      <c r="Q102" s="32">
        <f t="shared" si="14"/>
        <v>0</v>
      </c>
    </row>
    <row r="103" spans="1:17" x14ac:dyDescent="0.2">
      <c r="A103" s="70">
        <f t="shared" si="0"/>
        <v>89</v>
      </c>
      <c r="B103" s="303">
        <f t="shared" si="8"/>
        <v>0</v>
      </c>
      <c r="C103" s="122"/>
      <c r="D103" s="532"/>
      <c r="E103" s="106"/>
      <c r="F103" s="106"/>
      <c r="G103" s="4"/>
      <c r="H103" s="40"/>
      <c r="I103" s="60"/>
      <c r="J103" s="8"/>
      <c r="K103" s="237">
        <f t="shared" si="9"/>
        <v>0</v>
      </c>
      <c r="L103" s="95">
        <f t="shared" si="11"/>
        <v>0</v>
      </c>
      <c r="M103" s="352">
        <f t="shared" si="10"/>
        <v>0</v>
      </c>
      <c r="N103" s="9"/>
      <c r="O103" s="32">
        <f t="shared" si="12"/>
        <v>0</v>
      </c>
      <c r="P103" s="32">
        <f t="shared" si="13"/>
        <v>0</v>
      </c>
      <c r="Q103" s="32">
        <f t="shared" si="14"/>
        <v>0</v>
      </c>
    </row>
    <row r="104" spans="1:17" x14ac:dyDescent="0.2">
      <c r="A104" s="70">
        <f t="shared" si="0"/>
        <v>90</v>
      </c>
      <c r="B104" s="303">
        <f t="shared" si="8"/>
        <v>0</v>
      </c>
      <c r="C104" s="122"/>
      <c r="D104" s="532"/>
      <c r="E104" s="106"/>
      <c r="F104" s="106"/>
      <c r="G104" s="4"/>
      <c r="H104" s="40"/>
      <c r="I104" s="60"/>
      <c r="J104" s="8"/>
      <c r="K104" s="237">
        <f t="shared" si="9"/>
        <v>0</v>
      </c>
      <c r="L104" s="95">
        <f t="shared" si="11"/>
        <v>0</v>
      </c>
      <c r="M104" s="352">
        <f t="shared" si="10"/>
        <v>0</v>
      </c>
      <c r="N104" s="9"/>
      <c r="O104" s="32">
        <f t="shared" si="12"/>
        <v>0</v>
      </c>
      <c r="P104" s="32">
        <f t="shared" si="13"/>
        <v>0</v>
      </c>
      <c r="Q104" s="32">
        <f t="shared" si="14"/>
        <v>0</v>
      </c>
    </row>
    <row r="105" spans="1:17" x14ac:dyDescent="0.2">
      <c r="A105" s="70">
        <f t="shared" si="0"/>
        <v>91</v>
      </c>
      <c r="B105" s="303">
        <f t="shared" si="8"/>
        <v>0</v>
      </c>
      <c r="C105" s="122"/>
      <c r="D105" s="532"/>
      <c r="E105" s="106"/>
      <c r="F105" s="106"/>
      <c r="G105" s="4"/>
      <c r="H105" s="40"/>
      <c r="I105" s="60"/>
      <c r="J105" s="8"/>
      <c r="K105" s="237">
        <f t="shared" si="9"/>
        <v>0</v>
      </c>
      <c r="L105" s="95">
        <f t="shared" si="11"/>
        <v>0</v>
      </c>
      <c r="M105" s="352">
        <f t="shared" si="10"/>
        <v>0</v>
      </c>
      <c r="N105" s="9"/>
      <c r="O105" s="32">
        <f t="shared" si="12"/>
        <v>0</v>
      </c>
      <c r="P105" s="32">
        <f t="shared" si="13"/>
        <v>0</v>
      </c>
      <c r="Q105" s="32">
        <f t="shared" si="14"/>
        <v>0</v>
      </c>
    </row>
    <row r="106" spans="1:17" x14ac:dyDescent="0.2">
      <c r="A106" s="70">
        <f t="shared" si="0"/>
        <v>92</v>
      </c>
      <c r="B106" s="303">
        <f t="shared" si="8"/>
        <v>0</v>
      </c>
      <c r="C106" s="122"/>
      <c r="D106" s="532"/>
      <c r="E106" s="106"/>
      <c r="F106" s="106"/>
      <c r="G106" s="4"/>
      <c r="H106" s="40"/>
      <c r="I106" s="60"/>
      <c r="J106" s="8"/>
      <c r="K106" s="237">
        <f t="shared" si="9"/>
        <v>0</v>
      </c>
      <c r="L106" s="95">
        <f t="shared" si="11"/>
        <v>0</v>
      </c>
      <c r="M106" s="352">
        <f t="shared" si="10"/>
        <v>0</v>
      </c>
      <c r="N106" s="9"/>
      <c r="O106" s="32">
        <f t="shared" si="12"/>
        <v>0</v>
      </c>
      <c r="P106" s="32">
        <f t="shared" si="13"/>
        <v>0</v>
      </c>
      <c r="Q106" s="32">
        <f t="shared" si="14"/>
        <v>0</v>
      </c>
    </row>
    <row r="107" spans="1:17" x14ac:dyDescent="0.2">
      <c r="A107" s="70">
        <f t="shared" si="0"/>
        <v>93</v>
      </c>
      <c r="B107" s="303">
        <f t="shared" si="8"/>
        <v>0</v>
      </c>
      <c r="C107" s="122"/>
      <c r="D107" s="532"/>
      <c r="E107" s="106"/>
      <c r="F107" s="106"/>
      <c r="G107" s="4"/>
      <c r="H107" s="40"/>
      <c r="I107" s="60"/>
      <c r="J107" s="8"/>
      <c r="K107" s="237">
        <f t="shared" si="9"/>
        <v>0</v>
      </c>
      <c r="L107" s="95">
        <f t="shared" si="11"/>
        <v>0</v>
      </c>
      <c r="M107" s="352">
        <f t="shared" si="10"/>
        <v>0</v>
      </c>
      <c r="N107" s="9"/>
      <c r="O107" s="32">
        <f t="shared" si="12"/>
        <v>0</v>
      </c>
      <c r="P107" s="32">
        <f t="shared" si="13"/>
        <v>0</v>
      </c>
      <c r="Q107" s="32">
        <f t="shared" si="14"/>
        <v>0</v>
      </c>
    </row>
    <row r="108" spans="1:17" x14ac:dyDescent="0.2">
      <c r="A108" s="70">
        <f t="shared" si="0"/>
        <v>94</v>
      </c>
      <c r="B108" s="303">
        <f t="shared" si="8"/>
        <v>0</v>
      </c>
      <c r="C108" s="122"/>
      <c r="D108" s="532"/>
      <c r="E108" s="106"/>
      <c r="F108" s="106"/>
      <c r="G108" s="4"/>
      <c r="H108" s="40"/>
      <c r="I108" s="60"/>
      <c r="J108" s="8"/>
      <c r="K108" s="237">
        <f t="shared" si="9"/>
        <v>0</v>
      </c>
      <c r="L108" s="95">
        <f t="shared" si="11"/>
        <v>0</v>
      </c>
      <c r="M108" s="352">
        <f t="shared" si="10"/>
        <v>0</v>
      </c>
      <c r="N108" s="9"/>
      <c r="O108" s="32">
        <f t="shared" si="12"/>
        <v>0</v>
      </c>
      <c r="P108" s="32">
        <f t="shared" si="13"/>
        <v>0</v>
      </c>
      <c r="Q108" s="32">
        <f t="shared" si="14"/>
        <v>0</v>
      </c>
    </row>
    <row r="109" spans="1:17" x14ac:dyDescent="0.2">
      <c r="A109" s="70">
        <f t="shared" si="0"/>
        <v>95</v>
      </c>
      <c r="B109" s="303">
        <f t="shared" si="8"/>
        <v>0</v>
      </c>
      <c r="C109" s="122"/>
      <c r="D109" s="532"/>
      <c r="E109" s="106"/>
      <c r="F109" s="106"/>
      <c r="G109" s="4"/>
      <c r="H109" s="40"/>
      <c r="I109" s="60"/>
      <c r="J109" s="8"/>
      <c r="K109" s="237">
        <f t="shared" si="9"/>
        <v>0</v>
      </c>
      <c r="L109" s="95">
        <f t="shared" si="11"/>
        <v>0</v>
      </c>
      <c r="M109" s="352">
        <f t="shared" si="10"/>
        <v>0</v>
      </c>
      <c r="N109" s="9"/>
      <c r="O109" s="32">
        <f t="shared" si="12"/>
        <v>0</v>
      </c>
      <c r="P109" s="32">
        <f t="shared" si="13"/>
        <v>0</v>
      </c>
      <c r="Q109" s="32">
        <f t="shared" si="14"/>
        <v>0</v>
      </c>
    </row>
    <row r="110" spans="1:17" x14ac:dyDescent="0.2">
      <c r="A110" s="70">
        <f t="shared" si="0"/>
        <v>96</v>
      </c>
      <c r="B110" s="303">
        <f t="shared" si="8"/>
        <v>0</v>
      </c>
      <c r="C110" s="122"/>
      <c r="D110" s="532"/>
      <c r="E110" s="106"/>
      <c r="F110" s="106"/>
      <c r="G110" s="4"/>
      <c r="H110" s="40"/>
      <c r="I110" s="60"/>
      <c r="J110" s="8"/>
      <c r="K110" s="237">
        <f t="shared" si="9"/>
        <v>0</v>
      </c>
      <c r="L110" s="95">
        <f t="shared" si="11"/>
        <v>0</v>
      </c>
      <c r="M110" s="352">
        <f t="shared" si="10"/>
        <v>0</v>
      </c>
      <c r="N110" s="9"/>
      <c r="O110" s="32">
        <f t="shared" si="12"/>
        <v>0</v>
      </c>
      <c r="P110" s="32">
        <f t="shared" si="13"/>
        <v>0</v>
      </c>
      <c r="Q110" s="32">
        <f t="shared" si="14"/>
        <v>0</v>
      </c>
    </row>
    <row r="111" spans="1:17" x14ac:dyDescent="0.2">
      <c r="A111" s="70">
        <f t="shared" si="0"/>
        <v>97</v>
      </c>
      <c r="B111" s="303">
        <f t="shared" si="8"/>
        <v>0</v>
      </c>
      <c r="C111" s="122"/>
      <c r="D111" s="532"/>
      <c r="E111" s="106"/>
      <c r="F111" s="106"/>
      <c r="G111" s="4"/>
      <c r="H111" s="40"/>
      <c r="I111" s="60"/>
      <c r="J111" s="8"/>
      <c r="K111" s="237">
        <f t="shared" si="9"/>
        <v>0</v>
      </c>
      <c r="L111" s="95">
        <f t="shared" si="11"/>
        <v>0</v>
      </c>
      <c r="M111" s="352">
        <f t="shared" si="10"/>
        <v>0</v>
      </c>
      <c r="N111" s="9"/>
      <c r="O111" s="32">
        <f t="shared" si="12"/>
        <v>0</v>
      </c>
      <c r="P111" s="32">
        <f t="shared" si="13"/>
        <v>0</v>
      </c>
      <c r="Q111" s="32">
        <f t="shared" si="14"/>
        <v>0</v>
      </c>
    </row>
    <row r="112" spans="1:17" x14ac:dyDescent="0.2">
      <c r="A112" s="70">
        <f t="shared" si="0"/>
        <v>98</v>
      </c>
      <c r="B112" s="303">
        <f t="shared" si="8"/>
        <v>0</v>
      </c>
      <c r="C112" s="122"/>
      <c r="D112" s="532"/>
      <c r="E112" s="106"/>
      <c r="F112" s="106"/>
      <c r="G112" s="4"/>
      <c r="H112" s="40"/>
      <c r="I112" s="60"/>
      <c r="J112" s="8"/>
      <c r="K112" s="237">
        <f t="shared" si="9"/>
        <v>0</v>
      </c>
      <c r="L112" s="95">
        <f t="shared" si="11"/>
        <v>0</v>
      </c>
      <c r="M112" s="352">
        <f t="shared" si="10"/>
        <v>0</v>
      </c>
      <c r="N112" s="9"/>
      <c r="O112" s="32">
        <f t="shared" si="12"/>
        <v>0</v>
      </c>
      <c r="P112" s="32">
        <f t="shared" si="13"/>
        <v>0</v>
      </c>
      <c r="Q112" s="32">
        <f t="shared" si="14"/>
        <v>0</v>
      </c>
    </row>
    <row r="113" spans="1:17" x14ac:dyDescent="0.2">
      <c r="A113" s="70">
        <f t="shared" si="0"/>
        <v>99</v>
      </c>
      <c r="B113" s="303">
        <f t="shared" si="8"/>
        <v>0</v>
      </c>
      <c r="C113" s="122"/>
      <c r="D113" s="532"/>
      <c r="E113" s="106"/>
      <c r="F113" s="106"/>
      <c r="G113" s="4"/>
      <c r="H113" s="40"/>
      <c r="I113" s="60"/>
      <c r="J113" s="8"/>
      <c r="K113" s="237">
        <f t="shared" si="9"/>
        <v>0</v>
      </c>
      <c r="L113" s="95">
        <f t="shared" si="11"/>
        <v>0</v>
      </c>
      <c r="M113" s="352">
        <f t="shared" si="10"/>
        <v>0</v>
      </c>
      <c r="N113" s="9"/>
      <c r="O113" s="32">
        <f t="shared" si="12"/>
        <v>0</v>
      </c>
      <c r="P113" s="32">
        <f t="shared" si="13"/>
        <v>0</v>
      </c>
      <c r="Q113" s="32">
        <f t="shared" si="14"/>
        <v>0</v>
      </c>
    </row>
    <row r="114" spans="1:17" x14ac:dyDescent="0.2">
      <c r="A114" s="70">
        <f t="shared" si="0"/>
        <v>100</v>
      </c>
      <c r="B114" s="303">
        <f t="shared" si="8"/>
        <v>0</v>
      </c>
      <c r="C114" s="122"/>
      <c r="D114" s="532"/>
      <c r="E114" s="106"/>
      <c r="F114" s="106"/>
      <c r="G114" s="4"/>
      <c r="H114" s="40"/>
      <c r="I114" s="60"/>
      <c r="J114" s="8"/>
      <c r="K114" s="237">
        <f t="shared" si="9"/>
        <v>0</v>
      </c>
      <c r="L114" s="95">
        <f t="shared" si="11"/>
        <v>0</v>
      </c>
      <c r="M114" s="352">
        <f t="shared" si="10"/>
        <v>0</v>
      </c>
      <c r="N114" s="9"/>
      <c r="O114" s="32">
        <f t="shared" si="12"/>
        <v>0</v>
      </c>
      <c r="P114" s="32">
        <f t="shared" si="13"/>
        <v>0</v>
      </c>
      <c r="Q114" s="32">
        <f t="shared" si="14"/>
        <v>0</v>
      </c>
    </row>
    <row r="115" spans="1:17" x14ac:dyDescent="0.2">
      <c r="A115" s="70">
        <f t="shared" si="0"/>
        <v>101</v>
      </c>
      <c r="B115" s="303">
        <f t="shared" si="8"/>
        <v>0</v>
      </c>
      <c r="C115" s="122"/>
      <c r="D115" s="532"/>
      <c r="E115" s="106"/>
      <c r="F115" s="106"/>
      <c r="G115" s="4"/>
      <c r="H115" s="40"/>
      <c r="I115" s="60"/>
      <c r="J115" s="8"/>
      <c r="K115" s="237">
        <f t="shared" si="9"/>
        <v>0</v>
      </c>
      <c r="L115" s="95">
        <f t="shared" si="11"/>
        <v>0</v>
      </c>
      <c r="M115" s="352">
        <f t="shared" si="10"/>
        <v>0</v>
      </c>
      <c r="N115" s="9"/>
      <c r="O115" s="32">
        <f t="shared" si="12"/>
        <v>0</v>
      </c>
      <c r="P115" s="32">
        <f t="shared" si="13"/>
        <v>0</v>
      </c>
      <c r="Q115" s="32">
        <f t="shared" si="14"/>
        <v>0</v>
      </c>
    </row>
    <row r="116" spans="1:17" x14ac:dyDescent="0.2">
      <c r="A116" s="70">
        <f t="shared" si="0"/>
        <v>102</v>
      </c>
      <c r="B116" s="303">
        <f t="shared" si="8"/>
        <v>0</v>
      </c>
      <c r="C116" s="122"/>
      <c r="D116" s="532"/>
      <c r="E116" s="106"/>
      <c r="F116" s="106"/>
      <c r="G116" s="4"/>
      <c r="H116" s="40"/>
      <c r="I116" s="60"/>
      <c r="J116" s="8"/>
      <c r="K116" s="237">
        <f t="shared" si="9"/>
        <v>0</v>
      </c>
      <c r="L116" s="95">
        <f t="shared" si="11"/>
        <v>0</v>
      </c>
      <c r="M116" s="352">
        <f t="shared" si="10"/>
        <v>0</v>
      </c>
      <c r="N116" s="9"/>
      <c r="O116" s="32">
        <f t="shared" si="12"/>
        <v>0</v>
      </c>
      <c r="P116" s="32">
        <f t="shared" si="13"/>
        <v>0</v>
      </c>
      <c r="Q116" s="32">
        <f t="shared" si="14"/>
        <v>0</v>
      </c>
    </row>
    <row r="117" spans="1:17" x14ac:dyDescent="0.2">
      <c r="A117" s="70">
        <f t="shared" si="0"/>
        <v>103</v>
      </c>
      <c r="B117" s="303">
        <f t="shared" si="8"/>
        <v>0</v>
      </c>
      <c r="C117" s="122"/>
      <c r="D117" s="532"/>
      <c r="E117" s="106"/>
      <c r="F117" s="106"/>
      <c r="G117" s="4"/>
      <c r="H117" s="40"/>
      <c r="I117" s="60"/>
      <c r="J117" s="8"/>
      <c r="K117" s="237">
        <f t="shared" si="9"/>
        <v>0</v>
      </c>
      <c r="L117" s="95">
        <f t="shared" si="11"/>
        <v>0</v>
      </c>
      <c r="M117" s="352">
        <f t="shared" si="10"/>
        <v>0</v>
      </c>
      <c r="N117" s="9"/>
      <c r="O117" s="32">
        <f t="shared" si="12"/>
        <v>0</v>
      </c>
      <c r="P117" s="32">
        <f t="shared" si="13"/>
        <v>0</v>
      </c>
      <c r="Q117" s="32">
        <f t="shared" si="14"/>
        <v>0</v>
      </c>
    </row>
    <row r="118" spans="1:17" x14ac:dyDescent="0.2">
      <c r="A118" s="70">
        <f t="shared" si="0"/>
        <v>104</v>
      </c>
      <c r="B118" s="303">
        <f t="shared" si="8"/>
        <v>0</v>
      </c>
      <c r="C118" s="122"/>
      <c r="D118" s="532"/>
      <c r="E118" s="106"/>
      <c r="F118" s="106"/>
      <c r="G118" s="4"/>
      <c r="H118" s="40"/>
      <c r="I118" s="60"/>
      <c r="J118" s="8"/>
      <c r="K118" s="237">
        <f t="shared" si="9"/>
        <v>0</v>
      </c>
      <c r="L118" s="95">
        <f t="shared" si="11"/>
        <v>0</v>
      </c>
      <c r="M118" s="352">
        <f t="shared" si="10"/>
        <v>0</v>
      </c>
      <c r="N118" s="9"/>
      <c r="O118" s="32">
        <f t="shared" si="12"/>
        <v>0</v>
      </c>
      <c r="P118" s="32">
        <f t="shared" si="13"/>
        <v>0</v>
      </c>
      <c r="Q118" s="32">
        <f t="shared" si="14"/>
        <v>0</v>
      </c>
    </row>
    <row r="119" spans="1:17" x14ac:dyDescent="0.2">
      <c r="A119" s="70">
        <f t="shared" si="0"/>
        <v>105</v>
      </c>
      <c r="B119" s="303">
        <f t="shared" si="8"/>
        <v>0</v>
      </c>
      <c r="C119" s="122"/>
      <c r="D119" s="532"/>
      <c r="E119" s="106"/>
      <c r="F119" s="106"/>
      <c r="G119" s="4"/>
      <c r="H119" s="40"/>
      <c r="I119" s="60"/>
      <c r="J119" s="8"/>
      <c r="K119" s="237">
        <f t="shared" si="9"/>
        <v>0</v>
      </c>
      <c r="L119" s="95">
        <f t="shared" si="11"/>
        <v>0</v>
      </c>
      <c r="M119" s="352">
        <f t="shared" si="10"/>
        <v>0</v>
      </c>
      <c r="N119" s="9"/>
      <c r="O119" s="32">
        <f t="shared" si="12"/>
        <v>0</v>
      </c>
      <c r="P119" s="32">
        <f t="shared" si="13"/>
        <v>0</v>
      </c>
      <c r="Q119" s="32">
        <f t="shared" si="14"/>
        <v>0</v>
      </c>
    </row>
    <row r="120" spans="1:17" x14ac:dyDescent="0.2">
      <c r="A120" s="70">
        <f t="shared" si="0"/>
        <v>106</v>
      </c>
      <c r="B120" s="303">
        <f t="shared" si="8"/>
        <v>0</v>
      </c>
      <c r="C120" s="122"/>
      <c r="D120" s="532"/>
      <c r="E120" s="106"/>
      <c r="F120" s="106"/>
      <c r="G120" s="4"/>
      <c r="H120" s="40"/>
      <c r="I120" s="60"/>
      <c r="J120" s="8"/>
      <c r="K120" s="237">
        <f t="shared" si="9"/>
        <v>0</v>
      </c>
      <c r="L120" s="95">
        <f t="shared" si="11"/>
        <v>0</v>
      </c>
      <c r="M120" s="352">
        <f t="shared" si="10"/>
        <v>0</v>
      </c>
      <c r="N120" s="9"/>
      <c r="O120" s="32">
        <f t="shared" si="12"/>
        <v>0</v>
      </c>
      <c r="P120" s="32">
        <f t="shared" si="13"/>
        <v>0</v>
      </c>
      <c r="Q120" s="32">
        <f t="shared" si="14"/>
        <v>0</v>
      </c>
    </row>
    <row r="121" spans="1:17" x14ac:dyDescent="0.2">
      <c r="A121" s="70">
        <f t="shared" si="0"/>
        <v>107</v>
      </c>
      <c r="B121" s="303">
        <f t="shared" si="8"/>
        <v>0</v>
      </c>
      <c r="C121" s="122"/>
      <c r="D121" s="532"/>
      <c r="E121" s="106"/>
      <c r="F121" s="106"/>
      <c r="G121" s="4"/>
      <c r="H121" s="40"/>
      <c r="I121" s="60"/>
      <c r="J121" s="8"/>
      <c r="K121" s="237">
        <f t="shared" si="9"/>
        <v>0</v>
      </c>
      <c r="L121" s="95">
        <f t="shared" si="11"/>
        <v>0</v>
      </c>
      <c r="M121" s="352">
        <f t="shared" si="10"/>
        <v>0</v>
      </c>
      <c r="N121" s="9"/>
      <c r="O121" s="32">
        <f t="shared" si="12"/>
        <v>0</v>
      </c>
      <c r="P121" s="32">
        <f t="shared" si="13"/>
        <v>0</v>
      </c>
      <c r="Q121" s="32">
        <f t="shared" si="14"/>
        <v>0</v>
      </c>
    </row>
    <row r="122" spans="1:17" x14ac:dyDescent="0.2">
      <c r="A122" s="70">
        <f t="shared" si="0"/>
        <v>108</v>
      </c>
      <c r="B122" s="303">
        <f t="shared" si="8"/>
        <v>0</v>
      </c>
      <c r="C122" s="122"/>
      <c r="D122" s="532"/>
      <c r="E122" s="106"/>
      <c r="F122" s="106"/>
      <c r="G122" s="4"/>
      <c r="H122" s="40"/>
      <c r="I122" s="60"/>
      <c r="J122" s="8"/>
      <c r="K122" s="237">
        <f t="shared" si="9"/>
        <v>0</v>
      </c>
      <c r="L122" s="95">
        <f t="shared" si="11"/>
        <v>0</v>
      </c>
      <c r="M122" s="352">
        <f t="shared" si="10"/>
        <v>0</v>
      </c>
      <c r="N122" s="9"/>
      <c r="O122" s="32">
        <f t="shared" si="12"/>
        <v>0</v>
      </c>
      <c r="P122" s="32">
        <f t="shared" si="13"/>
        <v>0</v>
      </c>
      <c r="Q122" s="32">
        <f t="shared" si="14"/>
        <v>0</v>
      </c>
    </row>
    <row r="123" spans="1:17" x14ac:dyDescent="0.2">
      <c r="A123" s="70">
        <f t="shared" si="0"/>
        <v>109</v>
      </c>
      <c r="B123" s="303">
        <f t="shared" si="8"/>
        <v>0</v>
      </c>
      <c r="C123" s="122"/>
      <c r="D123" s="532"/>
      <c r="E123" s="106"/>
      <c r="F123" s="106"/>
      <c r="G123" s="4"/>
      <c r="H123" s="40"/>
      <c r="I123" s="60"/>
      <c r="J123" s="8"/>
      <c r="K123" s="237">
        <f t="shared" si="9"/>
        <v>0</v>
      </c>
      <c r="L123" s="95">
        <f t="shared" si="11"/>
        <v>0</v>
      </c>
      <c r="M123" s="352">
        <f t="shared" si="10"/>
        <v>0</v>
      </c>
      <c r="N123" s="9"/>
      <c r="O123" s="32">
        <f t="shared" si="12"/>
        <v>0</v>
      </c>
      <c r="P123" s="32">
        <f t="shared" si="13"/>
        <v>0</v>
      </c>
      <c r="Q123" s="32">
        <f t="shared" si="14"/>
        <v>0</v>
      </c>
    </row>
    <row r="124" spans="1:17" x14ac:dyDescent="0.2">
      <c r="A124" s="70">
        <f t="shared" si="0"/>
        <v>110</v>
      </c>
      <c r="B124" s="303">
        <f t="shared" si="8"/>
        <v>0</v>
      </c>
      <c r="C124" s="122"/>
      <c r="D124" s="532"/>
      <c r="E124" s="106"/>
      <c r="F124" s="106"/>
      <c r="G124" s="4"/>
      <c r="H124" s="40"/>
      <c r="I124" s="60"/>
      <c r="J124" s="8"/>
      <c r="K124" s="237">
        <f t="shared" si="9"/>
        <v>0</v>
      </c>
      <c r="L124" s="95">
        <f t="shared" si="11"/>
        <v>0</v>
      </c>
      <c r="M124" s="352">
        <f t="shared" si="10"/>
        <v>0</v>
      </c>
      <c r="N124" s="9"/>
      <c r="O124" s="32">
        <f t="shared" si="12"/>
        <v>0</v>
      </c>
      <c r="P124" s="32">
        <f t="shared" si="13"/>
        <v>0</v>
      </c>
      <c r="Q124" s="32">
        <f t="shared" si="14"/>
        <v>0</v>
      </c>
    </row>
    <row r="125" spans="1:17" x14ac:dyDescent="0.2">
      <c r="A125" s="70">
        <f t="shared" si="0"/>
        <v>111</v>
      </c>
      <c r="B125" s="303">
        <f t="shared" si="8"/>
        <v>0</v>
      </c>
      <c r="C125" s="122"/>
      <c r="D125" s="532"/>
      <c r="E125" s="106"/>
      <c r="F125" s="106"/>
      <c r="G125" s="4"/>
      <c r="H125" s="40"/>
      <c r="I125" s="60"/>
      <c r="J125" s="8"/>
      <c r="K125" s="237">
        <f t="shared" si="9"/>
        <v>0</v>
      </c>
      <c r="L125" s="95">
        <f t="shared" si="11"/>
        <v>0</v>
      </c>
      <c r="M125" s="352">
        <f t="shared" si="10"/>
        <v>0</v>
      </c>
      <c r="N125" s="9"/>
      <c r="O125" s="32">
        <f t="shared" si="12"/>
        <v>0</v>
      </c>
      <c r="P125" s="32">
        <f t="shared" si="13"/>
        <v>0</v>
      </c>
      <c r="Q125" s="32">
        <f t="shared" si="14"/>
        <v>0</v>
      </c>
    </row>
    <row r="126" spans="1:17" x14ac:dyDescent="0.2">
      <c r="A126" s="70">
        <f t="shared" si="0"/>
        <v>112</v>
      </c>
      <c r="B126" s="303">
        <f t="shared" si="8"/>
        <v>0</v>
      </c>
      <c r="C126" s="122"/>
      <c r="D126" s="532"/>
      <c r="E126" s="106"/>
      <c r="F126" s="106"/>
      <c r="G126" s="4"/>
      <c r="H126" s="40"/>
      <c r="I126" s="60"/>
      <c r="J126" s="8"/>
      <c r="K126" s="237">
        <f t="shared" si="9"/>
        <v>0</v>
      </c>
      <c r="L126" s="95">
        <f t="shared" si="11"/>
        <v>0</v>
      </c>
      <c r="M126" s="352">
        <f t="shared" si="10"/>
        <v>0</v>
      </c>
      <c r="N126" s="9"/>
      <c r="O126" s="32">
        <f t="shared" si="12"/>
        <v>0</v>
      </c>
      <c r="P126" s="32">
        <f t="shared" si="13"/>
        <v>0</v>
      </c>
      <c r="Q126" s="32">
        <f t="shared" si="14"/>
        <v>0</v>
      </c>
    </row>
    <row r="127" spans="1:17" x14ac:dyDescent="0.2">
      <c r="A127" s="70">
        <f t="shared" si="0"/>
        <v>113</v>
      </c>
      <c r="B127" s="303">
        <f t="shared" si="8"/>
        <v>0</v>
      </c>
      <c r="C127" s="122"/>
      <c r="D127" s="532"/>
      <c r="E127" s="106"/>
      <c r="F127" s="106"/>
      <c r="G127" s="4"/>
      <c r="H127" s="40"/>
      <c r="I127" s="60"/>
      <c r="J127" s="8"/>
      <c r="K127" s="237">
        <f t="shared" si="9"/>
        <v>0</v>
      </c>
      <c r="L127" s="95">
        <f t="shared" si="11"/>
        <v>0</v>
      </c>
      <c r="M127" s="352">
        <f t="shared" si="10"/>
        <v>0</v>
      </c>
      <c r="N127" s="9"/>
      <c r="O127" s="32">
        <f t="shared" si="12"/>
        <v>0</v>
      </c>
      <c r="P127" s="32">
        <f t="shared" si="13"/>
        <v>0</v>
      </c>
      <c r="Q127" s="32">
        <f t="shared" si="14"/>
        <v>0</v>
      </c>
    </row>
    <row r="128" spans="1:17" x14ac:dyDescent="0.2">
      <c r="A128" s="70">
        <f t="shared" si="0"/>
        <v>114</v>
      </c>
      <c r="B128" s="303">
        <f t="shared" si="8"/>
        <v>0</v>
      </c>
      <c r="C128" s="122"/>
      <c r="D128" s="532"/>
      <c r="E128" s="106"/>
      <c r="F128" s="106"/>
      <c r="G128" s="4"/>
      <c r="H128" s="40"/>
      <c r="I128" s="60"/>
      <c r="J128" s="8"/>
      <c r="K128" s="237">
        <f t="shared" si="9"/>
        <v>0</v>
      </c>
      <c r="L128" s="95">
        <f t="shared" si="11"/>
        <v>0</v>
      </c>
      <c r="M128" s="352">
        <f t="shared" si="10"/>
        <v>0</v>
      </c>
      <c r="N128" s="9"/>
      <c r="O128" s="32">
        <f t="shared" si="12"/>
        <v>0</v>
      </c>
      <c r="P128" s="32">
        <f t="shared" si="13"/>
        <v>0</v>
      </c>
      <c r="Q128" s="32">
        <f t="shared" si="14"/>
        <v>0</v>
      </c>
    </row>
    <row r="129" spans="1:17" x14ac:dyDescent="0.2">
      <c r="A129" s="70">
        <f t="shared" si="0"/>
        <v>115</v>
      </c>
      <c r="B129" s="303">
        <f t="shared" si="8"/>
        <v>0</v>
      </c>
      <c r="C129" s="122"/>
      <c r="D129" s="532"/>
      <c r="E129" s="106"/>
      <c r="F129" s="106"/>
      <c r="G129" s="4"/>
      <c r="H129" s="40"/>
      <c r="I129" s="60"/>
      <c r="J129" s="8"/>
      <c r="K129" s="237">
        <f t="shared" si="9"/>
        <v>0</v>
      </c>
      <c r="L129" s="95">
        <f t="shared" si="11"/>
        <v>0</v>
      </c>
      <c r="M129" s="352">
        <f t="shared" si="10"/>
        <v>0</v>
      </c>
      <c r="N129" s="9"/>
      <c r="O129" s="32">
        <f t="shared" si="12"/>
        <v>0</v>
      </c>
      <c r="P129" s="32">
        <f t="shared" si="13"/>
        <v>0</v>
      </c>
      <c r="Q129" s="32">
        <f t="shared" si="14"/>
        <v>0</v>
      </c>
    </row>
    <row r="130" spans="1:17" x14ac:dyDescent="0.2">
      <c r="A130" s="70">
        <f t="shared" si="0"/>
        <v>116</v>
      </c>
      <c r="B130" s="303">
        <f t="shared" si="8"/>
        <v>0</v>
      </c>
      <c r="C130" s="122"/>
      <c r="D130" s="532"/>
      <c r="E130" s="106"/>
      <c r="F130" s="106"/>
      <c r="G130" s="4"/>
      <c r="H130" s="40"/>
      <c r="I130" s="60"/>
      <c r="J130" s="8"/>
      <c r="K130" s="237">
        <f t="shared" si="9"/>
        <v>0</v>
      </c>
      <c r="L130" s="95">
        <f t="shared" si="11"/>
        <v>0</v>
      </c>
      <c r="M130" s="352">
        <f t="shared" si="10"/>
        <v>0</v>
      </c>
      <c r="N130" s="9"/>
      <c r="O130" s="32">
        <f t="shared" si="12"/>
        <v>0</v>
      </c>
      <c r="P130" s="32">
        <f t="shared" si="13"/>
        <v>0</v>
      </c>
      <c r="Q130" s="32">
        <f t="shared" si="14"/>
        <v>0</v>
      </c>
    </row>
    <row r="131" spans="1:17" x14ac:dyDescent="0.2">
      <c r="A131" s="70">
        <f t="shared" si="0"/>
        <v>117</v>
      </c>
      <c r="B131" s="303">
        <f t="shared" si="8"/>
        <v>0</v>
      </c>
      <c r="C131" s="122"/>
      <c r="D131" s="532"/>
      <c r="E131" s="106"/>
      <c r="F131" s="106"/>
      <c r="G131" s="4"/>
      <c r="H131" s="40"/>
      <c r="I131" s="60"/>
      <c r="J131" s="8"/>
      <c r="K131" s="237">
        <f t="shared" si="9"/>
        <v>0</v>
      </c>
      <c r="L131" s="95">
        <f t="shared" si="11"/>
        <v>0</v>
      </c>
      <c r="M131" s="352">
        <f t="shared" si="10"/>
        <v>0</v>
      </c>
      <c r="N131" s="9"/>
      <c r="O131" s="32">
        <f t="shared" si="12"/>
        <v>0</v>
      </c>
      <c r="P131" s="32">
        <f t="shared" si="13"/>
        <v>0</v>
      </c>
      <c r="Q131" s="32">
        <f t="shared" si="14"/>
        <v>0</v>
      </c>
    </row>
    <row r="132" spans="1:17" x14ac:dyDescent="0.2">
      <c r="A132" s="70">
        <f t="shared" si="0"/>
        <v>118</v>
      </c>
      <c r="B132" s="303">
        <f t="shared" si="8"/>
        <v>0</v>
      </c>
      <c r="C132" s="122"/>
      <c r="D132" s="532"/>
      <c r="E132" s="106"/>
      <c r="F132" s="106"/>
      <c r="G132" s="4"/>
      <c r="H132" s="40"/>
      <c r="I132" s="60"/>
      <c r="J132" s="8"/>
      <c r="K132" s="237">
        <f t="shared" si="9"/>
        <v>0</v>
      </c>
      <c r="L132" s="95">
        <f t="shared" si="11"/>
        <v>0</v>
      </c>
      <c r="M132" s="352">
        <f t="shared" si="10"/>
        <v>0</v>
      </c>
      <c r="N132" s="9"/>
      <c r="O132" s="32">
        <f t="shared" si="12"/>
        <v>0</v>
      </c>
      <c r="P132" s="32">
        <f t="shared" si="13"/>
        <v>0</v>
      </c>
      <c r="Q132" s="32">
        <f t="shared" si="14"/>
        <v>0</v>
      </c>
    </row>
    <row r="133" spans="1:17" x14ac:dyDescent="0.2">
      <c r="A133" s="70">
        <f t="shared" si="0"/>
        <v>119</v>
      </c>
      <c r="B133" s="303">
        <f t="shared" si="8"/>
        <v>0</v>
      </c>
      <c r="C133" s="122"/>
      <c r="D133" s="532"/>
      <c r="E133" s="106"/>
      <c r="F133" s="106"/>
      <c r="G133" s="4"/>
      <c r="H133" s="40"/>
      <c r="I133" s="60"/>
      <c r="J133" s="8"/>
      <c r="K133" s="237">
        <f t="shared" si="9"/>
        <v>0</v>
      </c>
      <c r="L133" s="95">
        <f t="shared" si="11"/>
        <v>0</v>
      </c>
      <c r="M133" s="352">
        <f t="shared" si="10"/>
        <v>0</v>
      </c>
      <c r="N133" s="9"/>
      <c r="O133" s="32">
        <f t="shared" si="12"/>
        <v>0</v>
      </c>
      <c r="P133" s="32">
        <f t="shared" si="13"/>
        <v>0</v>
      </c>
      <c r="Q133" s="32">
        <f t="shared" si="14"/>
        <v>0</v>
      </c>
    </row>
    <row r="134" spans="1:17" x14ac:dyDescent="0.2">
      <c r="A134" s="70">
        <f t="shared" si="0"/>
        <v>120</v>
      </c>
      <c r="B134" s="303">
        <f t="shared" si="8"/>
        <v>0</v>
      </c>
      <c r="C134" s="122"/>
      <c r="D134" s="532"/>
      <c r="E134" s="106"/>
      <c r="F134" s="106"/>
      <c r="G134" s="4"/>
      <c r="H134" s="40"/>
      <c r="I134" s="60"/>
      <c r="J134" s="8"/>
      <c r="K134" s="237">
        <f t="shared" si="9"/>
        <v>0</v>
      </c>
      <c r="L134" s="95">
        <f t="shared" si="11"/>
        <v>0</v>
      </c>
      <c r="M134" s="352">
        <f t="shared" si="10"/>
        <v>0</v>
      </c>
      <c r="N134" s="9"/>
      <c r="O134" s="32">
        <f t="shared" si="12"/>
        <v>0</v>
      </c>
      <c r="P134" s="32">
        <f t="shared" si="13"/>
        <v>0</v>
      </c>
      <c r="Q134" s="32">
        <f t="shared" si="14"/>
        <v>0</v>
      </c>
    </row>
    <row r="135" spans="1:17" x14ac:dyDescent="0.2">
      <c r="A135" s="70">
        <f t="shared" si="0"/>
        <v>121</v>
      </c>
      <c r="B135" s="303">
        <f t="shared" si="8"/>
        <v>0</v>
      </c>
      <c r="C135" s="122"/>
      <c r="D135" s="532"/>
      <c r="E135" s="106"/>
      <c r="F135" s="106"/>
      <c r="G135" s="4"/>
      <c r="H135" s="40"/>
      <c r="I135" s="60"/>
      <c r="J135" s="8"/>
      <c r="K135" s="237">
        <f t="shared" si="9"/>
        <v>0</v>
      </c>
      <c r="L135" s="95">
        <f t="shared" si="11"/>
        <v>0</v>
      </c>
      <c r="M135" s="352">
        <f t="shared" si="10"/>
        <v>0</v>
      </c>
      <c r="N135" s="9"/>
      <c r="O135" s="32">
        <f t="shared" si="12"/>
        <v>0</v>
      </c>
      <c r="P135" s="32">
        <f t="shared" si="13"/>
        <v>0</v>
      </c>
      <c r="Q135" s="32">
        <f t="shared" si="14"/>
        <v>0</v>
      </c>
    </row>
    <row r="136" spans="1:17" x14ac:dyDescent="0.2">
      <c r="A136" s="70">
        <f t="shared" si="0"/>
        <v>122</v>
      </c>
      <c r="B136" s="303">
        <f t="shared" si="8"/>
        <v>0</v>
      </c>
      <c r="C136" s="122"/>
      <c r="D136" s="532"/>
      <c r="E136" s="106"/>
      <c r="F136" s="106"/>
      <c r="G136" s="4"/>
      <c r="H136" s="40"/>
      <c r="I136" s="60"/>
      <c r="J136" s="8"/>
      <c r="K136" s="237">
        <f t="shared" si="9"/>
        <v>0</v>
      </c>
      <c r="L136" s="95">
        <f t="shared" si="11"/>
        <v>0</v>
      </c>
      <c r="M136" s="352">
        <f t="shared" si="10"/>
        <v>0</v>
      </c>
      <c r="N136" s="9"/>
      <c r="O136" s="32">
        <f t="shared" si="12"/>
        <v>0</v>
      </c>
      <c r="P136" s="32">
        <f t="shared" si="13"/>
        <v>0</v>
      </c>
      <c r="Q136" s="32">
        <f t="shared" si="14"/>
        <v>0</v>
      </c>
    </row>
    <row r="137" spans="1:17" x14ac:dyDescent="0.2">
      <c r="A137" s="70">
        <f t="shared" si="0"/>
        <v>123</v>
      </c>
      <c r="B137" s="303">
        <f t="shared" si="8"/>
        <v>0</v>
      </c>
      <c r="C137" s="122"/>
      <c r="D137" s="532"/>
      <c r="E137" s="106"/>
      <c r="F137" s="106"/>
      <c r="G137" s="4"/>
      <c r="H137" s="40"/>
      <c r="I137" s="60"/>
      <c r="J137" s="8"/>
      <c r="K137" s="237">
        <f t="shared" si="9"/>
        <v>0</v>
      </c>
      <c r="L137" s="95">
        <f t="shared" si="11"/>
        <v>0</v>
      </c>
      <c r="M137" s="352">
        <f t="shared" si="10"/>
        <v>0</v>
      </c>
      <c r="N137" s="9"/>
      <c r="O137" s="32">
        <f t="shared" si="12"/>
        <v>0</v>
      </c>
      <c r="P137" s="32">
        <f t="shared" si="13"/>
        <v>0</v>
      </c>
      <c r="Q137" s="32">
        <f t="shared" si="14"/>
        <v>0</v>
      </c>
    </row>
    <row r="138" spans="1:17" x14ac:dyDescent="0.2">
      <c r="A138" s="70">
        <f t="shared" si="0"/>
        <v>124</v>
      </c>
      <c r="B138" s="303">
        <f t="shared" si="8"/>
        <v>0</v>
      </c>
      <c r="C138" s="122"/>
      <c r="D138" s="532"/>
      <c r="E138" s="106"/>
      <c r="F138" s="106"/>
      <c r="G138" s="4"/>
      <c r="H138" s="40"/>
      <c r="I138" s="60"/>
      <c r="J138" s="8"/>
      <c r="K138" s="237">
        <f t="shared" si="9"/>
        <v>0</v>
      </c>
      <c r="L138" s="95">
        <f t="shared" si="11"/>
        <v>0</v>
      </c>
      <c r="M138" s="352">
        <f t="shared" si="10"/>
        <v>0</v>
      </c>
      <c r="N138" s="9"/>
      <c r="O138" s="32">
        <f t="shared" si="12"/>
        <v>0</v>
      </c>
      <c r="P138" s="32">
        <f t="shared" si="13"/>
        <v>0</v>
      </c>
      <c r="Q138" s="32">
        <f t="shared" si="14"/>
        <v>0</v>
      </c>
    </row>
    <row r="139" spans="1:17" x14ac:dyDescent="0.2">
      <c r="A139" s="70">
        <f t="shared" si="0"/>
        <v>125</v>
      </c>
      <c r="B139" s="303">
        <f t="shared" si="8"/>
        <v>0</v>
      </c>
      <c r="C139" s="122"/>
      <c r="D139" s="532"/>
      <c r="E139" s="106"/>
      <c r="F139" s="106"/>
      <c r="G139" s="4"/>
      <c r="H139" s="40"/>
      <c r="I139" s="60"/>
      <c r="J139" s="8"/>
      <c r="K139" s="237">
        <f t="shared" si="9"/>
        <v>0</v>
      </c>
      <c r="L139" s="95">
        <f t="shared" si="11"/>
        <v>0</v>
      </c>
      <c r="M139" s="352">
        <f t="shared" si="10"/>
        <v>0</v>
      </c>
      <c r="N139" s="9"/>
      <c r="O139" s="32">
        <f t="shared" si="12"/>
        <v>0</v>
      </c>
      <c r="P139" s="32">
        <f t="shared" si="13"/>
        <v>0</v>
      </c>
      <c r="Q139" s="32">
        <f t="shared" si="14"/>
        <v>0</v>
      </c>
    </row>
    <row r="140" spans="1:17" x14ac:dyDescent="0.2">
      <c r="A140" s="70">
        <f t="shared" si="0"/>
        <v>126</v>
      </c>
      <c r="B140" s="303">
        <f t="shared" si="8"/>
        <v>0</v>
      </c>
      <c r="C140" s="122"/>
      <c r="D140" s="532"/>
      <c r="E140" s="106"/>
      <c r="F140" s="106"/>
      <c r="G140" s="4"/>
      <c r="H140" s="40"/>
      <c r="I140" s="60"/>
      <c r="J140" s="8"/>
      <c r="K140" s="237">
        <f t="shared" si="9"/>
        <v>0</v>
      </c>
      <c r="L140" s="95">
        <f t="shared" si="11"/>
        <v>0</v>
      </c>
      <c r="M140" s="352">
        <f t="shared" si="10"/>
        <v>0</v>
      </c>
      <c r="N140" s="9"/>
      <c r="O140" s="32">
        <f t="shared" si="12"/>
        <v>0</v>
      </c>
      <c r="P140" s="32">
        <f t="shared" si="13"/>
        <v>0</v>
      </c>
      <c r="Q140" s="32">
        <f t="shared" si="14"/>
        <v>0</v>
      </c>
    </row>
    <row r="141" spans="1:17" x14ac:dyDescent="0.2">
      <c r="A141" s="70">
        <f t="shared" si="0"/>
        <v>127</v>
      </c>
      <c r="B141" s="303">
        <f t="shared" si="8"/>
        <v>0</v>
      </c>
      <c r="C141" s="122"/>
      <c r="D141" s="532"/>
      <c r="E141" s="106"/>
      <c r="F141" s="106"/>
      <c r="G141" s="4"/>
      <c r="H141" s="40"/>
      <c r="I141" s="60"/>
      <c r="J141" s="8"/>
      <c r="K141" s="237">
        <f t="shared" si="9"/>
        <v>0</v>
      </c>
      <c r="L141" s="95">
        <f t="shared" si="11"/>
        <v>0</v>
      </c>
      <c r="M141" s="352">
        <f t="shared" si="10"/>
        <v>0</v>
      </c>
      <c r="N141" s="9"/>
      <c r="O141" s="32">
        <f t="shared" si="12"/>
        <v>0</v>
      </c>
      <c r="P141" s="32">
        <f t="shared" si="13"/>
        <v>0</v>
      </c>
      <c r="Q141" s="32">
        <f t="shared" si="14"/>
        <v>0</v>
      </c>
    </row>
    <row r="142" spans="1:17" x14ac:dyDescent="0.2">
      <c r="A142" s="70">
        <f t="shared" si="0"/>
        <v>128</v>
      </c>
      <c r="B142" s="303">
        <f t="shared" si="8"/>
        <v>0</v>
      </c>
      <c r="C142" s="122"/>
      <c r="D142" s="532"/>
      <c r="E142" s="106"/>
      <c r="F142" s="106"/>
      <c r="G142" s="4"/>
      <c r="H142" s="40"/>
      <c r="I142" s="60"/>
      <c r="J142" s="8"/>
      <c r="K142" s="237">
        <f t="shared" si="9"/>
        <v>0</v>
      </c>
      <c r="L142" s="95">
        <f t="shared" si="11"/>
        <v>0</v>
      </c>
      <c r="M142" s="352">
        <f t="shared" si="10"/>
        <v>0</v>
      </c>
      <c r="N142" s="9"/>
      <c r="O142" s="32">
        <f t="shared" si="12"/>
        <v>0</v>
      </c>
      <c r="P142" s="32">
        <f t="shared" si="13"/>
        <v>0</v>
      </c>
      <c r="Q142" s="32">
        <f t="shared" si="14"/>
        <v>0</v>
      </c>
    </row>
    <row r="143" spans="1:17" x14ac:dyDescent="0.2">
      <c r="A143" s="70">
        <f t="shared" si="0"/>
        <v>129</v>
      </c>
      <c r="B143" s="303">
        <f t="shared" ref="B143:B206" si="15">IF(ISBLANK(F143),0,VLOOKUP(TRIM(F143),AllVarieties,4,FALSE))</f>
        <v>0</v>
      </c>
      <c r="C143" s="122"/>
      <c r="D143" s="532"/>
      <c r="E143" s="106"/>
      <c r="F143" s="106"/>
      <c r="G143" s="4"/>
      <c r="H143" s="40"/>
      <c r="I143" s="60"/>
      <c r="J143" s="8"/>
      <c r="K143" s="237">
        <f t="shared" ref="K143:K206" si="16">IF(VALUE(G143)&lt;1,0,IF(VALUE(G143)&gt;17,0,VLOOKUP(VALUE(B143),T10Value,VALUE(G143)+1,FALSE)))</f>
        <v>0</v>
      </c>
      <c r="L143" s="95">
        <f t="shared" si="11"/>
        <v>0</v>
      </c>
      <c r="M143" s="352">
        <f t="shared" ref="M143:M206" si="17">+L143*PDArate</f>
        <v>0</v>
      </c>
      <c r="N143" s="9"/>
      <c r="O143" s="32">
        <f t="shared" si="12"/>
        <v>0</v>
      </c>
      <c r="P143" s="32">
        <f t="shared" si="13"/>
        <v>0</v>
      </c>
      <c r="Q143" s="32">
        <f t="shared" si="14"/>
        <v>0</v>
      </c>
    </row>
    <row r="144" spans="1:17" x14ac:dyDescent="0.2">
      <c r="A144" s="70">
        <f t="shared" si="0"/>
        <v>130</v>
      </c>
      <c r="B144" s="303">
        <f t="shared" si="15"/>
        <v>0</v>
      </c>
      <c r="C144" s="122"/>
      <c r="D144" s="532"/>
      <c r="E144" s="106"/>
      <c r="F144" s="106"/>
      <c r="G144" s="4"/>
      <c r="H144" s="40"/>
      <c r="I144" s="60"/>
      <c r="J144" s="8"/>
      <c r="K144" s="237">
        <f t="shared" si="16"/>
        <v>0</v>
      </c>
      <c r="L144" s="95">
        <f t="shared" ref="L144:L207" si="18">ROUND(+H144,1)*K144</f>
        <v>0</v>
      </c>
      <c r="M144" s="352">
        <f t="shared" si="17"/>
        <v>0</v>
      </c>
      <c r="N144" s="9"/>
      <c r="O144" s="32">
        <f t="shared" ref="O144:O207" si="19">IF(+H144 &gt;0, IF(L144&lt;=0,1,0),0)</f>
        <v>0</v>
      </c>
      <c r="P144" s="32">
        <f t="shared" ref="P144:P207" si="20">IF(ISNA(+B144),1,0)</f>
        <v>0</v>
      </c>
      <c r="Q144" s="32">
        <f t="shared" ref="Q144:Q207" si="21">IF(ISERR(+B144),1,0)</f>
        <v>0</v>
      </c>
    </row>
    <row r="145" spans="1:17" x14ac:dyDescent="0.2">
      <c r="A145" s="70">
        <f t="shared" si="0"/>
        <v>131</v>
      </c>
      <c r="B145" s="303">
        <f t="shared" si="15"/>
        <v>0</v>
      </c>
      <c r="C145" s="122"/>
      <c r="D145" s="532"/>
      <c r="E145" s="106"/>
      <c r="F145" s="106"/>
      <c r="G145" s="4"/>
      <c r="H145" s="40"/>
      <c r="I145" s="60"/>
      <c r="J145" s="8"/>
      <c r="K145" s="237">
        <f t="shared" si="16"/>
        <v>0</v>
      </c>
      <c r="L145" s="95">
        <f t="shared" si="18"/>
        <v>0</v>
      </c>
      <c r="M145" s="352">
        <f t="shared" si="17"/>
        <v>0</v>
      </c>
      <c r="N145" s="9"/>
      <c r="O145" s="32">
        <f t="shared" si="19"/>
        <v>0</v>
      </c>
      <c r="P145" s="32">
        <f t="shared" si="20"/>
        <v>0</v>
      </c>
      <c r="Q145" s="32">
        <f t="shared" si="21"/>
        <v>0</v>
      </c>
    </row>
    <row r="146" spans="1:17" x14ac:dyDescent="0.2">
      <c r="A146" s="70">
        <f t="shared" si="0"/>
        <v>132</v>
      </c>
      <c r="B146" s="303">
        <f t="shared" si="15"/>
        <v>0</v>
      </c>
      <c r="C146" s="122"/>
      <c r="D146" s="532"/>
      <c r="E146" s="106"/>
      <c r="F146" s="106"/>
      <c r="G146" s="4"/>
      <c r="H146" s="40"/>
      <c r="I146" s="60"/>
      <c r="J146" s="8"/>
      <c r="K146" s="237">
        <f t="shared" si="16"/>
        <v>0</v>
      </c>
      <c r="L146" s="95">
        <f t="shared" si="18"/>
        <v>0</v>
      </c>
      <c r="M146" s="352">
        <f t="shared" si="17"/>
        <v>0</v>
      </c>
      <c r="N146" s="9"/>
      <c r="O146" s="32">
        <f t="shared" si="19"/>
        <v>0</v>
      </c>
      <c r="P146" s="32">
        <f t="shared" si="20"/>
        <v>0</v>
      </c>
      <c r="Q146" s="32">
        <f t="shared" si="21"/>
        <v>0</v>
      </c>
    </row>
    <row r="147" spans="1:17" x14ac:dyDescent="0.2">
      <c r="A147" s="70">
        <f t="shared" si="0"/>
        <v>133</v>
      </c>
      <c r="B147" s="303">
        <f t="shared" si="15"/>
        <v>0</v>
      </c>
      <c r="C147" s="122"/>
      <c r="D147" s="532"/>
      <c r="E147" s="106"/>
      <c r="F147" s="106"/>
      <c r="G147" s="4"/>
      <c r="H147" s="40"/>
      <c r="I147" s="60"/>
      <c r="J147" s="8"/>
      <c r="K147" s="237">
        <f t="shared" si="16"/>
        <v>0</v>
      </c>
      <c r="L147" s="95">
        <f t="shared" si="18"/>
        <v>0</v>
      </c>
      <c r="M147" s="352">
        <f t="shared" si="17"/>
        <v>0</v>
      </c>
      <c r="N147" s="9"/>
      <c r="O147" s="32">
        <f t="shared" si="19"/>
        <v>0</v>
      </c>
      <c r="P147" s="32">
        <f t="shared" si="20"/>
        <v>0</v>
      </c>
      <c r="Q147" s="32">
        <f t="shared" si="21"/>
        <v>0</v>
      </c>
    </row>
    <row r="148" spans="1:17" x14ac:dyDescent="0.2">
      <c r="A148" s="70">
        <f t="shared" si="0"/>
        <v>134</v>
      </c>
      <c r="B148" s="303">
        <f t="shared" si="15"/>
        <v>0</v>
      </c>
      <c r="C148" s="122"/>
      <c r="D148" s="532"/>
      <c r="E148" s="106"/>
      <c r="F148" s="106"/>
      <c r="G148" s="4"/>
      <c r="H148" s="40"/>
      <c r="I148" s="60"/>
      <c r="J148" s="8"/>
      <c r="K148" s="237">
        <f t="shared" si="16"/>
        <v>0</v>
      </c>
      <c r="L148" s="95">
        <f t="shared" si="18"/>
        <v>0</v>
      </c>
      <c r="M148" s="352">
        <f t="shared" si="17"/>
        <v>0</v>
      </c>
      <c r="N148" s="9"/>
      <c r="O148" s="32">
        <f t="shared" si="19"/>
        <v>0</v>
      </c>
      <c r="P148" s="32">
        <f t="shared" si="20"/>
        <v>0</v>
      </c>
      <c r="Q148" s="32">
        <f t="shared" si="21"/>
        <v>0</v>
      </c>
    </row>
    <row r="149" spans="1:17" x14ac:dyDescent="0.2">
      <c r="A149" s="70">
        <f t="shared" si="0"/>
        <v>135</v>
      </c>
      <c r="B149" s="303">
        <f t="shared" si="15"/>
        <v>0</v>
      </c>
      <c r="C149" s="122"/>
      <c r="D149" s="532"/>
      <c r="E149" s="106"/>
      <c r="F149" s="106"/>
      <c r="G149" s="4"/>
      <c r="H149" s="40"/>
      <c r="I149" s="60"/>
      <c r="J149" s="8"/>
      <c r="K149" s="237">
        <f t="shared" si="16"/>
        <v>0</v>
      </c>
      <c r="L149" s="95">
        <f t="shared" si="18"/>
        <v>0</v>
      </c>
      <c r="M149" s="352">
        <f t="shared" si="17"/>
        <v>0</v>
      </c>
      <c r="N149" s="9"/>
      <c r="O149" s="32">
        <f t="shared" si="19"/>
        <v>0</v>
      </c>
      <c r="P149" s="32">
        <f t="shared" si="20"/>
        <v>0</v>
      </c>
      <c r="Q149" s="32">
        <f t="shared" si="21"/>
        <v>0</v>
      </c>
    </row>
    <row r="150" spans="1:17" x14ac:dyDescent="0.2">
      <c r="A150" s="70">
        <f t="shared" si="0"/>
        <v>136</v>
      </c>
      <c r="B150" s="303">
        <f t="shared" si="15"/>
        <v>0</v>
      </c>
      <c r="C150" s="122"/>
      <c r="D150" s="532"/>
      <c r="E150" s="106"/>
      <c r="F150" s="106"/>
      <c r="G150" s="4"/>
      <c r="H150" s="40"/>
      <c r="I150" s="60"/>
      <c r="J150" s="8"/>
      <c r="K150" s="237">
        <f t="shared" si="16"/>
        <v>0</v>
      </c>
      <c r="L150" s="95">
        <f t="shared" si="18"/>
        <v>0</v>
      </c>
      <c r="M150" s="352">
        <f t="shared" si="17"/>
        <v>0</v>
      </c>
      <c r="N150" s="9"/>
      <c r="O150" s="32">
        <f t="shared" si="19"/>
        <v>0</v>
      </c>
      <c r="P150" s="32">
        <f t="shared" si="20"/>
        <v>0</v>
      </c>
      <c r="Q150" s="32">
        <f t="shared" si="21"/>
        <v>0</v>
      </c>
    </row>
    <row r="151" spans="1:17" x14ac:dyDescent="0.2">
      <c r="A151" s="70">
        <f t="shared" si="0"/>
        <v>137</v>
      </c>
      <c r="B151" s="303">
        <f t="shared" si="15"/>
        <v>0</v>
      </c>
      <c r="C151" s="122"/>
      <c r="D151" s="532"/>
      <c r="E151" s="106"/>
      <c r="F151" s="106"/>
      <c r="G151" s="4"/>
      <c r="H151" s="40"/>
      <c r="I151" s="60"/>
      <c r="J151" s="8"/>
      <c r="K151" s="237">
        <f t="shared" si="16"/>
        <v>0</v>
      </c>
      <c r="L151" s="95">
        <f t="shared" si="18"/>
        <v>0</v>
      </c>
      <c r="M151" s="352">
        <f t="shared" si="17"/>
        <v>0</v>
      </c>
      <c r="N151" s="9"/>
      <c r="O151" s="32">
        <f t="shared" si="19"/>
        <v>0</v>
      </c>
      <c r="P151" s="32">
        <f t="shared" si="20"/>
        <v>0</v>
      </c>
      <c r="Q151" s="32">
        <f t="shared" si="21"/>
        <v>0</v>
      </c>
    </row>
    <row r="152" spans="1:17" x14ac:dyDescent="0.2">
      <c r="A152" s="70">
        <f t="shared" si="0"/>
        <v>138</v>
      </c>
      <c r="B152" s="303">
        <f t="shared" si="15"/>
        <v>0</v>
      </c>
      <c r="C152" s="122"/>
      <c r="D152" s="532"/>
      <c r="E152" s="106"/>
      <c r="F152" s="106"/>
      <c r="G152" s="4"/>
      <c r="H152" s="40"/>
      <c r="I152" s="60"/>
      <c r="J152" s="8"/>
      <c r="K152" s="237">
        <f t="shared" si="16"/>
        <v>0</v>
      </c>
      <c r="L152" s="95">
        <f t="shared" si="18"/>
        <v>0</v>
      </c>
      <c r="M152" s="352">
        <f t="shared" si="17"/>
        <v>0</v>
      </c>
      <c r="N152" s="9"/>
      <c r="O152" s="32">
        <f t="shared" si="19"/>
        <v>0</v>
      </c>
      <c r="P152" s="32">
        <f t="shared" si="20"/>
        <v>0</v>
      </c>
      <c r="Q152" s="32">
        <f t="shared" si="21"/>
        <v>0</v>
      </c>
    </row>
    <row r="153" spans="1:17" x14ac:dyDescent="0.2">
      <c r="A153" s="70">
        <f t="shared" si="0"/>
        <v>139</v>
      </c>
      <c r="B153" s="303">
        <f t="shared" si="15"/>
        <v>0</v>
      </c>
      <c r="C153" s="122"/>
      <c r="D153" s="532"/>
      <c r="E153" s="106"/>
      <c r="F153" s="106"/>
      <c r="G153" s="4"/>
      <c r="H153" s="40"/>
      <c r="I153" s="60"/>
      <c r="J153" s="8"/>
      <c r="K153" s="237">
        <f t="shared" si="16"/>
        <v>0</v>
      </c>
      <c r="L153" s="95">
        <f t="shared" si="18"/>
        <v>0</v>
      </c>
      <c r="M153" s="352">
        <f t="shared" si="17"/>
        <v>0</v>
      </c>
      <c r="N153" s="9"/>
      <c r="O153" s="32">
        <f t="shared" si="19"/>
        <v>0</v>
      </c>
      <c r="P153" s="32">
        <f t="shared" si="20"/>
        <v>0</v>
      </c>
      <c r="Q153" s="32">
        <f t="shared" si="21"/>
        <v>0</v>
      </c>
    </row>
    <row r="154" spans="1:17" x14ac:dyDescent="0.2">
      <c r="A154" s="70">
        <f t="shared" si="0"/>
        <v>140</v>
      </c>
      <c r="B154" s="303">
        <f t="shared" si="15"/>
        <v>0</v>
      </c>
      <c r="C154" s="122"/>
      <c r="D154" s="532"/>
      <c r="E154" s="106"/>
      <c r="F154" s="106"/>
      <c r="G154" s="4"/>
      <c r="H154" s="40"/>
      <c r="I154" s="60"/>
      <c r="J154" s="8"/>
      <c r="K154" s="237">
        <f t="shared" si="16"/>
        <v>0</v>
      </c>
      <c r="L154" s="95">
        <f t="shared" si="18"/>
        <v>0</v>
      </c>
      <c r="M154" s="352">
        <f t="shared" si="17"/>
        <v>0</v>
      </c>
      <c r="N154" s="9"/>
      <c r="O154" s="32">
        <f t="shared" si="19"/>
        <v>0</v>
      </c>
      <c r="P154" s="32">
        <f t="shared" si="20"/>
        <v>0</v>
      </c>
      <c r="Q154" s="32">
        <f t="shared" si="21"/>
        <v>0</v>
      </c>
    </row>
    <row r="155" spans="1:17" x14ac:dyDescent="0.2">
      <c r="A155" s="70">
        <f t="shared" si="0"/>
        <v>141</v>
      </c>
      <c r="B155" s="303">
        <f t="shared" si="15"/>
        <v>0</v>
      </c>
      <c r="C155" s="122"/>
      <c r="D155" s="532"/>
      <c r="E155" s="106"/>
      <c r="F155" s="106"/>
      <c r="G155" s="4"/>
      <c r="H155" s="40"/>
      <c r="I155" s="60"/>
      <c r="J155" s="8"/>
      <c r="K155" s="237">
        <f t="shared" si="16"/>
        <v>0</v>
      </c>
      <c r="L155" s="95">
        <f t="shared" si="18"/>
        <v>0</v>
      </c>
      <c r="M155" s="352">
        <f t="shared" si="17"/>
        <v>0</v>
      </c>
      <c r="N155" s="9"/>
      <c r="O155" s="32">
        <f t="shared" si="19"/>
        <v>0</v>
      </c>
      <c r="P155" s="32">
        <f t="shared" si="20"/>
        <v>0</v>
      </c>
      <c r="Q155" s="32">
        <f t="shared" si="21"/>
        <v>0</v>
      </c>
    </row>
    <row r="156" spans="1:17" x14ac:dyDescent="0.2">
      <c r="A156" s="70">
        <f t="shared" si="0"/>
        <v>142</v>
      </c>
      <c r="B156" s="303">
        <f t="shared" si="15"/>
        <v>0</v>
      </c>
      <c r="C156" s="122"/>
      <c r="D156" s="532"/>
      <c r="E156" s="106"/>
      <c r="F156" s="106"/>
      <c r="G156" s="4"/>
      <c r="H156" s="40"/>
      <c r="I156" s="60"/>
      <c r="J156" s="8"/>
      <c r="K156" s="237">
        <f t="shared" si="16"/>
        <v>0</v>
      </c>
      <c r="L156" s="95">
        <f t="shared" si="18"/>
        <v>0</v>
      </c>
      <c r="M156" s="352">
        <f t="shared" si="17"/>
        <v>0</v>
      </c>
      <c r="N156" s="9"/>
      <c r="O156" s="32">
        <f t="shared" si="19"/>
        <v>0</v>
      </c>
      <c r="P156" s="32">
        <f t="shared" si="20"/>
        <v>0</v>
      </c>
      <c r="Q156" s="32">
        <f t="shared" si="21"/>
        <v>0</v>
      </c>
    </row>
    <row r="157" spans="1:17" x14ac:dyDescent="0.2">
      <c r="A157" s="70">
        <f t="shared" si="0"/>
        <v>143</v>
      </c>
      <c r="B157" s="303">
        <f t="shared" si="15"/>
        <v>0</v>
      </c>
      <c r="C157" s="122"/>
      <c r="D157" s="532"/>
      <c r="E157" s="106"/>
      <c r="F157" s="106"/>
      <c r="G157" s="4"/>
      <c r="H157" s="40"/>
      <c r="I157" s="60"/>
      <c r="J157" s="8"/>
      <c r="K157" s="237">
        <f t="shared" si="16"/>
        <v>0</v>
      </c>
      <c r="L157" s="95">
        <f t="shared" si="18"/>
        <v>0</v>
      </c>
      <c r="M157" s="352">
        <f t="shared" si="17"/>
        <v>0</v>
      </c>
      <c r="N157" s="9"/>
      <c r="O157" s="32">
        <f t="shared" si="19"/>
        <v>0</v>
      </c>
      <c r="P157" s="32">
        <f t="shared" si="20"/>
        <v>0</v>
      </c>
      <c r="Q157" s="32">
        <f t="shared" si="21"/>
        <v>0</v>
      </c>
    </row>
    <row r="158" spans="1:17" x14ac:dyDescent="0.2">
      <c r="A158" s="70">
        <f t="shared" si="0"/>
        <v>144</v>
      </c>
      <c r="B158" s="303">
        <f t="shared" si="15"/>
        <v>0</v>
      </c>
      <c r="C158" s="122"/>
      <c r="D158" s="532"/>
      <c r="E158" s="106"/>
      <c r="F158" s="106"/>
      <c r="G158" s="4"/>
      <c r="H158" s="40"/>
      <c r="I158" s="60"/>
      <c r="J158" s="8"/>
      <c r="K158" s="237">
        <f t="shared" si="16"/>
        <v>0</v>
      </c>
      <c r="L158" s="95">
        <f t="shared" si="18"/>
        <v>0</v>
      </c>
      <c r="M158" s="352">
        <f t="shared" si="17"/>
        <v>0</v>
      </c>
      <c r="N158" s="9"/>
      <c r="O158" s="32">
        <f t="shared" si="19"/>
        <v>0</v>
      </c>
      <c r="P158" s="32">
        <f t="shared" si="20"/>
        <v>0</v>
      </c>
      <c r="Q158" s="32">
        <f t="shared" si="21"/>
        <v>0</v>
      </c>
    </row>
    <row r="159" spans="1:17" x14ac:dyDescent="0.2">
      <c r="A159" s="70">
        <f t="shared" si="0"/>
        <v>145</v>
      </c>
      <c r="B159" s="303">
        <f t="shared" si="15"/>
        <v>0</v>
      </c>
      <c r="C159" s="122"/>
      <c r="D159" s="532"/>
      <c r="E159" s="106"/>
      <c r="F159" s="106"/>
      <c r="G159" s="4"/>
      <c r="H159" s="40"/>
      <c r="I159" s="60"/>
      <c r="J159" s="8"/>
      <c r="K159" s="237">
        <f t="shared" si="16"/>
        <v>0</v>
      </c>
      <c r="L159" s="95">
        <f t="shared" si="18"/>
        <v>0</v>
      </c>
      <c r="M159" s="352">
        <f t="shared" si="17"/>
        <v>0</v>
      </c>
      <c r="N159" s="9"/>
      <c r="O159" s="32">
        <f t="shared" si="19"/>
        <v>0</v>
      </c>
      <c r="P159" s="32">
        <f t="shared" si="20"/>
        <v>0</v>
      </c>
      <c r="Q159" s="32">
        <f t="shared" si="21"/>
        <v>0</v>
      </c>
    </row>
    <row r="160" spans="1:17" x14ac:dyDescent="0.2">
      <c r="A160" s="70">
        <f t="shared" si="0"/>
        <v>146</v>
      </c>
      <c r="B160" s="303">
        <f t="shared" si="15"/>
        <v>0</v>
      </c>
      <c r="C160" s="122"/>
      <c r="D160" s="532"/>
      <c r="E160" s="106"/>
      <c r="F160" s="106"/>
      <c r="G160" s="4"/>
      <c r="H160" s="40"/>
      <c r="I160" s="60"/>
      <c r="J160" s="8"/>
      <c r="K160" s="237">
        <f t="shared" si="16"/>
        <v>0</v>
      </c>
      <c r="L160" s="95">
        <f t="shared" si="18"/>
        <v>0</v>
      </c>
      <c r="M160" s="352">
        <f t="shared" si="17"/>
        <v>0</v>
      </c>
      <c r="N160" s="9"/>
      <c r="O160" s="32">
        <f t="shared" si="19"/>
        <v>0</v>
      </c>
      <c r="P160" s="32">
        <f t="shared" si="20"/>
        <v>0</v>
      </c>
      <c r="Q160" s="32">
        <f t="shared" si="21"/>
        <v>0</v>
      </c>
    </row>
    <row r="161" spans="1:17" x14ac:dyDescent="0.2">
      <c r="A161" s="70">
        <f t="shared" si="0"/>
        <v>147</v>
      </c>
      <c r="B161" s="303">
        <f t="shared" si="15"/>
        <v>0</v>
      </c>
      <c r="C161" s="122"/>
      <c r="D161" s="532"/>
      <c r="E161" s="106"/>
      <c r="F161" s="106"/>
      <c r="G161" s="4"/>
      <c r="H161" s="40"/>
      <c r="I161" s="60"/>
      <c r="J161" s="8"/>
      <c r="K161" s="237">
        <f t="shared" si="16"/>
        <v>0</v>
      </c>
      <c r="L161" s="95">
        <f t="shared" si="18"/>
        <v>0</v>
      </c>
      <c r="M161" s="352">
        <f t="shared" si="17"/>
        <v>0</v>
      </c>
      <c r="N161" s="9"/>
      <c r="O161" s="32">
        <f t="shared" si="19"/>
        <v>0</v>
      </c>
      <c r="P161" s="32">
        <f t="shared" si="20"/>
        <v>0</v>
      </c>
      <c r="Q161" s="32">
        <f t="shared" si="21"/>
        <v>0</v>
      </c>
    </row>
    <row r="162" spans="1:17" x14ac:dyDescent="0.2">
      <c r="A162" s="70">
        <f t="shared" si="0"/>
        <v>148</v>
      </c>
      <c r="B162" s="303">
        <f t="shared" si="15"/>
        <v>0</v>
      </c>
      <c r="C162" s="122"/>
      <c r="D162" s="532"/>
      <c r="E162" s="106"/>
      <c r="F162" s="106"/>
      <c r="G162" s="4"/>
      <c r="H162" s="40"/>
      <c r="I162" s="60"/>
      <c r="J162" s="8"/>
      <c r="K162" s="237">
        <f t="shared" si="16"/>
        <v>0</v>
      </c>
      <c r="L162" s="95">
        <f t="shared" si="18"/>
        <v>0</v>
      </c>
      <c r="M162" s="352">
        <f t="shared" si="17"/>
        <v>0</v>
      </c>
      <c r="N162" s="9"/>
      <c r="O162" s="32">
        <f t="shared" si="19"/>
        <v>0</v>
      </c>
      <c r="P162" s="32">
        <f t="shared" si="20"/>
        <v>0</v>
      </c>
      <c r="Q162" s="32">
        <f t="shared" si="21"/>
        <v>0</v>
      </c>
    </row>
    <row r="163" spans="1:17" x14ac:dyDescent="0.2">
      <c r="A163" s="70">
        <f t="shared" si="0"/>
        <v>149</v>
      </c>
      <c r="B163" s="303">
        <f t="shared" si="15"/>
        <v>0</v>
      </c>
      <c r="C163" s="122"/>
      <c r="D163" s="532"/>
      <c r="E163" s="106"/>
      <c r="F163" s="106"/>
      <c r="G163" s="4"/>
      <c r="H163" s="40"/>
      <c r="I163" s="60"/>
      <c r="J163" s="8"/>
      <c r="K163" s="237">
        <f t="shared" si="16"/>
        <v>0</v>
      </c>
      <c r="L163" s="95">
        <f t="shared" si="18"/>
        <v>0</v>
      </c>
      <c r="M163" s="352">
        <f t="shared" si="17"/>
        <v>0</v>
      </c>
      <c r="N163" s="9"/>
      <c r="O163" s="32">
        <f t="shared" si="19"/>
        <v>0</v>
      </c>
      <c r="P163" s="32">
        <f t="shared" si="20"/>
        <v>0</v>
      </c>
      <c r="Q163" s="32">
        <f t="shared" si="21"/>
        <v>0</v>
      </c>
    </row>
    <row r="164" spans="1:17" x14ac:dyDescent="0.2">
      <c r="A164" s="70">
        <f t="shared" si="0"/>
        <v>150</v>
      </c>
      <c r="B164" s="303">
        <f t="shared" si="15"/>
        <v>0</v>
      </c>
      <c r="C164" s="122"/>
      <c r="D164" s="532"/>
      <c r="E164" s="106"/>
      <c r="F164" s="106"/>
      <c r="G164" s="4"/>
      <c r="H164" s="40"/>
      <c r="I164" s="60"/>
      <c r="J164" s="8"/>
      <c r="K164" s="237">
        <f t="shared" si="16"/>
        <v>0</v>
      </c>
      <c r="L164" s="95">
        <f t="shared" si="18"/>
        <v>0</v>
      </c>
      <c r="M164" s="352">
        <f t="shared" si="17"/>
        <v>0</v>
      </c>
      <c r="N164" s="9"/>
      <c r="O164" s="32">
        <f t="shared" si="19"/>
        <v>0</v>
      </c>
      <c r="P164" s="32">
        <f t="shared" si="20"/>
        <v>0</v>
      </c>
      <c r="Q164" s="32">
        <f t="shared" si="21"/>
        <v>0</v>
      </c>
    </row>
    <row r="165" spans="1:17" x14ac:dyDescent="0.2">
      <c r="A165" s="70">
        <f t="shared" si="0"/>
        <v>151</v>
      </c>
      <c r="B165" s="303">
        <f t="shared" si="15"/>
        <v>0</v>
      </c>
      <c r="C165" s="122"/>
      <c r="D165" s="532"/>
      <c r="E165" s="106"/>
      <c r="F165" s="106"/>
      <c r="G165" s="4"/>
      <c r="H165" s="40"/>
      <c r="I165" s="60"/>
      <c r="J165" s="8"/>
      <c r="K165" s="237">
        <f t="shared" si="16"/>
        <v>0</v>
      </c>
      <c r="L165" s="95">
        <f t="shared" si="18"/>
        <v>0</v>
      </c>
      <c r="M165" s="352">
        <f t="shared" si="17"/>
        <v>0</v>
      </c>
      <c r="N165" s="9"/>
      <c r="O165" s="32">
        <f t="shared" si="19"/>
        <v>0</v>
      </c>
      <c r="P165" s="32">
        <f t="shared" si="20"/>
        <v>0</v>
      </c>
      <c r="Q165" s="32">
        <f t="shared" si="21"/>
        <v>0</v>
      </c>
    </row>
    <row r="166" spans="1:17" x14ac:dyDescent="0.2">
      <c r="A166" s="70">
        <f t="shared" si="0"/>
        <v>152</v>
      </c>
      <c r="B166" s="303">
        <f t="shared" si="15"/>
        <v>0</v>
      </c>
      <c r="C166" s="122"/>
      <c r="D166" s="532"/>
      <c r="E166" s="106"/>
      <c r="F166" s="106"/>
      <c r="G166" s="4"/>
      <c r="H166" s="40"/>
      <c r="I166" s="60"/>
      <c r="J166" s="8"/>
      <c r="K166" s="237">
        <f t="shared" si="16"/>
        <v>0</v>
      </c>
      <c r="L166" s="95">
        <f t="shared" si="18"/>
        <v>0</v>
      </c>
      <c r="M166" s="352">
        <f t="shared" si="17"/>
        <v>0</v>
      </c>
      <c r="N166" s="9"/>
      <c r="O166" s="32">
        <f t="shared" si="19"/>
        <v>0</v>
      </c>
      <c r="P166" s="32">
        <f t="shared" si="20"/>
        <v>0</v>
      </c>
      <c r="Q166" s="32">
        <f t="shared" si="21"/>
        <v>0</v>
      </c>
    </row>
    <row r="167" spans="1:17" x14ac:dyDescent="0.2">
      <c r="A167" s="70">
        <f t="shared" si="0"/>
        <v>153</v>
      </c>
      <c r="B167" s="303">
        <f t="shared" si="15"/>
        <v>0</v>
      </c>
      <c r="C167" s="122"/>
      <c r="D167" s="532"/>
      <c r="E167" s="106"/>
      <c r="F167" s="106"/>
      <c r="G167" s="4"/>
      <c r="H167" s="40"/>
      <c r="I167" s="60"/>
      <c r="J167" s="8"/>
      <c r="K167" s="237">
        <f t="shared" si="16"/>
        <v>0</v>
      </c>
      <c r="L167" s="95">
        <f t="shared" si="18"/>
        <v>0</v>
      </c>
      <c r="M167" s="352">
        <f t="shared" si="17"/>
        <v>0</v>
      </c>
      <c r="N167" s="9"/>
      <c r="O167" s="32">
        <f t="shared" si="19"/>
        <v>0</v>
      </c>
      <c r="P167" s="32">
        <f t="shared" si="20"/>
        <v>0</v>
      </c>
      <c r="Q167" s="32">
        <f t="shared" si="21"/>
        <v>0</v>
      </c>
    </row>
    <row r="168" spans="1:17" x14ac:dyDescent="0.2">
      <c r="A168" s="70">
        <f t="shared" si="0"/>
        <v>154</v>
      </c>
      <c r="B168" s="303">
        <f t="shared" si="15"/>
        <v>0</v>
      </c>
      <c r="C168" s="122"/>
      <c r="D168" s="532"/>
      <c r="E168" s="106"/>
      <c r="F168" s="106"/>
      <c r="G168" s="4"/>
      <c r="H168" s="40"/>
      <c r="I168" s="60"/>
      <c r="J168" s="8"/>
      <c r="K168" s="237">
        <f t="shared" si="16"/>
        <v>0</v>
      </c>
      <c r="L168" s="95">
        <f t="shared" si="18"/>
        <v>0</v>
      </c>
      <c r="M168" s="352">
        <f t="shared" si="17"/>
        <v>0</v>
      </c>
      <c r="N168" s="9"/>
      <c r="O168" s="32">
        <f t="shared" si="19"/>
        <v>0</v>
      </c>
      <c r="P168" s="32">
        <f t="shared" si="20"/>
        <v>0</v>
      </c>
      <c r="Q168" s="32">
        <f t="shared" si="21"/>
        <v>0</v>
      </c>
    </row>
    <row r="169" spans="1:17" x14ac:dyDescent="0.2">
      <c r="A169" s="70">
        <f t="shared" si="0"/>
        <v>155</v>
      </c>
      <c r="B169" s="303">
        <f t="shared" si="15"/>
        <v>0</v>
      </c>
      <c r="C169" s="122"/>
      <c r="D169" s="532"/>
      <c r="E169" s="106"/>
      <c r="F169" s="106"/>
      <c r="G169" s="4"/>
      <c r="H169" s="40"/>
      <c r="I169" s="60"/>
      <c r="J169" s="8"/>
      <c r="K169" s="237">
        <f t="shared" si="16"/>
        <v>0</v>
      </c>
      <c r="L169" s="95">
        <f t="shared" si="18"/>
        <v>0</v>
      </c>
      <c r="M169" s="352">
        <f t="shared" si="17"/>
        <v>0</v>
      </c>
      <c r="N169" s="9"/>
      <c r="O169" s="32">
        <f t="shared" si="19"/>
        <v>0</v>
      </c>
      <c r="P169" s="32">
        <f t="shared" si="20"/>
        <v>0</v>
      </c>
      <c r="Q169" s="32">
        <f t="shared" si="21"/>
        <v>0</v>
      </c>
    </row>
    <row r="170" spans="1:17" x14ac:dyDescent="0.2">
      <c r="A170" s="70">
        <f t="shared" si="0"/>
        <v>156</v>
      </c>
      <c r="B170" s="303">
        <f t="shared" si="15"/>
        <v>0</v>
      </c>
      <c r="C170" s="122"/>
      <c r="D170" s="532"/>
      <c r="E170" s="106"/>
      <c r="F170" s="106"/>
      <c r="G170" s="4"/>
      <c r="H170" s="40"/>
      <c r="I170" s="60"/>
      <c r="J170" s="8"/>
      <c r="K170" s="237">
        <f t="shared" si="16"/>
        <v>0</v>
      </c>
      <c r="L170" s="95">
        <f t="shared" si="18"/>
        <v>0</v>
      </c>
      <c r="M170" s="352">
        <f t="shared" si="17"/>
        <v>0</v>
      </c>
      <c r="N170" s="9"/>
      <c r="O170" s="32">
        <f t="shared" si="19"/>
        <v>0</v>
      </c>
      <c r="P170" s="32">
        <f t="shared" si="20"/>
        <v>0</v>
      </c>
      <c r="Q170" s="32">
        <f t="shared" si="21"/>
        <v>0</v>
      </c>
    </row>
    <row r="171" spans="1:17" x14ac:dyDescent="0.2">
      <c r="A171" s="70">
        <f t="shared" si="0"/>
        <v>157</v>
      </c>
      <c r="B171" s="303">
        <f t="shared" si="15"/>
        <v>0</v>
      </c>
      <c r="C171" s="122"/>
      <c r="D171" s="532"/>
      <c r="E171" s="106"/>
      <c r="F171" s="106"/>
      <c r="G171" s="4"/>
      <c r="H171" s="40"/>
      <c r="I171" s="60"/>
      <c r="J171" s="8"/>
      <c r="K171" s="237">
        <f t="shared" si="16"/>
        <v>0</v>
      </c>
      <c r="L171" s="95">
        <f t="shared" si="18"/>
        <v>0</v>
      </c>
      <c r="M171" s="352">
        <f t="shared" si="17"/>
        <v>0</v>
      </c>
      <c r="N171" s="9"/>
      <c r="O171" s="32">
        <f t="shared" si="19"/>
        <v>0</v>
      </c>
      <c r="P171" s="32">
        <f t="shared" si="20"/>
        <v>0</v>
      </c>
      <c r="Q171" s="32">
        <f t="shared" si="21"/>
        <v>0</v>
      </c>
    </row>
    <row r="172" spans="1:17" x14ac:dyDescent="0.2">
      <c r="A172" s="70">
        <f t="shared" si="0"/>
        <v>158</v>
      </c>
      <c r="B172" s="303">
        <f t="shared" si="15"/>
        <v>0</v>
      </c>
      <c r="C172" s="122"/>
      <c r="D172" s="532"/>
      <c r="E172" s="106"/>
      <c r="F172" s="106"/>
      <c r="G172" s="4"/>
      <c r="H172" s="40"/>
      <c r="I172" s="60"/>
      <c r="J172" s="8"/>
      <c r="K172" s="237">
        <f t="shared" si="16"/>
        <v>0</v>
      </c>
      <c r="L172" s="95">
        <f t="shared" si="18"/>
        <v>0</v>
      </c>
      <c r="M172" s="352">
        <f t="shared" si="17"/>
        <v>0</v>
      </c>
      <c r="N172" s="9"/>
      <c r="O172" s="32">
        <f t="shared" si="19"/>
        <v>0</v>
      </c>
      <c r="P172" s="32">
        <f t="shared" si="20"/>
        <v>0</v>
      </c>
      <c r="Q172" s="32">
        <f t="shared" si="21"/>
        <v>0</v>
      </c>
    </row>
    <row r="173" spans="1:17" x14ac:dyDescent="0.2">
      <c r="A173" s="70">
        <f t="shared" si="0"/>
        <v>159</v>
      </c>
      <c r="B173" s="303">
        <f t="shared" si="15"/>
        <v>0</v>
      </c>
      <c r="C173" s="122"/>
      <c r="D173" s="532"/>
      <c r="E173" s="106"/>
      <c r="F173" s="106"/>
      <c r="G173" s="4"/>
      <c r="H173" s="40"/>
      <c r="I173" s="60"/>
      <c r="J173" s="8"/>
      <c r="K173" s="237">
        <f t="shared" si="16"/>
        <v>0</v>
      </c>
      <c r="L173" s="95">
        <f t="shared" si="18"/>
        <v>0</v>
      </c>
      <c r="M173" s="352">
        <f t="shared" si="17"/>
        <v>0</v>
      </c>
      <c r="N173" s="9"/>
      <c r="O173" s="32">
        <f t="shared" si="19"/>
        <v>0</v>
      </c>
      <c r="P173" s="32">
        <f t="shared" si="20"/>
        <v>0</v>
      </c>
      <c r="Q173" s="32">
        <f t="shared" si="21"/>
        <v>0</v>
      </c>
    </row>
    <row r="174" spans="1:17" x14ac:dyDescent="0.2">
      <c r="A174" s="70">
        <f t="shared" si="0"/>
        <v>160</v>
      </c>
      <c r="B174" s="303">
        <f t="shared" si="15"/>
        <v>0</v>
      </c>
      <c r="C174" s="122"/>
      <c r="D174" s="532"/>
      <c r="E174" s="106"/>
      <c r="F174" s="106"/>
      <c r="G174" s="4"/>
      <c r="H174" s="40"/>
      <c r="I174" s="60"/>
      <c r="J174" s="8"/>
      <c r="K174" s="237">
        <f t="shared" si="16"/>
        <v>0</v>
      </c>
      <c r="L174" s="95">
        <f t="shared" si="18"/>
        <v>0</v>
      </c>
      <c r="M174" s="352">
        <f t="shared" si="17"/>
        <v>0</v>
      </c>
      <c r="N174" s="9"/>
      <c r="O174" s="32">
        <f t="shared" si="19"/>
        <v>0</v>
      </c>
      <c r="P174" s="32">
        <f t="shared" si="20"/>
        <v>0</v>
      </c>
      <c r="Q174" s="32">
        <f t="shared" si="21"/>
        <v>0</v>
      </c>
    </row>
    <row r="175" spans="1:17" x14ac:dyDescent="0.2">
      <c r="A175" s="70">
        <f t="shared" si="0"/>
        <v>161</v>
      </c>
      <c r="B175" s="303">
        <f t="shared" si="15"/>
        <v>0</v>
      </c>
      <c r="C175" s="122"/>
      <c r="D175" s="532"/>
      <c r="E175" s="106"/>
      <c r="F175" s="106"/>
      <c r="G175" s="4"/>
      <c r="H175" s="40"/>
      <c r="I175" s="60"/>
      <c r="J175" s="8"/>
      <c r="K175" s="237">
        <f t="shared" si="16"/>
        <v>0</v>
      </c>
      <c r="L175" s="95">
        <f t="shared" si="18"/>
        <v>0</v>
      </c>
      <c r="M175" s="352">
        <f t="shared" si="17"/>
        <v>0</v>
      </c>
      <c r="N175" s="9"/>
      <c r="O175" s="32">
        <f t="shared" si="19"/>
        <v>0</v>
      </c>
      <c r="P175" s="32">
        <f t="shared" si="20"/>
        <v>0</v>
      </c>
      <c r="Q175" s="32">
        <f t="shared" si="21"/>
        <v>0</v>
      </c>
    </row>
    <row r="176" spans="1:17" x14ac:dyDescent="0.2">
      <c r="A176" s="70">
        <f t="shared" si="0"/>
        <v>162</v>
      </c>
      <c r="B176" s="303">
        <f t="shared" si="15"/>
        <v>0</v>
      </c>
      <c r="C176" s="122"/>
      <c r="D176" s="532"/>
      <c r="E176" s="106"/>
      <c r="F176" s="106"/>
      <c r="G176" s="4"/>
      <c r="H176" s="40"/>
      <c r="I176" s="60"/>
      <c r="J176" s="8"/>
      <c r="K176" s="237">
        <f t="shared" si="16"/>
        <v>0</v>
      </c>
      <c r="L176" s="95">
        <f t="shared" si="18"/>
        <v>0</v>
      </c>
      <c r="M176" s="352">
        <f t="shared" si="17"/>
        <v>0</v>
      </c>
      <c r="N176" s="9"/>
      <c r="O176" s="32">
        <f t="shared" si="19"/>
        <v>0</v>
      </c>
      <c r="P176" s="32">
        <f t="shared" si="20"/>
        <v>0</v>
      </c>
      <c r="Q176" s="32">
        <f t="shared" si="21"/>
        <v>0</v>
      </c>
    </row>
    <row r="177" spans="1:17" x14ac:dyDescent="0.2">
      <c r="A177" s="70">
        <f t="shared" si="0"/>
        <v>163</v>
      </c>
      <c r="B177" s="303">
        <f t="shared" si="15"/>
        <v>0</v>
      </c>
      <c r="C177" s="122"/>
      <c r="D177" s="532"/>
      <c r="E177" s="106"/>
      <c r="F177" s="106"/>
      <c r="G177" s="4"/>
      <c r="H177" s="40"/>
      <c r="I177" s="60"/>
      <c r="J177" s="8"/>
      <c r="K177" s="237">
        <f t="shared" si="16"/>
        <v>0</v>
      </c>
      <c r="L177" s="95">
        <f t="shared" si="18"/>
        <v>0</v>
      </c>
      <c r="M177" s="352">
        <f t="shared" si="17"/>
        <v>0</v>
      </c>
      <c r="N177" s="9"/>
      <c r="O177" s="32">
        <f t="shared" si="19"/>
        <v>0</v>
      </c>
      <c r="P177" s="32">
        <f t="shared" si="20"/>
        <v>0</v>
      </c>
      <c r="Q177" s="32">
        <f t="shared" si="21"/>
        <v>0</v>
      </c>
    </row>
    <row r="178" spans="1:17" x14ac:dyDescent="0.2">
      <c r="A178" s="70">
        <f t="shared" si="0"/>
        <v>164</v>
      </c>
      <c r="B178" s="303">
        <f t="shared" si="15"/>
        <v>0</v>
      </c>
      <c r="C178" s="122"/>
      <c r="D178" s="532"/>
      <c r="E178" s="106"/>
      <c r="F178" s="106"/>
      <c r="G178" s="4"/>
      <c r="H178" s="40"/>
      <c r="I178" s="60"/>
      <c r="J178" s="8"/>
      <c r="K178" s="237">
        <f t="shared" si="16"/>
        <v>0</v>
      </c>
      <c r="L178" s="95">
        <f t="shared" si="18"/>
        <v>0</v>
      </c>
      <c r="M178" s="352">
        <f t="shared" si="17"/>
        <v>0</v>
      </c>
      <c r="N178" s="9"/>
      <c r="O178" s="32">
        <f t="shared" si="19"/>
        <v>0</v>
      </c>
      <c r="P178" s="32">
        <f t="shared" si="20"/>
        <v>0</v>
      </c>
      <c r="Q178" s="32">
        <f t="shared" si="21"/>
        <v>0</v>
      </c>
    </row>
    <row r="179" spans="1:17" x14ac:dyDescent="0.2">
      <c r="A179" s="70">
        <f t="shared" si="0"/>
        <v>165</v>
      </c>
      <c r="B179" s="303">
        <f t="shared" si="15"/>
        <v>0</v>
      </c>
      <c r="C179" s="122"/>
      <c r="D179" s="532"/>
      <c r="E179" s="106"/>
      <c r="F179" s="106"/>
      <c r="G179" s="4"/>
      <c r="H179" s="40"/>
      <c r="I179" s="60"/>
      <c r="J179" s="8"/>
      <c r="K179" s="237">
        <f t="shared" si="16"/>
        <v>0</v>
      </c>
      <c r="L179" s="95">
        <f t="shared" si="18"/>
        <v>0</v>
      </c>
      <c r="M179" s="352">
        <f t="shared" si="17"/>
        <v>0</v>
      </c>
      <c r="N179" s="9"/>
      <c r="O179" s="32">
        <f t="shared" si="19"/>
        <v>0</v>
      </c>
      <c r="P179" s="32">
        <f t="shared" si="20"/>
        <v>0</v>
      </c>
      <c r="Q179" s="32">
        <f t="shared" si="21"/>
        <v>0</v>
      </c>
    </row>
    <row r="180" spans="1:17" x14ac:dyDescent="0.2">
      <c r="A180" s="70">
        <f t="shared" si="0"/>
        <v>166</v>
      </c>
      <c r="B180" s="303">
        <f t="shared" si="15"/>
        <v>0</v>
      </c>
      <c r="C180" s="122"/>
      <c r="D180" s="532"/>
      <c r="E180" s="106"/>
      <c r="F180" s="106"/>
      <c r="G180" s="4"/>
      <c r="H180" s="40"/>
      <c r="I180" s="60"/>
      <c r="J180" s="8"/>
      <c r="K180" s="237">
        <f t="shared" si="16"/>
        <v>0</v>
      </c>
      <c r="L180" s="95">
        <f t="shared" si="18"/>
        <v>0</v>
      </c>
      <c r="M180" s="352">
        <f t="shared" si="17"/>
        <v>0</v>
      </c>
      <c r="N180" s="9"/>
      <c r="O180" s="32">
        <f t="shared" si="19"/>
        <v>0</v>
      </c>
      <c r="P180" s="32">
        <f t="shared" si="20"/>
        <v>0</v>
      </c>
      <c r="Q180" s="32">
        <f t="shared" si="21"/>
        <v>0</v>
      </c>
    </row>
    <row r="181" spans="1:17" x14ac:dyDescent="0.2">
      <c r="A181" s="70">
        <f t="shared" si="0"/>
        <v>167</v>
      </c>
      <c r="B181" s="303">
        <f t="shared" si="15"/>
        <v>0</v>
      </c>
      <c r="C181" s="122"/>
      <c r="D181" s="532"/>
      <c r="E181" s="106"/>
      <c r="F181" s="106"/>
      <c r="G181" s="4"/>
      <c r="H181" s="40"/>
      <c r="I181" s="60"/>
      <c r="J181" s="8"/>
      <c r="K181" s="237">
        <f t="shared" si="16"/>
        <v>0</v>
      </c>
      <c r="L181" s="95">
        <f t="shared" si="18"/>
        <v>0</v>
      </c>
      <c r="M181" s="352">
        <f t="shared" si="17"/>
        <v>0</v>
      </c>
      <c r="N181" s="9"/>
      <c r="O181" s="32">
        <f t="shared" si="19"/>
        <v>0</v>
      </c>
      <c r="P181" s="32">
        <f t="shared" si="20"/>
        <v>0</v>
      </c>
      <c r="Q181" s="32">
        <f t="shared" si="21"/>
        <v>0</v>
      </c>
    </row>
    <row r="182" spans="1:17" x14ac:dyDescent="0.2">
      <c r="A182" s="70">
        <f t="shared" si="0"/>
        <v>168</v>
      </c>
      <c r="B182" s="303">
        <f t="shared" si="15"/>
        <v>0</v>
      </c>
      <c r="C182" s="122"/>
      <c r="D182" s="532"/>
      <c r="E182" s="106"/>
      <c r="F182" s="106"/>
      <c r="G182" s="4"/>
      <c r="H182" s="40"/>
      <c r="I182" s="60"/>
      <c r="J182" s="8"/>
      <c r="K182" s="237">
        <f t="shared" si="16"/>
        <v>0</v>
      </c>
      <c r="L182" s="95">
        <f t="shared" si="18"/>
        <v>0</v>
      </c>
      <c r="M182" s="352">
        <f t="shared" si="17"/>
        <v>0</v>
      </c>
      <c r="N182" s="9"/>
      <c r="O182" s="32">
        <f t="shared" si="19"/>
        <v>0</v>
      </c>
      <c r="P182" s="32">
        <f t="shared" si="20"/>
        <v>0</v>
      </c>
      <c r="Q182" s="32">
        <f t="shared" si="21"/>
        <v>0</v>
      </c>
    </row>
    <row r="183" spans="1:17" x14ac:dyDescent="0.2">
      <c r="A183" s="70">
        <f t="shared" si="0"/>
        <v>169</v>
      </c>
      <c r="B183" s="303">
        <f t="shared" si="15"/>
        <v>0</v>
      </c>
      <c r="C183" s="122"/>
      <c r="D183" s="532"/>
      <c r="E183" s="106"/>
      <c r="F183" s="106"/>
      <c r="G183" s="4"/>
      <c r="H183" s="40"/>
      <c r="I183" s="60"/>
      <c r="J183" s="8"/>
      <c r="K183" s="237">
        <f t="shared" si="16"/>
        <v>0</v>
      </c>
      <c r="L183" s="95">
        <f t="shared" si="18"/>
        <v>0</v>
      </c>
      <c r="M183" s="352">
        <f t="shared" si="17"/>
        <v>0</v>
      </c>
      <c r="N183" s="9"/>
      <c r="O183" s="32">
        <f t="shared" si="19"/>
        <v>0</v>
      </c>
      <c r="P183" s="32">
        <f t="shared" si="20"/>
        <v>0</v>
      </c>
      <c r="Q183" s="32">
        <f t="shared" si="21"/>
        <v>0</v>
      </c>
    </row>
    <row r="184" spans="1:17" x14ac:dyDescent="0.2">
      <c r="A184" s="70">
        <f t="shared" si="0"/>
        <v>170</v>
      </c>
      <c r="B184" s="303">
        <f t="shared" si="15"/>
        <v>0</v>
      </c>
      <c r="C184" s="122"/>
      <c r="D184" s="532"/>
      <c r="E184" s="106"/>
      <c r="F184" s="106"/>
      <c r="G184" s="4"/>
      <c r="H184" s="40"/>
      <c r="I184" s="60"/>
      <c r="J184" s="8"/>
      <c r="K184" s="237">
        <f t="shared" si="16"/>
        <v>0</v>
      </c>
      <c r="L184" s="95">
        <f t="shared" si="18"/>
        <v>0</v>
      </c>
      <c r="M184" s="352">
        <f t="shared" si="17"/>
        <v>0</v>
      </c>
      <c r="N184" s="9"/>
      <c r="O184" s="32">
        <f t="shared" si="19"/>
        <v>0</v>
      </c>
      <c r="P184" s="32">
        <f t="shared" si="20"/>
        <v>0</v>
      </c>
      <c r="Q184" s="32">
        <f t="shared" si="21"/>
        <v>0</v>
      </c>
    </row>
    <row r="185" spans="1:17" x14ac:dyDescent="0.2">
      <c r="A185" s="70">
        <f t="shared" si="0"/>
        <v>171</v>
      </c>
      <c r="B185" s="303">
        <f t="shared" si="15"/>
        <v>0</v>
      </c>
      <c r="C185" s="122"/>
      <c r="D185" s="532"/>
      <c r="E185" s="106"/>
      <c r="F185" s="106"/>
      <c r="G185" s="4"/>
      <c r="H185" s="40"/>
      <c r="I185" s="60"/>
      <c r="J185" s="8"/>
      <c r="K185" s="237">
        <f t="shared" si="16"/>
        <v>0</v>
      </c>
      <c r="L185" s="95">
        <f t="shared" si="18"/>
        <v>0</v>
      </c>
      <c r="M185" s="352">
        <f t="shared" si="17"/>
        <v>0</v>
      </c>
      <c r="N185" s="9"/>
      <c r="O185" s="32">
        <f t="shared" si="19"/>
        <v>0</v>
      </c>
      <c r="P185" s="32">
        <f t="shared" si="20"/>
        <v>0</v>
      </c>
      <c r="Q185" s="32">
        <f t="shared" si="21"/>
        <v>0</v>
      </c>
    </row>
    <row r="186" spans="1:17" x14ac:dyDescent="0.2">
      <c r="A186" s="70">
        <f t="shared" si="0"/>
        <v>172</v>
      </c>
      <c r="B186" s="303">
        <f t="shared" si="15"/>
        <v>0</v>
      </c>
      <c r="C186" s="122"/>
      <c r="D186" s="532"/>
      <c r="E186" s="106"/>
      <c r="F186" s="106"/>
      <c r="G186" s="4"/>
      <c r="H186" s="40"/>
      <c r="I186" s="60"/>
      <c r="J186" s="8"/>
      <c r="K186" s="237">
        <f t="shared" si="16"/>
        <v>0</v>
      </c>
      <c r="L186" s="95">
        <f t="shared" si="18"/>
        <v>0</v>
      </c>
      <c r="M186" s="352">
        <f t="shared" si="17"/>
        <v>0</v>
      </c>
      <c r="N186" s="9"/>
      <c r="O186" s="32">
        <f t="shared" si="19"/>
        <v>0</v>
      </c>
      <c r="P186" s="32">
        <f t="shared" si="20"/>
        <v>0</v>
      </c>
      <c r="Q186" s="32">
        <f t="shared" si="21"/>
        <v>0</v>
      </c>
    </row>
    <row r="187" spans="1:17" x14ac:dyDescent="0.2">
      <c r="A187" s="70">
        <f t="shared" si="0"/>
        <v>173</v>
      </c>
      <c r="B187" s="303">
        <f t="shared" si="15"/>
        <v>0</v>
      </c>
      <c r="C187" s="122"/>
      <c r="D187" s="532"/>
      <c r="E187" s="106"/>
      <c r="F187" s="106"/>
      <c r="G187" s="4"/>
      <c r="H187" s="40"/>
      <c r="I187" s="60"/>
      <c r="J187" s="8"/>
      <c r="K187" s="237">
        <f t="shared" si="16"/>
        <v>0</v>
      </c>
      <c r="L187" s="95">
        <f t="shared" si="18"/>
        <v>0</v>
      </c>
      <c r="M187" s="352">
        <f t="shared" si="17"/>
        <v>0</v>
      </c>
      <c r="N187" s="9"/>
      <c r="O187" s="32">
        <f t="shared" si="19"/>
        <v>0</v>
      </c>
      <c r="P187" s="32">
        <f t="shared" si="20"/>
        <v>0</v>
      </c>
      <c r="Q187" s="32">
        <f t="shared" si="21"/>
        <v>0</v>
      </c>
    </row>
    <row r="188" spans="1:17" x14ac:dyDescent="0.2">
      <c r="A188" s="70">
        <f t="shared" si="0"/>
        <v>174</v>
      </c>
      <c r="B188" s="303">
        <f t="shared" si="15"/>
        <v>0</v>
      </c>
      <c r="C188" s="122"/>
      <c r="D188" s="532"/>
      <c r="E188" s="106"/>
      <c r="F188" s="106"/>
      <c r="G188" s="4"/>
      <c r="H188" s="40"/>
      <c r="I188" s="60"/>
      <c r="J188" s="8"/>
      <c r="K188" s="237">
        <f t="shared" si="16"/>
        <v>0</v>
      </c>
      <c r="L188" s="95">
        <f t="shared" si="18"/>
        <v>0</v>
      </c>
      <c r="M188" s="352">
        <f t="shared" si="17"/>
        <v>0</v>
      </c>
      <c r="N188" s="9"/>
      <c r="O188" s="32">
        <f t="shared" si="19"/>
        <v>0</v>
      </c>
      <c r="P188" s="32">
        <f t="shared" si="20"/>
        <v>0</v>
      </c>
      <c r="Q188" s="32">
        <f t="shared" si="21"/>
        <v>0</v>
      </c>
    </row>
    <row r="189" spans="1:17" x14ac:dyDescent="0.2">
      <c r="A189" s="70">
        <f t="shared" si="0"/>
        <v>175</v>
      </c>
      <c r="B189" s="303">
        <f t="shared" si="15"/>
        <v>0</v>
      </c>
      <c r="C189" s="122"/>
      <c r="D189" s="532"/>
      <c r="E189" s="106"/>
      <c r="F189" s="106"/>
      <c r="G189" s="4"/>
      <c r="H189" s="40"/>
      <c r="I189" s="60"/>
      <c r="J189" s="8"/>
      <c r="K189" s="237">
        <f t="shared" si="16"/>
        <v>0</v>
      </c>
      <c r="L189" s="95">
        <f t="shared" si="18"/>
        <v>0</v>
      </c>
      <c r="M189" s="352">
        <f t="shared" si="17"/>
        <v>0</v>
      </c>
      <c r="N189" s="9"/>
      <c r="O189" s="32">
        <f t="shared" si="19"/>
        <v>0</v>
      </c>
      <c r="P189" s="32">
        <f t="shared" si="20"/>
        <v>0</v>
      </c>
      <c r="Q189" s="32">
        <f t="shared" si="21"/>
        <v>0</v>
      </c>
    </row>
    <row r="190" spans="1:17" x14ac:dyDescent="0.2">
      <c r="A190" s="70">
        <f t="shared" si="0"/>
        <v>176</v>
      </c>
      <c r="B190" s="303">
        <f t="shared" si="15"/>
        <v>0</v>
      </c>
      <c r="C190" s="122"/>
      <c r="D190" s="532"/>
      <c r="E190" s="106"/>
      <c r="F190" s="106"/>
      <c r="G190" s="4"/>
      <c r="H190" s="40"/>
      <c r="I190" s="60"/>
      <c r="J190" s="8"/>
      <c r="K190" s="237">
        <f t="shared" si="16"/>
        <v>0</v>
      </c>
      <c r="L190" s="95">
        <f t="shared" si="18"/>
        <v>0</v>
      </c>
      <c r="M190" s="352">
        <f t="shared" si="17"/>
        <v>0</v>
      </c>
      <c r="N190" s="9"/>
      <c r="O190" s="32">
        <f t="shared" si="19"/>
        <v>0</v>
      </c>
      <c r="P190" s="32">
        <f t="shared" si="20"/>
        <v>0</v>
      </c>
      <c r="Q190" s="32">
        <f t="shared" si="21"/>
        <v>0</v>
      </c>
    </row>
    <row r="191" spans="1:17" x14ac:dyDescent="0.2">
      <c r="A191" s="70">
        <f t="shared" si="0"/>
        <v>177</v>
      </c>
      <c r="B191" s="303">
        <f t="shared" si="15"/>
        <v>0</v>
      </c>
      <c r="C191" s="122"/>
      <c r="D191" s="532"/>
      <c r="E191" s="106"/>
      <c r="F191" s="106"/>
      <c r="G191" s="4"/>
      <c r="H191" s="40"/>
      <c r="I191" s="60"/>
      <c r="J191" s="8"/>
      <c r="K191" s="237">
        <f t="shared" si="16"/>
        <v>0</v>
      </c>
      <c r="L191" s="95">
        <f t="shared" si="18"/>
        <v>0</v>
      </c>
      <c r="M191" s="352">
        <f t="shared" si="17"/>
        <v>0</v>
      </c>
      <c r="N191" s="9"/>
      <c r="O191" s="32">
        <f t="shared" si="19"/>
        <v>0</v>
      </c>
      <c r="P191" s="32">
        <f t="shared" si="20"/>
        <v>0</v>
      </c>
      <c r="Q191" s="32">
        <f t="shared" si="21"/>
        <v>0</v>
      </c>
    </row>
    <row r="192" spans="1:17" x14ac:dyDescent="0.2">
      <c r="A192" s="70">
        <f t="shared" si="0"/>
        <v>178</v>
      </c>
      <c r="B192" s="303">
        <f t="shared" si="15"/>
        <v>0</v>
      </c>
      <c r="C192" s="122"/>
      <c r="D192" s="532"/>
      <c r="E192" s="106"/>
      <c r="F192" s="106"/>
      <c r="G192" s="4"/>
      <c r="H192" s="40"/>
      <c r="I192" s="60"/>
      <c r="J192" s="8"/>
      <c r="K192" s="237">
        <f t="shared" si="16"/>
        <v>0</v>
      </c>
      <c r="L192" s="95">
        <f t="shared" si="18"/>
        <v>0</v>
      </c>
      <c r="M192" s="352">
        <f t="shared" si="17"/>
        <v>0</v>
      </c>
      <c r="N192" s="9"/>
      <c r="O192" s="32">
        <f t="shared" si="19"/>
        <v>0</v>
      </c>
      <c r="P192" s="32">
        <f t="shared" si="20"/>
        <v>0</v>
      </c>
      <c r="Q192" s="32">
        <f t="shared" si="21"/>
        <v>0</v>
      </c>
    </row>
    <row r="193" spans="1:17" x14ac:dyDescent="0.2">
      <c r="A193" s="70">
        <f t="shared" si="0"/>
        <v>179</v>
      </c>
      <c r="B193" s="303">
        <f t="shared" si="15"/>
        <v>0</v>
      </c>
      <c r="C193" s="122"/>
      <c r="D193" s="532"/>
      <c r="E193" s="106"/>
      <c r="F193" s="106"/>
      <c r="G193" s="4"/>
      <c r="H193" s="40"/>
      <c r="I193" s="60"/>
      <c r="J193" s="8"/>
      <c r="K193" s="237">
        <f t="shared" si="16"/>
        <v>0</v>
      </c>
      <c r="L193" s="95">
        <f t="shared" si="18"/>
        <v>0</v>
      </c>
      <c r="M193" s="352">
        <f t="shared" si="17"/>
        <v>0</v>
      </c>
      <c r="N193" s="9"/>
      <c r="O193" s="32">
        <f t="shared" si="19"/>
        <v>0</v>
      </c>
      <c r="P193" s="32">
        <f t="shared" si="20"/>
        <v>0</v>
      </c>
      <c r="Q193" s="32">
        <f t="shared" si="21"/>
        <v>0</v>
      </c>
    </row>
    <row r="194" spans="1:17" x14ac:dyDescent="0.2">
      <c r="A194" s="70">
        <f t="shared" si="0"/>
        <v>180</v>
      </c>
      <c r="B194" s="303">
        <f t="shared" si="15"/>
        <v>0</v>
      </c>
      <c r="C194" s="122"/>
      <c r="D194" s="532"/>
      <c r="E194" s="106"/>
      <c r="F194" s="106"/>
      <c r="G194" s="4"/>
      <c r="H194" s="40"/>
      <c r="I194" s="60"/>
      <c r="J194" s="8"/>
      <c r="K194" s="237">
        <f t="shared" si="16"/>
        <v>0</v>
      </c>
      <c r="L194" s="95">
        <f t="shared" si="18"/>
        <v>0</v>
      </c>
      <c r="M194" s="352">
        <f t="shared" si="17"/>
        <v>0</v>
      </c>
      <c r="N194" s="9"/>
      <c r="O194" s="32">
        <f t="shared" si="19"/>
        <v>0</v>
      </c>
      <c r="P194" s="32">
        <f t="shared" si="20"/>
        <v>0</v>
      </c>
      <c r="Q194" s="32">
        <f t="shared" si="21"/>
        <v>0</v>
      </c>
    </row>
    <row r="195" spans="1:17" x14ac:dyDescent="0.2">
      <c r="A195" s="70">
        <f t="shared" si="0"/>
        <v>181</v>
      </c>
      <c r="B195" s="303">
        <f t="shared" si="15"/>
        <v>0</v>
      </c>
      <c r="C195" s="122"/>
      <c r="D195" s="532"/>
      <c r="E195" s="106"/>
      <c r="F195" s="106"/>
      <c r="G195" s="4"/>
      <c r="H195" s="40"/>
      <c r="I195" s="60"/>
      <c r="J195" s="8"/>
      <c r="K195" s="237">
        <f t="shared" si="16"/>
        <v>0</v>
      </c>
      <c r="L195" s="95">
        <f t="shared" si="18"/>
        <v>0</v>
      </c>
      <c r="M195" s="352">
        <f t="shared" si="17"/>
        <v>0</v>
      </c>
      <c r="N195" s="9"/>
      <c r="O195" s="32">
        <f t="shared" si="19"/>
        <v>0</v>
      </c>
      <c r="P195" s="32">
        <f t="shared" si="20"/>
        <v>0</v>
      </c>
      <c r="Q195" s="32">
        <f t="shared" si="21"/>
        <v>0</v>
      </c>
    </row>
    <row r="196" spans="1:17" x14ac:dyDescent="0.2">
      <c r="A196" s="70">
        <f t="shared" si="0"/>
        <v>182</v>
      </c>
      <c r="B196" s="303">
        <f t="shared" si="15"/>
        <v>0</v>
      </c>
      <c r="C196" s="122"/>
      <c r="D196" s="532"/>
      <c r="E196" s="106"/>
      <c r="F196" s="106"/>
      <c r="G196" s="4"/>
      <c r="H196" s="40"/>
      <c r="I196" s="60"/>
      <c r="J196" s="8"/>
      <c r="K196" s="237">
        <f t="shared" si="16"/>
        <v>0</v>
      </c>
      <c r="L196" s="95">
        <f t="shared" si="18"/>
        <v>0</v>
      </c>
      <c r="M196" s="352">
        <f t="shared" si="17"/>
        <v>0</v>
      </c>
      <c r="N196" s="9"/>
      <c r="O196" s="32">
        <f t="shared" si="19"/>
        <v>0</v>
      </c>
      <c r="P196" s="32">
        <f t="shared" si="20"/>
        <v>0</v>
      </c>
      <c r="Q196" s="32">
        <f t="shared" si="21"/>
        <v>0</v>
      </c>
    </row>
    <row r="197" spans="1:17" x14ac:dyDescent="0.2">
      <c r="A197" s="70">
        <f t="shared" si="0"/>
        <v>183</v>
      </c>
      <c r="B197" s="303">
        <f t="shared" si="15"/>
        <v>0</v>
      </c>
      <c r="C197" s="122"/>
      <c r="D197" s="532"/>
      <c r="E197" s="106"/>
      <c r="F197" s="106"/>
      <c r="G197" s="4"/>
      <c r="H197" s="40"/>
      <c r="I197" s="60"/>
      <c r="J197" s="8"/>
      <c r="K197" s="237">
        <f t="shared" si="16"/>
        <v>0</v>
      </c>
      <c r="L197" s="95">
        <f t="shared" si="18"/>
        <v>0</v>
      </c>
      <c r="M197" s="352">
        <f t="shared" si="17"/>
        <v>0</v>
      </c>
      <c r="N197" s="9"/>
      <c r="O197" s="32">
        <f t="shared" si="19"/>
        <v>0</v>
      </c>
      <c r="P197" s="32">
        <f t="shared" si="20"/>
        <v>0</v>
      </c>
      <c r="Q197" s="32">
        <f t="shared" si="21"/>
        <v>0</v>
      </c>
    </row>
    <row r="198" spans="1:17" x14ac:dyDescent="0.2">
      <c r="A198" s="70">
        <f t="shared" si="0"/>
        <v>184</v>
      </c>
      <c r="B198" s="303">
        <f t="shared" si="15"/>
        <v>0</v>
      </c>
      <c r="C198" s="122"/>
      <c r="D198" s="532"/>
      <c r="E198" s="106"/>
      <c r="F198" s="106"/>
      <c r="G198" s="4"/>
      <c r="H198" s="40"/>
      <c r="I198" s="60"/>
      <c r="J198" s="8"/>
      <c r="K198" s="237">
        <f t="shared" si="16"/>
        <v>0</v>
      </c>
      <c r="L198" s="95">
        <f t="shared" si="18"/>
        <v>0</v>
      </c>
      <c r="M198" s="352">
        <f t="shared" si="17"/>
        <v>0</v>
      </c>
      <c r="N198" s="9"/>
      <c r="O198" s="32">
        <f t="shared" si="19"/>
        <v>0</v>
      </c>
      <c r="P198" s="32">
        <f t="shared" si="20"/>
        <v>0</v>
      </c>
      <c r="Q198" s="32">
        <f t="shared" si="21"/>
        <v>0</v>
      </c>
    </row>
    <row r="199" spans="1:17" x14ac:dyDescent="0.2">
      <c r="A199" s="70">
        <f t="shared" si="0"/>
        <v>185</v>
      </c>
      <c r="B199" s="303">
        <f t="shared" si="15"/>
        <v>0</v>
      </c>
      <c r="C199" s="122"/>
      <c r="D199" s="532"/>
      <c r="E199" s="106"/>
      <c r="F199" s="106"/>
      <c r="G199" s="4"/>
      <c r="H199" s="40"/>
      <c r="I199" s="60"/>
      <c r="J199" s="8"/>
      <c r="K199" s="237">
        <f t="shared" si="16"/>
        <v>0</v>
      </c>
      <c r="L199" s="95">
        <f t="shared" si="18"/>
        <v>0</v>
      </c>
      <c r="M199" s="352">
        <f t="shared" si="17"/>
        <v>0</v>
      </c>
      <c r="N199" s="9"/>
      <c r="O199" s="32">
        <f t="shared" si="19"/>
        <v>0</v>
      </c>
      <c r="P199" s="32">
        <f t="shared" si="20"/>
        <v>0</v>
      </c>
      <c r="Q199" s="32">
        <f t="shared" si="21"/>
        <v>0</v>
      </c>
    </row>
    <row r="200" spans="1:17" x14ac:dyDescent="0.2">
      <c r="A200" s="70">
        <f t="shared" si="0"/>
        <v>186</v>
      </c>
      <c r="B200" s="303">
        <f t="shared" si="15"/>
        <v>0</v>
      </c>
      <c r="C200" s="122"/>
      <c r="D200" s="532"/>
      <c r="E200" s="106"/>
      <c r="F200" s="106"/>
      <c r="G200" s="4"/>
      <c r="H200" s="40"/>
      <c r="I200" s="60"/>
      <c r="J200" s="8"/>
      <c r="K200" s="237">
        <f t="shared" si="16"/>
        <v>0</v>
      </c>
      <c r="L200" s="95">
        <f t="shared" si="18"/>
        <v>0</v>
      </c>
      <c r="M200" s="352">
        <f t="shared" si="17"/>
        <v>0</v>
      </c>
      <c r="N200" s="9"/>
      <c r="O200" s="32">
        <f t="shared" si="19"/>
        <v>0</v>
      </c>
      <c r="P200" s="32">
        <f t="shared" si="20"/>
        <v>0</v>
      </c>
      <c r="Q200" s="32">
        <f t="shared" si="21"/>
        <v>0</v>
      </c>
    </row>
    <row r="201" spans="1:17" x14ac:dyDescent="0.2">
      <c r="A201" s="70">
        <f t="shared" si="0"/>
        <v>187</v>
      </c>
      <c r="B201" s="303">
        <f t="shared" si="15"/>
        <v>0</v>
      </c>
      <c r="C201" s="122"/>
      <c r="D201" s="532"/>
      <c r="E201" s="106"/>
      <c r="F201" s="106"/>
      <c r="G201" s="4"/>
      <c r="H201" s="40"/>
      <c r="I201" s="60"/>
      <c r="J201" s="8"/>
      <c r="K201" s="237">
        <f t="shared" si="16"/>
        <v>0</v>
      </c>
      <c r="L201" s="95">
        <f t="shared" si="18"/>
        <v>0</v>
      </c>
      <c r="M201" s="352">
        <f t="shared" si="17"/>
        <v>0</v>
      </c>
      <c r="N201" s="9"/>
      <c r="O201" s="32">
        <f t="shared" si="19"/>
        <v>0</v>
      </c>
      <c r="P201" s="32">
        <f t="shared" si="20"/>
        <v>0</v>
      </c>
      <c r="Q201" s="32">
        <f t="shared" si="21"/>
        <v>0</v>
      </c>
    </row>
    <row r="202" spans="1:17" x14ac:dyDescent="0.2">
      <c r="A202" s="70">
        <f t="shared" si="0"/>
        <v>188</v>
      </c>
      <c r="B202" s="303">
        <f t="shared" si="15"/>
        <v>0</v>
      </c>
      <c r="C202" s="122"/>
      <c r="D202" s="532"/>
      <c r="E202" s="106"/>
      <c r="F202" s="106"/>
      <c r="G202" s="4"/>
      <c r="H202" s="40"/>
      <c r="I202" s="60"/>
      <c r="J202" s="8"/>
      <c r="K202" s="237">
        <f t="shared" si="16"/>
        <v>0</v>
      </c>
      <c r="L202" s="95">
        <f t="shared" si="18"/>
        <v>0</v>
      </c>
      <c r="M202" s="352">
        <f t="shared" si="17"/>
        <v>0</v>
      </c>
      <c r="N202" s="9"/>
      <c r="O202" s="32">
        <f t="shared" si="19"/>
        <v>0</v>
      </c>
      <c r="P202" s="32">
        <f t="shared" si="20"/>
        <v>0</v>
      </c>
      <c r="Q202" s="32">
        <f t="shared" si="21"/>
        <v>0</v>
      </c>
    </row>
    <row r="203" spans="1:17" x14ac:dyDescent="0.2">
      <c r="A203" s="70">
        <f t="shared" si="0"/>
        <v>189</v>
      </c>
      <c r="B203" s="303">
        <f t="shared" si="15"/>
        <v>0</v>
      </c>
      <c r="C203" s="122"/>
      <c r="D203" s="532"/>
      <c r="E203" s="106"/>
      <c r="F203" s="106"/>
      <c r="G203" s="4"/>
      <c r="H203" s="40"/>
      <c r="I203" s="60"/>
      <c r="J203" s="8"/>
      <c r="K203" s="237">
        <f t="shared" si="16"/>
        <v>0</v>
      </c>
      <c r="L203" s="95">
        <f t="shared" si="18"/>
        <v>0</v>
      </c>
      <c r="M203" s="352">
        <f t="shared" si="17"/>
        <v>0</v>
      </c>
      <c r="N203" s="9"/>
      <c r="O203" s="32">
        <f t="shared" si="19"/>
        <v>0</v>
      </c>
      <c r="P203" s="32">
        <f t="shared" si="20"/>
        <v>0</v>
      </c>
      <c r="Q203" s="32">
        <f t="shared" si="21"/>
        <v>0</v>
      </c>
    </row>
    <row r="204" spans="1:17" x14ac:dyDescent="0.2">
      <c r="A204" s="70">
        <f t="shared" si="0"/>
        <v>190</v>
      </c>
      <c r="B204" s="303">
        <f t="shared" si="15"/>
        <v>0</v>
      </c>
      <c r="C204" s="122"/>
      <c r="D204" s="532"/>
      <c r="E204" s="106"/>
      <c r="F204" s="106"/>
      <c r="G204" s="4"/>
      <c r="H204" s="40"/>
      <c r="I204" s="60"/>
      <c r="J204" s="8"/>
      <c r="K204" s="237">
        <f t="shared" si="16"/>
        <v>0</v>
      </c>
      <c r="L204" s="95">
        <f t="shared" si="18"/>
        <v>0</v>
      </c>
      <c r="M204" s="352">
        <f t="shared" si="17"/>
        <v>0</v>
      </c>
      <c r="N204" s="9"/>
      <c r="O204" s="32">
        <f t="shared" si="19"/>
        <v>0</v>
      </c>
      <c r="P204" s="32">
        <f t="shared" si="20"/>
        <v>0</v>
      </c>
      <c r="Q204" s="32">
        <f t="shared" si="21"/>
        <v>0</v>
      </c>
    </row>
    <row r="205" spans="1:17" x14ac:dyDescent="0.2">
      <c r="A205" s="70">
        <f t="shared" si="0"/>
        <v>191</v>
      </c>
      <c r="B205" s="303">
        <f t="shared" si="15"/>
        <v>0</v>
      </c>
      <c r="C205" s="122"/>
      <c r="D205" s="532"/>
      <c r="E205" s="106"/>
      <c r="F205" s="106"/>
      <c r="G205" s="4"/>
      <c r="H205" s="40"/>
      <c r="I205" s="60"/>
      <c r="J205" s="8"/>
      <c r="K205" s="237">
        <f t="shared" si="16"/>
        <v>0</v>
      </c>
      <c r="L205" s="95">
        <f t="shared" si="18"/>
        <v>0</v>
      </c>
      <c r="M205" s="352">
        <f t="shared" si="17"/>
        <v>0</v>
      </c>
      <c r="N205" s="9"/>
      <c r="O205" s="32">
        <f t="shared" si="19"/>
        <v>0</v>
      </c>
      <c r="P205" s="32">
        <f t="shared" si="20"/>
        <v>0</v>
      </c>
      <c r="Q205" s="32">
        <f t="shared" si="21"/>
        <v>0</v>
      </c>
    </row>
    <row r="206" spans="1:17" x14ac:dyDescent="0.2">
      <c r="A206" s="70">
        <f t="shared" si="0"/>
        <v>192</v>
      </c>
      <c r="B206" s="303">
        <f t="shared" si="15"/>
        <v>0</v>
      </c>
      <c r="C206" s="122"/>
      <c r="D206" s="532"/>
      <c r="E206" s="106"/>
      <c r="F206" s="106"/>
      <c r="G206" s="4"/>
      <c r="H206" s="40"/>
      <c r="I206" s="60"/>
      <c r="J206" s="8"/>
      <c r="K206" s="237">
        <f t="shared" si="16"/>
        <v>0</v>
      </c>
      <c r="L206" s="95">
        <f t="shared" si="18"/>
        <v>0</v>
      </c>
      <c r="M206" s="352">
        <f t="shared" si="17"/>
        <v>0</v>
      </c>
      <c r="N206" s="9"/>
      <c r="O206" s="32">
        <f t="shared" si="19"/>
        <v>0</v>
      </c>
      <c r="P206" s="32">
        <f t="shared" si="20"/>
        <v>0</v>
      </c>
      <c r="Q206" s="32">
        <f t="shared" si="21"/>
        <v>0</v>
      </c>
    </row>
    <row r="207" spans="1:17" x14ac:dyDescent="0.2">
      <c r="A207" s="70">
        <f t="shared" si="0"/>
        <v>193</v>
      </c>
      <c r="B207" s="303">
        <f t="shared" ref="B207:B514" si="22">IF(ISBLANK(F207),0,VLOOKUP(TRIM(F207),AllVarieties,4,FALSE))</f>
        <v>0</v>
      </c>
      <c r="C207" s="122"/>
      <c r="D207" s="532"/>
      <c r="E207" s="106"/>
      <c r="F207" s="106"/>
      <c r="G207" s="4"/>
      <c r="H207" s="40"/>
      <c r="I207" s="60"/>
      <c r="J207" s="8"/>
      <c r="K207" s="237">
        <f t="shared" ref="K207:K514" si="23">IF(VALUE(G207)&lt;1,0,IF(VALUE(G207)&gt;17,0,VLOOKUP(VALUE(B207),T10Value,VALUE(G207)+1,FALSE)))</f>
        <v>0</v>
      </c>
      <c r="L207" s="95">
        <f t="shared" si="18"/>
        <v>0</v>
      </c>
      <c r="M207" s="352">
        <f t="shared" ref="M207:M514" si="24">+L207*PDArate</f>
        <v>0</v>
      </c>
      <c r="N207" s="9"/>
      <c r="O207" s="32">
        <f t="shared" si="19"/>
        <v>0</v>
      </c>
      <c r="P207" s="32">
        <f t="shared" si="20"/>
        <v>0</v>
      </c>
      <c r="Q207" s="32">
        <f t="shared" si="21"/>
        <v>0</v>
      </c>
    </row>
    <row r="208" spans="1:17" x14ac:dyDescent="0.2">
      <c r="A208" s="70">
        <f t="shared" si="0"/>
        <v>194</v>
      </c>
      <c r="B208" s="303">
        <f t="shared" si="22"/>
        <v>0</v>
      </c>
      <c r="C208" s="122"/>
      <c r="D208" s="532"/>
      <c r="E208" s="106"/>
      <c r="F208" s="106"/>
      <c r="G208" s="4"/>
      <c r="H208" s="40"/>
      <c r="I208" s="60"/>
      <c r="J208" s="8"/>
      <c r="K208" s="237">
        <f t="shared" si="23"/>
        <v>0</v>
      </c>
      <c r="L208" s="95">
        <f t="shared" ref="L208:L514" si="25">ROUND(+H208,1)*K208</f>
        <v>0</v>
      </c>
      <c r="M208" s="352">
        <f t="shared" si="24"/>
        <v>0</v>
      </c>
      <c r="N208" s="9"/>
      <c r="O208" s="32">
        <f t="shared" ref="O208:O514" si="26">IF(+H208 &gt;0, IF(L208&lt;=0,1,0),0)</f>
        <v>0</v>
      </c>
      <c r="P208" s="32">
        <f t="shared" ref="P208:P514" si="27">IF(ISNA(+B208),1,0)</f>
        <v>0</v>
      </c>
      <c r="Q208" s="32">
        <f t="shared" ref="Q208:Q514" si="28">IF(ISERR(+B208),1,0)</f>
        <v>0</v>
      </c>
    </row>
    <row r="209" spans="1:17" x14ac:dyDescent="0.2">
      <c r="A209" s="70">
        <f t="shared" si="0"/>
        <v>195</v>
      </c>
      <c r="B209" s="303">
        <f t="shared" si="22"/>
        <v>0</v>
      </c>
      <c r="C209" s="122"/>
      <c r="D209" s="532"/>
      <c r="E209" s="106"/>
      <c r="F209" s="106"/>
      <c r="G209" s="4"/>
      <c r="H209" s="40"/>
      <c r="I209" s="60"/>
      <c r="J209" s="8"/>
      <c r="K209" s="237">
        <f t="shared" si="23"/>
        <v>0</v>
      </c>
      <c r="L209" s="95">
        <f t="shared" si="25"/>
        <v>0</v>
      </c>
      <c r="M209" s="352">
        <f t="shared" si="24"/>
        <v>0</v>
      </c>
      <c r="N209" s="9"/>
      <c r="O209" s="32">
        <f t="shared" si="26"/>
        <v>0</v>
      </c>
      <c r="P209" s="32">
        <f t="shared" si="27"/>
        <v>0</v>
      </c>
      <c r="Q209" s="32">
        <f t="shared" si="28"/>
        <v>0</v>
      </c>
    </row>
    <row r="210" spans="1:17" x14ac:dyDescent="0.2">
      <c r="A210" s="70">
        <f t="shared" si="0"/>
        <v>196</v>
      </c>
      <c r="B210" s="303">
        <f t="shared" si="22"/>
        <v>0</v>
      </c>
      <c r="C210" s="122"/>
      <c r="D210" s="532"/>
      <c r="E210" s="106"/>
      <c r="F210" s="106"/>
      <c r="G210" s="4"/>
      <c r="H210" s="40"/>
      <c r="I210" s="60"/>
      <c r="J210" s="8"/>
      <c r="K210" s="237">
        <f t="shared" si="23"/>
        <v>0</v>
      </c>
      <c r="L210" s="95">
        <f t="shared" si="25"/>
        <v>0</v>
      </c>
      <c r="M210" s="352">
        <f t="shared" si="24"/>
        <v>0</v>
      </c>
      <c r="N210" s="9"/>
      <c r="O210" s="32">
        <f t="shared" si="26"/>
        <v>0</v>
      </c>
      <c r="P210" s="32">
        <f t="shared" si="27"/>
        <v>0</v>
      </c>
      <c r="Q210" s="32">
        <f t="shared" si="28"/>
        <v>0</v>
      </c>
    </row>
    <row r="211" spans="1:17" x14ac:dyDescent="0.2">
      <c r="A211" s="70">
        <f t="shared" si="0"/>
        <v>197</v>
      </c>
      <c r="B211" s="303">
        <f t="shared" si="22"/>
        <v>0</v>
      </c>
      <c r="C211" s="122"/>
      <c r="D211" s="532"/>
      <c r="E211" s="106"/>
      <c r="F211" s="106"/>
      <c r="G211" s="4"/>
      <c r="H211" s="40"/>
      <c r="I211" s="60"/>
      <c r="J211" s="8"/>
      <c r="K211" s="237">
        <f t="shared" si="23"/>
        <v>0</v>
      </c>
      <c r="L211" s="95">
        <f t="shared" si="25"/>
        <v>0</v>
      </c>
      <c r="M211" s="352">
        <f t="shared" si="24"/>
        <v>0</v>
      </c>
      <c r="N211" s="9"/>
      <c r="O211" s="32">
        <f t="shared" si="26"/>
        <v>0</v>
      </c>
      <c r="P211" s="32">
        <f t="shared" si="27"/>
        <v>0</v>
      </c>
      <c r="Q211" s="32">
        <f t="shared" si="28"/>
        <v>0</v>
      </c>
    </row>
    <row r="212" spans="1:17" x14ac:dyDescent="0.2">
      <c r="A212" s="70">
        <f t="shared" si="0"/>
        <v>198</v>
      </c>
      <c r="B212" s="303">
        <f t="shared" si="22"/>
        <v>0</v>
      </c>
      <c r="C212" s="122"/>
      <c r="D212" s="532"/>
      <c r="E212" s="106"/>
      <c r="F212" s="106"/>
      <c r="G212" s="4"/>
      <c r="H212" s="40"/>
      <c r="I212" s="60"/>
      <c r="J212" s="8"/>
      <c r="K212" s="237">
        <f t="shared" si="23"/>
        <v>0</v>
      </c>
      <c r="L212" s="95">
        <f t="shared" si="25"/>
        <v>0</v>
      </c>
      <c r="M212" s="352">
        <f t="shared" si="24"/>
        <v>0</v>
      </c>
      <c r="N212" s="9"/>
      <c r="O212" s="32">
        <f t="shared" si="26"/>
        <v>0</v>
      </c>
      <c r="P212" s="32">
        <f t="shared" si="27"/>
        <v>0</v>
      </c>
      <c r="Q212" s="32">
        <f t="shared" si="28"/>
        <v>0</v>
      </c>
    </row>
    <row r="213" spans="1:17" x14ac:dyDescent="0.2">
      <c r="A213" s="70">
        <f t="shared" si="0"/>
        <v>199</v>
      </c>
      <c r="B213" s="303">
        <f t="shared" si="22"/>
        <v>0</v>
      </c>
      <c r="C213" s="122"/>
      <c r="D213" s="532"/>
      <c r="E213" s="106"/>
      <c r="F213" s="106"/>
      <c r="G213" s="4"/>
      <c r="H213" s="40"/>
      <c r="I213" s="60"/>
      <c r="J213" s="8"/>
      <c r="K213" s="237">
        <f t="shared" si="23"/>
        <v>0</v>
      </c>
      <c r="L213" s="95">
        <f t="shared" si="25"/>
        <v>0</v>
      </c>
      <c r="M213" s="352">
        <f t="shared" si="24"/>
        <v>0</v>
      </c>
      <c r="N213" s="9"/>
      <c r="O213" s="32">
        <f t="shared" si="26"/>
        <v>0</v>
      </c>
      <c r="P213" s="32">
        <f t="shared" si="27"/>
        <v>0</v>
      </c>
      <c r="Q213" s="32">
        <f t="shared" si="28"/>
        <v>0</v>
      </c>
    </row>
    <row r="214" spans="1:17" x14ac:dyDescent="0.2">
      <c r="A214" s="70">
        <f t="shared" si="0"/>
        <v>200</v>
      </c>
      <c r="B214" s="303">
        <f t="shared" si="22"/>
        <v>0</v>
      </c>
      <c r="C214" s="122"/>
      <c r="D214" s="532"/>
      <c r="E214" s="106"/>
      <c r="F214" s="106"/>
      <c r="G214" s="4"/>
      <c r="H214" s="40"/>
      <c r="I214" s="60"/>
      <c r="J214" s="8"/>
      <c r="K214" s="237">
        <f t="shared" si="23"/>
        <v>0</v>
      </c>
      <c r="L214" s="95">
        <f t="shared" si="25"/>
        <v>0</v>
      </c>
      <c r="M214" s="352">
        <f t="shared" si="24"/>
        <v>0</v>
      </c>
      <c r="N214" s="9"/>
      <c r="O214" s="32">
        <f t="shared" si="26"/>
        <v>0</v>
      </c>
      <c r="P214" s="32">
        <f t="shared" si="27"/>
        <v>0</v>
      </c>
      <c r="Q214" s="32">
        <f t="shared" si="28"/>
        <v>0</v>
      </c>
    </row>
    <row r="215" spans="1:17" x14ac:dyDescent="0.2">
      <c r="A215" s="70">
        <f t="shared" si="0"/>
        <v>201</v>
      </c>
      <c r="B215" s="303">
        <f t="shared" si="22"/>
        <v>0</v>
      </c>
      <c r="C215" s="122"/>
      <c r="D215" s="532"/>
      <c r="E215" s="106"/>
      <c r="F215" s="106"/>
      <c r="G215" s="4"/>
      <c r="H215" s="40"/>
      <c r="I215" s="60"/>
      <c r="J215" s="8"/>
      <c r="K215" s="237">
        <f t="shared" si="23"/>
        <v>0</v>
      </c>
      <c r="L215" s="95">
        <f t="shared" si="25"/>
        <v>0</v>
      </c>
      <c r="M215" s="352">
        <f t="shared" si="24"/>
        <v>0</v>
      </c>
      <c r="N215" s="9"/>
      <c r="O215" s="32">
        <f t="shared" si="26"/>
        <v>0</v>
      </c>
      <c r="P215" s="32">
        <f t="shared" si="27"/>
        <v>0</v>
      </c>
      <c r="Q215" s="32">
        <f t="shared" si="28"/>
        <v>0</v>
      </c>
    </row>
    <row r="216" spans="1:17" x14ac:dyDescent="0.2">
      <c r="A216" s="70">
        <f t="shared" si="0"/>
        <v>202</v>
      </c>
      <c r="B216" s="303">
        <f t="shared" si="22"/>
        <v>0</v>
      </c>
      <c r="C216" s="122"/>
      <c r="D216" s="532"/>
      <c r="E216" s="106"/>
      <c r="F216" s="106"/>
      <c r="G216" s="4"/>
      <c r="H216" s="40"/>
      <c r="I216" s="60"/>
      <c r="J216" s="8"/>
      <c r="K216" s="237">
        <f t="shared" si="23"/>
        <v>0</v>
      </c>
      <c r="L216" s="95">
        <f t="shared" si="25"/>
        <v>0</v>
      </c>
      <c r="M216" s="352">
        <f t="shared" si="24"/>
        <v>0</v>
      </c>
      <c r="N216" s="9"/>
      <c r="O216" s="32">
        <f t="shared" si="26"/>
        <v>0</v>
      </c>
      <c r="P216" s="32">
        <f t="shared" si="27"/>
        <v>0</v>
      </c>
      <c r="Q216" s="32">
        <f t="shared" si="28"/>
        <v>0</v>
      </c>
    </row>
    <row r="217" spans="1:17" x14ac:dyDescent="0.2">
      <c r="A217" s="70">
        <f t="shared" si="0"/>
        <v>203</v>
      </c>
      <c r="B217" s="303">
        <f t="shared" si="22"/>
        <v>0</v>
      </c>
      <c r="C217" s="122"/>
      <c r="D217" s="532"/>
      <c r="E217" s="106"/>
      <c r="F217" s="106"/>
      <c r="G217" s="4"/>
      <c r="H217" s="40"/>
      <c r="I217" s="60"/>
      <c r="J217" s="8"/>
      <c r="K217" s="237">
        <f t="shared" si="23"/>
        <v>0</v>
      </c>
      <c r="L217" s="95">
        <f t="shared" si="25"/>
        <v>0</v>
      </c>
      <c r="M217" s="352">
        <f t="shared" si="24"/>
        <v>0</v>
      </c>
      <c r="N217" s="9"/>
      <c r="O217" s="32">
        <f t="shared" si="26"/>
        <v>0</v>
      </c>
      <c r="P217" s="32">
        <f t="shared" si="27"/>
        <v>0</v>
      </c>
      <c r="Q217" s="32">
        <f t="shared" si="28"/>
        <v>0</v>
      </c>
    </row>
    <row r="218" spans="1:17" x14ac:dyDescent="0.2">
      <c r="A218" s="70">
        <f t="shared" si="0"/>
        <v>204</v>
      </c>
      <c r="B218" s="303">
        <f t="shared" si="22"/>
        <v>0</v>
      </c>
      <c r="C218" s="122"/>
      <c r="D218" s="532"/>
      <c r="E218" s="106"/>
      <c r="F218" s="106"/>
      <c r="G218" s="4"/>
      <c r="H218" s="40"/>
      <c r="I218" s="60"/>
      <c r="J218" s="8"/>
      <c r="K218" s="237">
        <f t="shared" si="23"/>
        <v>0</v>
      </c>
      <c r="L218" s="95">
        <f t="shared" si="25"/>
        <v>0</v>
      </c>
      <c r="M218" s="352">
        <f t="shared" si="24"/>
        <v>0</v>
      </c>
      <c r="N218" s="9"/>
      <c r="O218" s="32">
        <f t="shared" si="26"/>
        <v>0</v>
      </c>
      <c r="P218" s="32">
        <f t="shared" si="27"/>
        <v>0</v>
      </c>
      <c r="Q218" s="32">
        <f t="shared" si="28"/>
        <v>0</v>
      </c>
    </row>
    <row r="219" spans="1:17" x14ac:dyDescent="0.2">
      <c r="A219" s="70">
        <f t="shared" si="0"/>
        <v>205</v>
      </c>
      <c r="B219" s="303">
        <f t="shared" si="22"/>
        <v>0</v>
      </c>
      <c r="C219" s="122"/>
      <c r="D219" s="532"/>
      <c r="E219" s="106"/>
      <c r="F219" s="106"/>
      <c r="G219" s="4"/>
      <c r="H219" s="40"/>
      <c r="I219" s="60"/>
      <c r="J219" s="8"/>
      <c r="K219" s="237">
        <f t="shared" si="23"/>
        <v>0</v>
      </c>
      <c r="L219" s="95">
        <f t="shared" si="25"/>
        <v>0</v>
      </c>
      <c r="M219" s="352">
        <f t="shared" si="24"/>
        <v>0</v>
      </c>
      <c r="N219" s="9"/>
      <c r="O219" s="32">
        <f t="shared" si="26"/>
        <v>0</v>
      </c>
      <c r="P219" s="32">
        <f t="shared" si="27"/>
        <v>0</v>
      </c>
      <c r="Q219" s="32">
        <f t="shared" si="28"/>
        <v>0</v>
      </c>
    </row>
    <row r="220" spans="1:17" x14ac:dyDescent="0.2">
      <c r="A220" s="70">
        <f t="shared" si="0"/>
        <v>206</v>
      </c>
      <c r="B220" s="303">
        <f t="shared" si="22"/>
        <v>0</v>
      </c>
      <c r="C220" s="122"/>
      <c r="D220" s="532"/>
      <c r="E220" s="106"/>
      <c r="F220" s="106"/>
      <c r="G220" s="4"/>
      <c r="H220" s="40"/>
      <c r="I220" s="60"/>
      <c r="J220" s="8"/>
      <c r="K220" s="237">
        <f t="shared" si="23"/>
        <v>0</v>
      </c>
      <c r="L220" s="95">
        <f t="shared" si="25"/>
        <v>0</v>
      </c>
      <c r="M220" s="352">
        <f t="shared" si="24"/>
        <v>0</v>
      </c>
      <c r="N220" s="9"/>
      <c r="O220" s="32">
        <f t="shared" si="26"/>
        <v>0</v>
      </c>
      <c r="P220" s="32">
        <f t="shared" si="27"/>
        <v>0</v>
      </c>
      <c r="Q220" s="32">
        <f t="shared" si="28"/>
        <v>0</v>
      </c>
    </row>
    <row r="221" spans="1:17" x14ac:dyDescent="0.2">
      <c r="A221" s="70">
        <f t="shared" si="0"/>
        <v>207</v>
      </c>
      <c r="B221" s="303">
        <f t="shared" si="22"/>
        <v>0</v>
      </c>
      <c r="C221" s="122"/>
      <c r="D221" s="532"/>
      <c r="E221" s="106"/>
      <c r="F221" s="106"/>
      <c r="G221" s="4"/>
      <c r="H221" s="40"/>
      <c r="I221" s="60"/>
      <c r="J221" s="8"/>
      <c r="K221" s="237">
        <f t="shared" si="23"/>
        <v>0</v>
      </c>
      <c r="L221" s="95">
        <f t="shared" si="25"/>
        <v>0</v>
      </c>
      <c r="M221" s="352">
        <f t="shared" si="24"/>
        <v>0</v>
      </c>
      <c r="N221" s="9"/>
      <c r="O221" s="32">
        <f t="shared" si="26"/>
        <v>0</v>
      </c>
      <c r="P221" s="32">
        <f t="shared" si="27"/>
        <v>0</v>
      </c>
      <c r="Q221" s="32">
        <f t="shared" si="28"/>
        <v>0</v>
      </c>
    </row>
    <row r="222" spans="1:17" x14ac:dyDescent="0.2">
      <c r="A222" s="70">
        <f t="shared" si="0"/>
        <v>208</v>
      </c>
      <c r="B222" s="303">
        <f t="shared" si="22"/>
        <v>0</v>
      </c>
      <c r="C222" s="122"/>
      <c r="D222" s="532"/>
      <c r="E222" s="106"/>
      <c r="F222" s="106"/>
      <c r="G222" s="4"/>
      <c r="H222" s="40"/>
      <c r="I222" s="60"/>
      <c r="J222" s="8"/>
      <c r="K222" s="237">
        <f t="shared" si="23"/>
        <v>0</v>
      </c>
      <c r="L222" s="95">
        <f t="shared" si="25"/>
        <v>0</v>
      </c>
      <c r="M222" s="352">
        <f t="shared" si="24"/>
        <v>0</v>
      </c>
      <c r="N222" s="9"/>
      <c r="O222" s="32">
        <f t="shared" si="26"/>
        <v>0</v>
      </c>
      <c r="P222" s="32">
        <f t="shared" si="27"/>
        <v>0</v>
      </c>
      <c r="Q222" s="32">
        <f t="shared" si="28"/>
        <v>0</v>
      </c>
    </row>
    <row r="223" spans="1:17" x14ac:dyDescent="0.2">
      <c r="A223" s="70">
        <f t="shared" si="0"/>
        <v>209</v>
      </c>
      <c r="B223" s="303">
        <f t="shared" si="22"/>
        <v>0</v>
      </c>
      <c r="C223" s="122"/>
      <c r="D223" s="532"/>
      <c r="E223" s="106"/>
      <c r="F223" s="106"/>
      <c r="G223" s="4"/>
      <c r="H223" s="40"/>
      <c r="I223" s="60"/>
      <c r="J223" s="8"/>
      <c r="K223" s="237">
        <f t="shared" si="23"/>
        <v>0</v>
      </c>
      <c r="L223" s="95">
        <f t="shared" si="25"/>
        <v>0</v>
      </c>
      <c r="M223" s="352">
        <f t="shared" si="24"/>
        <v>0</v>
      </c>
      <c r="N223" s="9"/>
      <c r="O223" s="32">
        <f t="shared" si="26"/>
        <v>0</v>
      </c>
      <c r="P223" s="32">
        <f t="shared" si="27"/>
        <v>0</v>
      </c>
      <c r="Q223" s="32">
        <f t="shared" si="28"/>
        <v>0</v>
      </c>
    </row>
    <row r="224" spans="1:17" x14ac:dyDescent="0.2">
      <c r="A224" s="70">
        <f t="shared" si="0"/>
        <v>210</v>
      </c>
      <c r="B224" s="303">
        <f t="shared" si="22"/>
        <v>0</v>
      </c>
      <c r="C224" s="122"/>
      <c r="D224" s="532"/>
      <c r="E224" s="106"/>
      <c r="F224" s="106"/>
      <c r="G224" s="4"/>
      <c r="H224" s="40"/>
      <c r="I224" s="60"/>
      <c r="J224" s="8"/>
      <c r="K224" s="237">
        <f t="shared" si="23"/>
        <v>0</v>
      </c>
      <c r="L224" s="95">
        <f t="shared" si="25"/>
        <v>0</v>
      </c>
      <c r="M224" s="352">
        <f t="shared" si="24"/>
        <v>0</v>
      </c>
      <c r="N224" s="9"/>
      <c r="O224" s="32">
        <f t="shared" si="26"/>
        <v>0</v>
      </c>
      <c r="P224" s="32">
        <f t="shared" si="27"/>
        <v>0</v>
      </c>
      <c r="Q224" s="32">
        <f t="shared" si="28"/>
        <v>0</v>
      </c>
    </row>
    <row r="225" spans="1:17" x14ac:dyDescent="0.2">
      <c r="A225" s="70">
        <f t="shared" si="0"/>
        <v>211</v>
      </c>
      <c r="B225" s="303">
        <f t="shared" si="22"/>
        <v>0</v>
      </c>
      <c r="C225" s="122"/>
      <c r="D225" s="532"/>
      <c r="E225" s="106"/>
      <c r="F225" s="106"/>
      <c r="G225" s="4"/>
      <c r="H225" s="40"/>
      <c r="I225" s="60"/>
      <c r="J225" s="8"/>
      <c r="K225" s="237">
        <f t="shared" si="23"/>
        <v>0</v>
      </c>
      <c r="L225" s="95">
        <f t="shared" si="25"/>
        <v>0</v>
      </c>
      <c r="M225" s="352">
        <f t="shared" si="24"/>
        <v>0</v>
      </c>
      <c r="N225" s="9"/>
      <c r="O225" s="32">
        <f t="shared" si="26"/>
        <v>0</v>
      </c>
      <c r="P225" s="32">
        <f t="shared" si="27"/>
        <v>0</v>
      </c>
      <c r="Q225" s="32">
        <f t="shared" si="28"/>
        <v>0</v>
      </c>
    </row>
    <row r="226" spans="1:17" x14ac:dyDescent="0.2">
      <c r="A226" s="70">
        <f t="shared" si="0"/>
        <v>212</v>
      </c>
      <c r="B226" s="303">
        <f t="shared" si="22"/>
        <v>0</v>
      </c>
      <c r="C226" s="122"/>
      <c r="D226" s="532"/>
      <c r="E226" s="106"/>
      <c r="F226" s="106"/>
      <c r="G226" s="4"/>
      <c r="H226" s="40"/>
      <c r="I226" s="60"/>
      <c r="J226" s="8"/>
      <c r="K226" s="237">
        <f t="shared" si="23"/>
        <v>0</v>
      </c>
      <c r="L226" s="95">
        <f t="shared" si="25"/>
        <v>0</v>
      </c>
      <c r="M226" s="352">
        <f t="shared" si="24"/>
        <v>0</v>
      </c>
      <c r="N226" s="9"/>
      <c r="O226" s="32">
        <f t="shared" si="26"/>
        <v>0</v>
      </c>
      <c r="P226" s="32">
        <f t="shared" si="27"/>
        <v>0</v>
      </c>
      <c r="Q226" s="32">
        <f t="shared" si="28"/>
        <v>0</v>
      </c>
    </row>
    <row r="227" spans="1:17" x14ac:dyDescent="0.2">
      <c r="A227" s="70">
        <f t="shared" si="0"/>
        <v>213</v>
      </c>
      <c r="B227" s="303">
        <f t="shared" si="22"/>
        <v>0</v>
      </c>
      <c r="C227" s="122"/>
      <c r="D227" s="532"/>
      <c r="E227" s="106"/>
      <c r="F227" s="106"/>
      <c r="G227" s="4"/>
      <c r="H227" s="40"/>
      <c r="I227" s="60"/>
      <c r="J227" s="8"/>
      <c r="K227" s="237">
        <f t="shared" si="23"/>
        <v>0</v>
      </c>
      <c r="L227" s="95">
        <f t="shared" si="25"/>
        <v>0</v>
      </c>
      <c r="M227" s="352">
        <f t="shared" si="24"/>
        <v>0</v>
      </c>
      <c r="N227" s="9"/>
      <c r="O227" s="32">
        <f t="shared" si="26"/>
        <v>0</v>
      </c>
      <c r="P227" s="32">
        <f t="shared" si="27"/>
        <v>0</v>
      </c>
      <c r="Q227" s="32">
        <f t="shared" si="28"/>
        <v>0</v>
      </c>
    </row>
    <row r="228" spans="1:17" x14ac:dyDescent="0.2">
      <c r="A228" s="70">
        <f t="shared" si="0"/>
        <v>214</v>
      </c>
      <c r="B228" s="303">
        <f t="shared" si="22"/>
        <v>0</v>
      </c>
      <c r="C228" s="122"/>
      <c r="D228" s="532"/>
      <c r="E228" s="106"/>
      <c r="F228" s="106"/>
      <c r="G228" s="4"/>
      <c r="H228" s="40"/>
      <c r="I228" s="60"/>
      <c r="J228" s="8"/>
      <c r="K228" s="237">
        <f t="shared" si="23"/>
        <v>0</v>
      </c>
      <c r="L228" s="95">
        <f t="shared" si="25"/>
        <v>0</v>
      </c>
      <c r="M228" s="352">
        <f t="shared" si="24"/>
        <v>0</v>
      </c>
      <c r="N228" s="9"/>
      <c r="O228" s="32">
        <f t="shared" si="26"/>
        <v>0</v>
      </c>
      <c r="P228" s="32">
        <f t="shared" si="27"/>
        <v>0</v>
      </c>
      <c r="Q228" s="32">
        <f t="shared" si="28"/>
        <v>0</v>
      </c>
    </row>
    <row r="229" spans="1:17" x14ac:dyDescent="0.2">
      <c r="A229" s="70">
        <f t="shared" si="0"/>
        <v>215</v>
      </c>
      <c r="B229" s="303">
        <f t="shared" si="22"/>
        <v>0</v>
      </c>
      <c r="C229" s="122"/>
      <c r="D229" s="532"/>
      <c r="E229" s="106"/>
      <c r="F229" s="106"/>
      <c r="G229" s="4"/>
      <c r="H229" s="40"/>
      <c r="I229" s="60"/>
      <c r="J229" s="8"/>
      <c r="K229" s="237">
        <f t="shared" si="23"/>
        <v>0</v>
      </c>
      <c r="L229" s="95">
        <f t="shared" si="25"/>
        <v>0</v>
      </c>
      <c r="M229" s="352">
        <f t="shared" si="24"/>
        <v>0</v>
      </c>
      <c r="N229" s="9"/>
      <c r="O229" s="32">
        <f t="shared" si="26"/>
        <v>0</v>
      </c>
      <c r="P229" s="32">
        <f t="shared" si="27"/>
        <v>0</v>
      </c>
      <c r="Q229" s="32">
        <f t="shared" si="28"/>
        <v>0</v>
      </c>
    </row>
    <row r="230" spans="1:17" x14ac:dyDescent="0.2">
      <c r="A230" s="70">
        <f t="shared" si="0"/>
        <v>216</v>
      </c>
      <c r="B230" s="303">
        <f t="shared" si="22"/>
        <v>0</v>
      </c>
      <c r="C230" s="122"/>
      <c r="D230" s="532"/>
      <c r="E230" s="106"/>
      <c r="F230" s="106"/>
      <c r="G230" s="4"/>
      <c r="H230" s="40"/>
      <c r="I230" s="60"/>
      <c r="J230" s="8"/>
      <c r="K230" s="237">
        <f t="shared" si="23"/>
        <v>0</v>
      </c>
      <c r="L230" s="95">
        <f t="shared" si="25"/>
        <v>0</v>
      </c>
      <c r="M230" s="352">
        <f t="shared" si="24"/>
        <v>0</v>
      </c>
      <c r="N230" s="9"/>
      <c r="O230" s="32">
        <f t="shared" si="26"/>
        <v>0</v>
      </c>
      <c r="P230" s="32">
        <f t="shared" si="27"/>
        <v>0</v>
      </c>
      <c r="Q230" s="32">
        <f t="shared" si="28"/>
        <v>0</v>
      </c>
    </row>
    <row r="231" spans="1:17" x14ac:dyDescent="0.2">
      <c r="A231" s="70">
        <f t="shared" si="0"/>
        <v>217</v>
      </c>
      <c r="B231" s="303">
        <f t="shared" si="22"/>
        <v>0</v>
      </c>
      <c r="C231" s="122"/>
      <c r="D231" s="532"/>
      <c r="E231" s="106"/>
      <c r="F231" s="106"/>
      <c r="G231" s="4"/>
      <c r="H231" s="40"/>
      <c r="I231" s="60"/>
      <c r="J231" s="8"/>
      <c r="K231" s="237">
        <f t="shared" si="23"/>
        <v>0</v>
      </c>
      <c r="L231" s="95">
        <f t="shared" si="25"/>
        <v>0</v>
      </c>
      <c r="M231" s="352">
        <f t="shared" si="24"/>
        <v>0</v>
      </c>
      <c r="N231" s="9"/>
      <c r="O231" s="32">
        <f t="shared" si="26"/>
        <v>0</v>
      </c>
      <c r="P231" s="32">
        <f t="shared" si="27"/>
        <v>0</v>
      </c>
      <c r="Q231" s="32">
        <f t="shared" si="28"/>
        <v>0</v>
      </c>
    </row>
    <row r="232" spans="1:17" x14ac:dyDescent="0.2">
      <c r="A232" s="70">
        <f t="shared" si="0"/>
        <v>218</v>
      </c>
      <c r="B232" s="303">
        <f t="shared" si="22"/>
        <v>0</v>
      </c>
      <c r="C232" s="122"/>
      <c r="D232" s="532"/>
      <c r="E232" s="106"/>
      <c r="F232" s="106"/>
      <c r="G232" s="4"/>
      <c r="H232" s="40"/>
      <c r="I232" s="60"/>
      <c r="J232" s="8"/>
      <c r="K232" s="237">
        <f t="shared" si="23"/>
        <v>0</v>
      </c>
      <c r="L232" s="95">
        <f t="shared" si="25"/>
        <v>0</v>
      </c>
      <c r="M232" s="352">
        <f t="shared" si="24"/>
        <v>0</v>
      </c>
      <c r="N232" s="9"/>
      <c r="O232" s="32">
        <f t="shared" si="26"/>
        <v>0</v>
      </c>
      <c r="P232" s="32">
        <f t="shared" si="27"/>
        <v>0</v>
      </c>
      <c r="Q232" s="32">
        <f t="shared" si="28"/>
        <v>0</v>
      </c>
    </row>
    <row r="233" spans="1:17" x14ac:dyDescent="0.2">
      <c r="A233" s="70">
        <f t="shared" si="0"/>
        <v>219</v>
      </c>
      <c r="B233" s="303">
        <f t="shared" si="22"/>
        <v>0</v>
      </c>
      <c r="C233" s="122"/>
      <c r="D233" s="532"/>
      <c r="E233" s="106"/>
      <c r="F233" s="106"/>
      <c r="G233" s="4"/>
      <c r="H233" s="40"/>
      <c r="I233" s="60"/>
      <c r="J233" s="8"/>
      <c r="K233" s="237">
        <f t="shared" si="23"/>
        <v>0</v>
      </c>
      <c r="L233" s="95">
        <f t="shared" si="25"/>
        <v>0</v>
      </c>
      <c r="M233" s="352">
        <f t="shared" si="24"/>
        <v>0</v>
      </c>
      <c r="N233" s="9"/>
      <c r="O233" s="32">
        <f t="shared" si="26"/>
        <v>0</v>
      </c>
      <c r="P233" s="32">
        <f t="shared" si="27"/>
        <v>0</v>
      </c>
      <c r="Q233" s="32">
        <f t="shared" si="28"/>
        <v>0</v>
      </c>
    </row>
    <row r="234" spans="1:17" x14ac:dyDescent="0.2">
      <c r="A234" s="70">
        <f t="shared" si="0"/>
        <v>220</v>
      </c>
      <c r="B234" s="303">
        <f t="shared" si="22"/>
        <v>0</v>
      </c>
      <c r="C234" s="122"/>
      <c r="D234" s="532"/>
      <c r="E234" s="106"/>
      <c r="F234" s="106"/>
      <c r="G234" s="4"/>
      <c r="H234" s="40"/>
      <c r="I234" s="60"/>
      <c r="J234" s="8"/>
      <c r="K234" s="237">
        <f t="shared" si="23"/>
        <v>0</v>
      </c>
      <c r="L234" s="95">
        <f t="shared" si="25"/>
        <v>0</v>
      </c>
      <c r="M234" s="352">
        <f t="shared" si="24"/>
        <v>0</v>
      </c>
      <c r="N234" s="9"/>
      <c r="O234" s="32">
        <f t="shared" si="26"/>
        <v>0</v>
      </c>
      <c r="P234" s="32">
        <f t="shared" si="27"/>
        <v>0</v>
      </c>
      <c r="Q234" s="32">
        <f t="shared" si="28"/>
        <v>0</v>
      </c>
    </row>
    <row r="235" spans="1:17" x14ac:dyDescent="0.2">
      <c r="A235" s="70">
        <f t="shared" si="0"/>
        <v>221</v>
      </c>
      <c r="B235" s="303">
        <f t="shared" si="22"/>
        <v>0</v>
      </c>
      <c r="C235" s="122"/>
      <c r="D235" s="532"/>
      <c r="E235" s="106"/>
      <c r="F235" s="106"/>
      <c r="G235" s="4"/>
      <c r="H235" s="40"/>
      <c r="I235" s="60"/>
      <c r="J235" s="8"/>
      <c r="K235" s="237">
        <f t="shared" si="23"/>
        <v>0</v>
      </c>
      <c r="L235" s="95">
        <f t="shared" si="25"/>
        <v>0</v>
      </c>
      <c r="M235" s="352">
        <f t="shared" si="24"/>
        <v>0</v>
      </c>
      <c r="N235" s="9"/>
      <c r="O235" s="32">
        <f t="shared" si="26"/>
        <v>0</v>
      </c>
      <c r="P235" s="32">
        <f t="shared" si="27"/>
        <v>0</v>
      </c>
      <c r="Q235" s="32">
        <f t="shared" si="28"/>
        <v>0</v>
      </c>
    </row>
    <row r="236" spans="1:17" x14ac:dyDescent="0.2">
      <c r="A236" s="70">
        <f t="shared" si="0"/>
        <v>222</v>
      </c>
      <c r="B236" s="303">
        <f t="shared" si="22"/>
        <v>0</v>
      </c>
      <c r="C236" s="122"/>
      <c r="D236" s="532"/>
      <c r="E236" s="106"/>
      <c r="F236" s="106"/>
      <c r="G236" s="4"/>
      <c r="H236" s="40"/>
      <c r="I236" s="60"/>
      <c r="J236" s="8"/>
      <c r="K236" s="237">
        <f t="shared" si="23"/>
        <v>0</v>
      </c>
      <c r="L236" s="95">
        <f t="shared" si="25"/>
        <v>0</v>
      </c>
      <c r="M236" s="352">
        <f t="shared" si="24"/>
        <v>0</v>
      </c>
      <c r="N236" s="9"/>
      <c r="O236" s="32">
        <f t="shared" si="26"/>
        <v>0</v>
      </c>
      <c r="P236" s="32">
        <f t="shared" si="27"/>
        <v>0</v>
      </c>
      <c r="Q236" s="32">
        <f t="shared" si="28"/>
        <v>0</v>
      </c>
    </row>
    <row r="237" spans="1:17" x14ac:dyDescent="0.2">
      <c r="A237" s="70">
        <f t="shared" si="0"/>
        <v>223</v>
      </c>
      <c r="B237" s="303">
        <f t="shared" si="22"/>
        <v>0</v>
      </c>
      <c r="C237" s="122"/>
      <c r="D237" s="532"/>
      <c r="E237" s="106"/>
      <c r="F237" s="106"/>
      <c r="G237" s="4"/>
      <c r="H237" s="40"/>
      <c r="I237" s="60"/>
      <c r="J237" s="8"/>
      <c r="K237" s="237">
        <f t="shared" si="23"/>
        <v>0</v>
      </c>
      <c r="L237" s="95">
        <f t="shared" si="25"/>
        <v>0</v>
      </c>
      <c r="M237" s="352">
        <f t="shared" si="24"/>
        <v>0</v>
      </c>
      <c r="N237" s="9"/>
      <c r="O237" s="32">
        <f t="shared" si="26"/>
        <v>0</v>
      </c>
      <c r="P237" s="32">
        <f t="shared" si="27"/>
        <v>0</v>
      </c>
      <c r="Q237" s="32">
        <f t="shared" si="28"/>
        <v>0</v>
      </c>
    </row>
    <row r="238" spans="1:17" x14ac:dyDescent="0.2">
      <c r="A238" s="70">
        <f t="shared" si="0"/>
        <v>224</v>
      </c>
      <c r="B238" s="303">
        <f t="shared" si="22"/>
        <v>0</v>
      </c>
      <c r="C238" s="122"/>
      <c r="D238" s="532"/>
      <c r="E238" s="106"/>
      <c r="F238" s="106"/>
      <c r="G238" s="4"/>
      <c r="H238" s="40"/>
      <c r="I238" s="60"/>
      <c r="J238" s="8"/>
      <c r="K238" s="237">
        <f t="shared" si="23"/>
        <v>0</v>
      </c>
      <c r="L238" s="95">
        <f t="shared" si="25"/>
        <v>0</v>
      </c>
      <c r="M238" s="352">
        <f t="shared" si="24"/>
        <v>0</v>
      </c>
      <c r="N238" s="9"/>
      <c r="O238" s="32">
        <f t="shared" si="26"/>
        <v>0</v>
      </c>
      <c r="P238" s="32">
        <f t="shared" si="27"/>
        <v>0</v>
      </c>
      <c r="Q238" s="32">
        <f t="shared" si="28"/>
        <v>0</v>
      </c>
    </row>
    <row r="239" spans="1:17" x14ac:dyDescent="0.2">
      <c r="A239" s="70">
        <f t="shared" si="0"/>
        <v>225</v>
      </c>
      <c r="B239" s="303">
        <f t="shared" si="22"/>
        <v>0</v>
      </c>
      <c r="C239" s="122"/>
      <c r="D239" s="532"/>
      <c r="E239" s="106"/>
      <c r="F239" s="106"/>
      <c r="G239" s="4"/>
      <c r="H239" s="40"/>
      <c r="I239" s="60"/>
      <c r="J239" s="8"/>
      <c r="K239" s="237">
        <f t="shared" si="23"/>
        <v>0</v>
      </c>
      <c r="L239" s="95">
        <f t="shared" si="25"/>
        <v>0</v>
      </c>
      <c r="M239" s="352">
        <f t="shared" si="24"/>
        <v>0</v>
      </c>
      <c r="N239" s="9"/>
      <c r="O239" s="32">
        <f t="shared" si="26"/>
        <v>0</v>
      </c>
      <c r="P239" s="32">
        <f t="shared" si="27"/>
        <v>0</v>
      </c>
      <c r="Q239" s="32">
        <f t="shared" si="28"/>
        <v>0</v>
      </c>
    </row>
    <row r="240" spans="1:17" x14ac:dyDescent="0.2">
      <c r="A240" s="70">
        <f t="shared" si="0"/>
        <v>226</v>
      </c>
      <c r="B240" s="303">
        <f t="shared" si="22"/>
        <v>0</v>
      </c>
      <c r="C240" s="122"/>
      <c r="D240" s="532"/>
      <c r="E240" s="106"/>
      <c r="F240" s="106"/>
      <c r="G240" s="4"/>
      <c r="H240" s="40"/>
      <c r="I240" s="60"/>
      <c r="J240" s="8"/>
      <c r="K240" s="237">
        <f t="shared" si="23"/>
        <v>0</v>
      </c>
      <c r="L240" s="95">
        <f t="shared" si="25"/>
        <v>0</v>
      </c>
      <c r="M240" s="352">
        <f t="shared" si="24"/>
        <v>0</v>
      </c>
      <c r="N240" s="9"/>
      <c r="O240" s="32">
        <f t="shared" si="26"/>
        <v>0</v>
      </c>
      <c r="P240" s="32">
        <f t="shared" si="27"/>
        <v>0</v>
      </c>
      <c r="Q240" s="32">
        <f t="shared" si="28"/>
        <v>0</v>
      </c>
    </row>
    <row r="241" spans="1:17" x14ac:dyDescent="0.2">
      <c r="A241" s="70">
        <f t="shared" si="0"/>
        <v>227</v>
      </c>
      <c r="B241" s="303">
        <f t="shared" si="22"/>
        <v>0</v>
      </c>
      <c r="C241" s="122"/>
      <c r="D241" s="532"/>
      <c r="E241" s="106"/>
      <c r="F241" s="106"/>
      <c r="G241" s="4"/>
      <c r="H241" s="40"/>
      <c r="I241" s="60"/>
      <c r="J241" s="8"/>
      <c r="K241" s="237">
        <f t="shared" si="23"/>
        <v>0</v>
      </c>
      <c r="L241" s="95">
        <f t="shared" si="25"/>
        <v>0</v>
      </c>
      <c r="M241" s="352">
        <f t="shared" si="24"/>
        <v>0</v>
      </c>
      <c r="N241" s="9"/>
      <c r="O241" s="32">
        <f t="shared" si="26"/>
        <v>0</v>
      </c>
      <c r="P241" s="32">
        <f t="shared" si="27"/>
        <v>0</v>
      </c>
      <c r="Q241" s="32">
        <f t="shared" si="28"/>
        <v>0</v>
      </c>
    </row>
    <row r="242" spans="1:17" x14ac:dyDescent="0.2">
      <c r="A242" s="70">
        <f t="shared" si="0"/>
        <v>228</v>
      </c>
      <c r="B242" s="303">
        <f t="shared" si="22"/>
        <v>0</v>
      </c>
      <c r="C242" s="122"/>
      <c r="D242" s="532"/>
      <c r="E242" s="106"/>
      <c r="F242" s="106"/>
      <c r="G242" s="4"/>
      <c r="H242" s="40"/>
      <c r="I242" s="60"/>
      <c r="J242" s="8"/>
      <c r="K242" s="237">
        <f t="shared" si="23"/>
        <v>0</v>
      </c>
      <c r="L242" s="95">
        <f t="shared" si="25"/>
        <v>0</v>
      </c>
      <c r="M242" s="352">
        <f t="shared" si="24"/>
        <v>0</v>
      </c>
      <c r="N242" s="9"/>
      <c r="O242" s="32">
        <f t="shared" si="26"/>
        <v>0</v>
      </c>
      <c r="P242" s="32">
        <f t="shared" si="27"/>
        <v>0</v>
      </c>
      <c r="Q242" s="32">
        <f t="shared" si="28"/>
        <v>0</v>
      </c>
    </row>
    <row r="243" spans="1:17" x14ac:dyDescent="0.2">
      <c r="A243" s="70">
        <f t="shared" si="0"/>
        <v>229</v>
      </c>
      <c r="B243" s="303">
        <f t="shared" si="22"/>
        <v>0</v>
      </c>
      <c r="C243" s="122"/>
      <c r="D243" s="532"/>
      <c r="E243" s="106"/>
      <c r="F243" s="106"/>
      <c r="G243" s="4"/>
      <c r="H243" s="40"/>
      <c r="I243" s="60"/>
      <c r="J243" s="8"/>
      <c r="K243" s="237">
        <f t="shared" si="23"/>
        <v>0</v>
      </c>
      <c r="L243" s="95">
        <f t="shared" si="25"/>
        <v>0</v>
      </c>
      <c r="M243" s="352">
        <f t="shared" si="24"/>
        <v>0</v>
      </c>
      <c r="N243" s="9"/>
      <c r="O243" s="32">
        <f t="shared" si="26"/>
        <v>0</v>
      </c>
      <c r="P243" s="32">
        <f t="shared" si="27"/>
        <v>0</v>
      </c>
      <c r="Q243" s="32">
        <f t="shared" si="28"/>
        <v>0</v>
      </c>
    </row>
    <row r="244" spans="1:17" x14ac:dyDescent="0.2">
      <c r="A244" s="70">
        <f t="shared" si="0"/>
        <v>230</v>
      </c>
      <c r="B244" s="303">
        <f t="shared" si="22"/>
        <v>0</v>
      </c>
      <c r="C244" s="122"/>
      <c r="D244" s="532"/>
      <c r="E244" s="106"/>
      <c r="F244" s="106"/>
      <c r="G244" s="4"/>
      <c r="H244" s="40"/>
      <c r="I244" s="60"/>
      <c r="J244" s="8"/>
      <c r="K244" s="237">
        <f t="shared" si="23"/>
        <v>0</v>
      </c>
      <c r="L244" s="95">
        <f t="shared" si="25"/>
        <v>0</v>
      </c>
      <c r="M244" s="352">
        <f t="shared" si="24"/>
        <v>0</v>
      </c>
      <c r="N244" s="9"/>
      <c r="O244" s="32">
        <f t="shared" si="26"/>
        <v>0</v>
      </c>
      <c r="P244" s="32">
        <f t="shared" si="27"/>
        <v>0</v>
      </c>
      <c r="Q244" s="32">
        <f t="shared" si="28"/>
        <v>0</v>
      </c>
    </row>
    <row r="245" spans="1:17" x14ac:dyDescent="0.2">
      <c r="A245" s="70">
        <f t="shared" ref="A245:A438" si="29">ROW()-Q4line</f>
        <v>231</v>
      </c>
      <c r="B245" s="303">
        <f t="shared" si="22"/>
        <v>0</v>
      </c>
      <c r="C245" s="122"/>
      <c r="D245" s="532"/>
      <c r="E245" s="106"/>
      <c r="F245" s="106"/>
      <c r="G245" s="4"/>
      <c r="H245" s="40"/>
      <c r="I245" s="60"/>
      <c r="J245" s="8"/>
      <c r="K245" s="237">
        <f t="shared" si="23"/>
        <v>0</v>
      </c>
      <c r="L245" s="95">
        <f t="shared" si="25"/>
        <v>0</v>
      </c>
      <c r="M245" s="352">
        <f t="shared" si="24"/>
        <v>0</v>
      </c>
      <c r="N245" s="9"/>
      <c r="O245" s="32">
        <f t="shared" si="26"/>
        <v>0</v>
      </c>
      <c r="P245" s="32">
        <f t="shared" si="27"/>
        <v>0</v>
      </c>
      <c r="Q245" s="32">
        <f t="shared" si="28"/>
        <v>0</v>
      </c>
    </row>
    <row r="246" spans="1:17" x14ac:dyDescent="0.2">
      <c r="A246" s="70">
        <f t="shared" si="29"/>
        <v>232</v>
      </c>
      <c r="B246" s="303">
        <f t="shared" si="22"/>
        <v>0</v>
      </c>
      <c r="C246" s="122"/>
      <c r="D246" s="532"/>
      <c r="E246" s="106"/>
      <c r="F246" s="106"/>
      <c r="G246" s="4"/>
      <c r="H246" s="40"/>
      <c r="I246" s="60"/>
      <c r="J246" s="8"/>
      <c r="K246" s="237">
        <f t="shared" si="23"/>
        <v>0</v>
      </c>
      <c r="L246" s="95">
        <f t="shared" si="25"/>
        <v>0</v>
      </c>
      <c r="M246" s="352">
        <f t="shared" si="24"/>
        <v>0</v>
      </c>
      <c r="N246" s="9"/>
      <c r="O246" s="32">
        <f t="shared" si="26"/>
        <v>0</v>
      </c>
      <c r="P246" s="32">
        <f t="shared" si="27"/>
        <v>0</v>
      </c>
      <c r="Q246" s="32">
        <f t="shared" si="28"/>
        <v>0</v>
      </c>
    </row>
    <row r="247" spans="1:17" x14ac:dyDescent="0.2">
      <c r="A247" s="70">
        <f t="shared" si="29"/>
        <v>233</v>
      </c>
      <c r="B247" s="303">
        <f t="shared" si="22"/>
        <v>0</v>
      </c>
      <c r="C247" s="122"/>
      <c r="D247" s="532"/>
      <c r="E247" s="106"/>
      <c r="F247" s="106"/>
      <c r="G247" s="4"/>
      <c r="H247" s="40"/>
      <c r="I247" s="60"/>
      <c r="J247" s="8"/>
      <c r="K247" s="237">
        <f t="shared" si="23"/>
        <v>0</v>
      </c>
      <c r="L247" s="95">
        <f t="shared" si="25"/>
        <v>0</v>
      </c>
      <c r="M247" s="352">
        <f t="shared" si="24"/>
        <v>0</v>
      </c>
      <c r="N247" s="9"/>
      <c r="O247" s="32">
        <f t="shared" si="26"/>
        <v>0</v>
      </c>
      <c r="P247" s="32">
        <f t="shared" si="27"/>
        <v>0</v>
      </c>
      <c r="Q247" s="32">
        <f t="shared" si="28"/>
        <v>0</v>
      </c>
    </row>
    <row r="248" spans="1:17" x14ac:dyDescent="0.2">
      <c r="A248" s="70">
        <f t="shared" si="29"/>
        <v>234</v>
      </c>
      <c r="B248" s="303">
        <f t="shared" si="22"/>
        <v>0</v>
      </c>
      <c r="C248" s="122"/>
      <c r="D248" s="532"/>
      <c r="E248" s="106"/>
      <c r="F248" s="106"/>
      <c r="G248" s="4"/>
      <c r="H248" s="40"/>
      <c r="I248" s="60"/>
      <c r="J248" s="8"/>
      <c r="K248" s="237">
        <f t="shared" si="23"/>
        <v>0</v>
      </c>
      <c r="L248" s="95">
        <f t="shared" si="25"/>
        <v>0</v>
      </c>
      <c r="M248" s="352">
        <f t="shared" si="24"/>
        <v>0</v>
      </c>
      <c r="N248" s="9"/>
      <c r="O248" s="32">
        <f t="shared" si="26"/>
        <v>0</v>
      </c>
      <c r="P248" s="32">
        <f t="shared" si="27"/>
        <v>0</v>
      </c>
      <c r="Q248" s="32">
        <f t="shared" si="28"/>
        <v>0</v>
      </c>
    </row>
    <row r="249" spans="1:17" x14ac:dyDescent="0.2">
      <c r="A249" s="70">
        <f t="shared" si="29"/>
        <v>235</v>
      </c>
      <c r="B249" s="303">
        <f t="shared" si="22"/>
        <v>0</v>
      </c>
      <c r="C249" s="122"/>
      <c r="D249" s="532"/>
      <c r="E249" s="106"/>
      <c r="F249" s="106"/>
      <c r="G249" s="4"/>
      <c r="H249" s="40"/>
      <c r="I249" s="60"/>
      <c r="J249" s="8"/>
      <c r="K249" s="237">
        <f t="shared" si="23"/>
        <v>0</v>
      </c>
      <c r="L249" s="95">
        <f t="shared" si="25"/>
        <v>0</v>
      </c>
      <c r="M249" s="352">
        <f t="shared" si="24"/>
        <v>0</v>
      </c>
      <c r="N249" s="9"/>
      <c r="O249" s="32">
        <f t="shared" si="26"/>
        <v>0</v>
      </c>
      <c r="P249" s="32">
        <f t="shared" si="27"/>
        <v>0</v>
      </c>
      <c r="Q249" s="32">
        <f t="shared" si="28"/>
        <v>0</v>
      </c>
    </row>
    <row r="250" spans="1:17" x14ac:dyDescent="0.2">
      <c r="A250" s="70">
        <f t="shared" si="29"/>
        <v>236</v>
      </c>
      <c r="B250" s="303">
        <f t="shared" si="22"/>
        <v>0</v>
      </c>
      <c r="C250" s="122"/>
      <c r="D250" s="532"/>
      <c r="E250" s="106"/>
      <c r="F250" s="106"/>
      <c r="G250" s="4"/>
      <c r="H250" s="40"/>
      <c r="I250" s="60"/>
      <c r="J250" s="8"/>
      <c r="K250" s="237">
        <f t="shared" si="23"/>
        <v>0</v>
      </c>
      <c r="L250" s="95">
        <f t="shared" si="25"/>
        <v>0</v>
      </c>
      <c r="M250" s="352">
        <f t="shared" si="24"/>
        <v>0</v>
      </c>
      <c r="N250" s="9"/>
      <c r="O250" s="32">
        <f t="shared" si="26"/>
        <v>0</v>
      </c>
      <c r="P250" s="32">
        <f t="shared" si="27"/>
        <v>0</v>
      </c>
      <c r="Q250" s="32">
        <f t="shared" si="28"/>
        <v>0</v>
      </c>
    </row>
    <row r="251" spans="1:17" x14ac:dyDescent="0.2">
      <c r="A251" s="70">
        <f t="shared" si="29"/>
        <v>237</v>
      </c>
      <c r="B251" s="303">
        <f t="shared" si="22"/>
        <v>0</v>
      </c>
      <c r="C251" s="122"/>
      <c r="D251" s="532"/>
      <c r="E251" s="106"/>
      <c r="F251" s="106"/>
      <c r="G251" s="4"/>
      <c r="H251" s="40"/>
      <c r="I251" s="60"/>
      <c r="J251" s="8"/>
      <c r="K251" s="237">
        <f t="shared" si="23"/>
        <v>0</v>
      </c>
      <c r="L251" s="95">
        <f t="shared" si="25"/>
        <v>0</v>
      </c>
      <c r="M251" s="352">
        <f t="shared" si="24"/>
        <v>0</v>
      </c>
      <c r="N251" s="9"/>
      <c r="O251" s="32">
        <f t="shared" si="26"/>
        <v>0</v>
      </c>
      <c r="P251" s="32">
        <f t="shared" si="27"/>
        <v>0</v>
      </c>
      <c r="Q251" s="32">
        <f t="shared" si="28"/>
        <v>0</v>
      </c>
    </row>
    <row r="252" spans="1:17" x14ac:dyDescent="0.2">
      <c r="A252" s="70">
        <f t="shared" si="29"/>
        <v>238</v>
      </c>
      <c r="B252" s="303">
        <f t="shared" si="22"/>
        <v>0</v>
      </c>
      <c r="C252" s="122"/>
      <c r="D252" s="532"/>
      <c r="E252" s="106"/>
      <c r="F252" s="106"/>
      <c r="G252" s="4"/>
      <c r="H252" s="40"/>
      <c r="I252" s="60"/>
      <c r="J252" s="8"/>
      <c r="K252" s="237">
        <f t="shared" si="23"/>
        <v>0</v>
      </c>
      <c r="L252" s="95">
        <f t="shared" si="25"/>
        <v>0</v>
      </c>
      <c r="M252" s="352">
        <f t="shared" si="24"/>
        <v>0</v>
      </c>
      <c r="N252" s="9"/>
      <c r="O252" s="32">
        <f t="shared" si="26"/>
        <v>0</v>
      </c>
      <c r="P252" s="32">
        <f t="shared" si="27"/>
        <v>0</v>
      </c>
      <c r="Q252" s="32">
        <f t="shared" si="28"/>
        <v>0</v>
      </c>
    </row>
    <row r="253" spans="1:17" x14ac:dyDescent="0.2">
      <c r="A253" s="70">
        <f t="shared" si="29"/>
        <v>239</v>
      </c>
      <c r="B253" s="303">
        <f t="shared" si="22"/>
        <v>0</v>
      </c>
      <c r="C253" s="122"/>
      <c r="D253" s="532"/>
      <c r="E253" s="106"/>
      <c r="F253" s="106"/>
      <c r="G253" s="4"/>
      <c r="H253" s="40"/>
      <c r="I253" s="60"/>
      <c r="J253" s="8"/>
      <c r="K253" s="237">
        <f t="shared" si="23"/>
        <v>0</v>
      </c>
      <c r="L253" s="95">
        <f t="shared" si="25"/>
        <v>0</v>
      </c>
      <c r="M253" s="352">
        <f t="shared" si="24"/>
        <v>0</v>
      </c>
      <c r="N253" s="9"/>
      <c r="O253" s="32">
        <f t="shared" si="26"/>
        <v>0</v>
      </c>
      <c r="P253" s="32">
        <f t="shared" si="27"/>
        <v>0</v>
      </c>
      <c r="Q253" s="32">
        <f t="shared" si="28"/>
        <v>0</v>
      </c>
    </row>
    <row r="254" spans="1:17" x14ac:dyDescent="0.2">
      <c r="A254" s="70">
        <f t="shared" si="29"/>
        <v>240</v>
      </c>
      <c r="B254" s="303">
        <f t="shared" si="22"/>
        <v>0</v>
      </c>
      <c r="C254" s="122"/>
      <c r="D254" s="532"/>
      <c r="E254" s="106"/>
      <c r="F254" s="106"/>
      <c r="G254" s="4"/>
      <c r="H254" s="40"/>
      <c r="I254" s="60"/>
      <c r="J254" s="8"/>
      <c r="K254" s="237">
        <f t="shared" si="23"/>
        <v>0</v>
      </c>
      <c r="L254" s="95">
        <f t="shared" si="25"/>
        <v>0</v>
      </c>
      <c r="M254" s="352">
        <f t="shared" si="24"/>
        <v>0</v>
      </c>
      <c r="N254" s="9"/>
      <c r="O254" s="32">
        <f t="shared" si="26"/>
        <v>0</v>
      </c>
      <c r="P254" s="32">
        <f t="shared" si="27"/>
        <v>0</v>
      </c>
      <c r="Q254" s="32">
        <f t="shared" si="28"/>
        <v>0</v>
      </c>
    </row>
    <row r="255" spans="1:17" x14ac:dyDescent="0.2">
      <c r="A255" s="70">
        <f t="shared" si="29"/>
        <v>241</v>
      </c>
      <c r="B255" s="303">
        <f t="shared" si="22"/>
        <v>0</v>
      </c>
      <c r="C255" s="122"/>
      <c r="D255" s="532"/>
      <c r="E255" s="106"/>
      <c r="F255" s="106"/>
      <c r="G255" s="4"/>
      <c r="H255" s="40"/>
      <c r="I255" s="60"/>
      <c r="J255" s="8"/>
      <c r="K255" s="237">
        <f t="shared" si="23"/>
        <v>0</v>
      </c>
      <c r="L255" s="95">
        <f t="shared" si="25"/>
        <v>0</v>
      </c>
      <c r="M255" s="352">
        <f t="shared" si="24"/>
        <v>0</v>
      </c>
      <c r="N255" s="9"/>
      <c r="O255" s="32">
        <f t="shared" si="26"/>
        <v>0</v>
      </c>
      <c r="P255" s="32">
        <f t="shared" si="27"/>
        <v>0</v>
      </c>
      <c r="Q255" s="32">
        <f t="shared" si="28"/>
        <v>0</v>
      </c>
    </row>
    <row r="256" spans="1:17" x14ac:dyDescent="0.2">
      <c r="A256" s="70">
        <f t="shared" si="29"/>
        <v>242</v>
      </c>
      <c r="B256" s="303">
        <f t="shared" si="22"/>
        <v>0</v>
      </c>
      <c r="C256" s="122"/>
      <c r="D256" s="532"/>
      <c r="E256" s="106"/>
      <c r="F256" s="106"/>
      <c r="G256" s="4"/>
      <c r="H256" s="40"/>
      <c r="I256" s="60"/>
      <c r="J256" s="8"/>
      <c r="K256" s="237">
        <f t="shared" si="23"/>
        <v>0</v>
      </c>
      <c r="L256" s="95">
        <f t="shared" si="25"/>
        <v>0</v>
      </c>
      <c r="M256" s="352">
        <f t="shared" si="24"/>
        <v>0</v>
      </c>
      <c r="N256" s="9"/>
      <c r="O256" s="32">
        <f t="shared" si="26"/>
        <v>0</v>
      </c>
      <c r="P256" s="32">
        <f t="shared" si="27"/>
        <v>0</v>
      </c>
      <c r="Q256" s="32">
        <f t="shared" si="28"/>
        <v>0</v>
      </c>
    </row>
    <row r="257" spans="1:17" x14ac:dyDescent="0.2">
      <c r="A257" s="70">
        <f t="shared" si="29"/>
        <v>243</v>
      </c>
      <c r="B257" s="303">
        <f t="shared" si="22"/>
        <v>0</v>
      </c>
      <c r="C257" s="122"/>
      <c r="D257" s="532"/>
      <c r="E257" s="106"/>
      <c r="F257" s="106"/>
      <c r="G257" s="4"/>
      <c r="H257" s="40"/>
      <c r="I257" s="60"/>
      <c r="J257" s="8"/>
      <c r="K257" s="237">
        <f t="shared" si="23"/>
        <v>0</v>
      </c>
      <c r="L257" s="95">
        <f t="shared" si="25"/>
        <v>0</v>
      </c>
      <c r="M257" s="352">
        <f t="shared" si="24"/>
        <v>0</v>
      </c>
      <c r="N257" s="9"/>
      <c r="O257" s="32">
        <f t="shared" si="26"/>
        <v>0</v>
      </c>
      <c r="P257" s="32">
        <f t="shared" si="27"/>
        <v>0</v>
      </c>
      <c r="Q257" s="32">
        <f t="shared" si="28"/>
        <v>0</v>
      </c>
    </row>
    <row r="258" spans="1:17" x14ac:dyDescent="0.2">
      <c r="A258" s="70">
        <f t="shared" si="29"/>
        <v>244</v>
      </c>
      <c r="B258" s="303">
        <f t="shared" si="22"/>
        <v>0</v>
      </c>
      <c r="C258" s="122"/>
      <c r="D258" s="532"/>
      <c r="E258" s="106"/>
      <c r="F258" s="106"/>
      <c r="G258" s="4"/>
      <c r="H258" s="40"/>
      <c r="I258" s="60"/>
      <c r="J258" s="8"/>
      <c r="K258" s="237">
        <f t="shared" si="23"/>
        <v>0</v>
      </c>
      <c r="L258" s="95">
        <f t="shared" si="25"/>
        <v>0</v>
      </c>
      <c r="M258" s="352">
        <f t="shared" si="24"/>
        <v>0</v>
      </c>
      <c r="N258" s="9"/>
      <c r="O258" s="32">
        <f t="shared" si="26"/>
        <v>0</v>
      </c>
      <c r="P258" s="32">
        <f t="shared" si="27"/>
        <v>0</v>
      </c>
      <c r="Q258" s="32">
        <f t="shared" si="28"/>
        <v>0</v>
      </c>
    </row>
    <row r="259" spans="1:17" x14ac:dyDescent="0.2">
      <c r="A259" s="70">
        <f t="shared" si="29"/>
        <v>245</v>
      </c>
      <c r="B259" s="303">
        <f t="shared" si="22"/>
        <v>0</v>
      </c>
      <c r="C259" s="122"/>
      <c r="D259" s="532"/>
      <c r="E259" s="106"/>
      <c r="F259" s="106"/>
      <c r="G259" s="4"/>
      <c r="H259" s="40"/>
      <c r="I259" s="60"/>
      <c r="J259" s="8"/>
      <c r="K259" s="237">
        <f t="shared" si="23"/>
        <v>0</v>
      </c>
      <c r="L259" s="95">
        <f t="shared" si="25"/>
        <v>0</v>
      </c>
      <c r="M259" s="352">
        <f t="shared" si="24"/>
        <v>0</v>
      </c>
      <c r="N259" s="9"/>
      <c r="O259" s="32">
        <f t="shared" si="26"/>
        <v>0</v>
      </c>
      <c r="P259" s="32">
        <f t="shared" si="27"/>
        <v>0</v>
      </c>
      <c r="Q259" s="32">
        <f t="shared" si="28"/>
        <v>0</v>
      </c>
    </row>
    <row r="260" spans="1:17" x14ac:dyDescent="0.2">
      <c r="A260" s="70">
        <f t="shared" si="29"/>
        <v>246</v>
      </c>
      <c r="B260" s="303">
        <f t="shared" si="22"/>
        <v>0</v>
      </c>
      <c r="C260" s="122"/>
      <c r="D260" s="532"/>
      <c r="E260" s="106"/>
      <c r="F260" s="106"/>
      <c r="G260" s="4"/>
      <c r="H260" s="40"/>
      <c r="I260" s="60"/>
      <c r="J260" s="8"/>
      <c r="K260" s="237">
        <f t="shared" si="23"/>
        <v>0</v>
      </c>
      <c r="L260" s="95">
        <f t="shared" si="25"/>
        <v>0</v>
      </c>
      <c r="M260" s="352">
        <f t="shared" si="24"/>
        <v>0</v>
      </c>
      <c r="N260" s="9"/>
      <c r="O260" s="32">
        <f t="shared" si="26"/>
        <v>0</v>
      </c>
      <c r="P260" s="32">
        <f t="shared" si="27"/>
        <v>0</v>
      </c>
      <c r="Q260" s="32">
        <f t="shared" si="28"/>
        <v>0</v>
      </c>
    </row>
    <row r="261" spans="1:17" x14ac:dyDescent="0.2">
      <c r="A261" s="70">
        <f t="shared" si="29"/>
        <v>247</v>
      </c>
      <c r="B261" s="303">
        <f t="shared" si="22"/>
        <v>0</v>
      </c>
      <c r="C261" s="122"/>
      <c r="D261" s="532"/>
      <c r="E261" s="106"/>
      <c r="F261" s="106"/>
      <c r="G261" s="4"/>
      <c r="H261" s="40"/>
      <c r="I261" s="60"/>
      <c r="J261" s="8"/>
      <c r="K261" s="237">
        <f t="shared" si="23"/>
        <v>0</v>
      </c>
      <c r="L261" s="95">
        <f t="shared" si="25"/>
        <v>0</v>
      </c>
      <c r="M261" s="352">
        <f t="shared" si="24"/>
        <v>0</v>
      </c>
      <c r="N261" s="9"/>
      <c r="O261" s="32">
        <f t="shared" si="26"/>
        <v>0</v>
      </c>
      <c r="P261" s="32">
        <f t="shared" si="27"/>
        <v>0</v>
      </c>
      <c r="Q261" s="32">
        <f t="shared" si="28"/>
        <v>0</v>
      </c>
    </row>
    <row r="262" spans="1:17" x14ac:dyDescent="0.2">
      <c r="A262" s="70">
        <f t="shared" si="29"/>
        <v>248</v>
      </c>
      <c r="B262" s="303">
        <f t="shared" si="22"/>
        <v>0</v>
      </c>
      <c r="C262" s="122"/>
      <c r="D262" s="532"/>
      <c r="E262" s="106"/>
      <c r="F262" s="106"/>
      <c r="G262" s="4"/>
      <c r="H262" s="40"/>
      <c r="I262" s="60"/>
      <c r="J262" s="8"/>
      <c r="K262" s="237">
        <f t="shared" si="23"/>
        <v>0</v>
      </c>
      <c r="L262" s="95">
        <f t="shared" si="25"/>
        <v>0</v>
      </c>
      <c r="M262" s="352">
        <f t="shared" si="24"/>
        <v>0</v>
      </c>
      <c r="N262" s="9"/>
      <c r="O262" s="32">
        <f t="shared" si="26"/>
        <v>0</v>
      </c>
      <c r="P262" s="32">
        <f t="shared" si="27"/>
        <v>0</v>
      </c>
      <c r="Q262" s="32">
        <f t="shared" si="28"/>
        <v>0</v>
      </c>
    </row>
    <row r="263" spans="1:17" x14ac:dyDescent="0.2">
      <c r="A263" s="70">
        <f t="shared" si="29"/>
        <v>249</v>
      </c>
      <c r="B263" s="303">
        <f t="shared" si="22"/>
        <v>0</v>
      </c>
      <c r="C263" s="122"/>
      <c r="D263" s="532"/>
      <c r="E263" s="106"/>
      <c r="F263" s="106"/>
      <c r="G263" s="4"/>
      <c r="H263" s="40"/>
      <c r="I263" s="60"/>
      <c r="J263" s="8"/>
      <c r="K263" s="237">
        <f t="shared" si="23"/>
        <v>0</v>
      </c>
      <c r="L263" s="95">
        <f t="shared" si="25"/>
        <v>0</v>
      </c>
      <c r="M263" s="352">
        <f t="shared" si="24"/>
        <v>0</v>
      </c>
      <c r="N263" s="9"/>
      <c r="O263" s="32">
        <f t="shared" si="26"/>
        <v>0</v>
      </c>
      <c r="P263" s="32">
        <f t="shared" si="27"/>
        <v>0</v>
      </c>
      <c r="Q263" s="32">
        <f t="shared" si="28"/>
        <v>0</v>
      </c>
    </row>
    <row r="264" spans="1:17" x14ac:dyDescent="0.2">
      <c r="A264" s="70">
        <f t="shared" si="29"/>
        <v>250</v>
      </c>
      <c r="B264" s="303">
        <f t="shared" si="22"/>
        <v>0</v>
      </c>
      <c r="C264" s="122"/>
      <c r="D264" s="532"/>
      <c r="E264" s="106"/>
      <c r="F264" s="106"/>
      <c r="G264" s="4"/>
      <c r="H264" s="40"/>
      <c r="I264" s="60"/>
      <c r="J264" s="8"/>
      <c r="K264" s="237">
        <f t="shared" si="23"/>
        <v>0</v>
      </c>
      <c r="L264" s="95">
        <f t="shared" si="25"/>
        <v>0</v>
      </c>
      <c r="M264" s="352">
        <f t="shared" si="24"/>
        <v>0</v>
      </c>
      <c r="N264" s="9"/>
      <c r="O264" s="32">
        <f t="shared" si="26"/>
        <v>0</v>
      </c>
      <c r="P264" s="32">
        <f t="shared" si="27"/>
        <v>0</v>
      </c>
      <c r="Q264" s="32">
        <f t="shared" si="28"/>
        <v>0</v>
      </c>
    </row>
    <row r="265" spans="1:17" x14ac:dyDescent="0.2">
      <c r="A265" s="70">
        <f t="shared" si="29"/>
        <v>251</v>
      </c>
      <c r="B265" s="303">
        <f t="shared" si="22"/>
        <v>0</v>
      </c>
      <c r="C265" s="122"/>
      <c r="D265" s="532"/>
      <c r="E265" s="106"/>
      <c r="F265" s="106"/>
      <c r="G265" s="4"/>
      <c r="H265" s="40"/>
      <c r="I265" s="60"/>
      <c r="J265" s="8"/>
      <c r="K265" s="237">
        <f t="shared" si="23"/>
        <v>0</v>
      </c>
      <c r="L265" s="95">
        <f t="shared" si="25"/>
        <v>0</v>
      </c>
      <c r="M265" s="352">
        <f t="shared" si="24"/>
        <v>0</v>
      </c>
      <c r="N265" s="9"/>
      <c r="O265" s="32">
        <f t="shared" si="26"/>
        <v>0</v>
      </c>
      <c r="P265" s="32">
        <f t="shared" si="27"/>
        <v>0</v>
      </c>
      <c r="Q265" s="32">
        <f t="shared" si="28"/>
        <v>0</v>
      </c>
    </row>
    <row r="266" spans="1:17" x14ac:dyDescent="0.2">
      <c r="A266" s="70">
        <f t="shared" si="29"/>
        <v>252</v>
      </c>
      <c r="B266" s="303">
        <f t="shared" si="22"/>
        <v>0</v>
      </c>
      <c r="C266" s="122"/>
      <c r="D266" s="532"/>
      <c r="E266" s="106"/>
      <c r="F266" s="106"/>
      <c r="G266" s="4"/>
      <c r="H266" s="40"/>
      <c r="I266" s="60"/>
      <c r="J266" s="8"/>
      <c r="K266" s="237">
        <f t="shared" si="23"/>
        <v>0</v>
      </c>
      <c r="L266" s="95">
        <f t="shared" si="25"/>
        <v>0</v>
      </c>
      <c r="M266" s="352">
        <f t="shared" si="24"/>
        <v>0</v>
      </c>
      <c r="N266" s="9"/>
      <c r="O266" s="32">
        <f t="shared" si="26"/>
        <v>0</v>
      </c>
      <c r="P266" s="32">
        <f t="shared" si="27"/>
        <v>0</v>
      </c>
      <c r="Q266" s="32">
        <f t="shared" si="28"/>
        <v>0</v>
      </c>
    </row>
    <row r="267" spans="1:17" x14ac:dyDescent="0.2">
      <c r="A267" s="70">
        <f t="shared" si="29"/>
        <v>253</v>
      </c>
      <c r="B267" s="303">
        <f t="shared" si="22"/>
        <v>0</v>
      </c>
      <c r="C267" s="122"/>
      <c r="D267" s="532"/>
      <c r="E267" s="106"/>
      <c r="F267" s="106"/>
      <c r="G267" s="4"/>
      <c r="H267" s="40"/>
      <c r="I267" s="60"/>
      <c r="J267" s="8"/>
      <c r="K267" s="237">
        <f t="shared" si="23"/>
        <v>0</v>
      </c>
      <c r="L267" s="95">
        <f t="shared" si="25"/>
        <v>0</v>
      </c>
      <c r="M267" s="352">
        <f t="shared" si="24"/>
        <v>0</v>
      </c>
      <c r="N267" s="9"/>
      <c r="O267" s="32">
        <f t="shared" si="26"/>
        <v>0</v>
      </c>
      <c r="P267" s="32">
        <f t="shared" si="27"/>
        <v>0</v>
      </c>
      <c r="Q267" s="32">
        <f t="shared" si="28"/>
        <v>0</v>
      </c>
    </row>
    <row r="268" spans="1:17" x14ac:dyDescent="0.2">
      <c r="A268" s="70">
        <f t="shared" si="29"/>
        <v>254</v>
      </c>
      <c r="B268" s="303">
        <f t="shared" si="22"/>
        <v>0</v>
      </c>
      <c r="C268" s="122"/>
      <c r="D268" s="532"/>
      <c r="E268" s="106"/>
      <c r="F268" s="106"/>
      <c r="G268" s="4"/>
      <c r="H268" s="40"/>
      <c r="I268" s="60"/>
      <c r="J268" s="8"/>
      <c r="K268" s="237">
        <f t="shared" si="23"/>
        <v>0</v>
      </c>
      <c r="L268" s="95">
        <f t="shared" si="25"/>
        <v>0</v>
      </c>
      <c r="M268" s="352">
        <f t="shared" si="24"/>
        <v>0</v>
      </c>
      <c r="N268" s="9"/>
      <c r="O268" s="32">
        <f t="shared" si="26"/>
        <v>0</v>
      </c>
      <c r="P268" s="32">
        <f t="shared" si="27"/>
        <v>0</v>
      </c>
      <c r="Q268" s="32">
        <f t="shared" si="28"/>
        <v>0</v>
      </c>
    </row>
    <row r="269" spans="1:17" x14ac:dyDescent="0.2">
      <c r="A269" s="70">
        <f t="shared" si="29"/>
        <v>255</v>
      </c>
      <c r="B269" s="303">
        <f t="shared" si="22"/>
        <v>0</v>
      </c>
      <c r="C269" s="122"/>
      <c r="D269" s="532"/>
      <c r="E269" s="106"/>
      <c r="F269" s="106"/>
      <c r="G269" s="4"/>
      <c r="H269" s="40"/>
      <c r="I269" s="60"/>
      <c r="J269" s="8"/>
      <c r="K269" s="237">
        <f t="shared" si="23"/>
        <v>0</v>
      </c>
      <c r="L269" s="95">
        <f t="shared" si="25"/>
        <v>0</v>
      </c>
      <c r="M269" s="352">
        <f t="shared" si="24"/>
        <v>0</v>
      </c>
      <c r="N269" s="9"/>
      <c r="O269" s="32">
        <f t="shared" si="26"/>
        <v>0</v>
      </c>
      <c r="P269" s="32">
        <f t="shared" si="27"/>
        <v>0</v>
      </c>
      <c r="Q269" s="32">
        <f t="shared" si="28"/>
        <v>0</v>
      </c>
    </row>
    <row r="270" spans="1:17" x14ac:dyDescent="0.2">
      <c r="A270" s="70">
        <f t="shared" si="29"/>
        <v>256</v>
      </c>
      <c r="B270" s="303">
        <f t="shared" si="22"/>
        <v>0</v>
      </c>
      <c r="C270" s="122"/>
      <c r="D270" s="532"/>
      <c r="E270" s="106"/>
      <c r="F270" s="106"/>
      <c r="G270" s="4"/>
      <c r="H270" s="40"/>
      <c r="I270" s="60"/>
      <c r="J270" s="8"/>
      <c r="K270" s="237">
        <f t="shared" si="23"/>
        <v>0</v>
      </c>
      <c r="L270" s="95">
        <f t="shared" si="25"/>
        <v>0</v>
      </c>
      <c r="M270" s="352">
        <f t="shared" si="24"/>
        <v>0</v>
      </c>
      <c r="N270" s="9"/>
      <c r="O270" s="32">
        <f t="shared" si="26"/>
        <v>0</v>
      </c>
      <c r="P270" s="32">
        <f t="shared" si="27"/>
        <v>0</v>
      </c>
      <c r="Q270" s="32">
        <f t="shared" si="28"/>
        <v>0</v>
      </c>
    </row>
    <row r="271" spans="1:17" x14ac:dyDescent="0.2">
      <c r="A271" s="70">
        <f t="shared" si="29"/>
        <v>257</v>
      </c>
      <c r="B271" s="303">
        <f t="shared" si="22"/>
        <v>0</v>
      </c>
      <c r="C271" s="122"/>
      <c r="D271" s="532"/>
      <c r="E271" s="106"/>
      <c r="F271" s="106"/>
      <c r="G271" s="4"/>
      <c r="H271" s="40"/>
      <c r="I271" s="60"/>
      <c r="J271" s="8"/>
      <c r="K271" s="237">
        <f t="shared" si="23"/>
        <v>0</v>
      </c>
      <c r="L271" s="95">
        <f t="shared" si="25"/>
        <v>0</v>
      </c>
      <c r="M271" s="352">
        <f t="shared" si="24"/>
        <v>0</v>
      </c>
      <c r="N271" s="9"/>
      <c r="O271" s="32">
        <f t="shared" si="26"/>
        <v>0</v>
      </c>
      <c r="P271" s="32">
        <f t="shared" si="27"/>
        <v>0</v>
      </c>
      <c r="Q271" s="32">
        <f t="shared" si="28"/>
        <v>0</v>
      </c>
    </row>
    <row r="272" spans="1:17" x14ac:dyDescent="0.2">
      <c r="A272" s="70">
        <f t="shared" si="29"/>
        <v>258</v>
      </c>
      <c r="B272" s="303">
        <f t="shared" si="22"/>
        <v>0</v>
      </c>
      <c r="C272" s="122"/>
      <c r="D272" s="532"/>
      <c r="E272" s="106"/>
      <c r="F272" s="106"/>
      <c r="G272" s="4"/>
      <c r="H272" s="40"/>
      <c r="I272" s="60"/>
      <c r="J272" s="8"/>
      <c r="K272" s="237">
        <f t="shared" si="23"/>
        <v>0</v>
      </c>
      <c r="L272" s="95">
        <f t="shared" si="25"/>
        <v>0</v>
      </c>
      <c r="M272" s="352">
        <f t="shared" si="24"/>
        <v>0</v>
      </c>
      <c r="N272" s="9"/>
      <c r="O272" s="32">
        <f t="shared" si="26"/>
        <v>0</v>
      </c>
      <c r="P272" s="32">
        <f t="shared" si="27"/>
        <v>0</v>
      </c>
      <c r="Q272" s="32">
        <f t="shared" si="28"/>
        <v>0</v>
      </c>
    </row>
    <row r="273" spans="1:17" x14ac:dyDescent="0.2">
      <c r="A273" s="70">
        <f t="shared" si="29"/>
        <v>259</v>
      </c>
      <c r="B273" s="303">
        <f t="shared" si="22"/>
        <v>0</v>
      </c>
      <c r="C273" s="122"/>
      <c r="D273" s="532"/>
      <c r="E273" s="106"/>
      <c r="F273" s="106"/>
      <c r="G273" s="4"/>
      <c r="H273" s="40"/>
      <c r="I273" s="60"/>
      <c r="J273" s="8"/>
      <c r="K273" s="237">
        <f t="shared" si="23"/>
        <v>0</v>
      </c>
      <c r="L273" s="95">
        <f t="shared" si="25"/>
        <v>0</v>
      </c>
      <c r="M273" s="352">
        <f t="shared" si="24"/>
        <v>0</v>
      </c>
      <c r="N273" s="9"/>
      <c r="O273" s="32">
        <f t="shared" si="26"/>
        <v>0</v>
      </c>
      <c r="P273" s="32">
        <f t="shared" si="27"/>
        <v>0</v>
      </c>
      <c r="Q273" s="32">
        <f t="shared" si="28"/>
        <v>0</v>
      </c>
    </row>
    <row r="274" spans="1:17" x14ac:dyDescent="0.2">
      <c r="A274" s="70">
        <f t="shared" si="29"/>
        <v>260</v>
      </c>
      <c r="B274" s="303">
        <f t="shared" si="22"/>
        <v>0</v>
      </c>
      <c r="C274" s="122"/>
      <c r="D274" s="532"/>
      <c r="E274" s="106"/>
      <c r="F274" s="106"/>
      <c r="G274" s="4"/>
      <c r="H274" s="40"/>
      <c r="I274" s="60"/>
      <c r="J274" s="8"/>
      <c r="K274" s="237">
        <f t="shared" si="23"/>
        <v>0</v>
      </c>
      <c r="L274" s="95">
        <f t="shared" si="25"/>
        <v>0</v>
      </c>
      <c r="M274" s="352">
        <f t="shared" si="24"/>
        <v>0</v>
      </c>
      <c r="N274" s="9"/>
      <c r="O274" s="32">
        <f t="shared" si="26"/>
        <v>0</v>
      </c>
      <c r="P274" s="32">
        <f t="shared" si="27"/>
        <v>0</v>
      </c>
      <c r="Q274" s="32">
        <f t="shared" si="28"/>
        <v>0</v>
      </c>
    </row>
    <row r="275" spans="1:17" x14ac:dyDescent="0.2">
      <c r="A275" s="70">
        <f t="shared" si="29"/>
        <v>261</v>
      </c>
      <c r="B275" s="303">
        <f t="shared" si="22"/>
        <v>0</v>
      </c>
      <c r="C275" s="122"/>
      <c r="D275" s="532"/>
      <c r="E275" s="106"/>
      <c r="F275" s="106"/>
      <c r="G275" s="4"/>
      <c r="H275" s="40"/>
      <c r="I275" s="60"/>
      <c r="J275" s="8"/>
      <c r="K275" s="237">
        <f t="shared" si="23"/>
        <v>0</v>
      </c>
      <c r="L275" s="95">
        <f t="shared" si="25"/>
        <v>0</v>
      </c>
      <c r="M275" s="352">
        <f t="shared" si="24"/>
        <v>0</v>
      </c>
      <c r="N275" s="9"/>
      <c r="O275" s="32">
        <f t="shared" si="26"/>
        <v>0</v>
      </c>
      <c r="P275" s="32">
        <f t="shared" si="27"/>
        <v>0</v>
      </c>
      <c r="Q275" s="32">
        <f t="shared" si="28"/>
        <v>0</v>
      </c>
    </row>
    <row r="276" spans="1:17" x14ac:dyDescent="0.2">
      <c r="A276" s="70">
        <f t="shared" si="29"/>
        <v>262</v>
      </c>
      <c r="B276" s="303">
        <f t="shared" si="22"/>
        <v>0</v>
      </c>
      <c r="C276" s="122"/>
      <c r="D276" s="532"/>
      <c r="E276" s="106"/>
      <c r="F276" s="106"/>
      <c r="G276" s="4"/>
      <c r="H276" s="40"/>
      <c r="I276" s="60"/>
      <c r="J276" s="8"/>
      <c r="K276" s="237">
        <f t="shared" si="23"/>
        <v>0</v>
      </c>
      <c r="L276" s="95">
        <f t="shared" si="25"/>
        <v>0</v>
      </c>
      <c r="M276" s="352">
        <f t="shared" si="24"/>
        <v>0</v>
      </c>
      <c r="N276" s="9"/>
      <c r="O276" s="32">
        <f t="shared" si="26"/>
        <v>0</v>
      </c>
      <c r="P276" s="32">
        <f t="shared" si="27"/>
        <v>0</v>
      </c>
      <c r="Q276" s="32">
        <f t="shared" si="28"/>
        <v>0</v>
      </c>
    </row>
    <row r="277" spans="1:17" x14ac:dyDescent="0.2">
      <c r="A277" s="70">
        <f t="shared" si="29"/>
        <v>263</v>
      </c>
      <c r="B277" s="303">
        <f t="shared" si="22"/>
        <v>0</v>
      </c>
      <c r="C277" s="122"/>
      <c r="D277" s="532"/>
      <c r="E277" s="106"/>
      <c r="F277" s="106"/>
      <c r="G277" s="4"/>
      <c r="H277" s="40"/>
      <c r="I277" s="60"/>
      <c r="J277" s="8"/>
      <c r="K277" s="237">
        <f t="shared" si="23"/>
        <v>0</v>
      </c>
      <c r="L277" s="95">
        <f t="shared" si="25"/>
        <v>0</v>
      </c>
      <c r="M277" s="352">
        <f t="shared" si="24"/>
        <v>0</v>
      </c>
      <c r="N277" s="9"/>
      <c r="O277" s="32">
        <f t="shared" si="26"/>
        <v>0</v>
      </c>
      <c r="P277" s="32">
        <f t="shared" si="27"/>
        <v>0</v>
      </c>
      <c r="Q277" s="32">
        <f t="shared" si="28"/>
        <v>0</v>
      </c>
    </row>
    <row r="278" spans="1:17" x14ac:dyDescent="0.2">
      <c r="A278" s="70">
        <f t="shared" si="29"/>
        <v>264</v>
      </c>
      <c r="B278" s="303">
        <f t="shared" si="22"/>
        <v>0</v>
      </c>
      <c r="C278" s="122"/>
      <c r="D278" s="532"/>
      <c r="E278" s="106"/>
      <c r="F278" s="106"/>
      <c r="G278" s="4"/>
      <c r="H278" s="40"/>
      <c r="I278" s="60"/>
      <c r="J278" s="8"/>
      <c r="K278" s="237">
        <f t="shared" si="23"/>
        <v>0</v>
      </c>
      <c r="L278" s="95">
        <f t="shared" si="25"/>
        <v>0</v>
      </c>
      <c r="M278" s="352">
        <f t="shared" si="24"/>
        <v>0</v>
      </c>
      <c r="N278" s="9"/>
      <c r="O278" s="32">
        <f t="shared" si="26"/>
        <v>0</v>
      </c>
      <c r="P278" s="32">
        <f t="shared" si="27"/>
        <v>0</v>
      </c>
      <c r="Q278" s="32">
        <f t="shared" si="28"/>
        <v>0</v>
      </c>
    </row>
    <row r="279" spans="1:17" x14ac:dyDescent="0.2">
      <c r="A279" s="70">
        <f t="shared" si="29"/>
        <v>265</v>
      </c>
      <c r="B279" s="303">
        <f t="shared" si="22"/>
        <v>0</v>
      </c>
      <c r="C279" s="122"/>
      <c r="D279" s="532"/>
      <c r="E279" s="106"/>
      <c r="F279" s="106"/>
      <c r="G279" s="4"/>
      <c r="H279" s="40"/>
      <c r="I279" s="60"/>
      <c r="J279" s="8"/>
      <c r="K279" s="237">
        <f t="shared" si="23"/>
        <v>0</v>
      </c>
      <c r="L279" s="95">
        <f t="shared" si="25"/>
        <v>0</v>
      </c>
      <c r="M279" s="352">
        <f t="shared" si="24"/>
        <v>0</v>
      </c>
      <c r="N279" s="9"/>
      <c r="O279" s="32">
        <f t="shared" si="26"/>
        <v>0</v>
      </c>
      <c r="P279" s="32">
        <f t="shared" si="27"/>
        <v>0</v>
      </c>
      <c r="Q279" s="32">
        <f t="shared" si="28"/>
        <v>0</v>
      </c>
    </row>
    <row r="280" spans="1:17" x14ac:dyDescent="0.2">
      <c r="A280" s="70">
        <f t="shared" si="29"/>
        <v>266</v>
      </c>
      <c r="B280" s="303">
        <f t="shared" si="22"/>
        <v>0</v>
      </c>
      <c r="C280" s="122"/>
      <c r="D280" s="532"/>
      <c r="E280" s="106"/>
      <c r="F280" s="106"/>
      <c r="G280" s="4"/>
      <c r="H280" s="40"/>
      <c r="I280" s="60"/>
      <c r="J280" s="8"/>
      <c r="K280" s="237">
        <f t="shared" si="23"/>
        <v>0</v>
      </c>
      <c r="L280" s="95">
        <f t="shared" si="25"/>
        <v>0</v>
      </c>
      <c r="M280" s="352">
        <f t="shared" si="24"/>
        <v>0</v>
      </c>
      <c r="N280" s="9"/>
      <c r="O280" s="32">
        <f t="shared" si="26"/>
        <v>0</v>
      </c>
      <c r="P280" s="32">
        <f t="shared" si="27"/>
        <v>0</v>
      </c>
      <c r="Q280" s="32">
        <f t="shared" si="28"/>
        <v>0</v>
      </c>
    </row>
    <row r="281" spans="1:17" x14ac:dyDescent="0.2">
      <c r="A281" s="70">
        <f t="shared" si="29"/>
        <v>267</v>
      </c>
      <c r="B281" s="303">
        <f t="shared" si="22"/>
        <v>0</v>
      </c>
      <c r="C281" s="122"/>
      <c r="D281" s="532"/>
      <c r="E281" s="106"/>
      <c r="F281" s="106"/>
      <c r="G281" s="4"/>
      <c r="H281" s="40"/>
      <c r="I281" s="60"/>
      <c r="J281" s="8"/>
      <c r="K281" s="237">
        <f t="shared" si="23"/>
        <v>0</v>
      </c>
      <c r="L281" s="95">
        <f t="shared" si="25"/>
        <v>0</v>
      </c>
      <c r="M281" s="352">
        <f t="shared" si="24"/>
        <v>0</v>
      </c>
      <c r="N281" s="9"/>
      <c r="O281" s="32">
        <f t="shared" si="26"/>
        <v>0</v>
      </c>
      <c r="P281" s="32">
        <f t="shared" si="27"/>
        <v>0</v>
      </c>
      <c r="Q281" s="32">
        <f t="shared" si="28"/>
        <v>0</v>
      </c>
    </row>
    <row r="282" spans="1:17" x14ac:dyDescent="0.2">
      <c r="A282" s="70">
        <f t="shared" si="29"/>
        <v>268</v>
      </c>
      <c r="B282" s="303">
        <f t="shared" si="22"/>
        <v>0</v>
      </c>
      <c r="C282" s="122"/>
      <c r="D282" s="532"/>
      <c r="E282" s="106"/>
      <c r="F282" s="106"/>
      <c r="G282" s="4"/>
      <c r="H282" s="40"/>
      <c r="I282" s="60"/>
      <c r="J282" s="8"/>
      <c r="K282" s="237">
        <f t="shared" si="23"/>
        <v>0</v>
      </c>
      <c r="L282" s="95">
        <f t="shared" si="25"/>
        <v>0</v>
      </c>
      <c r="M282" s="352">
        <f t="shared" si="24"/>
        <v>0</v>
      </c>
      <c r="N282" s="9"/>
      <c r="O282" s="32">
        <f t="shared" si="26"/>
        <v>0</v>
      </c>
      <c r="P282" s="32">
        <f t="shared" si="27"/>
        <v>0</v>
      </c>
      <c r="Q282" s="32">
        <f t="shared" si="28"/>
        <v>0</v>
      </c>
    </row>
    <row r="283" spans="1:17" x14ac:dyDescent="0.2">
      <c r="A283" s="70">
        <f t="shared" si="29"/>
        <v>269</v>
      </c>
      <c r="B283" s="303">
        <f t="shared" si="22"/>
        <v>0</v>
      </c>
      <c r="C283" s="122"/>
      <c r="D283" s="532"/>
      <c r="E283" s="106"/>
      <c r="F283" s="106"/>
      <c r="G283" s="4"/>
      <c r="H283" s="40"/>
      <c r="I283" s="60"/>
      <c r="J283" s="8"/>
      <c r="K283" s="237">
        <f t="shared" si="23"/>
        <v>0</v>
      </c>
      <c r="L283" s="95">
        <f t="shared" si="25"/>
        <v>0</v>
      </c>
      <c r="M283" s="352">
        <f t="shared" si="24"/>
        <v>0</v>
      </c>
      <c r="N283" s="9"/>
      <c r="O283" s="32">
        <f t="shared" si="26"/>
        <v>0</v>
      </c>
      <c r="P283" s="32">
        <f t="shared" si="27"/>
        <v>0</v>
      </c>
      <c r="Q283" s="32">
        <f t="shared" si="28"/>
        <v>0</v>
      </c>
    </row>
    <row r="284" spans="1:17" x14ac:dyDescent="0.2">
      <c r="A284" s="70">
        <f t="shared" si="29"/>
        <v>270</v>
      </c>
      <c r="B284" s="303">
        <f t="shared" si="22"/>
        <v>0</v>
      </c>
      <c r="C284" s="122"/>
      <c r="D284" s="532"/>
      <c r="E284" s="106"/>
      <c r="F284" s="106"/>
      <c r="G284" s="4"/>
      <c r="H284" s="40"/>
      <c r="I284" s="60"/>
      <c r="J284" s="8"/>
      <c r="K284" s="237">
        <f t="shared" si="23"/>
        <v>0</v>
      </c>
      <c r="L284" s="95">
        <f t="shared" si="25"/>
        <v>0</v>
      </c>
      <c r="M284" s="352">
        <f t="shared" si="24"/>
        <v>0</v>
      </c>
      <c r="N284" s="9"/>
      <c r="O284" s="32">
        <f t="shared" si="26"/>
        <v>0</v>
      </c>
      <c r="P284" s="32">
        <f t="shared" si="27"/>
        <v>0</v>
      </c>
      <c r="Q284" s="32">
        <f t="shared" si="28"/>
        <v>0</v>
      </c>
    </row>
    <row r="285" spans="1:17" x14ac:dyDescent="0.2">
      <c r="A285" s="70">
        <f t="shared" si="29"/>
        <v>271</v>
      </c>
      <c r="B285" s="303">
        <f t="shared" si="22"/>
        <v>0</v>
      </c>
      <c r="C285" s="122"/>
      <c r="D285" s="532"/>
      <c r="E285" s="106"/>
      <c r="F285" s="106"/>
      <c r="G285" s="4"/>
      <c r="H285" s="40"/>
      <c r="I285" s="60"/>
      <c r="J285" s="8"/>
      <c r="K285" s="237">
        <f t="shared" si="23"/>
        <v>0</v>
      </c>
      <c r="L285" s="95">
        <f t="shared" si="25"/>
        <v>0</v>
      </c>
      <c r="M285" s="352">
        <f t="shared" si="24"/>
        <v>0</v>
      </c>
      <c r="N285" s="9"/>
      <c r="O285" s="32">
        <f t="shared" si="26"/>
        <v>0</v>
      </c>
      <c r="P285" s="32">
        <f t="shared" si="27"/>
        <v>0</v>
      </c>
      <c r="Q285" s="32">
        <f t="shared" si="28"/>
        <v>0</v>
      </c>
    </row>
    <row r="286" spans="1:17" x14ac:dyDescent="0.2">
      <c r="A286" s="70">
        <f t="shared" si="29"/>
        <v>272</v>
      </c>
      <c r="B286" s="303">
        <f t="shared" si="22"/>
        <v>0</v>
      </c>
      <c r="C286" s="122"/>
      <c r="D286" s="532"/>
      <c r="E286" s="106"/>
      <c r="F286" s="106"/>
      <c r="G286" s="4"/>
      <c r="H286" s="40"/>
      <c r="I286" s="60"/>
      <c r="J286" s="8"/>
      <c r="K286" s="237">
        <f t="shared" si="23"/>
        <v>0</v>
      </c>
      <c r="L286" s="95">
        <f t="shared" si="25"/>
        <v>0</v>
      </c>
      <c r="M286" s="352">
        <f t="shared" si="24"/>
        <v>0</v>
      </c>
      <c r="N286" s="9"/>
      <c r="O286" s="32">
        <f t="shared" si="26"/>
        <v>0</v>
      </c>
      <c r="P286" s="32">
        <f t="shared" si="27"/>
        <v>0</v>
      </c>
      <c r="Q286" s="32">
        <f t="shared" si="28"/>
        <v>0</v>
      </c>
    </row>
    <row r="287" spans="1:17" x14ac:dyDescent="0.2">
      <c r="A287" s="70">
        <f t="shared" si="29"/>
        <v>273</v>
      </c>
      <c r="B287" s="303">
        <f t="shared" si="22"/>
        <v>0</v>
      </c>
      <c r="C287" s="122"/>
      <c r="D287" s="532"/>
      <c r="E287" s="106"/>
      <c r="F287" s="106"/>
      <c r="G287" s="4"/>
      <c r="H287" s="40"/>
      <c r="I287" s="60"/>
      <c r="J287" s="8"/>
      <c r="K287" s="237">
        <f t="shared" si="23"/>
        <v>0</v>
      </c>
      <c r="L287" s="95">
        <f t="shared" si="25"/>
        <v>0</v>
      </c>
      <c r="M287" s="352">
        <f t="shared" si="24"/>
        <v>0</v>
      </c>
      <c r="N287" s="9"/>
      <c r="O287" s="32">
        <f t="shared" si="26"/>
        <v>0</v>
      </c>
      <c r="P287" s="32">
        <f t="shared" si="27"/>
        <v>0</v>
      </c>
      <c r="Q287" s="32">
        <f t="shared" si="28"/>
        <v>0</v>
      </c>
    </row>
    <row r="288" spans="1:17" x14ac:dyDescent="0.2">
      <c r="A288" s="70">
        <f t="shared" si="29"/>
        <v>274</v>
      </c>
      <c r="B288" s="303">
        <f t="shared" si="22"/>
        <v>0</v>
      </c>
      <c r="C288" s="122"/>
      <c r="D288" s="532"/>
      <c r="E288" s="106"/>
      <c r="F288" s="106"/>
      <c r="G288" s="4"/>
      <c r="H288" s="40"/>
      <c r="I288" s="60"/>
      <c r="J288" s="8"/>
      <c r="K288" s="237">
        <f t="shared" si="23"/>
        <v>0</v>
      </c>
      <c r="L288" s="95">
        <f t="shared" si="25"/>
        <v>0</v>
      </c>
      <c r="M288" s="352">
        <f t="shared" si="24"/>
        <v>0</v>
      </c>
      <c r="N288" s="9"/>
      <c r="O288" s="32">
        <f t="shared" si="26"/>
        <v>0</v>
      </c>
      <c r="P288" s="32">
        <f t="shared" si="27"/>
        <v>0</v>
      </c>
      <c r="Q288" s="32">
        <f t="shared" si="28"/>
        <v>0</v>
      </c>
    </row>
    <row r="289" spans="1:17" x14ac:dyDescent="0.2">
      <c r="A289" s="70">
        <f t="shared" si="29"/>
        <v>275</v>
      </c>
      <c r="B289" s="303">
        <f t="shared" si="22"/>
        <v>0</v>
      </c>
      <c r="C289" s="122"/>
      <c r="D289" s="532"/>
      <c r="E289" s="106"/>
      <c r="F289" s="106"/>
      <c r="G289" s="4"/>
      <c r="H289" s="40"/>
      <c r="I289" s="60"/>
      <c r="J289" s="8"/>
      <c r="K289" s="237">
        <f t="shared" si="23"/>
        <v>0</v>
      </c>
      <c r="L289" s="95">
        <f t="shared" si="25"/>
        <v>0</v>
      </c>
      <c r="M289" s="352">
        <f t="shared" si="24"/>
        <v>0</v>
      </c>
      <c r="N289" s="9"/>
      <c r="O289" s="32">
        <f t="shared" si="26"/>
        <v>0</v>
      </c>
      <c r="P289" s="32">
        <f t="shared" si="27"/>
        <v>0</v>
      </c>
      <c r="Q289" s="32">
        <f t="shared" si="28"/>
        <v>0</v>
      </c>
    </row>
    <row r="290" spans="1:17" x14ac:dyDescent="0.2">
      <c r="A290" s="70">
        <f t="shared" si="29"/>
        <v>276</v>
      </c>
      <c r="B290" s="303">
        <f t="shared" si="22"/>
        <v>0</v>
      </c>
      <c r="C290" s="122"/>
      <c r="D290" s="532"/>
      <c r="E290" s="106"/>
      <c r="F290" s="106"/>
      <c r="G290" s="4"/>
      <c r="H290" s="40"/>
      <c r="I290" s="60"/>
      <c r="J290" s="8"/>
      <c r="K290" s="237">
        <f t="shared" si="23"/>
        <v>0</v>
      </c>
      <c r="L290" s="95">
        <f t="shared" si="25"/>
        <v>0</v>
      </c>
      <c r="M290" s="352">
        <f t="shared" si="24"/>
        <v>0</v>
      </c>
      <c r="N290" s="9"/>
      <c r="O290" s="32">
        <f t="shared" si="26"/>
        <v>0</v>
      </c>
      <c r="P290" s="32">
        <f t="shared" si="27"/>
        <v>0</v>
      </c>
      <c r="Q290" s="32">
        <f t="shared" si="28"/>
        <v>0</v>
      </c>
    </row>
    <row r="291" spans="1:17" x14ac:dyDescent="0.2">
      <c r="A291" s="70">
        <f t="shared" si="29"/>
        <v>277</v>
      </c>
      <c r="B291" s="303">
        <f t="shared" si="22"/>
        <v>0</v>
      </c>
      <c r="C291" s="122"/>
      <c r="D291" s="532"/>
      <c r="E291" s="106"/>
      <c r="F291" s="106"/>
      <c r="G291" s="4"/>
      <c r="H291" s="40"/>
      <c r="I291" s="60"/>
      <c r="J291" s="8"/>
      <c r="K291" s="237">
        <f t="shared" si="23"/>
        <v>0</v>
      </c>
      <c r="L291" s="95">
        <f t="shared" si="25"/>
        <v>0</v>
      </c>
      <c r="M291" s="352">
        <f t="shared" si="24"/>
        <v>0</v>
      </c>
      <c r="N291" s="9"/>
      <c r="O291" s="32">
        <f t="shared" si="26"/>
        <v>0</v>
      </c>
      <c r="P291" s="32">
        <f t="shared" si="27"/>
        <v>0</v>
      </c>
      <c r="Q291" s="32">
        <f t="shared" si="28"/>
        <v>0</v>
      </c>
    </row>
    <row r="292" spans="1:17" x14ac:dyDescent="0.2">
      <c r="A292" s="70">
        <f t="shared" si="29"/>
        <v>278</v>
      </c>
      <c r="B292" s="303">
        <f t="shared" si="22"/>
        <v>0</v>
      </c>
      <c r="C292" s="122"/>
      <c r="D292" s="532"/>
      <c r="E292" s="106"/>
      <c r="F292" s="106"/>
      <c r="G292" s="4"/>
      <c r="H292" s="40"/>
      <c r="I292" s="60"/>
      <c r="J292" s="8"/>
      <c r="K292" s="237">
        <f t="shared" si="23"/>
        <v>0</v>
      </c>
      <c r="L292" s="95">
        <f t="shared" si="25"/>
        <v>0</v>
      </c>
      <c r="M292" s="352">
        <f t="shared" si="24"/>
        <v>0</v>
      </c>
      <c r="N292" s="9"/>
      <c r="O292" s="32">
        <f t="shared" si="26"/>
        <v>0</v>
      </c>
      <c r="P292" s="32">
        <f t="shared" si="27"/>
        <v>0</v>
      </c>
      <c r="Q292" s="32">
        <f t="shared" si="28"/>
        <v>0</v>
      </c>
    </row>
    <row r="293" spans="1:17" x14ac:dyDescent="0.2">
      <c r="A293" s="70">
        <f t="shared" si="29"/>
        <v>279</v>
      </c>
      <c r="B293" s="303">
        <f t="shared" si="22"/>
        <v>0</v>
      </c>
      <c r="C293" s="122"/>
      <c r="D293" s="532"/>
      <c r="E293" s="106"/>
      <c r="F293" s="106"/>
      <c r="G293" s="4"/>
      <c r="H293" s="40"/>
      <c r="I293" s="60"/>
      <c r="J293" s="8"/>
      <c r="K293" s="237">
        <f t="shared" si="23"/>
        <v>0</v>
      </c>
      <c r="L293" s="95">
        <f t="shared" si="25"/>
        <v>0</v>
      </c>
      <c r="M293" s="352">
        <f t="shared" si="24"/>
        <v>0</v>
      </c>
      <c r="N293" s="9"/>
      <c r="O293" s="32">
        <f t="shared" si="26"/>
        <v>0</v>
      </c>
      <c r="P293" s="32">
        <f t="shared" si="27"/>
        <v>0</v>
      </c>
      <c r="Q293" s="32">
        <f t="shared" si="28"/>
        <v>0</v>
      </c>
    </row>
    <row r="294" spans="1:17" x14ac:dyDescent="0.2">
      <c r="A294" s="70">
        <f t="shared" si="29"/>
        <v>280</v>
      </c>
      <c r="B294" s="303">
        <f t="shared" si="22"/>
        <v>0</v>
      </c>
      <c r="C294" s="122"/>
      <c r="D294" s="532"/>
      <c r="E294" s="106"/>
      <c r="F294" s="106"/>
      <c r="G294" s="4"/>
      <c r="H294" s="40"/>
      <c r="I294" s="60"/>
      <c r="J294" s="8"/>
      <c r="K294" s="237">
        <f t="shared" si="23"/>
        <v>0</v>
      </c>
      <c r="L294" s="95">
        <f t="shared" si="25"/>
        <v>0</v>
      </c>
      <c r="M294" s="352">
        <f t="shared" si="24"/>
        <v>0</v>
      </c>
      <c r="N294" s="9"/>
      <c r="O294" s="32">
        <f t="shared" si="26"/>
        <v>0</v>
      </c>
      <c r="P294" s="32">
        <f t="shared" si="27"/>
        <v>0</v>
      </c>
      <c r="Q294" s="32">
        <f t="shared" si="28"/>
        <v>0</v>
      </c>
    </row>
    <row r="295" spans="1:17" x14ac:dyDescent="0.2">
      <c r="A295" s="70">
        <f t="shared" si="29"/>
        <v>281</v>
      </c>
      <c r="B295" s="303">
        <f t="shared" si="22"/>
        <v>0</v>
      </c>
      <c r="C295" s="122"/>
      <c r="D295" s="532"/>
      <c r="E295" s="106"/>
      <c r="F295" s="106"/>
      <c r="G295" s="4"/>
      <c r="H295" s="40"/>
      <c r="I295" s="60"/>
      <c r="J295" s="8"/>
      <c r="K295" s="237">
        <f t="shared" si="23"/>
        <v>0</v>
      </c>
      <c r="L295" s="95">
        <f t="shared" si="25"/>
        <v>0</v>
      </c>
      <c r="M295" s="352">
        <f t="shared" si="24"/>
        <v>0</v>
      </c>
      <c r="N295" s="9"/>
      <c r="O295" s="32">
        <f t="shared" si="26"/>
        <v>0</v>
      </c>
      <c r="P295" s="32">
        <f t="shared" si="27"/>
        <v>0</v>
      </c>
      <c r="Q295" s="32">
        <f t="shared" si="28"/>
        <v>0</v>
      </c>
    </row>
    <row r="296" spans="1:17" x14ac:dyDescent="0.2">
      <c r="A296" s="70">
        <f t="shared" si="29"/>
        <v>282</v>
      </c>
      <c r="B296" s="303">
        <f t="shared" si="22"/>
        <v>0</v>
      </c>
      <c r="C296" s="122"/>
      <c r="D296" s="532"/>
      <c r="E296" s="106"/>
      <c r="F296" s="106"/>
      <c r="G296" s="4"/>
      <c r="H296" s="40"/>
      <c r="I296" s="60"/>
      <c r="J296" s="8"/>
      <c r="K296" s="237">
        <f t="shared" si="23"/>
        <v>0</v>
      </c>
      <c r="L296" s="95">
        <f t="shared" si="25"/>
        <v>0</v>
      </c>
      <c r="M296" s="352">
        <f t="shared" si="24"/>
        <v>0</v>
      </c>
      <c r="N296" s="9"/>
      <c r="O296" s="32">
        <f t="shared" si="26"/>
        <v>0</v>
      </c>
      <c r="P296" s="32">
        <f t="shared" si="27"/>
        <v>0</v>
      </c>
      <c r="Q296" s="32">
        <f t="shared" si="28"/>
        <v>0</v>
      </c>
    </row>
    <row r="297" spans="1:17" x14ac:dyDescent="0.2">
      <c r="A297" s="70">
        <f t="shared" si="29"/>
        <v>283</v>
      </c>
      <c r="B297" s="303">
        <f t="shared" si="22"/>
        <v>0</v>
      </c>
      <c r="C297" s="122"/>
      <c r="D297" s="532"/>
      <c r="E297" s="106"/>
      <c r="F297" s="106"/>
      <c r="G297" s="4"/>
      <c r="H297" s="40"/>
      <c r="I297" s="60"/>
      <c r="J297" s="8"/>
      <c r="K297" s="237">
        <f t="shared" si="23"/>
        <v>0</v>
      </c>
      <c r="L297" s="95">
        <f t="shared" si="25"/>
        <v>0</v>
      </c>
      <c r="M297" s="352">
        <f t="shared" si="24"/>
        <v>0</v>
      </c>
      <c r="N297" s="9"/>
      <c r="O297" s="32">
        <f t="shared" si="26"/>
        <v>0</v>
      </c>
      <c r="P297" s="32">
        <f t="shared" si="27"/>
        <v>0</v>
      </c>
      <c r="Q297" s="32">
        <f t="shared" si="28"/>
        <v>0</v>
      </c>
    </row>
    <row r="298" spans="1:17" x14ac:dyDescent="0.2">
      <c r="A298" s="70">
        <f t="shared" si="29"/>
        <v>284</v>
      </c>
      <c r="B298" s="303">
        <f t="shared" si="22"/>
        <v>0</v>
      </c>
      <c r="C298" s="122"/>
      <c r="D298" s="532"/>
      <c r="E298" s="106"/>
      <c r="F298" s="106"/>
      <c r="G298" s="4"/>
      <c r="H298" s="40"/>
      <c r="I298" s="60"/>
      <c r="J298" s="8"/>
      <c r="K298" s="237">
        <f t="shared" si="23"/>
        <v>0</v>
      </c>
      <c r="L298" s="95">
        <f t="shared" si="25"/>
        <v>0</v>
      </c>
      <c r="M298" s="352">
        <f t="shared" si="24"/>
        <v>0</v>
      </c>
      <c r="N298" s="9"/>
      <c r="O298" s="32">
        <f t="shared" si="26"/>
        <v>0</v>
      </c>
      <c r="P298" s="32">
        <f t="shared" si="27"/>
        <v>0</v>
      </c>
      <c r="Q298" s="32">
        <f t="shared" si="28"/>
        <v>0</v>
      </c>
    </row>
    <row r="299" spans="1:17" x14ac:dyDescent="0.2">
      <c r="A299" s="70">
        <f t="shared" si="29"/>
        <v>285</v>
      </c>
      <c r="B299" s="303">
        <f t="shared" si="22"/>
        <v>0</v>
      </c>
      <c r="C299" s="122"/>
      <c r="D299" s="532"/>
      <c r="E299" s="106"/>
      <c r="F299" s="106"/>
      <c r="G299" s="4"/>
      <c r="H299" s="40"/>
      <c r="I299" s="60"/>
      <c r="J299" s="8"/>
      <c r="K299" s="237">
        <f t="shared" si="23"/>
        <v>0</v>
      </c>
      <c r="L299" s="95">
        <f t="shared" si="25"/>
        <v>0</v>
      </c>
      <c r="M299" s="352">
        <f t="shared" si="24"/>
        <v>0</v>
      </c>
      <c r="N299" s="9"/>
      <c r="O299" s="32">
        <f t="shared" si="26"/>
        <v>0</v>
      </c>
      <c r="P299" s="32">
        <f t="shared" si="27"/>
        <v>0</v>
      </c>
      <c r="Q299" s="32">
        <f t="shared" si="28"/>
        <v>0</v>
      </c>
    </row>
    <row r="300" spans="1:17" x14ac:dyDescent="0.2">
      <c r="A300" s="70">
        <f t="shared" si="29"/>
        <v>286</v>
      </c>
      <c r="B300" s="303">
        <f t="shared" si="22"/>
        <v>0</v>
      </c>
      <c r="C300" s="122"/>
      <c r="D300" s="532"/>
      <c r="E300" s="106"/>
      <c r="F300" s="106"/>
      <c r="G300" s="4"/>
      <c r="H300" s="40"/>
      <c r="I300" s="60"/>
      <c r="J300" s="8"/>
      <c r="K300" s="237">
        <f t="shared" si="23"/>
        <v>0</v>
      </c>
      <c r="L300" s="95">
        <f t="shared" si="25"/>
        <v>0</v>
      </c>
      <c r="M300" s="352">
        <f t="shared" si="24"/>
        <v>0</v>
      </c>
      <c r="N300" s="9"/>
      <c r="O300" s="32">
        <f t="shared" si="26"/>
        <v>0</v>
      </c>
      <c r="P300" s="32">
        <f t="shared" si="27"/>
        <v>0</v>
      </c>
      <c r="Q300" s="32">
        <f t="shared" si="28"/>
        <v>0</v>
      </c>
    </row>
    <row r="301" spans="1:17" x14ac:dyDescent="0.2">
      <c r="A301" s="70">
        <f t="shared" si="29"/>
        <v>287</v>
      </c>
      <c r="B301" s="303">
        <f t="shared" si="22"/>
        <v>0</v>
      </c>
      <c r="C301" s="122"/>
      <c r="D301" s="532"/>
      <c r="E301" s="106"/>
      <c r="F301" s="106"/>
      <c r="G301" s="4"/>
      <c r="H301" s="40"/>
      <c r="I301" s="60"/>
      <c r="J301" s="8"/>
      <c r="K301" s="237">
        <f t="shared" si="23"/>
        <v>0</v>
      </c>
      <c r="L301" s="95">
        <f t="shared" si="25"/>
        <v>0</v>
      </c>
      <c r="M301" s="352">
        <f t="shared" si="24"/>
        <v>0</v>
      </c>
      <c r="N301" s="9"/>
      <c r="O301" s="32">
        <f t="shared" si="26"/>
        <v>0</v>
      </c>
      <c r="P301" s="32">
        <f t="shared" si="27"/>
        <v>0</v>
      </c>
      <c r="Q301" s="32">
        <f t="shared" si="28"/>
        <v>0</v>
      </c>
    </row>
    <row r="302" spans="1:17" x14ac:dyDescent="0.2">
      <c r="A302" s="70">
        <f t="shared" si="29"/>
        <v>288</v>
      </c>
      <c r="B302" s="303">
        <f t="shared" si="22"/>
        <v>0</v>
      </c>
      <c r="C302" s="122"/>
      <c r="D302" s="532"/>
      <c r="E302" s="106"/>
      <c r="F302" s="106"/>
      <c r="G302" s="4"/>
      <c r="H302" s="40"/>
      <c r="I302" s="60"/>
      <c r="J302" s="8"/>
      <c r="K302" s="237">
        <f t="shared" si="23"/>
        <v>0</v>
      </c>
      <c r="L302" s="95">
        <f t="shared" si="25"/>
        <v>0</v>
      </c>
      <c r="M302" s="352">
        <f t="shared" si="24"/>
        <v>0</v>
      </c>
      <c r="N302" s="9"/>
      <c r="O302" s="32">
        <f t="shared" si="26"/>
        <v>0</v>
      </c>
      <c r="P302" s="32">
        <f t="shared" si="27"/>
        <v>0</v>
      </c>
      <c r="Q302" s="32">
        <f t="shared" si="28"/>
        <v>0</v>
      </c>
    </row>
    <row r="303" spans="1:17" x14ac:dyDescent="0.2">
      <c r="A303" s="70">
        <f t="shared" si="29"/>
        <v>289</v>
      </c>
      <c r="B303" s="303">
        <f t="shared" si="22"/>
        <v>0</v>
      </c>
      <c r="C303" s="122"/>
      <c r="D303" s="532"/>
      <c r="E303" s="106"/>
      <c r="F303" s="106"/>
      <c r="G303" s="4"/>
      <c r="H303" s="40"/>
      <c r="I303" s="60"/>
      <c r="J303" s="8"/>
      <c r="K303" s="237">
        <f t="shared" si="23"/>
        <v>0</v>
      </c>
      <c r="L303" s="95">
        <f t="shared" si="25"/>
        <v>0</v>
      </c>
      <c r="M303" s="352">
        <f t="shared" si="24"/>
        <v>0</v>
      </c>
      <c r="N303" s="9"/>
      <c r="O303" s="32">
        <f t="shared" si="26"/>
        <v>0</v>
      </c>
      <c r="P303" s="32">
        <f t="shared" si="27"/>
        <v>0</v>
      </c>
      <c r="Q303" s="32">
        <f t="shared" si="28"/>
        <v>0</v>
      </c>
    </row>
    <row r="304" spans="1:17" x14ac:dyDescent="0.2">
      <c r="A304" s="70">
        <f t="shared" si="29"/>
        <v>290</v>
      </c>
      <c r="B304" s="303">
        <f t="shared" si="22"/>
        <v>0</v>
      </c>
      <c r="C304" s="122"/>
      <c r="D304" s="532"/>
      <c r="E304" s="106"/>
      <c r="F304" s="106"/>
      <c r="G304" s="4"/>
      <c r="H304" s="40"/>
      <c r="I304" s="60"/>
      <c r="J304" s="8"/>
      <c r="K304" s="237">
        <f t="shared" si="23"/>
        <v>0</v>
      </c>
      <c r="L304" s="95">
        <f t="shared" si="25"/>
        <v>0</v>
      </c>
      <c r="M304" s="352">
        <f t="shared" si="24"/>
        <v>0</v>
      </c>
      <c r="N304" s="9"/>
      <c r="O304" s="32">
        <f t="shared" si="26"/>
        <v>0</v>
      </c>
      <c r="P304" s="32">
        <f t="shared" si="27"/>
        <v>0</v>
      </c>
      <c r="Q304" s="32">
        <f t="shared" si="28"/>
        <v>0</v>
      </c>
    </row>
    <row r="305" spans="1:17" x14ac:dyDescent="0.2">
      <c r="A305" s="70">
        <f t="shared" si="29"/>
        <v>291</v>
      </c>
      <c r="B305" s="303">
        <f t="shared" si="22"/>
        <v>0</v>
      </c>
      <c r="C305" s="122"/>
      <c r="D305" s="532"/>
      <c r="E305" s="106"/>
      <c r="F305" s="106"/>
      <c r="G305" s="4"/>
      <c r="H305" s="40"/>
      <c r="I305" s="60"/>
      <c r="J305" s="8"/>
      <c r="K305" s="237">
        <f t="shared" si="23"/>
        <v>0</v>
      </c>
      <c r="L305" s="95">
        <f t="shared" si="25"/>
        <v>0</v>
      </c>
      <c r="M305" s="352">
        <f t="shared" si="24"/>
        <v>0</v>
      </c>
      <c r="N305" s="9"/>
      <c r="O305" s="32">
        <f t="shared" si="26"/>
        <v>0</v>
      </c>
      <c r="P305" s="32">
        <f t="shared" si="27"/>
        <v>0</v>
      </c>
      <c r="Q305" s="32">
        <f t="shared" si="28"/>
        <v>0</v>
      </c>
    </row>
    <row r="306" spans="1:17" x14ac:dyDescent="0.2">
      <c r="A306" s="70">
        <f t="shared" si="29"/>
        <v>292</v>
      </c>
      <c r="B306" s="303">
        <f t="shared" si="22"/>
        <v>0</v>
      </c>
      <c r="C306" s="122"/>
      <c r="D306" s="532"/>
      <c r="E306" s="106"/>
      <c r="F306" s="106"/>
      <c r="G306" s="4"/>
      <c r="H306" s="40"/>
      <c r="I306" s="60"/>
      <c r="J306" s="8"/>
      <c r="K306" s="237">
        <f t="shared" si="23"/>
        <v>0</v>
      </c>
      <c r="L306" s="95">
        <f t="shared" si="25"/>
        <v>0</v>
      </c>
      <c r="M306" s="352">
        <f t="shared" si="24"/>
        <v>0</v>
      </c>
      <c r="N306" s="9"/>
      <c r="O306" s="32">
        <f t="shared" si="26"/>
        <v>0</v>
      </c>
      <c r="P306" s="32">
        <f t="shared" si="27"/>
        <v>0</v>
      </c>
      <c r="Q306" s="32">
        <f t="shared" si="28"/>
        <v>0</v>
      </c>
    </row>
    <row r="307" spans="1:17" x14ac:dyDescent="0.2">
      <c r="A307" s="70">
        <f t="shared" si="29"/>
        <v>293</v>
      </c>
      <c r="B307" s="303">
        <f t="shared" si="22"/>
        <v>0</v>
      </c>
      <c r="C307" s="122"/>
      <c r="D307" s="532"/>
      <c r="E307" s="106"/>
      <c r="F307" s="106"/>
      <c r="G307" s="4"/>
      <c r="H307" s="40"/>
      <c r="I307" s="60"/>
      <c r="J307" s="8"/>
      <c r="K307" s="237">
        <f t="shared" si="23"/>
        <v>0</v>
      </c>
      <c r="L307" s="95">
        <f t="shared" si="25"/>
        <v>0</v>
      </c>
      <c r="M307" s="352">
        <f t="shared" si="24"/>
        <v>0</v>
      </c>
      <c r="N307" s="9"/>
      <c r="O307" s="32">
        <f t="shared" si="26"/>
        <v>0</v>
      </c>
      <c r="P307" s="32">
        <f t="shared" si="27"/>
        <v>0</v>
      </c>
      <c r="Q307" s="32">
        <f t="shared" si="28"/>
        <v>0</v>
      </c>
    </row>
    <row r="308" spans="1:17" x14ac:dyDescent="0.2">
      <c r="A308" s="70">
        <f t="shared" si="29"/>
        <v>294</v>
      </c>
      <c r="B308" s="303">
        <f t="shared" si="22"/>
        <v>0</v>
      </c>
      <c r="C308" s="122"/>
      <c r="D308" s="532"/>
      <c r="E308" s="106"/>
      <c r="F308" s="106"/>
      <c r="G308" s="4"/>
      <c r="H308" s="40"/>
      <c r="I308" s="60"/>
      <c r="J308" s="8"/>
      <c r="K308" s="237">
        <f t="shared" si="23"/>
        <v>0</v>
      </c>
      <c r="L308" s="95">
        <f t="shared" si="25"/>
        <v>0</v>
      </c>
      <c r="M308" s="352">
        <f t="shared" si="24"/>
        <v>0</v>
      </c>
      <c r="N308" s="9"/>
      <c r="O308" s="32">
        <f t="shared" si="26"/>
        <v>0</v>
      </c>
      <c r="P308" s="32">
        <f t="shared" si="27"/>
        <v>0</v>
      </c>
      <c r="Q308" s="32">
        <f t="shared" si="28"/>
        <v>0</v>
      </c>
    </row>
    <row r="309" spans="1:17" x14ac:dyDescent="0.2">
      <c r="A309" s="70">
        <f t="shared" si="29"/>
        <v>295</v>
      </c>
      <c r="B309" s="303">
        <f t="shared" si="22"/>
        <v>0</v>
      </c>
      <c r="C309" s="122"/>
      <c r="D309" s="532"/>
      <c r="E309" s="106"/>
      <c r="F309" s="106"/>
      <c r="G309" s="4"/>
      <c r="H309" s="40"/>
      <c r="I309" s="60"/>
      <c r="J309" s="8"/>
      <c r="K309" s="237">
        <f t="shared" si="23"/>
        <v>0</v>
      </c>
      <c r="L309" s="95">
        <f t="shared" si="25"/>
        <v>0</v>
      </c>
      <c r="M309" s="352">
        <f t="shared" si="24"/>
        <v>0</v>
      </c>
      <c r="N309" s="9"/>
      <c r="O309" s="32">
        <f t="shared" si="26"/>
        <v>0</v>
      </c>
      <c r="P309" s="32">
        <f t="shared" si="27"/>
        <v>0</v>
      </c>
      <c r="Q309" s="32">
        <f t="shared" si="28"/>
        <v>0</v>
      </c>
    </row>
    <row r="310" spans="1:17" x14ac:dyDescent="0.2">
      <c r="A310" s="70">
        <f t="shared" si="29"/>
        <v>296</v>
      </c>
      <c r="B310" s="303">
        <f t="shared" si="22"/>
        <v>0</v>
      </c>
      <c r="C310" s="122"/>
      <c r="D310" s="532"/>
      <c r="E310" s="106"/>
      <c r="F310" s="106"/>
      <c r="G310" s="4"/>
      <c r="H310" s="40"/>
      <c r="I310" s="60"/>
      <c r="J310" s="8"/>
      <c r="K310" s="237">
        <f t="shared" si="23"/>
        <v>0</v>
      </c>
      <c r="L310" s="95">
        <f t="shared" si="25"/>
        <v>0</v>
      </c>
      <c r="M310" s="352">
        <f t="shared" si="24"/>
        <v>0</v>
      </c>
      <c r="N310" s="9"/>
      <c r="O310" s="32">
        <f t="shared" si="26"/>
        <v>0</v>
      </c>
      <c r="P310" s="32">
        <f t="shared" si="27"/>
        <v>0</v>
      </c>
      <c r="Q310" s="32">
        <f t="shared" si="28"/>
        <v>0</v>
      </c>
    </row>
    <row r="311" spans="1:17" x14ac:dyDescent="0.2">
      <c r="A311" s="70">
        <f t="shared" si="29"/>
        <v>297</v>
      </c>
      <c r="B311" s="303">
        <f t="shared" si="22"/>
        <v>0</v>
      </c>
      <c r="C311" s="122"/>
      <c r="D311" s="532"/>
      <c r="E311" s="106"/>
      <c r="F311" s="106"/>
      <c r="G311" s="4"/>
      <c r="H311" s="40"/>
      <c r="I311" s="60"/>
      <c r="J311" s="8"/>
      <c r="K311" s="237">
        <f t="shared" si="23"/>
        <v>0</v>
      </c>
      <c r="L311" s="95">
        <f t="shared" si="25"/>
        <v>0</v>
      </c>
      <c r="M311" s="352">
        <f t="shared" si="24"/>
        <v>0</v>
      </c>
      <c r="N311" s="9"/>
      <c r="O311" s="32">
        <f t="shared" si="26"/>
        <v>0</v>
      </c>
      <c r="P311" s="32">
        <f t="shared" si="27"/>
        <v>0</v>
      </c>
      <c r="Q311" s="32">
        <f t="shared" si="28"/>
        <v>0</v>
      </c>
    </row>
    <row r="312" spans="1:17" x14ac:dyDescent="0.2">
      <c r="A312" s="70">
        <f t="shared" si="29"/>
        <v>298</v>
      </c>
      <c r="B312" s="303">
        <f t="shared" si="22"/>
        <v>0</v>
      </c>
      <c r="C312" s="122"/>
      <c r="D312" s="532"/>
      <c r="E312" s="106"/>
      <c r="F312" s="106"/>
      <c r="G312" s="4"/>
      <c r="H312" s="40"/>
      <c r="I312" s="60"/>
      <c r="J312" s="8"/>
      <c r="K312" s="237">
        <f t="shared" si="23"/>
        <v>0</v>
      </c>
      <c r="L312" s="95">
        <f t="shared" si="25"/>
        <v>0</v>
      </c>
      <c r="M312" s="352">
        <f t="shared" si="24"/>
        <v>0</v>
      </c>
      <c r="N312" s="9"/>
      <c r="O312" s="32">
        <f t="shared" si="26"/>
        <v>0</v>
      </c>
      <c r="P312" s="32">
        <f t="shared" si="27"/>
        <v>0</v>
      </c>
      <c r="Q312" s="32">
        <f t="shared" si="28"/>
        <v>0</v>
      </c>
    </row>
    <row r="313" spans="1:17" x14ac:dyDescent="0.2">
      <c r="A313" s="70">
        <f t="shared" si="29"/>
        <v>299</v>
      </c>
      <c r="B313" s="303">
        <f t="shared" si="22"/>
        <v>0</v>
      </c>
      <c r="C313" s="122"/>
      <c r="D313" s="532"/>
      <c r="E313" s="106"/>
      <c r="F313" s="106"/>
      <c r="G313" s="4"/>
      <c r="H313" s="40"/>
      <c r="I313" s="60"/>
      <c r="J313" s="8"/>
      <c r="K313" s="237">
        <f t="shared" si="23"/>
        <v>0</v>
      </c>
      <c r="L313" s="95">
        <f t="shared" si="25"/>
        <v>0</v>
      </c>
      <c r="M313" s="352">
        <f t="shared" si="24"/>
        <v>0</v>
      </c>
      <c r="N313" s="9"/>
      <c r="O313" s="32">
        <f t="shared" si="26"/>
        <v>0</v>
      </c>
      <c r="P313" s="32">
        <f t="shared" si="27"/>
        <v>0</v>
      </c>
      <c r="Q313" s="32">
        <f t="shared" si="28"/>
        <v>0</v>
      </c>
    </row>
    <row r="314" spans="1:17" x14ac:dyDescent="0.2">
      <c r="A314" s="70">
        <f t="shared" si="29"/>
        <v>300</v>
      </c>
      <c r="B314" s="303">
        <f t="shared" si="22"/>
        <v>0</v>
      </c>
      <c r="C314" s="122"/>
      <c r="D314" s="532"/>
      <c r="E314" s="106"/>
      <c r="F314" s="106"/>
      <c r="G314" s="4"/>
      <c r="H314" s="40"/>
      <c r="I314" s="60"/>
      <c r="J314" s="8"/>
      <c r="K314" s="237">
        <f t="shared" si="23"/>
        <v>0</v>
      </c>
      <c r="L314" s="95">
        <f t="shared" si="25"/>
        <v>0</v>
      </c>
      <c r="M314" s="352">
        <f t="shared" si="24"/>
        <v>0</v>
      </c>
      <c r="N314" s="9"/>
      <c r="O314" s="32">
        <f t="shared" si="26"/>
        <v>0</v>
      </c>
      <c r="P314" s="32">
        <f t="shared" si="27"/>
        <v>0</v>
      </c>
      <c r="Q314" s="32">
        <f t="shared" si="28"/>
        <v>0</v>
      </c>
    </row>
    <row r="315" spans="1:17" x14ac:dyDescent="0.2">
      <c r="A315" s="70">
        <f t="shared" si="29"/>
        <v>301</v>
      </c>
      <c r="B315" s="303">
        <f t="shared" si="22"/>
        <v>0</v>
      </c>
      <c r="C315" s="122"/>
      <c r="D315" s="532"/>
      <c r="E315" s="106"/>
      <c r="F315" s="106"/>
      <c r="G315" s="4"/>
      <c r="H315" s="40"/>
      <c r="I315" s="60"/>
      <c r="J315" s="8"/>
      <c r="K315" s="237">
        <f t="shared" si="23"/>
        <v>0</v>
      </c>
      <c r="L315" s="95">
        <f t="shared" si="25"/>
        <v>0</v>
      </c>
      <c r="M315" s="352">
        <f t="shared" si="24"/>
        <v>0</v>
      </c>
      <c r="N315" s="9"/>
      <c r="O315" s="32">
        <f t="shared" si="26"/>
        <v>0</v>
      </c>
      <c r="P315" s="32">
        <f t="shared" si="27"/>
        <v>0</v>
      </c>
      <c r="Q315" s="32">
        <f t="shared" si="28"/>
        <v>0</v>
      </c>
    </row>
    <row r="316" spans="1:17" x14ac:dyDescent="0.2">
      <c r="A316" s="70">
        <f t="shared" si="29"/>
        <v>302</v>
      </c>
      <c r="B316" s="303">
        <f t="shared" si="22"/>
        <v>0</v>
      </c>
      <c r="C316" s="122"/>
      <c r="D316" s="532"/>
      <c r="E316" s="106"/>
      <c r="F316" s="106"/>
      <c r="G316" s="4"/>
      <c r="H316" s="40"/>
      <c r="I316" s="60"/>
      <c r="J316" s="8"/>
      <c r="K316" s="237">
        <f t="shared" si="23"/>
        <v>0</v>
      </c>
      <c r="L316" s="95">
        <f t="shared" si="25"/>
        <v>0</v>
      </c>
      <c r="M316" s="352">
        <f t="shared" si="24"/>
        <v>0</v>
      </c>
      <c r="N316" s="9"/>
      <c r="O316" s="32">
        <f t="shared" si="26"/>
        <v>0</v>
      </c>
      <c r="P316" s="32">
        <f t="shared" si="27"/>
        <v>0</v>
      </c>
      <c r="Q316" s="32">
        <f t="shared" si="28"/>
        <v>0</v>
      </c>
    </row>
    <row r="317" spans="1:17" x14ac:dyDescent="0.2">
      <c r="A317" s="70">
        <f t="shared" si="29"/>
        <v>303</v>
      </c>
      <c r="B317" s="303">
        <f t="shared" si="22"/>
        <v>0</v>
      </c>
      <c r="C317" s="122"/>
      <c r="D317" s="532"/>
      <c r="E317" s="106"/>
      <c r="F317" s="106"/>
      <c r="G317" s="4"/>
      <c r="H317" s="40"/>
      <c r="I317" s="60"/>
      <c r="J317" s="8"/>
      <c r="K317" s="237">
        <f t="shared" si="23"/>
        <v>0</v>
      </c>
      <c r="L317" s="95">
        <f t="shared" si="25"/>
        <v>0</v>
      </c>
      <c r="M317" s="352">
        <f t="shared" si="24"/>
        <v>0</v>
      </c>
      <c r="N317" s="9"/>
      <c r="O317" s="32">
        <f t="shared" si="26"/>
        <v>0</v>
      </c>
      <c r="P317" s="32">
        <f t="shared" si="27"/>
        <v>0</v>
      </c>
      <c r="Q317" s="32">
        <f t="shared" si="28"/>
        <v>0</v>
      </c>
    </row>
    <row r="318" spans="1:17" x14ac:dyDescent="0.2">
      <c r="A318" s="70">
        <f t="shared" si="29"/>
        <v>304</v>
      </c>
      <c r="B318" s="303">
        <f t="shared" si="22"/>
        <v>0</v>
      </c>
      <c r="C318" s="122"/>
      <c r="D318" s="532"/>
      <c r="E318" s="106"/>
      <c r="F318" s="106"/>
      <c r="G318" s="4"/>
      <c r="H318" s="40"/>
      <c r="I318" s="60"/>
      <c r="J318" s="8"/>
      <c r="K318" s="237">
        <f t="shared" si="23"/>
        <v>0</v>
      </c>
      <c r="L318" s="95">
        <f t="shared" si="25"/>
        <v>0</v>
      </c>
      <c r="M318" s="352">
        <f t="shared" si="24"/>
        <v>0</v>
      </c>
      <c r="N318" s="9"/>
      <c r="O318" s="32">
        <f t="shared" si="26"/>
        <v>0</v>
      </c>
      <c r="P318" s="32">
        <f t="shared" si="27"/>
        <v>0</v>
      </c>
      <c r="Q318" s="32">
        <f t="shared" si="28"/>
        <v>0</v>
      </c>
    </row>
    <row r="319" spans="1:17" x14ac:dyDescent="0.2">
      <c r="A319" s="70">
        <f t="shared" si="29"/>
        <v>305</v>
      </c>
      <c r="B319" s="303">
        <f t="shared" si="22"/>
        <v>0</v>
      </c>
      <c r="C319" s="122"/>
      <c r="D319" s="532"/>
      <c r="E319" s="106"/>
      <c r="F319" s="106"/>
      <c r="G319" s="4"/>
      <c r="H319" s="40"/>
      <c r="I319" s="60"/>
      <c r="J319" s="8"/>
      <c r="K319" s="237">
        <f t="shared" si="23"/>
        <v>0</v>
      </c>
      <c r="L319" s="95">
        <f t="shared" si="25"/>
        <v>0</v>
      </c>
      <c r="M319" s="352">
        <f t="shared" si="24"/>
        <v>0</v>
      </c>
      <c r="N319" s="9"/>
      <c r="O319" s="32">
        <f t="shared" si="26"/>
        <v>0</v>
      </c>
      <c r="P319" s="32">
        <f t="shared" si="27"/>
        <v>0</v>
      </c>
      <c r="Q319" s="32">
        <f t="shared" si="28"/>
        <v>0</v>
      </c>
    </row>
    <row r="320" spans="1:17" x14ac:dyDescent="0.2">
      <c r="A320" s="70">
        <f t="shared" si="29"/>
        <v>306</v>
      </c>
      <c r="B320" s="303">
        <f t="shared" si="22"/>
        <v>0</v>
      </c>
      <c r="C320" s="122"/>
      <c r="D320" s="532"/>
      <c r="E320" s="106"/>
      <c r="F320" s="106"/>
      <c r="G320" s="4"/>
      <c r="H320" s="40"/>
      <c r="I320" s="60"/>
      <c r="J320" s="8"/>
      <c r="K320" s="237">
        <f t="shared" si="23"/>
        <v>0</v>
      </c>
      <c r="L320" s="95">
        <f t="shared" si="25"/>
        <v>0</v>
      </c>
      <c r="M320" s="352">
        <f t="shared" si="24"/>
        <v>0</v>
      </c>
      <c r="N320" s="9"/>
      <c r="O320" s="32">
        <f t="shared" si="26"/>
        <v>0</v>
      </c>
      <c r="P320" s="32">
        <f t="shared" si="27"/>
        <v>0</v>
      </c>
      <c r="Q320" s="32">
        <f t="shared" si="28"/>
        <v>0</v>
      </c>
    </row>
    <row r="321" spans="1:17" x14ac:dyDescent="0.2">
      <c r="A321" s="70">
        <f t="shared" si="29"/>
        <v>307</v>
      </c>
      <c r="B321" s="303">
        <f t="shared" si="22"/>
        <v>0</v>
      </c>
      <c r="C321" s="122"/>
      <c r="D321" s="532"/>
      <c r="E321" s="106"/>
      <c r="F321" s="106"/>
      <c r="G321" s="4"/>
      <c r="H321" s="40"/>
      <c r="I321" s="60"/>
      <c r="J321" s="8"/>
      <c r="K321" s="237">
        <f t="shared" si="23"/>
        <v>0</v>
      </c>
      <c r="L321" s="95">
        <f t="shared" si="25"/>
        <v>0</v>
      </c>
      <c r="M321" s="352">
        <f t="shared" si="24"/>
        <v>0</v>
      </c>
      <c r="N321" s="9"/>
      <c r="O321" s="32">
        <f t="shared" si="26"/>
        <v>0</v>
      </c>
      <c r="P321" s="32">
        <f t="shared" si="27"/>
        <v>0</v>
      </c>
      <c r="Q321" s="32">
        <f t="shared" si="28"/>
        <v>0</v>
      </c>
    </row>
    <row r="322" spans="1:17" x14ac:dyDescent="0.2">
      <c r="A322" s="70">
        <f t="shared" si="29"/>
        <v>308</v>
      </c>
      <c r="B322" s="303">
        <f t="shared" si="22"/>
        <v>0</v>
      </c>
      <c r="C322" s="122"/>
      <c r="D322" s="532"/>
      <c r="E322" s="106"/>
      <c r="F322" s="106"/>
      <c r="G322" s="4"/>
      <c r="H322" s="40"/>
      <c r="I322" s="60"/>
      <c r="J322" s="8"/>
      <c r="K322" s="237">
        <f t="shared" si="23"/>
        <v>0</v>
      </c>
      <c r="L322" s="95">
        <f t="shared" si="25"/>
        <v>0</v>
      </c>
      <c r="M322" s="352">
        <f t="shared" si="24"/>
        <v>0</v>
      </c>
      <c r="N322" s="9"/>
      <c r="O322" s="32">
        <f t="shared" si="26"/>
        <v>0</v>
      </c>
      <c r="P322" s="32">
        <f t="shared" si="27"/>
        <v>0</v>
      </c>
      <c r="Q322" s="32">
        <f t="shared" si="28"/>
        <v>0</v>
      </c>
    </row>
    <row r="323" spans="1:17" x14ac:dyDescent="0.2">
      <c r="A323" s="70">
        <f t="shared" si="29"/>
        <v>309</v>
      </c>
      <c r="B323" s="303">
        <f t="shared" si="22"/>
        <v>0</v>
      </c>
      <c r="C323" s="122"/>
      <c r="D323" s="532"/>
      <c r="E323" s="106"/>
      <c r="F323" s="106"/>
      <c r="G323" s="4"/>
      <c r="H323" s="40"/>
      <c r="I323" s="60"/>
      <c r="J323" s="8"/>
      <c r="K323" s="237">
        <f t="shared" si="23"/>
        <v>0</v>
      </c>
      <c r="L323" s="95">
        <f t="shared" si="25"/>
        <v>0</v>
      </c>
      <c r="M323" s="352">
        <f t="shared" si="24"/>
        <v>0</v>
      </c>
      <c r="N323" s="9"/>
      <c r="O323" s="32">
        <f t="shared" si="26"/>
        <v>0</v>
      </c>
      <c r="P323" s="32">
        <f t="shared" si="27"/>
        <v>0</v>
      </c>
      <c r="Q323" s="32">
        <f t="shared" si="28"/>
        <v>0</v>
      </c>
    </row>
    <row r="324" spans="1:17" x14ac:dyDescent="0.2">
      <c r="A324" s="70">
        <f t="shared" si="29"/>
        <v>310</v>
      </c>
      <c r="B324" s="303">
        <f t="shared" si="22"/>
        <v>0</v>
      </c>
      <c r="C324" s="122"/>
      <c r="D324" s="532"/>
      <c r="E324" s="106"/>
      <c r="F324" s="106"/>
      <c r="G324" s="4"/>
      <c r="H324" s="40"/>
      <c r="I324" s="60"/>
      <c r="J324" s="8"/>
      <c r="K324" s="237">
        <f t="shared" si="23"/>
        <v>0</v>
      </c>
      <c r="L324" s="95">
        <f t="shared" si="25"/>
        <v>0</v>
      </c>
      <c r="M324" s="352">
        <f t="shared" si="24"/>
        <v>0</v>
      </c>
      <c r="N324" s="9"/>
      <c r="O324" s="32">
        <f t="shared" si="26"/>
        <v>0</v>
      </c>
      <c r="P324" s="32">
        <f t="shared" si="27"/>
        <v>0</v>
      </c>
      <c r="Q324" s="32">
        <f t="shared" si="28"/>
        <v>0</v>
      </c>
    </row>
    <row r="325" spans="1:17" x14ac:dyDescent="0.2">
      <c r="A325" s="70">
        <f t="shared" si="29"/>
        <v>311</v>
      </c>
      <c r="B325" s="303">
        <f t="shared" si="22"/>
        <v>0</v>
      </c>
      <c r="C325" s="122"/>
      <c r="D325" s="532"/>
      <c r="E325" s="106"/>
      <c r="F325" s="106"/>
      <c r="G325" s="4"/>
      <c r="H325" s="40"/>
      <c r="I325" s="60"/>
      <c r="J325" s="8"/>
      <c r="K325" s="237">
        <f t="shared" si="23"/>
        <v>0</v>
      </c>
      <c r="L325" s="95">
        <f t="shared" si="25"/>
        <v>0</v>
      </c>
      <c r="M325" s="352">
        <f t="shared" si="24"/>
        <v>0</v>
      </c>
      <c r="N325" s="9"/>
      <c r="O325" s="32">
        <f t="shared" si="26"/>
        <v>0</v>
      </c>
      <c r="P325" s="32">
        <f t="shared" si="27"/>
        <v>0</v>
      </c>
      <c r="Q325" s="32">
        <f t="shared" si="28"/>
        <v>0</v>
      </c>
    </row>
    <row r="326" spans="1:17" x14ac:dyDescent="0.2">
      <c r="A326" s="70">
        <f t="shared" si="29"/>
        <v>312</v>
      </c>
      <c r="B326" s="303">
        <f t="shared" si="22"/>
        <v>0</v>
      </c>
      <c r="C326" s="122"/>
      <c r="D326" s="532"/>
      <c r="E326" s="106"/>
      <c r="F326" s="106"/>
      <c r="G326" s="4"/>
      <c r="H326" s="40"/>
      <c r="I326" s="60"/>
      <c r="J326" s="8"/>
      <c r="K326" s="237">
        <f t="shared" si="23"/>
        <v>0</v>
      </c>
      <c r="L326" s="95">
        <f t="shared" si="25"/>
        <v>0</v>
      </c>
      <c r="M326" s="352">
        <f t="shared" si="24"/>
        <v>0</v>
      </c>
      <c r="N326" s="9"/>
      <c r="O326" s="32">
        <f t="shared" si="26"/>
        <v>0</v>
      </c>
      <c r="P326" s="32">
        <f t="shared" si="27"/>
        <v>0</v>
      </c>
      <c r="Q326" s="32">
        <f t="shared" si="28"/>
        <v>0</v>
      </c>
    </row>
    <row r="327" spans="1:17" x14ac:dyDescent="0.2">
      <c r="A327" s="70">
        <f t="shared" si="29"/>
        <v>313</v>
      </c>
      <c r="B327" s="303">
        <f t="shared" si="22"/>
        <v>0</v>
      </c>
      <c r="C327" s="122"/>
      <c r="D327" s="532"/>
      <c r="E327" s="106"/>
      <c r="F327" s="106"/>
      <c r="G327" s="4"/>
      <c r="H327" s="40"/>
      <c r="I327" s="60"/>
      <c r="J327" s="8"/>
      <c r="K327" s="237">
        <f t="shared" si="23"/>
        <v>0</v>
      </c>
      <c r="L327" s="95">
        <f t="shared" si="25"/>
        <v>0</v>
      </c>
      <c r="M327" s="352">
        <f t="shared" si="24"/>
        <v>0</v>
      </c>
      <c r="N327" s="9"/>
      <c r="O327" s="32">
        <f t="shared" si="26"/>
        <v>0</v>
      </c>
      <c r="P327" s="32">
        <f t="shared" si="27"/>
        <v>0</v>
      </c>
      <c r="Q327" s="32">
        <f t="shared" si="28"/>
        <v>0</v>
      </c>
    </row>
    <row r="328" spans="1:17" x14ac:dyDescent="0.2">
      <c r="A328" s="70">
        <f t="shared" si="29"/>
        <v>314</v>
      </c>
      <c r="B328" s="303">
        <f t="shared" si="22"/>
        <v>0</v>
      </c>
      <c r="C328" s="122"/>
      <c r="D328" s="532"/>
      <c r="E328" s="106"/>
      <c r="F328" s="106"/>
      <c r="G328" s="4"/>
      <c r="H328" s="40"/>
      <c r="I328" s="60"/>
      <c r="J328" s="8"/>
      <c r="K328" s="237">
        <f t="shared" si="23"/>
        <v>0</v>
      </c>
      <c r="L328" s="95">
        <f t="shared" si="25"/>
        <v>0</v>
      </c>
      <c r="M328" s="352">
        <f t="shared" si="24"/>
        <v>0</v>
      </c>
      <c r="N328" s="9"/>
      <c r="O328" s="32">
        <f t="shared" si="26"/>
        <v>0</v>
      </c>
      <c r="P328" s="32">
        <f t="shared" si="27"/>
        <v>0</v>
      </c>
      <c r="Q328" s="32">
        <f t="shared" si="28"/>
        <v>0</v>
      </c>
    </row>
    <row r="329" spans="1:17" x14ac:dyDescent="0.2">
      <c r="A329" s="70">
        <f t="shared" si="29"/>
        <v>315</v>
      </c>
      <c r="B329" s="303">
        <f t="shared" si="22"/>
        <v>0</v>
      </c>
      <c r="C329" s="122"/>
      <c r="D329" s="532"/>
      <c r="E329" s="106"/>
      <c r="F329" s="106"/>
      <c r="G329" s="4"/>
      <c r="H329" s="40"/>
      <c r="I329" s="60"/>
      <c r="J329" s="8"/>
      <c r="K329" s="237">
        <f t="shared" si="23"/>
        <v>0</v>
      </c>
      <c r="L329" s="95">
        <f t="shared" si="25"/>
        <v>0</v>
      </c>
      <c r="M329" s="352">
        <f t="shared" si="24"/>
        <v>0</v>
      </c>
      <c r="N329" s="9"/>
      <c r="O329" s="32">
        <f t="shared" si="26"/>
        <v>0</v>
      </c>
      <c r="P329" s="32">
        <f t="shared" si="27"/>
        <v>0</v>
      </c>
      <c r="Q329" s="32">
        <f t="shared" si="28"/>
        <v>0</v>
      </c>
    </row>
    <row r="330" spans="1:17" x14ac:dyDescent="0.2">
      <c r="A330" s="70">
        <f t="shared" si="29"/>
        <v>316</v>
      </c>
      <c r="B330" s="303">
        <f t="shared" si="22"/>
        <v>0</v>
      </c>
      <c r="C330" s="122"/>
      <c r="D330" s="532"/>
      <c r="E330" s="106"/>
      <c r="F330" s="106"/>
      <c r="G330" s="4"/>
      <c r="H330" s="40"/>
      <c r="I330" s="60"/>
      <c r="J330" s="8"/>
      <c r="K330" s="237">
        <f t="shared" si="23"/>
        <v>0</v>
      </c>
      <c r="L330" s="95">
        <f t="shared" si="25"/>
        <v>0</v>
      </c>
      <c r="M330" s="352">
        <f t="shared" si="24"/>
        <v>0</v>
      </c>
      <c r="N330" s="9"/>
      <c r="O330" s="32">
        <f t="shared" si="26"/>
        <v>0</v>
      </c>
      <c r="P330" s="32">
        <f t="shared" si="27"/>
        <v>0</v>
      </c>
      <c r="Q330" s="32">
        <f t="shared" si="28"/>
        <v>0</v>
      </c>
    </row>
    <row r="331" spans="1:17" x14ac:dyDescent="0.2">
      <c r="A331" s="70">
        <f t="shared" si="29"/>
        <v>317</v>
      </c>
      <c r="B331" s="303">
        <f t="shared" si="22"/>
        <v>0</v>
      </c>
      <c r="C331" s="122"/>
      <c r="D331" s="532"/>
      <c r="E331" s="106"/>
      <c r="F331" s="106"/>
      <c r="G331" s="4"/>
      <c r="H331" s="40"/>
      <c r="I331" s="60"/>
      <c r="J331" s="8"/>
      <c r="K331" s="237">
        <f t="shared" si="23"/>
        <v>0</v>
      </c>
      <c r="L331" s="95">
        <f t="shared" si="25"/>
        <v>0</v>
      </c>
      <c r="M331" s="352">
        <f t="shared" si="24"/>
        <v>0</v>
      </c>
      <c r="N331" s="9"/>
      <c r="O331" s="32">
        <f t="shared" si="26"/>
        <v>0</v>
      </c>
      <c r="P331" s="32">
        <f t="shared" si="27"/>
        <v>0</v>
      </c>
      <c r="Q331" s="32">
        <f t="shared" si="28"/>
        <v>0</v>
      </c>
    </row>
    <row r="332" spans="1:17" x14ac:dyDescent="0.2">
      <c r="A332" s="70">
        <f t="shared" si="29"/>
        <v>318</v>
      </c>
      <c r="B332" s="303">
        <f t="shared" si="22"/>
        <v>0</v>
      </c>
      <c r="C332" s="122"/>
      <c r="D332" s="532"/>
      <c r="E332" s="106"/>
      <c r="F332" s="106"/>
      <c r="G332" s="4"/>
      <c r="H332" s="40"/>
      <c r="I332" s="60"/>
      <c r="J332" s="8"/>
      <c r="K332" s="237">
        <f t="shared" si="23"/>
        <v>0</v>
      </c>
      <c r="L332" s="95">
        <f t="shared" si="25"/>
        <v>0</v>
      </c>
      <c r="M332" s="352">
        <f t="shared" si="24"/>
        <v>0</v>
      </c>
      <c r="N332" s="9"/>
      <c r="O332" s="32">
        <f t="shared" si="26"/>
        <v>0</v>
      </c>
      <c r="P332" s="32">
        <f t="shared" si="27"/>
        <v>0</v>
      </c>
      <c r="Q332" s="32">
        <f t="shared" si="28"/>
        <v>0</v>
      </c>
    </row>
    <row r="333" spans="1:17" x14ac:dyDescent="0.2">
      <c r="A333" s="70">
        <f t="shared" si="29"/>
        <v>319</v>
      </c>
      <c r="B333" s="303">
        <f t="shared" si="22"/>
        <v>0</v>
      </c>
      <c r="C333" s="122"/>
      <c r="D333" s="532"/>
      <c r="E333" s="106"/>
      <c r="F333" s="106"/>
      <c r="G333" s="4"/>
      <c r="H333" s="40"/>
      <c r="I333" s="60"/>
      <c r="J333" s="8"/>
      <c r="K333" s="237">
        <f t="shared" si="23"/>
        <v>0</v>
      </c>
      <c r="L333" s="95">
        <f t="shared" si="25"/>
        <v>0</v>
      </c>
      <c r="M333" s="352">
        <f t="shared" si="24"/>
        <v>0</v>
      </c>
      <c r="N333" s="9"/>
      <c r="O333" s="32">
        <f t="shared" si="26"/>
        <v>0</v>
      </c>
      <c r="P333" s="32">
        <f t="shared" si="27"/>
        <v>0</v>
      </c>
      <c r="Q333" s="32">
        <f t="shared" si="28"/>
        <v>0</v>
      </c>
    </row>
    <row r="334" spans="1:17" x14ac:dyDescent="0.2">
      <c r="A334" s="70">
        <f t="shared" si="29"/>
        <v>320</v>
      </c>
      <c r="B334" s="303">
        <f t="shared" si="22"/>
        <v>0</v>
      </c>
      <c r="C334" s="122"/>
      <c r="D334" s="532"/>
      <c r="E334" s="106"/>
      <c r="F334" s="106"/>
      <c r="G334" s="4"/>
      <c r="H334" s="40"/>
      <c r="I334" s="60"/>
      <c r="J334" s="8"/>
      <c r="K334" s="237">
        <f t="shared" si="23"/>
        <v>0</v>
      </c>
      <c r="L334" s="95">
        <f t="shared" si="25"/>
        <v>0</v>
      </c>
      <c r="M334" s="352">
        <f t="shared" si="24"/>
        <v>0</v>
      </c>
      <c r="N334" s="9"/>
      <c r="O334" s="32">
        <f t="shared" si="26"/>
        <v>0</v>
      </c>
      <c r="P334" s="32">
        <f t="shared" si="27"/>
        <v>0</v>
      </c>
      <c r="Q334" s="32">
        <f t="shared" si="28"/>
        <v>0</v>
      </c>
    </row>
    <row r="335" spans="1:17" x14ac:dyDescent="0.2">
      <c r="A335" s="70">
        <f t="shared" si="29"/>
        <v>321</v>
      </c>
      <c r="B335" s="303">
        <f t="shared" si="22"/>
        <v>0</v>
      </c>
      <c r="C335" s="122"/>
      <c r="D335" s="532"/>
      <c r="E335" s="106"/>
      <c r="F335" s="106"/>
      <c r="G335" s="4"/>
      <c r="H335" s="40"/>
      <c r="I335" s="60"/>
      <c r="J335" s="8"/>
      <c r="K335" s="237">
        <f t="shared" si="23"/>
        <v>0</v>
      </c>
      <c r="L335" s="95">
        <f t="shared" si="25"/>
        <v>0</v>
      </c>
      <c r="M335" s="352">
        <f t="shared" si="24"/>
        <v>0</v>
      </c>
      <c r="N335" s="9"/>
      <c r="O335" s="32">
        <f t="shared" si="26"/>
        <v>0</v>
      </c>
      <c r="P335" s="32">
        <f t="shared" si="27"/>
        <v>0</v>
      </c>
      <c r="Q335" s="32">
        <f t="shared" si="28"/>
        <v>0</v>
      </c>
    </row>
    <row r="336" spans="1:17" x14ac:dyDescent="0.2">
      <c r="A336" s="70">
        <f t="shared" si="29"/>
        <v>322</v>
      </c>
      <c r="B336" s="303">
        <f t="shared" si="22"/>
        <v>0</v>
      </c>
      <c r="C336" s="122"/>
      <c r="D336" s="532"/>
      <c r="E336" s="106"/>
      <c r="F336" s="106"/>
      <c r="G336" s="4"/>
      <c r="H336" s="40"/>
      <c r="I336" s="60"/>
      <c r="J336" s="8"/>
      <c r="K336" s="237">
        <f t="shared" si="23"/>
        <v>0</v>
      </c>
      <c r="L336" s="95">
        <f t="shared" si="25"/>
        <v>0</v>
      </c>
      <c r="M336" s="352">
        <f t="shared" si="24"/>
        <v>0</v>
      </c>
      <c r="N336" s="9"/>
      <c r="O336" s="32">
        <f t="shared" si="26"/>
        <v>0</v>
      </c>
      <c r="P336" s="32">
        <f t="shared" si="27"/>
        <v>0</v>
      </c>
      <c r="Q336" s="32">
        <f t="shared" si="28"/>
        <v>0</v>
      </c>
    </row>
    <row r="337" spans="1:17" x14ac:dyDescent="0.2">
      <c r="A337" s="70">
        <f t="shared" si="29"/>
        <v>323</v>
      </c>
      <c r="B337" s="303">
        <f t="shared" si="22"/>
        <v>0</v>
      </c>
      <c r="C337" s="122"/>
      <c r="D337" s="532"/>
      <c r="E337" s="106"/>
      <c r="F337" s="106"/>
      <c r="G337" s="4"/>
      <c r="H337" s="40"/>
      <c r="I337" s="60"/>
      <c r="J337" s="8"/>
      <c r="K337" s="237">
        <f t="shared" si="23"/>
        <v>0</v>
      </c>
      <c r="L337" s="95">
        <f t="shared" si="25"/>
        <v>0</v>
      </c>
      <c r="M337" s="352">
        <f t="shared" si="24"/>
        <v>0</v>
      </c>
      <c r="N337" s="9"/>
      <c r="O337" s="32">
        <f t="shared" si="26"/>
        <v>0</v>
      </c>
      <c r="P337" s="32">
        <f t="shared" si="27"/>
        <v>0</v>
      </c>
      <c r="Q337" s="32">
        <f t="shared" si="28"/>
        <v>0</v>
      </c>
    </row>
    <row r="338" spans="1:17" x14ac:dyDescent="0.2">
      <c r="A338" s="70">
        <f t="shared" si="29"/>
        <v>324</v>
      </c>
      <c r="B338" s="303">
        <f t="shared" si="22"/>
        <v>0</v>
      </c>
      <c r="C338" s="122"/>
      <c r="D338" s="532"/>
      <c r="E338" s="106"/>
      <c r="F338" s="106"/>
      <c r="G338" s="4"/>
      <c r="H338" s="40"/>
      <c r="I338" s="60"/>
      <c r="J338" s="8"/>
      <c r="K338" s="237">
        <f t="shared" si="23"/>
        <v>0</v>
      </c>
      <c r="L338" s="95">
        <f t="shared" si="25"/>
        <v>0</v>
      </c>
      <c r="M338" s="352">
        <f t="shared" si="24"/>
        <v>0</v>
      </c>
      <c r="N338" s="9"/>
      <c r="O338" s="32">
        <f t="shared" si="26"/>
        <v>0</v>
      </c>
      <c r="P338" s="32">
        <f t="shared" si="27"/>
        <v>0</v>
      </c>
      <c r="Q338" s="32">
        <f t="shared" si="28"/>
        <v>0</v>
      </c>
    </row>
    <row r="339" spans="1:17" x14ac:dyDescent="0.2">
      <c r="A339" s="70">
        <f t="shared" si="29"/>
        <v>325</v>
      </c>
      <c r="B339" s="303">
        <f t="shared" si="22"/>
        <v>0</v>
      </c>
      <c r="C339" s="122"/>
      <c r="D339" s="532"/>
      <c r="E339" s="106"/>
      <c r="F339" s="106"/>
      <c r="G339" s="4"/>
      <c r="H339" s="40"/>
      <c r="I339" s="60"/>
      <c r="J339" s="8"/>
      <c r="K339" s="237">
        <f t="shared" si="23"/>
        <v>0</v>
      </c>
      <c r="L339" s="95">
        <f t="shared" si="25"/>
        <v>0</v>
      </c>
      <c r="M339" s="352">
        <f t="shared" si="24"/>
        <v>0</v>
      </c>
      <c r="N339" s="9"/>
      <c r="O339" s="32">
        <f t="shared" si="26"/>
        <v>0</v>
      </c>
      <c r="P339" s="32">
        <f t="shared" si="27"/>
        <v>0</v>
      </c>
      <c r="Q339" s="32">
        <f t="shared" si="28"/>
        <v>0</v>
      </c>
    </row>
    <row r="340" spans="1:17" x14ac:dyDescent="0.2">
      <c r="A340" s="70">
        <f t="shared" si="29"/>
        <v>326</v>
      </c>
      <c r="B340" s="303">
        <f t="shared" si="22"/>
        <v>0</v>
      </c>
      <c r="C340" s="122"/>
      <c r="D340" s="532"/>
      <c r="E340" s="106"/>
      <c r="F340" s="106"/>
      <c r="G340" s="4"/>
      <c r="H340" s="40"/>
      <c r="I340" s="60"/>
      <c r="J340" s="8"/>
      <c r="K340" s="237">
        <f t="shared" si="23"/>
        <v>0</v>
      </c>
      <c r="L340" s="95">
        <f t="shared" si="25"/>
        <v>0</v>
      </c>
      <c r="M340" s="352">
        <f t="shared" si="24"/>
        <v>0</v>
      </c>
      <c r="N340" s="9"/>
      <c r="O340" s="32">
        <f t="shared" si="26"/>
        <v>0</v>
      </c>
      <c r="P340" s="32">
        <f t="shared" si="27"/>
        <v>0</v>
      </c>
      <c r="Q340" s="32">
        <f t="shared" si="28"/>
        <v>0</v>
      </c>
    </row>
    <row r="341" spans="1:17" x14ac:dyDescent="0.2">
      <c r="A341" s="70">
        <f t="shared" si="29"/>
        <v>327</v>
      </c>
      <c r="B341" s="303">
        <f t="shared" si="22"/>
        <v>0</v>
      </c>
      <c r="C341" s="122"/>
      <c r="D341" s="532"/>
      <c r="E341" s="106"/>
      <c r="F341" s="106"/>
      <c r="G341" s="4"/>
      <c r="H341" s="40"/>
      <c r="I341" s="60"/>
      <c r="J341" s="8"/>
      <c r="K341" s="237">
        <f t="shared" si="23"/>
        <v>0</v>
      </c>
      <c r="L341" s="95">
        <f t="shared" si="25"/>
        <v>0</v>
      </c>
      <c r="M341" s="352">
        <f t="shared" si="24"/>
        <v>0</v>
      </c>
      <c r="N341" s="9"/>
      <c r="O341" s="32">
        <f t="shared" si="26"/>
        <v>0</v>
      </c>
      <c r="P341" s="32">
        <f t="shared" si="27"/>
        <v>0</v>
      </c>
      <c r="Q341" s="32">
        <f t="shared" si="28"/>
        <v>0</v>
      </c>
    </row>
    <row r="342" spans="1:17" x14ac:dyDescent="0.2">
      <c r="A342" s="70">
        <f t="shared" si="29"/>
        <v>328</v>
      </c>
      <c r="B342" s="303">
        <f t="shared" si="22"/>
        <v>0</v>
      </c>
      <c r="C342" s="122"/>
      <c r="D342" s="532"/>
      <c r="E342" s="106"/>
      <c r="F342" s="106"/>
      <c r="G342" s="4"/>
      <c r="H342" s="40"/>
      <c r="I342" s="60"/>
      <c r="J342" s="8"/>
      <c r="K342" s="237">
        <f t="shared" si="23"/>
        <v>0</v>
      </c>
      <c r="L342" s="95">
        <f t="shared" si="25"/>
        <v>0</v>
      </c>
      <c r="M342" s="352">
        <f t="shared" si="24"/>
        <v>0</v>
      </c>
      <c r="N342" s="9"/>
      <c r="O342" s="32">
        <f t="shared" si="26"/>
        <v>0</v>
      </c>
      <c r="P342" s="32">
        <f t="shared" si="27"/>
        <v>0</v>
      </c>
      <c r="Q342" s="32">
        <f t="shared" si="28"/>
        <v>0</v>
      </c>
    </row>
    <row r="343" spans="1:17" x14ac:dyDescent="0.2">
      <c r="A343" s="70">
        <f t="shared" si="29"/>
        <v>329</v>
      </c>
      <c r="B343" s="303">
        <f t="shared" si="22"/>
        <v>0</v>
      </c>
      <c r="C343" s="122"/>
      <c r="D343" s="532"/>
      <c r="E343" s="106"/>
      <c r="F343" s="106"/>
      <c r="G343" s="4"/>
      <c r="H343" s="40"/>
      <c r="I343" s="60"/>
      <c r="J343" s="8"/>
      <c r="K343" s="237">
        <f t="shared" si="23"/>
        <v>0</v>
      </c>
      <c r="L343" s="95">
        <f t="shared" si="25"/>
        <v>0</v>
      </c>
      <c r="M343" s="352">
        <f t="shared" si="24"/>
        <v>0</v>
      </c>
      <c r="N343" s="9"/>
      <c r="O343" s="32">
        <f t="shared" si="26"/>
        <v>0</v>
      </c>
      <c r="P343" s="32">
        <f t="shared" si="27"/>
        <v>0</v>
      </c>
      <c r="Q343" s="32">
        <f t="shared" si="28"/>
        <v>0</v>
      </c>
    </row>
    <row r="344" spans="1:17" x14ac:dyDescent="0.2">
      <c r="A344" s="70">
        <f t="shared" si="29"/>
        <v>330</v>
      </c>
      <c r="B344" s="303">
        <f t="shared" si="22"/>
        <v>0</v>
      </c>
      <c r="C344" s="122"/>
      <c r="D344" s="532"/>
      <c r="E344" s="106"/>
      <c r="F344" s="106"/>
      <c r="G344" s="4"/>
      <c r="H344" s="40"/>
      <c r="I344" s="60"/>
      <c r="J344" s="8"/>
      <c r="K344" s="237">
        <f t="shared" si="23"/>
        <v>0</v>
      </c>
      <c r="L344" s="95">
        <f t="shared" si="25"/>
        <v>0</v>
      </c>
      <c r="M344" s="352">
        <f t="shared" si="24"/>
        <v>0</v>
      </c>
      <c r="N344" s="9"/>
      <c r="O344" s="32">
        <f t="shared" si="26"/>
        <v>0</v>
      </c>
      <c r="P344" s="32">
        <f t="shared" si="27"/>
        <v>0</v>
      </c>
      <c r="Q344" s="32">
        <f t="shared" si="28"/>
        <v>0</v>
      </c>
    </row>
    <row r="345" spans="1:17" x14ac:dyDescent="0.2">
      <c r="A345" s="70">
        <f t="shared" si="29"/>
        <v>331</v>
      </c>
      <c r="B345" s="303">
        <f t="shared" si="22"/>
        <v>0</v>
      </c>
      <c r="C345" s="122"/>
      <c r="D345" s="532"/>
      <c r="E345" s="106"/>
      <c r="F345" s="106"/>
      <c r="G345" s="4"/>
      <c r="H345" s="40"/>
      <c r="I345" s="60"/>
      <c r="J345" s="8"/>
      <c r="K345" s="237">
        <f t="shared" si="23"/>
        <v>0</v>
      </c>
      <c r="L345" s="95">
        <f t="shared" si="25"/>
        <v>0</v>
      </c>
      <c r="M345" s="352">
        <f t="shared" si="24"/>
        <v>0</v>
      </c>
      <c r="N345" s="9"/>
      <c r="O345" s="32">
        <f t="shared" si="26"/>
        <v>0</v>
      </c>
      <c r="P345" s="32">
        <f t="shared" si="27"/>
        <v>0</v>
      </c>
      <c r="Q345" s="32">
        <f t="shared" si="28"/>
        <v>0</v>
      </c>
    </row>
    <row r="346" spans="1:17" x14ac:dyDescent="0.2">
      <c r="A346" s="70">
        <f t="shared" si="29"/>
        <v>332</v>
      </c>
      <c r="B346" s="303">
        <f t="shared" si="22"/>
        <v>0</v>
      </c>
      <c r="C346" s="122"/>
      <c r="D346" s="532"/>
      <c r="E346" s="106"/>
      <c r="F346" s="106"/>
      <c r="G346" s="4"/>
      <c r="H346" s="40"/>
      <c r="I346" s="60"/>
      <c r="J346" s="8"/>
      <c r="K346" s="237">
        <f t="shared" si="23"/>
        <v>0</v>
      </c>
      <c r="L346" s="95">
        <f t="shared" si="25"/>
        <v>0</v>
      </c>
      <c r="M346" s="352">
        <f t="shared" si="24"/>
        <v>0</v>
      </c>
      <c r="N346" s="9"/>
      <c r="O346" s="32">
        <f t="shared" si="26"/>
        <v>0</v>
      </c>
      <c r="P346" s="32">
        <f t="shared" si="27"/>
        <v>0</v>
      </c>
      <c r="Q346" s="32">
        <f t="shared" si="28"/>
        <v>0</v>
      </c>
    </row>
    <row r="347" spans="1:17" x14ac:dyDescent="0.2">
      <c r="A347" s="70">
        <f t="shared" si="29"/>
        <v>333</v>
      </c>
      <c r="B347" s="303">
        <f t="shared" si="22"/>
        <v>0</v>
      </c>
      <c r="C347" s="122"/>
      <c r="D347" s="532"/>
      <c r="E347" s="106"/>
      <c r="F347" s="106"/>
      <c r="G347" s="4"/>
      <c r="H347" s="40"/>
      <c r="I347" s="60"/>
      <c r="J347" s="8"/>
      <c r="K347" s="237">
        <f t="shared" si="23"/>
        <v>0</v>
      </c>
      <c r="L347" s="95">
        <f t="shared" si="25"/>
        <v>0</v>
      </c>
      <c r="M347" s="352">
        <f t="shared" si="24"/>
        <v>0</v>
      </c>
      <c r="N347" s="9"/>
      <c r="O347" s="32">
        <f t="shared" si="26"/>
        <v>0</v>
      </c>
      <c r="P347" s="32">
        <f t="shared" si="27"/>
        <v>0</v>
      </c>
      <c r="Q347" s="32">
        <f t="shared" si="28"/>
        <v>0</v>
      </c>
    </row>
    <row r="348" spans="1:17" x14ac:dyDescent="0.2">
      <c r="A348" s="70">
        <f t="shared" si="29"/>
        <v>334</v>
      </c>
      <c r="B348" s="303">
        <f t="shared" si="22"/>
        <v>0</v>
      </c>
      <c r="C348" s="122"/>
      <c r="D348" s="532"/>
      <c r="E348" s="106"/>
      <c r="F348" s="106"/>
      <c r="G348" s="4"/>
      <c r="H348" s="40"/>
      <c r="I348" s="60"/>
      <c r="J348" s="8"/>
      <c r="K348" s="237">
        <f t="shared" si="23"/>
        <v>0</v>
      </c>
      <c r="L348" s="95">
        <f t="shared" si="25"/>
        <v>0</v>
      </c>
      <c r="M348" s="352">
        <f t="shared" si="24"/>
        <v>0</v>
      </c>
      <c r="N348" s="9"/>
      <c r="O348" s="32">
        <f t="shared" si="26"/>
        <v>0</v>
      </c>
      <c r="P348" s="32">
        <f t="shared" si="27"/>
        <v>0</v>
      </c>
      <c r="Q348" s="32">
        <f t="shared" si="28"/>
        <v>0</v>
      </c>
    </row>
    <row r="349" spans="1:17" x14ac:dyDescent="0.2">
      <c r="A349" s="70">
        <f t="shared" si="29"/>
        <v>335</v>
      </c>
      <c r="B349" s="303">
        <f t="shared" si="22"/>
        <v>0</v>
      </c>
      <c r="C349" s="122"/>
      <c r="D349" s="532"/>
      <c r="E349" s="106"/>
      <c r="F349" s="106"/>
      <c r="G349" s="4"/>
      <c r="H349" s="40"/>
      <c r="I349" s="60"/>
      <c r="J349" s="8"/>
      <c r="K349" s="237">
        <f t="shared" si="23"/>
        <v>0</v>
      </c>
      <c r="L349" s="95">
        <f t="shared" si="25"/>
        <v>0</v>
      </c>
      <c r="M349" s="352">
        <f t="shared" si="24"/>
        <v>0</v>
      </c>
      <c r="N349" s="9"/>
      <c r="O349" s="32">
        <f t="shared" si="26"/>
        <v>0</v>
      </c>
      <c r="P349" s="32">
        <f t="shared" si="27"/>
        <v>0</v>
      </c>
      <c r="Q349" s="32">
        <f t="shared" si="28"/>
        <v>0</v>
      </c>
    </row>
    <row r="350" spans="1:17" x14ac:dyDescent="0.2">
      <c r="A350" s="70">
        <f t="shared" si="29"/>
        <v>336</v>
      </c>
      <c r="B350" s="303">
        <f t="shared" si="22"/>
        <v>0</v>
      </c>
      <c r="C350" s="122"/>
      <c r="D350" s="532"/>
      <c r="E350" s="106"/>
      <c r="F350" s="106"/>
      <c r="G350" s="4"/>
      <c r="H350" s="40"/>
      <c r="I350" s="60"/>
      <c r="J350" s="8"/>
      <c r="K350" s="237">
        <f t="shared" si="23"/>
        <v>0</v>
      </c>
      <c r="L350" s="95">
        <f t="shared" si="25"/>
        <v>0</v>
      </c>
      <c r="M350" s="352">
        <f t="shared" si="24"/>
        <v>0</v>
      </c>
      <c r="N350" s="9"/>
      <c r="O350" s="32">
        <f t="shared" si="26"/>
        <v>0</v>
      </c>
      <c r="P350" s="32">
        <f t="shared" si="27"/>
        <v>0</v>
      </c>
      <c r="Q350" s="32">
        <f t="shared" si="28"/>
        <v>0</v>
      </c>
    </row>
    <row r="351" spans="1:17" x14ac:dyDescent="0.2">
      <c r="A351" s="70">
        <f t="shared" si="29"/>
        <v>337</v>
      </c>
      <c r="B351" s="303">
        <f t="shared" si="22"/>
        <v>0</v>
      </c>
      <c r="C351" s="122"/>
      <c r="D351" s="532"/>
      <c r="E351" s="106"/>
      <c r="F351" s="106"/>
      <c r="G351" s="4"/>
      <c r="H351" s="40"/>
      <c r="I351" s="60"/>
      <c r="J351" s="8"/>
      <c r="K351" s="237">
        <f t="shared" si="23"/>
        <v>0</v>
      </c>
      <c r="L351" s="95">
        <f t="shared" si="25"/>
        <v>0</v>
      </c>
      <c r="M351" s="352">
        <f t="shared" si="24"/>
        <v>0</v>
      </c>
      <c r="N351" s="9"/>
      <c r="O351" s="32">
        <f t="shared" si="26"/>
        <v>0</v>
      </c>
      <c r="P351" s="32">
        <f t="shared" si="27"/>
        <v>0</v>
      </c>
      <c r="Q351" s="32">
        <f t="shared" si="28"/>
        <v>0</v>
      </c>
    </row>
    <row r="352" spans="1:17" x14ac:dyDescent="0.2">
      <c r="A352" s="70">
        <f t="shared" si="29"/>
        <v>338</v>
      </c>
      <c r="B352" s="303">
        <f t="shared" si="22"/>
        <v>0</v>
      </c>
      <c r="C352" s="122"/>
      <c r="D352" s="532"/>
      <c r="E352" s="106"/>
      <c r="F352" s="106"/>
      <c r="G352" s="4"/>
      <c r="H352" s="40"/>
      <c r="I352" s="60"/>
      <c r="J352" s="8"/>
      <c r="K352" s="237">
        <f t="shared" si="23"/>
        <v>0</v>
      </c>
      <c r="L352" s="95">
        <f t="shared" si="25"/>
        <v>0</v>
      </c>
      <c r="M352" s="352">
        <f t="shared" si="24"/>
        <v>0</v>
      </c>
      <c r="N352" s="9"/>
      <c r="O352" s="32">
        <f t="shared" si="26"/>
        <v>0</v>
      </c>
      <c r="P352" s="32">
        <f t="shared" si="27"/>
        <v>0</v>
      </c>
      <c r="Q352" s="32">
        <f t="shared" si="28"/>
        <v>0</v>
      </c>
    </row>
    <row r="353" spans="1:17" x14ac:dyDescent="0.2">
      <c r="A353" s="70">
        <f t="shared" si="29"/>
        <v>339</v>
      </c>
      <c r="B353" s="303">
        <f t="shared" si="22"/>
        <v>0</v>
      </c>
      <c r="C353" s="122"/>
      <c r="D353" s="532"/>
      <c r="E353" s="106"/>
      <c r="F353" s="106"/>
      <c r="G353" s="4"/>
      <c r="H353" s="40"/>
      <c r="I353" s="60"/>
      <c r="J353" s="8"/>
      <c r="K353" s="237">
        <f t="shared" si="23"/>
        <v>0</v>
      </c>
      <c r="L353" s="95">
        <f t="shared" si="25"/>
        <v>0</v>
      </c>
      <c r="M353" s="352">
        <f t="shared" si="24"/>
        <v>0</v>
      </c>
      <c r="N353" s="9"/>
      <c r="O353" s="32">
        <f t="shared" si="26"/>
        <v>0</v>
      </c>
      <c r="P353" s="32">
        <f t="shared" si="27"/>
        <v>0</v>
      </c>
      <c r="Q353" s="32">
        <f t="shared" si="28"/>
        <v>0</v>
      </c>
    </row>
    <row r="354" spans="1:17" x14ac:dyDescent="0.2">
      <c r="A354" s="70">
        <f t="shared" si="29"/>
        <v>340</v>
      </c>
      <c r="B354" s="303">
        <f t="shared" si="22"/>
        <v>0</v>
      </c>
      <c r="C354" s="122"/>
      <c r="D354" s="532"/>
      <c r="E354" s="106"/>
      <c r="F354" s="106"/>
      <c r="G354" s="4"/>
      <c r="H354" s="40"/>
      <c r="I354" s="60"/>
      <c r="J354" s="8"/>
      <c r="K354" s="237">
        <f t="shared" si="23"/>
        <v>0</v>
      </c>
      <c r="L354" s="95">
        <f t="shared" si="25"/>
        <v>0</v>
      </c>
      <c r="M354" s="352">
        <f t="shared" si="24"/>
        <v>0</v>
      </c>
      <c r="N354" s="9"/>
      <c r="O354" s="32">
        <f t="shared" si="26"/>
        <v>0</v>
      </c>
      <c r="P354" s="32">
        <f t="shared" si="27"/>
        <v>0</v>
      </c>
      <c r="Q354" s="32">
        <f t="shared" si="28"/>
        <v>0</v>
      </c>
    </row>
    <row r="355" spans="1:17" x14ac:dyDescent="0.2">
      <c r="A355" s="70">
        <f t="shared" si="29"/>
        <v>341</v>
      </c>
      <c r="B355" s="303">
        <f t="shared" si="22"/>
        <v>0</v>
      </c>
      <c r="C355" s="122"/>
      <c r="D355" s="532"/>
      <c r="E355" s="106"/>
      <c r="F355" s="106"/>
      <c r="G355" s="4"/>
      <c r="H355" s="40"/>
      <c r="I355" s="60"/>
      <c r="J355" s="8"/>
      <c r="K355" s="237">
        <f t="shared" si="23"/>
        <v>0</v>
      </c>
      <c r="L355" s="95">
        <f t="shared" si="25"/>
        <v>0</v>
      </c>
      <c r="M355" s="352">
        <f t="shared" si="24"/>
        <v>0</v>
      </c>
      <c r="N355" s="9"/>
      <c r="O355" s="32">
        <f t="shared" si="26"/>
        <v>0</v>
      </c>
      <c r="P355" s="32">
        <f t="shared" si="27"/>
        <v>0</v>
      </c>
      <c r="Q355" s="32">
        <f t="shared" si="28"/>
        <v>0</v>
      </c>
    </row>
    <row r="356" spans="1:17" x14ac:dyDescent="0.2">
      <c r="A356" s="70">
        <f t="shared" si="29"/>
        <v>342</v>
      </c>
      <c r="B356" s="303">
        <f t="shared" si="22"/>
        <v>0</v>
      </c>
      <c r="C356" s="122"/>
      <c r="D356" s="532"/>
      <c r="E356" s="106"/>
      <c r="F356" s="106"/>
      <c r="G356" s="4"/>
      <c r="H356" s="40"/>
      <c r="I356" s="60"/>
      <c r="J356" s="8"/>
      <c r="K356" s="237">
        <f t="shared" si="23"/>
        <v>0</v>
      </c>
      <c r="L356" s="95">
        <f t="shared" si="25"/>
        <v>0</v>
      </c>
      <c r="M356" s="352">
        <f t="shared" si="24"/>
        <v>0</v>
      </c>
      <c r="N356" s="9"/>
      <c r="O356" s="32">
        <f t="shared" si="26"/>
        <v>0</v>
      </c>
      <c r="P356" s="32">
        <f t="shared" si="27"/>
        <v>0</v>
      </c>
      <c r="Q356" s="32">
        <f t="shared" si="28"/>
        <v>0</v>
      </c>
    </row>
    <row r="357" spans="1:17" x14ac:dyDescent="0.2">
      <c r="A357" s="70">
        <f t="shared" si="29"/>
        <v>343</v>
      </c>
      <c r="B357" s="303">
        <f t="shared" si="22"/>
        <v>0</v>
      </c>
      <c r="C357" s="122"/>
      <c r="D357" s="532"/>
      <c r="E357" s="106"/>
      <c r="F357" s="106"/>
      <c r="G357" s="4"/>
      <c r="H357" s="40"/>
      <c r="I357" s="60"/>
      <c r="J357" s="8"/>
      <c r="K357" s="237">
        <f t="shared" si="23"/>
        <v>0</v>
      </c>
      <c r="L357" s="95">
        <f t="shared" si="25"/>
        <v>0</v>
      </c>
      <c r="M357" s="352">
        <f t="shared" si="24"/>
        <v>0</v>
      </c>
      <c r="N357" s="9"/>
      <c r="O357" s="32">
        <f t="shared" si="26"/>
        <v>0</v>
      </c>
      <c r="P357" s="32">
        <f t="shared" si="27"/>
        <v>0</v>
      </c>
      <c r="Q357" s="32">
        <f t="shared" si="28"/>
        <v>0</v>
      </c>
    </row>
    <row r="358" spans="1:17" x14ac:dyDescent="0.2">
      <c r="A358" s="70">
        <f t="shared" si="29"/>
        <v>344</v>
      </c>
      <c r="B358" s="303">
        <f t="shared" si="22"/>
        <v>0</v>
      </c>
      <c r="C358" s="122"/>
      <c r="D358" s="532"/>
      <c r="E358" s="106"/>
      <c r="F358" s="106"/>
      <c r="G358" s="4"/>
      <c r="H358" s="40"/>
      <c r="I358" s="60"/>
      <c r="J358" s="8"/>
      <c r="K358" s="237">
        <f t="shared" si="23"/>
        <v>0</v>
      </c>
      <c r="L358" s="95">
        <f t="shared" si="25"/>
        <v>0</v>
      </c>
      <c r="M358" s="352">
        <f t="shared" si="24"/>
        <v>0</v>
      </c>
      <c r="N358" s="9"/>
      <c r="O358" s="32">
        <f t="shared" si="26"/>
        <v>0</v>
      </c>
      <c r="P358" s="32">
        <f t="shared" si="27"/>
        <v>0</v>
      </c>
      <c r="Q358" s="32">
        <f t="shared" si="28"/>
        <v>0</v>
      </c>
    </row>
    <row r="359" spans="1:17" x14ac:dyDescent="0.2">
      <c r="A359" s="70">
        <f t="shared" si="29"/>
        <v>345</v>
      </c>
      <c r="B359" s="303">
        <f t="shared" si="22"/>
        <v>0</v>
      </c>
      <c r="C359" s="122"/>
      <c r="D359" s="532"/>
      <c r="E359" s="106"/>
      <c r="F359" s="106"/>
      <c r="G359" s="4"/>
      <c r="H359" s="40"/>
      <c r="I359" s="60"/>
      <c r="J359" s="8"/>
      <c r="K359" s="237">
        <f t="shared" si="23"/>
        <v>0</v>
      </c>
      <c r="L359" s="95">
        <f t="shared" si="25"/>
        <v>0</v>
      </c>
      <c r="M359" s="352">
        <f t="shared" si="24"/>
        <v>0</v>
      </c>
      <c r="N359" s="9"/>
      <c r="O359" s="32">
        <f t="shared" si="26"/>
        <v>0</v>
      </c>
      <c r="P359" s="32">
        <f t="shared" si="27"/>
        <v>0</v>
      </c>
      <c r="Q359" s="32">
        <f t="shared" si="28"/>
        <v>0</v>
      </c>
    </row>
    <row r="360" spans="1:17" x14ac:dyDescent="0.2">
      <c r="A360" s="70">
        <f t="shared" si="29"/>
        <v>346</v>
      </c>
      <c r="B360" s="303">
        <f t="shared" si="22"/>
        <v>0</v>
      </c>
      <c r="C360" s="122"/>
      <c r="D360" s="532"/>
      <c r="E360" s="106"/>
      <c r="F360" s="106"/>
      <c r="G360" s="4"/>
      <c r="H360" s="40"/>
      <c r="I360" s="60"/>
      <c r="J360" s="8"/>
      <c r="K360" s="237">
        <f t="shared" si="23"/>
        <v>0</v>
      </c>
      <c r="L360" s="95">
        <f t="shared" si="25"/>
        <v>0</v>
      </c>
      <c r="M360" s="352">
        <f t="shared" si="24"/>
        <v>0</v>
      </c>
      <c r="N360" s="9"/>
      <c r="O360" s="32">
        <f t="shared" si="26"/>
        <v>0</v>
      </c>
      <c r="P360" s="32">
        <f t="shared" si="27"/>
        <v>0</v>
      </c>
      <c r="Q360" s="32">
        <f t="shared" si="28"/>
        <v>0</v>
      </c>
    </row>
    <row r="361" spans="1:17" x14ac:dyDescent="0.2">
      <c r="A361" s="70">
        <f t="shared" si="29"/>
        <v>347</v>
      </c>
      <c r="B361" s="303">
        <f t="shared" si="22"/>
        <v>0</v>
      </c>
      <c r="C361" s="122"/>
      <c r="D361" s="532"/>
      <c r="E361" s="106"/>
      <c r="F361" s="106"/>
      <c r="G361" s="4"/>
      <c r="H361" s="40"/>
      <c r="I361" s="60"/>
      <c r="J361" s="8"/>
      <c r="K361" s="237">
        <f t="shared" si="23"/>
        <v>0</v>
      </c>
      <c r="L361" s="95">
        <f t="shared" si="25"/>
        <v>0</v>
      </c>
      <c r="M361" s="352">
        <f t="shared" si="24"/>
        <v>0</v>
      </c>
      <c r="N361" s="9"/>
      <c r="O361" s="32">
        <f t="shared" si="26"/>
        <v>0</v>
      </c>
      <c r="P361" s="32">
        <f t="shared" si="27"/>
        <v>0</v>
      </c>
      <c r="Q361" s="32">
        <f t="shared" si="28"/>
        <v>0</v>
      </c>
    </row>
    <row r="362" spans="1:17" x14ac:dyDescent="0.2">
      <c r="A362" s="70">
        <f t="shared" si="29"/>
        <v>348</v>
      </c>
      <c r="B362" s="303">
        <f t="shared" si="22"/>
        <v>0</v>
      </c>
      <c r="C362" s="122"/>
      <c r="D362" s="532"/>
      <c r="E362" s="106"/>
      <c r="F362" s="106"/>
      <c r="G362" s="4"/>
      <c r="H362" s="40"/>
      <c r="I362" s="60"/>
      <c r="J362" s="8"/>
      <c r="K362" s="237">
        <f t="shared" si="23"/>
        <v>0</v>
      </c>
      <c r="L362" s="95">
        <f t="shared" si="25"/>
        <v>0</v>
      </c>
      <c r="M362" s="352">
        <f t="shared" si="24"/>
        <v>0</v>
      </c>
      <c r="N362" s="9"/>
      <c r="O362" s="32">
        <f t="shared" si="26"/>
        <v>0</v>
      </c>
      <c r="P362" s="32">
        <f t="shared" si="27"/>
        <v>0</v>
      </c>
      <c r="Q362" s="32">
        <f t="shared" si="28"/>
        <v>0</v>
      </c>
    </row>
    <row r="363" spans="1:17" x14ac:dyDescent="0.2">
      <c r="A363" s="70">
        <f t="shared" si="29"/>
        <v>349</v>
      </c>
      <c r="B363" s="303">
        <f t="shared" si="22"/>
        <v>0</v>
      </c>
      <c r="C363" s="122"/>
      <c r="D363" s="532"/>
      <c r="E363" s="106"/>
      <c r="F363" s="106"/>
      <c r="G363" s="4"/>
      <c r="H363" s="40"/>
      <c r="I363" s="60"/>
      <c r="J363" s="8"/>
      <c r="K363" s="237">
        <f t="shared" si="23"/>
        <v>0</v>
      </c>
      <c r="L363" s="95">
        <f t="shared" si="25"/>
        <v>0</v>
      </c>
      <c r="M363" s="352">
        <f t="shared" si="24"/>
        <v>0</v>
      </c>
      <c r="N363" s="9"/>
      <c r="O363" s="32">
        <f t="shared" si="26"/>
        <v>0</v>
      </c>
      <c r="P363" s="32">
        <f t="shared" si="27"/>
        <v>0</v>
      </c>
      <c r="Q363" s="32">
        <f t="shared" si="28"/>
        <v>0</v>
      </c>
    </row>
    <row r="364" spans="1:17" x14ac:dyDescent="0.2">
      <c r="A364" s="70">
        <f t="shared" si="29"/>
        <v>350</v>
      </c>
      <c r="B364" s="303">
        <f t="shared" si="22"/>
        <v>0</v>
      </c>
      <c r="C364" s="122"/>
      <c r="D364" s="532"/>
      <c r="E364" s="106"/>
      <c r="F364" s="106"/>
      <c r="G364" s="4"/>
      <c r="H364" s="40"/>
      <c r="I364" s="60"/>
      <c r="J364" s="8"/>
      <c r="K364" s="237">
        <f t="shared" si="23"/>
        <v>0</v>
      </c>
      <c r="L364" s="95">
        <f t="shared" si="25"/>
        <v>0</v>
      </c>
      <c r="M364" s="352">
        <f t="shared" si="24"/>
        <v>0</v>
      </c>
      <c r="N364" s="9"/>
      <c r="O364" s="32">
        <f t="shared" si="26"/>
        <v>0</v>
      </c>
      <c r="P364" s="32">
        <f t="shared" si="27"/>
        <v>0</v>
      </c>
      <c r="Q364" s="32">
        <f t="shared" si="28"/>
        <v>0</v>
      </c>
    </row>
    <row r="365" spans="1:17" x14ac:dyDescent="0.2">
      <c r="A365" s="70">
        <f t="shared" si="29"/>
        <v>351</v>
      </c>
      <c r="B365" s="303">
        <f t="shared" si="22"/>
        <v>0</v>
      </c>
      <c r="C365" s="122"/>
      <c r="D365" s="532"/>
      <c r="E365" s="106"/>
      <c r="F365" s="106"/>
      <c r="G365" s="4"/>
      <c r="H365" s="40"/>
      <c r="I365" s="60"/>
      <c r="J365" s="8"/>
      <c r="K365" s="237">
        <f t="shared" si="23"/>
        <v>0</v>
      </c>
      <c r="L365" s="95">
        <f t="shared" si="25"/>
        <v>0</v>
      </c>
      <c r="M365" s="352">
        <f t="shared" si="24"/>
        <v>0</v>
      </c>
      <c r="N365" s="9"/>
      <c r="O365" s="32">
        <f t="shared" si="26"/>
        <v>0</v>
      </c>
      <c r="P365" s="32">
        <f t="shared" si="27"/>
        <v>0</v>
      </c>
      <c r="Q365" s="32">
        <f t="shared" si="28"/>
        <v>0</v>
      </c>
    </row>
    <row r="366" spans="1:17" x14ac:dyDescent="0.2">
      <c r="A366" s="70">
        <f t="shared" si="29"/>
        <v>352</v>
      </c>
      <c r="B366" s="303">
        <f t="shared" si="22"/>
        <v>0</v>
      </c>
      <c r="C366" s="122"/>
      <c r="D366" s="532"/>
      <c r="E366" s="106"/>
      <c r="F366" s="106"/>
      <c r="G366" s="4"/>
      <c r="H366" s="40"/>
      <c r="I366" s="60"/>
      <c r="J366" s="8"/>
      <c r="K366" s="237">
        <f t="shared" si="23"/>
        <v>0</v>
      </c>
      <c r="L366" s="95">
        <f t="shared" si="25"/>
        <v>0</v>
      </c>
      <c r="M366" s="352">
        <f t="shared" si="24"/>
        <v>0</v>
      </c>
      <c r="N366" s="9"/>
      <c r="O366" s="32">
        <f t="shared" si="26"/>
        <v>0</v>
      </c>
      <c r="P366" s="32">
        <f t="shared" si="27"/>
        <v>0</v>
      </c>
      <c r="Q366" s="32">
        <f t="shared" si="28"/>
        <v>0</v>
      </c>
    </row>
    <row r="367" spans="1:17" x14ac:dyDescent="0.2">
      <c r="A367" s="70">
        <f t="shared" si="29"/>
        <v>353</v>
      </c>
      <c r="B367" s="303">
        <f t="shared" si="22"/>
        <v>0</v>
      </c>
      <c r="C367" s="122"/>
      <c r="D367" s="532"/>
      <c r="E367" s="106"/>
      <c r="F367" s="106"/>
      <c r="G367" s="4"/>
      <c r="H367" s="40"/>
      <c r="I367" s="60"/>
      <c r="J367" s="8"/>
      <c r="K367" s="237">
        <f t="shared" si="23"/>
        <v>0</v>
      </c>
      <c r="L367" s="95">
        <f t="shared" si="25"/>
        <v>0</v>
      </c>
      <c r="M367" s="352">
        <f t="shared" si="24"/>
        <v>0</v>
      </c>
      <c r="N367" s="9"/>
      <c r="O367" s="32">
        <f t="shared" si="26"/>
        <v>0</v>
      </c>
      <c r="P367" s="32">
        <f t="shared" si="27"/>
        <v>0</v>
      </c>
      <c r="Q367" s="32">
        <f t="shared" si="28"/>
        <v>0</v>
      </c>
    </row>
    <row r="368" spans="1:17" x14ac:dyDescent="0.2">
      <c r="A368" s="70">
        <f t="shared" si="29"/>
        <v>354</v>
      </c>
      <c r="B368" s="303">
        <f t="shared" si="22"/>
        <v>0</v>
      </c>
      <c r="C368" s="122"/>
      <c r="D368" s="532"/>
      <c r="E368" s="106"/>
      <c r="F368" s="106"/>
      <c r="G368" s="4"/>
      <c r="H368" s="40"/>
      <c r="I368" s="60"/>
      <c r="J368" s="8"/>
      <c r="K368" s="237">
        <f t="shared" si="23"/>
        <v>0</v>
      </c>
      <c r="L368" s="95">
        <f t="shared" si="25"/>
        <v>0</v>
      </c>
      <c r="M368" s="352">
        <f t="shared" si="24"/>
        <v>0</v>
      </c>
      <c r="N368" s="9"/>
      <c r="O368" s="32">
        <f t="shared" si="26"/>
        <v>0</v>
      </c>
      <c r="P368" s="32">
        <f t="shared" si="27"/>
        <v>0</v>
      </c>
      <c r="Q368" s="32">
        <f t="shared" si="28"/>
        <v>0</v>
      </c>
    </row>
    <row r="369" spans="1:17" x14ac:dyDescent="0.2">
      <c r="A369" s="70">
        <f t="shared" si="29"/>
        <v>355</v>
      </c>
      <c r="B369" s="303">
        <f t="shared" si="22"/>
        <v>0</v>
      </c>
      <c r="C369" s="122"/>
      <c r="D369" s="532"/>
      <c r="E369" s="106"/>
      <c r="F369" s="106"/>
      <c r="G369" s="4"/>
      <c r="H369" s="40"/>
      <c r="I369" s="60"/>
      <c r="J369" s="8"/>
      <c r="K369" s="237">
        <f t="shared" si="23"/>
        <v>0</v>
      </c>
      <c r="L369" s="95">
        <f t="shared" si="25"/>
        <v>0</v>
      </c>
      <c r="M369" s="352">
        <f t="shared" si="24"/>
        <v>0</v>
      </c>
      <c r="N369" s="9"/>
      <c r="O369" s="32">
        <f t="shared" si="26"/>
        <v>0</v>
      </c>
      <c r="P369" s="32">
        <f t="shared" si="27"/>
        <v>0</v>
      </c>
      <c r="Q369" s="32">
        <f t="shared" si="28"/>
        <v>0</v>
      </c>
    </row>
    <row r="370" spans="1:17" x14ac:dyDescent="0.2">
      <c r="A370" s="70">
        <f t="shared" si="29"/>
        <v>356</v>
      </c>
      <c r="B370" s="303">
        <f t="shared" si="22"/>
        <v>0</v>
      </c>
      <c r="C370" s="122"/>
      <c r="D370" s="532"/>
      <c r="E370" s="106"/>
      <c r="F370" s="106"/>
      <c r="G370" s="4"/>
      <c r="H370" s="40"/>
      <c r="I370" s="60"/>
      <c r="J370" s="8"/>
      <c r="K370" s="237">
        <f t="shared" si="23"/>
        <v>0</v>
      </c>
      <c r="L370" s="95">
        <f t="shared" si="25"/>
        <v>0</v>
      </c>
      <c r="M370" s="352">
        <f t="shared" si="24"/>
        <v>0</v>
      </c>
      <c r="N370" s="9"/>
      <c r="O370" s="32">
        <f t="shared" si="26"/>
        <v>0</v>
      </c>
      <c r="P370" s="32">
        <f t="shared" si="27"/>
        <v>0</v>
      </c>
      <c r="Q370" s="32">
        <f t="shared" si="28"/>
        <v>0</v>
      </c>
    </row>
    <row r="371" spans="1:17" x14ac:dyDescent="0.2">
      <c r="A371" s="70">
        <f t="shared" si="29"/>
        <v>357</v>
      </c>
      <c r="B371" s="303">
        <f t="shared" si="22"/>
        <v>0</v>
      </c>
      <c r="C371" s="122"/>
      <c r="D371" s="532"/>
      <c r="E371" s="106"/>
      <c r="F371" s="106"/>
      <c r="G371" s="4"/>
      <c r="H371" s="40"/>
      <c r="I371" s="60"/>
      <c r="J371" s="8"/>
      <c r="K371" s="237">
        <f t="shared" si="23"/>
        <v>0</v>
      </c>
      <c r="L371" s="95">
        <f t="shared" si="25"/>
        <v>0</v>
      </c>
      <c r="M371" s="352">
        <f t="shared" si="24"/>
        <v>0</v>
      </c>
      <c r="N371" s="9"/>
      <c r="O371" s="32">
        <f t="shared" si="26"/>
        <v>0</v>
      </c>
      <c r="P371" s="32">
        <f t="shared" si="27"/>
        <v>0</v>
      </c>
      <c r="Q371" s="32">
        <f t="shared" si="28"/>
        <v>0</v>
      </c>
    </row>
    <row r="372" spans="1:17" x14ac:dyDescent="0.2">
      <c r="A372" s="70">
        <f t="shared" si="29"/>
        <v>358</v>
      </c>
      <c r="B372" s="303">
        <f t="shared" si="22"/>
        <v>0</v>
      </c>
      <c r="C372" s="122"/>
      <c r="D372" s="532"/>
      <c r="E372" s="106"/>
      <c r="F372" s="106"/>
      <c r="G372" s="4"/>
      <c r="H372" s="40"/>
      <c r="I372" s="60"/>
      <c r="J372" s="8"/>
      <c r="K372" s="237">
        <f t="shared" si="23"/>
        <v>0</v>
      </c>
      <c r="L372" s="95">
        <f t="shared" si="25"/>
        <v>0</v>
      </c>
      <c r="M372" s="352">
        <f t="shared" si="24"/>
        <v>0</v>
      </c>
      <c r="N372" s="9"/>
      <c r="O372" s="32">
        <f t="shared" si="26"/>
        <v>0</v>
      </c>
      <c r="P372" s="32">
        <f t="shared" si="27"/>
        <v>0</v>
      </c>
      <c r="Q372" s="32">
        <f t="shared" si="28"/>
        <v>0</v>
      </c>
    </row>
    <row r="373" spans="1:17" x14ac:dyDescent="0.2">
      <c r="A373" s="70">
        <f t="shared" si="29"/>
        <v>359</v>
      </c>
      <c r="B373" s="303">
        <f t="shared" si="22"/>
        <v>0</v>
      </c>
      <c r="C373" s="122"/>
      <c r="D373" s="532"/>
      <c r="E373" s="106"/>
      <c r="F373" s="106"/>
      <c r="G373" s="4"/>
      <c r="H373" s="40"/>
      <c r="I373" s="60"/>
      <c r="J373" s="8"/>
      <c r="K373" s="237">
        <f t="shared" si="23"/>
        <v>0</v>
      </c>
      <c r="L373" s="95">
        <f t="shared" si="25"/>
        <v>0</v>
      </c>
      <c r="M373" s="352">
        <f t="shared" si="24"/>
        <v>0</v>
      </c>
      <c r="N373" s="9"/>
      <c r="O373" s="32">
        <f t="shared" si="26"/>
        <v>0</v>
      </c>
      <c r="P373" s="32">
        <f t="shared" si="27"/>
        <v>0</v>
      </c>
      <c r="Q373" s="32">
        <f t="shared" si="28"/>
        <v>0</v>
      </c>
    </row>
    <row r="374" spans="1:17" x14ac:dyDescent="0.2">
      <c r="A374" s="70">
        <f t="shared" si="29"/>
        <v>360</v>
      </c>
      <c r="B374" s="303">
        <f t="shared" si="22"/>
        <v>0</v>
      </c>
      <c r="C374" s="122"/>
      <c r="D374" s="532"/>
      <c r="E374" s="106"/>
      <c r="F374" s="106"/>
      <c r="G374" s="4"/>
      <c r="H374" s="40"/>
      <c r="I374" s="60"/>
      <c r="J374" s="8"/>
      <c r="K374" s="237">
        <f t="shared" si="23"/>
        <v>0</v>
      </c>
      <c r="L374" s="95">
        <f t="shared" si="25"/>
        <v>0</v>
      </c>
      <c r="M374" s="352">
        <f t="shared" si="24"/>
        <v>0</v>
      </c>
      <c r="N374" s="9"/>
      <c r="O374" s="32">
        <f t="shared" si="26"/>
        <v>0</v>
      </c>
      <c r="P374" s="32">
        <f t="shared" si="27"/>
        <v>0</v>
      </c>
      <c r="Q374" s="32">
        <f t="shared" si="28"/>
        <v>0</v>
      </c>
    </row>
    <row r="375" spans="1:17" x14ac:dyDescent="0.2">
      <c r="A375" s="70">
        <f t="shared" si="29"/>
        <v>361</v>
      </c>
      <c r="B375" s="303">
        <f t="shared" si="22"/>
        <v>0</v>
      </c>
      <c r="C375" s="122"/>
      <c r="D375" s="532"/>
      <c r="E375" s="106"/>
      <c r="F375" s="106"/>
      <c r="G375" s="4"/>
      <c r="H375" s="40"/>
      <c r="I375" s="60"/>
      <c r="J375" s="8"/>
      <c r="K375" s="237">
        <f t="shared" si="23"/>
        <v>0</v>
      </c>
      <c r="L375" s="95">
        <f t="shared" si="25"/>
        <v>0</v>
      </c>
      <c r="M375" s="352">
        <f t="shared" si="24"/>
        <v>0</v>
      </c>
      <c r="N375" s="9"/>
      <c r="O375" s="32">
        <f t="shared" si="26"/>
        <v>0</v>
      </c>
      <c r="P375" s="32">
        <f t="shared" si="27"/>
        <v>0</v>
      </c>
      <c r="Q375" s="32">
        <f t="shared" si="28"/>
        <v>0</v>
      </c>
    </row>
    <row r="376" spans="1:17" x14ac:dyDescent="0.2">
      <c r="A376" s="70">
        <f t="shared" si="29"/>
        <v>362</v>
      </c>
      <c r="B376" s="303">
        <f t="shared" si="22"/>
        <v>0</v>
      </c>
      <c r="C376" s="122"/>
      <c r="D376" s="532"/>
      <c r="E376" s="106"/>
      <c r="F376" s="106"/>
      <c r="G376" s="4"/>
      <c r="H376" s="40"/>
      <c r="I376" s="60"/>
      <c r="J376" s="8"/>
      <c r="K376" s="237">
        <f t="shared" si="23"/>
        <v>0</v>
      </c>
      <c r="L376" s="95">
        <f t="shared" si="25"/>
        <v>0</v>
      </c>
      <c r="M376" s="352">
        <f t="shared" si="24"/>
        <v>0</v>
      </c>
      <c r="N376" s="9"/>
      <c r="O376" s="32">
        <f t="shared" si="26"/>
        <v>0</v>
      </c>
      <c r="P376" s="32">
        <f t="shared" si="27"/>
        <v>0</v>
      </c>
      <c r="Q376" s="32">
        <f t="shared" si="28"/>
        <v>0</v>
      </c>
    </row>
    <row r="377" spans="1:17" x14ac:dyDescent="0.2">
      <c r="A377" s="70">
        <f t="shared" si="29"/>
        <v>363</v>
      </c>
      <c r="B377" s="303">
        <f t="shared" si="22"/>
        <v>0</v>
      </c>
      <c r="C377" s="122"/>
      <c r="D377" s="532"/>
      <c r="E377" s="106"/>
      <c r="F377" s="106"/>
      <c r="G377" s="4"/>
      <c r="H377" s="40"/>
      <c r="I377" s="60"/>
      <c r="J377" s="8"/>
      <c r="K377" s="237">
        <f t="shared" si="23"/>
        <v>0</v>
      </c>
      <c r="L377" s="95">
        <f t="shared" si="25"/>
        <v>0</v>
      </c>
      <c r="M377" s="352">
        <f t="shared" si="24"/>
        <v>0</v>
      </c>
      <c r="N377" s="9"/>
      <c r="O377" s="32">
        <f t="shared" si="26"/>
        <v>0</v>
      </c>
      <c r="P377" s="32">
        <f t="shared" si="27"/>
        <v>0</v>
      </c>
      <c r="Q377" s="32">
        <f t="shared" si="28"/>
        <v>0</v>
      </c>
    </row>
    <row r="378" spans="1:17" x14ac:dyDescent="0.2">
      <c r="A378" s="70">
        <f t="shared" si="29"/>
        <v>364</v>
      </c>
      <c r="B378" s="303">
        <f t="shared" si="22"/>
        <v>0</v>
      </c>
      <c r="C378" s="122"/>
      <c r="D378" s="532"/>
      <c r="E378" s="106"/>
      <c r="F378" s="106"/>
      <c r="G378" s="4"/>
      <c r="H378" s="40"/>
      <c r="I378" s="60"/>
      <c r="J378" s="8"/>
      <c r="K378" s="237">
        <f t="shared" si="23"/>
        <v>0</v>
      </c>
      <c r="L378" s="95">
        <f t="shared" si="25"/>
        <v>0</v>
      </c>
      <c r="M378" s="352">
        <f t="shared" si="24"/>
        <v>0</v>
      </c>
      <c r="N378" s="9"/>
      <c r="O378" s="32">
        <f t="shared" si="26"/>
        <v>0</v>
      </c>
      <c r="P378" s="32">
        <f t="shared" si="27"/>
        <v>0</v>
      </c>
      <c r="Q378" s="32">
        <f t="shared" si="28"/>
        <v>0</v>
      </c>
    </row>
    <row r="379" spans="1:17" x14ac:dyDescent="0.2">
      <c r="A379" s="70">
        <f t="shared" si="29"/>
        <v>365</v>
      </c>
      <c r="B379" s="303">
        <f t="shared" si="22"/>
        <v>0</v>
      </c>
      <c r="C379" s="122"/>
      <c r="D379" s="532"/>
      <c r="E379" s="106"/>
      <c r="F379" s="106"/>
      <c r="G379" s="4"/>
      <c r="H379" s="40"/>
      <c r="I379" s="60"/>
      <c r="J379" s="8"/>
      <c r="K379" s="237">
        <f t="shared" si="23"/>
        <v>0</v>
      </c>
      <c r="L379" s="95">
        <f t="shared" si="25"/>
        <v>0</v>
      </c>
      <c r="M379" s="352">
        <f t="shared" si="24"/>
        <v>0</v>
      </c>
      <c r="N379" s="9"/>
      <c r="O379" s="32">
        <f t="shared" si="26"/>
        <v>0</v>
      </c>
      <c r="P379" s="32">
        <f t="shared" si="27"/>
        <v>0</v>
      </c>
      <c r="Q379" s="32">
        <f t="shared" si="28"/>
        <v>0</v>
      </c>
    </row>
    <row r="380" spans="1:17" x14ac:dyDescent="0.2">
      <c r="A380" s="70">
        <f t="shared" si="29"/>
        <v>366</v>
      </c>
      <c r="B380" s="303">
        <f t="shared" si="22"/>
        <v>0</v>
      </c>
      <c r="C380" s="122"/>
      <c r="D380" s="532"/>
      <c r="E380" s="106"/>
      <c r="F380" s="106"/>
      <c r="G380" s="4"/>
      <c r="H380" s="40"/>
      <c r="I380" s="60"/>
      <c r="J380" s="8"/>
      <c r="K380" s="237">
        <f t="shared" si="23"/>
        <v>0</v>
      </c>
      <c r="L380" s="95">
        <f t="shared" si="25"/>
        <v>0</v>
      </c>
      <c r="M380" s="352">
        <f t="shared" si="24"/>
        <v>0</v>
      </c>
      <c r="N380" s="9"/>
      <c r="O380" s="32">
        <f t="shared" si="26"/>
        <v>0</v>
      </c>
      <c r="P380" s="32">
        <f t="shared" si="27"/>
        <v>0</v>
      </c>
      <c r="Q380" s="32">
        <f t="shared" si="28"/>
        <v>0</v>
      </c>
    </row>
    <row r="381" spans="1:17" x14ac:dyDescent="0.2">
      <c r="A381" s="70">
        <f t="shared" si="29"/>
        <v>367</v>
      </c>
      <c r="B381" s="303">
        <f t="shared" si="22"/>
        <v>0</v>
      </c>
      <c r="C381" s="122"/>
      <c r="D381" s="532"/>
      <c r="E381" s="106"/>
      <c r="F381" s="106"/>
      <c r="G381" s="4"/>
      <c r="H381" s="40"/>
      <c r="I381" s="60"/>
      <c r="J381" s="8"/>
      <c r="K381" s="237">
        <f t="shared" si="23"/>
        <v>0</v>
      </c>
      <c r="L381" s="95">
        <f t="shared" si="25"/>
        <v>0</v>
      </c>
      <c r="M381" s="352">
        <f t="shared" si="24"/>
        <v>0</v>
      </c>
      <c r="N381" s="9"/>
      <c r="O381" s="32">
        <f t="shared" si="26"/>
        <v>0</v>
      </c>
      <c r="P381" s="32">
        <f t="shared" si="27"/>
        <v>0</v>
      </c>
      <c r="Q381" s="32">
        <f t="shared" si="28"/>
        <v>0</v>
      </c>
    </row>
    <row r="382" spans="1:17" x14ac:dyDescent="0.2">
      <c r="A382" s="70">
        <f t="shared" si="29"/>
        <v>368</v>
      </c>
      <c r="B382" s="303">
        <f t="shared" si="22"/>
        <v>0</v>
      </c>
      <c r="C382" s="122"/>
      <c r="D382" s="532"/>
      <c r="E382" s="106"/>
      <c r="F382" s="106"/>
      <c r="G382" s="4"/>
      <c r="H382" s="40"/>
      <c r="I382" s="60"/>
      <c r="J382" s="8"/>
      <c r="K382" s="237">
        <f t="shared" si="23"/>
        <v>0</v>
      </c>
      <c r="L382" s="95">
        <f t="shared" si="25"/>
        <v>0</v>
      </c>
      <c r="M382" s="352">
        <f t="shared" si="24"/>
        <v>0</v>
      </c>
      <c r="N382" s="9"/>
      <c r="O382" s="32">
        <f t="shared" si="26"/>
        <v>0</v>
      </c>
      <c r="P382" s="32">
        <f t="shared" si="27"/>
        <v>0</v>
      </c>
      <c r="Q382" s="32">
        <f t="shared" si="28"/>
        <v>0</v>
      </c>
    </row>
    <row r="383" spans="1:17" x14ac:dyDescent="0.2">
      <c r="A383" s="70">
        <f t="shared" si="29"/>
        <v>369</v>
      </c>
      <c r="B383" s="303">
        <f t="shared" si="22"/>
        <v>0</v>
      </c>
      <c r="C383" s="122"/>
      <c r="D383" s="532"/>
      <c r="E383" s="106"/>
      <c r="F383" s="106"/>
      <c r="G383" s="4"/>
      <c r="H383" s="40"/>
      <c r="I383" s="60"/>
      <c r="J383" s="8"/>
      <c r="K383" s="237">
        <f t="shared" si="23"/>
        <v>0</v>
      </c>
      <c r="L383" s="95">
        <f t="shared" si="25"/>
        <v>0</v>
      </c>
      <c r="M383" s="352">
        <f t="shared" si="24"/>
        <v>0</v>
      </c>
      <c r="N383" s="9"/>
      <c r="O383" s="32">
        <f t="shared" si="26"/>
        <v>0</v>
      </c>
      <c r="P383" s="32">
        <f t="shared" si="27"/>
        <v>0</v>
      </c>
      <c r="Q383" s="32">
        <f t="shared" si="28"/>
        <v>0</v>
      </c>
    </row>
    <row r="384" spans="1:17" x14ac:dyDescent="0.2">
      <c r="A384" s="70">
        <f t="shared" si="29"/>
        <v>370</v>
      </c>
      <c r="B384" s="303">
        <f t="shared" si="22"/>
        <v>0</v>
      </c>
      <c r="C384" s="122"/>
      <c r="D384" s="532"/>
      <c r="E384" s="106"/>
      <c r="F384" s="106"/>
      <c r="G384" s="4"/>
      <c r="H384" s="40"/>
      <c r="I384" s="60"/>
      <c r="J384" s="8"/>
      <c r="K384" s="237">
        <f t="shared" si="23"/>
        <v>0</v>
      </c>
      <c r="L384" s="95">
        <f t="shared" si="25"/>
        <v>0</v>
      </c>
      <c r="M384" s="352">
        <f t="shared" si="24"/>
        <v>0</v>
      </c>
      <c r="N384" s="9"/>
      <c r="O384" s="32">
        <f t="shared" si="26"/>
        <v>0</v>
      </c>
      <c r="P384" s="32">
        <f t="shared" si="27"/>
        <v>0</v>
      </c>
      <c r="Q384" s="32">
        <f t="shared" si="28"/>
        <v>0</v>
      </c>
    </row>
    <row r="385" spans="1:17" x14ac:dyDescent="0.2">
      <c r="A385" s="70">
        <f t="shared" si="29"/>
        <v>371</v>
      </c>
      <c r="B385" s="303">
        <f t="shared" si="22"/>
        <v>0</v>
      </c>
      <c r="C385" s="122"/>
      <c r="D385" s="532"/>
      <c r="E385" s="106"/>
      <c r="F385" s="106"/>
      <c r="G385" s="4"/>
      <c r="H385" s="40"/>
      <c r="I385" s="60"/>
      <c r="J385" s="8"/>
      <c r="K385" s="237">
        <f t="shared" si="23"/>
        <v>0</v>
      </c>
      <c r="L385" s="95">
        <f t="shared" si="25"/>
        <v>0</v>
      </c>
      <c r="M385" s="352">
        <f t="shared" si="24"/>
        <v>0</v>
      </c>
      <c r="N385" s="9"/>
      <c r="O385" s="32">
        <f t="shared" si="26"/>
        <v>0</v>
      </c>
      <c r="P385" s="32">
        <f t="shared" si="27"/>
        <v>0</v>
      </c>
      <c r="Q385" s="32">
        <f t="shared" si="28"/>
        <v>0</v>
      </c>
    </row>
    <row r="386" spans="1:17" x14ac:dyDescent="0.2">
      <c r="A386" s="70">
        <f t="shared" si="29"/>
        <v>372</v>
      </c>
      <c r="B386" s="303">
        <f t="shared" si="22"/>
        <v>0</v>
      </c>
      <c r="C386" s="122"/>
      <c r="D386" s="532"/>
      <c r="E386" s="106"/>
      <c r="F386" s="106"/>
      <c r="G386" s="4"/>
      <c r="H386" s="40"/>
      <c r="I386" s="60"/>
      <c r="J386" s="8"/>
      <c r="K386" s="237">
        <f t="shared" si="23"/>
        <v>0</v>
      </c>
      <c r="L386" s="95">
        <f t="shared" si="25"/>
        <v>0</v>
      </c>
      <c r="M386" s="352">
        <f t="shared" si="24"/>
        <v>0</v>
      </c>
      <c r="N386" s="9"/>
      <c r="O386" s="32">
        <f t="shared" si="26"/>
        <v>0</v>
      </c>
      <c r="P386" s="32">
        <f t="shared" si="27"/>
        <v>0</v>
      </c>
      <c r="Q386" s="32">
        <f t="shared" si="28"/>
        <v>0</v>
      </c>
    </row>
    <row r="387" spans="1:17" x14ac:dyDescent="0.2">
      <c r="A387" s="70">
        <f t="shared" si="29"/>
        <v>373</v>
      </c>
      <c r="B387" s="303">
        <f t="shared" si="22"/>
        <v>0</v>
      </c>
      <c r="C387" s="122"/>
      <c r="D387" s="532"/>
      <c r="E387" s="106"/>
      <c r="F387" s="106"/>
      <c r="G387" s="4"/>
      <c r="H387" s="40"/>
      <c r="I387" s="60"/>
      <c r="J387" s="8"/>
      <c r="K387" s="237">
        <f t="shared" si="23"/>
        <v>0</v>
      </c>
      <c r="L387" s="95">
        <f t="shared" si="25"/>
        <v>0</v>
      </c>
      <c r="M387" s="352">
        <f t="shared" si="24"/>
        <v>0</v>
      </c>
      <c r="N387" s="9"/>
      <c r="O387" s="32">
        <f t="shared" si="26"/>
        <v>0</v>
      </c>
      <c r="P387" s="32">
        <f t="shared" si="27"/>
        <v>0</v>
      </c>
      <c r="Q387" s="32">
        <f t="shared" si="28"/>
        <v>0</v>
      </c>
    </row>
    <row r="388" spans="1:17" x14ac:dyDescent="0.2">
      <c r="A388" s="70">
        <f t="shared" si="29"/>
        <v>374</v>
      </c>
      <c r="B388" s="303">
        <f t="shared" si="22"/>
        <v>0</v>
      </c>
      <c r="C388" s="122"/>
      <c r="D388" s="532"/>
      <c r="E388" s="106"/>
      <c r="F388" s="106"/>
      <c r="G388" s="4"/>
      <c r="H388" s="40"/>
      <c r="I388" s="60"/>
      <c r="J388" s="8"/>
      <c r="K388" s="237">
        <f t="shared" si="23"/>
        <v>0</v>
      </c>
      <c r="L388" s="95">
        <f t="shared" si="25"/>
        <v>0</v>
      </c>
      <c r="M388" s="352">
        <f t="shared" si="24"/>
        <v>0</v>
      </c>
      <c r="N388" s="9"/>
      <c r="O388" s="32">
        <f t="shared" si="26"/>
        <v>0</v>
      </c>
      <c r="P388" s="32">
        <f t="shared" si="27"/>
        <v>0</v>
      </c>
      <c r="Q388" s="32">
        <f t="shared" si="28"/>
        <v>0</v>
      </c>
    </row>
    <row r="389" spans="1:17" x14ac:dyDescent="0.2">
      <c r="A389" s="70">
        <f t="shared" si="29"/>
        <v>375</v>
      </c>
      <c r="B389" s="303">
        <f t="shared" si="22"/>
        <v>0</v>
      </c>
      <c r="C389" s="122"/>
      <c r="D389" s="532"/>
      <c r="E389" s="106"/>
      <c r="F389" s="106"/>
      <c r="G389" s="4"/>
      <c r="H389" s="40"/>
      <c r="I389" s="60"/>
      <c r="J389" s="8"/>
      <c r="K389" s="237">
        <f t="shared" si="23"/>
        <v>0</v>
      </c>
      <c r="L389" s="95">
        <f t="shared" si="25"/>
        <v>0</v>
      </c>
      <c r="M389" s="352">
        <f t="shared" si="24"/>
        <v>0</v>
      </c>
      <c r="N389" s="9"/>
      <c r="O389" s="32">
        <f t="shared" si="26"/>
        <v>0</v>
      </c>
      <c r="P389" s="32">
        <f t="shared" si="27"/>
        <v>0</v>
      </c>
      <c r="Q389" s="32">
        <f t="shared" si="28"/>
        <v>0</v>
      </c>
    </row>
    <row r="390" spans="1:17" x14ac:dyDescent="0.2">
      <c r="A390" s="70">
        <f t="shared" si="29"/>
        <v>376</v>
      </c>
      <c r="B390" s="303">
        <f t="shared" si="22"/>
        <v>0</v>
      </c>
      <c r="C390" s="122"/>
      <c r="D390" s="532"/>
      <c r="E390" s="106"/>
      <c r="F390" s="106"/>
      <c r="G390" s="4"/>
      <c r="H390" s="40"/>
      <c r="I390" s="60"/>
      <c r="J390" s="8"/>
      <c r="K390" s="237">
        <f t="shared" si="23"/>
        <v>0</v>
      </c>
      <c r="L390" s="95">
        <f t="shared" si="25"/>
        <v>0</v>
      </c>
      <c r="M390" s="352">
        <f t="shared" si="24"/>
        <v>0</v>
      </c>
      <c r="N390" s="9"/>
      <c r="O390" s="32">
        <f t="shared" si="26"/>
        <v>0</v>
      </c>
      <c r="P390" s="32">
        <f t="shared" si="27"/>
        <v>0</v>
      </c>
      <c r="Q390" s="32">
        <f t="shared" si="28"/>
        <v>0</v>
      </c>
    </row>
    <row r="391" spans="1:17" x14ac:dyDescent="0.2">
      <c r="A391" s="70">
        <f t="shared" si="29"/>
        <v>377</v>
      </c>
      <c r="B391" s="303">
        <f t="shared" si="22"/>
        <v>0</v>
      </c>
      <c r="C391" s="122"/>
      <c r="D391" s="532"/>
      <c r="E391" s="106"/>
      <c r="F391" s="106"/>
      <c r="G391" s="4"/>
      <c r="H391" s="40"/>
      <c r="I391" s="60"/>
      <c r="J391" s="8"/>
      <c r="K391" s="237">
        <f t="shared" si="23"/>
        <v>0</v>
      </c>
      <c r="L391" s="95">
        <f t="shared" si="25"/>
        <v>0</v>
      </c>
      <c r="M391" s="352">
        <f t="shared" si="24"/>
        <v>0</v>
      </c>
      <c r="N391" s="9"/>
      <c r="O391" s="32">
        <f t="shared" si="26"/>
        <v>0</v>
      </c>
      <c r="P391" s="32">
        <f t="shared" si="27"/>
        <v>0</v>
      </c>
      <c r="Q391" s="32">
        <f t="shared" si="28"/>
        <v>0</v>
      </c>
    </row>
    <row r="392" spans="1:17" x14ac:dyDescent="0.2">
      <c r="A392" s="70">
        <f t="shared" si="29"/>
        <v>378</v>
      </c>
      <c r="B392" s="303">
        <f t="shared" si="22"/>
        <v>0</v>
      </c>
      <c r="C392" s="122"/>
      <c r="D392" s="532"/>
      <c r="E392" s="106"/>
      <c r="F392" s="106"/>
      <c r="G392" s="4"/>
      <c r="H392" s="40"/>
      <c r="I392" s="60"/>
      <c r="J392" s="8"/>
      <c r="K392" s="237">
        <f t="shared" si="23"/>
        <v>0</v>
      </c>
      <c r="L392" s="95">
        <f t="shared" si="25"/>
        <v>0</v>
      </c>
      <c r="M392" s="352">
        <f t="shared" si="24"/>
        <v>0</v>
      </c>
      <c r="N392" s="9"/>
      <c r="O392" s="32">
        <f t="shared" si="26"/>
        <v>0</v>
      </c>
      <c r="P392" s="32">
        <f t="shared" si="27"/>
        <v>0</v>
      </c>
      <c r="Q392" s="32">
        <f t="shared" si="28"/>
        <v>0</v>
      </c>
    </row>
    <row r="393" spans="1:17" x14ac:dyDescent="0.2">
      <c r="A393" s="70">
        <f t="shared" si="29"/>
        <v>379</v>
      </c>
      <c r="B393" s="303">
        <f t="shared" si="22"/>
        <v>0</v>
      </c>
      <c r="C393" s="122"/>
      <c r="D393" s="532"/>
      <c r="E393" s="106"/>
      <c r="F393" s="106"/>
      <c r="G393" s="4"/>
      <c r="H393" s="40"/>
      <c r="I393" s="60"/>
      <c r="J393" s="8"/>
      <c r="K393" s="237">
        <f t="shared" si="23"/>
        <v>0</v>
      </c>
      <c r="L393" s="95">
        <f t="shared" si="25"/>
        <v>0</v>
      </c>
      <c r="M393" s="352">
        <f t="shared" si="24"/>
        <v>0</v>
      </c>
      <c r="N393" s="9"/>
      <c r="O393" s="32">
        <f t="shared" si="26"/>
        <v>0</v>
      </c>
      <c r="P393" s="32">
        <f t="shared" si="27"/>
        <v>0</v>
      </c>
      <c r="Q393" s="32">
        <f t="shared" si="28"/>
        <v>0</v>
      </c>
    </row>
    <row r="394" spans="1:17" x14ac:dyDescent="0.2">
      <c r="A394" s="70">
        <f t="shared" si="29"/>
        <v>380</v>
      </c>
      <c r="B394" s="303">
        <f t="shared" si="22"/>
        <v>0</v>
      </c>
      <c r="C394" s="122"/>
      <c r="D394" s="532"/>
      <c r="E394" s="106"/>
      <c r="F394" s="106"/>
      <c r="G394" s="4"/>
      <c r="H394" s="40"/>
      <c r="I394" s="60"/>
      <c r="J394" s="8"/>
      <c r="K394" s="237">
        <f t="shared" si="23"/>
        <v>0</v>
      </c>
      <c r="L394" s="95">
        <f t="shared" si="25"/>
        <v>0</v>
      </c>
      <c r="M394" s="352">
        <f t="shared" si="24"/>
        <v>0</v>
      </c>
      <c r="N394" s="9"/>
      <c r="O394" s="32">
        <f t="shared" si="26"/>
        <v>0</v>
      </c>
      <c r="P394" s="32">
        <f t="shared" si="27"/>
        <v>0</v>
      </c>
      <c r="Q394" s="32">
        <f t="shared" si="28"/>
        <v>0</v>
      </c>
    </row>
    <row r="395" spans="1:17" x14ac:dyDescent="0.2">
      <c r="A395" s="70">
        <f t="shared" si="29"/>
        <v>381</v>
      </c>
      <c r="B395" s="303">
        <f t="shared" si="22"/>
        <v>0</v>
      </c>
      <c r="C395" s="122"/>
      <c r="D395" s="532"/>
      <c r="E395" s="106"/>
      <c r="F395" s="106"/>
      <c r="G395" s="4"/>
      <c r="H395" s="40"/>
      <c r="I395" s="60"/>
      <c r="J395" s="8"/>
      <c r="K395" s="237">
        <f t="shared" si="23"/>
        <v>0</v>
      </c>
      <c r="L395" s="95">
        <f t="shared" si="25"/>
        <v>0</v>
      </c>
      <c r="M395" s="352">
        <f t="shared" si="24"/>
        <v>0</v>
      </c>
      <c r="N395" s="9"/>
      <c r="O395" s="32">
        <f t="shared" si="26"/>
        <v>0</v>
      </c>
      <c r="P395" s="32">
        <f t="shared" si="27"/>
        <v>0</v>
      </c>
      <c r="Q395" s="32">
        <f t="shared" si="28"/>
        <v>0</v>
      </c>
    </row>
    <row r="396" spans="1:17" x14ac:dyDescent="0.2">
      <c r="A396" s="70">
        <f t="shared" si="29"/>
        <v>382</v>
      </c>
      <c r="B396" s="303">
        <f t="shared" si="22"/>
        <v>0</v>
      </c>
      <c r="C396" s="122"/>
      <c r="D396" s="532"/>
      <c r="E396" s="106"/>
      <c r="F396" s="106"/>
      <c r="G396" s="4"/>
      <c r="H396" s="40"/>
      <c r="I396" s="60"/>
      <c r="J396" s="8"/>
      <c r="K396" s="237">
        <f t="shared" si="23"/>
        <v>0</v>
      </c>
      <c r="L396" s="95">
        <f t="shared" si="25"/>
        <v>0</v>
      </c>
      <c r="M396" s="352">
        <f t="shared" si="24"/>
        <v>0</v>
      </c>
      <c r="N396" s="9"/>
      <c r="O396" s="32">
        <f t="shared" si="26"/>
        <v>0</v>
      </c>
      <c r="P396" s="32">
        <f t="shared" si="27"/>
        <v>0</v>
      </c>
      <c r="Q396" s="32">
        <f t="shared" si="28"/>
        <v>0</v>
      </c>
    </row>
    <row r="397" spans="1:17" x14ac:dyDescent="0.2">
      <c r="A397" s="70">
        <f t="shared" si="29"/>
        <v>383</v>
      </c>
      <c r="B397" s="303">
        <f t="shared" si="22"/>
        <v>0</v>
      </c>
      <c r="C397" s="122"/>
      <c r="D397" s="532"/>
      <c r="E397" s="106"/>
      <c r="F397" s="106"/>
      <c r="G397" s="4"/>
      <c r="H397" s="40"/>
      <c r="I397" s="60"/>
      <c r="J397" s="8"/>
      <c r="K397" s="237">
        <f t="shared" si="23"/>
        <v>0</v>
      </c>
      <c r="L397" s="95">
        <f t="shared" si="25"/>
        <v>0</v>
      </c>
      <c r="M397" s="352">
        <f t="shared" si="24"/>
        <v>0</v>
      </c>
      <c r="N397" s="9"/>
      <c r="O397" s="32">
        <f t="shared" si="26"/>
        <v>0</v>
      </c>
      <c r="P397" s="32">
        <f t="shared" si="27"/>
        <v>0</v>
      </c>
      <c r="Q397" s="32">
        <f t="shared" si="28"/>
        <v>0</v>
      </c>
    </row>
    <row r="398" spans="1:17" x14ac:dyDescent="0.2">
      <c r="A398" s="70">
        <f t="shared" si="29"/>
        <v>384</v>
      </c>
      <c r="B398" s="303">
        <f t="shared" si="22"/>
        <v>0</v>
      </c>
      <c r="C398" s="122"/>
      <c r="D398" s="532"/>
      <c r="E398" s="106"/>
      <c r="F398" s="106"/>
      <c r="G398" s="4"/>
      <c r="H398" s="40"/>
      <c r="I398" s="60"/>
      <c r="J398" s="8"/>
      <c r="K398" s="237">
        <f t="shared" si="23"/>
        <v>0</v>
      </c>
      <c r="L398" s="95">
        <f t="shared" si="25"/>
        <v>0</v>
      </c>
      <c r="M398" s="352">
        <f t="shared" si="24"/>
        <v>0</v>
      </c>
      <c r="N398" s="9"/>
      <c r="O398" s="32">
        <f t="shared" si="26"/>
        <v>0</v>
      </c>
      <c r="P398" s="32">
        <f t="shared" si="27"/>
        <v>0</v>
      </c>
      <c r="Q398" s="32">
        <f t="shared" si="28"/>
        <v>0</v>
      </c>
    </row>
    <row r="399" spans="1:17" x14ac:dyDescent="0.2">
      <c r="A399" s="70">
        <f t="shared" si="29"/>
        <v>385</v>
      </c>
      <c r="B399" s="303">
        <f t="shared" si="22"/>
        <v>0</v>
      </c>
      <c r="C399" s="122"/>
      <c r="D399" s="532"/>
      <c r="E399" s="106"/>
      <c r="F399" s="106"/>
      <c r="G399" s="4"/>
      <c r="H399" s="40"/>
      <c r="I399" s="60"/>
      <c r="J399" s="8"/>
      <c r="K399" s="237">
        <f t="shared" si="23"/>
        <v>0</v>
      </c>
      <c r="L399" s="95">
        <f t="shared" si="25"/>
        <v>0</v>
      </c>
      <c r="M399" s="352">
        <f t="shared" si="24"/>
        <v>0</v>
      </c>
      <c r="N399" s="9"/>
      <c r="O399" s="32">
        <f t="shared" si="26"/>
        <v>0</v>
      </c>
      <c r="P399" s="32">
        <f t="shared" si="27"/>
        <v>0</v>
      </c>
      <c r="Q399" s="32">
        <f t="shared" si="28"/>
        <v>0</v>
      </c>
    </row>
    <row r="400" spans="1:17" x14ac:dyDescent="0.2">
      <c r="A400" s="70">
        <f t="shared" si="29"/>
        <v>386</v>
      </c>
      <c r="B400" s="303">
        <f t="shared" si="22"/>
        <v>0</v>
      </c>
      <c r="C400" s="122"/>
      <c r="D400" s="532"/>
      <c r="E400" s="106"/>
      <c r="F400" s="106"/>
      <c r="G400" s="4"/>
      <c r="H400" s="40"/>
      <c r="I400" s="60"/>
      <c r="J400" s="8"/>
      <c r="K400" s="237">
        <f t="shared" si="23"/>
        <v>0</v>
      </c>
      <c r="L400" s="95">
        <f t="shared" si="25"/>
        <v>0</v>
      </c>
      <c r="M400" s="352">
        <f t="shared" si="24"/>
        <v>0</v>
      </c>
      <c r="N400" s="9"/>
      <c r="O400" s="32">
        <f t="shared" si="26"/>
        <v>0</v>
      </c>
      <c r="P400" s="32">
        <f t="shared" si="27"/>
        <v>0</v>
      </c>
      <c r="Q400" s="32">
        <f t="shared" si="28"/>
        <v>0</v>
      </c>
    </row>
    <row r="401" spans="1:17" x14ac:dyDescent="0.2">
      <c r="A401" s="70">
        <f t="shared" si="29"/>
        <v>387</v>
      </c>
      <c r="B401" s="303">
        <f t="shared" si="22"/>
        <v>0</v>
      </c>
      <c r="C401" s="122"/>
      <c r="D401" s="532"/>
      <c r="E401" s="106"/>
      <c r="F401" s="106"/>
      <c r="G401" s="4"/>
      <c r="H401" s="40"/>
      <c r="I401" s="60"/>
      <c r="J401" s="8"/>
      <c r="K401" s="237">
        <f t="shared" si="23"/>
        <v>0</v>
      </c>
      <c r="L401" s="95">
        <f t="shared" si="25"/>
        <v>0</v>
      </c>
      <c r="M401" s="352">
        <f t="shared" si="24"/>
        <v>0</v>
      </c>
      <c r="N401" s="9"/>
      <c r="O401" s="32">
        <f t="shared" si="26"/>
        <v>0</v>
      </c>
      <c r="P401" s="32">
        <f t="shared" si="27"/>
        <v>0</v>
      </c>
      <c r="Q401" s="32">
        <f t="shared" si="28"/>
        <v>0</v>
      </c>
    </row>
    <row r="402" spans="1:17" x14ac:dyDescent="0.2">
      <c r="A402" s="70">
        <f t="shared" si="29"/>
        <v>388</v>
      </c>
      <c r="B402" s="303">
        <f t="shared" si="22"/>
        <v>0</v>
      </c>
      <c r="C402" s="122"/>
      <c r="D402" s="532"/>
      <c r="E402" s="106"/>
      <c r="F402" s="106"/>
      <c r="G402" s="4"/>
      <c r="H402" s="40"/>
      <c r="I402" s="60"/>
      <c r="J402" s="8"/>
      <c r="K402" s="237">
        <f t="shared" si="23"/>
        <v>0</v>
      </c>
      <c r="L402" s="95">
        <f t="shared" si="25"/>
        <v>0</v>
      </c>
      <c r="M402" s="352">
        <f t="shared" si="24"/>
        <v>0</v>
      </c>
      <c r="N402" s="9"/>
      <c r="O402" s="32">
        <f t="shared" si="26"/>
        <v>0</v>
      </c>
      <c r="P402" s="32">
        <f t="shared" si="27"/>
        <v>0</v>
      </c>
      <c r="Q402" s="32">
        <f t="shared" si="28"/>
        <v>0</v>
      </c>
    </row>
    <row r="403" spans="1:17" x14ac:dyDescent="0.2">
      <c r="A403" s="70">
        <f t="shared" si="29"/>
        <v>389</v>
      </c>
      <c r="B403" s="303">
        <f t="shared" si="22"/>
        <v>0</v>
      </c>
      <c r="C403" s="122"/>
      <c r="D403" s="532"/>
      <c r="E403" s="106"/>
      <c r="F403" s="106"/>
      <c r="G403" s="4"/>
      <c r="H403" s="40"/>
      <c r="I403" s="60"/>
      <c r="J403" s="8"/>
      <c r="K403" s="237">
        <f t="shared" si="23"/>
        <v>0</v>
      </c>
      <c r="L403" s="95">
        <f t="shared" si="25"/>
        <v>0</v>
      </c>
      <c r="M403" s="352">
        <f t="shared" si="24"/>
        <v>0</v>
      </c>
      <c r="N403" s="9"/>
      <c r="O403" s="32">
        <f t="shared" si="26"/>
        <v>0</v>
      </c>
      <c r="P403" s="32">
        <f t="shared" si="27"/>
        <v>0</v>
      </c>
      <c r="Q403" s="32">
        <f t="shared" si="28"/>
        <v>0</v>
      </c>
    </row>
    <row r="404" spans="1:17" x14ac:dyDescent="0.2">
      <c r="A404" s="70">
        <f t="shared" si="29"/>
        <v>390</v>
      </c>
      <c r="B404" s="303">
        <f t="shared" si="22"/>
        <v>0</v>
      </c>
      <c r="C404" s="122"/>
      <c r="D404" s="532"/>
      <c r="E404" s="106"/>
      <c r="F404" s="106"/>
      <c r="G404" s="4"/>
      <c r="H404" s="40"/>
      <c r="I404" s="60"/>
      <c r="J404" s="8"/>
      <c r="K404" s="237">
        <f t="shared" si="23"/>
        <v>0</v>
      </c>
      <c r="L404" s="95">
        <f t="shared" si="25"/>
        <v>0</v>
      </c>
      <c r="M404" s="352">
        <f t="shared" si="24"/>
        <v>0</v>
      </c>
      <c r="N404" s="9"/>
      <c r="O404" s="32">
        <f t="shared" si="26"/>
        <v>0</v>
      </c>
      <c r="P404" s="32">
        <f t="shared" si="27"/>
        <v>0</v>
      </c>
      <c r="Q404" s="32">
        <f t="shared" si="28"/>
        <v>0</v>
      </c>
    </row>
    <row r="405" spans="1:17" x14ac:dyDescent="0.2">
      <c r="A405" s="70">
        <f t="shared" si="29"/>
        <v>391</v>
      </c>
      <c r="B405" s="303">
        <f t="shared" si="22"/>
        <v>0</v>
      </c>
      <c r="C405" s="122"/>
      <c r="D405" s="532"/>
      <c r="E405" s="106"/>
      <c r="F405" s="106"/>
      <c r="G405" s="4"/>
      <c r="H405" s="40"/>
      <c r="I405" s="60"/>
      <c r="J405" s="8"/>
      <c r="K405" s="237">
        <f t="shared" si="23"/>
        <v>0</v>
      </c>
      <c r="L405" s="95">
        <f t="shared" si="25"/>
        <v>0</v>
      </c>
      <c r="M405" s="352">
        <f t="shared" si="24"/>
        <v>0</v>
      </c>
      <c r="N405" s="9"/>
      <c r="O405" s="32">
        <f t="shared" si="26"/>
        <v>0</v>
      </c>
      <c r="P405" s="32">
        <f t="shared" si="27"/>
        <v>0</v>
      </c>
      <c r="Q405" s="32">
        <f t="shared" si="28"/>
        <v>0</v>
      </c>
    </row>
    <row r="406" spans="1:17" x14ac:dyDescent="0.2">
      <c r="A406" s="70">
        <f t="shared" si="29"/>
        <v>392</v>
      </c>
      <c r="B406" s="303">
        <f t="shared" si="22"/>
        <v>0</v>
      </c>
      <c r="C406" s="122"/>
      <c r="D406" s="532"/>
      <c r="E406" s="106"/>
      <c r="F406" s="106"/>
      <c r="G406" s="4"/>
      <c r="H406" s="40"/>
      <c r="I406" s="60"/>
      <c r="J406" s="8"/>
      <c r="K406" s="237">
        <f t="shared" si="23"/>
        <v>0</v>
      </c>
      <c r="L406" s="95">
        <f t="shared" si="25"/>
        <v>0</v>
      </c>
      <c r="M406" s="352">
        <f t="shared" si="24"/>
        <v>0</v>
      </c>
      <c r="N406" s="9"/>
      <c r="O406" s="32">
        <f t="shared" si="26"/>
        <v>0</v>
      </c>
      <c r="P406" s="32">
        <f t="shared" si="27"/>
        <v>0</v>
      </c>
      <c r="Q406" s="32">
        <f t="shared" si="28"/>
        <v>0</v>
      </c>
    </row>
    <row r="407" spans="1:17" x14ac:dyDescent="0.2">
      <c r="A407" s="70">
        <f t="shared" si="29"/>
        <v>393</v>
      </c>
      <c r="B407" s="303">
        <f t="shared" si="22"/>
        <v>0</v>
      </c>
      <c r="C407" s="122"/>
      <c r="D407" s="532"/>
      <c r="E407" s="106"/>
      <c r="F407" s="106"/>
      <c r="G407" s="4"/>
      <c r="H407" s="40"/>
      <c r="I407" s="60"/>
      <c r="J407" s="8"/>
      <c r="K407" s="237">
        <f t="shared" si="23"/>
        <v>0</v>
      </c>
      <c r="L407" s="95">
        <f t="shared" si="25"/>
        <v>0</v>
      </c>
      <c r="M407" s="352">
        <f t="shared" si="24"/>
        <v>0</v>
      </c>
      <c r="N407" s="9"/>
      <c r="O407" s="32">
        <f t="shared" si="26"/>
        <v>0</v>
      </c>
      <c r="P407" s="32">
        <f t="shared" si="27"/>
        <v>0</v>
      </c>
      <c r="Q407" s="32">
        <f t="shared" si="28"/>
        <v>0</v>
      </c>
    </row>
    <row r="408" spans="1:17" x14ac:dyDescent="0.2">
      <c r="A408" s="70">
        <f t="shared" si="29"/>
        <v>394</v>
      </c>
      <c r="B408" s="303">
        <f t="shared" si="22"/>
        <v>0</v>
      </c>
      <c r="C408" s="122"/>
      <c r="D408" s="532"/>
      <c r="E408" s="106"/>
      <c r="F408" s="106"/>
      <c r="G408" s="4"/>
      <c r="H408" s="40"/>
      <c r="I408" s="60"/>
      <c r="J408" s="8"/>
      <c r="K408" s="237">
        <f t="shared" si="23"/>
        <v>0</v>
      </c>
      <c r="L408" s="95">
        <f t="shared" si="25"/>
        <v>0</v>
      </c>
      <c r="M408" s="352">
        <f t="shared" si="24"/>
        <v>0</v>
      </c>
      <c r="N408" s="9"/>
      <c r="O408" s="32">
        <f t="shared" si="26"/>
        <v>0</v>
      </c>
      <c r="P408" s="32">
        <f t="shared" si="27"/>
        <v>0</v>
      </c>
      <c r="Q408" s="32">
        <f t="shared" si="28"/>
        <v>0</v>
      </c>
    </row>
    <row r="409" spans="1:17" x14ac:dyDescent="0.2">
      <c r="A409" s="70">
        <f t="shared" si="29"/>
        <v>395</v>
      </c>
      <c r="B409" s="303">
        <f t="shared" si="22"/>
        <v>0</v>
      </c>
      <c r="C409" s="122"/>
      <c r="D409" s="532"/>
      <c r="E409" s="106"/>
      <c r="F409" s="106"/>
      <c r="G409" s="4"/>
      <c r="H409" s="40"/>
      <c r="I409" s="60"/>
      <c r="J409" s="8"/>
      <c r="K409" s="237">
        <f t="shared" si="23"/>
        <v>0</v>
      </c>
      <c r="L409" s="95">
        <f t="shared" si="25"/>
        <v>0</v>
      </c>
      <c r="M409" s="352">
        <f t="shared" si="24"/>
        <v>0</v>
      </c>
      <c r="N409" s="9"/>
      <c r="O409" s="32">
        <f t="shared" si="26"/>
        <v>0</v>
      </c>
      <c r="P409" s="32">
        <f t="shared" si="27"/>
        <v>0</v>
      </c>
      <c r="Q409" s="32">
        <f t="shared" si="28"/>
        <v>0</v>
      </c>
    </row>
    <row r="410" spans="1:17" x14ac:dyDescent="0.2">
      <c r="A410" s="70">
        <f t="shared" si="29"/>
        <v>396</v>
      </c>
      <c r="B410" s="303">
        <f t="shared" si="22"/>
        <v>0</v>
      </c>
      <c r="C410" s="122"/>
      <c r="D410" s="532"/>
      <c r="E410" s="106"/>
      <c r="F410" s="106"/>
      <c r="G410" s="4"/>
      <c r="H410" s="40"/>
      <c r="I410" s="60"/>
      <c r="J410" s="8"/>
      <c r="K410" s="237">
        <f t="shared" si="23"/>
        <v>0</v>
      </c>
      <c r="L410" s="95">
        <f t="shared" si="25"/>
        <v>0</v>
      </c>
      <c r="M410" s="352">
        <f t="shared" si="24"/>
        <v>0</v>
      </c>
      <c r="N410" s="9"/>
      <c r="O410" s="32">
        <f t="shared" si="26"/>
        <v>0</v>
      </c>
      <c r="P410" s="32">
        <f t="shared" si="27"/>
        <v>0</v>
      </c>
      <c r="Q410" s="32">
        <f t="shared" si="28"/>
        <v>0</v>
      </c>
    </row>
    <row r="411" spans="1:17" x14ac:dyDescent="0.2">
      <c r="A411" s="70">
        <f t="shared" si="29"/>
        <v>397</v>
      </c>
      <c r="B411" s="303">
        <f t="shared" si="22"/>
        <v>0</v>
      </c>
      <c r="C411" s="122"/>
      <c r="D411" s="532"/>
      <c r="E411" s="106"/>
      <c r="F411" s="106"/>
      <c r="G411" s="4"/>
      <c r="H411" s="40"/>
      <c r="I411" s="60"/>
      <c r="J411" s="8"/>
      <c r="K411" s="237">
        <f t="shared" si="23"/>
        <v>0</v>
      </c>
      <c r="L411" s="95">
        <f t="shared" si="25"/>
        <v>0</v>
      </c>
      <c r="M411" s="352">
        <f t="shared" si="24"/>
        <v>0</v>
      </c>
      <c r="N411" s="9"/>
      <c r="O411" s="32">
        <f t="shared" si="26"/>
        <v>0</v>
      </c>
      <c r="P411" s="32">
        <f t="shared" si="27"/>
        <v>0</v>
      </c>
      <c r="Q411" s="32">
        <f t="shared" si="28"/>
        <v>0</v>
      </c>
    </row>
    <row r="412" spans="1:17" x14ac:dyDescent="0.2">
      <c r="A412" s="70">
        <f t="shared" si="29"/>
        <v>398</v>
      </c>
      <c r="B412" s="303">
        <f t="shared" si="22"/>
        <v>0</v>
      </c>
      <c r="C412" s="122"/>
      <c r="D412" s="532"/>
      <c r="E412" s="106"/>
      <c r="F412" s="106"/>
      <c r="G412" s="4"/>
      <c r="H412" s="40"/>
      <c r="I412" s="60"/>
      <c r="J412" s="8"/>
      <c r="K412" s="237">
        <f t="shared" si="23"/>
        <v>0</v>
      </c>
      <c r="L412" s="95">
        <f t="shared" si="25"/>
        <v>0</v>
      </c>
      <c r="M412" s="352">
        <f t="shared" si="24"/>
        <v>0</v>
      </c>
      <c r="N412" s="9"/>
      <c r="O412" s="32">
        <f t="shared" si="26"/>
        <v>0</v>
      </c>
      <c r="P412" s="32">
        <f t="shared" si="27"/>
        <v>0</v>
      </c>
      <c r="Q412" s="32">
        <f t="shared" si="28"/>
        <v>0</v>
      </c>
    </row>
    <row r="413" spans="1:17" x14ac:dyDescent="0.2">
      <c r="A413" s="70">
        <f t="shared" si="29"/>
        <v>399</v>
      </c>
      <c r="B413" s="303">
        <f t="shared" si="22"/>
        <v>0</v>
      </c>
      <c r="C413" s="122"/>
      <c r="D413" s="532"/>
      <c r="E413" s="106"/>
      <c r="F413" s="106"/>
      <c r="G413" s="4"/>
      <c r="H413" s="40"/>
      <c r="I413" s="60"/>
      <c r="J413" s="8"/>
      <c r="K413" s="237">
        <f t="shared" si="23"/>
        <v>0</v>
      </c>
      <c r="L413" s="95">
        <f t="shared" si="25"/>
        <v>0</v>
      </c>
      <c r="M413" s="352">
        <f t="shared" si="24"/>
        <v>0</v>
      </c>
      <c r="N413" s="9"/>
      <c r="O413" s="32">
        <f t="shared" si="26"/>
        <v>0</v>
      </c>
      <c r="P413" s="32">
        <f t="shared" si="27"/>
        <v>0</v>
      </c>
      <c r="Q413" s="32">
        <f t="shared" si="28"/>
        <v>0</v>
      </c>
    </row>
    <row r="414" spans="1:17" x14ac:dyDescent="0.2">
      <c r="A414" s="70">
        <f t="shared" si="29"/>
        <v>400</v>
      </c>
      <c r="B414" s="303">
        <f t="shared" si="22"/>
        <v>0</v>
      </c>
      <c r="C414" s="122"/>
      <c r="D414" s="532"/>
      <c r="E414" s="106"/>
      <c r="F414" s="106"/>
      <c r="G414" s="4"/>
      <c r="H414" s="40"/>
      <c r="I414" s="60"/>
      <c r="J414" s="8"/>
      <c r="K414" s="237">
        <f t="shared" si="23"/>
        <v>0</v>
      </c>
      <c r="L414" s="95">
        <f t="shared" si="25"/>
        <v>0</v>
      </c>
      <c r="M414" s="352">
        <f t="shared" si="24"/>
        <v>0</v>
      </c>
      <c r="N414" s="9"/>
      <c r="O414" s="32">
        <f t="shared" si="26"/>
        <v>0</v>
      </c>
      <c r="P414" s="32">
        <f t="shared" si="27"/>
        <v>0</v>
      </c>
      <c r="Q414" s="32">
        <f t="shared" si="28"/>
        <v>0</v>
      </c>
    </row>
    <row r="415" spans="1:17" x14ac:dyDescent="0.2">
      <c r="A415" s="70">
        <f t="shared" si="29"/>
        <v>401</v>
      </c>
      <c r="B415" s="303">
        <f t="shared" si="22"/>
        <v>0</v>
      </c>
      <c r="C415" s="122"/>
      <c r="D415" s="532"/>
      <c r="E415" s="106"/>
      <c r="F415" s="106"/>
      <c r="G415" s="4"/>
      <c r="H415" s="40"/>
      <c r="I415" s="60"/>
      <c r="J415" s="8"/>
      <c r="K415" s="237">
        <f t="shared" si="23"/>
        <v>0</v>
      </c>
      <c r="L415" s="95">
        <f t="shared" si="25"/>
        <v>0</v>
      </c>
      <c r="M415" s="352">
        <f t="shared" si="24"/>
        <v>0</v>
      </c>
      <c r="N415" s="9"/>
      <c r="O415" s="32">
        <f t="shared" si="26"/>
        <v>0</v>
      </c>
      <c r="P415" s="32">
        <f t="shared" si="27"/>
        <v>0</v>
      </c>
      <c r="Q415" s="32">
        <f t="shared" si="28"/>
        <v>0</v>
      </c>
    </row>
    <row r="416" spans="1:17" x14ac:dyDescent="0.2">
      <c r="A416" s="70">
        <f t="shared" si="29"/>
        <v>402</v>
      </c>
      <c r="B416" s="303">
        <f t="shared" si="22"/>
        <v>0</v>
      </c>
      <c r="C416" s="122"/>
      <c r="D416" s="532"/>
      <c r="E416" s="106"/>
      <c r="F416" s="106"/>
      <c r="G416" s="4"/>
      <c r="H416" s="40"/>
      <c r="I416" s="60"/>
      <c r="J416" s="8"/>
      <c r="K416" s="237">
        <f t="shared" si="23"/>
        <v>0</v>
      </c>
      <c r="L416" s="95">
        <f t="shared" si="25"/>
        <v>0</v>
      </c>
      <c r="M416" s="352">
        <f t="shared" si="24"/>
        <v>0</v>
      </c>
      <c r="N416" s="9"/>
      <c r="O416" s="32">
        <f t="shared" si="26"/>
        <v>0</v>
      </c>
      <c r="P416" s="32">
        <f t="shared" si="27"/>
        <v>0</v>
      </c>
      <c r="Q416" s="32">
        <f t="shared" si="28"/>
        <v>0</v>
      </c>
    </row>
    <row r="417" spans="1:17" x14ac:dyDescent="0.2">
      <c r="A417" s="70">
        <f t="shared" si="29"/>
        <v>403</v>
      </c>
      <c r="B417" s="303">
        <f t="shared" si="22"/>
        <v>0</v>
      </c>
      <c r="C417" s="122"/>
      <c r="D417" s="532"/>
      <c r="E417" s="106"/>
      <c r="F417" s="106"/>
      <c r="G417" s="4"/>
      <c r="H417" s="40"/>
      <c r="I417" s="60"/>
      <c r="J417" s="8"/>
      <c r="K417" s="237">
        <f t="shared" si="23"/>
        <v>0</v>
      </c>
      <c r="L417" s="95">
        <f t="shared" si="25"/>
        <v>0</v>
      </c>
      <c r="M417" s="352">
        <f t="shared" si="24"/>
        <v>0</v>
      </c>
      <c r="N417" s="9"/>
      <c r="O417" s="32">
        <f t="shared" si="26"/>
        <v>0</v>
      </c>
      <c r="P417" s="32">
        <f t="shared" si="27"/>
        <v>0</v>
      </c>
      <c r="Q417" s="32">
        <f t="shared" si="28"/>
        <v>0</v>
      </c>
    </row>
    <row r="418" spans="1:17" x14ac:dyDescent="0.2">
      <c r="A418" s="70">
        <f t="shared" si="29"/>
        <v>404</v>
      </c>
      <c r="B418" s="303">
        <f t="shared" si="22"/>
        <v>0</v>
      </c>
      <c r="C418" s="122"/>
      <c r="D418" s="532"/>
      <c r="E418" s="106"/>
      <c r="F418" s="106"/>
      <c r="G418" s="4"/>
      <c r="H418" s="40"/>
      <c r="I418" s="60"/>
      <c r="J418" s="8"/>
      <c r="K418" s="237">
        <f t="shared" si="23"/>
        <v>0</v>
      </c>
      <c r="L418" s="95">
        <f t="shared" si="25"/>
        <v>0</v>
      </c>
      <c r="M418" s="352">
        <f t="shared" si="24"/>
        <v>0</v>
      </c>
      <c r="N418" s="9"/>
      <c r="O418" s="32">
        <f t="shared" si="26"/>
        <v>0</v>
      </c>
      <c r="P418" s="32">
        <f t="shared" si="27"/>
        <v>0</v>
      </c>
      <c r="Q418" s="32">
        <f t="shared" si="28"/>
        <v>0</v>
      </c>
    </row>
    <row r="419" spans="1:17" x14ac:dyDescent="0.2">
      <c r="A419" s="70">
        <f t="shared" si="29"/>
        <v>405</v>
      </c>
      <c r="B419" s="303">
        <f t="shared" si="22"/>
        <v>0</v>
      </c>
      <c r="C419" s="122"/>
      <c r="D419" s="532"/>
      <c r="E419" s="106"/>
      <c r="F419" s="106"/>
      <c r="G419" s="4"/>
      <c r="H419" s="40"/>
      <c r="I419" s="60"/>
      <c r="J419" s="8"/>
      <c r="K419" s="237">
        <f t="shared" si="23"/>
        <v>0</v>
      </c>
      <c r="L419" s="95">
        <f t="shared" si="25"/>
        <v>0</v>
      </c>
      <c r="M419" s="352">
        <f t="shared" si="24"/>
        <v>0</v>
      </c>
      <c r="N419" s="9"/>
      <c r="O419" s="32">
        <f t="shared" si="26"/>
        <v>0</v>
      </c>
      <c r="P419" s="32">
        <f t="shared" si="27"/>
        <v>0</v>
      </c>
      <c r="Q419" s="32">
        <f t="shared" si="28"/>
        <v>0</v>
      </c>
    </row>
    <row r="420" spans="1:17" x14ac:dyDescent="0.2">
      <c r="A420" s="70">
        <f t="shared" si="29"/>
        <v>406</v>
      </c>
      <c r="B420" s="303">
        <f t="shared" si="22"/>
        <v>0</v>
      </c>
      <c r="C420" s="122"/>
      <c r="D420" s="532"/>
      <c r="E420" s="106"/>
      <c r="F420" s="106"/>
      <c r="G420" s="4"/>
      <c r="H420" s="40"/>
      <c r="I420" s="60"/>
      <c r="J420" s="8"/>
      <c r="K420" s="237">
        <f t="shared" si="23"/>
        <v>0</v>
      </c>
      <c r="L420" s="95">
        <f t="shared" si="25"/>
        <v>0</v>
      </c>
      <c r="M420" s="352">
        <f t="shared" si="24"/>
        <v>0</v>
      </c>
      <c r="N420" s="9"/>
      <c r="O420" s="32">
        <f t="shared" si="26"/>
        <v>0</v>
      </c>
      <c r="P420" s="32">
        <f t="shared" si="27"/>
        <v>0</v>
      </c>
      <c r="Q420" s="32">
        <f t="shared" si="28"/>
        <v>0</v>
      </c>
    </row>
    <row r="421" spans="1:17" x14ac:dyDescent="0.2">
      <c r="A421" s="70">
        <f t="shared" si="29"/>
        <v>407</v>
      </c>
      <c r="B421" s="303">
        <f t="shared" si="22"/>
        <v>0</v>
      </c>
      <c r="C421" s="122"/>
      <c r="D421" s="532"/>
      <c r="E421" s="106"/>
      <c r="F421" s="106"/>
      <c r="G421" s="4"/>
      <c r="H421" s="40"/>
      <c r="I421" s="60"/>
      <c r="J421" s="8"/>
      <c r="K421" s="237">
        <f t="shared" si="23"/>
        <v>0</v>
      </c>
      <c r="L421" s="95">
        <f t="shared" si="25"/>
        <v>0</v>
      </c>
      <c r="M421" s="352">
        <f t="shared" si="24"/>
        <v>0</v>
      </c>
      <c r="N421" s="9"/>
      <c r="O421" s="32">
        <f t="shared" si="26"/>
        <v>0</v>
      </c>
      <c r="P421" s="32">
        <f t="shared" si="27"/>
        <v>0</v>
      </c>
      <c r="Q421" s="32">
        <f t="shared" si="28"/>
        <v>0</v>
      </c>
    </row>
    <row r="422" spans="1:17" x14ac:dyDescent="0.2">
      <c r="A422" s="70">
        <f t="shared" si="29"/>
        <v>408</v>
      </c>
      <c r="B422" s="303">
        <f t="shared" si="22"/>
        <v>0</v>
      </c>
      <c r="C422" s="122"/>
      <c r="D422" s="532"/>
      <c r="E422" s="106"/>
      <c r="F422" s="106"/>
      <c r="G422" s="4"/>
      <c r="H422" s="40"/>
      <c r="I422" s="60"/>
      <c r="J422" s="8"/>
      <c r="K422" s="237">
        <f t="shared" si="23"/>
        <v>0</v>
      </c>
      <c r="L422" s="95">
        <f t="shared" si="25"/>
        <v>0</v>
      </c>
      <c r="M422" s="352">
        <f t="shared" si="24"/>
        <v>0</v>
      </c>
      <c r="N422" s="9"/>
      <c r="O422" s="32">
        <f t="shared" si="26"/>
        <v>0</v>
      </c>
      <c r="P422" s="32">
        <f t="shared" si="27"/>
        <v>0</v>
      </c>
      <c r="Q422" s="32">
        <f t="shared" si="28"/>
        <v>0</v>
      </c>
    </row>
    <row r="423" spans="1:17" x14ac:dyDescent="0.2">
      <c r="A423" s="70">
        <f t="shared" si="29"/>
        <v>409</v>
      </c>
      <c r="B423" s="303">
        <f t="shared" si="22"/>
        <v>0</v>
      </c>
      <c r="C423" s="122"/>
      <c r="D423" s="532"/>
      <c r="E423" s="106"/>
      <c r="F423" s="106"/>
      <c r="G423" s="4"/>
      <c r="H423" s="40"/>
      <c r="I423" s="60"/>
      <c r="J423" s="8"/>
      <c r="K423" s="237">
        <f t="shared" si="23"/>
        <v>0</v>
      </c>
      <c r="L423" s="95">
        <f t="shared" si="25"/>
        <v>0</v>
      </c>
      <c r="M423" s="352">
        <f t="shared" si="24"/>
        <v>0</v>
      </c>
      <c r="N423" s="9"/>
      <c r="O423" s="32">
        <f t="shared" si="26"/>
        <v>0</v>
      </c>
      <c r="P423" s="32">
        <f t="shared" si="27"/>
        <v>0</v>
      </c>
      <c r="Q423" s="32">
        <f t="shared" si="28"/>
        <v>0</v>
      </c>
    </row>
    <row r="424" spans="1:17" x14ac:dyDescent="0.2">
      <c r="A424" s="70">
        <f t="shared" si="29"/>
        <v>410</v>
      </c>
      <c r="B424" s="303">
        <f t="shared" si="22"/>
        <v>0</v>
      </c>
      <c r="C424" s="122"/>
      <c r="D424" s="532"/>
      <c r="E424" s="106"/>
      <c r="F424" s="106"/>
      <c r="G424" s="4"/>
      <c r="H424" s="40"/>
      <c r="I424" s="60"/>
      <c r="J424" s="8"/>
      <c r="K424" s="237">
        <f t="shared" si="23"/>
        <v>0</v>
      </c>
      <c r="L424" s="95">
        <f t="shared" si="25"/>
        <v>0</v>
      </c>
      <c r="M424" s="352">
        <f t="shared" si="24"/>
        <v>0</v>
      </c>
      <c r="N424" s="9"/>
      <c r="O424" s="32">
        <f t="shared" si="26"/>
        <v>0</v>
      </c>
      <c r="P424" s="32">
        <f t="shared" si="27"/>
        <v>0</v>
      </c>
      <c r="Q424" s="32">
        <f t="shared" si="28"/>
        <v>0</v>
      </c>
    </row>
    <row r="425" spans="1:17" x14ac:dyDescent="0.2">
      <c r="A425" s="70">
        <f t="shared" si="29"/>
        <v>411</v>
      </c>
      <c r="B425" s="303">
        <f t="shared" ref="B425:B438" si="30">IF(ISBLANK(F425),0,VLOOKUP(TRIM(F425),AllVarieties,4,FALSE))</f>
        <v>0</v>
      </c>
      <c r="C425" s="122"/>
      <c r="D425" s="532"/>
      <c r="E425" s="106"/>
      <c r="F425" s="106"/>
      <c r="G425" s="4"/>
      <c r="H425" s="40"/>
      <c r="I425" s="60"/>
      <c r="J425" s="8"/>
      <c r="K425" s="237">
        <f t="shared" ref="K425:K438" si="31">IF(VALUE(G425)&lt;1,0,IF(VALUE(G425)&gt;17,0,VLOOKUP(VALUE(B425),T10Value,VALUE(G425)+1,FALSE)))</f>
        <v>0</v>
      </c>
      <c r="L425" s="95">
        <f t="shared" si="25"/>
        <v>0</v>
      </c>
      <c r="M425" s="352">
        <f t="shared" ref="M425:M438" si="32">+L425*PDArate</f>
        <v>0</v>
      </c>
      <c r="N425" s="9"/>
      <c r="O425" s="32">
        <f t="shared" si="26"/>
        <v>0</v>
      </c>
      <c r="P425" s="32">
        <f t="shared" si="27"/>
        <v>0</v>
      </c>
      <c r="Q425" s="32">
        <f t="shared" si="28"/>
        <v>0</v>
      </c>
    </row>
    <row r="426" spans="1:17" x14ac:dyDescent="0.2">
      <c r="A426" s="70">
        <f t="shared" si="29"/>
        <v>412</v>
      </c>
      <c r="B426" s="303">
        <f t="shared" si="30"/>
        <v>0</v>
      </c>
      <c r="C426" s="122"/>
      <c r="D426" s="532"/>
      <c r="E426" s="106"/>
      <c r="F426" s="106"/>
      <c r="G426" s="4"/>
      <c r="H426" s="40"/>
      <c r="I426" s="60"/>
      <c r="J426" s="8"/>
      <c r="K426" s="237">
        <f t="shared" si="31"/>
        <v>0</v>
      </c>
      <c r="L426" s="95">
        <f t="shared" ref="L426:L438" si="33">ROUND(+H426,1)*K426</f>
        <v>0</v>
      </c>
      <c r="M426" s="352">
        <f t="shared" si="32"/>
        <v>0</v>
      </c>
      <c r="N426" s="9"/>
      <c r="O426" s="32">
        <f t="shared" ref="O426:O438" si="34">IF(+H426 &gt;0, IF(L426&lt;=0,1,0),0)</f>
        <v>0</v>
      </c>
      <c r="P426" s="32">
        <f t="shared" ref="P426:P438" si="35">IF(ISNA(+B426),1,0)</f>
        <v>0</v>
      </c>
      <c r="Q426" s="32">
        <f t="shared" ref="Q426:Q438" si="36">IF(ISERR(+B426),1,0)</f>
        <v>0</v>
      </c>
    </row>
    <row r="427" spans="1:17" x14ac:dyDescent="0.2">
      <c r="A427" s="70">
        <f t="shared" si="29"/>
        <v>413</v>
      </c>
      <c r="B427" s="303">
        <f t="shared" si="30"/>
        <v>0</v>
      </c>
      <c r="C427" s="122"/>
      <c r="D427" s="532"/>
      <c r="E427" s="106"/>
      <c r="F427" s="106"/>
      <c r="G427" s="4"/>
      <c r="H427" s="40"/>
      <c r="I427" s="60"/>
      <c r="J427" s="8"/>
      <c r="K427" s="237">
        <f t="shared" si="31"/>
        <v>0</v>
      </c>
      <c r="L427" s="95">
        <f t="shared" si="33"/>
        <v>0</v>
      </c>
      <c r="M427" s="352">
        <f t="shared" si="32"/>
        <v>0</v>
      </c>
      <c r="N427" s="9"/>
      <c r="O427" s="32">
        <f t="shared" si="34"/>
        <v>0</v>
      </c>
      <c r="P427" s="32">
        <f t="shared" si="35"/>
        <v>0</v>
      </c>
      <c r="Q427" s="32">
        <f t="shared" si="36"/>
        <v>0</v>
      </c>
    </row>
    <row r="428" spans="1:17" x14ac:dyDescent="0.2">
      <c r="A428" s="70">
        <f t="shared" si="29"/>
        <v>414</v>
      </c>
      <c r="B428" s="303">
        <f t="shared" si="30"/>
        <v>0</v>
      </c>
      <c r="C428" s="122"/>
      <c r="D428" s="532"/>
      <c r="E428" s="106"/>
      <c r="F428" s="106"/>
      <c r="G428" s="4"/>
      <c r="H428" s="40"/>
      <c r="I428" s="60"/>
      <c r="J428" s="8"/>
      <c r="K428" s="237">
        <f t="shared" si="31"/>
        <v>0</v>
      </c>
      <c r="L428" s="95">
        <f t="shared" si="33"/>
        <v>0</v>
      </c>
      <c r="M428" s="352">
        <f t="shared" si="32"/>
        <v>0</v>
      </c>
      <c r="N428" s="9"/>
      <c r="O428" s="32">
        <f t="shared" si="34"/>
        <v>0</v>
      </c>
      <c r="P428" s="32">
        <f t="shared" si="35"/>
        <v>0</v>
      </c>
      <c r="Q428" s="32">
        <f t="shared" si="36"/>
        <v>0</v>
      </c>
    </row>
    <row r="429" spans="1:17" x14ac:dyDescent="0.2">
      <c r="A429" s="70">
        <f t="shared" si="29"/>
        <v>415</v>
      </c>
      <c r="B429" s="303">
        <f t="shared" si="30"/>
        <v>0</v>
      </c>
      <c r="C429" s="122"/>
      <c r="D429" s="532"/>
      <c r="E429" s="106"/>
      <c r="F429" s="106"/>
      <c r="G429" s="4"/>
      <c r="H429" s="40"/>
      <c r="I429" s="60"/>
      <c r="J429" s="8"/>
      <c r="K429" s="237">
        <f t="shared" si="31"/>
        <v>0</v>
      </c>
      <c r="L429" s="95">
        <f t="shared" si="33"/>
        <v>0</v>
      </c>
      <c r="M429" s="352">
        <f t="shared" si="32"/>
        <v>0</v>
      </c>
      <c r="N429" s="9"/>
      <c r="O429" s="32">
        <f t="shared" si="34"/>
        <v>0</v>
      </c>
      <c r="P429" s="32">
        <f t="shared" si="35"/>
        <v>0</v>
      </c>
      <c r="Q429" s="32">
        <f t="shared" si="36"/>
        <v>0</v>
      </c>
    </row>
    <row r="430" spans="1:17" x14ac:dyDescent="0.2">
      <c r="A430" s="70">
        <f t="shared" si="29"/>
        <v>416</v>
      </c>
      <c r="B430" s="303">
        <f t="shared" si="30"/>
        <v>0</v>
      </c>
      <c r="C430" s="122"/>
      <c r="D430" s="532"/>
      <c r="E430" s="106"/>
      <c r="F430" s="106"/>
      <c r="G430" s="4"/>
      <c r="H430" s="40"/>
      <c r="I430" s="60"/>
      <c r="J430" s="8"/>
      <c r="K430" s="237">
        <f t="shared" si="31"/>
        <v>0</v>
      </c>
      <c r="L430" s="95">
        <f t="shared" si="33"/>
        <v>0</v>
      </c>
      <c r="M430" s="352">
        <f t="shared" si="32"/>
        <v>0</v>
      </c>
      <c r="N430" s="9"/>
      <c r="O430" s="32">
        <f t="shared" si="34"/>
        <v>0</v>
      </c>
      <c r="P430" s="32">
        <f t="shared" si="35"/>
        <v>0</v>
      </c>
      <c r="Q430" s="32">
        <f t="shared" si="36"/>
        <v>0</v>
      </c>
    </row>
    <row r="431" spans="1:17" x14ac:dyDescent="0.2">
      <c r="A431" s="70">
        <f t="shared" si="29"/>
        <v>417</v>
      </c>
      <c r="B431" s="303">
        <f t="shared" si="30"/>
        <v>0</v>
      </c>
      <c r="C431" s="122"/>
      <c r="D431" s="532"/>
      <c r="E431" s="106"/>
      <c r="F431" s="106"/>
      <c r="G431" s="4"/>
      <c r="H431" s="40"/>
      <c r="I431" s="60"/>
      <c r="J431" s="8"/>
      <c r="K431" s="237">
        <f t="shared" si="31"/>
        <v>0</v>
      </c>
      <c r="L431" s="95">
        <f t="shared" si="33"/>
        <v>0</v>
      </c>
      <c r="M431" s="352">
        <f t="shared" si="32"/>
        <v>0</v>
      </c>
      <c r="N431" s="9"/>
      <c r="O431" s="32">
        <f t="shared" si="34"/>
        <v>0</v>
      </c>
      <c r="P431" s="32">
        <f t="shared" si="35"/>
        <v>0</v>
      </c>
      <c r="Q431" s="32">
        <f t="shared" si="36"/>
        <v>0</v>
      </c>
    </row>
    <row r="432" spans="1:17" x14ac:dyDescent="0.2">
      <c r="A432" s="70">
        <f t="shared" si="29"/>
        <v>418</v>
      </c>
      <c r="B432" s="303">
        <f t="shared" si="30"/>
        <v>0</v>
      </c>
      <c r="C432" s="122"/>
      <c r="D432" s="532"/>
      <c r="E432" s="106"/>
      <c r="F432" s="106"/>
      <c r="G432" s="4"/>
      <c r="H432" s="40"/>
      <c r="I432" s="60"/>
      <c r="J432" s="8"/>
      <c r="K432" s="237">
        <f t="shared" si="31"/>
        <v>0</v>
      </c>
      <c r="L432" s="95">
        <f t="shared" si="33"/>
        <v>0</v>
      </c>
      <c r="M432" s="352">
        <f t="shared" si="32"/>
        <v>0</v>
      </c>
      <c r="N432" s="9"/>
      <c r="O432" s="32">
        <f t="shared" si="34"/>
        <v>0</v>
      </c>
      <c r="P432" s="32">
        <f t="shared" si="35"/>
        <v>0</v>
      </c>
      <c r="Q432" s="32">
        <f t="shared" si="36"/>
        <v>0</v>
      </c>
    </row>
    <row r="433" spans="1:17" x14ac:dyDescent="0.2">
      <c r="A433" s="70">
        <f t="shared" si="29"/>
        <v>419</v>
      </c>
      <c r="B433" s="303">
        <f t="shared" si="30"/>
        <v>0</v>
      </c>
      <c r="C433" s="122"/>
      <c r="D433" s="532"/>
      <c r="E433" s="106"/>
      <c r="F433" s="106"/>
      <c r="G433" s="4"/>
      <c r="H433" s="40"/>
      <c r="I433" s="60"/>
      <c r="J433" s="8"/>
      <c r="K433" s="237">
        <f t="shared" si="31"/>
        <v>0</v>
      </c>
      <c r="L433" s="95">
        <f t="shared" si="33"/>
        <v>0</v>
      </c>
      <c r="M433" s="352">
        <f t="shared" si="32"/>
        <v>0</v>
      </c>
      <c r="N433" s="9"/>
      <c r="O433" s="32">
        <f t="shared" si="34"/>
        <v>0</v>
      </c>
      <c r="P433" s="32">
        <f t="shared" si="35"/>
        <v>0</v>
      </c>
      <c r="Q433" s="32">
        <f t="shared" si="36"/>
        <v>0</v>
      </c>
    </row>
    <row r="434" spans="1:17" x14ac:dyDescent="0.2">
      <c r="A434" s="70">
        <f t="shared" si="29"/>
        <v>420</v>
      </c>
      <c r="B434" s="303">
        <f t="shared" si="30"/>
        <v>0</v>
      </c>
      <c r="C434" s="122"/>
      <c r="D434" s="532"/>
      <c r="E434" s="106"/>
      <c r="F434" s="106"/>
      <c r="G434" s="4"/>
      <c r="H434" s="40"/>
      <c r="I434" s="60"/>
      <c r="J434" s="8"/>
      <c r="K434" s="237">
        <f t="shared" si="31"/>
        <v>0</v>
      </c>
      <c r="L434" s="95">
        <f t="shared" si="33"/>
        <v>0</v>
      </c>
      <c r="M434" s="352">
        <f t="shared" si="32"/>
        <v>0</v>
      </c>
      <c r="N434" s="9"/>
      <c r="O434" s="32">
        <f t="shared" si="34"/>
        <v>0</v>
      </c>
      <c r="P434" s="32">
        <f t="shared" si="35"/>
        <v>0</v>
      </c>
      <c r="Q434" s="32">
        <f t="shared" si="36"/>
        <v>0</v>
      </c>
    </row>
    <row r="435" spans="1:17" x14ac:dyDescent="0.2">
      <c r="A435" s="70">
        <f t="shared" si="29"/>
        <v>421</v>
      </c>
      <c r="B435" s="303">
        <f t="shared" si="30"/>
        <v>0</v>
      </c>
      <c r="C435" s="122"/>
      <c r="D435" s="532"/>
      <c r="E435" s="106"/>
      <c r="F435" s="106"/>
      <c r="G435" s="4"/>
      <c r="H435" s="40"/>
      <c r="I435" s="60"/>
      <c r="J435" s="8"/>
      <c r="K435" s="237">
        <f t="shared" si="31"/>
        <v>0</v>
      </c>
      <c r="L435" s="95">
        <f t="shared" si="33"/>
        <v>0</v>
      </c>
      <c r="M435" s="352">
        <f t="shared" si="32"/>
        <v>0</v>
      </c>
      <c r="N435" s="9"/>
      <c r="O435" s="32">
        <f t="shared" si="34"/>
        <v>0</v>
      </c>
      <c r="P435" s="32">
        <f t="shared" si="35"/>
        <v>0</v>
      </c>
      <c r="Q435" s="32">
        <f t="shared" si="36"/>
        <v>0</v>
      </c>
    </row>
    <row r="436" spans="1:17" x14ac:dyDescent="0.2">
      <c r="A436" s="70">
        <f t="shared" si="29"/>
        <v>422</v>
      </c>
      <c r="B436" s="303">
        <f t="shared" si="30"/>
        <v>0</v>
      </c>
      <c r="C436" s="122"/>
      <c r="D436" s="532"/>
      <c r="E436" s="106"/>
      <c r="F436" s="106"/>
      <c r="G436" s="4"/>
      <c r="H436" s="40"/>
      <c r="I436" s="60"/>
      <c r="J436" s="8"/>
      <c r="K436" s="237">
        <f t="shared" si="31"/>
        <v>0</v>
      </c>
      <c r="L436" s="95">
        <f t="shared" si="33"/>
        <v>0</v>
      </c>
      <c r="M436" s="352">
        <f t="shared" si="32"/>
        <v>0</v>
      </c>
      <c r="N436" s="9"/>
      <c r="O436" s="32">
        <f t="shared" si="34"/>
        <v>0</v>
      </c>
      <c r="P436" s="32">
        <f t="shared" si="35"/>
        <v>0</v>
      </c>
      <c r="Q436" s="32">
        <f t="shared" si="36"/>
        <v>0</v>
      </c>
    </row>
    <row r="437" spans="1:17" x14ac:dyDescent="0.2">
      <c r="A437" s="70">
        <f t="shared" si="29"/>
        <v>423</v>
      </c>
      <c r="B437" s="303">
        <f t="shared" si="30"/>
        <v>0</v>
      </c>
      <c r="C437" s="122"/>
      <c r="D437" s="532"/>
      <c r="E437" s="106"/>
      <c r="F437" s="106"/>
      <c r="G437" s="4"/>
      <c r="H437" s="40"/>
      <c r="I437" s="60"/>
      <c r="J437" s="8"/>
      <c r="K437" s="237">
        <f t="shared" si="31"/>
        <v>0</v>
      </c>
      <c r="L437" s="95">
        <f t="shared" si="33"/>
        <v>0</v>
      </c>
      <c r="M437" s="352">
        <f t="shared" si="32"/>
        <v>0</v>
      </c>
      <c r="N437" s="9"/>
      <c r="O437" s="32">
        <f t="shared" si="34"/>
        <v>0</v>
      </c>
      <c r="P437" s="32">
        <f t="shared" si="35"/>
        <v>0</v>
      </c>
      <c r="Q437" s="32">
        <f t="shared" si="36"/>
        <v>0</v>
      </c>
    </row>
    <row r="438" spans="1:17" x14ac:dyDescent="0.2">
      <c r="A438" s="70">
        <f t="shared" si="29"/>
        <v>424</v>
      </c>
      <c r="B438" s="303">
        <f t="shared" si="30"/>
        <v>0</v>
      </c>
      <c r="C438" s="122"/>
      <c r="D438" s="532"/>
      <c r="E438" s="106"/>
      <c r="F438" s="106"/>
      <c r="G438" s="4"/>
      <c r="H438" s="40"/>
      <c r="I438" s="60"/>
      <c r="J438" s="8"/>
      <c r="K438" s="237">
        <f t="shared" si="31"/>
        <v>0</v>
      </c>
      <c r="L438" s="95">
        <f t="shared" si="33"/>
        <v>0</v>
      </c>
      <c r="M438" s="352">
        <f t="shared" si="32"/>
        <v>0</v>
      </c>
      <c r="N438" s="9"/>
      <c r="O438" s="32">
        <f t="shared" si="34"/>
        <v>0</v>
      </c>
      <c r="P438" s="32">
        <f t="shared" si="35"/>
        <v>0</v>
      </c>
      <c r="Q438" s="32">
        <f t="shared" si="36"/>
        <v>0</v>
      </c>
    </row>
    <row r="439" spans="1:17" x14ac:dyDescent="0.2">
      <c r="A439" s="70">
        <f t="shared" si="0"/>
        <v>425</v>
      </c>
      <c r="B439" s="303">
        <f t="shared" si="22"/>
        <v>0</v>
      </c>
      <c r="C439" s="122"/>
      <c r="D439" s="532"/>
      <c r="E439" s="106"/>
      <c r="F439" s="106"/>
      <c r="G439" s="4"/>
      <c r="H439" s="40"/>
      <c r="I439" s="60"/>
      <c r="J439" s="8"/>
      <c r="K439" s="237">
        <f t="shared" si="23"/>
        <v>0</v>
      </c>
      <c r="L439" s="95">
        <f t="shared" si="25"/>
        <v>0</v>
      </c>
      <c r="M439" s="352">
        <f t="shared" si="24"/>
        <v>0</v>
      </c>
      <c r="N439" s="9"/>
      <c r="O439" s="32">
        <f t="shared" si="26"/>
        <v>0</v>
      </c>
      <c r="P439" s="32">
        <f t="shared" si="27"/>
        <v>0</v>
      </c>
      <c r="Q439" s="32">
        <f t="shared" si="28"/>
        <v>0</v>
      </c>
    </row>
    <row r="440" spans="1:17" x14ac:dyDescent="0.2">
      <c r="A440" s="70">
        <f t="shared" si="0"/>
        <v>426</v>
      </c>
      <c r="B440" s="303">
        <f t="shared" si="22"/>
        <v>0</v>
      </c>
      <c r="C440" s="122"/>
      <c r="D440" s="532"/>
      <c r="E440" s="106"/>
      <c r="F440" s="106"/>
      <c r="G440" s="4"/>
      <c r="H440" s="40"/>
      <c r="I440" s="60"/>
      <c r="J440" s="8"/>
      <c r="K440" s="237">
        <f t="shared" si="23"/>
        <v>0</v>
      </c>
      <c r="L440" s="95">
        <f t="shared" si="25"/>
        <v>0</v>
      </c>
      <c r="M440" s="352">
        <f t="shared" si="24"/>
        <v>0</v>
      </c>
      <c r="N440" s="9"/>
      <c r="O440" s="32">
        <f t="shared" si="26"/>
        <v>0</v>
      </c>
      <c r="P440" s="32">
        <f t="shared" si="27"/>
        <v>0</v>
      </c>
      <c r="Q440" s="32">
        <f t="shared" si="28"/>
        <v>0</v>
      </c>
    </row>
    <row r="441" spans="1:17" x14ac:dyDescent="0.2">
      <c r="A441" s="70">
        <f t="shared" si="0"/>
        <v>427</v>
      </c>
      <c r="B441" s="303">
        <f t="shared" si="22"/>
        <v>0</v>
      </c>
      <c r="C441" s="122"/>
      <c r="D441" s="532"/>
      <c r="E441" s="106"/>
      <c r="F441" s="106"/>
      <c r="G441" s="4"/>
      <c r="H441" s="40"/>
      <c r="I441" s="60"/>
      <c r="J441" s="8"/>
      <c r="K441" s="237">
        <f t="shared" si="23"/>
        <v>0</v>
      </c>
      <c r="L441" s="95">
        <f t="shared" si="25"/>
        <v>0</v>
      </c>
      <c r="M441" s="352">
        <f t="shared" si="24"/>
        <v>0</v>
      </c>
      <c r="N441" s="9"/>
      <c r="O441" s="32">
        <f t="shared" si="26"/>
        <v>0</v>
      </c>
      <c r="P441" s="32">
        <f t="shared" si="27"/>
        <v>0</v>
      </c>
      <c r="Q441" s="32">
        <f t="shared" si="28"/>
        <v>0</v>
      </c>
    </row>
    <row r="442" spans="1:17" x14ac:dyDescent="0.2">
      <c r="A442" s="70">
        <f t="shared" si="0"/>
        <v>428</v>
      </c>
      <c r="B442" s="303">
        <f t="shared" si="22"/>
        <v>0</v>
      </c>
      <c r="C442" s="122"/>
      <c r="D442" s="532"/>
      <c r="E442" s="106"/>
      <c r="F442" s="106"/>
      <c r="G442" s="4"/>
      <c r="H442" s="40"/>
      <c r="I442" s="60"/>
      <c r="J442" s="8"/>
      <c r="K442" s="237">
        <f t="shared" si="23"/>
        <v>0</v>
      </c>
      <c r="L442" s="95">
        <f t="shared" si="25"/>
        <v>0</v>
      </c>
      <c r="M442" s="352">
        <f t="shared" si="24"/>
        <v>0</v>
      </c>
      <c r="N442" s="9"/>
      <c r="O442" s="32">
        <f t="shared" si="26"/>
        <v>0</v>
      </c>
      <c r="P442" s="32">
        <f t="shared" si="27"/>
        <v>0</v>
      </c>
      <c r="Q442" s="32">
        <f t="shared" si="28"/>
        <v>0</v>
      </c>
    </row>
    <row r="443" spans="1:17" x14ac:dyDescent="0.2">
      <c r="A443" s="70">
        <f t="shared" si="0"/>
        <v>429</v>
      </c>
      <c r="B443" s="303">
        <f t="shared" si="22"/>
        <v>0</v>
      </c>
      <c r="C443" s="122"/>
      <c r="D443" s="532"/>
      <c r="E443" s="106"/>
      <c r="F443" s="106"/>
      <c r="G443" s="4"/>
      <c r="H443" s="40"/>
      <c r="I443" s="60"/>
      <c r="J443" s="8"/>
      <c r="K443" s="237">
        <f t="shared" si="23"/>
        <v>0</v>
      </c>
      <c r="L443" s="95">
        <f t="shared" si="25"/>
        <v>0</v>
      </c>
      <c r="M443" s="352">
        <f t="shared" si="24"/>
        <v>0</v>
      </c>
      <c r="N443" s="9"/>
      <c r="O443" s="32">
        <f t="shared" si="26"/>
        <v>0</v>
      </c>
      <c r="P443" s="32">
        <f t="shared" si="27"/>
        <v>0</v>
      </c>
      <c r="Q443" s="32">
        <f t="shared" si="28"/>
        <v>0</v>
      </c>
    </row>
    <row r="444" spans="1:17" x14ac:dyDescent="0.2">
      <c r="A444" s="70">
        <f t="shared" si="0"/>
        <v>430</v>
      </c>
      <c r="B444" s="303">
        <f t="shared" si="22"/>
        <v>0</v>
      </c>
      <c r="C444" s="122"/>
      <c r="D444" s="532"/>
      <c r="E444" s="106"/>
      <c r="F444" s="106"/>
      <c r="G444" s="4"/>
      <c r="H444" s="40"/>
      <c r="I444" s="60"/>
      <c r="J444" s="8"/>
      <c r="K444" s="237">
        <f t="shared" si="23"/>
        <v>0</v>
      </c>
      <c r="L444" s="95">
        <f t="shared" si="25"/>
        <v>0</v>
      </c>
      <c r="M444" s="352">
        <f t="shared" si="24"/>
        <v>0</v>
      </c>
      <c r="N444" s="9"/>
      <c r="O444" s="32">
        <f t="shared" si="26"/>
        <v>0</v>
      </c>
      <c r="P444" s="32">
        <f t="shared" si="27"/>
        <v>0</v>
      </c>
      <c r="Q444" s="32">
        <f t="shared" si="28"/>
        <v>0</v>
      </c>
    </row>
    <row r="445" spans="1:17" x14ac:dyDescent="0.2">
      <c r="A445" s="70">
        <f t="shared" si="0"/>
        <v>431</v>
      </c>
      <c r="B445" s="303">
        <f t="shared" si="22"/>
        <v>0</v>
      </c>
      <c r="C445" s="122"/>
      <c r="D445" s="532"/>
      <c r="E445" s="106"/>
      <c r="F445" s="106"/>
      <c r="G445" s="4"/>
      <c r="H445" s="40"/>
      <c r="I445" s="60"/>
      <c r="J445" s="8"/>
      <c r="K445" s="237">
        <f t="shared" si="23"/>
        <v>0</v>
      </c>
      <c r="L445" s="95">
        <f t="shared" si="25"/>
        <v>0</v>
      </c>
      <c r="M445" s="352">
        <f t="shared" si="24"/>
        <v>0</v>
      </c>
      <c r="N445" s="9"/>
      <c r="O445" s="32">
        <f t="shared" si="26"/>
        <v>0</v>
      </c>
      <c r="P445" s="32">
        <f t="shared" si="27"/>
        <v>0</v>
      </c>
      <c r="Q445" s="32">
        <f t="shared" si="28"/>
        <v>0</v>
      </c>
    </row>
    <row r="446" spans="1:17" x14ac:dyDescent="0.2">
      <c r="A446" s="70">
        <f t="shared" si="0"/>
        <v>432</v>
      </c>
      <c r="B446" s="303">
        <f t="shared" si="22"/>
        <v>0</v>
      </c>
      <c r="C446" s="122"/>
      <c r="D446" s="532"/>
      <c r="E446" s="106"/>
      <c r="F446" s="106"/>
      <c r="G446" s="4"/>
      <c r="H446" s="40"/>
      <c r="I446" s="60"/>
      <c r="J446" s="8"/>
      <c r="K446" s="237">
        <f t="shared" si="23"/>
        <v>0</v>
      </c>
      <c r="L446" s="95">
        <f t="shared" si="25"/>
        <v>0</v>
      </c>
      <c r="M446" s="352">
        <f t="shared" si="24"/>
        <v>0</v>
      </c>
      <c r="N446" s="9"/>
      <c r="O446" s="32">
        <f t="shared" si="26"/>
        <v>0</v>
      </c>
      <c r="P446" s="32">
        <f t="shared" si="27"/>
        <v>0</v>
      </c>
      <c r="Q446" s="32">
        <f t="shared" si="28"/>
        <v>0</v>
      </c>
    </row>
    <row r="447" spans="1:17" x14ac:dyDescent="0.2">
      <c r="A447" s="70">
        <f t="shared" si="0"/>
        <v>433</v>
      </c>
      <c r="B447" s="303">
        <f t="shared" si="22"/>
        <v>0</v>
      </c>
      <c r="C447" s="122"/>
      <c r="D447" s="532"/>
      <c r="E447" s="106"/>
      <c r="F447" s="106"/>
      <c r="G447" s="4"/>
      <c r="H447" s="40"/>
      <c r="I447" s="60"/>
      <c r="J447" s="8"/>
      <c r="K447" s="237">
        <f t="shared" si="23"/>
        <v>0</v>
      </c>
      <c r="L447" s="95">
        <f t="shared" si="25"/>
        <v>0</v>
      </c>
      <c r="M447" s="352">
        <f t="shared" si="24"/>
        <v>0</v>
      </c>
      <c r="N447" s="9"/>
      <c r="O447" s="32">
        <f t="shared" si="26"/>
        <v>0</v>
      </c>
      <c r="P447" s="32">
        <f t="shared" si="27"/>
        <v>0</v>
      </c>
      <c r="Q447" s="32">
        <f t="shared" si="28"/>
        <v>0</v>
      </c>
    </row>
    <row r="448" spans="1:17" x14ac:dyDescent="0.2">
      <c r="A448" s="70">
        <f t="shared" si="0"/>
        <v>434</v>
      </c>
      <c r="B448" s="303">
        <f t="shared" si="22"/>
        <v>0</v>
      </c>
      <c r="C448" s="122"/>
      <c r="D448" s="532"/>
      <c r="E448" s="106"/>
      <c r="F448" s="106"/>
      <c r="G448" s="4"/>
      <c r="H448" s="40"/>
      <c r="I448" s="60"/>
      <c r="J448" s="8"/>
      <c r="K448" s="237">
        <f t="shared" si="23"/>
        <v>0</v>
      </c>
      <c r="L448" s="95">
        <f t="shared" si="25"/>
        <v>0</v>
      </c>
      <c r="M448" s="352">
        <f t="shared" si="24"/>
        <v>0</v>
      </c>
      <c r="N448" s="9"/>
      <c r="O448" s="32">
        <f t="shared" si="26"/>
        <v>0</v>
      </c>
      <c r="P448" s="32">
        <f t="shared" si="27"/>
        <v>0</v>
      </c>
      <c r="Q448" s="32">
        <f t="shared" si="28"/>
        <v>0</v>
      </c>
    </row>
    <row r="449" spans="1:17" x14ac:dyDescent="0.2">
      <c r="A449" s="70">
        <f t="shared" si="0"/>
        <v>435</v>
      </c>
      <c r="B449" s="303">
        <f t="shared" si="22"/>
        <v>0</v>
      </c>
      <c r="C449" s="122"/>
      <c r="D449" s="532"/>
      <c r="E449" s="106"/>
      <c r="F449" s="106"/>
      <c r="G449" s="4"/>
      <c r="H449" s="40"/>
      <c r="I449" s="60"/>
      <c r="J449" s="8"/>
      <c r="K449" s="237">
        <f t="shared" si="23"/>
        <v>0</v>
      </c>
      <c r="L449" s="95">
        <f t="shared" si="25"/>
        <v>0</v>
      </c>
      <c r="M449" s="352">
        <f t="shared" si="24"/>
        <v>0</v>
      </c>
      <c r="N449" s="9"/>
      <c r="O449" s="32">
        <f t="shared" si="26"/>
        <v>0</v>
      </c>
      <c r="P449" s="32">
        <f t="shared" si="27"/>
        <v>0</v>
      </c>
      <c r="Q449" s="32">
        <f t="shared" si="28"/>
        <v>0</v>
      </c>
    </row>
    <row r="450" spans="1:17" x14ac:dyDescent="0.2">
      <c r="A450" s="70">
        <f t="shared" si="0"/>
        <v>436</v>
      </c>
      <c r="B450" s="303">
        <f t="shared" si="22"/>
        <v>0</v>
      </c>
      <c r="C450" s="122"/>
      <c r="D450" s="532"/>
      <c r="E450" s="106"/>
      <c r="F450" s="106"/>
      <c r="G450" s="4"/>
      <c r="H450" s="40"/>
      <c r="I450" s="60"/>
      <c r="J450" s="8"/>
      <c r="K450" s="237">
        <f t="shared" si="23"/>
        <v>0</v>
      </c>
      <c r="L450" s="95">
        <f t="shared" si="25"/>
        <v>0</v>
      </c>
      <c r="M450" s="352">
        <f t="shared" si="24"/>
        <v>0</v>
      </c>
      <c r="N450" s="9"/>
      <c r="O450" s="32">
        <f t="shared" si="26"/>
        <v>0</v>
      </c>
      <c r="P450" s="32">
        <f t="shared" si="27"/>
        <v>0</v>
      </c>
      <c r="Q450" s="32">
        <f t="shared" si="28"/>
        <v>0</v>
      </c>
    </row>
    <row r="451" spans="1:17" x14ac:dyDescent="0.2">
      <c r="A451" s="70">
        <f t="shared" si="0"/>
        <v>437</v>
      </c>
      <c r="B451" s="303">
        <f t="shared" si="22"/>
        <v>0</v>
      </c>
      <c r="C451" s="122"/>
      <c r="D451" s="532"/>
      <c r="E451" s="106"/>
      <c r="F451" s="106"/>
      <c r="G451" s="4"/>
      <c r="H451" s="40"/>
      <c r="I451" s="60"/>
      <c r="J451" s="8"/>
      <c r="K451" s="237">
        <f t="shared" si="23"/>
        <v>0</v>
      </c>
      <c r="L451" s="95">
        <f t="shared" si="25"/>
        <v>0</v>
      </c>
      <c r="M451" s="352">
        <f t="shared" si="24"/>
        <v>0</v>
      </c>
      <c r="N451" s="9"/>
      <c r="O451" s="32">
        <f t="shared" si="26"/>
        <v>0</v>
      </c>
      <c r="P451" s="32">
        <f t="shared" si="27"/>
        <v>0</v>
      </c>
      <c r="Q451" s="32">
        <f t="shared" si="28"/>
        <v>0</v>
      </c>
    </row>
    <row r="452" spans="1:17" x14ac:dyDescent="0.2">
      <c r="A452" s="70">
        <f t="shared" si="0"/>
        <v>438</v>
      </c>
      <c r="B452" s="303">
        <f t="shared" si="22"/>
        <v>0</v>
      </c>
      <c r="C452" s="122"/>
      <c r="D452" s="532"/>
      <c r="E452" s="106"/>
      <c r="F452" s="106"/>
      <c r="G452" s="4"/>
      <c r="H452" s="40"/>
      <c r="I452" s="60"/>
      <c r="J452" s="8"/>
      <c r="K452" s="237">
        <f t="shared" si="23"/>
        <v>0</v>
      </c>
      <c r="L452" s="95">
        <f t="shared" si="25"/>
        <v>0</v>
      </c>
      <c r="M452" s="352">
        <f t="shared" si="24"/>
        <v>0</v>
      </c>
      <c r="N452" s="9"/>
      <c r="O452" s="32">
        <f t="shared" si="26"/>
        <v>0</v>
      </c>
      <c r="P452" s="32">
        <f t="shared" si="27"/>
        <v>0</v>
      </c>
      <c r="Q452" s="32">
        <f t="shared" si="28"/>
        <v>0</v>
      </c>
    </row>
    <row r="453" spans="1:17" x14ac:dyDescent="0.2">
      <c r="A453" s="70">
        <f t="shared" si="0"/>
        <v>439</v>
      </c>
      <c r="B453" s="303">
        <f t="shared" si="22"/>
        <v>0</v>
      </c>
      <c r="C453" s="122"/>
      <c r="D453" s="532"/>
      <c r="E453" s="106"/>
      <c r="F453" s="106"/>
      <c r="G453" s="4"/>
      <c r="H453" s="40"/>
      <c r="I453" s="60"/>
      <c r="J453" s="8"/>
      <c r="K453" s="237">
        <f t="shared" si="23"/>
        <v>0</v>
      </c>
      <c r="L453" s="95">
        <f t="shared" si="25"/>
        <v>0</v>
      </c>
      <c r="M453" s="352">
        <f t="shared" si="24"/>
        <v>0</v>
      </c>
      <c r="N453" s="9"/>
      <c r="O453" s="32">
        <f t="shared" si="26"/>
        <v>0</v>
      </c>
      <c r="P453" s="32">
        <f t="shared" si="27"/>
        <v>0</v>
      </c>
      <c r="Q453" s="32">
        <f t="shared" si="28"/>
        <v>0</v>
      </c>
    </row>
    <row r="454" spans="1:17" x14ac:dyDescent="0.2">
      <c r="A454" s="70">
        <f t="shared" si="0"/>
        <v>440</v>
      </c>
      <c r="B454" s="303">
        <f t="shared" si="22"/>
        <v>0</v>
      </c>
      <c r="C454" s="122"/>
      <c r="D454" s="532"/>
      <c r="E454" s="106"/>
      <c r="F454" s="106"/>
      <c r="G454" s="4"/>
      <c r="H454" s="40"/>
      <c r="I454" s="60"/>
      <c r="J454" s="8"/>
      <c r="K454" s="237">
        <f t="shared" si="23"/>
        <v>0</v>
      </c>
      <c r="L454" s="95">
        <f t="shared" si="25"/>
        <v>0</v>
      </c>
      <c r="M454" s="352">
        <f t="shared" si="24"/>
        <v>0</v>
      </c>
      <c r="N454" s="9"/>
      <c r="O454" s="32">
        <f t="shared" si="26"/>
        <v>0</v>
      </c>
      <c r="P454" s="32">
        <f t="shared" si="27"/>
        <v>0</v>
      </c>
      <c r="Q454" s="32">
        <f t="shared" si="28"/>
        <v>0</v>
      </c>
    </row>
    <row r="455" spans="1:17" x14ac:dyDescent="0.2">
      <c r="A455" s="70">
        <f t="shared" ref="A455:A504" si="37">ROW()-Q4line</f>
        <v>441</v>
      </c>
      <c r="B455" s="303">
        <f t="shared" si="22"/>
        <v>0</v>
      </c>
      <c r="C455" s="122"/>
      <c r="D455" s="532"/>
      <c r="E455" s="106"/>
      <c r="F455" s="106"/>
      <c r="G455" s="4"/>
      <c r="H455" s="40"/>
      <c r="I455" s="60"/>
      <c r="J455" s="8"/>
      <c r="K455" s="237">
        <f t="shared" si="23"/>
        <v>0</v>
      </c>
      <c r="L455" s="95">
        <f t="shared" si="25"/>
        <v>0</v>
      </c>
      <c r="M455" s="352">
        <f t="shared" si="24"/>
        <v>0</v>
      </c>
      <c r="N455" s="9"/>
      <c r="O455" s="32">
        <f t="shared" si="26"/>
        <v>0</v>
      </c>
      <c r="P455" s="32">
        <f t="shared" si="27"/>
        <v>0</v>
      </c>
      <c r="Q455" s="32">
        <f t="shared" si="28"/>
        <v>0</v>
      </c>
    </row>
    <row r="456" spans="1:17" x14ac:dyDescent="0.2">
      <c r="A456" s="70">
        <f t="shared" si="37"/>
        <v>442</v>
      </c>
      <c r="B456" s="303">
        <f t="shared" si="22"/>
        <v>0</v>
      </c>
      <c r="C456" s="122"/>
      <c r="D456" s="532"/>
      <c r="E456" s="106"/>
      <c r="F456" s="106"/>
      <c r="G456" s="4"/>
      <c r="H456" s="40"/>
      <c r="I456" s="60"/>
      <c r="J456" s="8"/>
      <c r="K456" s="237">
        <f t="shared" si="23"/>
        <v>0</v>
      </c>
      <c r="L456" s="95">
        <f t="shared" si="25"/>
        <v>0</v>
      </c>
      <c r="M456" s="352">
        <f t="shared" si="24"/>
        <v>0</v>
      </c>
      <c r="N456" s="9"/>
      <c r="O456" s="32">
        <f t="shared" si="26"/>
        <v>0</v>
      </c>
      <c r="P456" s="32">
        <f t="shared" si="27"/>
        <v>0</v>
      </c>
      <c r="Q456" s="32">
        <f t="shared" si="28"/>
        <v>0</v>
      </c>
    </row>
    <row r="457" spans="1:17" x14ac:dyDescent="0.2">
      <c r="A457" s="70">
        <f t="shared" si="37"/>
        <v>443</v>
      </c>
      <c r="B457" s="303">
        <f t="shared" si="22"/>
        <v>0</v>
      </c>
      <c r="C457" s="122"/>
      <c r="D457" s="532"/>
      <c r="E457" s="106"/>
      <c r="F457" s="106"/>
      <c r="G457" s="4"/>
      <c r="H457" s="40"/>
      <c r="I457" s="60"/>
      <c r="J457" s="8"/>
      <c r="K457" s="237">
        <f t="shared" si="23"/>
        <v>0</v>
      </c>
      <c r="L457" s="95">
        <f t="shared" si="25"/>
        <v>0</v>
      </c>
      <c r="M457" s="352">
        <f t="shared" si="24"/>
        <v>0</v>
      </c>
      <c r="N457" s="9"/>
      <c r="O457" s="32">
        <f t="shared" si="26"/>
        <v>0</v>
      </c>
      <c r="P457" s="32">
        <f t="shared" si="27"/>
        <v>0</v>
      </c>
      <c r="Q457" s="32">
        <f t="shared" si="28"/>
        <v>0</v>
      </c>
    </row>
    <row r="458" spans="1:17" x14ac:dyDescent="0.2">
      <c r="A458" s="70">
        <f t="shared" si="37"/>
        <v>444</v>
      </c>
      <c r="B458" s="303">
        <f t="shared" si="22"/>
        <v>0</v>
      </c>
      <c r="C458" s="122"/>
      <c r="D458" s="532"/>
      <c r="E458" s="106"/>
      <c r="F458" s="106"/>
      <c r="G458" s="4"/>
      <c r="H458" s="40"/>
      <c r="I458" s="60"/>
      <c r="J458" s="8"/>
      <c r="K458" s="237">
        <f t="shared" si="23"/>
        <v>0</v>
      </c>
      <c r="L458" s="95">
        <f t="shared" si="25"/>
        <v>0</v>
      </c>
      <c r="M458" s="352">
        <f t="shared" si="24"/>
        <v>0</v>
      </c>
      <c r="N458" s="9"/>
      <c r="O458" s="32">
        <f t="shared" si="26"/>
        <v>0</v>
      </c>
      <c r="P458" s="32">
        <f t="shared" si="27"/>
        <v>0</v>
      </c>
      <c r="Q458" s="32">
        <f t="shared" si="28"/>
        <v>0</v>
      </c>
    </row>
    <row r="459" spans="1:17" x14ac:dyDescent="0.2">
      <c r="A459" s="70">
        <f t="shared" si="37"/>
        <v>445</v>
      </c>
      <c r="B459" s="303">
        <f t="shared" si="22"/>
        <v>0</v>
      </c>
      <c r="C459" s="122"/>
      <c r="D459" s="532"/>
      <c r="E459" s="106"/>
      <c r="F459" s="106"/>
      <c r="G459" s="4"/>
      <c r="H459" s="40"/>
      <c r="I459" s="60"/>
      <c r="J459" s="8"/>
      <c r="K459" s="237">
        <f t="shared" si="23"/>
        <v>0</v>
      </c>
      <c r="L459" s="95">
        <f t="shared" si="25"/>
        <v>0</v>
      </c>
      <c r="M459" s="352">
        <f t="shared" si="24"/>
        <v>0</v>
      </c>
      <c r="N459" s="9"/>
      <c r="O459" s="32">
        <f t="shared" si="26"/>
        <v>0</v>
      </c>
      <c r="P459" s="32">
        <f t="shared" si="27"/>
        <v>0</v>
      </c>
      <c r="Q459" s="32">
        <f t="shared" si="28"/>
        <v>0</v>
      </c>
    </row>
    <row r="460" spans="1:17" x14ac:dyDescent="0.2">
      <c r="A460" s="70">
        <f t="shared" si="37"/>
        <v>446</v>
      </c>
      <c r="B460" s="303">
        <f t="shared" si="22"/>
        <v>0</v>
      </c>
      <c r="C460" s="122"/>
      <c r="D460" s="532"/>
      <c r="E460" s="106"/>
      <c r="F460" s="106"/>
      <c r="G460" s="4"/>
      <c r="H460" s="40"/>
      <c r="I460" s="60"/>
      <c r="J460" s="8"/>
      <c r="K460" s="237">
        <f t="shared" si="23"/>
        <v>0</v>
      </c>
      <c r="L460" s="95">
        <f t="shared" si="25"/>
        <v>0</v>
      </c>
      <c r="M460" s="352">
        <f t="shared" si="24"/>
        <v>0</v>
      </c>
      <c r="N460" s="9"/>
      <c r="O460" s="32">
        <f t="shared" si="26"/>
        <v>0</v>
      </c>
      <c r="P460" s="32">
        <f t="shared" si="27"/>
        <v>0</v>
      </c>
      <c r="Q460" s="32">
        <f t="shared" si="28"/>
        <v>0</v>
      </c>
    </row>
    <row r="461" spans="1:17" x14ac:dyDescent="0.2">
      <c r="A461" s="70">
        <f t="shared" si="37"/>
        <v>447</v>
      </c>
      <c r="B461" s="303">
        <f t="shared" si="22"/>
        <v>0</v>
      </c>
      <c r="C461" s="122"/>
      <c r="D461" s="532"/>
      <c r="E461" s="106"/>
      <c r="F461" s="106"/>
      <c r="G461" s="4"/>
      <c r="H461" s="40"/>
      <c r="I461" s="60"/>
      <c r="J461" s="8"/>
      <c r="K461" s="237">
        <f t="shared" si="23"/>
        <v>0</v>
      </c>
      <c r="L461" s="95">
        <f t="shared" si="25"/>
        <v>0</v>
      </c>
      <c r="M461" s="352">
        <f t="shared" si="24"/>
        <v>0</v>
      </c>
      <c r="N461" s="9"/>
      <c r="O461" s="32">
        <f t="shared" si="26"/>
        <v>0</v>
      </c>
      <c r="P461" s="32">
        <f t="shared" si="27"/>
        <v>0</v>
      </c>
      <c r="Q461" s="32">
        <f t="shared" si="28"/>
        <v>0</v>
      </c>
    </row>
    <row r="462" spans="1:17" x14ac:dyDescent="0.2">
      <c r="A462" s="70">
        <f t="shared" si="37"/>
        <v>448</v>
      </c>
      <c r="B462" s="303">
        <f t="shared" si="22"/>
        <v>0</v>
      </c>
      <c r="C462" s="122"/>
      <c r="D462" s="532"/>
      <c r="E462" s="106"/>
      <c r="F462" s="106"/>
      <c r="G462" s="4"/>
      <c r="H462" s="40"/>
      <c r="I462" s="60"/>
      <c r="J462" s="8"/>
      <c r="K462" s="237">
        <f t="shared" si="23"/>
        <v>0</v>
      </c>
      <c r="L462" s="95">
        <f t="shared" si="25"/>
        <v>0</v>
      </c>
      <c r="M462" s="352">
        <f t="shared" si="24"/>
        <v>0</v>
      </c>
      <c r="N462" s="9"/>
      <c r="O462" s="32">
        <f t="shared" si="26"/>
        <v>0</v>
      </c>
      <c r="P462" s="32">
        <f t="shared" si="27"/>
        <v>0</v>
      </c>
      <c r="Q462" s="32">
        <f t="shared" si="28"/>
        <v>0</v>
      </c>
    </row>
    <row r="463" spans="1:17" x14ac:dyDescent="0.2">
      <c r="A463" s="70">
        <f t="shared" si="37"/>
        <v>449</v>
      </c>
      <c r="B463" s="303">
        <f t="shared" si="22"/>
        <v>0</v>
      </c>
      <c r="C463" s="122"/>
      <c r="D463" s="532"/>
      <c r="E463" s="106"/>
      <c r="F463" s="106"/>
      <c r="G463" s="4"/>
      <c r="H463" s="40"/>
      <c r="I463" s="60"/>
      <c r="J463" s="8"/>
      <c r="K463" s="237">
        <f t="shared" si="23"/>
        <v>0</v>
      </c>
      <c r="L463" s="95">
        <f t="shared" si="25"/>
        <v>0</v>
      </c>
      <c r="M463" s="352">
        <f t="shared" si="24"/>
        <v>0</v>
      </c>
      <c r="N463" s="9"/>
      <c r="O463" s="32">
        <f t="shared" si="26"/>
        <v>0</v>
      </c>
      <c r="P463" s="32">
        <f t="shared" si="27"/>
        <v>0</v>
      </c>
      <c r="Q463" s="32">
        <f t="shared" si="28"/>
        <v>0</v>
      </c>
    </row>
    <row r="464" spans="1:17" x14ac:dyDescent="0.2">
      <c r="A464" s="70">
        <f t="shared" si="37"/>
        <v>450</v>
      </c>
      <c r="B464" s="303">
        <f t="shared" si="22"/>
        <v>0</v>
      </c>
      <c r="C464" s="122"/>
      <c r="D464" s="532"/>
      <c r="E464" s="106"/>
      <c r="F464" s="106"/>
      <c r="G464" s="4"/>
      <c r="H464" s="40"/>
      <c r="I464" s="60"/>
      <c r="J464" s="8"/>
      <c r="K464" s="237">
        <f t="shared" si="23"/>
        <v>0</v>
      </c>
      <c r="L464" s="95">
        <f t="shared" si="25"/>
        <v>0</v>
      </c>
      <c r="M464" s="352">
        <f t="shared" si="24"/>
        <v>0</v>
      </c>
      <c r="N464" s="9"/>
      <c r="O464" s="32">
        <f t="shared" si="26"/>
        <v>0</v>
      </c>
      <c r="P464" s="32">
        <f t="shared" si="27"/>
        <v>0</v>
      </c>
      <c r="Q464" s="32">
        <f t="shared" si="28"/>
        <v>0</v>
      </c>
    </row>
    <row r="465" spans="1:17" x14ac:dyDescent="0.2">
      <c r="A465" s="70">
        <f t="shared" si="37"/>
        <v>451</v>
      </c>
      <c r="B465" s="303">
        <f t="shared" si="22"/>
        <v>0</v>
      </c>
      <c r="C465" s="122"/>
      <c r="D465" s="532"/>
      <c r="E465" s="106"/>
      <c r="F465" s="106"/>
      <c r="G465" s="4"/>
      <c r="H465" s="40"/>
      <c r="I465" s="60"/>
      <c r="J465" s="8"/>
      <c r="K465" s="237">
        <f t="shared" si="23"/>
        <v>0</v>
      </c>
      <c r="L465" s="95">
        <f t="shared" si="25"/>
        <v>0</v>
      </c>
      <c r="M465" s="352">
        <f t="shared" si="24"/>
        <v>0</v>
      </c>
      <c r="N465" s="9"/>
      <c r="O465" s="32">
        <f t="shared" si="26"/>
        <v>0</v>
      </c>
      <c r="P465" s="32">
        <f t="shared" si="27"/>
        <v>0</v>
      </c>
      <c r="Q465" s="32">
        <f t="shared" si="28"/>
        <v>0</v>
      </c>
    </row>
    <row r="466" spans="1:17" x14ac:dyDescent="0.2">
      <c r="A466" s="70">
        <f t="shared" si="37"/>
        <v>452</v>
      </c>
      <c r="B466" s="303">
        <f t="shared" ref="B466:B504" si="38">IF(ISBLANK(F466),0,VLOOKUP(TRIM(F466),AllVarieties,4,FALSE))</f>
        <v>0</v>
      </c>
      <c r="C466" s="122"/>
      <c r="D466" s="532"/>
      <c r="E466" s="106"/>
      <c r="F466" s="106"/>
      <c r="G466" s="4"/>
      <c r="H466" s="40"/>
      <c r="I466" s="60"/>
      <c r="J466" s="8"/>
      <c r="K466" s="237">
        <f t="shared" ref="K466:K504" si="39">IF(VALUE(G466)&lt;1,0,IF(VALUE(G466)&gt;17,0,VLOOKUP(VALUE(B466),T10Value,VALUE(G466)+1,FALSE)))</f>
        <v>0</v>
      </c>
      <c r="L466" s="95">
        <f t="shared" ref="L466:L504" si="40">ROUND(+H466,1)*K466</f>
        <v>0</v>
      </c>
      <c r="M466" s="352">
        <f t="shared" ref="M466:M504" si="41">+L466*PDArate</f>
        <v>0</v>
      </c>
      <c r="N466" s="9"/>
      <c r="O466" s="32">
        <f t="shared" ref="O466:O504" si="42">IF(+H466 &gt;0, IF(L466&lt;=0,1,0),0)</f>
        <v>0</v>
      </c>
      <c r="P466" s="32">
        <f t="shared" ref="P466:P504" si="43">IF(ISNA(+B466),1,0)</f>
        <v>0</v>
      </c>
      <c r="Q466" s="32">
        <f t="shared" ref="Q466:Q504" si="44">IF(ISERR(+B466),1,0)</f>
        <v>0</v>
      </c>
    </row>
    <row r="467" spans="1:17" x14ac:dyDescent="0.2">
      <c r="A467" s="70">
        <f t="shared" si="37"/>
        <v>453</v>
      </c>
      <c r="B467" s="303">
        <f t="shared" si="38"/>
        <v>0</v>
      </c>
      <c r="C467" s="122"/>
      <c r="D467" s="532"/>
      <c r="E467" s="106"/>
      <c r="F467" s="106"/>
      <c r="G467" s="4"/>
      <c r="H467" s="40"/>
      <c r="I467" s="60"/>
      <c r="J467" s="8"/>
      <c r="K467" s="237">
        <f t="shared" si="39"/>
        <v>0</v>
      </c>
      <c r="L467" s="95">
        <f t="shared" si="40"/>
        <v>0</v>
      </c>
      <c r="M467" s="352">
        <f t="shared" si="41"/>
        <v>0</v>
      </c>
      <c r="N467" s="9"/>
      <c r="O467" s="32">
        <f t="shared" si="42"/>
        <v>0</v>
      </c>
      <c r="P467" s="32">
        <f t="shared" si="43"/>
        <v>0</v>
      </c>
      <c r="Q467" s="32">
        <f t="shared" si="44"/>
        <v>0</v>
      </c>
    </row>
    <row r="468" spans="1:17" x14ac:dyDescent="0.2">
      <c r="A468" s="70">
        <f t="shared" si="37"/>
        <v>454</v>
      </c>
      <c r="B468" s="303">
        <f t="shared" si="38"/>
        <v>0</v>
      </c>
      <c r="C468" s="122"/>
      <c r="D468" s="532"/>
      <c r="E468" s="106"/>
      <c r="F468" s="106"/>
      <c r="G468" s="4"/>
      <c r="H468" s="40"/>
      <c r="I468" s="60"/>
      <c r="J468" s="8"/>
      <c r="K468" s="237">
        <f t="shared" si="39"/>
        <v>0</v>
      </c>
      <c r="L468" s="95">
        <f t="shared" si="40"/>
        <v>0</v>
      </c>
      <c r="M468" s="352">
        <f t="shared" si="41"/>
        <v>0</v>
      </c>
      <c r="N468" s="9"/>
      <c r="O468" s="32">
        <f t="shared" si="42"/>
        <v>0</v>
      </c>
      <c r="P468" s="32">
        <f t="shared" si="43"/>
        <v>0</v>
      </c>
      <c r="Q468" s="32">
        <f t="shared" si="44"/>
        <v>0</v>
      </c>
    </row>
    <row r="469" spans="1:17" x14ac:dyDescent="0.2">
      <c r="A469" s="70">
        <f t="shared" si="37"/>
        <v>455</v>
      </c>
      <c r="B469" s="303">
        <f t="shared" si="38"/>
        <v>0</v>
      </c>
      <c r="C469" s="122"/>
      <c r="D469" s="532"/>
      <c r="E469" s="106"/>
      <c r="F469" s="106"/>
      <c r="G469" s="4"/>
      <c r="H469" s="40"/>
      <c r="I469" s="60"/>
      <c r="J469" s="8"/>
      <c r="K469" s="237">
        <f t="shared" si="39"/>
        <v>0</v>
      </c>
      <c r="L469" s="95">
        <f t="shared" si="40"/>
        <v>0</v>
      </c>
      <c r="M469" s="352">
        <f t="shared" si="41"/>
        <v>0</v>
      </c>
      <c r="N469" s="9"/>
      <c r="O469" s="32">
        <f t="shared" si="42"/>
        <v>0</v>
      </c>
      <c r="P469" s="32">
        <f t="shared" si="43"/>
        <v>0</v>
      </c>
      <c r="Q469" s="32">
        <f t="shared" si="44"/>
        <v>0</v>
      </c>
    </row>
    <row r="470" spans="1:17" x14ac:dyDescent="0.2">
      <c r="A470" s="70">
        <f t="shared" si="37"/>
        <v>456</v>
      </c>
      <c r="B470" s="303">
        <f t="shared" si="38"/>
        <v>0</v>
      </c>
      <c r="C470" s="122"/>
      <c r="D470" s="532"/>
      <c r="E470" s="106"/>
      <c r="F470" s="106"/>
      <c r="G470" s="4"/>
      <c r="H470" s="40"/>
      <c r="I470" s="60"/>
      <c r="J470" s="8"/>
      <c r="K470" s="237">
        <f t="shared" si="39"/>
        <v>0</v>
      </c>
      <c r="L470" s="95">
        <f t="shared" si="40"/>
        <v>0</v>
      </c>
      <c r="M470" s="352">
        <f t="shared" si="41"/>
        <v>0</v>
      </c>
      <c r="N470" s="9"/>
      <c r="O470" s="32">
        <f t="shared" si="42"/>
        <v>0</v>
      </c>
      <c r="P470" s="32">
        <f t="shared" si="43"/>
        <v>0</v>
      </c>
      <c r="Q470" s="32">
        <f t="shared" si="44"/>
        <v>0</v>
      </c>
    </row>
    <row r="471" spans="1:17" x14ac:dyDescent="0.2">
      <c r="A471" s="70">
        <f t="shared" si="37"/>
        <v>457</v>
      </c>
      <c r="B471" s="303">
        <f t="shared" si="38"/>
        <v>0</v>
      </c>
      <c r="C471" s="122"/>
      <c r="D471" s="532"/>
      <c r="E471" s="106"/>
      <c r="F471" s="106"/>
      <c r="G471" s="4"/>
      <c r="H471" s="40"/>
      <c r="I471" s="60"/>
      <c r="J471" s="8"/>
      <c r="K471" s="237">
        <f t="shared" si="39"/>
        <v>0</v>
      </c>
      <c r="L471" s="95">
        <f t="shared" si="40"/>
        <v>0</v>
      </c>
      <c r="M471" s="352">
        <f t="shared" si="41"/>
        <v>0</v>
      </c>
      <c r="N471" s="9"/>
      <c r="O471" s="32">
        <f t="shared" si="42"/>
        <v>0</v>
      </c>
      <c r="P471" s="32">
        <f t="shared" si="43"/>
        <v>0</v>
      </c>
      <c r="Q471" s="32">
        <f t="shared" si="44"/>
        <v>0</v>
      </c>
    </row>
    <row r="472" spans="1:17" x14ac:dyDescent="0.2">
      <c r="A472" s="70">
        <f t="shared" si="37"/>
        <v>458</v>
      </c>
      <c r="B472" s="303">
        <f t="shared" si="38"/>
        <v>0</v>
      </c>
      <c r="C472" s="122"/>
      <c r="D472" s="532"/>
      <c r="E472" s="106"/>
      <c r="F472" s="106"/>
      <c r="G472" s="4"/>
      <c r="H472" s="40"/>
      <c r="I472" s="60"/>
      <c r="J472" s="8"/>
      <c r="K472" s="237">
        <f t="shared" si="39"/>
        <v>0</v>
      </c>
      <c r="L472" s="95">
        <f t="shared" si="40"/>
        <v>0</v>
      </c>
      <c r="M472" s="352">
        <f t="shared" si="41"/>
        <v>0</v>
      </c>
      <c r="N472" s="9"/>
      <c r="O472" s="32">
        <f t="shared" si="42"/>
        <v>0</v>
      </c>
      <c r="P472" s="32">
        <f t="shared" si="43"/>
        <v>0</v>
      </c>
      <c r="Q472" s="32">
        <f t="shared" si="44"/>
        <v>0</v>
      </c>
    </row>
    <row r="473" spans="1:17" x14ac:dyDescent="0.2">
      <c r="A473" s="70">
        <f t="shared" si="37"/>
        <v>459</v>
      </c>
      <c r="B473" s="303">
        <f t="shared" si="38"/>
        <v>0</v>
      </c>
      <c r="C473" s="122"/>
      <c r="D473" s="532"/>
      <c r="E473" s="106"/>
      <c r="F473" s="106"/>
      <c r="G473" s="4"/>
      <c r="H473" s="40"/>
      <c r="I473" s="60"/>
      <c r="J473" s="8"/>
      <c r="K473" s="237">
        <f t="shared" si="39"/>
        <v>0</v>
      </c>
      <c r="L473" s="95">
        <f t="shared" si="40"/>
        <v>0</v>
      </c>
      <c r="M473" s="352">
        <f t="shared" si="41"/>
        <v>0</v>
      </c>
      <c r="N473" s="9"/>
      <c r="O473" s="32">
        <f t="shared" si="42"/>
        <v>0</v>
      </c>
      <c r="P473" s="32">
        <f t="shared" si="43"/>
        <v>0</v>
      </c>
      <c r="Q473" s="32">
        <f t="shared" si="44"/>
        <v>0</v>
      </c>
    </row>
    <row r="474" spans="1:17" x14ac:dyDescent="0.2">
      <c r="A474" s="70">
        <f t="shared" si="37"/>
        <v>460</v>
      </c>
      <c r="B474" s="303">
        <f t="shared" si="38"/>
        <v>0</v>
      </c>
      <c r="C474" s="122"/>
      <c r="D474" s="532"/>
      <c r="E474" s="106"/>
      <c r="F474" s="106"/>
      <c r="G474" s="4"/>
      <c r="H474" s="40"/>
      <c r="I474" s="60"/>
      <c r="J474" s="8"/>
      <c r="K474" s="237">
        <f t="shared" si="39"/>
        <v>0</v>
      </c>
      <c r="L474" s="95">
        <f t="shared" si="40"/>
        <v>0</v>
      </c>
      <c r="M474" s="352">
        <f t="shared" si="41"/>
        <v>0</v>
      </c>
      <c r="N474" s="9"/>
      <c r="O474" s="32">
        <f t="shared" si="42"/>
        <v>0</v>
      </c>
      <c r="P474" s="32">
        <f t="shared" si="43"/>
        <v>0</v>
      </c>
      <c r="Q474" s="32">
        <f t="shared" si="44"/>
        <v>0</v>
      </c>
    </row>
    <row r="475" spans="1:17" x14ac:dyDescent="0.2">
      <c r="A475" s="70">
        <f t="shared" si="37"/>
        <v>461</v>
      </c>
      <c r="B475" s="303">
        <f t="shared" si="38"/>
        <v>0</v>
      </c>
      <c r="C475" s="122"/>
      <c r="D475" s="532"/>
      <c r="E475" s="106"/>
      <c r="F475" s="106"/>
      <c r="G475" s="4"/>
      <c r="H475" s="40"/>
      <c r="I475" s="60"/>
      <c r="J475" s="8"/>
      <c r="K475" s="237">
        <f t="shared" si="39"/>
        <v>0</v>
      </c>
      <c r="L475" s="95">
        <f t="shared" si="40"/>
        <v>0</v>
      </c>
      <c r="M475" s="352">
        <f t="shared" si="41"/>
        <v>0</v>
      </c>
      <c r="N475" s="9"/>
      <c r="O475" s="32">
        <f t="shared" si="42"/>
        <v>0</v>
      </c>
      <c r="P475" s="32">
        <f t="shared" si="43"/>
        <v>0</v>
      </c>
      <c r="Q475" s="32">
        <f t="shared" si="44"/>
        <v>0</v>
      </c>
    </row>
    <row r="476" spans="1:17" x14ac:dyDescent="0.2">
      <c r="A476" s="70">
        <f t="shared" si="37"/>
        <v>462</v>
      </c>
      <c r="B476" s="303">
        <f t="shared" si="38"/>
        <v>0</v>
      </c>
      <c r="C476" s="122"/>
      <c r="D476" s="532"/>
      <c r="E476" s="106"/>
      <c r="F476" s="106"/>
      <c r="G476" s="4"/>
      <c r="H476" s="40"/>
      <c r="I476" s="60"/>
      <c r="J476" s="8"/>
      <c r="K476" s="237">
        <f t="shared" si="39"/>
        <v>0</v>
      </c>
      <c r="L476" s="95">
        <f t="shared" si="40"/>
        <v>0</v>
      </c>
      <c r="M476" s="352">
        <f t="shared" si="41"/>
        <v>0</v>
      </c>
      <c r="N476" s="9"/>
      <c r="O476" s="32">
        <f t="shared" si="42"/>
        <v>0</v>
      </c>
      <c r="P476" s="32">
        <f t="shared" si="43"/>
        <v>0</v>
      </c>
      <c r="Q476" s="32">
        <f t="shared" si="44"/>
        <v>0</v>
      </c>
    </row>
    <row r="477" spans="1:17" x14ac:dyDescent="0.2">
      <c r="A477" s="70">
        <f t="shared" si="37"/>
        <v>463</v>
      </c>
      <c r="B477" s="303">
        <f t="shared" si="38"/>
        <v>0</v>
      </c>
      <c r="C477" s="122"/>
      <c r="D477" s="532"/>
      <c r="E477" s="106"/>
      <c r="F477" s="106"/>
      <c r="G477" s="4"/>
      <c r="H477" s="40"/>
      <c r="I477" s="60"/>
      <c r="J477" s="8"/>
      <c r="K477" s="237">
        <f t="shared" si="39"/>
        <v>0</v>
      </c>
      <c r="L477" s="95">
        <f t="shared" si="40"/>
        <v>0</v>
      </c>
      <c r="M477" s="352">
        <f t="shared" si="41"/>
        <v>0</v>
      </c>
      <c r="N477" s="9"/>
      <c r="O477" s="32">
        <f t="shared" si="42"/>
        <v>0</v>
      </c>
      <c r="P477" s="32">
        <f t="shared" si="43"/>
        <v>0</v>
      </c>
      <c r="Q477" s="32">
        <f t="shared" si="44"/>
        <v>0</v>
      </c>
    </row>
    <row r="478" spans="1:17" x14ac:dyDescent="0.2">
      <c r="A478" s="70">
        <f t="shared" si="37"/>
        <v>464</v>
      </c>
      <c r="B478" s="303">
        <f t="shared" si="38"/>
        <v>0</v>
      </c>
      <c r="C478" s="122"/>
      <c r="D478" s="532"/>
      <c r="E478" s="106"/>
      <c r="F478" s="106"/>
      <c r="G478" s="4"/>
      <c r="H478" s="40"/>
      <c r="I478" s="60"/>
      <c r="J478" s="8"/>
      <c r="K478" s="237">
        <f t="shared" si="39"/>
        <v>0</v>
      </c>
      <c r="L478" s="95">
        <f t="shared" si="40"/>
        <v>0</v>
      </c>
      <c r="M478" s="352">
        <f t="shared" si="41"/>
        <v>0</v>
      </c>
      <c r="N478" s="9"/>
      <c r="O478" s="32">
        <f t="shared" si="42"/>
        <v>0</v>
      </c>
      <c r="P478" s="32">
        <f t="shared" si="43"/>
        <v>0</v>
      </c>
      <c r="Q478" s="32">
        <f t="shared" si="44"/>
        <v>0</v>
      </c>
    </row>
    <row r="479" spans="1:17" x14ac:dyDescent="0.2">
      <c r="A479" s="70">
        <f t="shared" si="37"/>
        <v>465</v>
      </c>
      <c r="B479" s="303">
        <f t="shared" si="38"/>
        <v>0</v>
      </c>
      <c r="C479" s="122"/>
      <c r="D479" s="532"/>
      <c r="E479" s="106"/>
      <c r="F479" s="106"/>
      <c r="G479" s="4"/>
      <c r="H479" s="40"/>
      <c r="I479" s="60"/>
      <c r="J479" s="8"/>
      <c r="K479" s="237">
        <f t="shared" si="39"/>
        <v>0</v>
      </c>
      <c r="L479" s="95">
        <f t="shared" si="40"/>
        <v>0</v>
      </c>
      <c r="M479" s="352">
        <f t="shared" si="41"/>
        <v>0</v>
      </c>
      <c r="N479" s="9"/>
      <c r="O479" s="32">
        <f t="shared" si="42"/>
        <v>0</v>
      </c>
      <c r="P479" s="32">
        <f t="shared" si="43"/>
        <v>0</v>
      </c>
      <c r="Q479" s="32">
        <f t="shared" si="44"/>
        <v>0</v>
      </c>
    </row>
    <row r="480" spans="1:17" x14ac:dyDescent="0.2">
      <c r="A480" s="70">
        <f t="shared" si="37"/>
        <v>466</v>
      </c>
      <c r="B480" s="303">
        <f t="shared" si="38"/>
        <v>0</v>
      </c>
      <c r="C480" s="122"/>
      <c r="D480" s="532"/>
      <c r="E480" s="106"/>
      <c r="F480" s="106"/>
      <c r="G480" s="4"/>
      <c r="H480" s="40"/>
      <c r="I480" s="60"/>
      <c r="J480" s="8"/>
      <c r="K480" s="237">
        <f t="shared" si="39"/>
        <v>0</v>
      </c>
      <c r="L480" s="95">
        <f t="shared" si="40"/>
        <v>0</v>
      </c>
      <c r="M480" s="352">
        <f t="shared" si="41"/>
        <v>0</v>
      </c>
      <c r="N480" s="9"/>
      <c r="O480" s="32">
        <f t="shared" si="42"/>
        <v>0</v>
      </c>
      <c r="P480" s="32">
        <f t="shared" si="43"/>
        <v>0</v>
      </c>
      <c r="Q480" s="32">
        <f t="shared" si="44"/>
        <v>0</v>
      </c>
    </row>
    <row r="481" spans="1:17" x14ac:dyDescent="0.2">
      <c r="A481" s="70">
        <f t="shared" si="37"/>
        <v>467</v>
      </c>
      <c r="B481" s="303">
        <f t="shared" si="38"/>
        <v>0</v>
      </c>
      <c r="C481" s="122"/>
      <c r="D481" s="532"/>
      <c r="E481" s="106"/>
      <c r="F481" s="106"/>
      <c r="G481" s="4"/>
      <c r="H481" s="40"/>
      <c r="I481" s="60"/>
      <c r="J481" s="8"/>
      <c r="K481" s="237">
        <f t="shared" si="39"/>
        <v>0</v>
      </c>
      <c r="L481" s="95">
        <f t="shared" si="40"/>
        <v>0</v>
      </c>
      <c r="M481" s="352">
        <f t="shared" si="41"/>
        <v>0</v>
      </c>
      <c r="N481" s="9"/>
      <c r="O481" s="32">
        <f t="shared" si="42"/>
        <v>0</v>
      </c>
      <c r="P481" s="32">
        <f t="shared" si="43"/>
        <v>0</v>
      </c>
      <c r="Q481" s="32">
        <f t="shared" si="44"/>
        <v>0</v>
      </c>
    </row>
    <row r="482" spans="1:17" x14ac:dyDescent="0.2">
      <c r="A482" s="70">
        <f t="shared" si="37"/>
        <v>468</v>
      </c>
      <c r="B482" s="303">
        <f t="shared" si="38"/>
        <v>0</v>
      </c>
      <c r="C482" s="122"/>
      <c r="D482" s="532"/>
      <c r="E482" s="106"/>
      <c r="F482" s="106"/>
      <c r="G482" s="4"/>
      <c r="H482" s="40"/>
      <c r="I482" s="60"/>
      <c r="J482" s="8"/>
      <c r="K482" s="237">
        <f t="shared" si="39"/>
        <v>0</v>
      </c>
      <c r="L482" s="95">
        <f t="shared" si="40"/>
        <v>0</v>
      </c>
      <c r="M482" s="352">
        <f t="shared" si="41"/>
        <v>0</v>
      </c>
      <c r="N482" s="9"/>
      <c r="O482" s="32">
        <f t="shared" si="42"/>
        <v>0</v>
      </c>
      <c r="P482" s="32">
        <f t="shared" si="43"/>
        <v>0</v>
      </c>
      <c r="Q482" s="32">
        <f t="shared" si="44"/>
        <v>0</v>
      </c>
    </row>
    <row r="483" spans="1:17" x14ac:dyDescent="0.2">
      <c r="A483" s="70">
        <f t="shared" si="37"/>
        <v>469</v>
      </c>
      <c r="B483" s="303">
        <f t="shared" si="38"/>
        <v>0</v>
      </c>
      <c r="C483" s="122"/>
      <c r="D483" s="532"/>
      <c r="E483" s="106"/>
      <c r="F483" s="106"/>
      <c r="G483" s="4"/>
      <c r="H483" s="40"/>
      <c r="I483" s="60"/>
      <c r="J483" s="8"/>
      <c r="K483" s="237">
        <f t="shared" si="39"/>
        <v>0</v>
      </c>
      <c r="L483" s="95">
        <f t="shared" si="40"/>
        <v>0</v>
      </c>
      <c r="M483" s="352">
        <f t="shared" si="41"/>
        <v>0</v>
      </c>
      <c r="N483" s="9"/>
      <c r="O483" s="32">
        <f t="shared" si="42"/>
        <v>0</v>
      </c>
      <c r="P483" s="32">
        <f t="shared" si="43"/>
        <v>0</v>
      </c>
      <c r="Q483" s="32">
        <f t="shared" si="44"/>
        <v>0</v>
      </c>
    </row>
    <row r="484" spans="1:17" x14ac:dyDescent="0.2">
      <c r="A484" s="70">
        <f t="shared" si="37"/>
        <v>470</v>
      </c>
      <c r="B484" s="303">
        <f t="shared" si="38"/>
        <v>0</v>
      </c>
      <c r="C484" s="122"/>
      <c r="D484" s="532"/>
      <c r="E484" s="106"/>
      <c r="F484" s="106"/>
      <c r="G484" s="4"/>
      <c r="H484" s="40"/>
      <c r="I484" s="60"/>
      <c r="J484" s="8"/>
      <c r="K484" s="237">
        <f t="shared" si="39"/>
        <v>0</v>
      </c>
      <c r="L484" s="95">
        <f t="shared" si="40"/>
        <v>0</v>
      </c>
      <c r="M484" s="352">
        <f t="shared" si="41"/>
        <v>0</v>
      </c>
      <c r="N484" s="9"/>
      <c r="O484" s="32">
        <f t="shared" si="42"/>
        <v>0</v>
      </c>
      <c r="P484" s="32">
        <f t="shared" si="43"/>
        <v>0</v>
      </c>
      <c r="Q484" s="32">
        <f t="shared" si="44"/>
        <v>0</v>
      </c>
    </row>
    <row r="485" spans="1:17" x14ac:dyDescent="0.2">
      <c r="A485" s="70">
        <f t="shared" si="37"/>
        <v>471</v>
      </c>
      <c r="B485" s="303">
        <f t="shared" si="38"/>
        <v>0</v>
      </c>
      <c r="C485" s="122"/>
      <c r="D485" s="532"/>
      <c r="E485" s="106"/>
      <c r="F485" s="106"/>
      <c r="G485" s="4"/>
      <c r="H485" s="40"/>
      <c r="I485" s="60"/>
      <c r="J485" s="8"/>
      <c r="K485" s="237">
        <f t="shared" si="39"/>
        <v>0</v>
      </c>
      <c r="L485" s="95">
        <f t="shared" si="40"/>
        <v>0</v>
      </c>
      <c r="M485" s="352">
        <f t="shared" si="41"/>
        <v>0</v>
      </c>
      <c r="N485" s="9"/>
      <c r="O485" s="32">
        <f t="shared" si="42"/>
        <v>0</v>
      </c>
      <c r="P485" s="32">
        <f t="shared" si="43"/>
        <v>0</v>
      </c>
      <c r="Q485" s="32">
        <f t="shared" si="44"/>
        <v>0</v>
      </c>
    </row>
    <row r="486" spans="1:17" x14ac:dyDescent="0.2">
      <c r="A486" s="70">
        <f t="shared" si="37"/>
        <v>472</v>
      </c>
      <c r="B486" s="303">
        <f t="shared" si="38"/>
        <v>0</v>
      </c>
      <c r="C486" s="122"/>
      <c r="D486" s="532"/>
      <c r="E486" s="106"/>
      <c r="F486" s="106"/>
      <c r="G486" s="4"/>
      <c r="H486" s="40"/>
      <c r="I486" s="60"/>
      <c r="J486" s="8"/>
      <c r="K486" s="237">
        <f t="shared" si="39"/>
        <v>0</v>
      </c>
      <c r="L486" s="95">
        <f t="shared" si="40"/>
        <v>0</v>
      </c>
      <c r="M486" s="352">
        <f t="shared" si="41"/>
        <v>0</v>
      </c>
      <c r="N486" s="9"/>
      <c r="O486" s="32">
        <f t="shared" si="42"/>
        <v>0</v>
      </c>
      <c r="P486" s="32">
        <f t="shared" si="43"/>
        <v>0</v>
      </c>
      <c r="Q486" s="32">
        <f t="shared" si="44"/>
        <v>0</v>
      </c>
    </row>
    <row r="487" spans="1:17" x14ac:dyDescent="0.2">
      <c r="A487" s="70">
        <f t="shared" si="37"/>
        <v>473</v>
      </c>
      <c r="B487" s="303">
        <f t="shared" si="38"/>
        <v>0</v>
      </c>
      <c r="C487" s="122"/>
      <c r="D487" s="532"/>
      <c r="E487" s="106"/>
      <c r="F487" s="106"/>
      <c r="G487" s="4"/>
      <c r="H487" s="40"/>
      <c r="I487" s="60"/>
      <c r="J487" s="8"/>
      <c r="K487" s="237">
        <f t="shared" si="39"/>
        <v>0</v>
      </c>
      <c r="L487" s="95">
        <f t="shared" si="40"/>
        <v>0</v>
      </c>
      <c r="M487" s="352">
        <f t="shared" si="41"/>
        <v>0</v>
      </c>
      <c r="N487" s="9"/>
      <c r="O487" s="32">
        <f t="shared" si="42"/>
        <v>0</v>
      </c>
      <c r="P487" s="32">
        <f t="shared" si="43"/>
        <v>0</v>
      </c>
      <c r="Q487" s="32">
        <f t="shared" si="44"/>
        <v>0</v>
      </c>
    </row>
    <row r="488" spans="1:17" x14ac:dyDescent="0.2">
      <c r="A488" s="70">
        <f t="shared" si="37"/>
        <v>474</v>
      </c>
      <c r="B488" s="303">
        <f t="shared" si="38"/>
        <v>0</v>
      </c>
      <c r="C488" s="122"/>
      <c r="D488" s="532"/>
      <c r="E488" s="106"/>
      <c r="F488" s="106"/>
      <c r="G488" s="4"/>
      <c r="H488" s="40"/>
      <c r="I488" s="60"/>
      <c r="J488" s="8"/>
      <c r="K488" s="237">
        <f t="shared" si="39"/>
        <v>0</v>
      </c>
      <c r="L488" s="95">
        <f t="shared" si="40"/>
        <v>0</v>
      </c>
      <c r="M488" s="352">
        <f t="shared" si="41"/>
        <v>0</v>
      </c>
      <c r="N488" s="9"/>
      <c r="O488" s="32">
        <f t="shared" si="42"/>
        <v>0</v>
      </c>
      <c r="P488" s="32">
        <f t="shared" si="43"/>
        <v>0</v>
      </c>
      <c r="Q488" s="32">
        <f t="shared" si="44"/>
        <v>0</v>
      </c>
    </row>
    <row r="489" spans="1:17" x14ac:dyDescent="0.2">
      <c r="A489" s="70">
        <f t="shared" si="37"/>
        <v>475</v>
      </c>
      <c r="B489" s="303">
        <f t="shared" si="38"/>
        <v>0</v>
      </c>
      <c r="C489" s="122"/>
      <c r="D489" s="532"/>
      <c r="E489" s="106"/>
      <c r="F489" s="106"/>
      <c r="G489" s="4"/>
      <c r="H489" s="40"/>
      <c r="I489" s="60"/>
      <c r="J489" s="8"/>
      <c r="K489" s="237">
        <f t="shared" si="39"/>
        <v>0</v>
      </c>
      <c r="L489" s="95">
        <f t="shared" si="40"/>
        <v>0</v>
      </c>
      <c r="M489" s="352">
        <f t="shared" si="41"/>
        <v>0</v>
      </c>
      <c r="N489" s="9"/>
      <c r="O489" s="32">
        <f t="shared" si="42"/>
        <v>0</v>
      </c>
      <c r="P489" s="32">
        <f t="shared" si="43"/>
        <v>0</v>
      </c>
      <c r="Q489" s="32">
        <f t="shared" si="44"/>
        <v>0</v>
      </c>
    </row>
    <row r="490" spans="1:17" x14ac:dyDescent="0.2">
      <c r="A490" s="70">
        <f t="shared" si="37"/>
        <v>476</v>
      </c>
      <c r="B490" s="303">
        <f t="shared" si="38"/>
        <v>0</v>
      </c>
      <c r="C490" s="122"/>
      <c r="D490" s="532"/>
      <c r="E490" s="106"/>
      <c r="F490" s="106"/>
      <c r="G490" s="4"/>
      <c r="H490" s="40"/>
      <c r="I490" s="60"/>
      <c r="J490" s="8"/>
      <c r="K490" s="237">
        <f t="shared" si="39"/>
        <v>0</v>
      </c>
      <c r="L490" s="95">
        <f t="shared" si="40"/>
        <v>0</v>
      </c>
      <c r="M490" s="352">
        <f t="shared" si="41"/>
        <v>0</v>
      </c>
      <c r="N490" s="9"/>
      <c r="O490" s="32">
        <f t="shared" si="42"/>
        <v>0</v>
      </c>
      <c r="P490" s="32">
        <f t="shared" si="43"/>
        <v>0</v>
      </c>
      <c r="Q490" s="32">
        <f t="shared" si="44"/>
        <v>0</v>
      </c>
    </row>
    <row r="491" spans="1:17" x14ac:dyDescent="0.2">
      <c r="A491" s="70">
        <f t="shared" si="37"/>
        <v>477</v>
      </c>
      <c r="B491" s="303">
        <f t="shared" si="38"/>
        <v>0</v>
      </c>
      <c r="C491" s="122"/>
      <c r="D491" s="532"/>
      <c r="E491" s="106"/>
      <c r="F491" s="106"/>
      <c r="G491" s="4"/>
      <c r="H491" s="40"/>
      <c r="I491" s="60"/>
      <c r="J491" s="8"/>
      <c r="K491" s="237">
        <f t="shared" si="39"/>
        <v>0</v>
      </c>
      <c r="L491" s="95">
        <f t="shared" si="40"/>
        <v>0</v>
      </c>
      <c r="M491" s="352">
        <f t="shared" si="41"/>
        <v>0</v>
      </c>
      <c r="N491" s="9"/>
      <c r="O491" s="32">
        <f t="shared" si="42"/>
        <v>0</v>
      </c>
      <c r="P491" s="32">
        <f t="shared" si="43"/>
        <v>0</v>
      </c>
      <c r="Q491" s="32">
        <f t="shared" si="44"/>
        <v>0</v>
      </c>
    </row>
    <row r="492" spans="1:17" x14ac:dyDescent="0.2">
      <c r="A492" s="70">
        <f t="shared" si="37"/>
        <v>478</v>
      </c>
      <c r="B492" s="303">
        <f t="shared" si="38"/>
        <v>0</v>
      </c>
      <c r="C492" s="122"/>
      <c r="D492" s="532"/>
      <c r="E492" s="106"/>
      <c r="F492" s="106"/>
      <c r="G492" s="4"/>
      <c r="H492" s="40"/>
      <c r="I492" s="60"/>
      <c r="J492" s="8"/>
      <c r="K492" s="237">
        <f t="shared" si="39"/>
        <v>0</v>
      </c>
      <c r="L492" s="95">
        <f t="shared" si="40"/>
        <v>0</v>
      </c>
      <c r="M492" s="352">
        <f t="shared" si="41"/>
        <v>0</v>
      </c>
      <c r="N492" s="9"/>
      <c r="O492" s="32">
        <f t="shared" si="42"/>
        <v>0</v>
      </c>
      <c r="P492" s="32">
        <f t="shared" si="43"/>
        <v>0</v>
      </c>
      <c r="Q492" s="32">
        <f t="shared" si="44"/>
        <v>0</v>
      </c>
    </row>
    <row r="493" spans="1:17" x14ac:dyDescent="0.2">
      <c r="A493" s="70">
        <f t="shared" si="37"/>
        <v>479</v>
      </c>
      <c r="B493" s="303">
        <f t="shared" si="38"/>
        <v>0</v>
      </c>
      <c r="C493" s="122"/>
      <c r="D493" s="532"/>
      <c r="E493" s="106"/>
      <c r="F493" s="106"/>
      <c r="G493" s="4"/>
      <c r="H493" s="40"/>
      <c r="I493" s="60"/>
      <c r="J493" s="8"/>
      <c r="K493" s="237">
        <f t="shared" si="39"/>
        <v>0</v>
      </c>
      <c r="L493" s="95">
        <f t="shared" si="40"/>
        <v>0</v>
      </c>
      <c r="M493" s="352">
        <f t="shared" si="41"/>
        <v>0</v>
      </c>
      <c r="N493" s="9"/>
      <c r="O493" s="32">
        <f t="shared" si="42"/>
        <v>0</v>
      </c>
      <c r="P493" s="32">
        <f t="shared" si="43"/>
        <v>0</v>
      </c>
      <c r="Q493" s="32">
        <f t="shared" si="44"/>
        <v>0</v>
      </c>
    </row>
    <row r="494" spans="1:17" x14ac:dyDescent="0.2">
      <c r="A494" s="70">
        <f t="shared" si="37"/>
        <v>480</v>
      </c>
      <c r="B494" s="303">
        <f t="shared" si="38"/>
        <v>0</v>
      </c>
      <c r="C494" s="122"/>
      <c r="D494" s="532"/>
      <c r="E494" s="106"/>
      <c r="F494" s="106"/>
      <c r="G494" s="4"/>
      <c r="H494" s="40"/>
      <c r="I494" s="60"/>
      <c r="J494" s="8"/>
      <c r="K494" s="237">
        <f t="shared" si="39"/>
        <v>0</v>
      </c>
      <c r="L494" s="95">
        <f t="shared" si="40"/>
        <v>0</v>
      </c>
      <c r="M494" s="352">
        <f t="shared" si="41"/>
        <v>0</v>
      </c>
      <c r="N494" s="9"/>
      <c r="O494" s="32">
        <f t="shared" si="42"/>
        <v>0</v>
      </c>
      <c r="P494" s="32">
        <f t="shared" si="43"/>
        <v>0</v>
      </c>
      <c r="Q494" s="32">
        <f t="shared" si="44"/>
        <v>0</v>
      </c>
    </row>
    <row r="495" spans="1:17" x14ac:dyDescent="0.2">
      <c r="A495" s="70">
        <f t="shared" si="37"/>
        <v>481</v>
      </c>
      <c r="B495" s="303">
        <f t="shared" si="38"/>
        <v>0</v>
      </c>
      <c r="C495" s="122"/>
      <c r="D495" s="532"/>
      <c r="E495" s="106"/>
      <c r="F495" s="106"/>
      <c r="G495" s="4"/>
      <c r="H495" s="40"/>
      <c r="I495" s="60"/>
      <c r="J495" s="8"/>
      <c r="K495" s="237">
        <f t="shared" si="39"/>
        <v>0</v>
      </c>
      <c r="L495" s="95">
        <f t="shared" si="40"/>
        <v>0</v>
      </c>
      <c r="M495" s="352">
        <f t="shared" si="41"/>
        <v>0</v>
      </c>
      <c r="N495" s="9"/>
      <c r="O495" s="32">
        <f t="shared" si="42"/>
        <v>0</v>
      </c>
      <c r="P495" s="32">
        <f t="shared" si="43"/>
        <v>0</v>
      </c>
      <c r="Q495" s="32">
        <f t="shared" si="44"/>
        <v>0</v>
      </c>
    </row>
    <row r="496" spans="1:17" x14ac:dyDescent="0.2">
      <c r="A496" s="70">
        <f t="shared" si="37"/>
        <v>482</v>
      </c>
      <c r="B496" s="303">
        <f t="shared" si="38"/>
        <v>0</v>
      </c>
      <c r="C496" s="122"/>
      <c r="D496" s="532"/>
      <c r="E496" s="106"/>
      <c r="F496" s="106"/>
      <c r="G496" s="4"/>
      <c r="H496" s="40"/>
      <c r="I496" s="60"/>
      <c r="J496" s="8"/>
      <c r="K496" s="237">
        <f t="shared" si="39"/>
        <v>0</v>
      </c>
      <c r="L496" s="95">
        <f t="shared" si="40"/>
        <v>0</v>
      </c>
      <c r="M496" s="352">
        <f t="shared" si="41"/>
        <v>0</v>
      </c>
      <c r="N496" s="9"/>
      <c r="O496" s="32">
        <f t="shared" si="42"/>
        <v>0</v>
      </c>
      <c r="P496" s="32">
        <f t="shared" si="43"/>
        <v>0</v>
      </c>
      <c r="Q496" s="32">
        <f t="shared" si="44"/>
        <v>0</v>
      </c>
    </row>
    <row r="497" spans="1:17" x14ac:dyDescent="0.2">
      <c r="A497" s="70">
        <f t="shared" si="37"/>
        <v>483</v>
      </c>
      <c r="B497" s="303">
        <f t="shared" si="38"/>
        <v>0</v>
      </c>
      <c r="C497" s="122"/>
      <c r="D497" s="532"/>
      <c r="E497" s="106"/>
      <c r="F497" s="106"/>
      <c r="G497" s="4"/>
      <c r="H497" s="40"/>
      <c r="I497" s="60"/>
      <c r="J497" s="8"/>
      <c r="K497" s="237">
        <f t="shared" si="39"/>
        <v>0</v>
      </c>
      <c r="L497" s="95">
        <f t="shared" si="40"/>
        <v>0</v>
      </c>
      <c r="M497" s="352">
        <f t="shared" si="41"/>
        <v>0</v>
      </c>
      <c r="N497" s="9"/>
      <c r="O497" s="32">
        <f t="shared" si="42"/>
        <v>0</v>
      </c>
      <c r="P497" s="32">
        <f t="shared" si="43"/>
        <v>0</v>
      </c>
      <c r="Q497" s="32">
        <f t="shared" si="44"/>
        <v>0</v>
      </c>
    </row>
    <row r="498" spans="1:17" x14ac:dyDescent="0.2">
      <c r="A498" s="70">
        <f t="shared" si="37"/>
        <v>484</v>
      </c>
      <c r="B498" s="303">
        <f t="shared" si="38"/>
        <v>0</v>
      </c>
      <c r="C498" s="122"/>
      <c r="D498" s="532"/>
      <c r="E498" s="106"/>
      <c r="F498" s="106"/>
      <c r="G498" s="4"/>
      <c r="H498" s="40"/>
      <c r="I498" s="60"/>
      <c r="J498" s="8"/>
      <c r="K498" s="237">
        <f t="shared" si="39"/>
        <v>0</v>
      </c>
      <c r="L498" s="95">
        <f t="shared" si="40"/>
        <v>0</v>
      </c>
      <c r="M498" s="352">
        <f t="shared" si="41"/>
        <v>0</v>
      </c>
      <c r="N498" s="9"/>
      <c r="O498" s="32">
        <f t="shared" si="42"/>
        <v>0</v>
      </c>
      <c r="P498" s="32">
        <f t="shared" si="43"/>
        <v>0</v>
      </c>
      <c r="Q498" s="32">
        <f t="shared" si="44"/>
        <v>0</v>
      </c>
    </row>
    <row r="499" spans="1:17" x14ac:dyDescent="0.2">
      <c r="A499" s="70">
        <f t="shared" si="37"/>
        <v>485</v>
      </c>
      <c r="B499" s="303">
        <f t="shared" si="38"/>
        <v>0</v>
      </c>
      <c r="C499" s="122"/>
      <c r="D499" s="532"/>
      <c r="E499" s="106"/>
      <c r="F499" s="106"/>
      <c r="G499" s="4"/>
      <c r="H499" s="40"/>
      <c r="I499" s="60"/>
      <c r="J499" s="8"/>
      <c r="K499" s="237">
        <f t="shared" si="39"/>
        <v>0</v>
      </c>
      <c r="L499" s="95">
        <f t="shared" si="40"/>
        <v>0</v>
      </c>
      <c r="M499" s="352">
        <f t="shared" si="41"/>
        <v>0</v>
      </c>
      <c r="N499" s="9"/>
      <c r="O499" s="32">
        <f t="shared" si="42"/>
        <v>0</v>
      </c>
      <c r="P499" s="32">
        <f t="shared" si="43"/>
        <v>0</v>
      </c>
      <c r="Q499" s="32">
        <f t="shared" si="44"/>
        <v>0</v>
      </c>
    </row>
    <row r="500" spans="1:17" x14ac:dyDescent="0.2">
      <c r="A500" s="70">
        <f t="shared" si="37"/>
        <v>486</v>
      </c>
      <c r="B500" s="303">
        <f t="shared" si="38"/>
        <v>0</v>
      </c>
      <c r="C500" s="122"/>
      <c r="D500" s="532"/>
      <c r="E500" s="106"/>
      <c r="F500" s="106"/>
      <c r="G500" s="4"/>
      <c r="H500" s="40"/>
      <c r="I500" s="60"/>
      <c r="J500" s="8"/>
      <c r="K500" s="237">
        <f t="shared" si="39"/>
        <v>0</v>
      </c>
      <c r="L500" s="95">
        <f t="shared" si="40"/>
        <v>0</v>
      </c>
      <c r="M500" s="352">
        <f t="shared" si="41"/>
        <v>0</v>
      </c>
      <c r="N500" s="9"/>
      <c r="O500" s="32">
        <f t="shared" si="42"/>
        <v>0</v>
      </c>
      <c r="P500" s="32">
        <f t="shared" si="43"/>
        <v>0</v>
      </c>
      <c r="Q500" s="32">
        <f t="shared" si="44"/>
        <v>0</v>
      </c>
    </row>
    <row r="501" spans="1:17" x14ac:dyDescent="0.2">
      <c r="A501" s="70">
        <f t="shared" si="37"/>
        <v>487</v>
      </c>
      <c r="B501" s="303">
        <f t="shared" si="38"/>
        <v>0</v>
      </c>
      <c r="C501" s="122"/>
      <c r="D501" s="532"/>
      <c r="E501" s="106"/>
      <c r="F501" s="106"/>
      <c r="G501" s="4"/>
      <c r="H501" s="40"/>
      <c r="I501" s="60"/>
      <c r="J501" s="8"/>
      <c r="K501" s="237">
        <f t="shared" si="39"/>
        <v>0</v>
      </c>
      <c r="L501" s="95">
        <f t="shared" si="40"/>
        <v>0</v>
      </c>
      <c r="M501" s="352">
        <f t="shared" si="41"/>
        <v>0</v>
      </c>
      <c r="N501" s="9"/>
      <c r="O501" s="32">
        <f t="shared" si="42"/>
        <v>0</v>
      </c>
      <c r="P501" s="32">
        <f t="shared" si="43"/>
        <v>0</v>
      </c>
      <c r="Q501" s="32">
        <f t="shared" si="44"/>
        <v>0</v>
      </c>
    </row>
    <row r="502" spans="1:17" x14ac:dyDescent="0.2">
      <c r="A502" s="70">
        <f t="shared" si="37"/>
        <v>488</v>
      </c>
      <c r="B502" s="303">
        <f t="shared" si="38"/>
        <v>0</v>
      </c>
      <c r="C502" s="122"/>
      <c r="D502" s="532"/>
      <c r="E502" s="106"/>
      <c r="F502" s="106"/>
      <c r="G502" s="4"/>
      <c r="H502" s="40"/>
      <c r="I502" s="60"/>
      <c r="J502" s="8"/>
      <c r="K502" s="237">
        <f t="shared" si="39"/>
        <v>0</v>
      </c>
      <c r="L502" s="95">
        <f t="shared" si="40"/>
        <v>0</v>
      </c>
      <c r="M502" s="352">
        <f t="shared" si="41"/>
        <v>0</v>
      </c>
      <c r="N502" s="9"/>
      <c r="O502" s="32">
        <f t="shared" si="42"/>
        <v>0</v>
      </c>
      <c r="P502" s="32">
        <f t="shared" si="43"/>
        <v>0</v>
      </c>
      <c r="Q502" s="32">
        <f t="shared" si="44"/>
        <v>0</v>
      </c>
    </row>
    <row r="503" spans="1:17" x14ac:dyDescent="0.2">
      <c r="A503" s="70">
        <f t="shared" si="37"/>
        <v>489</v>
      </c>
      <c r="B503" s="303">
        <f t="shared" si="38"/>
        <v>0</v>
      </c>
      <c r="C503" s="122"/>
      <c r="D503" s="532"/>
      <c r="E503" s="106"/>
      <c r="F503" s="106"/>
      <c r="G503" s="4"/>
      <c r="H503" s="40"/>
      <c r="I503" s="60"/>
      <c r="J503" s="8"/>
      <c r="K503" s="237">
        <f t="shared" si="39"/>
        <v>0</v>
      </c>
      <c r="L503" s="95">
        <f t="shared" si="40"/>
        <v>0</v>
      </c>
      <c r="M503" s="352">
        <f t="shared" si="41"/>
        <v>0</v>
      </c>
      <c r="N503" s="9"/>
      <c r="O503" s="32">
        <f t="shared" si="42"/>
        <v>0</v>
      </c>
      <c r="P503" s="32">
        <f t="shared" si="43"/>
        <v>0</v>
      </c>
      <c r="Q503" s="32">
        <f t="shared" si="44"/>
        <v>0</v>
      </c>
    </row>
    <row r="504" spans="1:17" x14ac:dyDescent="0.2">
      <c r="A504" s="70">
        <f t="shared" si="37"/>
        <v>490</v>
      </c>
      <c r="B504" s="303">
        <f t="shared" si="38"/>
        <v>0</v>
      </c>
      <c r="C504" s="122"/>
      <c r="D504" s="532"/>
      <c r="E504" s="106"/>
      <c r="F504" s="106"/>
      <c r="G504" s="4"/>
      <c r="H504" s="40"/>
      <c r="I504" s="60"/>
      <c r="J504" s="8"/>
      <c r="K504" s="237">
        <f t="shared" si="39"/>
        <v>0</v>
      </c>
      <c r="L504" s="95">
        <f t="shared" si="40"/>
        <v>0</v>
      </c>
      <c r="M504" s="352">
        <f t="shared" si="41"/>
        <v>0</v>
      </c>
      <c r="N504" s="9"/>
      <c r="O504" s="32">
        <f t="shared" si="42"/>
        <v>0</v>
      </c>
      <c r="P504" s="32">
        <f t="shared" si="43"/>
        <v>0</v>
      </c>
      <c r="Q504" s="32">
        <f t="shared" si="44"/>
        <v>0</v>
      </c>
    </row>
    <row r="505" spans="1:17" x14ac:dyDescent="0.2">
      <c r="A505" s="70">
        <f t="shared" si="0"/>
        <v>491</v>
      </c>
      <c r="B505" s="303">
        <f t="shared" si="22"/>
        <v>0</v>
      </c>
      <c r="C505" s="122"/>
      <c r="D505" s="532"/>
      <c r="E505" s="106"/>
      <c r="F505" s="106"/>
      <c r="G505" s="4"/>
      <c r="H505" s="40"/>
      <c r="I505" s="60"/>
      <c r="J505" s="8"/>
      <c r="K505" s="237">
        <f t="shared" si="23"/>
        <v>0</v>
      </c>
      <c r="L505" s="95">
        <f t="shared" si="25"/>
        <v>0</v>
      </c>
      <c r="M505" s="352">
        <f t="shared" si="24"/>
        <v>0</v>
      </c>
      <c r="N505" s="9"/>
      <c r="O505" s="32">
        <f t="shared" si="26"/>
        <v>0</v>
      </c>
      <c r="P505" s="32">
        <f t="shared" si="27"/>
        <v>0</v>
      </c>
      <c r="Q505" s="32">
        <f t="shared" si="28"/>
        <v>0</v>
      </c>
    </row>
    <row r="506" spans="1:17" x14ac:dyDescent="0.2">
      <c r="A506" s="70">
        <f t="shared" si="0"/>
        <v>492</v>
      </c>
      <c r="B506" s="303">
        <f t="shared" si="22"/>
        <v>0</v>
      </c>
      <c r="C506" s="122"/>
      <c r="D506" s="532"/>
      <c r="E506" s="106"/>
      <c r="F506" s="106"/>
      <c r="G506" s="4"/>
      <c r="H506" s="40"/>
      <c r="I506" s="60"/>
      <c r="J506" s="8"/>
      <c r="K506" s="237">
        <f t="shared" si="23"/>
        <v>0</v>
      </c>
      <c r="L506" s="95">
        <f t="shared" si="25"/>
        <v>0</v>
      </c>
      <c r="M506" s="352">
        <f t="shared" si="24"/>
        <v>0</v>
      </c>
      <c r="N506" s="9"/>
      <c r="O506" s="32">
        <f t="shared" si="26"/>
        <v>0</v>
      </c>
      <c r="P506" s="32">
        <f t="shared" si="27"/>
        <v>0</v>
      </c>
      <c r="Q506" s="32">
        <f t="shared" si="28"/>
        <v>0</v>
      </c>
    </row>
    <row r="507" spans="1:17" x14ac:dyDescent="0.2">
      <c r="A507" s="70">
        <f t="shared" si="0"/>
        <v>493</v>
      </c>
      <c r="B507" s="303">
        <f t="shared" si="22"/>
        <v>0</v>
      </c>
      <c r="C507" s="122"/>
      <c r="D507" s="532"/>
      <c r="E507" s="106"/>
      <c r="F507" s="106"/>
      <c r="G507" s="4"/>
      <c r="H507" s="40"/>
      <c r="I507" s="60"/>
      <c r="J507" s="8"/>
      <c r="K507" s="237">
        <f t="shared" si="23"/>
        <v>0</v>
      </c>
      <c r="L507" s="95">
        <f t="shared" si="25"/>
        <v>0</v>
      </c>
      <c r="M507" s="352">
        <f t="shared" si="24"/>
        <v>0</v>
      </c>
      <c r="N507" s="9"/>
      <c r="O507" s="32">
        <f t="shared" si="26"/>
        <v>0</v>
      </c>
      <c r="P507" s="32">
        <f t="shared" si="27"/>
        <v>0</v>
      </c>
      <c r="Q507" s="32">
        <f t="shared" si="28"/>
        <v>0</v>
      </c>
    </row>
    <row r="508" spans="1:17" x14ac:dyDescent="0.2">
      <c r="A508" s="70">
        <f t="shared" si="0"/>
        <v>494</v>
      </c>
      <c r="B508" s="303">
        <f t="shared" si="22"/>
        <v>0</v>
      </c>
      <c r="C508" s="122"/>
      <c r="D508" s="532"/>
      <c r="E508" s="106"/>
      <c r="F508" s="106"/>
      <c r="G508" s="4"/>
      <c r="H508" s="40"/>
      <c r="I508" s="60"/>
      <c r="J508" s="8"/>
      <c r="K508" s="237">
        <f t="shared" si="23"/>
        <v>0</v>
      </c>
      <c r="L508" s="95">
        <f t="shared" si="25"/>
        <v>0</v>
      </c>
      <c r="M508" s="352">
        <f t="shared" si="24"/>
        <v>0</v>
      </c>
      <c r="N508" s="9"/>
      <c r="O508" s="32">
        <f t="shared" si="26"/>
        <v>0</v>
      </c>
      <c r="P508" s="32">
        <f t="shared" si="27"/>
        <v>0</v>
      </c>
      <c r="Q508" s="32">
        <f t="shared" si="28"/>
        <v>0</v>
      </c>
    </row>
    <row r="509" spans="1:17" x14ac:dyDescent="0.2">
      <c r="A509" s="70">
        <f t="shared" si="0"/>
        <v>495</v>
      </c>
      <c r="B509" s="303">
        <f t="shared" si="22"/>
        <v>0</v>
      </c>
      <c r="C509" s="122"/>
      <c r="D509" s="532"/>
      <c r="E509" s="106"/>
      <c r="F509" s="106"/>
      <c r="G509" s="4"/>
      <c r="H509" s="40"/>
      <c r="I509" s="60"/>
      <c r="J509" s="8"/>
      <c r="K509" s="237">
        <f t="shared" si="23"/>
        <v>0</v>
      </c>
      <c r="L509" s="95">
        <f t="shared" si="25"/>
        <v>0</v>
      </c>
      <c r="M509" s="352">
        <f t="shared" si="24"/>
        <v>0</v>
      </c>
      <c r="N509" s="9"/>
      <c r="O509" s="32">
        <f t="shared" si="26"/>
        <v>0</v>
      </c>
      <c r="P509" s="32">
        <f t="shared" si="27"/>
        <v>0</v>
      </c>
      <c r="Q509" s="32">
        <f t="shared" si="28"/>
        <v>0</v>
      </c>
    </row>
    <row r="510" spans="1:17" x14ac:dyDescent="0.2">
      <c r="A510" s="70">
        <f t="shared" si="0"/>
        <v>496</v>
      </c>
      <c r="B510" s="303">
        <f t="shared" si="22"/>
        <v>0</v>
      </c>
      <c r="C510" s="122"/>
      <c r="D510" s="532"/>
      <c r="E510" s="106"/>
      <c r="F510" s="106"/>
      <c r="G510" s="4"/>
      <c r="H510" s="40"/>
      <c r="I510" s="60"/>
      <c r="J510" s="8"/>
      <c r="K510" s="237">
        <f t="shared" si="23"/>
        <v>0</v>
      </c>
      <c r="L510" s="95">
        <f t="shared" si="25"/>
        <v>0</v>
      </c>
      <c r="M510" s="352">
        <f t="shared" si="24"/>
        <v>0</v>
      </c>
      <c r="N510" s="9"/>
      <c r="O510" s="32">
        <f t="shared" si="26"/>
        <v>0</v>
      </c>
      <c r="P510" s="32">
        <f t="shared" si="27"/>
        <v>0</v>
      </c>
      <c r="Q510" s="32">
        <f t="shared" si="28"/>
        <v>0</v>
      </c>
    </row>
    <row r="511" spans="1:17" x14ac:dyDescent="0.2">
      <c r="A511" s="70">
        <f t="shared" si="0"/>
        <v>497</v>
      </c>
      <c r="B511" s="303">
        <f t="shared" si="22"/>
        <v>0</v>
      </c>
      <c r="C511" s="122"/>
      <c r="D511" s="532"/>
      <c r="E511" s="106"/>
      <c r="F511" s="106"/>
      <c r="G511" s="4"/>
      <c r="H511" s="40"/>
      <c r="I511" s="60"/>
      <c r="J511" s="8"/>
      <c r="K511" s="237">
        <f t="shared" si="23"/>
        <v>0</v>
      </c>
      <c r="L511" s="95">
        <f t="shared" si="25"/>
        <v>0</v>
      </c>
      <c r="M511" s="352">
        <f t="shared" si="24"/>
        <v>0</v>
      </c>
      <c r="N511" s="9"/>
      <c r="O511" s="32">
        <f t="shared" si="26"/>
        <v>0</v>
      </c>
      <c r="P511" s="32">
        <f t="shared" si="27"/>
        <v>0</v>
      </c>
      <c r="Q511" s="32">
        <f t="shared" si="28"/>
        <v>0</v>
      </c>
    </row>
    <row r="512" spans="1:17" x14ac:dyDescent="0.2">
      <c r="A512" s="70">
        <f t="shared" si="0"/>
        <v>498</v>
      </c>
      <c r="B512" s="303">
        <f t="shared" si="22"/>
        <v>0</v>
      </c>
      <c r="C512" s="122"/>
      <c r="D512" s="532"/>
      <c r="E512" s="106"/>
      <c r="F512" s="106"/>
      <c r="G512" s="4"/>
      <c r="H512" s="40"/>
      <c r="I512" s="60"/>
      <c r="J512" s="8"/>
      <c r="K512" s="237">
        <f t="shared" si="23"/>
        <v>0</v>
      </c>
      <c r="L512" s="95">
        <f t="shared" si="25"/>
        <v>0</v>
      </c>
      <c r="M512" s="352">
        <f t="shared" si="24"/>
        <v>0</v>
      </c>
      <c r="N512" s="9"/>
      <c r="O512" s="32">
        <f t="shared" si="26"/>
        <v>0</v>
      </c>
      <c r="P512" s="32">
        <f t="shared" si="27"/>
        <v>0</v>
      </c>
      <c r="Q512" s="32">
        <f t="shared" si="28"/>
        <v>0</v>
      </c>
    </row>
    <row r="513" spans="1:17" x14ac:dyDescent="0.2">
      <c r="A513" s="70">
        <f t="shared" si="0"/>
        <v>499</v>
      </c>
      <c r="B513" s="303">
        <f t="shared" si="22"/>
        <v>0</v>
      </c>
      <c r="C513" s="122"/>
      <c r="D513" s="532"/>
      <c r="E513" s="106"/>
      <c r="F513" s="106"/>
      <c r="G513" s="4"/>
      <c r="H513" s="40"/>
      <c r="I513" s="60"/>
      <c r="J513" s="8"/>
      <c r="K513" s="237">
        <f t="shared" si="23"/>
        <v>0</v>
      </c>
      <c r="L513" s="95">
        <f t="shared" si="25"/>
        <v>0</v>
      </c>
      <c r="M513" s="352">
        <f t="shared" si="24"/>
        <v>0</v>
      </c>
      <c r="N513" s="9"/>
      <c r="O513" s="32">
        <f t="shared" si="26"/>
        <v>0</v>
      </c>
      <c r="P513" s="32">
        <f t="shared" si="27"/>
        <v>0</v>
      </c>
      <c r="Q513" s="32">
        <f t="shared" si="28"/>
        <v>0</v>
      </c>
    </row>
    <row r="514" spans="1:17" ht="13.5" thickBot="1" x14ac:dyDescent="0.25">
      <c r="A514" s="71">
        <f>ROW()-Q4line</f>
        <v>500</v>
      </c>
      <c r="B514" s="288">
        <f t="shared" si="22"/>
        <v>0</v>
      </c>
      <c r="C514" s="305"/>
      <c r="D514" s="61"/>
      <c r="E514" s="107"/>
      <c r="F514" s="107"/>
      <c r="G514" s="61"/>
      <c r="H514" s="62"/>
      <c r="I514" s="63"/>
      <c r="J514" s="8"/>
      <c r="K514" s="521">
        <f t="shared" si="23"/>
        <v>0</v>
      </c>
      <c r="L514" s="95">
        <f t="shared" si="25"/>
        <v>0</v>
      </c>
      <c r="M514" s="352">
        <f t="shared" si="24"/>
        <v>0</v>
      </c>
      <c r="N514" s="9"/>
      <c r="O514" s="32">
        <f t="shared" si="26"/>
        <v>0</v>
      </c>
      <c r="P514" s="32">
        <f t="shared" si="27"/>
        <v>0</v>
      </c>
      <c r="Q514" s="32">
        <f t="shared" si="28"/>
        <v>0</v>
      </c>
    </row>
    <row r="515" spans="1:17" ht="14.25" thickTop="1" thickBot="1" x14ac:dyDescent="0.25">
      <c r="A515" s="11"/>
      <c r="B515" s="8"/>
      <c r="C515" s="8"/>
      <c r="D515" s="8"/>
      <c r="E515" s="161" t="str">
        <f>IF(+Operation=0, "YOUR FIRM'S NAME IS MISSING.", +Operation)</f>
        <v>YOUR FIRM'S NAME IS MISSING.</v>
      </c>
      <c r="F515" s="161" t="str">
        <f>IF(ISNUMBER(+POID), IF(+POID &gt;300000000, IF(+POID &gt;999999999, "INVALID ID NUMBER", +POID ), "INVALID ID NUMBER" ), "YOUR ID NUMBER IS MISSING.")</f>
        <v>YOUR ID NUMBER IS MISSING.</v>
      </c>
      <c r="G515" s="8"/>
      <c r="H515" s="152">
        <f>+Q4Tons</f>
        <v>0</v>
      </c>
      <c r="I515" s="79"/>
      <c r="J515" s="8"/>
      <c r="K515" s="8"/>
      <c r="L515" s="116">
        <f>+Q4Value</f>
        <v>0</v>
      </c>
      <c r="M515" s="116">
        <f>+Q4Pda1b</f>
        <v>0</v>
      </c>
      <c r="N515" s="9"/>
    </row>
    <row r="516" spans="1:17" ht="5.25" customHeight="1" thickTop="1" x14ac:dyDescent="0.2">
      <c r="A516" s="12"/>
      <c r="B516" s="29"/>
      <c r="C516" s="29"/>
      <c r="D516" s="29"/>
      <c r="E516" s="29"/>
      <c r="F516" s="29"/>
      <c r="G516" s="29"/>
      <c r="H516" s="29"/>
      <c r="I516" s="29"/>
      <c r="J516" s="29"/>
      <c r="K516" s="29"/>
      <c r="L516" s="29"/>
      <c r="M516" s="29"/>
      <c r="N516" s="13"/>
    </row>
  </sheetData>
  <sheetProtection algorithmName="SHA-512" hashValue="qGeL+CfGgdOEOciR7zfpYmWcyCM5RrXAe63ft7MnW88AoK7yfBkSzo9AYGHZOx1ObxNLqyKTJYHSUMN2dOEiSQ==" saltValue="cgtvHyASd55Gc0iIVYaHUg==" spinCount="100000" sheet="1" objects="1" scenarios="1"/>
  <phoneticPr fontId="0" type="noConversion"/>
  <conditionalFormatting sqref="E515">
    <cfRule type="cellIs" dxfId="399" priority="35" stopIfTrue="1" operator="notEqual">
      <formula>+Operation</formula>
    </cfRule>
  </conditionalFormatting>
  <conditionalFormatting sqref="F515">
    <cfRule type="cellIs" dxfId="398" priority="36" stopIfTrue="1" operator="notEqual">
      <formula>+POID</formula>
    </cfRule>
  </conditionalFormatting>
  <conditionalFormatting sqref="F12:F13">
    <cfRule type="expression" dxfId="397" priority="37" stopIfTrue="1">
      <formula>+Q4Indicator &gt; 0</formula>
    </cfRule>
  </conditionalFormatting>
  <conditionalFormatting sqref="E10">
    <cfRule type="cellIs" dxfId="396" priority="38" stopIfTrue="1" operator="notEqual">
      <formula>+Operation</formula>
    </cfRule>
  </conditionalFormatting>
  <conditionalFormatting sqref="F10">
    <cfRule type="cellIs" dxfId="395" priority="39" stopIfTrue="1" operator="notEqual">
      <formula>+POID</formula>
    </cfRule>
  </conditionalFormatting>
  <conditionalFormatting sqref="E15:E238 E439:E454 E505:E514">
    <cfRule type="expression" priority="40" stopIfTrue="1">
      <formula>ISBLANK(F15)</formula>
    </cfRule>
    <cfRule type="expression" dxfId="394" priority="41" stopIfTrue="1">
      <formula>ISBLANK(E15)</formula>
    </cfRule>
  </conditionalFormatting>
  <conditionalFormatting sqref="H15:H238 H439:H454 H505:H514">
    <cfRule type="expression" priority="42" stopIfTrue="1">
      <formula>+G15+H15+I15=0</formula>
    </cfRule>
    <cfRule type="expression" dxfId="393" priority="43" stopIfTrue="1">
      <formula>+G15+H15+I15=+G15+I15</formula>
    </cfRule>
  </conditionalFormatting>
  <conditionalFormatting sqref="I15:I238 I439:I454 I505:I514">
    <cfRule type="expression" priority="44" stopIfTrue="1">
      <formula>+H15+I15=0</formula>
    </cfRule>
    <cfRule type="expression" dxfId="392" priority="45" stopIfTrue="1">
      <formula>+H15+I15=+H15</formula>
    </cfRule>
    <cfRule type="cellIs" dxfId="391" priority="46" stopIfTrue="1" operator="notBetween">
      <formula>15</formula>
      <formula>35</formula>
    </cfRule>
  </conditionalFormatting>
  <conditionalFormatting sqref="G15:G238 G439:G454 G505:G514">
    <cfRule type="expression" dxfId="390" priority="47" stopIfTrue="1">
      <formula>VALUE(G15) &gt;17</formula>
    </cfRule>
    <cfRule type="expression" dxfId="389" priority="48" stopIfTrue="1">
      <formula>+H15+I15=0</formula>
    </cfRule>
    <cfRule type="expression" dxfId="388" priority="49" stopIfTrue="1">
      <formula>+H15+I15=+H15+I15+G15</formula>
    </cfRule>
  </conditionalFormatting>
  <conditionalFormatting sqref="K15:K238 K439:K454 K505:K514">
    <cfRule type="expression" dxfId="387" priority="50" stopIfTrue="1">
      <formula>+O15 &gt;0</formula>
    </cfRule>
  </conditionalFormatting>
  <conditionalFormatting sqref="L15:L238 L439:L454 L505:L514">
    <cfRule type="expression" dxfId="386" priority="51" stopIfTrue="1">
      <formula>+O15 &gt; 0</formula>
    </cfRule>
  </conditionalFormatting>
  <conditionalFormatting sqref="M15:M238 M439:M454 M505:M514">
    <cfRule type="expression" dxfId="385" priority="52" stopIfTrue="1">
      <formula>+O15 &gt;0</formula>
    </cfRule>
  </conditionalFormatting>
  <conditionalFormatting sqref="L10:M10">
    <cfRule type="expression" dxfId="384" priority="53" stopIfTrue="1">
      <formula>ISNA(+L10)</formula>
    </cfRule>
    <cfRule type="expression" dxfId="383" priority="54" stopIfTrue="1">
      <formula>+Q4P1bErr &lt;&gt; 0</formula>
    </cfRule>
  </conditionalFormatting>
  <conditionalFormatting sqref="K3">
    <cfRule type="expression" dxfId="382" priority="55" stopIfTrue="1">
      <formula>ISNA(+K3)</formula>
    </cfRule>
    <cfRule type="expression" dxfId="381" priority="56" stopIfTrue="1">
      <formula>+Q4P1bErr &gt; 0</formula>
    </cfRule>
  </conditionalFormatting>
  <conditionalFormatting sqref="B15:B238 B439:B454 B505:B514">
    <cfRule type="expression" dxfId="380" priority="57" stopIfTrue="1">
      <formula>ISNA(+B15)</formula>
    </cfRule>
  </conditionalFormatting>
  <conditionalFormatting sqref="F15:F238 F439:F454 F505:F514">
    <cfRule type="expression" dxfId="379" priority="58" stopIfTrue="1">
      <formula>ISNA(+B15)</formula>
    </cfRule>
    <cfRule type="expression" priority="59" stopIfTrue="1">
      <formula>+G15+H15+I15=0</formula>
    </cfRule>
    <cfRule type="expression" dxfId="378" priority="60" stopIfTrue="1">
      <formula>+G15+H15+I15=+G15+H15+I15+B15</formula>
    </cfRule>
  </conditionalFormatting>
  <conditionalFormatting sqref="E239:E438">
    <cfRule type="expression" priority="18" stopIfTrue="1">
      <formula>ISBLANK(F239)</formula>
    </cfRule>
    <cfRule type="expression" dxfId="377" priority="19" stopIfTrue="1">
      <formula>ISBLANK(E239)</formula>
    </cfRule>
  </conditionalFormatting>
  <conditionalFormatting sqref="H239:H438">
    <cfRule type="expression" priority="20" stopIfTrue="1">
      <formula>+G239+H239+I239=0</formula>
    </cfRule>
    <cfRule type="expression" dxfId="376" priority="21" stopIfTrue="1">
      <formula>+G239+H239+I239=+G239+I239</formula>
    </cfRule>
  </conditionalFormatting>
  <conditionalFormatting sqref="I239:I438">
    <cfRule type="expression" priority="22" stopIfTrue="1">
      <formula>+H239+I239=0</formula>
    </cfRule>
    <cfRule type="expression" dxfId="375" priority="23" stopIfTrue="1">
      <formula>+H239+I239=+H239</formula>
    </cfRule>
    <cfRule type="cellIs" dxfId="374" priority="24" stopIfTrue="1" operator="notBetween">
      <formula>15</formula>
      <formula>35</formula>
    </cfRule>
  </conditionalFormatting>
  <conditionalFormatting sqref="G239:G438">
    <cfRule type="expression" dxfId="373" priority="25" stopIfTrue="1">
      <formula>VALUE(G239) &gt;17</formula>
    </cfRule>
    <cfRule type="expression" dxfId="372" priority="26" stopIfTrue="1">
      <formula>+H239+I239=0</formula>
    </cfRule>
    <cfRule type="expression" dxfId="371" priority="27" stopIfTrue="1">
      <formula>+H239+I239=+H239+I239+G239</formula>
    </cfRule>
  </conditionalFormatting>
  <conditionalFormatting sqref="K239:K438">
    <cfRule type="expression" dxfId="370" priority="28" stopIfTrue="1">
      <formula>+O239 &gt;0</formula>
    </cfRule>
  </conditionalFormatting>
  <conditionalFormatting sqref="L239:L438">
    <cfRule type="expression" dxfId="369" priority="29" stopIfTrue="1">
      <formula>+O239 &gt; 0</formula>
    </cfRule>
  </conditionalFormatting>
  <conditionalFormatting sqref="M239:M438">
    <cfRule type="expression" dxfId="368" priority="30" stopIfTrue="1">
      <formula>+O239 &gt;0</formula>
    </cfRule>
  </conditionalFormatting>
  <conditionalFormatting sqref="B239:B438">
    <cfRule type="expression" dxfId="367" priority="31" stopIfTrue="1">
      <formula>ISNA(+B239)</formula>
    </cfRule>
  </conditionalFormatting>
  <conditionalFormatting sqref="F239:F438">
    <cfRule type="expression" dxfId="366" priority="32" stopIfTrue="1">
      <formula>ISNA(+B239)</formula>
    </cfRule>
    <cfRule type="expression" priority="33" stopIfTrue="1">
      <formula>+G239+H239+I239=0</formula>
    </cfRule>
    <cfRule type="expression" dxfId="365" priority="34" stopIfTrue="1">
      <formula>+G239+H239+I239=+G239+H239+I239+B239</formula>
    </cfRule>
  </conditionalFormatting>
  <conditionalFormatting sqref="E455:E504">
    <cfRule type="expression" priority="1" stopIfTrue="1">
      <formula>ISBLANK(F455)</formula>
    </cfRule>
    <cfRule type="expression" dxfId="364" priority="2" stopIfTrue="1">
      <formula>ISBLANK(E455)</formula>
    </cfRule>
  </conditionalFormatting>
  <conditionalFormatting sqref="H455:H504">
    <cfRule type="expression" priority="3" stopIfTrue="1">
      <formula>+G455+H455+I455=0</formula>
    </cfRule>
    <cfRule type="expression" dxfId="363" priority="4" stopIfTrue="1">
      <formula>+G455+H455+I455=+G455+I455</formula>
    </cfRule>
  </conditionalFormatting>
  <conditionalFormatting sqref="I455:I504">
    <cfRule type="expression" priority="5" stopIfTrue="1">
      <formula>+H455+I455=0</formula>
    </cfRule>
    <cfRule type="expression" dxfId="362" priority="6" stopIfTrue="1">
      <formula>+H455+I455=+H455</formula>
    </cfRule>
    <cfRule type="cellIs" dxfId="361" priority="7" stopIfTrue="1" operator="notBetween">
      <formula>15</formula>
      <formula>35</formula>
    </cfRule>
  </conditionalFormatting>
  <conditionalFormatting sqref="G455:G504">
    <cfRule type="expression" dxfId="360" priority="8" stopIfTrue="1">
      <formula>VALUE(G455) &gt;17</formula>
    </cfRule>
    <cfRule type="expression" dxfId="359" priority="9" stopIfTrue="1">
      <formula>+H455+I455=0</formula>
    </cfRule>
    <cfRule type="expression" dxfId="358" priority="10" stopIfTrue="1">
      <formula>+H455+I455=+H455+I455+G455</formula>
    </cfRule>
  </conditionalFormatting>
  <conditionalFormatting sqref="K455:K504">
    <cfRule type="expression" dxfId="357" priority="11" stopIfTrue="1">
      <formula>+O455 &gt;0</formula>
    </cfRule>
  </conditionalFormatting>
  <conditionalFormatting sqref="L455:L504">
    <cfRule type="expression" dxfId="356" priority="12" stopIfTrue="1">
      <formula>+O455 &gt; 0</formula>
    </cfRule>
  </conditionalFormatting>
  <conditionalFormatting sqref="M455:M504">
    <cfRule type="expression" dxfId="355" priority="13" stopIfTrue="1">
      <formula>+O455 &gt;0</formula>
    </cfRule>
  </conditionalFormatting>
  <conditionalFormatting sqref="B455:B504">
    <cfRule type="expression" dxfId="354" priority="14" stopIfTrue="1">
      <formula>ISNA(+B455)</formula>
    </cfRule>
  </conditionalFormatting>
  <conditionalFormatting sqref="F455:F504">
    <cfRule type="expression" dxfId="353" priority="15" stopIfTrue="1">
      <formula>ISNA(+B455)</formula>
    </cfRule>
    <cfRule type="expression" priority="16" stopIfTrue="1">
      <formula>+G455+H455+I455=0</formula>
    </cfRule>
    <cfRule type="expression" dxfId="352" priority="17" stopIfTrue="1">
      <formula>+G455+H455+I455=+G455+H455+I455+B455</formula>
    </cfRule>
  </conditionalFormatting>
  <dataValidations count="1">
    <dataValidation type="whole" allowBlank="1" showInputMessage="1" showErrorMessage="1" errorTitle="Grape Pricing District Number" error="The district numbers range from 1 to 17 only." sqref="G15:G514" xr:uid="{00000000-0002-0000-0600-000000000000}">
      <formula1>1</formula1>
      <formula2>17</formula2>
    </dataValidation>
  </dataValidations>
  <hyperlinks>
    <hyperlink ref="F14" location="Varieties!A1" display="Click here for variety name list!" xr:uid="{72EC2061-5ABA-4EB8-B742-9F287ADA335C}"/>
    <hyperlink ref="G14" location="Districts!A1" display="Click for map!" xr:uid="{902F814B-F419-40F5-B487-7207592A80BD}"/>
  </hyperlinks>
  <pageMargins left="0.25" right="0.25" top="0.5" bottom="0.25" header="0" footer="0"/>
  <pageSetup paperSize="5"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CCCFF"/>
  </sheetPr>
  <dimension ref="A1:BN1018"/>
  <sheetViews>
    <sheetView workbookViewId="0">
      <pane ySplit="12" topLeftCell="A13" activePane="bottomLeft" state="frozen"/>
      <selection pane="bottomLeft" activeCell="H16" sqref="H16"/>
    </sheetView>
  </sheetViews>
  <sheetFormatPr defaultRowHeight="12.75" x14ac:dyDescent="0.2"/>
  <cols>
    <col min="1" max="1" width="18.85546875" style="32" customWidth="1"/>
    <col min="2" max="2" width="8.85546875" style="32" hidden="1" customWidth="1"/>
    <col min="3" max="3" width="18.140625" style="32" hidden="1" customWidth="1"/>
    <col min="4" max="4" width="14.42578125" style="32" hidden="1" customWidth="1"/>
    <col min="5" max="5" width="3.140625" style="32" hidden="1" customWidth="1"/>
    <col min="6" max="6" width="5.42578125" style="32" hidden="1" customWidth="1"/>
    <col min="7" max="7" width="5" style="32" customWidth="1"/>
    <col min="8" max="8" width="28.28515625" style="32" customWidth="1"/>
    <col min="9" max="9" width="11.42578125" style="32" customWidth="1"/>
    <col min="10" max="10" width="12.5703125" style="32" customWidth="1"/>
    <col min="11" max="11" width="7.7109375" style="32" customWidth="1"/>
    <col min="12" max="12" width="10.85546875" style="32" customWidth="1"/>
    <col min="13" max="13" width="11.28515625" style="32" customWidth="1"/>
    <col min="14" max="14" width="7.5703125" style="32" customWidth="1"/>
    <col min="15" max="15" width="10.5703125" style="32" customWidth="1"/>
    <col min="16" max="16" width="6" style="32" customWidth="1"/>
    <col min="17" max="17" width="6.140625" style="32" customWidth="1"/>
    <col min="18" max="18" width="21.140625" style="32" customWidth="1"/>
    <col min="19" max="19" width="8.85546875" style="32" hidden="1" customWidth="1"/>
    <col min="20" max="22" width="9.140625" style="32"/>
    <col min="23" max="23" width="10.5703125" style="32" customWidth="1"/>
    <col min="24" max="25" width="11.140625" style="32" customWidth="1"/>
    <col min="26" max="26" width="15.5703125" style="32" customWidth="1"/>
    <col min="27" max="27" width="11.85546875" style="32" customWidth="1"/>
    <col min="28" max="28" width="13.140625" style="32" customWidth="1"/>
    <col min="29" max="29" width="23.140625" style="32" customWidth="1"/>
    <col min="30" max="30" width="18.7109375" style="32" customWidth="1"/>
    <col min="31" max="31" width="2.7109375" style="32" customWidth="1"/>
    <col min="32" max="32" width="25.5703125" style="32" customWidth="1"/>
    <col min="33" max="33" width="9.85546875" style="32" hidden="1" customWidth="1"/>
    <col min="34" max="34" width="9.7109375" style="32" hidden="1" customWidth="1"/>
    <col min="35" max="35" width="5.5703125" style="32" hidden="1" customWidth="1"/>
    <col min="36" max="36" width="4.85546875" style="32" hidden="1" customWidth="1"/>
    <col min="37" max="39" width="8.5703125" style="32" hidden="1" customWidth="1"/>
    <col min="40" max="40" width="2.42578125" style="32" hidden="1" customWidth="1"/>
    <col min="41" max="42" width="3.140625" style="32" hidden="1" customWidth="1"/>
    <col min="43" max="43" width="3.28515625" style="32" hidden="1" customWidth="1"/>
    <col min="44" max="47" width="9.140625" style="32" hidden="1" customWidth="1"/>
    <col min="48" max="48" width="3.28515625" style="32" hidden="1" customWidth="1"/>
    <col min="49" max="49" width="4" style="32" hidden="1" customWidth="1"/>
    <col min="50" max="50" width="8.28515625" style="32" hidden="1" customWidth="1"/>
    <col min="51" max="51" width="8.7109375" style="32" hidden="1" customWidth="1"/>
    <col min="52" max="52" width="9.140625" style="32" hidden="1" customWidth="1"/>
    <col min="53" max="53" width="7.7109375" style="32" hidden="1" customWidth="1"/>
    <col min="54" max="54" width="8.28515625" style="32" hidden="1" customWidth="1"/>
    <col min="55" max="55" width="19.5703125" style="32" customWidth="1"/>
    <col min="56" max="56" width="15.28515625" style="32" customWidth="1"/>
    <col min="57" max="57" width="22" style="32" customWidth="1"/>
    <col min="58" max="58" width="19.7109375" style="32" customWidth="1"/>
    <col min="59" max="59" width="1" style="720" customWidth="1"/>
    <col min="60" max="60" width="1" style="32" customWidth="1"/>
    <col min="61" max="61" width="0" style="32" hidden="1" customWidth="1"/>
    <col min="62" max="66" width="9.140625" style="32" hidden="1" customWidth="1"/>
    <col min="67" max="67" width="0" style="32" hidden="1" customWidth="1"/>
    <col min="68" max="16384" width="9.140625" style="32"/>
  </cols>
  <sheetData>
    <row r="1" spans="1:66" ht="21" customHeight="1" x14ac:dyDescent="0.3">
      <c r="A1" s="709"/>
      <c r="B1" s="709"/>
      <c r="C1" s="709"/>
      <c r="D1" s="709"/>
      <c r="E1" s="6"/>
      <c r="F1" s="6"/>
      <c r="G1" s="722" t="s">
        <v>52</v>
      </c>
      <c r="H1" s="709"/>
      <c r="I1" s="14"/>
      <c r="J1" s="14"/>
      <c r="K1" s="15"/>
      <c r="L1" s="862" t="s">
        <v>1081</v>
      </c>
      <c r="M1" s="15"/>
      <c r="N1" s="15"/>
      <c r="O1" s="15"/>
      <c r="P1" s="15"/>
      <c r="Q1" s="15"/>
      <c r="R1" s="101"/>
      <c r="S1" s="14"/>
      <c r="T1" s="14"/>
      <c r="U1" s="14"/>
      <c r="V1" s="14"/>
      <c r="W1" s="14"/>
      <c r="X1" s="14"/>
      <c r="Y1" s="14"/>
      <c r="Z1" s="14"/>
      <c r="AA1" s="6"/>
      <c r="AB1" s="6"/>
      <c r="AC1" s="6"/>
      <c r="AD1" s="6"/>
      <c r="AE1" s="6"/>
      <c r="AF1" s="8"/>
      <c r="AX1" s="32" t="s">
        <v>589</v>
      </c>
      <c r="AY1" s="32" t="s">
        <v>590</v>
      </c>
      <c r="BC1" s="6"/>
      <c r="BD1" s="6"/>
      <c r="BE1" s="6"/>
      <c r="BF1" s="6"/>
      <c r="BG1" s="8"/>
      <c r="BH1" s="7"/>
    </row>
    <row r="2" spans="1:66" ht="13.5" customHeight="1" thickBot="1" x14ac:dyDescent="0.25">
      <c r="A2" s="19"/>
      <c r="B2" s="10"/>
      <c r="C2" s="10"/>
      <c r="D2" s="8"/>
      <c r="E2" s="8"/>
      <c r="F2" s="16"/>
      <c r="G2" s="17"/>
      <c r="H2" s="161"/>
      <c r="I2" s="16"/>
      <c r="J2" s="16"/>
      <c r="K2" s="16"/>
      <c r="L2" s="16"/>
      <c r="M2" s="16"/>
      <c r="N2" s="16"/>
      <c r="O2" s="16"/>
      <c r="P2" s="16"/>
      <c r="Q2" s="16"/>
      <c r="R2" s="16"/>
      <c r="S2" s="17"/>
      <c r="T2" s="17"/>
      <c r="U2" s="17"/>
      <c r="V2" s="17"/>
      <c r="W2" s="17"/>
      <c r="X2" s="17"/>
      <c r="Y2" s="17"/>
      <c r="Z2" s="17"/>
      <c r="AA2" s="8"/>
      <c r="AB2" s="18"/>
      <c r="AC2" s="18"/>
      <c r="AD2" s="8"/>
      <c r="AE2" s="8"/>
      <c r="AF2" s="8"/>
      <c r="AG2" s="32" t="s">
        <v>587</v>
      </c>
      <c r="AH2" s="32" t="s">
        <v>588</v>
      </c>
      <c r="AJ2" s="127" t="s">
        <v>453</v>
      </c>
      <c r="AK2" s="127" t="s">
        <v>454</v>
      </c>
      <c r="AL2" s="127" t="s">
        <v>455</v>
      </c>
      <c r="AM2" s="127" t="s">
        <v>456</v>
      </c>
      <c r="AR2" s="32" t="s">
        <v>583</v>
      </c>
      <c r="AS2" s="32" t="s">
        <v>584</v>
      </c>
      <c r="AT2" s="32" t="s">
        <v>585</v>
      </c>
      <c r="AU2" s="32" t="s">
        <v>586</v>
      </c>
      <c r="AX2" s="32" t="s">
        <v>126</v>
      </c>
      <c r="AY2" s="32" t="s">
        <v>126</v>
      </c>
      <c r="AZ2" s="32" t="s">
        <v>642</v>
      </c>
      <c r="BC2" s="8"/>
      <c r="BD2" s="8"/>
      <c r="BE2" s="8"/>
      <c r="BF2" s="8"/>
      <c r="BG2" s="8"/>
      <c r="BH2" s="9"/>
    </row>
    <row r="3" spans="1:66" ht="21" customHeight="1" thickTop="1" thickBot="1" x14ac:dyDescent="0.3">
      <c r="A3" s="724"/>
      <c r="B3" s="525"/>
      <c r="C3" s="779">
        <f>DPmog</f>
        <v>0</v>
      </c>
      <c r="D3" s="492">
        <f>SUMIF(D13:D1012,1,J13:J1012)</f>
        <v>0</v>
      </c>
      <c r="E3" s="780"/>
      <c r="F3" s="781"/>
      <c r="G3" s="781"/>
      <c r="H3" s="782"/>
      <c r="I3" s="781"/>
      <c r="J3" s="108">
        <f>SUM(J13:J1012)</f>
        <v>0</v>
      </c>
      <c r="K3" s="783"/>
      <c r="L3" s="108">
        <f>SUM(L13:L1012)</f>
        <v>0</v>
      </c>
      <c r="M3" s="108">
        <f>SUM(M13:M1012)</f>
        <v>0</v>
      </c>
      <c r="N3" s="783"/>
      <c r="O3" s="783"/>
      <c r="P3" s="783"/>
      <c r="Q3" s="783"/>
      <c r="R3" s="784" t="str">
        <f>IF(+DPindicator4+DPindicator5+DPindicator6=0,"", "Data Page Is Damaged From Cutting Or Pasting.")</f>
        <v/>
      </c>
      <c r="S3" s="785"/>
      <c r="T3" s="785"/>
      <c r="U3" s="785"/>
      <c r="V3" s="785"/>
      <c r="W3" s="785"/>
      <c r="X3" s="108">
        <f>SUM(X13:X1012)</f>
        <v>0</v>
      </c>
      <c r="Y3" s="785"/>
      <c r="Z3" s="786"/>
      <c r="AA3" s="8"/>
      <c r="AB3" s="108">
        <f>SUM(AB13:AB1012)</f>
        <v>0</v>
      </c>
      <c r="AC3" s="109">
        <f>SUM(AC13:AC1012)</f>
        <v>0</v>
      </c>
      <c r="AD3" s="109">
        <f>+DPpda1a *PDArate</f>
        <v>0</v>
      </c>
      <c r="AE3" s="8"/>
      <c r="AF3" s="8"/>
      <c r="AG3" s="32">
        <f>SUM(AG13:AG1012)</f>
        <v>0</v>
      </c>
      <c r="AH3" s="32">
        <f>SUM(AH13:AH1012)</f>
        <v>0</v>
      </c>
      <c r="AI3" s="32">
        <v>1</v>
      </c>
      <c r="AJ3" s="85">
        <f>SUMIF(I13:I1012,AI3,J13:J1012)</f>
        <v>0</v>
      </c>
      <c r="AK3" s="85">
        <f>SUMIF(I13:I1012,AI3,L13:L1012)</f>
        <v>0</v>
      </c>
      <c r="AL3" s="85">
        <f>SUMIF(I13:I1012,AI3,M13:M1012)</f>
        <v>0</v>
      </c>
      <c r="AM3" s="85">
        <f>SUMIF(I13:I1012,AI3,X13:X1012)</f>
        <v>0</v>
      </c>
      <c r="AR3" s="32">
        <f>SUM(AR13:AR1012)</f>
        <v>0</v>
      </c>
      <c r="AS3" s="32">
        <f>SUM(AS13:AS1012)</f>
        <v>0</v>
      </c>
      <c r="AT3" s="32">
        <f>SUM(AT13:AT1012)</f>
        <v>0</v>
      </c>
      <c r="AU3" s="32">
        <f>SUM(AU13:AU1012)</f>
        <v>0</v>
      </c>
      <c r="BB3" s="32">
        <f>SUM(BB13:BB1012)</f>
        <v>0</v>
      </c>
      <c r="BC3" s="108">
        <f>SUM(BC13:BC1012)</f>
        <v>0</v>
      </c>
      <c r="BD3" s="8"/>
      <c r="BE3" s="109">
        <f>SUM(BE13:BE1012)</f>
        <v>0</v>
      </c>
      <c r="BF3" s="710">
        <f>+BE3 *PDArate</f>
        <v>0</v>
      </c>
      <c r="BG3" s="79"/>
      <c r="BH3" s="9"/>
    </row>
    <row r="4" spans="1:66" ht="15" hidden="1" customHeight="1" thickTop="1" x14ac:dyDescent="0.2">
      <c r="A4" s="725" t="s">
        <v>130</v>
      </c>
      <c r="B4" s="516" t="s">
        <v>691</v>
      </c>
      <c r="C4" s="772" t="s">
        <v>269</v>
      </c>
      <c r="D4" s="772" t="s">
        <v>935</v>
      </c>
      <c r="E4" s="84"/>
      <c r="F4" s="773"/>
      <c r="G4" s="773"/>
      <c r="H4" s="774">
        <v>1</v>
      </c>
      <c r="I4" s="775">
        <v>2</v>
      </c>
      <c r="J4" s="515">
        <v>3</v>
      </c>
      <c r="K4" s="776">
        <v>4</v>
      </c>
      <c r="L4" s="515">
        <v>5</v>
      </c>
      <c r="M4" s="775">
        <v>6</v>
      </c>
      <c r="N4" s="775">
        <v>7</v>
      </c>
      <c r="O4" s="775">
        <v>8</v>
      </c>
      <c r="P4" s="774">
        <v>9</v>
      </c>
      <c r="Q4" s="774">
        <v>10</v>
      </c>
      <c r="R4" s="774">
        <v>11</v>
      </c>
      <c r="S4" s="774">
        <v>12</v>
      </c>
      <c r="T4" s="774">
        <v>13</v>
      </c>
      <c r="U4" s="774">
        <v>14</v>
      </c>
      <c r="V4" s="774">
        <v>15</v>
      </c>
      <c r="W4" s="777">
        <v>16</v>
      </c>
      <c r="X4" s="515">
        <v>17</v>
      </c>
      <c r="Y4" s="774">
        <v>18</v>
      </c>
      <c r="Z4" s="778">
        <v>19</v>
      </c>
      <c r="AA4" s="8"/>
      <c r="AB4" s="501"/>
      <c r="AC4" s="495"/>
      <c r="AD4" s="249"/>
      <c r="AE4" s="8"/>
      <c r="AF4" s="8"/>
      <c r="AI4" s="32">
        <v>2</v>
      </c>
      <c r="AJ4" s="85">
        <f>SUMIF(I13:I1012,AI4,J13:J1012)</f>
        <v>0</v>
      </c>
      <c r="AK4" s="85">
        <f>SUMIF(I13:I1012,AI4,L13:L1012)</f>
        <v>0</v>
      </c>
      <c r="AL4" s="85">
        <f>SUMIF(I13:I1012,AI4,M13:M1012)</f>
        <v>0</v>
      </c>
      <c r="AM4" s="85">
        <f>SUMIF(I13:I1012,AI4,X13:X1012)</f>
        <v>0</v>
      </c>
      <c r="BC4" s="141"/>
      <c r="BD4" s="338"/>
      <c r="BE4" s="338"/>
      <c r="BF4" s="338"/>
      <c r="BG4" s="79"/>
      <c r="BH4" s="9"/>
    </row>
    <row r="5" spans="1:66" ht="18.75" customHeight="1" thickTop="1" x14ac:dyDescent="0.25">
      <c r="A5" s="859" t="s">
        <v>1065</v>
      </c>
      <c r="B5" s="526" t="s">
        <v>692</v>
      </c>
      <c r="C5" s="701" t="s">
        <v>1014</v>
      </c>
      <c r="D5" s="702" t="s">
        <v>932</v>
      </c>
      <c r="E5" s="84"/>
      <c r="F5" s="33"/>
      <c r="G5" s="33"/>
      <c r="H5" s="119"/>
      <c r="I5" s="33"/>
      <c r="J5" s="703" t="s">
        <v>927</v>
      </c>
      <c r="K5" s="669"/>
      <c r="L5" s="631"/>
      <c r="M5" s="740"/>
      <c r="N5" s="632"/>
      <c r="O5" s="704"/>
      <c r="P5" s="632"/>
      <c r="Q5" s="704"/>
      <c r="R5" s="633" t="s">
        <v>970</v>
      </c>
      <c r="S5" s="632"/>
      <c r="T5" s="632"/>
      <c r="U5" s="632"/>
      <c r="V5" s="632"/>
      <c r="W5" s="632"/>
      <c r="X5" s="678"/>
      <c r="Y5" s="679" t="s">
        <v>928</v>
      </c>
      <c r="Z5" s="680"/>
      <c r="AA5" s="8"/>
      <c r="AB5" s="502" t="s">
        <v>165</v>
      </c>
      <c r="AC5" s="339"/>
      <c r="AD5" s="248"/>
      <c r="AE5" s="161">
        <v>12</v>
      </c>
      <c r="AF5" s="8"/>
      <c r="AI5" s="32">
        <v>3</v>
      </c>
      <c r="AJ5" s="85">
        <f>SUMIF(I13:I1012,AI5,J13:J1012)</f>
        <v>0</v>
      </c>
      <c r="AK5" s="85">
        <f>SUMIF(I13:I1012,AI5,L13:L1012)</f>
        <v>0</v>
      </c>
      <c r="AL5" s="85">
        <f>SUMIF(I13:I1012,AI5,M13:M1012)</f>
        <v>0</v>
      </c>
      <c r="AM5" s="85">
        <f>SUMIF(I13:I1012,AI5,X13:X1012)</f>
        <v>0</v>
      </c>
      <c r="BC5" s="94" t="s">
        <v>577</v>
      </c>
      <c r="BD5" s="339"/>
      <c r="BE5" s="339"/>
      <c r="BF5" s="33"/>
      <c r="BG5" s="79"/>
      <c r="BH5" s="9"/>
    </row>
    <row r="6" spans="1:66" x14ac:dyDescent="0.2">
      <c r="A6" s="859"/>
      <c r="B6" s="527"/>
      <c r="C6" s="705" t="s">
        <v>1015</v>
      </c>
      <c r="D6" s="705" t="s">
        <v>933</v>
      </c>
      <c r="E6" s="84"/>
      <c r="F6" s="33"/>
      <c r="G6" s="33"/>
      <c r="H6" s="119" t="s">
        <v>943</v>
      </c>
      <c r="I6" s="33"/>
      <c r="J6" s="810" t="s">
        <v>936</v>
      </c>
      <c r="K6" s="670"/>
      <c r="L6" s="634"/>
      <c r="M6" s="634"/>
      <c r="N6" s="634"/>
      <c r="O6" s="634"/>
      <c r="P6" s="635"/>
      <c r="Q6" s="634"/>
      <c r="R6" s="812" t="s">
        <v>969</v>
      </c>
      <c r="S6" s="635"/>
      <c r="T6" s="635"/>
      <c r="U6" s="635"/>
      <c r="V6" s="635"/>
      <c r="W6" s="635"/>
      <c r="X6" s="741" t="s">
        <v>971</v>
      </c>
      <c r="Y6" s="681"/>
      <c r="Z6" s="682"/>
      <c r="AA6" s="8"/>
      <c r="AB6" s="502" t="s">
        <v>569</v>
      </c>
      <c r="AC6" s="339" t="s">
        <v>577</v>
      </c>
      <c r="AD6" s="248"/>
      <c r="AE6" s="8"/>
      <c r="AF6" s="8"/>
      <c r="AI6" s="32">
        <v>4</v>
      </c>
      <c r="AJ6" s="85">
        <f>SUMIF(I13:I1012,AI6,J13:J1012)</f>
        <v>0</v>
      </c>
      <c r="AK6" s="85">
        <f>SUMIF(I13:I1012,AI6,L13:L1012)</f>
        <v>0</v>
      </c>
      <c r="AL6" s="85">
        <f>SUMIF(I13:I1012,AI6,M13:M1012)</f>
        <v>0</v>
      </c>
      <c r="AM6" s="85">
        <f>SUMIF(I13:I1012,AI6,X13:X1012)</f>
        <v>0</v>
      </c>
      <c r="BC6" s="94" t="s">
        <v>1020</v>
      </c>
      <c r="BD6" s="339"/>
      <c r="BE6" s="339"/>
      <c r="BF6" s="339"/>
      <c r="BG6" s="79"/>
      <c r="BH6" s="9"/>
    </row>
    <row r="7" spans="1:66" x14ac:dyDescent="0.2">
      <c r="A7" s="859" t="s">
        <v>1066</v>
      </c>
      <c r="B7" s="527"/>
      <c r="C7" s="705" t="s">
        <v>1016</v>
      </c>
      <c r="D7" s="705" t="s">
        <v>934</v>
      </c>
      <c r="E7" s="84"/>
      <c r="F7" s="33"/>
      <c r="G7" s="33"/>
      <c r="H7" s="119"/>
      <c r="I7" s="33"/>
      <c r="J7" s="811" t="s">
        <v>968</v>
      </c>
      <c r="K7" s="670"/>
      <c r="L7" s="634"/>
      <c r="M7" s="634"/>
      <c r="N7" s="634"/>
      <c r="O7" s="634"/>
      <c r="P7" s="635"/>
      <c r="Q7" s="634"/>
      <c r="R7" s="636"/>
      <c r="S7" s="635"/>
      <c r="T7" s="635"/>
      <c r="U7" s="635"/>
      <c r="V7" s="635"/>
      <c r="W7" s="635"/>
      <c r="X7" s="742" t="s">
        <v>972</v>
      </c>
      <c r="Y7" s="681"/>
      <c r="Z7" s="682"/>
      <c r="AA7" s="8"/>
      <c r="AB7" s="502" t="s">
        <v>170</v>
      </c>
      <c r="AC7" s="496" t="s">
        <v>643</v>
      </c>
      <c r="AD7" s="248"/>
      <c r="AE7" s="8"/>
      <c r="AF7" s="8"/>
      <c r="AI7" s="32">
        <v>5</v>
      </c>
      <c r="AJ7" s="85">
        <f>SUMIF(I13:I1012,AI7,J13:J1012)</f>
        <v>0</v>
      </c>
      <c r="AK7" s="85">
        <f>SUMIF(I13:I1012,AI7,L13:L1012)</f>
        <v>0</v>
      </c>
      <c r="AL7" s="85">
        <f>SUMIF(I13:I1012,AI7,M13:M1012)</f>
        <v>0</v>
      </c>
      <c r="AM7" s="85">
        <f>SUMIF(I13:I1012,AI7,X13:X1012)</f>
        <v>0</v>
      </c>
      <c r="BC7" s="143"/>
      <c r="BD7" s="34"/>
      <c r="BE7" s="34"/>
      <c r="BF7" s="34"/>
      <c r="BG7" s="79"/>
      <c r="BH7" s="9"/>
    </row>
    <row r="8" spans="1:66" x14ac:dyDescent="0.2">
      <c r="A8" s="859" t="s">
        <v>1067</v>
      </c>
      <c r="B8" s="527"/>
      <c r="C8" s="705" t="s">
        <v>1017</v>
      </c>
      <c r="D8" s="705" t="s">
        <v>629</v>
      </c>
      <c r="E8" s="84"/>
      <c r="F8" s="33"/>
      <c r="G8" s="34"/>
      <c r="H8" s="119"/>
      <c r="I8" s="33"/>
      <c r="J8" s="671"/>
      <c r="K8" s="670"/>
      <c r="L8" s="637"/>
      <c r="M8" s="637"/>
      <c r="N8" s="637"/>
      <c r="O8" s="637"/>
      <c r="P8" s="637"/>
      <c r="Q8" s="637"/>
      <c r="R8" s="637" t="str">
        <f>IF(+DPindicator1 &lt;&gt; +DPindicator2, "Missing a value for either All Purchased Tons --or-- Price Per Ton with Premium/Penalty.", " ")</f>
        <v xml:space="preserve"> </v>
      </c>
      <c r="S8" s="637"/>
      <c r="T8" s="637"/>
      <c r="U8" s="637"/>
      <c r="V8" s="637"/>
      <c r="W8" s="637"/>
      <c r="X8" s="706"/>
      <c r="Y8" s="681"/>
      <c r="Z8" s="682"/>
      <c r="AA8" s="8"/>
      <c r="AB8" s="507" t="s">
        <v>1019</v>
      </c>
      <c r="AC8" s="497"/>
      <c r="AD8" s="344"/>
      <c r="AE8" s="8"/>
      <c r="AF8" s="8"/>
      <c r="AI8" s="32">
        <v>6</v>
      </c>
      <c r="AJ8" s="85">
        <f>SUMIF(I13:I1012,AI8,J13:J1012)</f>
        <v>0</v>
      </c>
      <c r="AK8" s="85">
        <f>SUMIF(I13:I1012,AI8,L13:L1012)</f>
        <v>0</v>
      </c>
      <c r="AL8" s="85">
        <f>SUMIF(I13:I1012,AI8,M13:M1012)</f>
        <v>0</v>
      </c>
      <c r="AM8" s="85">
        <f>SUMIF(I13:I1012,AI8,X13:X1012)</f>
        <v>0</v>
      </c>
      <c r="BC8" s="342" t="s">
        <v>570</v>
      </c>
      <c r="BD8" s="342" t="s">
        <v>169</v>
      </c>
      <c r="BE8" s="342" t="s">
        <v>574</v>
      </c>
      <c r="BF8" s="711" t="s">
        <v>569</v>
      </c>
      <c r="BG8" s="79"/>
      <c r="BH8" s="9"/>
    </row>
    <row r="9" spans="1:66" x14ac:dyDescent="0.2">
      <c r="A9" s="859" t="s">
        <v>1068</v>
      </c>
      <c r="B9" s="527"/>
      <c r="C9" s="705" t="s">
        <v>1018</v>
      </c>
      <c r="D9" s="705" t="s">
        <v>270</v>
      </c>
      <c r="E9" s="84"/>
      <c r="F9" s="93"/>
      <c r="G9" s="37"/>
      <c r="H9" s="37" t="str">
        <f>IF(+DPindicator3&gt;0, "BAD NAME FOR", " ")</f>
        <v xml:space="preserve"> </v>
      </c>
      <c r="I9" s="37" t="s">
        <v>54</v>
      </c>
      <c r="J9" s="672"/>
      <c r="K9" s="673"/>
      <c r="L9" s="668"/>
      <c r="M9" s="638" t="s">
        <v>62</v>
      </c>
      <c r="N9" s="667"/>
      <c r="O9" s="638" t="s">
        <v>64</v>
      </c>
      <c r="P9" s="694" t="s">
        <v>66</v>
      </c>
      <c r="Q9" s="639"/>
      <c r="R9" s="640" t="s">
        <v>909</v>
      </c>
      <c r="S9" s="641"/>
      <c r="T9" s="642"/>
      <c r="U9" s="642"/>
      <c r="V9" s="643"/>
      <c r="W9" s="641" t="s">
        <v>912</v>
      </c>
      <c r="X9" s="871" t="s">
        <v>948</v>
      </c>
      <c r="Y9" s="683"/>
      <c r="Z9" s="684"/>
      <c r="AA9" s="8"/>
      <c r="AB9" s="502" t="s">
        <v>156</v>
      </c>
      <c r="AC9" s="45" t="s">
        <v>127</v>
      </c>
      <c r="AD9" s="38"/>
      <c r="AE9" s="8"/>
      <c r="AF9" s="8"/>
      <c r="AI9" s="32">
        <v>7</v>
      </c>
      <c r="AJ9" s="85">
        <f>SUMIF(I13:I1012,AI9,J13:J1012)</f>
        <v>0</v>
      </c>
      <c r="AK9" s="85">
        <f>SUMIF(I13:I1012,AI9,L13:L1012)</f>
        <v>0</v>
      </c>
      <c r="AL9" s="85">
        <f>SUMIF(I13:I1012,AI9,M13:M1012)</f>
        <v>0</v>
      </c>
      <c r="AM9" s="85">
        <f>SUMIF(I13:I1012,AI9,X13:X1012)</f>
        <v>0</v>
      </c>
      <c r="BC9" s="343" t="s">
        <v>128</v>
      </c>
      <c r="BD9" s="343" t="s">
        <v>172</v>
      </c>
      <c r="BE9" s="343" t="s">
        <v>579</v>
      </c>
      <c r="BF9" s="712" t="s">
        <v>170</v>
      </c>
      <c r="BG9" s="79"/>
      <c r="BH9" s="9"/>
    </row>
    <row r="10" spans="1:66" x14ac:dyDescent="0.2">
      <c r="A10" s="727"/>
      <c r="B10" s="527"/>
      <c r="C10" s="705"/>
      <c r="D10" s="705"/>
      <c r="E10" s="84"/>
      <c r="F10" s="45" t="s">
        <v>58</v>
      </c>
      <c r="G10" s="38"/>
      <c r="H10" s="45" t="s">
        <v>53</v>
      </c>
      <c r="I10" s="45" t="s">
        <v>56</v>
      </c>
      <c r="J10" s="674" t="s">
        <v>73</v>
      </c>
      <c r="K10" s="675"/>
      <c r="L10" s="644" t="s">
        <v>73</v>
      </c>
      <c r="M10" s="645" t="s">
        <v>61</v>
      </c>
      <c r="N10" s="651"/>
      <c r="O10" s="645" t="s">
        <v>65</v>
      </c>
      <c r="P10" s="695" t="s">
        <v>67</v>
      </c>
      <c r="Q10" s="646"/>
      <c r="R10" s="647" t="s">
        <v>910</v>
      </c>
      <c r="S10" s="648"/>
      <c r="T10" s="649"/>
      <c r="U10" s="649"/>
      <c r="V10" s="650"/>
      <c r="W10" s="648" t="s">
        <v>915</v>
      </c>
      <c r="X10" s="685"/>
      <c r="Y10" s="686"/>
      <c r="Z10" s="687" t="s">
        <v>912</v>
      </c>
      <c r="AA10" s="8"/>
      <c r="AB10" s="502" t="s">
        <v>120</v>
      </c>
      <c r="AC10" s="289" t="s">
        <v>598</v>
      </c>
      <c r="AD10" s="39" t="s">
        <v>170</v>
      </c>
      <c r="AE10" s="8"/>
      <c r="AF10" s="8"/>
      <c r="AI10" s="32">
        <v>8</v>
      </c>
      <c r="AJ10" s="85">
        <f>SUMIF(I13:I1012,AI10,J13:J1012)</f>
        <v>0</v>
      </c>
      <c r="AK10" s="85">
        <f>SUMIF(I13:I1012,AI10,L13:L1012)</f>
        <v>0</v>
      </c>
      <c r="AL10" s="85">
        <f>SUMIF(I13:I1012,AI10,M13:M1012)</f>
        <v>0</v>
      </c>
      <c r="AM10" s="85">
        <f>SUMIF(I13:I1012,AI10,X13:X1012)</f>
        <v>0</v>
      </c>
      <c r="BC10" s="39" t="s">
        <v>30</v>
      </c>
      <c r="BD10" s="123" t="s">
        <v>173</v>
      </c>
      <c r="BE10" s="39" t="s">
        <v>572</v>
      </c>
      <c r="BF10" s="713" t="s">
        <v>580</v>
      </c>
      <c r="BG10" s="79"/>
      <c r="BH10" s="9"/>
    </row>
    <row r="11" spans="1:66" x14ac:dyDescent="0.2">
      <c r="A11" s="726"/>
      <c r="B11" s="527"/>
      <c r="C11" s="705" t="s">
        <v>949</v>
      </c>
      <c r="D11" s="705" t="s">
        <v>931</v>
      </c>
      <c r="E11" s="84"/>
      <c r="F11" s="45" t="s">
        <v>57</v>
      </c>
      <c r="G11" s="38" t="s">
        <v>692</v>
      </c>
      <c r="H11" s="289"/>
      <c r="I11" s="45" t="s">
        <v>55</v>
      </c>
      <c r="J11" s="674" t="s">
        <v>74</v>
      </c>
      <c r="K11" s="675" t="s">
        <v>59</v>
      </c>
      <c r="L11" s="644" t="s">
        <v>61</v>
      </c>
      <c r="M11" s="645" t="s">
        <v>73</v>
      </c>
      <c r="N11" s="651" t="s">
        <v>59</v>
      </c>
      <c r="O11" s="645" t="s">
        <v>905</v>
      </c>
      <c r="P11" s="651"/>
      <c r="Q11" s="648"/>
      <c r="R11" s="652" t="s">
        <v>63</v>
      </c>
      <c r="S11" s="653"/>
      <c r="T11" s="653"/>
      <c r="U11" s="653"/>
      <c r="V11" s="654"/>
      <c r="W11" s="648" t="s">
        <v>913</v>
      </c>
      <c r="X11" s="685" t="s">
        <v>73</v>
      </c>
      <c r="Y11" s="686" t="s">
        <v>59</v>
      </c>
      <c r="Z11" s="687" t="s">
        <v>937</v>
      </c>
      <c r="AA11" s="8"/>
      <c r="AB11" s="502" t="s">
        <v>157</v>
      </c>
      <c r="AC11" s="289" t="s">
        <v>591</v>
      </c>
      <c r="AD11" s="39" t="s">
        <v>581</v>
      </c>
      <c r="AE11" s="8"/>
      <c r="AF11" s="8"/>
      <c r="AI11" s="32">
        <v>9</v>
      </c>
      <c r="AJ11" s="85">
        <f>SUMIF(I13:I1012,AI11,J13:J1012)</f>
        <v>0</v>
      </c>
      <c r="AK11" s="85">
        <f>SUMIF(I13:I1012,AI11,L13:L1012)</f>
        <v>0</v>
      </c>
      <c r="AL11" s="85">
        <f>SUMIF(I13:I1012,AI11,M13:M1012)</f>
        <v>0</v>
      </c>
      <c r="AM11" s="85">
        <f>SUMIF(I13:I1012,AI11,X13:X1012)</f>
        <v>0</v>
      </c>
      <c r="BC11" s="41" t="s">
        <v>1057</v>
      </c>
      <c r="BD11" s="39" t="s">
        <v>1054</v>
      </c>
      <c r="BE11" s="41" t="s">
        <v>1058</v>
      </c>
      <c r="BF11" s="714">
        <f>+PDArate</f>
        <v>1.25E-3</v>
      </c>
      <c r="BG11" s="79"/>
      <c r="BH11" s="9"/>
    </row>
    <row r="12" spans="1:66" ht="13.5" thickBot="1" x14ac:dyDescent="0.25">
      <c r="A12" s="792"/>
      <c r="B12" s="793"/>
      <c r="C12" s="794" t="s">
        <v>923</v>
      </c>
      <c r="D12" s="794" t="s">
        <v>923</v>
      </c>
      <c r="E12" s="780"/>
      <c r="F12" s="795"/>
      <c r="G12" s="796"/>
      <c r="H12" s="797" t="s">
        <v>944</v>
      </c>
      <c r="I12" s="797" t="s">
        <v>945</v>
      </c>
      <c r="J12" s="798"/>
      <c r="K12" s="799"/>
      <c r="L12" s="800"/>
      <c r="M12" s="830" t="s">
        <v>1052</v>
      </c>
      <c r="N12" s="801"/>
      <c r="O12" s="802" t="s">
        <v>906</v>
      </c>
      <c r="P12" s="801" t="s">
        <v>908</v>
      </c>
      <c r="Q12" s="801" t="s">
        <v>907</v>
      </c>
      <c r="R12" s="801" t="s">
        <v>911</v>
      </c>
      <c r="S12" s="803" t="s">
        <v>947</v>
      </c>
      <c r="T12" s="801" t="s">
        <v>68</v>
      </c>
      <c r="U12" s="801" t="s">
        <v>908</v>
      </c>
      <c r="V12" s="801" t="s">
        <v>907</v>
      </c>
      <c r="W12" s="804" t="s">
        <v>914</v>
      </c>
      <c r="X12" s="805"/>
      <c r="Y12" s="803"/>
      <c r="Z12" s="806" t="s">
        <v>914</v>
      </c>
      <c r="AA12" s="8"/>
      <c r="AB12" s="807" t="s">
        <v>121</v>
      </c>
      <c r="AC12" s="808" t="s">
        <v>599</v>
      </c>
      <c r="AD12" s="809">
        <f>+PDArate</f>
        <v>1.25E-3</v>
      </c>
      <c r="AE12" s="8"/>
      <c r="AF12" s="8"/>
      <c r="AI12" s="32">
        <v>10</v>
      </c>
      <c r="AJ12" s="85">
        <f>SUMIF(I13:I1012,AI12,J13:J1012)</f>
        <v>0</v>
      </c>
      <c r="AK12" s="85">
        <f>SUMIF(I13:I1012,AI12,L13:L1012)</f>
        <v>0</v>
      </c>
      <c r="AL12" s="85">
        <f>SUMIF(I13:I1012,AI12,M13:M1012)</f>
        <v>0</v>
      </c>
      <c r="AM12" s="85">
        <f>SUMIF(I13:I1012,AI12,X13:X1012)</f>
        <v>0</v>
      </c>
      <c r="BC12" s="451">
        <f>SUM(BC16:BC1012)</f>
        <v>0</v>
      </c>
      <c r="BD12" s="453"/>
      <c r="BE12" s="452">
        <f>SUM(BE16:BE1012)</f>
        <v>0</v>
      </c>
      <c r="BF12" s="715">
        <f>+DPpda1b *PDArate</f>
        <v>0</v>
      </c>
      <c r="BG12" s="79"/>
      <c r="BH12" s="9"/>
    </row>
    <row r="13" spans="1:66" ht="12.75" customHeight="1" thickTop="1" x14ac:dyDescent="0.2">
      <c r="A13" s="787" t="s">
        <v>620</v>
      </c>
      <c r="B13" s="528"/>
      <c r="C13" s="513"/>
      <c r="D13" s="321"/>
      <c r="E13" s="84"/>
      <c r="F13" s="788">
        <f>IF(+J13&gt;0,9999,0)</f>
        <v>0</v>
      </c>
      <c r="G13" s="789">
        <f t="shared" ref="G13:G76" si="0">ROW()-DPline</f>
        <v>1</v>
      </c>
      <c r="H13" s="790" t="s">
        <v>623</v>
      </c>
      <c r="I13" s="309"/>
      <c r="J13" s="791">
        <f>+Q1cCrush</f>
        <v>0</v>
      </c>
      <c r="K13" s="676"/>
      <c r="L13" s="655"/>
      <c r="M13" s="655"/>
      <c r="N13" s="656"/>
      <c r="O13" s="657"/>
      <c r="P13" s="658"/>
      <c r="Q13" s="658"/>
      <c r="R13" s="659"/>
      <c r="S13" s="728"/>
      <c r="T13" s="658"/>
      <c r="U13" s="658"/>
      <c r="V13" s="658"/>
      <c r="W13" s="660"/>
      <c r="X13" s="688"/>
      <c r="Y13" s="689"/>
      <c r="Z13" s="690"/>
      <c r="AA13" s="96">
        <f>+G13</f>
        <v>1</v>
      </c>
      <c r="AB13" s="503"/>
      <c r="AC13" s="498"/>
      <c r="AD13" s="312"/>
      <c r="AE13" s="8"/>
      <c r="AF13" s="870" t="str">
        <f>IF(AG13+AH13=1,"Enter both columns 5 and 16.", " ")</f>
        <v xml:space="preserve"> </v>
      </c>
      <c r="AG13" s="32">
        <f>IF(L13+M13+N13+O13+W13 &gt; 0, 1, 0)</f>
        <v>0</v>
      </c>
      <c r="AH13" s="32">
        <f>IF(AX13 &gt; 0, 1, 0)</f>
        <v>0</v>
      </c>
      <c r="AI13" s="32">
        <v>11</v>
      </c>
      <c r="AJ13" s="85">
        <f>SUMIF(I13:I1012,AI13,J13:J1012)</f>
        <v>0</v>
      </c>
      <c r="AK13" s="85">
        <f>SUMIF(I13:I1012,AI13,L13:L1012)</f>
        <v>0</v>
      </c>
      <c r="AL13" s="85">
        <f>SUMIF(I13:I1012,AI13,M13:M1012)</f>
        <v>0</v>
      </c>
      <c r="AM13" s="85">
        <f>SUMIF(I13:I1012,AI13,X13:X1012)</f>
        <v>0</v>
      </c>
      <c r="AR13" s="32">
        <f>IF(ISNA(+F13), 1, 0)</f>
        <v>0</v>
      </c>
      <c r="AS13" s="32">
        <f>IF(ISERR(+F13), 1, 0)</f>
        <v>0</v>
      </c>
      <c r="AT13" s="32">
        <f>IF(ISERR(+AC13), 1, 0)</f>
        <v>0</v>
      </c>
      <c r="AU13" s="32">
        <f>IF(ISERR(+AD13), 1, 0)</f>
        <v>0</v>
      </c>
      <c r="AX13" s="254">
        <f>ROUND(L13,1)*W13</f>
        <v>0</v>
      </c>
      <c r="AY13" s="254">
        <f>ROUND(X13,1)*Z13</f>
        <v>0</v>
      </c>
      <c r="AZ13" s="32">
        <f t="shared" ref="AZ13:AZ76" si="1">IF(J13+K13 &gt; 0, 1, 0)</f>
        <v>0</v>
      </c>
      <c r="BC13" s="340"/>
      <c r="BD13" s="336"/>
      <c r="BE13" s="335"/>
      <c r="BF13" s="335"/>
      <c r="BG13" s="79"/>
      <c r="BH13" s="9"/>
    </row>
    <row r="14" spans="1:66" ht="12.75" customHeight="1" x14ac:dyDescent="0.2">
      <c r="A14" s="345" t="s">
        <v>621</v>
      </c>
      <c r="B14" s="528"/>
      <c r="C14" s="513"/>
      <c r="D14" s="321"/>
      <c r="E14" s="84"/>
      <c r="F14" s="398">
        <f>IF(+J14&gt;0,9999,0)</f>
        <v>0</v>
      </c>
      <c r="G14" s="118">
        <f t="shared" si="0"/>
        <v>2</v>
      </c>
      <c r="H14" s="311" t="s">
        <v>624</v>
      </c>
      <c r="I14" s="309"/>
      <c r="J14" s="346">
        <f>+Q3Tons</f>
        <v>0</v>
      </c>
      <c r="K14" s="676"/>
      <c r="L14" s="655"/>
      <c r="M14" s="655"/>
      <c r="N14" s="656"/>
      <c r="O14" s="657"/>
      <c r="P14" s="658"/>
      <c r="Q14" s="658"/>
      <c r="R14" s="659"/>
      <c r="S14" s="728"/>
      <c r="T14" s="658"/>
      <c r="U14" s="658"/>
      <c r="V14" s="658"/>
      <c r="W14" s="660"/>
      <c r="X14" s="688"/>
      <c r="Y14" s="689"/>
      <c r="Z14" s="690"/>
      <c r="AA14" s="96">
        <f t="shared" ref="AA14:AA77" si="2">+G14</f>
        <v>2</v>
      </c>
      <c r="AB14" s="503"/>
      <c r="AC14" s="498"/>
      <c r="AD14" s="312"/>
      <c r="AE14" s="8"/>
      <c r="AF14" s="870" t="str">
        <f t="shared" ref="AF14:AF77" si="3">IF(AG14+AH14=1,"Enter both columns 5 and 16.", " ")</f>
        <v xml:space="preserve"> </v>
      </c>
      <c r="AG14" s="32">
        <f t="shared" ref="AG14:AG77" si="4">IF(L14+M14+N14+O14+W14 &gt; 0, 1, 0)</f>
        <v>0</v>
      </c>
      <c r="AH14" s="32">
        <f t="shared" ref="AH14:AH77" si="5">IF(AX14 &gt; 0, 1, 0)</f>
        <v>0</v>
      </c>
      <c r="AI14" s="32">
        <v>12</v>
      </c>
      <c r="AJ14" s="85">
        <f>SUMIF(I13:I1012,AI14,J13:J1012)</f>
        <v>0</v>
      </c>
      <c r="AK14" s="85">
        <f>SUMIF(I13:I1012,AI14,L13:L1012)</f>
        <v>0</v>
      </c>
      <c r="AL14" s="85">
        <f>SUMIF(I13:I1012,AI14,M13:M1012)</f>
        <v>0</v>
      </c>
      <c r="AM14" s="85">
        <f>SUMIF(I13:I1012,AI14,X13:X1012)</f>
        <v>0</v>
      </c>
      <c r="AR14" s="32">
        <f t="shared" ref="AR14:AR77" si="6">IF(ISNA(+F14), 1, 0)</f>
        <v>0</v>
      </c>
      <c r="AS14" s="32">
        <f t="shared" ref="AS14:AS77" si="7">IF(ISERR(+F14), 1, 0)</f>
        <v>0</v>
      </c>
      <c r="AT14" s="32">
        <f t="shared" ref="AT14:AT77" si="8">IF(ISERR(+AC14), 1, 0)</f>
        <v>0</v>
      </c>
      <c r="AU14" s="32">
        <f t="shared" ref="AU14:AU77" si="9">IF(ISERR(+AD14), 1, 0)</f>
        <v>0</v>
      </c>
      <c r="AX14" s="254">
        <f t="shared" ref="AX14:AX77" si="10">ROUND(L14,1)*W14</f>
        <v>0</v>
      </c>
      <c r="AY14" s="254">
        <f t="shared" ref="AY14:AY77" si="11">ROUND(X14,1)*Z14</f>
        <v>0</v>
      </c>
      <c r="AZ14" s="32">
        <f t="shared" si="1"/>
        <v>0</v>
      </c>
      <c r="BC14" s="115">
        <f>Q3Atons</f>
        <v>0</v>
      </c>
      <c r="BD14" s="336"/>
      <c r="BE14" s="449">
        <f>Q3value</f>
        <v>0</v>
      </c>
      <c r="BF14" s="716">
        <f t="shared" ref="BF14:BF76" si="12">+BE14*PDArate</f>
        <v>0</v>
      </c>
      <c r="BG14" s="79"/>
      <c r="BH14" s="9"/>
    </row>
    <row r="15" spans="1:66" ht="12.75" customHeight="1" x14ac:dyDescent="0.2">
      <c r="A15" s="345" t="s">
        <v>622</v>
      </c>
      <c r="B15" s="529"/>
      <c r="C15" s="514"/>
      <c r="D15" s="322"/>
      <c r="E15" s="84"/>
      <c r="F15" s="398">
        <f>IF(+J15&gt;0,9999,0)</f>
        <v>0</v>
      </c>
      <c r="G15" s="118">
        <f t="shared" si="0"/>
        <v>3</v>
      </c>
      <c r="H15" s="311" t="s">
        <v>625</v>
      </c>
      <c r="I15" s="310"/>
      <c r="J15" s="346">
        <f>+Q4Tons</f>
        <v>0</v>
      </c>
      <c r="K15" s="677"/>
      <c r="L15" s="661"/>
      <c r="M15" s="661"/>
      <c r="N15" s="662"/>
      <c r="O15" s="663"/>
      <c r="P15" s="664"/>
      <c r="Q15" s="664"/>
      <c r="R15" s="665"/>
      <c r="S15" s="729"/>
      <c r="T15" s="664"/>
      <c r="U15" s="664"/>
      <c r="V15" s="664"/>
      <c r="W15" s="666"/>
      <c r="X15" s="691"/>
      <c r="Y15" s="692"/>
      <c r="Z15" s="693"/>
      <c r="AA15" s="96">
        <f t="shared" si="2"/>
        <v>3</v>
      </c>
      <c r="AB15" s="504"/>
      <c r="AC15" s="499"/>
      <c r="AD15" s="313"/>
      <c r="AE15" s="8"/>
      <c r="AF15" s="870" t="str">
        <f t="shared" si="3"/>
        <v xml:space="preserve"> </v>
      </c>
      <c r="AG15" s="32">
        <f t="shared" si="4"/>
        <v>0</v>
      </c>
      <c r="AH15" s="32">
        <f t="shared" si="5"/>
        <v>0</v>
      </c>
      <c r="AI15" s="32">
        <v>13</v>
      </c>
      <c r="AJ15" s="85">
        <f>SUMIF(I13:I1012,AI15,J13:J1012)</f>
        <v>0</v>
      </c>
      <c r="AK15" s="85">
        <f>SUMIF(I13:I1012,AI15,L13:L1012)</f>
        <v>0</v>
      </c>
      <c r="AL15" s="85">
        <f>SUMIF(I13:I1012,AI15,M13:M1012)</f>
        <v>0</v>
      </c>
      <c r="AM15" s="85">
        <f>SUMIF(I13:I1012,AI15,X13:X1012)</f>
        <v>0</v>
      </c>
      <c r="AR15" s="32">
        <f t="shared" si="6"/>
        <v>0</v>
      </c>
      <c r="AS15" s="32">
        <f t="shared" si="7"/>
        <v>0</v>
      </c>
      <c r="AT15" s="32">
        <f t="shared" si="8"/>
        <v>0</v>
      </c>
      <c r="AU15" s="32">
        <f t="shared" si="9"/>
        <v>0</v>
      </c>
      <c r="AX15" s="254">
        <f t="shared" si="10"/>
        <v>0</v>
      </c>
      <c r="AY15" s="254">
        <f t="shared" si="11"/>
        <v>0</v>
      </c>
      <c r="AZ15" s="32">
        <f t="shared" si="1"/>
        <v>0</v>
      </c>
      <c r="BC15" s="114">
        <f>Q4Tons</f>
        <v>0</v>
      </c>
      <c r="BD15" s="337"/>
      <c r="BE15" s="450">
        <f>Q4Value</f>
        <v>0</v>
      </c>
      <c r="BF15" s="717">
        <f t="shared" si="12"/>
        <v>0</v>
      </c>
      <c r="BG15" s="79"/>
      <c r="BH15" s="9"/>
    </row>
    <row r="16" spans="1:66" x14ac:dyDescent="0.2">
      <c r="A16" s="323"/>
      <c r="B16" s="530"/>
      <c r="C16" s="247"/>
      <c r="D16" s="247" t="str">
        <f>IF(AND(L16&lt;J16,C16="", OR(L16="", L16=0)),1,"")</f>
        <v/>
      </c>
      <c r="E16" s="320" t="str">
        <f>IF(+BN16+BM16&gt;0,"&lt; Error"," ")</f>
        <v>&lt; Error</v>
      </c>
      <c r="F16" s="120">
        <f>IF(ISBLANK(H16),0,VLOOKUP(TRIM(H16),AllVarieties,4,FALSE))</f>
        <v>0</v>
      </c>
      <c r="G16" s="118">
        <f t="shared" si="0"/>
        <v>4</v>
      </c>
      <c r="H16" s="721"/>
      <c r="I16" s="292"/>
      <c r="J16" s="87"/>
      <c r="K16" s="294"/>
      <c r="L16" s="293"/>
      <c r="M16" s="40"/>
      <c r="N16" s="77"/>
      <c r="O16" s="295"/>
      <c r="P16" s="88"/>
      <c r="Q16" s="88"/>
      <c r="R16" s="104"/>
      <c r="S16" s="730"/>
      <c r="T16" s="88"/>
      <c r="U16" s="88"/>
      <c r="V16" s="88"/>
      <c r="W16" s="89"/>
      <c r="X16" s="87"/>
      <c r="Y16" s="77"/>
      <c r="Z16" s="90"/>
      <c r="AA16" s="96">
        <f t="shared" si="2"/>
        <v>4</v>
      </c>
      <c r="AB16" s="505">
        <f>C16*BJ16</f>
        <v>0</v>
      </c>
      <c r="AC16" s="500">
        <f t="shared" ref="AC16:AC77" si="13">+AX16+AY16</f>
        <v>0</v>
      </c>
      <c r="AD16" s="159">
        <f t="shared" ref="AD16:AD76" si="14">+AC16*PDArate</f>
        <v>0</v>
      </c>
      <c r="AE16" s="8"/>
      <c r="AF16" s="870" t="str">
        <f t="shared" si="3"/>
        <v xml:space="preserve"> </v>
      </c>
      <c r="AG16" s="32">
        <f t="shared" si="4"/>
        <v>0</v>
      </c>
      <c r="AH16" s="32">
        <f t="shared" si="5"/>
        <v>0</v>
      </c>
      <c r="AI16" s="32">
        <v>14</v>
      </c>
      <c r="AJ16" s="85">
        <f>SUMIF(I13:I1012,AI16,J13:J1012)</f>
        <v>0</v>
      </c>
      <c r="AK16" s="85">
        <f>SUMIF(I13:I1012,AI16,L13:L1012)</f>
        <v>0</v>
      </c>
      <c r="AL16" s="85">
        <f>SUMIF(I13:I1012,AI16,M13:M1012)</f>
        <v>0</v>
      </c>
      <c r="AM16" s="85">
        <f>SUMIF(I13:I1012,AI16,X13:X1012)</f>
        <v>0</v>
      </c>
      <c r="AR16" s="32">
        <f t="shared" si="6"/>
        <v>0</v>
      </c>
      <c r="AS16" s="32">
        <f t="shared" si="7"/>
        <v>0</v>
      </c>
      <c r="AT16" s="32">
        <f t="shared" si="8"/>
        <v>0</v>
      </c>
      <c r="AU16" s="32">
        <f t="shared" si="9"/>
        <v>0</v>
      </c>
      <c r="AX16" s="254">
        <f t="shared" si="10"/>
        <v>0</v>
      </c>
      <c r="AY16" s="254">
        <f t="shared" si="11"/>
        <v>0</v>
      </c>
      <c r="AZ16" s="32">
        <f t="shared" si="1"/>
        <v>0</v>
      </c>
      <c r="BB16" s="32">
        <f>IF(+BC16&gt;0,IF(+BE16&lt;=0,1,0),0)</f>
        <v>0</v>
      </c>
      <c r="BC16" s="341">
        <f>IF(+D16=1,IF(J16&gt;0, +J16, 0),0)</f>
        <v>0</v>
      </c>
      <c r="BD16" s="95">
        <f t="shared" ref="BD16:BD79" si="15">IF(VALUE(I16)&lt;1,0,IF(VALUE(I16)&gt;17,0,VLOOKUP(VALUE(F16),T10Value,VALUE(I16)+1,FALSE)))</f>
        <v>0</v>
      </c>
      <c r="BE16" s="95">
        <f>ROUND(+BC16,1)*BD16</f>
        <v>0</v>
      </c>
      <c r="BF16" s="718">
        <f t="shared" si="12"/>
        <v>0</v>
      </c>
      <c r="BG16" s="79"/>
      <c r="BH16" s="9"/>
      <c r="BJ16" s="32">
        <f>IF(J16+L16+M16=J16,0,IF(J16-L16-0.09&gt;0,IF(J16-L16&lt;=0.1*J16,J16-L16,0),0))</f>
        <v>0</v>
      </c>
      <c r="BK16" s="32">
        <f>IF(L16+M16+J16+X16&lt;=0,1,IF(L16+M16+X16&gt;0,1,0))</f>
        <v>1</v>
      </c>
      <c r="BL16" s="32">
        <f>IF(+BJ16&gt;0,1,0)</f>
        <v>0</v>
      </c>
      <c r="BM16" s="32">
        <f>IF(ISNUMBER(C16),IF(2*BL16-C16&lt;0,1,IF(2*BL16-C16&gt;2,1,0)),IF(ISBLANK(C16),0,1))</f>
        <v>0</v>
      </c>
      <c r="BN16" s="32">
        <f>IF(ISNUMBER(D16),IF(2*AG16-D16=1,1,IF(+D16=0,0, IF(+D16=1,0,1))),IF(ISBLANK(D16),0,1))</f>
        <v>1</v>
      </c>
    </row>
    <row r="17" spans="1:66" x14ac:dyDescent="0.2">
      <c r="A17" s="323"/>
      <c r="B17" s="530"/>
      <c r="C17" s="247"/>
      <c r="D17" s="247" t="str">
        <f t="shared" ref="D17:D80" si="16">IF(AND(L17&lt;J17,C17="", OR(L17="", L17=0)),1,"")</f>
        <v/>
      </c>
      <c r="E17" s="320" t="str">
        <f t="shared" ref="E17:E80" si="17">IF(+BN17+BM17&gt;0,"&lt; Error"," ")</f>
        <v>&lt; Error</v>
      </c>
      <c r="F17" s="120">
        <f t="shared" ref="F17:F76" si="18">IF(ISBLANK(H17),0,VLOOKUP(TRIM(H17),AllVarieties,4,FALSE))</f>
        <v>0</v>
      </c>
      <c r="G17" s="118">
        <f t="shared" si="0"/>
        <v>5</v>
      </c>
      <c r="H17" s="721"/>
      <c r="I17" s="292"/>
      <c r="J17" s="87"/>
      <c r="K17" s="294"/>
      <c r="L17" s="293"/>
      <c r="M17" s="40"/>
      <c r="N17" s="77"/>
      <c r="O17" s="295"/>
      <c r="P17" s="88"/>
      <c r="Q17" s="88"/>
      <c r="R17" s="104"/>
      <c r="S17" s="730"/>
      <c r="T17" s="88"/>
      <c r="U17" s="88"/>
      <c r="V17" s="88"/>
      <c r="W17" s="89"/>
      <c r="X17" s="87"/>
      <c r="Y17" s="77"/>
      <c r="Z17" s="90"/>
      <c r="AA17" s="96">
        <f t="shared" si="2"/>
        <v>5</v>
      </c>
      <c r="AB17" s="505">
        <f t="shared" ref="AB17:AB80" si="19">C17*BJ17</f>
        <v>0</v>
      </c>
      <c r="AC17" s="500">
        <f t="shared" si="13"/>
        <v>0</v>
      </c>
      <c r="AD17" s="159">
        <f t="shared" si="14"/>
        <v>0</v>
      </c>
      <c r="AE17" s="8"/>
      <c r="AF17" s="870" t="str">
        <f t="shared" si="3"/>
        <v xml:space="preserve"> </v>
      </c>
      <c r="AG17" s="32">
        <f t="shared" si="4"/>
        <v>0</v>
      </c>
      <c r="AH17" s="32">
        <f t="shared" si="5"/>
        <v>0</v>
      </c>
      <c r="AI17" s="32">
        <v>15</v>
      </c>
      <c r="AJ17" s="85">
        <f>SUMIF(I13:I1012,AI17,J13:J1012)</f>
        <v>0</v>
      </c>
      <c r="AK17" s="85">
        <f>SUMIF(I13:I1012,AI17,L13:L1012)</f>
        <v>0</v>
      </c>
      <c r="AL17" s="85">
        <f>SUMIF(I13:I1012,AI17,M13:M1012)</f>
        <v>0</v>
      </c>
      <c r="AM17" s="85">
        <f>SUMIF(I13:I1012,AI17,X13:X1012)</f>
        <v>0</v>
      </c>
      <c r="AR17" s="32">
        <f t="shared" si="6"/>
        <v>0</v>
      </c>
      <c r="AS17" s="32">
        <f t="shared" si="7"/>
        <v>0</v>
      </c>
      <c r="AT17" s="32">
        <f t="shared" si="8"/>
        <v>0</v>
      </c>
      <c r="AU17" s="32">
        <f t="shared" si="9"/>
        <v>0</v>
      </c>
      <c r="AX17" s="254">
        <f t="shared" si="10"/>
        <v>0</v>
      </c>
      <c r="AY17" s="254">
        <f t="shared" si="11"/>
        <v>0</v>
      </c>
      <c r="AZ17" s="32">
        <f t="shared" si="1"/>
        <v>0</v>
      </c>
      <c r="BB17" s="32">
        <f t="shared" ref="BB17:BB80" si="20">IF(+BC17&gt;0,IF(+BE17&lt;=0,1,0),0)</f>
        <v>0</v>
      </c>
      <c r="BC17" s="341">
        <f t="shared" ref="BC17:BC80" si="21">IF(+D17=1,IF(J17&gt;0, +J17, 0),0)</f>
        <v>0</v>
      </c>
      <c r="BD17" s="95">
        <f t="shared" si="15"/>
        <v>0</v>
      </c>
      <c r="BE17" s="95">
        <f t="shared" ref="BE17:BE80" si="22">ROUND(+BC17,1)*BD17</f>
        <v>0</v>
      </c>
      <c r="BF17" s="718">
        <f t="shared" si="12"/>
        <v>0</v>
      </c>
      <c r="BG17" s="79"/>
      <c r="BH17" s="9"/>
      <c r="BJ17" s="32">
        <f t="shared" ref="BJ17:BJ80" si="23">IF(J17+L17+M17=J17,0,IF(J17-L17-0.09&gt;0,IF(J17-L17&lt;=0.1*J17,J17-L17,0),0))</f>
        <v>0</v>
      </c>
      <c r="BK17" s="32">
        <f t="shared" ref="BK17:BK80" si="24">IF(L17+M17+J17+X17&lt;=0,1,IF(L17+M17+X17&gt;0,1,0))</f>
        <v>1</v>
      </c>
      <c r="BL17" s="32">
        <f t="shared" ref="BL17:BL80" si="25">IF(+BJ17&gt;0,1,0)</f>
        <v>0</v>
      </c>
      <c r="BM17" s="32">
        <f t="shared" ref="BM17:BM80" si="26">IF(ISNUMBER(C17),IF(2*BL17-C17&lt;0,1,IF(2*BL17-C17&gt;2,1,0)),IF(ISBLANK(C17),0,1))</f>
        <v>0</v>
      </c>
      <c r="BN17" s="32">
        <f t="shared" ref="BN17:BN80" si="27">IF(ISNUMBER(D17),IF(2*AG17-D17=1,1,IF(+D17=0,0, IF(+D17=1,0,1))),IF(ISBLANK(D17),0,1))</f>
        <v>1</v>
      </c>
    </row>
    <row r="18" spans="1:66" x14ac:dyDescent="0.2">
      <c r="A18" s="323"/>
      <c r="B18" s="530"/>
      <c r="C18" s="247"/>
      <c r="D18" s="247" t="str">
        <f t="shared" si="16"/>
        <v/>
      </c>
      <c r="E18" s="320" t="str">
        <f t="shared" si="17"/>
        <v>&lt; Error</v>
      </c>
      <c r="F18" s="120">
        <f t="shared" si="18"/>
        <v>0</v>
      </c>
      <c r="G18" s="118">
        <f t="shared" si="0"/>
        <v>6</v>
      </c>
      <c r="H18" s="721"/>
      <c r="I18" s="292"/>
      <c r="J18" s="87"/>
      <c r="K18" s="294"/>
      <c r="L18" s="293"/>
      <c r="M18" s="40"/>
      <c r="N18" s="77"/>
      <c r="O18" s="295"/>
      <c r="P18" s="88"/>
      <c r="Q18" s="88"/>
      <c r="R18" s="104"/>
      <c r="S18" s="730"/>
      <c r="T18" s="88"/>
      <c r="U18" s="88"/>
      <c r="V18" s="88"/>
      <c r="W18" s="89"/>
      <c r="X18" s="87"/>
      <c r="Y18" s="77"/>
      <c r="Z18" s="90"/>
      <c r="AA18" s="96">
        <f t="shared" si="2"/>
        <v>6</v>
      </c>
      <c r="AB18" s="505">
        <f t="shared" si="19"/>
        <v>0</v>
      </c>
      <c r="AC18" s="500">
        <f t="shared" si="13"/>
        <v>0</v>
      </c>
      <c r="AD18" s="159">
        <f t="shared" si="14"/>
        <v>0</v>
      </c>
      <c r="AE18" s="8"/>
      <c r="AF18" s="870" t="str">
        <f t="shared" si="3"/>
        <v xml:space="preserve"> </v>
      </c>
      <c r="AG18" s="32">
        <f t="shared" si="4"/>
        <v>0</v>
      </c>
      <c r="AH18" s="32">
        <f t="shared" si="5"/>
        <v>0</v>
      </c>
      <c r="AI18" s="32">
        <v>16</v>
      </c>
      <c r="AJ18" s="85">
        <f>SUMIF(I13:I1012,AI18,J13:J1012)</f>
        <v>0</v>
      </c>
      <c r="AK18" s="85">
        <f>SUMIF(I13:I1012,AI18,L13:L1012)</f>
        <v>0</v>
      </c>
      <c r="AL18" s="85">
        <f>SUMIF(I13:I1012,AI18,M13:M1012)</f>
        <v>0</v>
      </c>
      <c r="AM18" s="85">
        <f>SUMIF(I13:I1012,AI18,X13:X1012)</f>
        <v>0</v>
      </c>
      <c r="AR18" s="32">
        <f t="shared" si="6"/>
        <v>0</v>
      </c>
      <c r="AS18" s="32">
        <f t="shared" si="7"/>
        <v>0</v>
      </c>
      <c r="AT18" s="32">
        <f t="shared" si="8"/>
        <v>0</v>
      </c>
      <c r="AU18" s="32">
        <f t="shared" si="9"/>
        <v>0</v>
      </c>
      <c r="AX18" s="254">
        <f t="shared" si="10"/>
        <v>0</v>
      </c>
      <c r="AY18" s="254">
        <f t="shared" si="11"/>
        <v>0</v>
      </c>
      <c r="AZ18" s="32">
        <f t="shared" si="1"/>
        <v>0</v>
      </c>
      <c r="BB18" s="32">
        <f t="shared" si="20"/>
        <v>0</v>
      </c>
      <c r="BC18" s="341">
        <f t="shared" si="21"/>
        <v>0</v>
      </c>
      <c r="BD18" s="95">
        <f t="shared" si="15"/>
        <v>0</v>
      </c>
      <c r="BE18" s="95">
        <f t="shared" si="22"/>
        <v>0</v>
      </c>
      <c r="BF18" s="718">
        <f t="shared" si="12"/>
        <v>0</v>
      </c>
      <c r="BG18" s="79"/>
      <c r="BH18" s="9"/>
      <c r="BJ18" s="32">
        <f t="shared" si="23"/>
        <v>0</v>
      </c>
      <c r="BK18" s="32">
        <f t="shared" si="24"/>
        <v>1</v>
      </c>
      <c r="BL18" s="32">
        <f t="shared" si="25"/>
        <v>0</v>
      </c>
      <c r="BM18" s="32">
        <f t="shared" si="26"/>
        <v>0</v>
      </c>
      <c r="BN18" s="32">
        <f t="shared" si="27"/>
        <v>1</v>
      </c>
    </row>
    <row r="19" spans="1:66" x14ac:dyDescent="0.2">
      <c r="A19" s="323"/>
      <c r="B19" s="530"/>
      <c r="C19" s="247"/>
      <c r="D19" s="247" t="str">
        <f t="shared" si="16"/>
        <v/>
      </c>
      <c r="E19" s="320" t="str">
        <f t="shared" si="17"/>
        <v>&lt; Error</v>
      </c>
      <c r="F19" s="120">
        <f t="shared" si="18"/>
        <v>0</v>
      </c>
      <c r="G19" s="118">
        <f t="shared" si="0"/>
        <v>7</v>
      </c>
      <c r="H19" s="117"/>
      <c r="I19" s="292"/>
      <c r="J19" s="87"/>
      <c r="K19" s="294"/>
      <c r="L19" s="293"/>
      <c r="M19" s="40"/>
      <c r="N19" s="77"/>
      <c r="O19" s="295"/>
      <c r="P19" s="88"/>
      <c r="Q19" s="88"/>
      <c r="R19" s="104"/>
      <c r="S19" s="730"/>
      <c r="T19" s="88"/>
      <c r="U19" s="88"/>
      <c r="V19" s="88"/>
      <c r="W19" s="89"/>
      <c r="X19" s="87"/>
      <c r="Y19" s="77"/>
      <c r="Z19" s="90"/>
      <c r="AA19" s="96">
        <f t="shared" si="2"/>
        <v>7</v>
      </c>
      <c r="AB19" s="505">
        <f t="shared" si="19"/>
        <v>0</v>
      </c>
      <c r="AC19" s="500">
        <f t="shared" si="13"/>
        <v>0</v>
      </c>
      <c r="AD19" s="159">
        <f t="shared" si="14"/>
        <v>0</v>
      </c>
      <c r="AE19" s="8"/>
      <c r="AF19" s="870" t="str">
        <f t="shared" si="3"/>
        <v xml:space="preserve"> </v>
      </c>
      <c r="AG19" s="32">
        <f t="shared" si="4"/>
        <v>0</v>
      </c>
      <c r="AH19" s="32">
        <f t="shared" si="5"/>
        <v>0</v>
      </c>
      <c r="AI19" s="32">
        <v>17</v>
      </c>
      <c r="AJ19" s="85">
        <f>SUMIF(I13:I1012,AI19,J13:J1012)</f>
        <v>0</v>
      </c>
      <c r="AK19" s="85">
        <f>SUMIF(I13:I1012,AI19,L13:L1012)</f>
        <v>0</v>
      </c>
      <c r="AL19" s="85">
        <f>SUMIF(I13:I1012,AI19,M13:M1012)</f>
        <v>0</v>
      </c>
      <c r="AM19" s="85">
        <f>SUMIF(I13:I1012,AI19,X13:X1012)</f>
        <v>0</v>
      </c>
      <c r="AR19" s="32">
        <f t="shared" si="6"/>
        <v>0</v>
      </c>
      <c r="AS19" s="32">
        <f t="shared" si="7"/>
        <v>0</v>
      </c>
      <c r="AT19" s="32">
        <f t="shared" si="8"/>
        <v>0</v>
      </c>
      <c r="AU19" s="32">
        <f t="shared" si="9"/>
        <v>0</v>
      </c>
      <c r="AX19" s="254">
        <f t="shared" si="10"/>
        <v>0</v>
      </c>
      <c r="AY19" s="254">
        <f t="shared" si="11"/>
        <v>0</v>
      </c>
      <c r="AZ19" s="32">
        <f t="shared" si="1"/>
        <v>0</v>
      </c>
      <c r="BB19" s="32">
        <f t="shared" si="20"/>
        <v>0</v>
      </c>
      <c r="BC19" s="341">
        <f t="shared" si="21"/>
        <v>0</v>
      </c>
      <c r="BD19" s="95">
        <f t="shared" si="15"/>
        <v>0</v>
      </c>
      <c r="BE19" s="95">
        <f t="shared" si="22"/>
        <v>0</v>
      </c>
      <c r="BF19" s="718">
        <f t="shared" si="12"/>
        <v>0</v>
      </c>
      <c r="BG19" s="79"/>
      <c r="BH19" s="9"/>
      <c r="BJ19" s="32">
        <f t="shared" si="23"/>
        <v>0</v>
      </c>
      <c r="BK19" s="32">
        <f t="shared" si="24"/>
        <v>1</v>
      </c>
      <c r="BL19" s="32">
        <f t="shared" si="25"/>
        <v>0</v>
      </c>
      <c r="BM19" s="32">
        <f t="shared" si="26"/>
        <v>0</v>
      </c>
      <c r="BN19" s="32">
        <f t="shared" si="27"/>
        <v>1</v>
      </c>
    </row>
    <row r="20" spans="1:66" x14ac:dyDescent="0.2">
      <c r="A20" s="323"/>
      <c r="B20" s="530"/>
      <c r="C20" s="247"/>
      <c r="D20" s="247" t="str">
        <f t="shared" si="16"/>
        <v/>
      </c>
      <c r="E20" s="320" t="str">
        <f t="shared" si="17"/>
        <v>&lt; Error</v>
      </c>
      <c r="F20" s="120">
        <f t="shared" si="18"/>
        <v>0</v>
      </c>
      <c r="G20" s="118">
        <f t="shared" si="0"/>
        <v>8</v>
      </c>
      <c r="H20" s="117"/>
      <c r="I20" s="292"/>
      <c r="J20" s="87"/>
      <c r="K20" s="294"/>
      <c r="L20" s="293"/>
      <c r="M20" s="40"/>
      <c r="N20" s="77"/>
      <c r="O20" s="295"/>
      <c r="P20" s="88"/>
      <c r="Q20" s="88"/>
      <c r="R20" s="104"/>
      <c r="S20" s="730"/>
      <c r="T20" s="88"/>
      <c r="U20" s="88"/>
      <c r="V20" s="88"/>
      <c r="W20" s="89"/>
      <c r="X20" s="87"/>
      <c r="Y20" s="77"/>
      <c r="Z20" s="90"/>
      <c r="AA20" s="96">
        <f t="shared" si="2"/>
        <v>8</v>
      </c>
      <c r="AB20" s="505">
        <f t="shared" si="19"/>
        <v>0</v>
      </c>
      <c r="AC20" s="500">
        <f t="shared" si="13"/>
        <v>0</v>
      </c>
      <c r="AD20" s="159">
        <f t="shared" si="14"/>
        <v>0</v>
      </c>
      <c r="AE20" s="8"/>
      <c r="AF20" s="870" t="str">
        <f t="shared" si="3"/>
        <v xml:space="preserve"> </v>
      </c>
      <c r="AG20" s="32">
        <f t="shared" si="4"/>
        <v>0</v>
      </c>
      <c r="AH20" s="32">
        <f t="shared" si="5"/>
        <v>0</v>
      </c>
      <c r="AR20" s="32">
        <f t="shared" si="6"/>
        <v>0</v>
      </c>
      <c r="AS20" s="32">
        <f t="shared" si="7"/>
        <v>0</v>
      </c>
      <c r="AT20" s="32">
        <f t="shared" si="8"/>
        <v>0</v>
      </c>
      <c r="AU20" s="32">
        <f t="shared" si="9"/>
        <v>0</v>
      </c>
      <c r="AX20" s="254">
        <f t="shared" si="10"/>
        <v>0</v>
      </c>
      <c r="AY20" s="254">
        <f t="shared" si="11"/>
        <v>0</v>
      </c>
      <c r="AZ20" s="32">
        <f t="shared" si="1"/>
        <v>0</v>
      </c>
      <c r="BB20" s="32">
        <f t="shared" si="20"/>
        <v>0</v>
      </c>
      <c r="BC20" s="341">
        <f t="shared" si="21"/>
        <v>0</v>
      </c>
      <c r="BD20" s="95">
        <f t="shared" si="15"/>
        <v>0</v>
      </c>
      <c r="BE20" s="95">
        <f t="shared" si="22"/>
        <v>0</v>
      </c>
      <c r="BF20" s="718">
        <f t="shared" si="12"/>
        <v>0</v>
      </c>
      <c r="BG20" s="79"/>
      <c r="BH20" s="9"/>
      <c r="BJ20" s="32">
        <f t="shared" si="23"/>
        <v>0</v>
      </c>
      <c r="BK20" s="32">
        <f t="shared" si="24"/>
        <v>1</v>
      </c>
      <c r="BL20" s="32">
        <f t="shared" si="25"/>
        <v>0</v>
      </c>
      <c r="BM20" s="32">
        <f t="shared" si="26"/>
        <v>0</v>
      </c>
      <c r="BN20" s="32">
        <f t="shared" si="27"/>
        <v>1</v>
      </c>
    </row>
    <row r="21" spans="1:66" x14ac:dyDescent="0.2">
      <c r="A21" s="323"/>
      <c r="B21" s="530"/>
      <c r="C21" s="247"/>
      <c r="D21" s="247" t="str">
        <f t="shared" si="16"/>
        <v/>
      </c>
      <c r="E21" s="320" t="str">
        <f t="shared" si="17"/>
        <v>&lt; Error</v>
      </c>
      <c r="F21" s="120">
        <f t="shared" si="18"/>
        <v>0</v>
      </c>
      <c r="G21" s="118">
        <f t="shared" si="0"/>
        <v>9</v>
      </c>
      <c r="H21" s="117"/>
      <c r="I21" s="292"/>
      <c r="J21" s="87"/>
      <c r="K21" s="294"/>
      <c r="L21" s="293"/>
      <c r="M21" s="40"/>
      <c r="N21" s="77"/>
      <c r="O21" s="295"/>
      <c r="P21" s="88"/>
      <c r="Q21" s="88"/>
      <c r="R21" s="104"/>
      <c r="S21" s="730"/>
      <c r="T21" s="88"/>
      <c r="U21" s="88"/>
      <c r="V21" s="88"/>
      <c r="W21" s="89"/>
      <c r="X21" s="87"/>
      <c r="Y21" s="77"/>
      <c r="Z21" s="90"/>
      <c r="AA21" s="96">
        <f t="shared" si="2"/>
        <v>9</v>
      </c>
      <c r="AB21" s="505">
        <f t="shared" si="19"/>
        <v>0</v>
      </c>
      <c r="AC21" s="500">
        <f t="shared" si="13"/>
        <v>0</v>
      </c>
      <c r="AD21" s="159">
        <f t="shared" si="14"/>
        <v>0</v>
      </c>
      <c r="AE21" s="8"/>
      <c r="AF21" s="870" t="str">
        <f t="shared" si="3"/>
        <v xml:space="preserve"> </v>
      </c>
      <c r="AG21" s="32">
        <f t="shared" si="4"/>
        <v>0</v>
      </c>
      <c r="AH21" s="32">
        <f t="shared" si="5"/>
        <v>0</v>
      </c>
      <c r="AR21" s="32">
        <f t="shared" si="6"/>
        <v>0</v>
      </c>
      <c r="AS21" s="32">
        <f t="shared" si="7"/>
        <v>0</v>
      </c>
      <c r="AT21" s="32">
        <f t="shared" si="8"/>
        <v>0</v>
      </c>
      <c r="AU21" s="32">
        <f t="shared" si="9"/>
        <v>0</v>
      </c>
      <c r="AX21" s="254">
        <f t="shared" si="10"/>
        <v>0</v>
      </c>
      <c r="AY21" s="254">
        <f t="shared" si="11"/>
        <v>0</v>
      </c>
      <c r="AZ21" s="32">
        <f t="shared" si="1"/>
        <v>0</v>
      </c>
      <c r="BB21" s="32">
        <f t="shared" si="20"/>
        <v>0</v>
      </c>
      <c r="BC21" s="341">
        <f t="shared" si="21"/>
        <v>0</v>
      </c>
      <c r="BD21" s="95">
        <f t="shared" si="15"/>
        <v>0</v>
      </c>
      <c r="BE21" s="95">
        <f t="shared" si="22"/>
        <v>0</v>
      </c>
      <c r="BF21" s="718">
        <f t="shared" si="12"/>
        <v>0</v>
      </c>
      <c r="BG21" s="79"/>
      <c r="BH21" s="9"/>
      <c r="BJ21" s="32">
        <f t="shared" si="23"/>
        <v>0</v>
      </c>
      <c r="BK21" s="32">
        <f t="shared" si="24"/>
        <v>1</v>
      </c>
      <c r="BL21" s="32">
        <f t="shared" si="25"/>
        <v>0</v>
      </c>
      <c r="BM21" s="32">
        <f t="shared" si="26"/>
        <v>0</v>
      </c>
      <c r="BN21" s="32">
        <f t="shared" si="27"/>
        <v>1</v>
      </c>
    </row>
    <row r="22" spans="1:66" x14ac:dyDescent="0.2">
      <c r="A22" s="323"/>
      <c r="B22" s="530"/>
      <c r="C22" s="247"/>
      <c r="D22" s="247" t="str">
        <f t="shared" si="16"/>
        <v/>
      </c>
      <c r="E22" s="320" t="str">
        <f t="shared" si="17"/>
        <v>&lt; Error</v>
      </c>
      <c r="F22" s="120">
        <f t="shared" si="18"/>
        <v>0</v>
      </c>
      <c r="G22" s="118">
        <f t="shared" si="0"/>
        <v>10</v>
      </c>
      <c r="H22" s="117"/>
      <c r="I22" s="292"/>
      <c r="J22" s="87"/>
      <c r="K22" s="294"/>
      <c r="L22" s="293"/>
      <c r="M22" s="40"/>
      <c r="N22" s="77"/>
      <c r="O22" s="295"/>
      <c r="P22" s="88"/>
      <c r="Q22" s="88"/>
      <c r="R22" s="104"/>
      <c r="S22" s="730"/>
      <c r="T22" s="88"/>
      <c r="U22" s="88"/>
      <c r="V22" s="88"/>
      <c r="W22" s="89"/>
      <c r="X22" s="87"/>
      <c r="Y22" s="77"/>
      <c r="Z22" s="90"/>
      <c r="AA22" s="96">
        <f t="shared" si="2"/>
        <v>10</v>
      </c>
      <c r="AB22" s="505">
        <f t="shared" si="19"/>
        <v>0</v>
      </c>
      <c r="AC22" s="500">
        <f t="shared" si="13"/>
        <v>0</v>
      </c>
      <c r="AD22" s="159">
        <f t="shared" si="14"/>
        <v>0</v>
      </c>
      <c r="AE22" s="8"/>
      <c r="AF22" s="870" t="str">
        <f t="shared" si="3"/>
        <v xml:space="preserve"> </v>
      </c>
      <c r="AG22" s="32">
        <f t="shared" si="4"/>
        <v>0</v>
      </c>
      <c r="AH22" s="32">
        <f t="shared" si="5"/>
        <v>0</v>
      </c>
      <c r="AR22" s="32">
        <f t="shared" si="6"/>
        <v>0</v>
      </c>
      <c r="AS22" s="32">
        <f t="shared" si="7"/>
        <v>0</v>
      </c>
      <c r="AT22" s="32">
        <f t="shared" si="8"/>
        <v>0</v>
      </c>
      <c r="AU22" s="32">
        <f t="shared" si="9"/>
        <v>0</v>
      </c>
      <c r="AX22" s="254">
        <f t="shared" si="10"/>
        <v>0</v>
      </c>
      <c r="AY22" s="254">
        <f t="shared" si="11"/>
        <v>0</v>
      </c>
      <c r="AZ22" s="32">
        <f t="shared" si="1"/>
        <v>0</v>
      </c>
      <c r="BB22" s="32">
        <f t="shared" si="20"/>
        <v>0</v>
      </c>
      <c r="BC22" s="341">
        <f t="shared" si="21"/>
        <v>0</v>
      </c>
      <c r="BD22" s="95">
        <f t="shared" si="15"/>
        <v>0</v>
      </c>
      <c r="BE22" s="95">
        <f t="shared" si="22"/>
        <v>0</v>
      </c>
      <c r="BF22" s="718">
        <f t="shared" si="12"/>
        <v>0</v>
      </c>
      <c r="BG22" s="79"/>
      <c r="BH22" s="9"/>
      <c r="BJ22" s="32">
        <f t="shared" si="23"/>
        <v>0</v>
      </c>
      <c r="BK22" s="32">
        <f t="shared" si="24"/>
        <v>1</v>
      </c>
      <c r="BL22" s="32">
        <f t="shared" si="25"/>
        <v>0</v>
      </c>
      <c r="BM22" s="32">
        <f t="shared" si="26"/>
        <v>0</v>
      </c>
      <c r="BN22" s="32">
        <f t="shared" si="27"/>
        <v>1</v>
      </c>
    </row>
    <row r="23" spans="1:66" x14ac:dyDescent="0.2">
      <c r="A23" s="323"/>
      <c r="B23" s="530"/>
      <c r="C23" s="247"/>
      <c r="D23" s="247" t="str">
        <f t="shared" si="16"/>
        <v/>
      </c>
      <c r="E23" s="320" t="str">
        <f t="shared" si="17"/>
        <v>&lt; Error</v>
      </c>
      <c r="F23" s="120">
        <f t="shared" si="18"/>
        <v>0</v>
      </c>
      <c r="G23" s="118">
        <f t="shared" si="0"/>
        <v>11</v>
      </c>
      <c r="H23" s="117"/>
      <c r="I23" s="292"/>
      <c r="J23" s="87"/>
      <c r="K23" s="294"/>
      <c r="L23" s="293"/>
      <c r="M23" s="40"/>
      <c r="N23" s="77"/>
      <c r="O23" s="295"/>
      <c r="P23" s="88"/>
      <c r="Q23" s="88"/>
      <c r="R23" s="104"/>
      <c r="S23" s="730"/>
      <c r="T23" s="88"/>
      <c r="U23" s="88"/>
      <c r="V23" s="88"/>
      <c r="W23" s="89"/>
      <c r="X23" s="87"/>
      <c r="Y23" s="77"/>
      <c r="Z23" s="90"/>
      <c r="AA23" s="96">
        <f t="shared" si="2"/>
        <v>11</v>
      </c>
      <c r="AB23" s="505">
        <f t="shared" si="19"/>
        <v>0</v>
      </c>
      <c r="AC23" s="500">
        <f t="shared" si="13"/>
        <v>0</v>
      </c>
      <c r="AD23" s="159">
        <f t="shared" si="14"/>
        <v>0</v>
      </c>
      <c r="AE23" s="8"/>
      <c r="AF23" s="870" t="str">
        <f t="shared" si="3"/>
        <v xml:space="preserve"> </v>
      </c>
      <c r="AG23" s="32">
        <f t="shared" si="4"/>
        <v>0</v>
      </c>
      <c r="AH23" s="32">
        <f t="shared" si="5"/>
        <v>0</v>
      </c>
      <c r="AR23" s="32">
        <f t="shared" si="6"/>
        <v>0</v>
      </c>
      <c r="AS23" s="32">
        <f t="shared" si="7"/>
        <v>0</v>
      </c>
      <c r="AT23" s="32">
        <f t="shared" si="8"/>
        <v>0</v>
      </c>
      <c r="AU23" s="32">
        <f t="shared" si="9"/>
        <v>0</v>
      </c>
      <c r="AX23" s="254">
        <f t="shared" si="10"/>
        <v>0</v>
      </c>
      <c r="AY23" s="254">
        <f t="shared" si="11"/>
        <v>0</v>
      </c>
      <c r="AZ23" s="32">
        <f t="shared" si="1"/>
        <v>0</v>
      </c>
      <c r="BB23" s="32">
        <f t="shared" si="20"/>
        <v>0</v>
      </c>
      <c r="BC23" s="341">
        <f t="shared" si="21"/>
        <v>0</v>
      </c>
      <c r="BD23" s="95">
        <f t="shared" si="15"/>
        <v>0</v>
      </c>
      <c r="BE23" s="95">
        <f t="shared" si="22"/>
        <v>0</v>
      </c>
      <c r="BF23" s="718">
        <f t="shared" si="12"/>
        <v>0</v>
      </c>
      <c r="BG23" s="79"/>
      <c r="BH23" s="9"/>
      <c r="BJ23" s="32">
        <f t="shared" si="23"/>
        <v>0</v>
      </c>
      <c r="BK23" s="32">
        <f t="shared" si="24"/>
        <v>1</v>
      </c>
      <c r="BL23" s="32">
        <f t="shared" si="25"/>
        <v>0</v>
      </c>
      <c r="BM23" s="32">
        <f t="shared" si="26"/>
        <v>0</v>
      </c>
      <c r="BN23" s="32">
        <f t="shared" si="27"/>
        <v>1</v>
      </c>
    </row>
    <row r="24" spans="1:66" x14ac:dyDescent="0.2">
      <c r="A24" s="323"/>
      <c r="B24" s="530"/>
      <c r="C24" s="247"/>
      <c r="D24" s="247" t="str">
        <f t="shared" si="16"/>
        <v/>
      </c>
      <c r="E24" s="320" t="str">
        <f t="shared" si="17"/>
        <v>&lt; Error</v>
      </c>
      <c r="F24" s="120">
        <f t="shared" si="18"/>
        <v>0</v>
      </c>
      <c r="G24" s="118">
        <f t="shared" si="0"/>
        <v>12</v>
      </c>
      <c r="H24" s="117"/>
      <c r="I24" s="292"/>
      <c r="J24" s="87"/>
      <c r="K24" s="294"/>
      <c r="L24" s="293"/>
      <c r="M24" s="40"/>
      <c r="N24" s="77"/>
      <c r="O24" s="295"/>
      <c r="P24" s="88"/>
      <c r="Q24" s="88"/>
      <c r="R24" s="104"/>
      <c r="S24" s="730"/>
      <c r="T24" s="88"/>
      <c r="U24" s="88"/>
      <c r="V24" s="88"/>
      <c r="W24" s="89"/>
      <c r="X24" s="87"/>
      <c r="Y24" s="77"/>
      <c r="Z24" s="90"/>
      <c r="AA24" s="96">
        <f t="shared" si="2"/>
        <v>12</v>
      </c>
      <c r="AB24" s="505">
        <f t="shared" si="19"/>
        <v>0</v>
      </c>
      <c r="AC24" s="500">
        <f t="shared" si="13"/>
        <v>0</v>
      </c>
      <c r="AD24" s="159">
        <f t="shared" si="14"/>
        <v>0</v>
      </c>
      <c r="AE24" s="8"/>
      <c r="AF24" s="870" t="str">
        <f t="shared" si="3"/>
        <v xml:space="preserve"> </v>
      </c>
      <c r="AG24" s="32">
        <f t="shared" si="4"/>
        <v>0</v>
      </c>
      <c r="AH24" s="32">
        <f t="shared" si="5"/>
        <v>0</v>
      </c>
      <c r="AR24" s="32">
        <f t="shared" si="6"/>
        <v>0</v>
      </c>
      <c r="AS24" s="32">
        <f t="shared" si="7"/>
        <v>0</v>
      </c>
      <c r="AT24" s="32">
        <f t="shared" si="8"/>
        <v>0</v>
      </c>
      <c r="AU24" s="32">
        <f t="shared" si="9"/>
        <v>0</v>
      </c>
      <c r="AX24" s="254">
        <f t="shared" si="10"/>
        <v>0</v>
      </c>
      <c r="AY24" s="254">
        <f t="shared" si="11"/>
        <v>0</v>
      </c>
      <c r="AZ24" s="32">
        <f t="shared" si="1"/>
        <v>0</v>
      </c>
      <c r="BB24" s="32">
        <f t="shared" si="20"/>
        <v>0</v>
      </c>
      <c r="BC24" s="341">
        <f t="shared" si="21"/>
        <v>0</v>
      </c>
      <c r="BD24" s="95">
        <f t="shared" si="15"/>
        <v>0</v>
      </c>
      <c r="BE24" s="95">
        <f t="shared" si="22"/>
        <v>0</v>
      </c>
      <c r="BF24" s="718">
        <f t="shared" si="12"/>
        <v>0</v>
      </c>
      <c r="BG24" s="79"/>
      <c r="BH24" s="9"/>
      <c r="BJ24" s="32">
        <f t="shared" si="23"/>
        <v>0</v>
      </c>
      <c r="BK24" s="32">
        <f t="shared" si="24"/>
        <v>1</v>
      </c>
      <c r="BL24" s="32">
        <f t="shared" si="25"/>
        <v>0</v>
      </c>
      <c r="BM24" s="32">
        <f t="shared" si="26"/>
        <v>0</v>
      </c>
      <c r="BN24" s="32">
        <f t="shared" si="27"/>
        <v>1</v>
      </c>
    </row>
    <row r="25" spans="1:66" x14ac:dyDescent="0.2">
      <c r="A25" s="323"/>
      <c r="B25" s="530"/>
      <c r="C25" s="247"/>
      <c r="D25" s="247" t="str">
        <f t="shared" si="16"/>
        <v/>
      </c>
      <c r="E25" s="320" t="str">
        <f t="shared" si="17"/>
        <v>&lt; Error</v>
      </c>
      <c r="F25" s="120">
        <f t="shared" si="18"/>
        <v>0</v>
      </c>
      <c r="G25" s="118">
        <f t="shared" si="0"/>
        <v>13</v>
      </c>
      <c r="H25" s="117"/>
      <c r="I25" s="292"/>
      <c r="J25" s="87"/>
      <c r="K25" s="294"/>
      <c r="L25" s="293"/>
      <c r="M25" s="40"/>
      <c r="N25" s="77"/>
      <c r="O25" s="295"/>
      <c r="P25" s="88"/>
      <c r="Q25" s="88"/>
      <c r="R25" s="104"/>
      <c r="S25" s="730"/>
      <c r="T25" s="88"/>
      <c r="U25" s="88"/>
      <c r="V25" s="88"/>
      <c r="W25" s="89"/>
      <c r="X25" s="87"/>
      <c r="Y25" s="77"/>
      <c r="Z25" s="90"/>
      <c r="AA25" s="96">
        <f t="shared" si="2"/>
        <v>13</v>
      </c>
      <c r="AB25" s="505">
        <f t="shared" si="19"/>
        <v>0</v>
      </c>
      <c r="AC25" s="500">
        <f t="shared" si="13"/>
        <v>0</v>
      </c>
      <c r="AD25" s="159">
        <f t="shared" si="14"/>
        <v>0</v>
      </c>
      <c r="AE25" s="8"/>
      <c r="AF25" s="870" t="str">
        <f t="shared" si="3"/>
        <v xml:space="preserve"> </v>
      </c>
      <c r="AG25" s="32">
        <f t="shared" si="4"/>
        <v>0</v>
      </c>
      <c r="AH25" s="32">
        <f t="shared" si="5"/>
        <v>0</v>
      </c>
      <c r="AR25" s="32">
        <f t="shared" si="6"/>
        <v>0</v>
      </c>
      <c r="AS25" s="32">
        <f t="shared" si="7"/>
        <v>0</v>
      </c>
      <c r="AT25" s="32">
        <f t="shared" si="8"/>
        <v>0</v>
      </c>
      <c r="AU25" s="32">
        <f t="shared" si="9"/>
        <v>0</v>
      </c>
      <c r="AX25" s="254">
        <f t="shared" si="10"/>
        <v>0</v>
      </c>
      <c r="AY25" s="254">
        <f t="shared" si="11"/>
        <v>0</v>
      </c>
      <c r="AZ25" s="32">
        <f t="shared" si="1"/>
        <v>0</v>
      </c>
      <c r="BB25" s="32">
        <f t="shared" si="20"/>
        <v>0</v>
      </c>
      <c r="BC25" s="341">
        <f t="shared" si="21"/>
        <v>0</v>
      </c>
      <c r="BD25" s="95">
        <f t="shared" si="15"/>
        <v>0</v>
      </c>
      <c r="BE25" s="95">
        <f t="shared" si="22"/>
        <v>0</v>
      </c>
      <c r="BF25" s="718">
        <f t="shared" si="12"/>
        <v>0</v>
      </c>
      <c r="BG25" s="79"/>
      <c r="BH25" s="9"/>
      <c r="BJ25" s="32">
        <f t="shared" si="23"/>
        <v>0</v>
      </c>
      <c r="BK25" s="32">
        <f t="shared" si="24"/>
        <v>1</v>
      </c>
      <c r="BL25" s="32">
        <f t="shared" si="25"/>
        <v>0</v>
      </c>
      <c r="BM25" s="32">
        <f t="shared" si="26"/>
        <v>0</v>
      </c>
      <c r="BN25" s="32">
        <f t="shared" si="27"/>
        <v>1</v>
      </c>
    </row>
    <row r="26" spans="1:66" x14ac:dyDescent="0.2">
      <c r="A26" s="323"/>
      <c r="B26" s="530"/>
      <c r="C26" s="247"/>
      <c r="D26" s="247" t="str">
        <f t="shared" si="16"/>
        <v/>
      </c>
      <c r="E26" s="320" t="str">
        <f t="shared" si="17"/>
        <v>&lt; Error</v>
      </c>
      <c r="F26" s="120">
        <f t="shared" si="18"/>
        <v>0</v>
      </c>
      <c r="G26" s="118">
        <f t="shared" si="0"/>
        <v>14</v>
      </c>
      <c r="H26" s="117"/>
      <c r="I26" s="292"/>
      <c r="J26" s="87"/>
      <c r="K26" s="294"/>
      <c r="L26" s="293"/>
      <c r="M26" s="40"/>
      <c r="N26" s="77"/>
      <c r="O26" s="295"/>
      <c r="P26" s="88"/>
      <c r="Q26" s="88"/>
      <c r="R26" s="104"/>
      <c r="S26" s="730"/>
      <c r="T26" s="88"/>
      <c r="U26" s="88"/>
      <c r="V26" s="88"/>
      <c r="W26" s="89"/>
      <c r="X26" s="87"/>
      <c r="Y26" s="77"/>
      <c r="Z26" s="90"/>
      <c r="AA26" s="96">
        <f t="shared" si="2"/>
        <v>14</v>
      </c>
      <c r="AB26" s="505">
        <f t="shared" si="19"/>
        <v>0</v>
      </c>
      <c r="AC26" s="500">
        <f t="shared" si="13"/>
        <v>0</v>
      </c>
      <c r="AD26" s="159">
        <f t="shared" si="14"/>
        <v>0</v>
      </c>
      <c r="AE26" s="8"/>
      <c r="AF26" s="870" t="str">
        <f t="shared" si="3"/>
        <v xml:space="preserve"> </v>
      </c>
      <c r="AG26" s="32">
        <f t="shared" si="4"/>
        <v>0</v>
      </c>
      <c r="AH26" s="32">
        <f t="shared" si="5"/>
        <v>0</v>
      </c>
      <c r="AR26" s="32">
        <f t="shared" si="6"/>
        <v>0</v>
      </c>
      <c r="AS26" s="32">
        <f t="shared" si="7"/>
        <v>0</v>
      </c>
      <c r="AT26" s="32">
        <f t="shared" si="8"/>
        <v>0</v>
      </c>
      <c r="AU26" s="32">
        <f t="shared" si="9"/>
        <v>0</v>
      </c>
      <c r="AX26" s="254">
        <f t="shared" si="10"/>
        <v>0</v>
      </c>
      <c r="AY26" s="254">
        <f t="shared" si="11"/>
        <v>0</v>
      </c>
      <c r="AZ26" s="32">
        <f t="shared" si="1"/>
        <v>0</v>
      </c>
      <c r="BB26" s="32">
        <f t="shared" si="20"/>
        <v>0</v>
      </c>
      <c r="BC26" s="341">
        <f t="shared" si="21"/>
        <v>0</v>
      </c>
      <c r="BD26" s="95">
        <f t="shared" si="15"/>
        <v>0</v>
      </c>
      <c r="BE26" s="95">
        <f t="shared" si="22"/>
        <v>0</v>
      </c>
      <c r="BF26" s="718">
        <f t="shared" si="12"/>
        <v>0</v>
      </c>
      <c r="BG26" s="79"/>
      <c r="BH26" s="9"/>
      <c r="BJ26" s="32">
        <f t="shared" si="23"/>
        <v>0</v>
      </c>
      <c r="BK26" s="32">
        <f t="shared" si="24"/>
        <v>1</v>
      </c>
      <c r="BL26" s="32">
        <f t="shared" si="25"/>
        <v>0</v>
      </c>
      <c r="BM26" s="32">
        <f t="shared" si="26"/>
        <v>0</v>
      </c>
      <c r="BN26" s="32">
        <f t="shared" si="27"/>
        <v>1</v>
      </c>
    </row>
    <row r="27" spans="1:66" x14ac:dyDescent="0.2">
      <c r="A27" s="323"/>
      <c r="B27" s="530"/>
      <c r="C27" s="247"/>
      <c r="D27" s="247" t="str">
        <f t="shared" si="16"/>
        <v/>
      </c>
      <c r="E27" s="320" t="str">
        <f t="shared" si="17"/>
        <v>&lt; Error</v>
      </c>
      <c r="F27" s="120">
        <f t="shared" si="18"/>
        <v>0</v>
      </c>
      <c r="G27" s="118">
        <f t="shared" si="0"/>
        <v>15</v>
      </c>
      <c r="H27" s="117"/>
      <c r="I27" s="292"/>
      <c r="J27" s="87"/>
      <c r="K27" s="294"/>
      <c r="L27" s="293"/>
      <c r="M27" s="40"/>
      <c r="N27" s="77"/>
      <c r="O27" s="295"/>
      <c r="P27" s="88"/>
      <c r="Q27" s="88"/>
      <c r="R27" s="104"/>
      <c r="S27" s="730"/>
      <c r="T27" s="88"/>
      <c r="U27" s="88"/>
      <c r="V27" s="88"/>
      <c r="W27" s="89"/>
      <c r="X27" s="87"/>
      <c r="Y27" s="77"/>
      <c r="Z27" s="90"/>
      <c r="AA27" s="96">
        <f t="shared" si="2"/>
        <v>15</v>
      </c>
      <c r="AB27" s="505">
        <f t="shared" si="19"/>
        <v>0</v>
      </c>
      <c r="AC27" s="500">
        <f t="shared" si="13"/>
        <v>0</v>
      </c>
      <c r="AD27" s="159">
        <f t="shared" si="14"/>
        <v>0</v>
      </c>
      <c r="AE27" s="8"/>
      <c r="AF27" s="870" t="str">
        <f t="shared" si="3"/>
        <v xml:space="preserve"> </v>
      </c>
      <c r="AG27" s="32">
        <f t="shared" si="4"/>
        <v>0</v>
      </c>
      <c r="AH27" s="32">
        <f t="shared" si="5"/>
        <v>0</v>
      </c>
      <c r="AR27" s="32">
        <f t="shared" si="6"/>
        <v>0</v>
      </c>
      <c r="AS27" s="32">
        <f t="shared" si="7"/>
        <v>0</v>
      </c>
      <c r="AT27" s="32">
        <f t="shared" si="8"/>
        <v>0</v>
      </c>
      <c r="AU27" s="32">
        <f t="shared" si="9"/>
        <v>0</v>
      </c>
      <c r="AX27" s="254">
        <f t="shared" si="10"/>
        <v>0</v>
      </c>
      <c r="AY27" s="254">
        <f t="shared" si="11"/>
        <v>0</v>
      </c>
      <c r="AZ27" s="32">
        <f t="shared" si="1"/>
        <v>0</v>
      </c>
      <c r="BB27" s="32">
        <f t="shared" si="20"/>
        <v>0</v>
      </c>
      <c r="BC27" s="341">
        <f t="shared" si="21"/>
        <v>0</v>
      </c>
      <c r="BD27" s="95">
        <f t="shared" si="15"/>
        <v>0</v>
      </c>
      <c r="BE27" s="95">
        <f t="shared" si="22"/>
        <v>0</v>
      </c>
      <c r="BF27" s="718">
        <f t="shared" si="12"/>
        <v>0</v>
      </c>
      <c r="BG27" s="79"/>
      <c r="BH27" s="9"/>
      <c r="BJ27" s="32">
        <f t="shared" si="23"/>
        <v>0</v>
      </c>
      <c r="BK27" s="32">
        <f t="shared" si="24"/>
        <v>1</v>
      </c>
      <c r="BL27" s="32">
        <f t="shared" si="25"/>
        <v>0</v>
      </c>
      <c r="BM27" s="32">
        <f t="shared" si="26"/>
        <v>0</v>
      </c>
      <c r="BN27" s="32">
        <f t="shared" si="27"/>
        <v>1</v>
      </c>
    </row>
    <row r="28" spans="1:66" x14ac:dyDescent="0.2">
      <c r="A28" s="323"/>
      <c r="B28" s="530"/>
      <c r="C28" s="247"/>
      <c r="D28" s="247" t="str">
        <f t="shared" si="16"/>
        <v/>
      </c>
      <c r="E28" s="320" t="str">
        <f t="shared" si="17"/>
        <v>&lt; Error</v>
      </c>
      <c r="F28" s="120">
        <f t="shared" si="18"/>
        <v>0</v>
      </c>
      <c r="G28" s="118">
        <f t="shared" si="0"/>
        <v>16</v>
      </c>
      <c r="H28" s="117"/>
      <c r="I28" s="292"/>
      <c r="J28" s="87"/>
      <c r="K28" s="294"/>
      <c r="L28" s="293"/>
      <c r="M28" s="40"/>
      <c r="N28" s="77"/>
      <c r="O28" s="295"/>
      <c r="P28" s="88"/>
      <c r="Q28" s="88"/>
      <c r="R28" s="104"/>
      <c r="S28" s="730"/>
      <c r="T28" s="88"/>
      <c r="U28" s="88"/>
      <c r="V28" s="88"/>
      <c r="W28" s="89"/>
      <c r="X28" s="87"/>
      <c r="Y28" s="77"/>
      <c r="Z28" s="90"/>
      <c r="AA28" s="96">
        <f t="shared" si="2"/>
        <v>16</v>
      </c>
      <c r="AB28" s="505">
        <f t="shared" si="19"/>
        <v>0</v>
      </c>
      <c r="AC28" s="500">
        <f t="shared" si="13"/>
        <v>0</v>
      </c>
      <c r="AD28" s="159">
        <f t="shared" si="14"/>
        <v>0</v>
      </c>
      <c r="AE28" s="8"/>
      <c r="AF28" s="870" t="str">
        <f t="shared" si="3"/>
        <v xml:space="preserve"> </v>
      </c>
      <c r="AG28" s="32">
        <f t="shared" si="4"/>
        <v>0</v>
      </c>
      <c r="AH28" s="32">
        <f t="shared" si="5"/>
        <v>0</v>
      </c>
      <c r="AR28" s="32">
        <f t="shared" si="6"/>
        <v>0</v>
      </c>
      <c r="AS28" s="32">
        <f t="shared" si="7"/>
        <v>0</v>
      </c>
      <c r="AT28" s="32">
        <f t="shared" si="8"/>
        <v>0</v>
      </c>
      <c r="AU28" s="32">
        <f t="shared" si="9"/>
        <v>0</v>
      </c>
      <c r="AX28" s="254">
        <f t="shared" si="10"/>
        <v>0</v>
      </c>
      <c r="AY28" s="254">
        <f t="shared" si="11"/>
        <v>0</v>
      </c>
      <c r="AZ28" s="32">
        <f t="shared" si="1"/>
        <v>0</v>
      </c>
      <c r="BB28" s="32">
        <f t="shared" si="20"/>
        <v>0</v>
      </c>
      <c r="BC28" s="341">
        <f t="shared" si="21"/>
        <v>0</v>
      </c>
      <c r="BD28" s="95">
        <f t="shared" si="15"/>
        <v>0</v>
      </c>
      <c r="BE28" s="95">
        <f t="shared" si="22"/>
        <v>0</v>
      </c>
      <c r="BF28" s="718">
        <f t="shared" si="12"/>
        <v>0</v>
      </c>
      <c r="BG28" s="79"/>
      <c r="BH28" s="9"/>
      <c r="BJ28" s="32">
        <f t="shared" si="23"/>
        <v>0</v>
      </c>
      <c r="BK28" s="32">
        <f t="shared" si="24"/>
        <v>1</v>
      </c>
      <c r="BL28" s="32">
        <f t="shared" si="25"/>
        <v>0</v>
      </c>
      <c r="BM28" s="32">
        <f t="shared" si="26"/>
        <v>0</v>
      </c>
      <c r="BN28" s="32">
        <f t="shared" si="27"/>
        <v>1</v>
      </c>
    </row>
    <row r="29" spans="1:66" x14ac:dyDescent="0.2">
      <c r="A29" s="323"/>
      <c r="B29" s="530"/>
      <c r="C29" s="247"/>
      <c r="D29" s="247" t="str">
        <f t="shared" si="16"/>
        <v/>
      </c>
      <c r="E29" s="320" t="str">
        <f t="shared" si="17"/>
        <v>&lt; Error</v>
      </c>
      <c r="F29" s="120">
        <f t="shared" si="18"/>
        <v>0</v>
      </c>
      <c r="G29" s="118">
        <f t="shared" si="0"/>
        <v>17</v>
      </c>
      <c r="H29" s="117"/>
      <c r="I29" s="292"/>
      <c r="J29" s="87"/>
      <c r="K29" s="294"/>
      <c r="L29" s="293"/>
      <c r="M29" s="40"/>
      <c r="N29" s="77"/>
      <c r="O29" s="295"/>
      <c r="P29" s="88"/>
      <c r="Q29" s="88"/>
      <c r="R29" s="104"/>
      <c r="S29" s="730"/>
      <c r="T29" s="88"/>
      <c r="U29" s="88"/>
      <c r="V29" s="88"/>
      <c r="W29" s="89"/>
      <c r="X29" s="87"/>
      <c r="Y29" s="77"/>
      <c r="Z29" s="90"/>
      <c r="AA29" s="96">
        <f t="shared" si="2"/>
        <v>17</v>
      </c>
      <c r="AB29" s="505">
        <f t="shared" si="19"/>
        <v>0</v>
      </c>
      <c r="AC29" s="500">
        <f t="shared" si="13"/>
        <v>0</v>
      </c>
      <c r="AD29" s="159">
        <f t="shared" si="14"/>
        <v>0</v>
      </c>
      <c r="AE29" s="8"/>
      <c r="AF29" s="870" t="str">
        <f t="shared" si="3"/>
        <v xml:space="preserve"> </v>
      </c>
      <c r="AG29" s="32">
        <f t="shared" si="4"/>
        <v>0</v>
      </c>
      <c r="AH29" s="32">
        <f t="shared" si="5"/>
        <v>0</v>
      </c>
      <c r="AR29" s="32">
        <f t="shared" si="6"/>
        <v>0</v>
      </c>
      <c r="AS29" s="32">
        <f t="shared" si="7"/>
        <v>0</v>
      </c>
      <c r="AT29" s="32">
        <f t="shared" si="8"/>
        <v>0</v>
      </c>
      <c r="AU29" s="32">
        <f t="shared" si="9"/>
        <v>0</v>
      </c>
      <c r="AX29" s="254">
        <f t="shared" si="10"/>
        <v>0</v>
      </c>
      <c r="AY29" s="254">
        <f t="shared" si="11"/>
        <v>0</v>
      </c>
      <c r="AZ29" s="32">
        <f t="shared" si="1"/>
        <v>0</v>
      </c>
      <c r="BB29" s="32">
        <f t="shared" si="20"/>
        <v>0</v>
      </c>
      <c r="BC29" s="341">
        <f t="shared" si="21"/>
        <v>0</v>
      </c>
      <c r="BD29" s="95">
        <f t="shared" si="15"/>
        <v>0</v>
      </c>
      <c r="BE29" s="95">
        <f t="shared" si="22"/>
        <v>0</v>
      </c>
      <c r="BF29" s="718">
        <f t="shared" si="12"/>
        <v>0</v>
      </c>
      <c r="BG29" s="79"/>
      <c r="BH29" s="9"/>
      <c r="BJ29" s="32">
        <f t="shared" si="23"/>
        <v>0</v>
      </c>
      <c r="BK29" s="32">
        <f t="shared" si="24"/>
        <v>1</v>
      </c>
      <c r="BL29" s="32">
        <f t="shared" si="25"/>
        <v>0</v>
      </c>
      <c r="BM29" s="32">
        <f t="shared" si="26"/>
        <v>0</v>
      </c>
      <c r="BN29" s="32">
        <f t="shared" si="27"/>
        <v>1</v>
      </c>
    </row>
    <row r="30" spans="1:66" x14ac:dyDescent="0.2">
      <c r="A30" s="323"/>
      <c r="B30" s="530"/>
      <c r="C30" s="247"/>
      <c r="D30" s="247" t="str">
        <f t="shared" si="16"/>
        <v/>
      </c>
      <c r="E30" s="320" t="str">
        <f t="shared" si="17"/>
        <v>&lt; Error</v>
      </c>
      <c r="F30" s="120">
        <f t="shared" si="18"/>
        <v>0</v>
      </c>
      <c r="G30" s="118">
        <f t="shared" si="0"/>
        <v>18</v>
      </c>
      <c r="H30" s="117"/>
      <c r="I30" s="292"/>
      <c r="J30" s="87"/>
      <c r="K30" s="294"/>
      <c r="L30" s="293"/>
      <c r="M30" s="40"/>
      <c r="N30" s="77"/>
      <c r="O30" s="295"/>
      <c r="P30" s="88"/>
      <c r="Q30" s="88"/>
      <c r="R30" s="104"/>
      <c r="S30" s="730"/>
      <c r="T30" s="88"/>
      <c r="U30" s="88"/>
      <c r="V30" s="88"/>
      <c r="W30" s="89"/>
      <c r="X30" s="87"/>
      <c r="Y30" s="77"/>
      <c r="Z30" s="90"/>
      <c r="AA30" s="96">
        <f t="shared" si="2"/>
        <v>18</v>
      </c>
      <c r="AB30" s="505">
        <f t="shared" si="19"/>
        <v>0</v>
      </c>
      <c r="AC30" s="500">
        <f t="shared" si="13"/>
        <v>0</v>
      </c>
      <c r="AD30" s="159">
        <f t="shared" si="14"/>
        <v>0</v>
      </c>
      <c r="AE30" s="8"/>
      <c r="AF30" s="870" t="str">
        <f t="shared" si="3"/>
        <v xml:space="preserve"> </v>
      </c>
      <c r="AG30" s="32">
        <f t="shared" si="4"/>
        <v>0</v>
      </c>
      <c r="AH30" s="32">
        <f t="shared" si="5"/>
        <v>0</v>
      </c>
      <c r="AR30" s="32">
        <f t="shared" si="6"/>
        <v>0</v>
      </c>
      <c r="AS30" s="32">
        <f t="shared" si="7"/>
        <v>0</v>
      </c>
      <c r="AT30" s="32">
        <f t="shared" si="8"/>
        <v>0</v>
      </c>
      <c r="AU30" s="32">
        <f t="shared" si="9"/>
        <v>0</v>
      </c>
      <c r="AX30" s="254">
        <f t="shared" si="10"/>
        <v>0</v>
      </c>
      <c r="AY30" s="254">
        <f t="shared" si="11"/>
        <v>0</v>
      </c>
      <c r="AZ30" s="32">
        <f t="shared" si="1"/>
        <v>0</v>
      </c>
      <c r="BB30" s="32">
        <f t="shared" si="20"/>
        <v>0</v>
      </c>
      <c r="BC30" s="341">
        <f t="shared" si="21"/>
        <v>0</v>
      </c>
      <c r="BD30" s="95">
        <f t="shared" si="15"/>
        <v>0</v>
      </c>
      <c r="BE30" s="95">
        <f t="shared" si="22"/>
        <v>0</v>
      </c>
      <c r="BF30" s="718">
        <f t="shared" si="12"/>
        <v>0</v>
      </c>
      <c r="BG30" s="79"/>
      <c r="BH30" s="9"/>
      <c r="BJ30" s="32">
        <f t="shared" si="23"/>
        <v>0</v>
      </c>
      <c r="BK30" s="32">
        <f t="shared" si="24"/>
        <v>1</v>
      </c>
      <c r="BL30" s="32">
        <f t="shared" si="25"/>
        <v>0</v>
      </c>
      <c r="BM30" s="32">
        <f t="shared" si="26"/>
        <v>0</v>
      </c>
      <c r="BN30" s="32">
        <f t="shared" si="27"/>
        <v>1</v>
      </c>
    </row>
    <row r="31" spans="1:66" x14ac:dyDescent="0.2">
      <c r="A31" s="323"/>
      <c r="B31" s="530"/>
      <c r="C31" s="247"/>
      <c r="D31" s="247" t="str">
        <f t="shared" si="16"/>
        <v/>
      </c>
      <c r="E31" s="320" t="str">
        <f t="shared" si="17"/>
        <v>&lt; Error</v>
      </c>
      <c r="F31" s="120">
        <f t="shared" si="18"/>
        <v>0</v>
      </c>
      <c r="G31" s="118">
        <f t="shared" si="0"/>
        <v>19</v>
      </c>
      <c r="H31" s="117"/>
      <c r="I31" s="292"/>
      <c r="J31" s="87"/>
      <c r="K31" s="294"/>
      <c r="L31" s="293"/>
      <c r="M31" s="40"/>
      <c r="N31" s="77"/>
      <c r="O31" s="295"/>
      <c r="P31" s="88"/>
      <c r="Q31" s="88"/>
      <c r="R31" s="104"/>
      <c r="S31" s="730"/>
      <c r="T31" s="88"/>
      <c r="U31" s="88"/>
      <c r="V31" s="88"/>
      <c r="W31" s="89"/>
      <c r="X31" s="87"/>
      <c r="Y31" s="77"/>
      <c r="Z31" s="90"/>
      <c r="AA31" s="96">
        <f t="shared" si="2"/>
        <v>19</v>
      </c>
      <c r="AB31" s="505">
        <f t="shared" si="19"/>
        <v>0</v>
      </c>
      <c r="AC31" s="500">
        <f t="shared" si="13"/>
        <v>0</v>
      </c>
      <c r="AD31" s="159">
        <f t="shared" si="14"/>
        <v>0</v>
      </c>
      <c r="AE31" s="8"/>
      <c r="AF31" s="870" t="str">
        <f t="shared" si="3"/>
        <v xml:space="preserve"> </v>
      </c>
      <c r="AG31" s="32">
        <f t="shared" si="4"/>
        <v>0</v>
      </c>
      <c r="AH31" s="32">
        <f t="shared" si="5"/>
        <v>0</v>
      </c>
      <c r="AR31" s="32">
        <f t="shared" si="6"/>
        <v>0</v>
      </c>
      <c r="AS31" s="32">
        <f t="shared" si="7"/>
        <v>0</v>
      </c>
      <c r="AT31" s="32">
        <f t="shared" si="8"/>
        <v>0</v>
      </c>
      <c r="AU31" s="32">
        <f t="shared" si="9"/>
        <v>0</v>
      </c>
      <c r="AX31" s="254">
        <f t="shared" si="10"/>
        <v>0</v>
      </c>
      <c r="AY31" s="254">
        <f t="shared" si="11"/>
        <v>0</v>
      </c>
      <c r="AZ31" s="32">
        <f t="shared" si="1"/>
        <v>0</v>
      </c>
      <c r="BB31" s="32">
        <f t="shared" si="20"/>
        <v>0</v>
      </c>
      <c r="BC31" s="341">
        <f t="shared" si="21"/>
        <v>0</v>
      </c>
      <c r="BD31" s="95">
        <f t="shared" si="15"/>
        <v>0</v>
      </c>
      <c r="BE31" s="95">
        <f t="shared" si="22"/>
        <v>0</v>
      </c>
      <c r="BF31" s="718">
        <f t="shared" si="12"/>
        <v>0</v>
      </c>
      <c r="BG31" s="79"/>
      <c r="BH31" s="9"/>
      <c r="BJ31" s="32">
        <f t="shared" si="23"/>
        <v>0</v>
      </c>
      <c r="BK31" s="32">
        <f t="shared" si="24"/>
        <v>1</v>
      </c>
      <c r="BL31" s="32">
        <f t="shared" si="25"/>
        <v>0</v>
      </c>
      <c r="BM31" s="32">
        <f t="shared" si="26"/>
        <v>0</v>
      </c>
      <c r="BN31" s="32">
        <f t="shared" si="27"/>
        <v>1</v>
      </c>
    </row>
    <row r="32" spans="1:66" x14ac:dyDescent="0.2">
      <c r="A32" s="323"/>
      <c r="B32" s="530"/>
      <c r="C32" s="247"/>
      <c r="D32" s="247" t="str">
        <f t="shared" si="16"/>
        <v/>
      </c>
      <c r="E32" s="320" t="str">
        <f t="shared" si="17"/>
        <v>&lt; Error</v>
      </c>
      <c r="F32" s="120">
        <f t="shared" si="18"/>
        <v>0</v>
      </c>
      <c r="G32" s="118">
        <f t="shared" si="0"/>
        <v>20</v>
      </c>
      <c r="H32" s="117"/>
      <c r="I32" s="292"/>
      <c r="J32" s="87"/>
      <c r="K32" s="294"/>
      <c r="L32" s="293"/>
      <c r="M32" s="40"/>
      <c r="N32" s="77"/>
      <c r="O32" s="295"/>
      <c r="P32" s="88"/>
      <c r="Q32" s="88"/>
      <c r="R32" s="104"/>
      <c r="S32" s="730"/>
      <c r="T32" s="88"/>
      <c r="U32" s="88"/>
      <c r="V32" s="88"/>
      <c r="W32" s="89"/>
      <c r="X32" s="87"/>
      <c r="Y32" s="77"/>
      <c r="Z32" s="90"/>
      <c r="AA32" s="96">
        <f t="shared" si="2"/>
        <v>20</v>
      </c>
      <c r="AB32" s="505">
        <f t="shared" si="19"/>
        <v>0</v>
      </c>
      <c r="AC32" s="500">
        <f t="shared" si="13"/>
        <v>0</v>
      </c>
      <c r="AD32" s="159">
        <f t="shared" si="14"/>
        <v>0</v>
      </c>
      <c r="AE32" s="8"/>
      <c r="AF32" s="870" t="str">
        <f t="shared" si="3"/>
        <v xml:space="preserve"> </v>
      </c>
      <c r="AG32" s="32">
        <f t="shared" si="4"/>
        <v>0</v>
      </c>
      <c r="AH32" s="32">
        <f t="shared" si="5"/>
        <v>0</v>
      </c>
      <c r="AR32" s="32">
        <f t="shared" si="6"/>
        <v>0</v>
      </c>
      <c r="AS32" s="32">
        <f t="shared" si="7"/>
        <v>0</v>
      </c>
      <c r="AT32" s="32">
        <f t="shared" si="8"/>
        <v>0</v>
      </c>
      <c r="AU32" s="32">
        <f t="shared" si="9"/>
        <v>0</v>
      </c>
      <c r="AX32" s="254">
        <f t="shared" si="10"/>
        <v>0</v>
      </c>
      <c r="AY32" s="254">
        <f t="shared" si="11"/>
        <v>0</v>
      </c>
      <c r="AZ32" s="32">
        <f t="shared" si="1"/>
        <v>0</v>
      </c>
      <c r="BB32" s="32">
        <f t="shared" si="20"/>
        <v>0</v>
      </c>
      <c r="BC32" s="341">
        <f t="shared" si="21"/>
        <v>0</v>
      </c>
      <c r="BD32" s="95">
        <f t="shared" si="15"/>
        <v>0</v>
      </c>
      <c r="BE32" s="95">
        <f t="shared" si="22"/>
        <v>0</v>
      </c>
      <c r="BF32" s="718">
        <f t="shared" si="12"/>
        <v>0</v>
      </c>
      <c r="BG32" s="79"/>
      <c r="BH32" s="9"/>
      <c r="BJ32" s="32">
        <f t="shared" si="23"/>
        <v>0</v>
      </c>
      <c r="BK32" s="32">
        <f t="shared" si="24"/>
        <v>1</v>
      </c>
      <c r="BL32" s="32">
        <f t="shared" si="25"/>
        <v>0</v>
      </c>
      <c r="BM32" s="32">
        <f t="shared" si="26"/>
        <v>0</v>
      </c>
      <c r="BN32" s="32">
        <f t="shared" si="27"/>
        <v>1</v>
      </c>
    </row>
    <row r="33" spans="1:66" x14ac:dyDescent="0.2">
      <c r="A33" s="323"/>
      <c r="B33" s="530"/>
      <c r="C33" s="247"/>
      <c r="D33" s="247" t="str">
        <f t="shared" si="16"/>
        <v/>
      </c>
      <c r="E33" s="320" t="str">
        <f t="shared" si="17"/>
        <v>&lt; Error</v>
      </c>
      <c r="F33" s="120">
        <f t="shared" si="18"/>
        <v>0</v>
      </c>
      <c r="G33" s="118">
        <f t="shared" si="0"/>
        <v>21</v>
      </c>
      <c r="H33" s="117"/>
      <c r="I33" s="292"/>
      <c r="J33" s="87"/>
      <c r="K33" s="294"/>
      <c r="L33" s="293"/>
      <c r="M33" s="40"/>
      <c r="N33" s="77"/>
      <c r="O33" s="295"/>
      <c r="P33" s="88"/>
      <c r="Q33" s="88"/>
      <c r="R33" s="104"/>
      <c r="S33" s="730"/>
      <c r="T33" s="88"/>
      <c r="U33" s="88"/>
      <c r="V33" s="88"/>
      <c r="W33" s="89"/>
      <c r="X33" s="87"/>
      <c r="Y33" s="77"/>
      <c r="Z33" s="90"/>
      <c r="AA33" s="96">
        <f t="shared" si="2"/>
        <v>21</v>
      </c>
      <c r="AB33" s="505">
        <f t="shared" si="19"/>
        <v>0</v>
      </c>
      <c r="AC33" s="500">
        <f t="shared" si="13"/>
        <v>0</v>
      </c>
      <c r="AD33" s="159">
        <f t="shared" si="14"/>
        <v>0</v>
      </c>
      <c r="AE33" s="8"/>
      <c r="AF33" s="870" t="str">
        <f t="shared" si="3"/>
        <v xml:space="preserve"> </v>
      </c>
      <c r="AG33" s="32">
        <f t="shared" si="4"/>
        <v>0</v>
      </c>
      <c r="AH33" s="32">
        <f t="shared" si="5"/>
        <v>0</v>
      </c>
      <c r="AR33" s="32">
        <f t="shared" si="6"/>
        <v>0</v>
      </c>
      <c r="AS33" s="32">
        <f t="shared" si="7"/>
        <v>0</v>
      </c>
      <c r="AT33" s="32">
        <f t="shared" si="8"/>
        <v>0</v>
      </c>
      <c r="AU33" s="32">
        <f t="shared" si="9"/>
        <v>0</v>
      </c>
      <c r="AX33" s="254">
        <f t="shared" si="10"/>
        <v>0</v>
      </c>
      <c r="AY33" s="254">
        <f t="shared" si="11"/>
        <v>0</v>
      </c>
      <c r="AZ33" s="32">
        <f t="shared" si="1"/>
        <v>0</v>
      </c>
      <c r="BB33" s="32">
        <f t="shared" si="20"/>
        <v>0</v>
      </c>
      <c r="BC33" s="341">
        <f t="shared" si="21"/>
        <v>0</v>
      </c>
      <c r="BD33" s="95">
        <f t="shared" si="15"/>
        <v>0</v>
      </c>
      <c r="BE33" s="95">
        <f t="shared" si="22"/>
        <v>0</v>
      </c>
      <c r="BF33" s="718">
        <f t="shared" si="12"/>
        <v>0</v>
      </c>
      <c r="BG33" s="79"/>
      <c r="BH33" s="9"/>
      <c r="BJ33" s="32">
        <f t="shared" si="23"/>
        <v>0</v>
      </c>
      <c r="BK33" s="32">
        <f t="shared" si="24"/>
        <v>1</v>
      </c>
      <c r="BL33" s="32">
        <f t="shared" si="25"/>
        <v>0</v>
      </c>
      <c r="BM33" s="32">
        <f t="shared" si="26"/>
        <v>0</v>
      </c>
      <c r="BN33" s="32">
        <f t="shared" si="27"/>
        <v>1</v>
      </c>
    </row>
    <row r="34" spans="1:66" x14ac:dyDescent="0.2">
      <c r="A34" s="323"/>
      <c r="B34" s="530"/>
      <c r="C34" s="247"/>
      <c r="D34" s="247" t="str">
        <f t="shared" si="16"/>
        <v/>
      </c>
      <c r="E34" s="320" t="str">
        <f t="shared" si="17"/>
        <v>&lt; Error</v>
      </c>
      <c r="F34" s="120">
        <f t="shared" si="18"/>
        <v>0</v>
      </c>
      <c r="G34" s="118">
        <f t="shared" si="0"/>
        <v>22</v>
      </c>
      <c r="H34" s="117"/>
      <c r="I34" s="292"/>
      <c r="J34" s="87"/>
      <c r="K34" s="294"/>
      <c r="L34" s="293"/>
      <c r="M34" s="40"/>
      <c r="N34" s="77"/>
      <c r="O34" s="295"/>
      <c r="P34" s="88"/>
      <c r="Q34" s="88"/>
      <c r="R34" s="104"/>
      <c r="S34" s="730"/>
      <c r="T34" s="88"/>
      <c r="U34" s="88"/>
      <c r="V34" s="88"/>
      <c r="W34" s="89"/>
      <c r="X34" s="87"/>
      <c r="Y34" s="77"/>
      <c r="Z34" s="90"/>
      <c r="AA34" s="96">
        <f t="shared" si="2"/>
        <v>22</v>
      </c>
      <c r="AB34" s="505">
        <f t="shared" si="19"/>
        <v>0</v>
      </c>
      <c r="AC34" s="500">
        <f t="shared" si="13"/>
        <v>0</v>
      </c>
      <c r="AD34" s="159">
        <f t="shared" si="14"/>
        <v>0</v>
      </c>
      <c r="AE34" s="8"/>
      <c r="AF34" s="870" t="str">
        <f t="shared" si="3"/>
        <v xml:space="preserve"> </v>
      </c>
      <c r="AG34" s="32">
        <f t="shared" si="4"/>
        <v>0</v>
      </c>
      <c r="AH34" s="32">
        <f t="shared" si="5"/>
        <v>0</v>
      </c>
      <c r="AR34" s="32">
        <f t="shared" si="6"/>
        <v>0</v>
      </c>
      <c r="AS34" s="32">
        <f t="shared" si="7"/>
        <v>0</v>
      </c>
      <c r="AT34" s="32">
        <f t="shared" si="8"/>
        <v>0</v>
      </c>
      <c r="AU34" s="32">
        <f t="shared" si="9"/>
        <v>0</v>
      </c>
      <c r="AX34" s="254">
        <f t="shared" si="10"/>
        <v>0</v>
      </c>
      <c r="AY34" s="254">
        <f t="shared" si="11"/>
        <v>0</v>
      </c>
      <c r="AZ34" s="32">
        <f t="shared" si="1"/>
        <v>0</v>
      </c>
      <c r="BB34" s="32">
        <f t="shared" si="20"/>
        <v>0</v>
      </c>
      <c r="BC34" s="341">
        <f t="shared" si="21"/>
        <v>0</v>
      </c>
      <c r="BD34" s="95">
        <f t="shared" si="15"/>
        <v>0</v>
      </c>
      <c r="BE34" s="95">
        <f t="shared" si="22"/>
        <v>0</v>
      </c>
      <c r="BF34" s="718">
        <f t="shared" si="12"/>
        <v>0</v>
      </c>
      <c r="BG34" s="79"/>
      <c r="BH34" s="9"/>
      <c r="BJ34" s="32">
        <f t="shared" si="23"/>
        <v>0</v>
      </c>
      <c r="BK34" s="32">
        <f t="shared" si="24"/>
        <v>1</v>
      </c>
      <c r="BL34" s="32">
        <f t="shared" si="25"/>
        <v>0</v>
      </c>
      <c r="BM34" s="32">
        <f t="shared" si="26"/>
        <v>0</v>
      </c>
      <c r="BN34" s="32">
        <f t="shared" si="27"/>
        <v>1</v>
      </c>
    </row>
    <row r="35" spans="1:66" x14ac:dyDescent="0.2">
      <c r="A35" s="323"/>
      <c r="B35" s="530"/>
      <c r="C35" s="247"/>
      <c r="D35" s="247" t="str">
        <f t="shared" si="16"/>
        <v/>
      </c>
      <c r="E35" s="320" t="str">
        <f t="shared" si="17"/>
        <v>&lt; Error</v>
      </c>
      <c r="F35" s="120">
        <f t="shared" si="18"/>
        <v>0</v>
      </c>
      <c r="G35" s="118">
        <f t="shared" si="0"/>
        <v>23</v>
      </c>
      <c r="H35" s="117"/>
      <c r="I35" s="292"/>
      <c r="J35" s="87"/>
      <c r="K35" s="294"/>
      <c r="L35" s="293"/>
      <c r="M35" s="40"/>
      <c r="N35" s="77"/>
      <c r="O35" s="295"/>
      <c r="P35" s="88"/>
      <c r="Q35" s="88"/>
      <c r="R35" s="104"/>
      <c r="S35" s="730"/>
      <c r="T35" s="88"/>
      <c r="U35" s="88"/>
      <c r="V35" s="88"/>
      <c r="W35" s="89"/>
      <c r="X35" s="87"/>
      <c r="Y35" s="77"/>
      <c r="Z35" s="90"/>
      <c r="AA35" s="96">
        <f t="shared" si="2"/>
        <v>23</v>
      </c>
      <c r="AB35" s="505">
        <f t="shared" si="19"/>
        <v>0</v>
      </c>
      <c r="AC35" s="500">
        <f t="shared" si="13"/>
        <v>0</v>
      </c>
      <c r="AD35" s="159">
        <f t="shared" si="14"/>
        <v>0</v>
      </c>
      <c r="AE35" s="8"/>
      <c r="AF35" s="870" t="str">
        <f t="shared" si="3"/>
        <v xml:space="preserve"> </v>
      </c>
      <c r="AG35" s="32">
        <f t="shared" si="4"/>
        <v>0</v>
      </c>
      <c r="AH35" s="32">
        <f t="shared" si="5"/>
        <v>0</v>
      </c>
      <c r="AR35" s="32">
        <f t="shared" si="6"/>
        <v>0</v>
      </c>
      <c r="AS35" s="32">
        <f t="shared" si="7"/>
        <v>0</v>
      </c>
      <c r="AT35" s="32">
        <f t="shared" si="8"/>
        <v>0</v>
      </c>
      <c r="AU35" s="32">
        <f t="shared" si="9"/>
        <v>0</v>
      </c>
      <c r="AX35" s="254">
        <f t="shared" si="10"/>
        <v>0</v>
      </c>
      <c r="AY35" s="254">
        <f t="shared" si="11"/>
        <v>0</v>
      </c>
      <c r="AZ35" s="32">
        <f t="shared" si="1"/>
        <v>0</v>
      </c>
      <c r="BB35" s="32">
        <f t="shared" si="20"/>
        <v>0</v>
      </c>
      <c r="BC35" s="341">
        <f t="shared" si="21"/>
        <v>0</v>
      </c>
      <c r="BD35" s="95">
        <f t="shared" si="15"/>
        <v>0</v>
      </c>
      <c r="BE35" s="95">
        <f t="shared" si="22"/>
        <v>0</v>
      </c>
      <c r="BF35" s="718">
        <f t="shared" si="12"/>
        <v>0</v>
      </c>
      <c r="BG35" s="79"/>
      <c r="BH35" s="9"/>
      <c r="BJ35" s="32">
        <f t="shared" si="23"/>
        <v>0</v>
      </c>
      <c r="BK35" s="32">
        <f t="shared" si="24"/>
        <v>1</v>
      </c>
      <c r="BL35" s="32">
        <f t="shared" si="25"/>
        <v>0</v>
      </c>
      <c r="BM35" s="32">
        <f t="shared" si="26"/>
        <v>0</v>
      </c>
      <c r="BN35" s="32">
        <f t="shared" si="27"/>
        <v>1</v>
      </c>
    </row>
    <row r="36" spans="1:66" x14ac:dyDescent="0.2">
      <c r="A36" s="323"/>
      <c r="B36" s="530"/>
      <c r="C36" s="247"/>
      <c r="D36" s="247" t="str">
        <f t="shared" si="16"/>
        <v/>
      </c>
      <c r="E36" s="320" t="str">
        <f t="shared" si="17"/>
        <v>&lt; Error</v>
      </c>
      <c r="F36" s="120">
        <f t="shared" si="18"/>
        <v>0</v>
      </c>
      <c r="G36" s="118">
        <f t="shared" si="0"/>
        <v>24</v>
      </c>
      <c r="H36" s="117"/>
      <c r="I36" s="292"/>
      <c r="J36" s="87"/>
      <c r="K36" s="294"/>
      <c r="L36" s="293"/>
      <c r="M36" s="40"/>
      <c r="N36" s="77"/>
      <c r="O36" s="295"/>
      <c r="P36" s="88"/>
      <c r="Q36" s="88"/>
      <c r="R36" s="104"/>
      <c r="S36" s="730"/>
      <c r="T36" s="88"/>
      <c r="U36" s="88"/>
      <c r="V36" s="88"/>
      <c r="W36" s="89"/>
      <c r="X36" s="87"/>
      <c r="Y36" s="77"/>
      <c r="Z36" s="90"/>
      <c r="AA36" s="96">
        <f t="shared" si="2"/>
        <v>24</v>
      </c>
      <c r="AB36" s="505">
        <f t="shared" si="19"/>
        <v>0</v>
      </c>
      <c r="AC36" s="500">
        <f t="shared" si="13"/>
        <v>0</v>
      </c>
      <c r="AD36" s="159">
        <f t="shared" si="14"/>
        <v>0</v>
      </c>
      <c r="AE36" s="8"/>
      <c r="AF36" s="870" t="str">
        <f t="shared" si="3"/>
        <v xml:space="preserve"> </v>
      </c>
      <c r="AG36" s="32">
        <f t="shared" si="4"/>
        <v>0</v>
      </c>
      <c r="AH36" s="32">
        <f t="shared" si="5"/>
        <v>0</v>
      </c>
      <c r="AR36" s="32">
        <f t="shared" si="6"/>
        <v>0</v>
      </c>
      <c r="AS36" s="32">
        <f t="shared" si="7"/>
        <v>0</v>
      </c>
      <c r="AT36" s="32">
        <f t="shared" si="8"/>
        <v>0</v>
      </c>
      <c r="AU36" s="32">
        <f t="shared" si="9"/>
        <v>0</v>
      </c>
      <c r="AX36" s="254">
        <f t="shared" si="10"/>
        <v>0</v>
      </c>
      <c r="AY36" s="254">
        <f t="shared" si="11"/>
        <v>0</v>
      </c>
      <c r="AZ36" s="32">
        <f t="shared" si="1"/>
        <v>0</v>
      </c>
      <c r="BB36" s="32">
        <f t="shared" si="20"/>
        <v>0</v>
      </c>
      <c r="BC36" s="341">
        <f t="shared" si="21"/>
        <v>0</v>
      </c>
      <c r="BD36" s="95">
        <f t="shared" si="15"/>
        <v>0</v>
      </c>
      <c r="BE36" s="95">
        <f t="shared" si="22"/>
        <v>0</v>
      </c>
      <c r="BF36" s="718">
        <f t="shared" si="12"/>
        <v>0</v>
      </c>
      <c r="BG36" s="79"/>
      <c r="BH36" s="9"/>
      <c r="BJ36" s="32">
        <f t="shared" si="23"/>
        <v>0</v>
      </c>
      <c r="BK36" s="32">
        <f t="shared" si="24"/>
        <v>1</v>
      </c>
      <c r="BL36" s="32">
        <f t="shared" si="25"/>
        <v>0</v>
      </c>
      <c r="BM36" s="32">
        <f t="shared" si="26"/>
        <v>0</v>
      </c>
      <c r="BN36" s="32">
        <f t="shared" si="27"/>
        <v>1</v>
      </c>
    </row>
    <row r="37" spans="1:66" x14ac:dyDescent="0.2">
      <c r="A37" s="323"/>
      <c r="B37" s="530"/>
      <c r="C37" s="247"/>
      <c r="D37" s="247" t="str">
        <f t="shared" si="16"/>
        <v/>
      </c>
      <c r="E37" s="320" t="str">
        <f t="shared" si="17"/>
        <v>&lt; Error</v>
      </c>
      <c r="F37" s="120">
        <f t="shared" si="18"/>
        <v>0</v>
      </c>
      <c r="G37" s="118">
        <f t="shared" si="0"/>
        <v>25</v>
      </c>
      <c r="H37" s="117"/>
      <c r="I37" s="292"/>
      <c r="J37" s="87"/>
      <c r="K37" s="294"/>
      <c r="L37" s="293"/>
      <c r="M37" s="40"/>
      <c r="N37" s="77"/>
      <c r="O37" s="295"/>
      <c r="P37" s="88"/>
      <c r="Q37" s="88"/>
      <c r="R37" s="104"/>
      <c r="S37" s="730"/>
      <c r="T37" s="88"/>
      <c r="U37" s="88"/>
      <c r="V37" s="88"/>
      <c r="W37" s="89"/>
      <c r="X37" s="87"/>
      <c r="Y37" s="77"/>
      <c r="Z37" s="90"/>
      <c r="AA37" s="96">
        <f t="shared" si="2"/>
        <v>25</v>
      </c>
      <c r="AB37" s="505">
        <f t="shared" si="19"/>
        <v>0</v>
      </c>
      <c r="AC37" s="500">
        <f t="shared" si="13"/>
        <v>0</v>
      </c>
      <c r="AD37" s="159">
        <f t="shared" si="14"/>
        <v>0</v>
      </c>
      <c r="AE37" s="8"/>
      <c r="AF37" s="870" t="str">
        <f t="shared" si="3"/>
        <v xml:space="preserve"> </v>
      </c>
      <c r="AG37" s="32">
        <f t="shared" si="4"/>
        <v>0</v>
      </c>
      <c r="AH37" s="32">
        <f t="shared" si="5"/>
        <v>0</v>
      </c>
      <c r="AR37" s="32">
        <f t="shared" si="6"/>
        <v>0</v>
      </c>
      <c r="AS37" s="32">
        <f t="shared" si="7"/>
        <v>0</v>
      </c>
      <c r="AT37" s="32">
        <f t="shared" si="8"/>
        <v>0</v>
      </c>
      <c r="AU37" s="32">
        <f t="shared" si="9"/>
        <v>0</v>
      </c>
      <c r="AX37" s="254">
        <f t="shared" si="10"/>
        <v>0</v>
      </c>
      <c r="AY37" s="254">
        <f t="shared" si="11"/>
        <v>0</v>
      </c>
      <c r="AZ37" s="32">
        <f t="shared" si="1"/>
        <v>0</v>
      </c>
      <c r="BB37" s="32">
        <f t="shared" si="20"/>
        <v>0</v>
      </c>
      <c r="BC37" s="341">
        <f t="shared" si="21"/>
        <v>0</v>
      </c>
      <c r="BD37" s="95">
        <f t="shared" si="15"/>
        <v>0</v>
      </c>
      <c r="BE37" s="95">
        <f t="shared" si="22"/>
        <v>0</v>
      </c>
      <c r="BF37" s="718">
        <f t="shared" si="12"/>
        <v>0</v>
      </c>
      <c r="BG37" s="79"/>
      <c r="BH37" s="9"/>
      <c r="BJ37" s="32">
        <f t="shared" si="23"/>
        <v>0</v>
      </c>
      <c r="BK37" s="32">
        <f t="shared" si="24"/>
        <v>1</v>
      </c>
      <c r="BL37" s="32">
        <f t="shared" si="25"/>
        <v>0</v>
      </c>
      <c r="BM37" s="32">
        <f t="shared" si="26"/>
        <v>0</v>
      </c>
      <c r="BN37" s="32">
        <f t="shared" si="27"/>
        <v>1</v>
      </c>
    </row>
    <row r="38" spans="1:66" x14ac:dyDescent="0.2">
      <c r="A38" s="323"/>
      <c r="B38" s="530"/>
      <c r="C38" s="247"/>
      <c r="D38" s="247" t="str">
        <f t="shared" si="16"/>
        <v/>
      </c>
      <c r="E38" s="320" t="str">
        <f t="shared" si="17"/>
        <v>&lt; Error</v>
      </c>
      <c r="F38" s="120">
        <f t="shared" si="18"/>
        <v>0</v>
      </c>
      <c r="G38" s="118">
        <f t="shared" si="0"/>
        <v>26</v>
      </c>
      <c r="H38" s="117"/>
      <c r="I38" s="292"/>
      <c r="J38" s="87"/>
      <c r="K38" s="294"/>
      <c r="L38" s="293"/>
      <c r="M38" s="40"/>
      <c r="N38" s="77"/>
      <c r="O38" s="295"/>
      <c r="P38" s="88"/>
      <c r="Q38" s="88"/>
      <c r="R38" s="104"/>
      <c r="S38" s="730"/>
      <c r="T38" s="88"/>
      <c r="U38" s="88"/>
      <c r="V38" s="88"/>
      <c r="W38" s="89"/>
      <c r="X38" s="87"/>
      <c r="Y38" s="77"/>
      <c r="Z38" s="90"/>
      <c r="AA38" s="96">
        <f t="shared" si="2"/>
        <v>26</v>
      </c>
      <c r="AB38" s="505">
        <f t="shared" si="19"/>
        <v>0</v>
      </c>
      <c r="AC38" s="500">
        <f t="shared" si="13"/>
        <v>0</v>
      </c>
      <c r="AD38" s="159">
        <f t="shared" si="14"/>
        <v>0</v>
      </c>
      <c r="AE38" s="8"/>
      <c r="AF38" s="870" t="str">
        <f t="shared" si="3"/>
        <v xml:space="preserve"> </v>
      </c>
      <c r="AG38" s="32">
        <f t="shared" si="4"/>
        <v>0</v>
      </c>
      <c r="AH38" s="32">
        <f t="shared" si="5"/>
        <v>0</v>
      </c>
      <c r="AR38" s="32">
        <f t="shared" si="6"/>
        <v>0</v>
      </c>
      <c r="AS38" s="32">
        <f t="shared" si="7"/>
        <v>0</v>
      </c>
      <c r="AT38" s="32">
        <f t="shared" si="8"/>
        <v>0</v>
      </c>
      <c r="AU38" s="32">
        <f t="shared" si="9"/>
        <v>0</v>
      </c>
      <c r="AX38" s="254">
        <f t="shared" si="10"/>
        <v>0</v>
      </c>
      <c r="AY38" s="254">
        <f t="shared" si="11"/>
        <v>0</v>
      </c>
      <c r="AZ38" s="32">
        <f t="shared" si="1"/>
        <v>0</v>
      </c>
      <c r="BB38" s="32">
        <f t="shared" si="20"/>
        <v>0</v>
      </c>
      <c r="BC38" s="341">
        <f t="shared" si="21"/>
        <v>0</v>
      </c>
      <c r="BD38" s="95">
        <f t="shared" si="15"/>
        <v>0</v>
      </c>
      <c r="BE38" s="95">
        <f t="shared" si="22"/>
        <v>0</v>
      </c>
      <c r="BF38" s="718">
        <f t="shared" si="12"/>
        <v>0</v>
      </c>
      <c r="BG38" s="79"/>
      <c r="BH38" s="9"/>
      <c r="BJ38" s="32">
        <f t="shared" si="23"/>
        <v>0</v>
      </c>
      <c r="BK38" s="32">
        <f t="shared" si="24"/>
        <v>1</v>
      </c>
      <c r="BL38" s="32">
        <f t="shared" si="25"/>
        <v>0</v>
      </c>
      <c r="BM38" s="32">
        <f t="shared" si="26"/>
        <v>0</v>
      </c>
      <c r="BN38" s="32">
        <f t="shared" si="27"/>
        <v>1</v>
      </c>
    </row>
    <row r="39" spans="1:66" x14ac:dyDescent="0.2">
      <c r="A39" s="323"/>
      <c r="B39" s="530"/>
      <c r="C39" s="247"/>
      <c r="D39" s="247" t="str">
        <f t="shared" si="16"/>
        <v/>
      </c>
      <c r="E39" s="320" t="str">
        <f t="shared" si="17"/>
        <v>&lt; Error</v>
      </c>
      <c r="F39" s="120">
        <f t="shared" si="18"/>
        <v>0</v>
      </c>
      <c r="G39" s="118">
        <f t="shared" si="0"/>
        <v>27</v>
      </c>
      <c r="H39" s="117"/>
      <c r="I39" s="292"/>
      <c r="J39" s="87"/>
      <c r="K39" s="294"/>
      <c r="L39" s="293"/>
      <c r="M39" s="40"/>
      <c r="N39" s="77"/>
      <c r="O39" s="295"/>
      <c r="P39" s="88"/>
      <c r="Q39" s="88"/>
      <c r="R39" s="104"/>
      <c r="S39" s="730"/>
      <c r="T39" s="88"/>
      <c r="U39" s="88"/>
      <c r="V39" s="88"/>
      <c r="W39" s="89"/>
      <c r="X39" s="87"/>
      <c r="Y39" s="77"/>
      <c r="Z39" s="90"/>
      <c r="AA39" s="96">
        <f t="shared" si="2"/>
        <v>27</v>
      </c>
      <c r="AB39" s="505">
        <f t="shared" si="19"/>
        <v>0</v>
      </c>
      <c r="AC39" s="500">
        <f t="shared" si="13"/>
        <v>0</v>
      </c>
      <c r="AD39" s="159">
        <f t="shared" si="14"/>
        <v>0</v>
      </c>
      <c r="AE39" s="8"/>
      <c r="AF39" s="870" t="str">
        <f t="shared" si="3"/>
        <v xml:space="preserve"> </v>
      </c>
      <c r="AG39" s="32">
        <f t="shared" si="4"/>
        <v>0</v>
      </c>
      <c r="AH39" s="32">
        <f t="shared" si="5"/>
        <v>0</v>
      </c>
      <c r="AR39" s="32">
        <f t="shared" si="6"/>
        <v>0</v>
      </c>
      <c r="AS39" s="32">
        <f t="shared" si="7"/>
        <v>0</v>
      </c>
      <c r="AT39" s="32">
        <f t="shared" si="8"/>
        <v>0</v>
      </c>
      <c r="AU39" s="32">
        <f t="shared" si="9"/>
        <v>0</v>
      </c>
      <c r="AX39" s="254">
        <f t="shared" si="10"/>
        <v>0</v>
      </c>
      <c r="AY39" s="254">
        <f t="shared" si="11"/>
        <v>0</v>
      </c>
      <c r="AZ39" s="32">
        <f t="shared" si="1"/>
        <v>0</v>
      </c>
      <c r="BB39" s="32">
        <f t="shared" si="20"/>
        <v>0</v>
      </c>
      <c r="BC39" s="341">
        <f t="shared" si="21"/>
        <v>0</v>
      </c>
      <c r="BD39" s="95">
        <f t="shared" si="15"/>
        <v>0</v>
      </c>
      <c r="BE39" s="95">
        <f t="shared" si="22"/>
        <v>0</v>
      </c>
      <c r="BF39" s="718">
        <f t="shared" si="12"/>
        <v>0</v>
      </c>
      <c r="BG39" s="79"/>
      <c r="BH39" s="9"/>
      <c r="BJ39" s="32">
        <f t="shared" si="23"/>
        <v>0</v>
      </c>
      <c r="BK39" s="32">
        <f t="shared" si="24"/>
        <v>1</v>
      </c>
      <c r="BL39" s="32">
        <f t="shared" si="25"/>
        <v>0</v>
      </c>
      <c r="BM39" s="32">
        <f t="shared" si="26"/>
        <v>0</v>
      </c>
      <c r="BN39" s="32">
        <f t="shared" si="27"/>
        <v>1</v>
      </c>
    </row>
    <row r="40" spans="1:66" x14ac:dyDescent="0.2">
      <c r="A40" s="323"/>
      <c r="B40" s="530"/>
      <c r="C40" s="247"/>
      <c r="D40" s="247" t="str">
        <f t="shared" si="16"/>
        <v/>
      </c>
      <c r="E40" s="320" t="str">
        <f t="shared" si="17"/>
        <v>&lt; Error</v>
      </c>
      <c r="F40" s="120">
        <f t="shared" si="18"/>
        <v>0</v>
      </c>
      <c r="G40" s="118">
        <f t="shared" si="0"/>
        <v>28</v>
      </c>
      <c r="H40" s="117"/>
      <c r="I40" s="292"/>
      <c r="J40" s="87"/>
      <c r="K40" s="294"/>
      <c r="L40" s="293"/>
      <c r="M40" s="40"/>
      <c r="N40" s="77"/>
      <c r="O40" s="295"/>
      <c r="P40" s="88"/>
      <c r="Q40" s="88"/>
      <c r="R40" s="104"/>
      <c r="S40" s="730"/>
      <c r="T40" s="88"/>
      <c r="U40" s="88"/>
      <c r="V40" s="88"/>
      <c r="W40" s="89"/>
      <c r="X40" s="87"/>
      <c r="Y40" s="77"/>
      <c r="Z40" s="90"/>
      <c r="AA40" s="96">
        <f t="shared" si="2"/>
        <v>28</v>
      </c>
      <c r="AB40" s="505">
        <f t="shared" si="19"/>
        <v>0</v>
      </c>
      <c r="AC40" s="500">
        <f t="shared" si="13"/>
        <v>0</v>
      </c>
      <c r="AD40" s="159">
        <f t="shared" si="14"/>
        <v>0</v>
      </c>
      <c r="AE40" s="8"/>
      <c r="AF40" s="870" t="str">
        <f t="shared" si="3"/>
        <v xml:space="preserve"> </v>
      </c>
      <c r="AG40" s="32">
        <f t="shared" si="4"/>
        <v>0</v>
      </c>
      <c r="AH40" s="32">
        <f t="shared" si="5"/>
        <v>0</v>
      </c>
      <c r="AR40" s="32">
        <f t="shared" si="6"/>
        <v>0</v>
      </c>
      <c r="AS40" s="32">
        <f t="shared" si="7"/>
        <v>0</v>
      </c>
      <c r="AT40" s="32">
        <f t="shared" si="8"/>
        <v>0</v>
      </c>
      <c r="AU40" s="32">
        <f t="shared" si="9"/>
        <v>0</v>
      </c>
      <c r="AX40" s="254">
        <f t="shared" si="10"/>
        <v>0</v>
      </c>
      <c r="AY40" s="254">
        <f t="shared" si="11"/>
        <v>0</v>
      </c>
      <c r="AZ40" s="32">
        <f t="shared" si="1"/>
        <v>0</v>
      </c>
      <c r="BB40" s="32">
        <f t="shared" si="20"/>
        <v>0</v>
      </c>
      <c r="BC40" s="341">
        <f t="shared" si="21"/>
        <v>0</v>
      </c>
      <c r="BD40" s="95">
        <f t="shared" si="15"/>
        <v>0</v>
      </c>
      <c r="BE40" s="95">
        <f t="shared" si="22"/>
        <v>0</v>
      </c>
      <c r="BF40" s="718">
        <f t="shared" si="12"/>
        <v>0</v>
      </c>
      <c r="BG40" s="79"/>
      <c r="BH40" s="9"/>
      <c r="BJ40" s="32">
        <f t="shared" si="23"/>
        <v>0</v>
      </c>
      <c r="BK40" s="32">
        <f t="shared" si="24"/>
        <v>1</v>
      </c>
      <c r="BL40" s="32">
        <f t="shared" si="25"/>
        <v>0</v>
      </c>
      <c r="BM40" s="32">
        <f t="shared" si="26"/>
        <v>0</v>
      </c>
      <c r="BN40" s="32">
        <f t="shared" si="27"/>
        <v>1</v>
      </c>
    </row>
    <row r="41" spans="1:66" x14ac:dyDescent="0.2">
      <c r="A41" s="323"/>
      <c r="B41" s="530"/>
      <c r="C41" s="247"/>
      <c r="D41" s="247" t="str">
        <f t="shared" si="16"/>
        <v/>
      </c>
      <c r="E41" s="320" t="str">
        <f t="shared" si="17"/>
        <v>&lt; Error</v>
      </c>
      <c r="F41" s="120">
        <f t="shared" si="18"/>
        <v>0</v>
      </c>
      <c r="G41" s="118">
        <f t="shared" si="0"/>
        <v>29</v>
      </c>
      <c r="H41" s="117"/>
      <c r="I41" s="292"/>
      <c r="J41" s="87"/>
      <c r="K41" s="294"/>
      <c r="L41" s="293"/>
      <c r="M41" s="40"/>
      <c r="N41" s="77"/>
      <c r="O41" s="295"/>
      <c r="P41" s="88"/>
      <c r="Q41" s="88"/>
      <c r="R41" s="104"/>
      <c r="S41" s="730"/>
      <c r="T41" s="88"/>
      <c r="U41" s="88"/>
      <c r="V41" s="88"/>
      <c r="W41" s="89"/>
      <c r="X41" s="87"/>
      <c r="Y41" s="77"/>
      <c r="Z41" s="90"/>
      <c r="AA41" s="96">
        <f t="shared" si="2"/>
        <v>29</v>
      </c>
      <c r="AB41" s="505">
        <f t="shared" si="19"/>
        <v>0</v>
      </c>
      <c r="AC41" s="500">
        <f t="shared" si="13"/>
        <v>0</v>
      </c>
      <c r="AD41" s="159">
        <f t="shared" si="14"/>
        <v>0</v>
      </c>
      <c r="AE41" s="8"/>
      <c r="AF41" s="870" t="str">
        <f t="shared" si="3"/>
        <v xml:space="preserve"> </v>
      </c>
      <c r="AG41" s="32">
        <f t="shared" si="4"/>
        <v>0</v>
      </c>
      <c r="AH41" s="32">
        <f t="shared" si="5"/>
        <v>0</v>
      </c>
      <c r="AR41" s="32">
        <f t="shared" si="6"/>
        <v>0</v>
      </c>
      <c r="AS41" s="32">
        <f t="shared" si="7"/>
        <v>0</v>
      </c>
      <c r="AT41" s="32">
        <f t="shared" si="8"/>
        <v>0</v>
      </c>
      <c r="AU41" s="32">
        <f t="shared" si="9"/>
        <v>0</v>
      </c>
      <c r="AX41" s="254">
        <f t="shared" si="10"/>
        <v>0</v>
      </c>
      <c r="AY41" s="254">
        <f t="shared" si="11"/>
        <v>0</v>
      </c>
      <c r="AZ41" s="32">
        <f t="shared" si="1"/>
        <v>0</v>
      </c>
      <c r="BB41" s="32">
        <f t="shared" si="20"/>
        <v>0</v>
      </c>
      <c r="BC41" s="341">
        <f t="shared" si="21"/>
        <v>0</v>
      </c>
      <c r="BD41" s="95">
        <f t="shared" si="15"/>
        <v>0</v>
      </c>
      <c r="BE41" s="95">
        <f t="shared" si="22"/>
        <v>0</v>
      </c>
      <c r="BF41" s="718">
        <f t="shared" si="12"/>
        <v>0</v>
      </c>
      <c r="BG41" s="79"/>
      <c r="BH41" s="9"/>
      <c r="BJ41" s="32">
        <f t="shared" si="23"/>
        <v>0</v>
      </c>
      <c r="BK41" s="32">
        <f t="shared" si="24"/>
        <v>1</v>
      </c>
      <c r="BL41" s="32">
        <f t="shared" si="25"/>
        <v>0</v>
      </c>
      <c r="BM41" s="32">
        <f t="shared" si="26"/>
        <v>0</v>
      </c>
      <c r="BN41" s="32">
        <f t="shared" si="27"/>
        <v>1</v>
      </c>
    </row>
    <row r="42" spans="1:66" x14ac:dyDescent="0.2">
      <c r="A42" s="323"/>
      <c r="B42" s="530"/>
      <c r="C42" s="247"/>
      <c r="D42" s="247" t="str">
        <f t="shared" si="16"/>
        <v/>
      </c>
      <c r="E42" s="320" t="str">
        <f t="shared" si="17"/>
        <v>&lt; Error</v>
      </c>
      <c r="F42" s="120">
        <f t="shared" si="18"/>
        <v>0</v>
      </c>
      <c r="G42" s="118">
        <f t="shared" si="0"/>
        <v>30</v>
      </c>
      <c r="H42" s="117"/>
      <c r="I42" s="292"/>
      <c r="J42" s="87"/>
      <c r="K42" s="294"/>
      <c r="L42" s="293"/>
      <c r="M42" s="40"/>
      <c r="N42" s="77"/>
      <c r="O42" s="295"/>
      <c r="P42" s="88"/>
      <c r="Q42" s="88"/>
      <c r="R42" s="104"/>
      <c r="S42" s="730"/>
      <c r="T42" s="88"/>
      <c r="U42" s="88"/>
      <c r="V42" s="88"/>
      <c r="W42" s="89"/>
      <c r="X42" s="87"/>
      <c r="Y42" s="77"/>
      <c r="Z42" s="90"/>
      <c r="AA42" s="96">
        <f t="shared" si="2"/>
        <v>30</v>
      </c>
      <c r="AB42" s="505">
        <f t="shared" si="19"/>
        <v>0</v>
      </c>
      <c r="AC42" s="500">
        <f t="shared" si="13"/>
        <v>0</v>
      </c>
      <c r="AD42" s="159">
        <f t="shared" si="14"/>
        <v>0</v>
      </c>
      <c r="AE42" s="8"/>
      <c r="AF42" s="870" t="str">
        <f t="shared" si="3"/>
        <v xml:space="preserve"> </v>
      </c>
      <c r="AG42" s="32">
        <f t="shared" si="4"/>
        <v>0</v>
      </c>
      <c r="AH42" s="32">
        <f t="shared" si="5"/>
        <v>0</v>
      </c>
      <c r="AR42" s="32">
        <f t="shared" si="6"/>
        <v>0</v>
      </c>
      <c r="AS42" s="32">
        <f t="shared" si="7"/>
        <v>0</v>
      </c>
      <c r="AT42" s="32">
        <f t="shared" si="8"/>
        <v>0</v>
      </c>
      <c r="AU42" s="32">
        <f t="shared" si="9"/>
        <v>0</v>
      </c>
      <c r="AX42" s="254">
        <f t="shared" si="10"/>
        <v>0</v>
      </c>
      <c r="AY42" s="254">
        <f t="shared" si="11"/>
        <v>0</v>
      </c>
      <c r="AZ42" s="32">
        <f t="shared" si="1"/>
        <v>0</v>
      </c>
      <c r="BB42" s="32">
        <f t="shared" si="20"/>
        <v>0</v>
      </c>
      <c r="BC42" s="341">
        <f t="shared" si="21"/>
        <v>0</v>
      </c>
      <c r="BD42" s="95">
        <f t="shared" si="15"/>
        <v>0</v>
      </c>
      <c r="BE42" s="95">
        <f t="shared" si="22"/>
        <v>0</v>
      </c>
      <c r="BF42" s="718">
        <f t="shared" si="12"/>
        <v>0</v>
      </c>
      <c r="BG42" s="79"/>
      <c r="BH42" s="9"/>
      <c r="BJ42" s="32">
        <f t="shared" si="23"/>
        <v>0</v>
      </c>
      <c r="BK42" s="32">
        <f t="shared" si="24"/>
        <v>1</v>
      </c>
      <c r="BL42" s="32">
        <f t="shared" si="25"/>
        <v>0</v>
      </c>
      <c r="BM42" s="32">
        <f t="shared" si="26"/>
        <v>0</v>
      </c>
      <c r="BN42" s="32">
        <f t="shared" si="27"/>
        <v>1</v>
      </c>
    </row>
    <row r="43" spans="1:66" x14ac:dyDescent="0.2">
      <c r="A43" s="323"/>
      <c r="B43" s="530"/>
      <c r="C43" s="247"/>
      <c r="D43" s="247" t="str">
        <f t="shared" si="16"/>
        <v/>
      </c>
      <c r="E43" s="320" t="str">
        <f t="shared" si="17"/>
        <v>&lt; Error</v>
      </c>
      <c r="F43" s="120">
        <f t="shared" si="18"/>
        <v>0</v>
      </c>
      <c r="G43" s="118">
        <f t="shared" si="0"/>
        <v>31</v>
      </c>
      <c r="H43" s="117"/>
      <c r="I43" s="292"/>
      <c r="J43" s="87"/>
      <c r="K43" s="294"/>
      <c r="L43" s="293"/>
      <c r="M43" s="40"/>
      <c r="N43" s="77"/>
      <c r="O43" s="295"/>
      <c r="P43" s="88"/>
      <c r="Q43" s="88"/>
      <c r="R43" s="104"/>
      <c r="S43" s="730"/>
      <c r="T43" s="88"/>
      <c r="U43" s="88"/>
      <c r="V43" s="88"/>
      <c r="W43" s="89"/>
      <c r="X43" s="87"/>
      <c r="Y43" s="77"/>
      <c r="Z43" s="90"/>
      <c r="AA43" s="96">
        <f t="shared" si="2"/>
        <v>31</v>
      </c>
      <c r="AB43" s="505">
        <f t="shared" si="19"/>
        <v>0</v>
      </c>
      <c r="AC43" s="500">
        <f t="shared" si="13"/>
        <v>0</v>
      </c>
      <c r="AD43" s="159">
        <f t="shared" si="14"/>
        <v>0</v>
      </c>
      <c r="AE43" s="8"/>
      <c r="AF43" s="870" t="str">
        <f t="shared" si="3"/>
        <v xml:space="preserve"> </v>
      </c>
      <c r="AG43" s="32">
        <f t="shared" si="4"/>
        <v>0</v>
      </c>
      <c r="AH43" s="32">
        <f t="shared" si="5"/>
        <v>0</v>
      </c>
      <c r="AR43" s="32">
        <f t="shared" si="6"/>
        <v>0</v>
      </c>
      <c r="AS43" s="32">
        <f t="shared" si="7"/>
        <v>0</v>
      </c>
      <c r="AT43" s="32">
        <f t="shared" si="8"/>
        <v>0</v>
      </c>
      <c r="AU43" s="32">
        <f t="shared" si="9"/>
        <v>0</v>
      </c>
      <c r="AX43" s="254">
        <f t="shared" si="10"/>
        <v>0</v>
      </c>
      <c r="AY43" s="254">
        <f t="shared" si="11"/>
        <v>0</v>
      </c>
      <c r="AZ43" s="32">
        <f t="shared" si="1"/>
        <v>0</v>
      </c>
      <c r="BB43" s="32">
        <f t="shared" si="20"/>
        <v>0</v>
      </c>
      <c r="BC43" s="341">
        <f t="shared" si="21"/>
        <v>0</v>
      </c>
      <c r="BD43" s="95">
        <f t="shared" si="15"/>
        <v>0</v>
      </c>
      <c r="BE43" s="95">
        <f t="shared" si="22"/>
        <v>0</v>
      </c>
      <c r="BF43" s="718">
        <f t="shared" si="12"/>
        <v>0</v>
      </c>
      <c r="BG43" s="79"/>
      <c r="BH43" s="9"/>
      <c r="BJ43" s="32">
        <f t="shared" si="23"/>
        <v>0</v>
      </c>
      <c r="BK43" s="32">
        <f t="shared" si="24"/>
        <v>1</v>
      </c>
      <c r="BL43" s="32">
        <f t="shared" si="25"/>
        <v>0</v>
      </c>
      <c r="BM43" s="32">
        <f t="shared" si="26"/>
        <v>0</v>
      </c>
      <c r="BN43" s="32">
        <f t="shared" si="27"/>
        <v>1</v>
      </c>
    </row>
    <row r="44" spans="1:66" x14ac:dyDescent="0.2">
      <c r="A44" s="323"/>
      <c r="B44" s="530"/>
      <c r="C44" s="247"/>
      <c r="D44" s="247" t="str">
        <f t="shared" si="16"/>
        <v/>
      </c>
      <c r="E44" s="320" t="str">
        <f t="shared" si="17"/>
        <v>&lt; Error</v>
      </c>
      <c r="F44" s="120">
        <f t="shared" si="18"/>
        <v>0</v>
      </c>
      <c r="G44" s="118">
        <f t="shared" si="0"/>
        <v>32</v>
      </c>
      <c r="H44" s="117"/>
      <c r="I44" s="292"/>
      <c r="J44" s="87"/>
      <c r="K44" s="294"/>
      <c r="L44" s="293"/>
      <c r="M44" s="40"/>
      <c r="N44" s="77"/>
      <c r="O44" s="295"/>
      <c r="P44" s="88"/>
      <c r="Q44" s="88"/>
      <c r="R44" s="104"/>
      <c r="S44" s="730"/>
      <c r="T44" s="88"/>
      <c r="U44" s="88"/>
      <c r="V44" s="88"/>
      <c r="W44" s="89"/>
      <c r="X44" s="87"/>
      <c r="Y44" s="77"/>
      <c r="Z44" s="90"/>
      <c r="AA44" s="96">
        <f t="shared" si="2"/>
        <v>32</v>
      </c>
      <c r="AB44" s="505">
        <f t="shared" si="19"/>
        <v>0</v>
      </c>
      <c r="AC44" s="500">
        <f t="shared" si="13"/>
        <v>0</v>
      </c>
      <c r="AD44" s="159">
        <f t="shared" si="14"/>
        <v>0</v>
      </c>
      <c r="AE44" s="8"/>
      <c r="AF44" s="870" t="str">
        <f t="shared" si="3"/>
        <v xml:space="preserve"> </v>
      </c>
      <c r="AG44" s="32">
        <f t="shared" si="4"/>
        <v>0</v>
      </c>
      <c r="AH44" s="32">
        <f t="shared" si="5"/>
        <v>0</v>
      </c>
      <c r="AR44" s="32">
        <f t="shared" si="6"/>
        <v>0</v>
      </c>
      <c r="AS44" s="32">
        <f t="shared" si="7"/>
        <v>0</v>
      </c>
      <c r="AT44" s="32">
        <f t="shared" si="8"/>
        <v>0</v>
      </c>
      <c r="AU44" s="32">
        <f t="shared" si="9"/>
        <v>0</v>
      </c>
      <c r="AX44" s="254">
        <f t="shared" si="10"/>
        <v>0</v>
      </c>
      <c r="AY44" s="254">
        <f t="shared" si="11"/>
        <v>0</v>
      </c>
      <c r="AZ44" s="32">
        <f t="shared" si="1"/>
        <v>0</v>
      </c>
      <c r="BB44" s="32">
        <f t="shared" si="20"/>
        <v>0</v>
      </c>
      <c r="BC44" s="341">
        <f t="shared" si="21"/>
        <v>0</v>
      </c>
      <c r="BD44" s="95">
        <f t="shared" si="15"/>
        <v>0</v>
      </c>
      <c r="BE44" s="95">
        <f t="shared" si="22"/>
        <v>0</v>
      </c>
      <c r="BF44" s="718">
        <f t="shared" si="12"/>
        <v>0</v>
      </c>
      <c r="BG44" s="79"/>
      <c r="BH44" s="9"/>
      <c r="BJ44" s="32">
        <f t="shared" si="23"/>
        <v>0</v>
      </c>
      <c r="BK44" s="32">
        <f t="shared" si="24"/>
        <v>1</v>
      </c>
      <c r="BL44" s="32">
        <f t="shared" si="25"/>
        <v>0</v>
      </c>
      <c r="BM44" s="32">
        <f t="shared" si="26"/>
        <v>0</v>
      </c>
      <c r="BN44" s="32">
        <f t="shared" si="27"/>
        <v>1</v>
      </c>
    </row>
    <row r="45" spans="1:66" x14ac:dyDescent="0.2">
      <c r="A45" s="323"/>
      <c r="B45" s="530"/>
      <c r="C45" s="247"/>
      <c r="D45" s="247" t="str">
        <f t="shared" si="16"/>
        <v/>
      </c>
      <c r="E45" s="320" t="str">
        <f t="shared" si="17"/>
        <v>&lt; Error</v>
      </c>
      <c r="F45" s="120">
        <f t="shared" si="18"/>
        <v>0</v>
      </c>
      <c r="G45" s="118">
        <f t="shared" si="0"/>
        <v>33</v>
      </c>
      <c r="H45" s="117"/>
      <c r="I45" s="292"/>
      <c r="J45" s="87"/>
      <c r="K45" s="294"/>
      <c r="L45" s="293"/>
      <c r="M45" s="40"/>
      <c r="N45" s="77"/>
      <c r="O45" s="295"/>
      <c r="P45" s="88"/>
      <c r="Q45" s="88"/>
      <c r="R45" s="104"/>
      <c r="S45" s="730"/>
      <c r="T45" s="88"/>
      <c r="U45" s="88"/>
      <c r="V45" s="88"/>
      <c r="W45" s="89"/>
      <c r="X45" s="87"/>
      <c r="Y45" s="77"/>
      <c r="Z45" s="90"/>
      <c r="AA45" s="96">
        <f t="shared" si="2"/>
        <v>33</v>
      </c>
      <c r="AB45" s="505">
        <f t="shared" si="19"/>
        <v>0</v>
      </c>
      <c r="AC45" s="500">
        <f t="shared" si="13"/>
        <v>0</v>
      </c>
      <c r="AD45" s="159">
        <f t="shared" si="14"/>
        <v>0</v>
      </c>
      <c r="AE45" s="8"/>
      <c r="AF45" s="870" t="str">
        <f t="shared" si="3"/>
        <v xml:space="preserve"> </v>
      </c>
      <c r="AG45" s="32">
        <f t="shared" si="4"/>
        <v>0</v>
      </c>
      <c r="AH45" s="32">
        <f t="shared" si="5"/>
        <v>0</v>
      </c>
      <c r="AR45" s="32">
        <f t="shared" si="6"/>
        <v>0</v>
      </c>
      <c r="AS45" s="32">
        <f t="shared" si="7"/>
        <v>0</v>
      </c>
      <c r="AT45" s="32">
        <f t="shared" si="8"/>
        <v>0</v>
      </c>
      <c r="AU45" s="32">
        <f t="shared" si="9"/>
        <v>0</v>
      </c>
      <c r="AX45" s="254">
        <f t="shared" si="10"/>
        <v>0</v>
      </c>
      <c r="AY45" s="254">
        <f t="shared" si="11"/>
        <v>0</v>
      </c>
      <c r="AZ45" s="32">
        <f t="shared" si="1"/>
        <v>0</v>
      </c>
      <c r="BB45" s="32">
        <f t="shared" si="20"/>
        <v>0</v>
      </c>
      <c r="BC45" s="341">
        <f t="shared" si="21"/>
        <v>0</v>
      </c>
      <c r="BD45" s="95">
        <f t="shared" si="15"/>
        <v>0</v>
      </c>
      <c r="BE45" s="95">
        <f t="shared" si="22"/>
        <v>0</v>
      </c>
      <c r="BF45" s="718">
        <f t="shared" si="12"/>
        <v>0</v>
      </c>
      <c r="BG45" s="79"/>
      <c r="BH45" s="9"/>
      <c r="BJ45" s="32">
        <f t="shared" si="23"/>
        <v>0</v>
      </c>
      <c r="BK45" s="32">
        <f t="shared" si="24"/>
        <v>1</v>
      </c>
      <c r="BL45" s="32">
        <f t="shared" si="25"/>
        <v>0</v>
      </c>
      <c r="BM45" s="32">
        <f t="shared" si="26"/>
        <v>0</v>
      </c>
      <c r="BN45" s="32">
        <f t="shared" si="27"/>
        <v>1</v>
      </c>
    </row>
    <row r="46" spans="1:66" x14ac:dyDescent="0.2">
      <c r="A46" s="323"/>
      <c r="B46" s="530"/>
      <c r="C46" s="247"/>
      <c r="D46" s="247" t="str">
        <f t="shared" si="16"/>
        <v/>
      </c>
      <c r="E46" s="320" t="str">
        <f t="shared" si="17"/>
        <v>&lt; Error</v>
      </c>
      <c r="F46" s="120">
        <f t="shared" si="18"/>
        <v>0</v>
      </c>
      <c r="G46" s="118">
        <f t="shared" si="0"/>
        <v>34</v>
      </c>
      <c r="H46" s="117"/>
      <c r="I46" s="292"/>
      <c r="J46" s="87"/>
      <c r="K46" s="294"/>
      <c r="L46" s="293"/>
      <c r="M46" s="40"/>
      <c r="N46" s="77"/>
      <c r="O46" s="295"/>
      <c r="P46" s="88"/>
      <c r="Q46" s="88"/>
      <c r="R46" s="104"/>
      <c r="S46" s="730"/>
      <c r="T46" s="88"/>
      <c r="U46" s="88"/>
      <c r="V46" s="88"/>
      <c r="W46" s="89"/>
      <c r="X46" s="87"/>
      <c r="Y46" s="77"/>
      <c r="Z46" s="90"/>
      <c r="AA46" s="96">
        <f t="shared" si="2"/>
        <v>34</v>
      </c>
      <c r="AB46" s="505">
        <f t="shared" si="19"/>
        <v>0</v>
      </c>
      <c r="AC46" s="500">
        <f t="shared" si="13"/>
        <v>0</v>
      </c>
      <c r="AD46" s="159">
        <f t="shared" si="14"/>
        <v>0</v>
      </c>
      <c r="AE46" s="8"/>
      <c r="AF46" s="870" t="str">
        <f t="shared" si="3"/>
        <v xml:space="preserve"> </v>
      </c>
      <c r="AG46" s="32">
        <f t="shared" si="4"/>
        <v>0</v>
      </c>
      <c r="AH46" s="32">
        <f t="shared" si="5"/>
        <v>0</v>
      </c>
      <c r="AR46" s="32">
        <f t="shared" si="6"/>
        <v>0</v>
      </c>
      <c r="AS46" s="32">
        <f t="shared" si="7"/>
        <v>0</v>
      </c>
      <c r="AT46" s="32">
        <f t="shared" si="8"/>
        <v>0</v>
      </c>
      <c r="AU46" s="32">
        <f t="shared" si="9"/>
        <v>0</v>
      </c>
      <c r="AX46" s="254">
        <f t="shared" si="10"/>
        <v>0</v>
      </c>
      <c r="AY46" s="254">
        <f t="shared" si="11"/>
        <v>0</v>
      </c>
      <c r="AZ46" s="32">
        <f t="shared" si="1"/>
        <v>0</v>
      </c>
      <c r="BB46" s="32">
        <f t="shared" si="20"/>
        <v>0</v>
      </c>
      <c r="BC46" s="341">
        <f t="shared" si="21"/>
        <v>0</v>
      </c>
      <c r="BD46" s="95">
        <f t="shared" si="15"/>
        <v>0</v>
      </c>
      <c r="BE46" s="95">
        <f t="shared" si="22"/>
        <v>0</v>
      </c>
      <c r="BF46" s="718">
        <f t="shared" si="12"/>
        <v>0</v>
      </c>
      <c r="BG46" s="79"/>
      <c r="BH46" s="9"/>
      <c r="BJ46" s="32">
        <f t="shared" si="23"/>
        <v>0</v>
      </c>
      <c r="BK46" s="32">
        <f t="shared" si="24"/>
        <v>1</v>
      </c>
      <c r="BL46" s="32">
        <f t="shared" si="25"/>
        <v>0</v>
      </c>
      <c r="BM46" s="32">
        <f t="shared" si="26"/>
        <v>0</v>
      </c>
      <c r="BN46" s="32">
        <f t="shared" si="27"/>
        <v>1</v>
      </c>
    </row>
    <row r="47" spans="1:66" x14ac:dyDescent="0.2">
      <c r="A47" s="323"/>
      <c r="B47" s="530"/>
      <c r="C47" s="247"/>
      <c r="D47" s="247" t="str">
        <f t="shared" si="16"/>
        <v/>
      </c>
      <c r="E47" s="320" t="str">
        <f t="shared" si="17"/>
        <v>&lt; Error</v>
      </c>
      <c r="F47" s="120">
        <f t="shared" si="18"/>
        <v>0</v>
      </c>
      <c r="G47" s="118">
        <f t="shared" si="0"/>
        <v>35</v>
      </c>
      <c r="H47" s="117"/>
      <c r="I47" s="292"/>
      <c r="J47" s="87"/>
      <c r="K47" s="294"/>
      <c r="L47" s="293"/>
      <c r="M47" s="40"/>
      <c r="N47" s="77"/>
      <c r="O47" s="295"/>
      <c r="P47" s="88"/>
      <c r="Q47" s="88"/>
      <c r="R47" s="104"/>
      <c r="S47" s="730"/>
      <c r="T47" s="88"/>
      <c r="U47" s="88"/>
      <c r="V47" s="88"/>
      <c r="W47" s="89"/>
      <c r="X47" s="87"/>
      <c r="Y47" s="77"/>
      <c r="Z47" s="90"/>
      <c r="AA47" s="96">
        <f t="shared" si="2"/>
        <v>35</v>
      </c>
      <c r="AB47" s="505">
        <f t="shared" si="19"/>
        <v>0</v>
      </c>
      <c r="AC47" s="500">
        <f t="shared" si="13"/>
        <v>0</v>
      </c>
      <c r="AD47" s="159">
        <f t="shared" si="14"/>
        <v>0</v>
      </c>
      <c r="AE47" s="8"/>
      <c r="AF47" s="870" t="str">
        <f t="shared" si="3"/>
        <v xml:space="preserve"> </v>
      </c>
      <c r="AG47" s="32">
        <f t="shared" si="4"/>
        <v>0</v>
      </c>
      <c r="AH47" s="32">
        <f t="shared" si="5"/>
        <v>0</v>
      </c>
      <c r="AR47" s="32">
        <f t="shared" si="6"/>
        <v>0</v>
      </c>
      <c r="AS47" s="32">
        <f t="shared" si="7"/>
        <v>0</v>
      </c>
      <c r="AT47" s="32">
        <f t="shared" si="8"/>
        <v>0</v>
      </c>
      <c r="AU47" s="32">
        <f t="shared" si="9"/>
        <v>0</v>
      </c>
      <c r="AX47" s="254">
        <f t="shared" si="10"/>
        <v>0</v>
      </c>
      <c r="AY47" s="254">
        <f t="shared" si="11"/>
        <v>0</v>
      </c>
      <c r="AZ47" s="32">
        <f t="shared" si="1"/>
        <v>0</v>
      </c>
      <c r="BB47" s="32">
        <f t="shared" si="20"/>
        <v>0</v>
      </c>
      <c r="BC47" s="341">
        <f t="shared" si="21"/>
        <v>0</v>
      </c>
      <c r="BD47" s="95">
        <f t="shared" si="15"/>
        <v>0</v>
      </c>
      <c r="BE47" s="95">
        <f t="shared" si="22"/>
        <v>0</v>
      </c>
      <c r="BF47" s="718">
        <f t="shared" si="12"/>
        <v>0</v>
      </c>
      <c r="BG47" s="79"/>
      <c r="BH47" s="9"/>
      <c r="BJ47" s="32">
        <f t="shared" si="23"/>
        <v>0</v>
      </c>
      <c r="BK47" s="32">
        <f t="shared" si="24"/>
        <v>1</v>
      </c>
      <c r="BL47" s="32">
        <f t="shared" si="25"/>
        <v>0</v>
      </c>
      <c r="BM47" s="32">
        <f t="shared" si="26"/>
        <v>0</v>
      </c>
      <c r="BN47" s="32">
        <f t="shared" si="27"/>
        <v>1</v>
      </c>
    </row>
    <row r="48" spans="1:66" x14ac:dyDescent="0.2">
      <c r="A48" s="323"/>
      <c r="B48" s="530"/>
      <c r="C48" s="247"/>
      <c r="D48" s="247" t="str">
        <f t="shared" si="16"/>
        <v/>
      </c>
      <c r="E48" s="320" t="str">
        <f t="shared" si="17"/>
        <v>&lt; Error</v>
      </c>
      <c r="F48" s="120">
        <f t="shared" si="18"/>
        <v>0</v>
      </c>
      <c r="G48" s="118">
        <f t="shared" si="0"/>
        <v>36</v>
      </c>
      <c r="H48" s="117"/>
      <c r="I48" s="292"/>
      <c r="J48" s="87"/>
      <c r="K48" s="294"/>
      <c r="L48" s="293"/>
      <c r="M48" s="40"/>
      <c r="N48" s="77"/>
      <c r="O48" s="295"/>
      <c r="P48" s="88"/>
      <c r="Q48" s="88"/>
      <c r="R48" s="104"/>
      <c r="S48" s="730"/>
      <c r="T48" s="88"/>
      <c r="U48" s="88"/>
      <c r="V48" s="88"/>
      <c r="W48" s="89"/>
      <c r="X48" s="87"/>
      <c r="Y48" s="77"/>
      <c r="Z48" s="90"/>
      <c r="AA48" s="96">
        <f t="shared" si="2"/>
        <v>36</v>
      </c>
      <c r="AB48" s="505">
        <f t="shared" si="19"/>
        <v>0</v>
      </c>
      <c r="AC48" s="500">
        <f t="shared" si="13"/>
        <v>0</v>
      </c>
      <c r="AD48" s="159">
        <f t="shared" si="14"/>
        <v>0</v>
      </c>
      <c r="AE48" s="8"/>
      <c r="AF48" s="870" t="str">
        <f t="shared" si="3"/>
        <v xml:space="preserve"> </v>
      </c>
      <c r="AG48" s="32">
        <f t="shared" si="4"/>
        <v>0</v>
      </c>
      <c r="AH48" s="32">
        <f t="shared" si="5"/>
        <v>0</v>
      </c>
      <c r="AR48" s="32">
        <f t="shared" si="6"/>
        <v>0</v>
      </c>
      <c r="AS48" s="32">
        <f t="shared" si="7"/>
        <v>0</v>
      </c>
      <c r="AT48" s="32">
        <f t="shared" si="8"/>
        <v>0</v>
      </c>
      <c r="AU48" s="32">
        <f t="shared" si="9"/>
        <v>0</v>
      </c>
      <c r="AX48" s="254">
        <f t="shared" si="10"/>
        <v>0</v>
      </c>
      <c r="AY48" s="254">
        <f t="shared" si="11"/>
        <v>0</v>
      </c>
      <c r="AZ48" s="32">
        <f t="shared" si="1"/>
        <v>0</v>
      </c>
      <c r="BB48" s="32">
        <f t="shared" si="20"/>
        <v>0</v>
      </c>
      <c r="BC48" s="341">
        <f t="shared" si="21"/>
        <v>0</v>
      </c>
      <c r="BD48" s="95">
        <f t="shared" si="15"/>
        <v>0</v>
      </c>
      <c r="BE48" s="95">
        <f t="shared" si="22"/>
        <v>0</v>
      </c>
      <c r="BF48" s="718">
        <f t="shared" si="12"/>
        <v>0</v>
      </c>
      <c r="BG48" s="79"/>
      <c r="BH48" s="9"/>
      <c r="BJ48" s="32">
        <f t="shared" si="23"/>
        <v>0</v>
      </c>
      <c r="BK48" s="32">
        <f t="shared" si="24"/>
        <v>1</v>
      </c>
      <c r="BL48" s="32">
        <f t="shared" si="25"/>
        <v>0</v>
      </c>
      <c r="BM48" s="32">
        <f t="shared" si="26"/>
        <v>0</v>
      </c>
      <c r="BN48" s="32">
        <f t="shared" si="27"/>
        <v>1</v>
      </c>
    </row>
    <row r="49" spans="1:66" x14ac:dyDescent="0.2">
      <c r="A49" s="323"/>
      <c r="B49" s="530"/>
      <c r="C49" s="247"/>
      <c r="D49" s="247" t="str">
        <f t="shared" si="16"/>
        <v/>
      </c>
      <c r="E49" s="320" t="str">
        <f t="shared" si="17"/>
        <v>&lt; Error</v>
      </c>
      <c r="F49" s="120">
        <f t="shared" si="18"/>
        <v>0</v>
      </c>
      <c r="G49" s="118">
        <f t="shared" si="0"/>
        <v>37</v>
      </c>
      <c r="H49" s="117"/>
      <c r="I49" s="292"/>
      <c r="J49" s="87"/>
      <c r="K49" s="294"/>
      <c r="L49" s="293"/>
      <c r="M49" s="40"/>
      <c r="N49" s="77"/>
      <c r="O49" s="295"/>
      <c r="P49" s="88"/>
      <c r="Q49" s="88"/>
      <c r="R49" s="104"/>
      <c r="S49" s="730"/>
      <c r="T49" s="88"/>
      <c r="U49" s="88"/>
      <c r="V49" s="88"/>
      <c r="W49" s="89"/>
      <c r="X49" s="87"/>
      <c r="Y49" s="77"/>
      <c r="Z49" s="90"/>
      <c r="AA49" s="96">
        <f t="shared" si="2"/>
        <v>37</v>
      </c>
      <c r="AB49" s="505">
        <f t="shared" si="19"/>
        <v>0</v>
      </c>
      <c r="AC49" s="500">
        <f t="shared" si="13"/>
        <v>0</v>
      </c>
      <c r="AD49" s="159">
        <f t="shared" si="14"/>
        <v>0</v>
      </c>
      <c r="AE49" s="8"/>
      <c r="AF49" s="870" t="str">
        <f t="shared" si="3"/>
        <v xml:space="preserve"> </v>
      </c>
      <c r="AG49" s="32">
        <f t="shared" si="4"/>
        <v>0</v>
      </c>
      <c r="AH49" s="32">
        <f t="shared" si="5"/>
        <v>0</v>
      </c>
      <c r="AR49" s="32">
        <f t="shared" si="6"/>
        <v>0</v>
      </c>
      <c r="AS49" s="32">
        <f t="shared" si="7"/>
        <v>0</v>
      </c>
      <c r="AT49" s="32">
        <f t="shared" si="8"/>
        <v>0</v>
      </c>
      <c r="AU49" s="32">
        <f t="shared" si="9"/>
        <v>0</v>
      </c>
      <c r="AX49" s="254">
        <f t="shared" si="10"/>
        <v>0</v>
      </c>
      <c r="AY49" s="254">
        <f t="shared" si="11"/>
        <v>0</v>
      </c>
      <c r="AZ49" s="32">
        <f t="shared" si="1"/>
        <v>0</v>
      </c>
      <c r="BB49" s="32">
        <f t="shared" si="20"/>
        <v>0</v>
      </c>
      <c r="BC49" s="341">
        <f t="shared" si="21"/>
        <v>0</v>
      </c>
      <c r="BD49" s="95">
        <f t="shared" si="15"/>
        <v>0</v>
      </c>
      <c r="BE49" s="95">
        <f t="shared" si="22"/>
        <v>0</v>
      </c>
      <c r="BF49" s="718">
        <f t="shared" si="12"/>
        <v>0</v>
      </c>
      <c r="BG49" s="79"/>
      <c r="BH49" s="9"/>
      <c r="BJ49" s="32">
        <f t="shared" si="23"/>
        <v>0</v>
      </c>
      <c r="BK49" s="32">
        <f t="shared" si="24"/>
        <v>1</v>
      </c>
      <c r="BL49" s="32">
        <f t="shared" si="25"/>
        <v>0</v>
      </c>
      <c r="BM49" s="32">
        <f t="shared" si="26"/>
        <v>0</v>
      </c>
      <c r="BN49" s="32">
        <f t="shared" si="27"/>
        <v>1</v>
      </c>
    </row>
    <row r="50" spans="1:66" x14ac:dyDescent="0.2">
      <c r="A50" s="323"/>
      <c r="B50" s="530"/>
      <c r="C50" s="247"/>
      <c r="D50" s="247" t="str">
        <f t="shared" si="16"/>
        <v/>
      </c>
      <c r="E50" s="320" t="str">
        <f t="shared" si="17"/>
        <v>&lt; Error</v>
      </c>
      <c r="F50" s="120">
        <f t="shared" si="18"/>
        <v>0</v>
      </c>
      <c r="G50" s="118">
        <f t="shared" si="0"/>
        <v>38</v>
      </c>
      <c r="H50" s="117"/>
      <c r="I50" s="292"/>
      <c r="J50" s="87"/>
      <c r="K50" s="294"/>
      <c r="L50" s="293"/>
      <c r="M50" s="40"/>
      <c r="N50" s="77"/>
      <c r="O50" s="295"/>
      <c r="P50" s="88"/>
      <c r="Q50" s="88"/>
      <c r="R50" s="104"/>
      <c r="S50" s="730"/>
      <c r="T50" s="88"/>
      <c r="U50" s="88"/>
      <c r="V50" s="88"/>
      <c r="W50" s="89"/>
      <c r="X50" s="87"/>
      <c r="Y50" s="77"/>
      <c r="Z50" s="90"/>
      <c r="AA50" s="96">
        <f t="shared" si="2"/>
        <v>38</v>
      </c>
      <c r="AB50" s="505">
        <f t="shared" si="19"/>
        <v>0</v>
      </c>
      <c r="AC50" s="500">
        <f t="shared" si="13"/>
        <v>0</v>
      </c>
      <c r="AD50" s="159">
        <f t="shared" si="14"/>
        <v>0</v>
      </c>
      <c r="AE50" s="8"/>
      <c r="AF50" s="870" t="str">
        <f t="shared" si="3"/>
        <v xml:space="preserve"> </v>
      </c>
      <c r="AG50" s="32">
        <f t="shared" si="4"/>
        <v>0</v>
      </c>
      <c r="AH50" s="32">
        <f t="shared" si="5"/>
        <v>0</v>
      </c>
      <c r="AR50" s="32">
        <f t="shared" si="6"/>
        <v>0</v>
      </c>
      <c r="AS50" s="32">
        <f t="shared" si="7"/>
        <v>0</v>
      </c>
      <c r="AT50" s="32">
        <f t="shared" si="8"/>
        <v>0</v>
      </c>
      <c r="AU50" s="32">
        <f t="shared" si="9"/>
        <v>0</v>
      </c>
      <c r="AX50" s="254">
        <f t="shared" si="10"/>
        <v>0</v>
      </c>
      <c r="AY50" s="254">
        <f t="shared" si="11"/>
        <v>0</v>
      </c>
      <c r="AZ50" s="32">
        <f t="shared" si="1"/>
        <v>0</v>
      </c>
      <c r="BB50" s="32">
        <f t="shared" si="20"/>
        <v>0</v>
      </c>
      <c r="BC50" s="341">
        <f t="shared" si="21"/>
        <v>0</v>
      </c>
      <c r="BD50" s="95">
        <f t="shared" si="15"/>
        <v>0</v>
      </c>
      <c r="BE50" s="95">
        <f t="shared" si="22"/>
        <v>0</v>
      </c>
      <c r="BF50" s="718">
        <f t="shared" si="12"/>
        <v>0</v>
      </c>
      <c r="BG50" s="79"/>
      <c r="BH50" s="9"/>
      <c r="BJ50" s="32">
        <f t="shared" si="23"/>
        <v>0</v>
      </c>
      <c r="BK50" s="32">
        <f t="shared" si="24"/>
        <v>1</v>
      </c>
      <c r="BL50" s="32">
        <f t="shared" si="25"/>
        <v>0</v>
      </c>
      <c r="BM50" s="32">
        <f t="shared" si="26"/>
        <v>0</v>
      </c>
      <c r="BN50" s="32">
        <f t="shared" si="27"/>
        <v>1</v>
      </c>
    </row>
    <row r="51" spans="1:66" x14ac:dyDescent="0.2">
      <c r="A51" s="323"/>
      <c r="B51" s="530"/>
      <c r="C51" s="247"/>
      <c r="D51" s="247" t="str">
        <f t="shared" si="16"/>
        <v/>
      </c>
      <c r="E51" s="320" t="str">
        <f t="shared" si="17"/>
        <v>&lt; Error</v>
      </c>
      <c r="F51" s="120">
        <f t="shared" si="18"/>
        <v>0</v>
      </c>
      <c r="G51" s="118">
        <f t="shared" si="0"/>
        <v>39</v>
      </c>
      <c r="H51" s="117"/>
      <c r="I51" s="292"/>
      <c r="J51" s="87"/>
      <c r="K51" s="294"/>
      <c r="L51" s="293"/>
      <c r="M51" s="40"/>
      <c r="N51" s="77"/>
      <c r="O51" s="295"/>
      <c r="P51" s="88"/>
      <c r="Q51" s="88"/>
      <c r="R51" s="104"/>
      <c r="S51" s="730"/>
      <c r="T51" s="88"/>
      <c r="U51" s="88"/>
      <c r="V51" s="88"/>
      <c r="W51" s="89"/>
      <c r="X51" s="87"/>
      <c r="Y51" s="77"/>
      <c r="Z51" s="90"/>
      <c r="AA51" s="96">
        <f t="shared" si="2"/>
        <v>39</v>
      </c>
      <c r="AB51" s="505">
        <f t="shared" si="19"/>
        <v>0</v>
      </c>
      <c r="AC51" s="500">
        <f t="shared" si="13"/>
        <v>0</v>
      </c>
      <c r="AD51" s="159">
        <f t="shared" si="14"/>
        <v>0</v>
      </c>
      <c r="AE51" s="8"/>
      <c r="AF51" s="870" t="str">
        <f t="shared" si="3"/>
        <v xml:space="preserve"> </v>
      </c>
      <c r="AG51" s="32">
        <f t="shared" si="4"/>
        <v>0</v>
      </c>
      <c r="AH51" s="32">
        <f t="shared" si="5"/>
        <v>0</v>
      </c>
      <c r="AR51" s="32">
        <f t="shared" si="6"/>
        <v>0</v>
      </c>
      <c r="AS51" s="32">
        <f t="shared" si="7"/>
        <v>0</v>
      </c>
      <c r="AT51" s="32">
        <f t="shared" si="8"/>
        <v>0</v>
      </c>
      <c r="AU51" s="32">
        <f t="shared" si="9"/>
        <v>0</v>
      </c>
      <c r="AX51" s="254">
        <f t="shared" si="10"/>
        <v>0</v>
      </c>
      <c r="AY51" s="254">
        <f t="shared" si="11"/>
        <v>0</v>
      </c>
      <c r="AZ51" s="32">
        <f t="shared" si="1"/>
        <v>0</v>
      </c>
      <c r="BB51" s="32">
        <f t="shared" si="20"/>
        <v>0</v>
      </c>
      <c r="BC51" s="341">
        <f t="shared" si="21"/>
        <v>0</v>
      </c>
      <c r="BD51" s="95">
        <f t="shared" si="15"/>
        <v>0</v>
      </c>
      <c r="BE51" s="95">
        <f t="shared" si="22"/>
        <v>0</v>
      </c>
      <c r="BF51" s="718">
        <f t="shared" si="12"/>
        <v>0</v>
      </c>
      <c r="BG51" s="79"/>
      <c r="BH51" s="9"/>
      <c r="BJ51" s="32">
        <f t="shared" si="23"/>
        <v>0</v>
      </c>
      <c r="BK51" s="32">
        <f t="shared" si="24"/>
        <v>1</v>
      </c>
      <c r="BL51" s="32">
        <f t="shared" si="25"/>
        <v>0</v>
      </c>
      <c r="BM51" s="32">
        <f t="shared" si="26"/>
        <v>0</v>
      </c>
      <c r="BN51" s="32">
        <f t="shared" si="27"/>
        <v>1</v>
      </c>
    </row>
    <row r="52" spans="1:66" x14ac:dyDescent="0.2">
      <c r="A52" s="323"/>
      <c r="B52" s="530"/>
      <c r="C52" s="247"/>
      <c r="D52" s="247" t="str">
        <f t="shared" si="16"/>
        <v/>
      </c>
      <c r="E52" s="320" t="str">
        <f t="shared" si="17"/>
        <v>&lt; Error</v>
      </c>
      <c r="F52" s="120">
        <f t="shared" si="18"/>
        <v>0</v>
      </c>
      <c r="G52" s="118">
        <f t="shared" si="0"/>
        <v>40</v>
      </c>
      <c r="H52" s="117"/>
      <c r="I52" s="292"/>
      <c r="J52" s="87"/>
      <c r="K52" s="294"/>
      <c r="L52" s="293"/>
      <c r="M52" s="40"/>
      <c r="N52" s="77"/>
      <c r="O52" s="295"/>
      <c r="P52" s="88"/>
      <c r="Q52" s="88"/>
      <c r="R52" s="104"/>
      <c r="S52" s="730"/>
      <c r="T52" s="88"/>
      <c r="U52" s="88"/>
      <c r="V52" s="88"/>
      <c r="W52" s="89"/>
      <c r="X52" s="87"/>
      <c r="Y52" s="77"/>
      <c r="Z52" s="90"/>
      <c r="AA52" s="96">
        <f t="shared" si="2"/>
        <v>40</v>
      </c>
      <c r="AB52" s="505">
        <f t="shared" si="19"/>
        <v>0</v>
      </c>
      <c r="AC52" s="500">
        <f t="shared" si="13"/>
        <v>0</v>
      </c>
      <c r="AD52" s="159">
        <f t="shared" si="14"/>
        <v>0</v>
      </c>
      <c r="AE52" s="8"/>
      <c r="AF52" s="870" t="str">
        <f t="shared" si="3"/>
        <v xml:space="preserve"> </v>
      </c>
      <c r="AG52" s="32">
        <f t="shared" si="4"/>
        <v>0</v>
      </c>
      <c r="AH52" s="32">
        <f t="shared" si="5"/>
        <v>0</v>
      </c>
      <c r="AR52" s="32">
        <f t="shared" si="6"/>
        <v>0</v>
      </c>
      <c r="AS52" s="32">
        <f t="shared" si="7"/>
        <v>0</v>
      </c>
      <c r="AT52" s="32">
        <f t="shared" si="8"/>
        <v>0</v>
      </c>
      <c r="AU52" s="32">
        <f t="shared" si="9"/>
        <v>0</v>
      </c>
      <c r="AX52" s="254">
        <f t="shared" si="10"/>
        <v>0</v>
      </c>
      <c r="AY52" s="254">
        <f t="shared" si="11"/>
        <v>0</v>
      </c>
      <c r="AZ52" s="32">
        <f t="shared" si="1"/>
        <v>0</v>
      </c>
      <c r="BB52" s="32">
        <f t="shared" si="20"/>
        <v>0</v>
      </c>
      <c r="BC52" s="341">
        <f t="shared" si="21"/>
        <v>0</v>
      </c>
      <c r="BD52" s="95">
        <f t="shared" si="15"/>
        <v>0</v>
      </c>
      <c r="BE52" s="95">
        <f t="shared" si="22"/>
        <v>0</v>
      </c>
      <c r="BF52" s="718">
        <f t="shared" si="12"/>
        <v>0</v>
      </c>
      <c r="BG52" s="79"/>
      <c r="BH52" s="9"/>
      <c r="BJ52" s="32">
        <f t="shared" si="23"/>
        <v>0</v>
      </c>
      <c r="BK52" s="32">
        <f t="shared" si="24"/>
        <v>1</v>
      </c>
      <c r="BL52" s="32">
        <f t="shared" si="25"/>
        <v>0</v>
      </c>
      <c r="BM52" s="32">
        <f t="shared" si="26"/>
        <v>0</v>
      </c>
      <c r="BN52" s="32">
        <f t="shared" si="27"/>
        <v>1</v>
      </c>
    </row>
    <row r="53" spans="1:66" x14ac:dyDescent="0.2">
      <c r="A53" s="323"/>
      <c r="B53" s="530"/>
      <c r="C53" s="247"/>
      <c r="D53" s="247" t="str">
        <f t="shared" si="16"/>
        <v/>
      </c>
      <c r="E53" s="320" t="str">
        <f t="shared" si="17"/>
        <v>&lt; Error</v>
      </c>
      <c r="F53" s="120">
        <f t="shared" si="18"/>
        <v>0</v>
      </c>
      <c r="G53" s="118">
        <f t="shared" si="0"/>
        <v>41</v>
      </c>
      <c r="H53" s="117"/>
      <c r="I53" s="292"/>
      <c r="J53" s="87"/>
      <c r="K53" s="294"/>
      <c r="L53" s="293"/>
      <c r="M53" s="40"/>
      <c r="N53" s="77"/>
      <c r="O53" s="295"/>
      <c r="P53" s="88"/>
      <c r="Q53" s="88"/>
      <c r="R53" s="104"/>
      <c r="S53" s="730"/>
      <c r="T53" s="88"/>
      <c r="U53" s="88"/>
      <c r="V53" s="88"/>
      <c r="W53" s="89"/>
      <c r="X53" s="87"/>
      <c r="Y53" s="77"/>
      <c r="Z53" s="90"/>
      <c r="AA53" s="96">
        <f t="shared" si="2"/>
        <v>41</v>
      </c>
      <c r="AB53" s="505">
        <f t="shared" si="19"/>
        <v>0</v>
      </c>
      <c r="AC53" s="500">
        <f t="shared" si="13"/>
        <v>0</v>
      </c>
      <c r="AD53" s="159">
        <f t="shared" si="14"/>
        <v>0</v>
      </c>
      <c r="AE53" s="8"/>
      <c r="AF53" s="870" t="str">
        <f t="shared" si="3"/>
        <v xml:space="preserve"> </v>
      </c>
      <c r="AG53" s="32">
        <f t="shared" si="4"/>
        <v>0</v>
      </c>
      <c r="AH53" s="32">
        <f t="shared" si="5"/>
        <v>0</v>
      </c>
      <c r="AR53" s="32">
        <f t="shared" si="6"/>
        <v>0</v>
      </c>
      <c r="AS53" s="32">
        <f t="shared" si="7"/>
        <v>0</v>
      </c>
      <c r="AT53" s="32">
        <f t="shared" si="8"/>
        <v>0</v>
      </c>
      <c r="AU53" s="32">
        <f t="shared" si="9"/>
        <v>0</v>
      </c>
      <c r="AX53" s="254">
        <f t="shared" si="10"/>
        <v>0</v>
      </c>
      <c r="AY53" s="254">
        <f t="shared" si="11"/>
        <v>0</v>
      </c>
      <c r="AZ53" s="32">
        <f t="shared" si="1"/>
        <v>0</v>
      </c>
      <c r="BB53" s="32">
        <f t="shared" si="20"/>
        <v>0</v>
      </c>
      <c r="BC53" s="341">
        <f t="shared" si="21"/>
        <v>0</v>
      </c>
      <c r="BD53" s="95">
        <f t="shared" si="15"/>
        <v>0</v>
      </c>
      <c r="BE53" s="95">
        <f t="shared" si="22"/>
        <v>0</v>
      </c>
      <c r="BF53" s="718">
        <f t="shared" si="12"/>
        <v>0</v>
      </c>
      <c r="BG53" s="79"/>
      <c r="BH53" s="9"/>
      <c r="BJ53" s="32">
        <f t="shared" si="23"/>
        <v>0</v>
      </c>
      <c r="BK53" s="32">
        <f t="shared" si="24"/>
        <v>1</v>
      </c>
      <c r="BL53" s="32">
        <f t="shared" si="25"/>
        <v>0</v>
      </c>
      <c r="BM53" s="32">
        <f t="shared" si="26"/>
        <v>0</v>
      </c>
      <c r="BN53" s="32">
        <f t="shared" si="27"/>
        <v>1</v>
      </c>
    </row>
    <row r="54" spans="1:66" x14ac:dyDescent="0.2">
      <c r="A54" s="323"/>
      <c r="B54" s="530"/>
      <c r="C54" s="247"/>
      <c r="D54" s="247" t="str">
        <f t="shared" si="16"/>
        <v/>
      </c>
      <c r="E54" s="320" t="str">
        <f t="shared" si="17"/>
        <v>&lt; Error</v>
      </c>
      <c r="F54" s="120">
        <f t="shared" si="18"/>
        <v>0</v>
      </c>
      <c r="G54" s="118">
        <f t="shared" si="0"/>
        <v>42</v>
      </c>
      <c r="H54" s="117"/>
      <c r="I54" s="292"/>
      <c r="J54" s="87"/>
      <c r="K54" s="294"/>
      <c r="L54" s="293"/>
      <c r="M54" s="40"/>
      <c r="N54" s="77"/>
      <c r="O54" s="295"/>
      <c r="P54" s="88"/>
      <c r="Q54" s="88"/>
      <c r="R54" s="104"/>
      <c r="S54" s="730"/>
      <c r="T54" s="88"/>
      <c r="U54" s="88"/>
      <c r="V54" s="88"/>
      <c r="W54" s="89"/>
      <c r="X54" s="87"/>
      <c r="Y54" s="77"/>
      <c r="Z54" s="90"/>
      <c r="AA54" s="96">
        <f t="shared" si="2"/>
        <v>42</v>
      </c>
      <c r="AB54" s="505">
        <f t="shared" si="19"/>
        <v>0</v>
      </c>
      <c r="AC54" s="500">
        <f t="shared" si="13"/>
        <v>0</v>
      </c>
      <c r="AD54" s="159">
        <f t="shared" si="14"/>
        <v>0</v>
      </c>
      <c r="AE54" s="8"/>
      <c r="AF54" s="870" t="str">
        <f t="shared" si="3"/>
        <v xml:space="preserve"> </v>
      </c>
      <c r="AG54" s="32">
        <f t="shared" si="4"/>
        <v>0</v>
      </c>
      <c r="AH54" s="32">
        <f t="shared" si="5"/>
        <v>0</v>
      </c>
      <c r="AR54" s="32">
        <f t="shared" si="6"/>
        <v>0</v>
      </c>
      <c r="AS54" s="32">
        <f t="shared" si="7"/>
        <v>0</v>
      </c>
      <c r="AT54" s="32">
        <f t="shared" si="8"/>
        <v>0</v>
      </c>
      <c r="AU54" s="32">
        <f t="shared" si="9"/>
        <v>0</v>
      </c>
      <c r="AX54" s="254">
        <f t="shared" si="10"/>
        <v>0</v>
      </c>
      <c r="AY54" s="254">
        <f t="shared" si="11"/>
        <v>0</v>
      </c>
      <c r="AZ54" s="32">
        <f t="shared" si="1"/>
        <v>0</v>
      </c>
      <c r="BB54" s="32">
        <f t="shared" si="20"/>
        <v>0</v>
      </c>
      <c r="BC54" s="341">
        <f t="shared" si="21"/>
        <v>0</v>
      </c>
      <c r="BD54" s="95">
        <f t="shared" si="15"/>
        <v>0</v>
      </c>
      <c r="BE54" s="95">
        <f t="shared" si="22"/>
        <v>0</v>
      </c>
      <c r="BF54" s="718">
        <f t="shared" si="12"/>
        <v>0</v>
      </c>
      <c r="BG54" s="79"/>
      <c r="BH54" s="9"/>
      <c r="BJ54" s="32">
        <f t="shared" si="23"/>
        <v>0</v>
      </c>
      <c r="BK54" s="32">
        <f t="shared" si="24"/>
        <v>1</v>
      </c>
      <c r="BL54" s="32">
        <f t="shared" si="25"/>
        <v>0</v>
      </c>
      <c r="BM54" s="32">
        <f t="shared" si="26"/>
        <v>0</v>
      </c>
      <c r="BN54" s="32">
        <f t="shared" si="27"/>
        <v>1</v>
      </c>
    </row>
    <row r="55" spans="1:66" x14ac:dyDescent="0.2">
      <c r="A55" s="323"/>
      <c r="B55" s="530"/>
      <c r="C55" s="247"/>
      <c r="D55" s="247" t="str">
        <f t="shared" si="16"/>
        <v/>
      </c>
      <c r="E55" s="320" t="str">
        <f t="shared" si="17"/>
        <v>&lt; Error</v>
      </c>
      <c r="F55" s="120">
        <f t="shared" si="18"/>
        <v>0</v>
      </c>
      <c r="G55" s="118">
        <f t="shared" si="0"/>
        <v>43</v>
      </c>
      <c r="H55" s="117"/>
      <c r="I55" s="292"/>
      <c r="J55" s="87"/>
      <c r="K55" s="294"/>
      <c r="L55" s="293"/>
      <c r="M55" s="40"/>
      <c r="N55" s="77"/>
      <c r="O55" s="295"/>
      <c r="P55" s="88"/>
      <c r="Q55" s="88"/>
      <c r="R55" s="104"/>
      <c r="S55" s="730"/>
      <c r="T55" s="88"/>
      <c r="U55" s="88"/>
      <c r="V55" s="88"/>
      <c r="W55" s="89"/>
      <c r="X55" s="87"/>
      <c r="Y55" s="77"/>
      <c r="Z55" s="90"/>
      <c r="AA55" s="96">
        <f t="shared" si="2"/>
        <v>43</v>
      </c>
      <c r="AB55" s="505">
        <f t="shared" si="19"/>
        <v>0</v>
      </c>
      <c r="AC55" s="500">
        <f t="shared" si="13"/>
        <v>0</v>
      </c>
      <c r="AD55" s="159">
        <f t="shared" si="14"/>
        <v>0</v>
      </c>
      <c r="AE55" s="8"/>
      <c r="AF55" s="870" t="str">
        <f t="shared" si="3"/>
        <v xml:space="preserve"> </v>
      </c>
      <c r="AG55" s="32">
        <f t="shared" si="4"/>
        <v>0</v>
      </c>
      <c r="AH55" s="32">
        <f t="shared" si="5"/>
        <v>0</v>
      </c>
      <c r="AR55" s="32">
        <f t="shared" si="6"/>
        <v>0</v>
      </c>
      <c r="AS55" s="32">
        <f t="shared" si="7"/>
        <v>0</v>
      </c>
      <c r="AT55" s="32">
        <f t="shared" si="8"/>
        <v>0</v>
      </c>
      <c r="AU55" s="32">
        <f t="shared" si="9"/>
        <v>0</v>
      </c>
      <c r="AX55" s="254">
        <f t="shared" si="10"/>
        <v>0</v>
      </c>
      <c r="AY55" s="254">
        <f t="shared" si="11"/>
        <v>0</v>
      </c>
      <c r="AZ55" s="32">
        <f t="shared" si="1"/>
        <v>0</v>
      </c>
      <c r="BB55" s="32">
        <f t="shared" si="20"/>
        <v>0</v>
      </c>
      <c r="BC55" s="341">
        <f t="shared" si="21"/>
        <v>0</v>
      </c>
      <c r="BD55" s="95">
        <f t="shared" si="15"/>
        <v>0</v>
      </c>
      <c r="BE55" s="95">
        <f t="shared" si="22"/>
        <v>0</v>
      </c>
      <c r="BF55" s="718">
        <f t="shared" si="12"/>
        <v>0</v>
      </c>
      <c r="BG55" s="79"/>
      <c r="BH55" s="9"/>
      <c r="BJ55" s="32">
        <f t="shared" si="23"/>
        <v>0</v>
      </c>
      <c r="BK55" s="32">
        <f t="shared" si="24"/>
        <v>1</v>
      </c>
      <c r="BL55" s="32">
        <f t="shared" si="25"/>
        <v>0</v>
      </c>
      <c r="BM55" s="32">
        <f t="shared" si="26"/>
        <v>0</v>
      </c>
      <c r="BN55" s="32">
        <f t="shared" si="27"/>
        <v>1</v>
      </c>
    </row>
    <row r="56" spans="1:66" x14ac:dyDescent="0.2">
      <c r="A56" s="323"/>
      <c r="B56" s="530"/>
      <c r="C56" s="247"/>
      <c r="D56" s="247" t="str">
        <f t="shared" si="16"/>
        <v/>
      </c>
      <c r="E56" s="320" t="str">
        <f t="shared" si="17"/>
        <v>&lt; Error</v>
      </c>
      <c r="F56" s="120">
        <f t="shared" si="18"/>
        <v>0</v>
      </c>
      <c r="G56" s="118">
        <f t="shared" si="0"/>
        <v>44</v>
      </c>
      <c r="H56" s="117"/>
      <c r="I56" s="292"/>
      <c r="J56" s="87"/>
      <c r="K56" s="294"/>
      <c r="L56" s="293"/>
      <c r="M56" s="40"/>
      <c r="N56" s="77"/>
      <c r="O56" s="295"/>
      <c r="P56" s="88"/>
      <c r="Q56" s="88"/>
      <c r="R56" s="104"/>
      <c r="S56" s="730"/>
      <c r="T56" s="88"/>
      <c r="U56" s="88"/>
      <c r="V56" s="88"/>
      <c r="W56" s="89"/>
      <c r="X56" s="87"/>
      <c r="Y56" s="77"/>
      <c r="Z56" s="90"/>
      <c r="AA56" s="96">
        <f t="shared" si="2"/>
        <v>44</v>
      </c>
      <c r="AB56" s="505">
        <f t="shared" si="19"/>
        <v>0</v>
      </c>
      <c r="AC56" s="500">
        <f t="shared" si="13"/>
        <v>0</v>
      </c>
      <c r="AD56" s="159">
        <f t="shared" si="14"/>
        <v>0</v>
      </c>
      <c r="AE56" s="8"/>
      <c r="AF56" s="870" t="str">
        <f t="shared" si="3"/>
        <v xml:space="preserve"> </v>
      </c>
      <c r="AG56" s="32">
        <f t="shared" si="4"/>
        <v>0</v>
      </c>
      <c r="AH56" s="32">
        <f t="shared" si="5"/>
        <v>0</v>
      </c>
      <c r="AR56" s="32">
        <f t="shared" si="6"/>
        <v>0</v>
      </c>
      <c r="AS56" s="32">
        <f t="shared" si="7"/>
        <v>0</v>
      </c>
      <c r="AT56" s="32">
        <f t="shared" si="8"/>
        <v>0</v>
      </c>
      <c r="AU56" s="32">
        <f t="shared" si="9"/>
        <v>0</v>
      </c>
      <c r="AX56" s="254">
        <f t="shared" si="10"/>
        <v>0</v>
      </c>
      <c r="AY56" s="254">
        <f t="shared" si="11"/>
        <v>0</v>
      </c>
      <c r="AZ56" s="32">
        <f t="shared" si="1"/>
        <v>0</v>
      </c>
      <c r="BB56" s="32">
        <f t="shared" si="20"/>
        <v>0</v>
      </c>
      <c r="BC56" s="341">
        <f t="shared" si="21"/>
        <v>0</v>
      </c>
      <c r="BD56" s="95">
        <f t="shared" si="15"/>
        <v>0</v>
      </c>
      <c r="BE56" s="95">
        <f t="shared" si="22"/>
        <v>0</v>
      </c>
      <c r="BF56" s="718">
        <f t="shared" si="12"/>
        <v>0</v>
      </c>
      <c r="BG56" s="79"/>
      <c r="BH56" s="9"/>
      <c r="BJ56" s="32">
        <f t="shared" si="23"/>
        <v>0</v>
      </c>
      <c r="BK56" s="32">
        <f t="shared" si="24"/>
        <v>1</v>
      </c>
      <c r="BL56" s="32">
        <f t="shared" si="25"/>
        <v>0</v>
      </c>
      <c r="BM56" s="32">
        <f t="shared" si="26"/>
        <v>0</v>
      </c>
      <c r="BN56" s="32">
        <f t="shared" si="27"/>
        <v>1</v>
      </c>
    </row>
    <row r="57" spans="1:66" x14ac:dyDescent="0.2">
      <c r="A57" s="323"/>
      <c r="B57" s="530"/>
      <c r="C57" s="247"/>
      <c r="D57" s="247" t="str">
        <f t="shared" si="16"/>
        <v/>
      </c>
      <c r="E57" s="320" t="str">
        <f t="shared" si="17"/>
        <v>&lt; Error</v>
      </c>
      <c r="F57" s="120">
        <f t="shared" si="18"/>
        <v>0</v>
      </c>
      <c r="G57" s="118">
        <f t="shared" si="0"/>
        <v>45</v>
      </c>
      <c r="H57" s="117"/>
      <c r="I57" s="292"/>
      <c r="J57" s="87"/>
      <c r="K57" s="294"/>
      <c r="L57" s="293"/>
      <c r="M57" s="40"/>
      <c r="N57" s="77"/>
      <c r="O57" s="295"/>
      <c r="P57" s="88"/>
      <c r="Q57" s="88"/>
      <c r="R57" s="104"/>
      <c r="S57" s="730"/>
      <c r="T57" s="88"/>
      <c r="U57" s="88"/>
      <c r="V57" s="88"/>
      <c r="W57" s="89"/>
      <c r="X57" s="87"/>
      <c r="Y57" s="77"/>
      <c r="Z57" s="90"/>
      <c r="AA57" s="96">
        <f t="shared" si="2"/>
        <v>45</v>
      </c>
      <c r="AB57" s="505">
        <f t="shared" si="19"/>
        <v>0</v>
      </c>
      <c r="AC57" s="500">
        <f t="shared" si="13"/>
        <v>0</v>
      </c>
      <c r="AD57" s="159">
        <f t="shared" si="14"/>
        <v>0</v>
      </c>
      <c r="AE57" s="8"/>
      <c r="AF57" s="870" t="str">
        <f t="shared" si="3"/>
        <v xml:space="preserve"> </v>
      </c>
      <c r="AG57" s="32">
        <f t="shared" si="4"/>
        <v>0</v>
      </c>
      <c r="AH57" s="32">
        <f t="shared" si="5"/>
        <v>0</v>
      </c>
      <c r="AR57" s="32">
        <f t="shared" si="6"/>
        <v>0</v>
      </c>
      <c r="AS57" s="32">
        <f t="shared" si="7"/>
        <v>0</v>
      </c>
      <c r="AT57" s="32">
        <f t="shared" si="8"/>
        <v>0</v>
      </c>
      <c r="AU57" s="32">
        <f t="shared" si="9"/>
        <v>0</v>
      </c>
      <c r="AX57" s="254">
        <f t="shared" si="10"/>
        <v>0</v>
      </c>
      <c r="AY57" s="254">
        <f t="shared" si="11"/>
        <v>0</v>
      </c>
      <c r="AZ57" s="32">
        <f t="shared" si="1"/>
        <v>0</v>
      </c>
      <c r="BB57" s="32">
        <f t="shared" si="20"/>
        <v>0</v>
      </c>
      <c r="BC57" s="341">
        <f t="shared" si="21"/>
        <v>0</v>
      </c>
      <c r="BD57" s="95">
        <f t="shared" si="15"/>
        <v>0</v>
      </c>
      <c r="BE57" s="95">
        <f t="shared" si="22"/>
        <v>0</v>
      </c>
      <c r="BF57" s="718">
        <f t="shared" si="12"/>
        <v>0</v>
      </c>
      <c r="BG57" s="79"/>
      <c r="BH57" s="9"/>
      <c r="BJ57" s="32">
        <f t="shared" si="23"/>
        <v>0</v>
      </c>
      <c r="BK57" s="32">
        <f t="shared" si="24"/>
        <v>1</v>
      </c>
      <c r="BL57" s="32">
        <f t="shared" si="25"/>
        <v>0</v>
      </c>
      <c r="BM57" s="32">
        <f t="shared" si="26"/>
        <v>0</v>
      </c>
      <c r="BN57" s="32">
        <f t="shared" si="27"/>
        <v>1</v>
      </c>
    </row>
    <row r="58" spans="1:66" x14ac:dyDescent="0.2">
      <c r="A58" s="323"/>
      <c r="B58" s="530"/>
      <c r="C58" s="247"/>
      <c r="D58" s="247" t="str">
        <f t="shared" si="16"/>
        <v/>
      </c>
      <c r="E58" s="320" t="str">
        <f t="shared" si="17"/>
        <v>&lt; Error</v>
      </c>
      <c r="F58" s="120">
        <f t="shared" si="18"/>
        <v>0</v>
      </c>
      <c r="G58" s="118">
        <f t="shared" si="0"/>
        <v>46</v>
      </c>
      <c r="H58" s="117"/>
      <c r="I58" s="292"/>
      <c r="J58" s="87"/>
      <c r="K58" s="294"/>
      <c r="L58" s="293"/>
      <c r="M58" s="40"/>
      <c r="N58" s="77"/>
      <c r="O58" s="295"/>
      <c r="P58" s="88"/>
      <c r="Q58" s="88"/>
      <c r="R58" s="104"/>
      <c r="S58" s="730"/>
      <c r="T58" s="88"/>
      <c r="U58" s="88"/>
      <c r="V58" s="88"/>
      <c r="W58" s="89"/>
      <c r="X58" s="87"/>
      <c r="Y58" s="77"/>
      <c r="Z58" s="90"/>
      <c r="AA58" s="96">
        <f t="shared" si="2"/>
        <v>46</v>
      </c>
      <c r="AB58" s="505">
        <f t="shared" si="19"/>
        <v>0</v>
      </c>
      <c r="AC58" s="500">
        <f t="shared" si="13"/>
        <v>0</v>
      </c>
      <c r="AD58" s="159">
        <f t="shared" si="14"/>
        <v>0</v>
      </c>
      <c r="AE58" s="8"/>
      <c r="AF58" s="870" t="str">
        <f t="shared" si="3"/>
        <v xml:space="preserve"> </v>
      </c>
      <c r="AG58" s="32">
        <f t="shared" si="4"/>
        <v>0</v>
      </c>
      <c r="AH58" s="32">
        <f t="shared" si="5"/>
        <v>0</v>
      </c>
      <c r="AR58" s="32">
        <f t="shared" si="6"/>
        <v>0</v>
      </c>
      <c r="AS58" s="32">
        <f t="shared" si="7"/>
        <v>0</v>
      </c>
      <c r="AT58" s="32">
        <f t="shared" si="8"/>
        <v>0</v>
      </c>
      <c r="AU58" s="32">
        <f t="shared" si="9"/>
        <v>0</v>
      </c>
      <c r="AX58" s="254">
        <f t="shared" si="10"/>
        <v>0</v>
      </c>
      <c r="AY58" s="254">
        <f t="shared" si="11"/>
        <v>0</v>
      </c>
      <c r="AZ58" s="32">
        <f t="shared" si="1"/>
        <v>0</v>
      </c>
      <c r="BB58" s="32">
        <f t="shared" si="20"/>
        <v>0</v>
      </c>
      <c r="BC58" s="341">
        <f t="shared" si="21"/>
        <v>0</v>
      </c>
      <c r="BD58" s="95">
        <f t="shared" si="15"/>
        <v>0</v>
      </c>
      <c r="BE58" s="95">
        <f t="shared" si="22"/>
        <v>0</v>
      </c>
      <c r="BF58" s="718">
        <f t="shared" si="12"/>
        <v>0</v>
      </c>
      <c r="BG58" s="79"/>
      <c r="BH58" s="9"/>
      <c r="BJ58" s="32">
        <f t="shared" si="23"/>
        <v>0</v>
      </c>
      <c r="BK58" s="32">
        <f t="shared" si="24"/>
        <v>1</v>
      </c>
      <c r="BL58" s="32">
        <f t="shared" si="25"/>
        <v>0</v>
      </c>
      <c r="BM58" s="32">
        <f t="shared" si="26"/>
        <v>0</v>
      </c>
      <c r="BN58" s="32">
        <f t="shared" si="27"/>
        <v>1</v>
      </c>
    </row>
    <row r="59" spans="1:66" x14ac:dyDescent="0.2">
      <c r="A59" s="323"/>
      <c r="B59" s="530"/>
      <c r="C59" s="247"/>
      <c r="D59" s="247" t="str">
        <f t="shared" si="16"/>
        <v/>
      </c>
      <c r="E59" s="320" t="str">
        <f t="shared" si="17"/>
        <v>&lt; Error</v>
      </c>
      <c r="F59" s="120">
        <f t="shared" si="18"/>
        <v>0</v>
      </c>
      <c r="G59" s="118">
        <f t="shared" si="0"/>
        <v>47</v>
      </c>
      <c r="H59" s="117"/>
      <c r="I59" s="292"/>
      <c r="J59" s="87"/>
      <c r="K59" s="294"/>
      <c r="L59" s="293"/>
      <c r="M59" s="40"/>
      <c r="N59" s="77"/>
      <c r="O59" s="295"/>
      <c r="P59" s="88"/>
      <c r="Q59" s="88"/>
      <c r="R59" s="104"/>
      <c r="S59" s="730"/>
      <c r="T59" s="88"/>
      <c r="U59" s="88"/>
      <c r="V59" s="88"/>
      <c r="W59" s="89"/>
      <c r="X59" s="87"/>
      <c r="Y59" s="77"/>
      <c r="Z59" s="90"/>
      <c r="AA59" s="96">
        <f t="shared" si="2"/>
        <v>47</v>
      </c>
      <c r="AB59" s="505">
        <f t="shared" si="19"/>
        <v>0</v>
      </c>
      <c r="AC59" s="500">
        <f t="shared" si="13"/>
        <v>0</v>
      </c>
      <c r="AD59" s="159">
        <f t="shared" si="14"/>
        <v>0</v>
      </c>
      <c r="AE59" s="8"/>
      <c r="AF59" s="870" t="str">
        <f t="shared" si="3"/>
        <v xml:space="preserve"> </v>
      </c>
      <c r="AG59" s="32">
        <f t="shared" si="4"/>
        <v>0</v>
      </c>
      <c r="AH59" s="32">
        <f t="shared" si="5"/>
        <v>0</v>
      </c>
      <c r="AR59" s="32">
        <f t="shared" si="6"/>
        <v>0</v>
      </c>
      <c r="AS59" s="32">
        <f t="shared" si="7"/>
        <v>0</v>
      </c>
      <c r="AT59" s="32">
        <f t="shared" si="8"/>
        <v>0</v>
      </c>
      <c r="AU59" s="32">
        <f t="shared" si="9"/>
        <v>0</v>
      </c>
      <c r="AX59" s="254">
        <f t="shared" si="10"/>
        <v>0</v>
      </c>
      <c r="AY59" s="254">
        <f t="shared" si="11"/>
        <v>0</v>
      </c>
      <c r="AZ59" s="32">
        <f t="shared" si="1"/>
        <v>0</v>
      </c>
      <c r="BB59" s="32">
        <f t="shared" si="20"/>
        <v>0</v>
      </c>
      <c r="BC59" s="341">
        <f t="shared" si="21"/>
        <v>0</v>
      </c>
      <c r="BD59" s="95">
        <f t="shared" si="15"/>
        <v>0</v>
      </c>
      <c r="BE59" s="95">
        <f t="shared" si="22"/>
        <v>0</v>
      </c>
      <c r="BF59" s="718">
        <f t="shared" si="12"/>
        <v>0</v>
      </c>
      <c r="BG59" s="79"/>
      <c r="BH59" s="9"/>
      <c r="BJ59" s="32">
        <f t="shared" si="23"/>
        <v>0</v>
      </c>
      <c r="BK59" s="32">
        <f t="shared" si="24"/>
        <v>1</v>
      </c>
      <c r="BL59" s="32">
        <f t="shared" si="25"/>
        <v>0</v>
      </c>
      <c r="BM59" s="32">
        <f t="shared" si="26"/>
        <v>0</v>
      </c>
      <c r="BN59" s="32">
        <f t="shared" si="27"/>
        <v>1</v>
      </c>
    </row>
    <row r="60" spans="1:66" x14ac:dyDescent="0.2">
      <c r="A60" s="323"/>
      <c r="B60" s="530"/>
      <c r="C60" s="247"/>
      <c r="D60" s="247" t="str">
        <f t="shared" si="16"/>
        <v/>
      </c>
      <c r="E60" s="320" t="str">
        <f t="shared" si="17"/>
        <v>&lt; Error</v>
      </c>
      <c r="F60" s="120">
        <f t="shared" si="18"/>
        <v>0</v>
      </c>
      <c r="G60" s="118">
        <f t="shared" si="0"/>
        <v>48</v>
      </c>
      <c r="H60" s="117"/>
      <c r="I60" s="292"/>
      <c r="J60" s="87"/>
      <c r="K60" s="294"/>
      <c r="L60" s="293"/>
      <c r="M60" s="40"/>
      <c r="N60" s="77"/>
      <c r="O60" s="295"/>
      <c r="P60" s="88"/>
      <c r="Q60" s="88"/>
      <c r="R60" s="104"/>
      <c r="S60" s="730"/>
      <c r="T60" s="88"/>
      <c r="U60" s="88"/>
      <c r="V60" s="88"/>
      <c r="W60" s="89"/>
      <c r="X60" s="87"/>
      <c r="Y60" s="77"/>
      <c r="Z60" s="90"/>
      <c r="AA60" s="96">
        <f t="shared" si="2"/>
        <v>48</v>
      </c>
      <c r="AB60" s="505">
        <f t="shared" si="19"/>
        <v>0</v>
      </c>
      <c r="AC60" s="500">
        <f t="shared" si="13"/>
        <v>0</v>
      </c>
      <c r="AD60" s="159">
        <f t="shared" si="14"/>
        <v>0</v>
      </c>
      <c r="AE60" s="8"/>
      <c r="AF60" s="870" t="str">
        <f t="shared" si="3"/>
        <v xml:space="preserve"> </v>
      </c>
      <c r="AG60" s="32">
        <f t="shared" si="4"/>
        <v>0</v>
      </c>
      <c r="AH60" s="32">
        <f t="shared" si="5"/>
        <v>0</v>
      </c>
      <c r="AR60" s="32">
        <f t="shared" si="6"/>
        <v>0</v>
      </c>
      <c r="AS60" s="32">
        <f t="shared" si="7"/>
        <v>0</v>
      </c>
      <c r="AT60" s="32">
        <f t="shared" si="8"/>
        <v>0</v>
      </c>
      <c r="AU60" s="32">
        <f t="shared" si="9"/>
        <v>0</v>
      </c>
      <c r="AX60" s="254">
        <f t="shared" si="10"/>
        <v>0</v>
      </c>
      <c r="AY60" s="254">
        <f t="shared" si="11"/>
        <v>0</v>
      </c>
      <c r="AZ60" s="32">
        <f t="shared" si="1"/>
        <v>0</v>
      </c>
      <c r="BB60" s="32">
        <f t="shared" si="20"/>
        <v>0</v>
      </c>
      <c r="BC60" s="341">
        <f t="shared" si="21"/>
        <v>0</v>
      </c>
      <c r="BD60" s="95">
        <f t="shared" si="15"/>
        <v>0</v>
      </c>
      <c r="BE60" s="95">
        <f t="shared" si="22"/>
        <v>0</v>
      </c>
      <c r="BF60" s="718">
        <f t="shared" si="12"/>
        <v>0</v>
      </c>
      <c r="BG60" s="79"/>
      <c r="BH60" s="9"/>
      <c r="BJ60" s="32">
        <f t="shared" si="23"/>
        <v>0</v>
      </c>
      <c r="BK60" s="32">
        <f t="shared" si="24"/>
        <v>1</v>
      </c>
      <c r="BL60" s="32">
        <f t="shared" si="25"/>
        <v>0</v>
      </c>
      <c r="BM60" s="32">
        <f t="shared" si="26"/>
        <v>0</v>
      </c>
      <c r="BN60" s="32">
        <f t="shared" si="27"/>
        <v>1</v>
      </c>
    </row>
    <row r="61" spans="1:66" x14ac:dyDescent="0.2">
      <c r="A61" s="323"/>
      <c r="B61" s="530"/>
      <c r="C61" s="247"/>
      <c r="D61" s="247" t="str">
        <f t="shared" si="16"/>
        <v/>
      </c>
      <c r="E61" s="320" t="str">
        <f t="shared" si="17"/>
        <v>&lt; Error</v>
      </c>
      <c r="F61" s="120">
        <f t="shared" si="18"/>
        <v>0</v>
      </c>
      <c r="G61" s="118">
        <f t="shared" si="0"/>
        <v>49</v>
      </c>
      <c r="H61" s="117"/>
      <c r="I61" s="292"/>
      <c r="J61" s="87"/>
      <c r="K61" s="294"/>
      <c r="L61" s="293"/>
      <c r="M61" s="40"/>
      <c r="N61" s="77"/>
      <c r="O61" s="295"/>
      <c r="P61" s="88"/>
      <c r="Q61" s="88"/>
      <c r="R61" s="104"/>
      <c r="S61" s="730"/>
      <c r="T61" s="88"/>
      <c r="U61" s="88"/>
      <c r="V61" s="88"/>
      <c r="W61" s="89"/>
      <c r="X61" s="87"/>
      <c r="Y61" s="77"/>
      <c r="Z61" s="90"/>
      <c r="AA61" s="96">
        <f t="shared" si="2"/>
        <v>49</v>
      </c>
      <c r="AB61" s="505">
        <f t="shared" si="19"/>
        <v>0</v>
      </c>
      <c r="AC61" s="500">
        <f t="shared" si="13"/>
        <v>0</v>
      </c>
      <c r="AD61" s="159">
        <f t="shared" si="14"/>
        <v>0</v>
      </c>
      <c r="AE61" s="8"/>
      <c r="AF61" s="870" t="str">
        <f t="shared" si="3"/>
        <v xml:space="preserve"> </v>
      </c>
      <c r="AG61" s="32">
        <f t="shared" si="4"/>
        <v>0</v>
      </c>
      <c r="AH61" s="32">
        <f t="shared" si="5"/>
        <v>0</v>
      </c>
      <c r="AR61" s="32">
        <f t="shared" si="6"/>
        <v>0</v>
      </c>
      <c r="AS61" s="32">
        <f t="shared" si="7"/>
        <v>0</v>
      </c>
      <c r="AT61" s="32">
        <f t="shared" si="8"/>
        <v>0</v>
      </c>
      <c r="AU61" s="32">
        <f t="shared" si="9"/>
        <v>0</v>
      </c>
      <c r="AX61" s="254">
        <f t="shared" si="10"/>
        <v>0</v>
      </c>
      <c r="AY61" s="254">
        <f t="shared" si="11"/>
        <v>0</v>
      </c>
      <c r="AZ61" s="32">
        <f t="shared" si="1"/>
        <v>0</v>
      </c>
      <c r="BB61" s="32">
        <f t="shared" si="20"/>
        <v>0</v>
      </c>
      <c r="BC61" s="341">
        <f t="shared" si="21"/>
        <v>0</v>
      </c>
      <c r="BD61" s="95">
        <f t="shared" si="15"/>
        <v>0</v>
      </c>
      <c r="BE61" s="95">
        <f t="shared" si="22"/>
        <v>0</v>
      </c>
      <c r="BF61" s="718">
        <f t="shared" si="12"/>
        <v>0</v>
      </c>
      <c r="BG61" s="79"/>
      <c r="BH61" s="9"/>
      <c r="BJ61" s="32">
        <f t="shared" si="23"/>
        <v>0</v>
      </c>
      <c r="BK61" s="32">
        <f t="shared" si="24"/>
        <v>1</v>
      </c>
      <c r="BL61" s="32">
        <f t="shared" si="25"/>
        <v>0</v>
      </c>
      <c r="BM61" s="32">
        <f t="shared" si="26"/>
        <v>0</v>
      </c>
      <c r="BN61" s="32">
        <f t="shared" si="27"/>
        <v>1</v>
      </c>
    </row>
    <row r="62" spans="1:66" x14ac:dyDescent="0.2">
      <c r="A62" s="323"/>
      <c r="B62" s="530"/>
      <c r="C62" s="247"/>
      <c r="D62" s="247" t="str">
        <f t="shared" si="16"/>
        <v/>
      </c>
      <c r="E62" s="320" t="str">
        <f t="shared" si="17"/>
        <v>&lt; Error</v>
      </c>
      <c r="F62" s="120">
        <f t="shared" si="18"/>
        <v>0</v>
      </c>
      <c r="G62" s="118">
        <f t="shared" si="0"/>
        <v>50</v>
      </c>
      <c r="H62" s="117"/>
      <c r="I62" s="292"/>
      <c r="J62" s="87"/>
      <c r="K62" s="294"/>
      <c r="L62" s="293"/>
      <c r="M62" s="40"/>
      <c r="N62" s="77"/>
      <c r="O62" s="295"/>
      <c r="P62" s="88"/>
      <c r="Q62" s="88"/>
      <c r="R62" s="104"/>
      <c r="S62" s="730"/>
      <c r="T62" s="88"/>
      <c r="U62" s="88"/>
      <c r="V62" s="88"/>
      <c r="W62" s="89"/>
      <c r="X62" s="87"/>
      <c r="Y62" s="77"/>
      <c r="Z62" s="90"/>
      <c r="AA62" s="96">
        <f t="shared" si="2"/>
        <v>50</v>
      </c>
      <c r="AB62" s="505">
        <f t="shared" si="19"/>
        <v>0</v>
      </c>
      <c r="AC62" s="500">
        <f t="shared" si="13"/>
        <v>0</v>
      </c>
      <c r="AD62" s="159">
        <f t="shared" si="14"/>
        <v>0</v>
      </c>
      <c r="AE62" s="8"/>
      <c r="AF62" s="870" t="str">
        <f t="shared" si="3"/>
        <v xml:space="preserve"> </v>
      </c>
      <c r="AG62" s="32">
        <f t="shared" si="4"/>
        <v>0</v>
      </c>
      <c r="AH62" s="32">
        <f t="shared" si="5"/>
        <v>0</v>
      </c>
      <c r="AR62" s="32">
        <f t="shared" si="6"/>
        <v>0</v>
      </c>
      <c r="AS62" s="32">
        <f t="shared" si="7"/>
        <v>0</v>
      </c>
      <c r="AT62" s="32">
        <f t="shared" si="8"/>
        <v>0</v>
      </c>
      <c r="AU62" s="32">
        <f t="shared" si="9"/>
        <v>0</v>
      </c>
      <c r="AX62" s="254">
        <f t="shared" si="10"/>
        <v>0</v>
      </c>
      <c r="AY62" s="254">
        <f t="shared" si="11"/>
        <v>0</v>
      </c>
      <c r="AZ62" s="32">
        <f t="shared" si="1"/>
        <v>0</v>
      </c>
      <c r="BB62" s="32">
        <f t="shared" si="20"/>
        <v>0</v>
      </c>
      <c r="BC62" s="341">
        <f t="shared" si="21"/>
        <v>0</v>
      </c>
      <c r="BD62" s="95">
        <f t="shared" si="15"/>
        <v>0</v>
      </c>
      <c r="BE62" s="95">
        <f t="shared" si="22"/>
        <v>0</v>
      </c>
      <c r="BF62" s="718">
        <f t="shared" si="12"/>
        <v>0</v>
      </c>
      <c r="BG62" s="79"/>
      <c r="BH62" s="9"/>
      <c r="BJ62" s="32">
        <f t="shared" si="23"/>
        <v>0</v>
      </c>
      <c r="BK62" s="32">
        <f t="shared" si="24"/>
        <v>1</v>
      </c>
      <c r="BL62" s="32">
        <f t="shared" si="25"/>
        <v>0</v>
      </c>
      <c r="BM62" s="32">
        <f t="shared" si="26"/>
        <v>0</v>
      </c>
      <c r="BN62" s="32">
        <f t="shared" si="27"/>
        <v>1</v>
      </c>
    </row>
    <row r="63" spans="1:66" x14ac:dyDescent="0.2">
      <c r="A63" s="323"/>
      <c r="B63" s="530"/>
      <c r="C63" s="247"/>
      <c r="D63" s="247" t="str">
        <f t="shared" si="16"/>
        <v/>
      </c>
      <c r="E63" s="320" t="str">
        <f t="shared" si="17"/>
        <v>&lt; Error</v>
      </c>
      <c r="F63" s="120">
        <f t="shared" si="18"/>
        <v>0</v>
      </c>
      <c r="G63" s="118">
        <f t="shared" si="0"/>
        <v>51</v>
      </c>
      <c r="H63" s="117"/>
      <c r="I63" s="292"/>
      <c r="J63" s="87"/>
      <c r="K63" s="294"/>
      <c r="L63" s="293"/>
      <c r="M63" s="40"/>
      <c r="N63" s="77"/>
      <c r="O63" s="295"/>
      <c r="P63" s="88"/>
      <c r="Q63" s="88"/>
      <c r="R63" s="104"/>
      <c r="S63" s="730"/>
      <c r="T63" s="88"/>
      <c r="U63" s="88"/>
      <c r="V63" s="88"/>
      <c r="W63" s="89"/>
      <c r="X63" s="87"/>
      <c r="Y63" s="77"/>
      <c r="Z63" s="90"/>
      <c r="AA63" s="96">
        <f t="shared" si="2"/>
        <v>51</v>
      </c>
      <c r="AB63" s="505">
        <f t="shared" si="19"/>
        <v>0</v>
      </c>
      <c r="AC63" s="500">
        <f t="shared" si="13"/>
        <v>0</v>
      </c>
      <c r="AD63" s="159">
        <f t="shared" si="14"/>
        <v>0</v>
      </c>
      <c r="AE63" s="8"/>
      <c r="AF63" s="870" t="str">
        <f t="shared" si="3"/>
        <v xml:space="preserve"> </v>
      </c>
      <c r="AG63" s="32">
        <f t="shared" si="4"/>
        <v>0</v>
      </c>
      <c r="AH63" s="32">
        <f t="shared" si="5"/>
        <v>0</v>
      </c>
      <c r="AR63" s="32">
        <f t="shared" si="6"/>
        <v>0</v>
      </c>
      <c r="AS63" s="32">
        <f t="shared" si="7"/>
        <v>0</v>
      </c>
      <c r="AT63" s="32">
        <f t="shared" si="8"/>
        <v>0</v>
      </c>
      <c r="AU63" s="32">
        <f t="shared" si="9"/>
        <v>0</v>
      </c>
      <c r="AX63" s="254">
        <f t="shared" si="10"/>
        <v>0</v>
      </c>
      <c r="AY63" s="254">
        <f t="shared" si="11"/>
        <v>0</v>
      </c>
      <c r="AZ63" s="32">
        <f t="shared" si="1"/>
        <v>0</v>
      </c>
      <c r="BB63" s="32">
        <f t="shared" si="20"/>
        <v>0</v>
      </c>
      <c r="BC63" s="341">
        <f t="shared" si="21"/>
        <v>0</v>
      </c>
      <c r="BD63" s="95">
        <f t="shared" si="15"/>
        <v>0</v>
      </c>
      <c r="BE63" s="95">
        <f t="shared" si="22"/>
        <v>0</v>
      </c>
      <c r="BF63" s="718">
        <f t="shared" si="12"/>
        <v>0</v>
      </c>
      <c r="BG63" s="79"/>
      <c r="BH63" s="9"/>
      <c r="BJ63" s="32">
        <f t="shared" si="23"/>
        <v>0</v>
      </c>
      <c r="BK63" s="32">
        <f t="shared" si="24"/>
        <v>1</v>
      </c>
      <c r="BL63" s="32">
        <f t="shared" si="25"/>
        <v>0</v>
      </c>
      <c r="BM63" s="32">
        <f t="shared" si="26"/>
        <v>0</v>
      </c>
      <c r="BN63" s="32">
        <f t="shared" si="27"/>
        <v>1</v>
      </c>
    </row>
    <row r="64" spans="1:66" x14ac:dyDescent="0.2">
      <c r="A64" s="323"/>
      <c r="B64" s="530"/>
      <c r="C64" s="247"/>
      <c r="D64" s="247" t="str">
        <f t="shared" si="16"/>
        <v/>
      </c>
      <c r="E64" s="320" t="str">
        <f t="shared" si="17"/>
        <v>&lt; Error</v>
      </c>
      <c r="F64" s="120">
        <f t="shared" si="18"/>
        <v>0</v>
      </c>
      <c r="G64" s="118">
        <f t="shared" si="0"/>
        <v>52</v>
      </c>
      <c r="H64" s="117"/>
      <c r="I64" s="292"/>
      <c r="J64" s="87"/>
      <c r="K64" s="294"/>
      <c r="L64" s="293"/>
      <c r="M64" s="40"/>
      <c r="N64" s="77"/>
      <c r="O64" s="295"/>
      <c r="P64" s="88"/>
      <c r="Q64" s="88"/>
      <c r="R64" s="104"/>
      <c r="S64" s="730"/>
      <c r="T64" s="88"/>
      <c r="U64" s="88"/>
      <c r="V64" s="88"/>
      <c r="W64" s="89"/>
      <c r="X64" s="87"/>
      <c r="Y64" s="77"/>
      <c r="Z64" s="90"/>
      <c r="AA64" s="96">
        <f t="shared" si="2"/>
        <v>52</v>
      </c>
      <c r="AB64" s="505">
        <f t="shared" si="19"/>
        <v>0</v>
      </c>
      <c r="AC64" s="500">
        <f t="shared" si="13"/>
        <v>0</v>
      </c>
      <c r="AD64" s="159">
        <f t="shared" si="14"/>
        <v>0</v>
      </c>
      <c r="AE64" s="8"/>
      <c r="AF64" s="870" t="str">
        <f t="shared" si="3"/>
        <v xml:space="preserve"> </v>
      </c>
      <c r="AG64" s="32">
        <f t="shared" si="4"/>
        <v>0</v>
      </c>
      <c r="AH64" s="32">
        <f t="shared" si="5"/>
        <v>0</v>
      </c>
      <c r="AR64" s="32">
        <f t="shared" si="6"/>
        <v>0</v>
      </c>
      <c r="AS64" s="32">
        <f t="shared" si="7"/>
        <v>0</v>
      </c>
      <c r="AT64" s="32">
        <f t="shared" si="8"/>
        <v>0</v>
      </c>
      <c r="AU64" s="32">
        <f t="shared" si="9"/>
        <v>0</v>
      </c>
      <c r="AX64" s="254">
        <f t="shared" si="10"/>
        <v>0</v>
      </c>
      <c r="AY64" s="254">
        <f t="shared" si="11"/>
        <v>0</v>
      </c>
      <c r="AZ64" s="32">
        <f t="shared" si="1"/>
        <v>0</v>
      </c>
      <c r="BB64" s="32">
        <f t="shared" si="20"/>
        <v>0</v>
      </c>
      <c r="BC64" s="341">
        <f t="shared" si="21"/>
        <v>0</v>
      </c>
      <c r="BD64" s="95">
        <f t="shared" si="15"/>
        <v>0</v>
      </c>
      <c r="BE64" s="95">
        <f t="shared" si="22"/>
        <v>0</v>
      </c>
      <c r="BF64" s="718">
        <f t="shared" si="12"/>
        <v>0</v>
      </c>
      <c r="BG64" s="79"/>
      <c r="BH64" s="9"/>
      <c r="BJ64" s="32">
        <f t="shared" si="23"/>
        <v>0</v>
      </c>
      <c r="BK64" s="32">
        <f t="shared" si="24"/>
        <v>1</v>
      </c>
      <c r="BL64" s="32">
        <f t="shared" si="25"/>
        <v>0</v>
      </c>
      <c r="BM64" s="32">
        <f t="shared" si="26"/>
        <v>0</v>
      </c>
      <c r="BN64" s="32">
        <f t="shared" si="27"/>
        <v>1</v>
      </c>
    </row>
    <row r="65" spans="1:66" x14ac:dyDescent="0.2">
      <c r="A65" s="323"/>
      <c r="B65" s="530"/>
      <c r="C65" s="247"/>
      <c r="D65" s="247" t="str">
        <f t="shared" si="16"/>
        <v/>
      </c>
      <c r="E65" s="320" t="str">
        <f t="shared" si="17"/>
        <v>&lt; Error</v>
      </c>
      <c r="F65" s="120">
        <f t="shared" si="18"/>
        <v>0</v>
      </c>
      <c r="G65" s="118">
        <f t="shared" si="0"/>
        <v>53</v>
      </c>
      <c r="H65" s="117"/>
      <c r="I65" s="292"/>
      <c r="J65" s="87"/>
      <c r="K65" s="294"/>
      <c r="L65" s="293"/>
      <c r="M65" s="40"/>
      <c r="N65" s="77"/>
      <c r="O65" s="295"/>
      <c r="P65" s="88"/>
      <c r="Q65" s="88"/>
      <c r="R65" s="104"/>
      <c r="S65" s="730"/>
      <c r="T65" s="88"/>
      <c r="U65" s="88"/>
      <c r="V65" s="88"/>
      <c r="W65" s="89"/>
      <c r="X65" s="87"/>
      <c r="Y65" s="77"/>
      <c r="Z65" s="90"/>
      <c r="AA65" s="96">
        <f t="shared" si="2"/>
        <v>53</v>
      </c>
      <c r="AB65" s="505">
        <f t="shared" si="19"/>
        <v>0</v>
      </c>
      <c r="AC65" s="500">
        <f t="shared" si="13"/>
        <v>0</v>
      </c>
      <c r="AD65" s="159">
        <f t="shared" si="14"/>
        <v>0</v>
      </c>
      <c r="AE65" s="8"/>
      <c r="AF65" s="870" t="str">
        <f t="shared" si="3"/>
        <v xml:space="preserve"> </v>
      </c>
      <c r="AG65" s="32">
        <f t="shared" si="4"/>
        <v>0</v>
      </c>
      <c r="AH65" s="32">
        <f t="shared" si="5"/>
        <v>0</v>
      </c>
      <c r="AR65" s="32">
        <f t="shared" si="6"/>
        <v>0</v>
      </c>
      <c r="AS65" s="32">
        <f t="shared" si="7"/>
        <v>0</v>
      </c>
      <c r="AT65" s="32">
        <f t="shared" si="8"/>
        <v>0</v>
      </c>
      <c r="AU65" s="32">
        <f t="shared" si="9"/>
        <v>0</v>
      </c>
      <c r="AX65" s="254">
        <f t="shared" si="10"/>
        <v>0</v>
      </c>
      <c r="AY65" s="254">
        <f t="shared" si="11"/>
        <v>0</v>
      </c>
      <c r="AZ65" s="32">
        <f t="shared" si="1"/>
        <v>0</v>
      </c>
      <c r="BB65" s="32">
        <f t="shared" si="20"/>
        <v>0</v>
      </c>
      <c r="BC65" s="341">
        <f t="shared" si="21"/>
        <v>0</v>
      </c>
      <c r="BD65" s="95">
        <f t="shared" si="15"/>
        <v>0</v>
      </c>
      <c r="BE65" s="95">
        <f t="shared" si="22"/>
        <v>0</v>
      </c>
      <c r="BF65" s="718">
        <f t="shared" si="12"/>
        <v>0</v>
      </c>
      <c r="BG65" s="79"/>
      <c r="BH65" s="9"/>
      <c r="BJ65" s="32">
        <f t="shared" si="23"/>
        <v>0</v>
      </c>
      <c r="BK65" s="32">
        <f t="shared" si="24"/>
        <v>1</v>
      </c>
      <c r="BL65" s="32">
        <f t="shared" si="25"/>
        <v>0</v>
      </c>
      <c r="BM65" s="32">
        <f t="shared" si="26"/>
        <v>0</v>
      </c>
      <c r="BN65" s="32">
        <f t="shared" si="27"/>
        <v>1</v>
      </c>
    </row>
    <row r="66" spans="1:66" x14ac:dyDescent="0.2">
      <c r="A66" s="323"/>
      <c r="B66" s="530"/>
      <c r="C66" s="247"/>
      <c r="D66" s="247" t="str">
        <f t="shared" si="16"/>
        <v/>
      </c>
      <c r="E66" s="320" t="str">
        <f t="shared" si="17"/>
        <v>&lt; Error</v>
      </c>
      <c r="F66" s="120">
        <f t="shared" si="18"/>
        <v>0</v>
      </c>
      <c r="G66" s="118">
        <f t="shared" si="0"/>
        <v>54</v>
      </c>
      <c r="H66" s="117"/>
      <c r="I66" s="292"/>
      <c r="J66" s="87"/>
      <c r="K66" s="294"/>
      <c r="L66" s="293"/>
      <c r="M66" s="40"/>
      <c r="N66" s="77"/>
      <c r="O66" s="295"/>
      <c r="P66" s="88"/>
      <c r="Q66" s="88"/>
      <c r="R66" s="104"/>
      <c r="S66" s="730"/>
      <c r="T66" s="88"/>
      <c r="U66" s="88"/>
      <c r="V66" s="88"/>
      <c r="W66" s="89"/>
      <c r="X66" s="87"/>
      <c r="Y66" s="77"/>
      <c r="Z66" s="90"/>
      <c r="AA66" s="96">
        <f t="shared" si="2"/>
        <v>54</v>
      </c>
      <c r="AB66" s="505">
        <f t="shared" si="19"/>
        <v>0</v>
      </c>
      <c r="AC66" s="500">
        <f t="shared" si="13"/>
        <v>0</v>
      </c>
      <c r="AD66" s="159">
        <f t="shared" si="14"/>
        <v>0</v>
      </c>
      <c r="AE66" s="8"/>
      <c r="AF66" s="870" t="str">
        <f t="shared" si="3"/>
        <v xml:space="preserve"> </v>
      </c>
      <c r="AG66" s="32">
        <f t="shared" si="4"/>
        <v>0</v>
      </c>
      <c r="AH66" s="32">
        <f t="shared" si="5"/>
        <v>0</v>
      </c>
      <c r="AR66" s="32">
        <f t="shared" si="6"/>
        <v>0</v>
      </c>
      <c r="AS66" s="32">
        <f t="shared" si="7"/>
        <v>0</v>
      </c>
      <c r="AT66" s="32">
        <f t="shared" si="8"/>
        <v>0</v>
      </c>
      <c r="AU66" s="32">
        <f t="shared" si="9"/>
        <v>0</v>
      </c>
      <c r="AX66" s="254">
        <f t="shared" si="10"/>
        <v>0</v>
      </c>
      <c r="AY66" s="254">
        <f t="shared" si="11"/>
        <v>0</v>
      </c>
      <c r="AZ66" s="32">
        <f t="shared" si="1"/>
        <v>0</v>
      </c>
      <c r="BB66" s="32">
        <f t="shared" si="20"/>
        <v>0</v>
      </c>
      <c r="BC66" s="341">
        <f t="shared" si="21"/>
        <v>0</v>
      </c>
      <c r="BD66" s="95">
        <f t="shared" si="15"/>
        <v>0</v>
      </c>
      <c r="BE66" s="95">
        <f t="shared" si="22"/>
        <v>0</v>
      </c>
      <c r="BF66" s="718">
        <f t="shared" si="12"/>
        <v>0</v>
      </c>
      <c r="BG66" s="79"/>
      <c r="BH66" s="9"/>
      <c r="BJ66" s="32">
        <f t="shared" si="23"/>
        <v>0</v>
      </c>
      <c r="BK66" s="32">
        <f t="shared" si="24"/>
        <v>1</v>
      </c>
      <c r="BL66" s="32">
        <f t="shared" si="25"/>
        <v>0</v>
      </c>
      <c r="BM66" s="32">
        <f t="shared" si="26"/>
        <v>0</v>
      </c>
      <c r="BN66" s="32">
        <f t="shared" si="27"/>
        <v>1</v>
      </c>
    </row>
    <row r="67" spans="1:66" x14ac:dyDescent="0.2">
      <c r="A67" s="323"/>
      <c r="B67" s="530"/>
      <c r="C67" s="247"/>
      <c r="D67" s="247" t="str">
        <f t="shared" si="16"/>
        <v/>
      </c>
      <c r="E67" s="320" t="str">
        <f t="shared" si="17"/>
        <v>&lt; Error</v>
      </c>
      <c r="F67" s="120">
        <f t="shared" si="18"/>
        <v>0</v>
      </c>
      <c r="G67" s="118">
        <f t="shared" si="0"/>
        <v>55</v>
      </c>
      <c r="H67" s="117"/>
      <c r="I67" s="292"/>
      <c r="J67" s="87"/>
      <c r="K67" s="294"/>
      <c r="L67" s="293"/>
      <c r="M67" s="40"/>
      <c r="N67" s="77"/>
      <c r="O67" s="295"/>
      <c r="P67" s="88"/>
      <c r="Q67" s="88"/>
      <c r="R67" s="104"/>
      <c r="S67" s="730"/>
      <c r="T67" s="88"/>
      <c r="U67" s="88"/>
      <c r="V67" s="88"/>
      <c r="W67" s="89"/>
      <c r="X67" s="87"/>
      <c r="Y67" s="77"/>
      <c r="Z67" s="90"/>
      <c r="AA67" s="96">
        <f t="shared" si="2"/>
        <v>55</v>
      </c>
      <c r="AB67" s="505">
        <f t="shared" si="19"/>
        <v>0</v>
      </c>
      <c r="AC67" s="500">
        <f t="shared" si="13"/>
        <v>0</v>
      </c>
      <c r="AD67" s="159">
        <f t="shared" si="14"/>
        <v>0</v>
      </c>
      <c r="AE67" s="8"/>
      <c r="AF67" s="870" t="str">
        <f t="shared" si="3"/>
        <v xml:space="preserve"> </v>
      </c>
      <c r="AG67" s="32">
        <f t="shared" si="4"/>
        <v>0</v>
      </c>
      <c r="AH67" s="32">
        <f t="shared" si="5"/>
        <v>0</v>
      </c>
      <c r="AR67" s="32">
        <f t="shared" si="6"/>
        <v>0</v>
      </c>
      <c r="AS67" s="32">
        <f t="shared" si="7"/>
        <v>0</v>
      </c>
      <c r="AT67" s="32">
        <f t="shared" si="8"/>
        <v>0</v>
      </c>
      <c r="AU67" s="32">
        <f t="shared" si="9"/>
        <v>0</v>
      </c>
      <c r="AX67" s="254">
        <f t="shared" si="10"/>
        <v>0</v>
      </c>
      <c r="AY67" s="254">
        <f t="shared" si="11"/>
        <v>0</v>
      </c>
      <c r="AZ67" s="32">
        <f t="shared" si="1"/>
        <v>0</v>
      </c>
      <c r="BB67" s="32">
        <f t="shared" si="20"/>
        <v>0</v>
      </c>
      <c r="BC67" s="341">
        <f t="shared" si="21"/>
        <v>0</v>
      </c>
      <c r="BD67" s="95">
        <f t="shared" si="15"/>
        <v>0</v>
      </c>
      <c r="BE67" s="95">
        <f t="shared" si="22"/>
        <v>0</v>
      </c>
      <c r="BF67" s="718">
        <f t="shared" si="12"/>
        <v>0</v>
      </c>
      <c r="BG67" s="79"/>
      <c r="BH67" s="9"/>
      <c r="BJ67" s="32">
        <f t="shared" si="23"/>
        <v>0</v>
      </c>
      <c r="BK67" s="32">
        <f t="shared" si="24"/>
        <v>1</v>
      </c>
      <c r="BL67" s="32">
        <f t="shared" si="25"/>
        <v>0</v>
      </c>
      <c r="BM67" s="32">
        <f t="shared" si="26"/>
        <v>0</v>
      </c>
      <c r="BN67" s="32">
        <f t="shared" si="27"/>
        <v>1</v>
      </c>
    </row>
    <row r="68" spans="1:66" x14ac:dyDescent="0.2">
      <c r="A68" s="323"/>
      <c r="B68" s="530"/>
      <c r="C68" s="247"/>
      <c r="D68" s="247" t="str">
        <f t="shared" si="16"/>
        <v/>
      </c>
      <c r="E68" s="320" t="str">
        <f t="shared" si="17"/>
        <v>&lt; Error</v>
      </c>
      <c r="F68" s="120">
        <f t="shared" si="18"/>
        <v>0</v>
      </c>
      <c r="G68" s="118">
        <f t="shared" si="0"/>
        <v>56</v>
      </c>
      <c r="H68" s="117"/>
      <c r="I68" s="292"/>
      <c r="J68" s="87"/>
      <c r="K68" s="294"/>
      <c r="L68" s="293"/>
      <c r="M68" s="40"/>
      <c r="N68" s="77"/>
      <c r="O68" s="295"/>
      <c r="P68" s="88"/>
      <c r="Q68" s="88"/>
      <c r="R68" s="104"/>
      <c r="S68" s="730"/>
      <c r="T68" s="88"/>
      <c r="U68" s="88"/>
      <c r="V68" s="88"/>
      <c r="W68" s="89"/>
      <c r="X68" s="87"/>
      <c r="Y68" s="77"/>
      <c r="Z68" s="90"/>
      <c r="AA68" s="96">
        <f t="shared" si="2"/>
        <v>56</v>
      </c>
      <c r="AB68" s="505">
        <f t="shared" si="19"/>
        <v>0</v>
      </c>
      <c r="AC68" s="500">
        <f t="shared" si="13"/>
        <v>0</v>
      </c>
      <c r="AD68" s="159">
        <f t="shared" si="14"/>
        <v>0</v>
      </c>
      <c r="AE68" s="8"/>
      <c r="AF68" s="870" t="str">
        <f t="shared" si="3"/>
        <v xml:space="preserve"> </v>
      </c>
      <c r="AG68" s="32">
        <f t="shared" si="4"/>
        <v>0</v>
      </c>
      <c r="AH68" s="32">
        <f t="shared" si="5"/>
        <v>0</v>
      </c>
      <c r="AR68" s="32">
        <f t="shared" si="6"/>
        <v>0</v>
      </c>
      <c r="AS68" s="32">
        <f t="shared" si="7"/>
        <v>0</v>
      </c>
      <c r="AT68" s="32">
        <f t="shared" si="8"/>
        <v>0</v>
      </c>
      <c r="AU68" s="32">
        <f t="shared" si="9"/>
        <v>0</v>
      </c>
      <c r="AX68" s="254">
        <f t="shared" si="10"/>
        <v>0</v>
      </c>
      <c r="AY68" s="254">
        <f t="shared" si="11"/>
        <v>0</v>
      </c>
      <c r="AZ68" s="32">
        <f t="shared" si="1"/>
        <v>0</v>
      </c>
      <c r="BB68" s="32">
        <f t="shared" si="20"/>
        <v>0</v>
      </c>
      <c r="BC68" s="341">
        <f t="shared" si="21"/>
        <v>0</v>
      </c>
      <c r="BD68" s="95">
        <f t="shared" si="15"/>
        <v>0</v>
      </c>
      <c r="BE68" s="95">
        <f t="shared" si="22"/>
        <v>0</v>
      </c>
      <c r="BF68" s="718">
        <f t="shared" si="12"/>
        <v>0</v>
      </c>
      <c r="BG68" s="79"/>
      <c r="BH68" s="9"/>
      <c r="BJ68" s="32">
        <f t="shared" si="23"/>
        <v>0</v>
      </c>
      <c r="BK68" s="32">
        <f t="shared" si="24"/>
        <v>1</v>
      </c>
      <c r="BL68" s="32">
        <f t="shared" si="25"/>
        <v>0</v>
      </c>
      <c r="BM68" s="32">
        <f t="shared" si="26"/>
        <v>0</v>
      </c>
      <c r="BN68" s="32">
        <f t="shared" si="27"/>
        <v>1</v>
      </c>
    </row>
    <row r="69" spans="1:66" x14ac:dyDescent="0.2">
      <c r="A69" s="323"/>
      <c r="B69" s="530"/>
      <c r="C69" s="247"/>
      <c r="D69" s="247" t="str">
        <f t="shared" si="16"/>
        <v/>
      </c>
      <c r="E69" s="320" t="str">
        <f t="shared" si="17"/>
        <v>&lt; Error</v>
      </c>
      <c r="F69" s="120">
        <f t="shared" si="18"/>
        <v>0</v>
      </c>
      <c r="G69" s="118">
        <f t="shared" si="0"/>
        <v>57</v>
      </c>
      <c r="H69" s="117"/>
      <c r="I69" s="292"/>
      <c r="J69" s="87"/>
      <c r="K69" s="294"/>
      <c r="L69" s="293"/>
      <c r="M69" s="40"/>
      <c r="N69" s="77"/>
      <c r="O69" s="295"/>
      <c r="P69" s="88"/>
      <c r="Q69" s="88"/>
      <c r="R69" s="104"/>
      <c r="S69" s="730"/>
      <c r="T69" s="88"/>
      <c r="U69" s="88"/>
      <c r="V69" s="88"/>
      <c r="W69" s="89"/>
      <c r="X69" s="87"/>
      <c r="Y69" s="77"/>
      <c r="Z69" s="90"/>
      <c r="AA69" s="96">
        <f t="shared" si="2"/>
        <v>57</v>
      </c>
      <c r="AB69" s="505">
        <f t="shared" si="19"/>
        <v>0</v>
      </c>
      <c r="AC69" s="500">
        <f t="shared" si="13"/>
        <v>0</v>
      </c>
      <c r="AD69" s="159">
        <f t="shared" si="14"/>
        <v>0</v>
      </c>
      <c r="AE69" s="8"/>
      <c r="AF69" s="870" t="str">
        <f t="shared" si="3"/>
        <v xml:space="preserve"> </v>
      </c>
      <c r="AG69" s="32">
        <f t="shared" si="4"/>
        <v>0</v>
      </c>
      <c r="AH69" s="32">
        <f t="shared" si="5"/>
        <v>0</v>
      </c>
      <c r="AR69" s="32">
        <f t="shared" si="6"/>
        <v>0</v>
      </c>
      <c r="AS69" s="32">
        <f t="shared" si="7"/>
        <v>0</v>
      </c>
      <c r="AT69" s="32">
        <f t="shared" si="8"/>
        <v>0</v>
      </c>
      <c r="AU69" s="32">
        <f t="shared" si="9"/>
        <v>0</v>
      </c>
      <c r="AX69" s="254">
        <f t="shared" si="10"/>
        <v>0</v>
      </c>
      <c r="AY69" s="254">
        <f t="shared" si="11"/>
        <v>0</v>
      </c>
      <c r="AZ69" s="32">
        <f t="shared" si="1"/>
        <v>0</v>
      </c>
      <c r="BB69" s="32">
        <f t="shared" si="20"/>
        <v>0</v>
      </c>
      <c r="BC69" s="341">
        <f t="shared" si="21"/>
        <v>0</v>
      </c>
      <c r="BD69" s="95">
        <f t="shared" si="15"/>
        <v>0</v>
      </c>
      <c r="BE69" s="95">
        <f t="shared" si="22"/>
        <v>0</v>
      </c>
      <c r="BF69" s="718">
        <f t="shared" si="12"/>
        <v>0</v>
      </c>
      <c r="BG69" s="79"/>
      <c r="BH69" s="9"/>
      <c r="BJ69" s="32">
        <f t="shared" si="23"/>
        <v>0</v>
      </c>
      <c r="BK69" s="32">
        <f t="shared" si="24"/>
        <v>1</v>
      </c>
      <c r="BL69" s="32">
        <f t="shared" si="25"/>
        <v>0</v>
      </c>
      <c r="BM69" s="32">
        <f t="shared" si="26"/>
        <v>0</v>
      </c>
      <c r="BN69" s="32">
        <f t="shared" si="27"/>
        <v>1</v>
      </c>
    </row>
    <row r="70" spans="1:66" x14ac:dyDescent="0.2">
      <c r="A70" s="323"/>
      <c r="B70" s="530"/>
      <c r="C70" s="247"/>
      <c r="D70" s="247" t="str">
        <f t="shared" si="16"/>
        <v/>
      </c>
      <c r="E70" s="320" t="str">
        <f t="shared" si="17"/>
        <v>&lt; Error</v>
      </c>
      <c r="F70" s="120">
        <f t="shared" si="18"/>
        <v>0</v>
      </c>
      <c r="G70" s="118">
        <f t="shared" si="0"/>
        <v>58</v>
      </c>
      <c r="H70" s="117"/>
      <c r="I70" s="292"/>
      <c r="J70" s="87"/>
      <c r="K70" s="294"/>
      <c r="L70" s="293"/>
      <c r="M70" s="40"/>
      <c r="N70" s="77"/>
      <c r="O70" s="295"/>
      <c r="P70" s="88"/>
      <c r="Q70" s="88"/>
      <c r="R70" s="104"/>
      <c r="S70" s="730"/>
      <c r="T70" s="88"/>
      <c r="U70" s="88"/>
      <c r="V70" s="88"/>
      <c r="W70" s="89"/>
      <c r="X70" s="87"/>
      <c r="Y70" s="77"/>
      <c r="Z70" s="90"/>
      <c r="AA70" s="96">
        <f t="shared" si="2"/>
        <v>58</v>
      </c>
      <c r="AB70" s="505">
        <f t="shared" si="19"/>
        <v>0</v>
      </c>
      <c r="AC70" s="500">
        <f t="shared" si="13"/>
        <v>0</v>
      </c>
      <c r="AD70" s="159">
        <f t="shared" si="14"/>
        <v>0</v>
      </c>
      <c r="AE70" s="8"/>
      <c r="AF70" s="870" t="str">
        <f t="shared" si="3"/>
        <v xml:space="preserve"> </v>
      </c>
      <c r="AG70" s="32">
        <f t="shared" si="4"/>
        <v>0</v>
      </c>
      <c r="AH70" s="32">
        <f t="shared" si="5"/>
        <v>0</v>
      </c>
      <c r="AR70" s="32">
        <f t="shared" si="6"/>
        <v>0</v>
      </c>
      <c r="AS70" s="32">
        <f t="shared" si="7"/>
        <v>0</v>
      </c>
      <c r="AT70" s="32">
        <f t="shared" si="8"/>
        <v>0</v>
      </c>
      <c r="AU70" s="32">
        <f t="shared" si="9"/>
        <v>0</v>
      </c>
      <c r="AX70" s="254">
        <f t="shared" si="10"/>
        <v>0</v>
      </c>
      <c r="AY70" s="254">
        <f t="shared" si="11"/>
        <v>0</v>
      </c>
      <c r="AZ70" s="32">
        <f t="shared" si="1"/>
        <v>0</v>
      </c>
      <c r="BB70" s="32">
        <f t="shared" si="20"/>
        <v>0</v>
      </c>
      <c r="BC70" s="341">
        <f t="shared" si="21"/>
        <v>0</v>
      </c>
      <c r="BD70" s="95">
        <f t="shared" si="15"/>
        <v>0</v>
      </c>
      <c r="BE70" s="95">
        <f t="shared" si="22"/>
        <v>0</v>
      </c>
      <c r="BF70" s="718">
        <f t="shared" si="12"/>
        <v>0</v>
      </c>
      <c r="BG70" s="79"/>
      <c r="BH70" s="9"/>
      <c r="BJ70" s="32">
        <f t="shared" si="23"/>
        <v>0</v>
      </c>
      <c r="BK70" s="32">
        <f t="shared" si="24"/>
        <v>1</v>
      </c>
      <c r="BL70" s="32">
        <f t="shared" si="25"/>
        <v>0</v>
      </c>
      <c r="BM70" s="32">
        <f t="shared" si="26"/>
        <v>0</v>
      </c>
      <c r="BN70" s="32">
        <f t="shared" si="27"/>
        <v>1</v>
      </c>
    </row>
    <row r="71" spans="1:66" x14ac:dyDescent="0.2">
      <c r="A71" s="323"/>
      <c r="B71" s="530"/>
      <c r="C71" s="247"/>
      <c r="D71" s="247" t="str">
        <f t="shared" si="16"/>
        <v/>
      </c>
      <c r="E71" s="320" t="str">
        <f t="shared" si="17"/>
        <v>&lt; Error</v>
      </c>
      <c r="F71" s="120">
        <f t="shared" si="18"/>
        <v>0</v>
      </c>
      <c r="G71" s="118">
        <f t="shared" si="0"/>
        <v>59</v>
      </c>
      <c r="H71" s="117"/>
      <c r="I71" s="292"/>
      <c r="J71" s="87"/>
      <c r="K71" s="294"/>
      <c r="L71" s="293"/>
      <c r="M71" s="40"/>
      <c r="N71" s="77"/>
      <c r="O71" s="295"/>
      <c r="P71" s="88"/>
      <c r="Q71" s="88"/>
      <c r="R71" s="104"/>
      <c r="S71" s="730"/>
      <c r="T71" s="88"/>
      <c r="U71" s="88"/>
      <c r="V71" s="88"/>
      <c r="W71" s="89"/>
      <c r="X71" s="87"/>
      <c r="Y71" s="77"/>
      <c r="Z71" s="90"/>
      <c r="AA71" s="96">
        <f t="shared" si="2"/>
        <v>59</v>
      </c>
      <c r="AB71" s="505">
        <f t="shared" si="19"/>
        <v>0</v>
      </c>
      <c r="AC71" s="500">
        <f t="shared" si="13"/>
        <v>0</v>
      </c>
      <c r="AD71" s="159">
        <f t="shared" si="14"/>
        <v>0</v>
      </c>
      <c r="AE71" s="8"/>
      <c r="AF71" s="870" t="str">
        <f t="shared" si="3"/>
        <v xml:space="preserve"> </v>
      </c>
      <c r="AG71" s="32">
        <f t="shared" si="4"/>
        <v>0</v>
      </c>
      <c r="AH71" s="32">
        <f t="shared" si="5"/>
        <v>0</v>
      </c>
      <c r="AR71" s="32">
        <f t="shared" si="6"/>
        <v>0</v>
      </c>
      <c r="AS71" s="32">
        <f t="shared" si="7"/>
        <v>0</v>
      </c>
      <c r="AT71" s="32">
        <f t="shared" si="8"/>
        <v>0</v>
      </c>
      <c r="AU71" s="32">
        <f t="shared" si="9"/>
        <v>0</v>
      </c>
      <c r="AX71" s="254">
        <f t="shared" si="10"/>
        <v>0</v>
      </c>
      <c r="AY71" s="254">
        <f t="shared" si="11"/>
        <v>0</v>
      </c>
      <c r="AZ71" s="32">
        <f t="shared" si="1"/>
        <v>0</v>
      </c>
      <c r="BB71" s="32">
        <f t="shared" si="20"/>
        <v>0</v>
      </c>
      <c r="BC71" s="341">
        <f t="shared" si="21"/>
        <v>0</v>
      </c>
      <c r="BD71" s="95">
        <f t="shared" si="15"/>
        <v>0</v>
      </c>
      <c r="BE71" s="95">
        <f t="shared" si="22"/>
        <v>0</v>
      </c>
      <c r="BF71" s="718">
        <f t="shared" si="12"/>
        <v>0</v>
      </c>
      <c r="BG71" s="79"/>
      <c r="BH71" s="9"/>
      <c r="BJ71" s="32">
        <f t="shared" si="23"/>
        <v>0</v>
      </c>
      <c r="BK71" s="32">
        <f t="shared" si="24"/>
        <v>1</v>
      </c>
      <c r="BL71" s="32">
        <f t="shared" si="25"/>
        <v>0</v>
      </c>
      <c r="BM71" s="32">
        <f t="shared" si="26"/>
        <v>0</v>
      </c>
      <c r="BN71" s="32">
        <f t="shared" si="27"/>
        <v>1</v>
      </c>
    </row>
    <row r="72" spans="1:66" x14ac:dyDescent="0.2">
      <c r="A72" s="323"/>
      <c r="B72" s="530"/>
      <c r="C72" s="247"/>
      <c r="D72" s="247" t="str">
        <f t="shared" si="16"/>
        <v/>
      </c>
      <c r="E72" s="320" t="str">
        <f t="shared" si="17"/>
        <v>&lt; Error</v>
      </c>
      <c r="F72" s="120">
        <f t="shared" si="18"/>
        <v>0</v>
      </c>
      <c r="G72" s="118">
        <f t="shared" si="0"/>
        <v>60</v>
      </c>
      <c r="H72" s="117"/>
      <c r="I72" s="292"/>
      <c r="J72" s="87"/>
      <c r="K72" s="294"/>
      <c r="L72" s="293"/>
      <c r="M72" s="40"/>
      <c r="N72" s="77"/>
      <c r="O72" s="295"/>
      <c r="P72" s="88"/>
      <c r="Q72" s="88"/>
      <c r="R72" s="104"/>
      <c r="S72" s="730"/>
      <c r="T72" s="88"/>
      <c r="U72" s="88"/>
      <c r="V72" s="88"/>
      <c r="W72" s="89"/>
      <c r="X72" s="87"/>
      <c r="Y72" s="77"/>
      <c r="Z72" s="90"/>
      <c r="AA72" s="96">
        <f t="shared" si="2"/>
        <v>60</v>
      </c>
      <c r="AB72" s="505">
        <f t="shared" si="19"/>
        <v>0</v>
      </c>
      <c r="AC72" s="500">
        <f t="shared" si="13"/>
        <v>0</v>
      </c>
      <c r="AD72" s="159">
        <f t="shared" si="14"/>
        <v>0</v>
      </c>
      <c r="AE72" s="8"/>
      <c r="AF72" s="870" t="str">
        <f t="shared" si="3"/>
        <v xml:space="preserve"> </v>
      </c>
      <c r="AG72" s="32">
        <f t="shared" si="4"/>
        <v>0</v>
      </c>
      <c r="AH72" s="32">
        <f t="shared" si="5"/>
        <v>0</v>
      </c>
      <c r="AR72" s="32">
        <f t="shared" si="6"/>
        <v>0</v>
      </c>
      <c r="AS72" s="32">
        <f t="shared" si="7"/>
        <v>0</v>
      </c>
      <c r="AT72" s="32">
        <f t="shared" si="8"/>
        <v>0</v>
      </c>
      <c r="AU72" s="32">
        <f t="shared" si="9"/>
        <v>0</v>
      </c>
      <c r="AX72" s="254">
        <f t="shared" si="10"/>
        <v>0</v>
      </c>
      <c r="AY72" s="254">
        <f t="shared" si="11"/>
        <v>0</v>
      </c>
      <c r="AZ72" s="32">
        <f t="shared" si="1"/>
        <v>0</v>
      </c>
      <c r="BB72" s="32">
        <f t="shared" si="20"/>
        <v>0</v>
      </c>
      <c r="BC72" s="341">
        <f t="shared" si="21"/>
        <v>0</v>
      </c>
      <c r="BD72" s="95">
        <f t="shared" si="15"/>
        <v>0</v>
      </c>
      <c r="BE72" s="95">
        <f t="shared" si="22"/>
        <v>0</v>
      </c>
      <c r="BF72" s="718">
        <f t="shared" si="12"/>
        <v>0</v>
      </c>
      <c r="BG72" s="79"/>
      <c r="BH72" s="9"/>
      <c r="BJ72" s="32">
        <f t="shared" si="23"/>
        <v>0</v>
      </c>
      <c r="BK72" s="32">
        <f t="shared" si="24"/>
        <v>1</v>
      </c>
      <c r="BL72" s="32">
        <f t="shared" si="25"/>
        <v>0</v>
      </c>
      <c r="BM72" s="32">
        <f t="shared" si="26"/>
        <v>0</v>
      </c>
      <c r="BN72" s="32">
        <f t="shared" si="27"/>
        <v>1</v>
      </c>
    </row>
    <row r="73" spans="1:66" x14ac:dyDescent="0.2">
      <c r="A73" s="323"/>
      <c r="B73" s="530"/>
      <c r="C73" s="247"/>
      <c r="D73" s="247" t="str">
        <f t="shared" si="16"/>
        <v/>
      </c>
      <c r="E73" s="320" t="str">
        <f t="shared" si="17"/>
        <v>&lt; Error</v>
      </c>
      <c r="F73" s="120">
        <f t="shared" si="18"/>
        <v>0</v>
      </c>
      <c r="G73" s="118">
        <f t="shared" si="0"/>
        <v>61</v>
      </c>
      <c r="H73" s="117"/>
      <c r="I73" s="292"/>
      <c r="J73" s="87"/>
      <c r="K73" s="294"/>
      <c r="L73" s="293"/>
      <c r="M73" s="40"/>
      <c r="N73" s="77"/>
      <c r="O73" s="295"/>
      <c r="P73" s="88"/>
      <c r="Q73" s="88"/>
      <c r="R73" s="104"/>
      <c r="S73" s="730"/>
      <c r="T73" s="88"/>
      <c r="U73" s="88"/>
      <c r="V73" s="88"/>
      <c r="W73" s="89"/>
      <c r="X73" s="87"/>
      <c r="Y73" s="77"/>
      <c r="Z73" s="90"/>
      <c r="AA73" s="96">
        <f t="shared" si="2"/>
        <v>61</v>
      </c>
      <c r="AB73" s="505">
        <f t="shared" si="19"/>
        <v>0</v>
      </c>
      <c r="AC73" s="500">
        <f t="shared" si="13"/>
        <v>0</v>
      </c>
      <c r="AD73" s="159">
        <f t="shared" si="14"/>
        <v>0</v>
      </c>
      <c r="AE73" s="8"/>
      <c r="AF73" s="870" t="str">
        <f t="shared" si="3"/>
        <v xml:space="preserve"> </v>
      </c>
      <c r="AG73" s="32">
        <f t="shared" si="4"/>
        <v>0</v>
      </c>
      <c r="AH73" s="32">
        <f t="shared" si="5"/>
        <v>0</v>
      </c>
      <c r="AR73" s="32">
        <f t="shared" si="6"/>
        <v>0</v>
      </c>
      <c r="AS73" s="32">
        <f t="shared" si="7"/>
        <v>0</v>
      </c>
      <c r="AT73" s="32">
        <f t="shared" si="8"/>
        <v>0</v>
      </c>
      <c r="AU73" s="32">
        <f t="shared" si="9"/>
        <v>0</v>
      </c>
      <c r="AX73" s="254">
        <f t="shared" si="10"/>
        <v>0</v>
      </c>
      <c r="AY73" s="254">
        <f t="shared" si="11"/>
        <v>0</v>
      </c>
      <c r="AZ73" s="32">
        <f t="shared" si="1"/>
        <v>0</v>
      </c>
      <c r="BB73" s="32">
        <f t="shared" si="20"/>
        <v>0</v>
      </c>
      <c r="BC73" s="341">
        <f t="shared" si="21"/>
        <v>0</v>
      </c>
      <c r="BD73" s="95">
        <f t="shared" si="15"/>
        <v>0</v>
      </c>
      <c r="BE73" s="95">
        <f t="shared" si="22"/>
        <v>0</v>
      </c>
      <c r="BF73" s="718">
        <f t="shared" si="12"/>
        <v>0</v>
      </c>
      <c r="BG73" s="79"/>
      <c r="BH73" s="9"/>
      <c r="BJ73" s="32">
        <f t="shared" si="23"/>
        <v>0</v>
      </c>
      <c r="BK73" s="32">
        <f t="shared" si="24"/>
        <v>1</v>
      </c>
      <c r="BL73" s="32">
        <f t="shared" si="25"/>
        <v>0</v>
      </c>
      <c r="BM73" s="32">
        <f t="shared" si="26"/>
        <v>0</v>
      </c>
      <c r="BN73" s="32">
        <f t="shared" si="27"/>
        <v>1</v>
      </c>
    </row>
    <row r="74" spans="1:66" x14ac:dyDescent="0.2">
      <c r="A74" s="323"/>
      <c r="B74" s="530"/>
      <c r="C74" s="247"/>
      <c r="D74" s="247" t="str">
        <f t="shared" si="16"/>
        <v/>
      </c>
      <c r="E74" s="320" t="str">
        <f t="shared" si="17"/>
        <v>&lt; Error</v>
      </c>
      <c r="F74" s="120">
        <f t="shared" si="18"/>
        <v>0</v>
      </c>
      <c r="G74" s="118">
        <f t="shared" si="0"/>
        <v>62</v>
      </c>
      <c r="H74" s="117"/>
      <c r="I74" s="292"/>
      <c r="J74" s="87"/>
      <c r="K74" s="294"/>
      <c r="L74" s="293"/>
      <c r="M74" s="40"/>
      <c r="N74" s="77"/>
      <c r="O74" s="295"/>
      <c r="P74" s="88"/>
      <c r="Q74" s="88"/>
      <c r="R74" s="104"/>
      <c r="S74" s="730"/>
      <c r="T74" s="88"/>
      <c r="U74" s="88"/>
      <c r="V74" s="88"/>
      <c r="W74" s="89"/>
      <c r="X74" s="87"/>
      <c r="Y74" s="77"/>
      <c r="Z74" s="90"/>
      <c r="AA74" s="96">
        <f t="shared" si="2"/>
        <v>62</v>
      </c>
      <c r="AB74" s="505">
        <f t="shared" si="19"/>
        <v>0</v>
      </c>
      <c r="AC74" s="500">
        <f t="shared" si="13"/>
        <v>0</v>
      </c>
      <c r="AD74" s="159">
        <f t="shared" si="14"/>
        <v>0</v>
      </c>
      <c r="AE74" s="8"/>
      <c r="AF74" s="870" t="str">
        <f t="shared" si="3"/>
        <v xml:space="preserve"> </v>
      </c>
      <c r="AG74" s="32">
        <f t="shared" si="4"/>
        <v>0</v>
      </c>
      <c r="AH74" s="32">
        <f t="shared" si="5"/>
        <v>0</v>
      </c>
      <c r="AR74" s="32">
        <f t="shared" si="6"/>
        <v>0</v>
      </c>
      <c r="AS74" s="32">
        <f t="shared" si="7"/>
        <v>0</v>
      </c>
      <c r="AT74" s="32">
        <f t="shared" si="8"/>
        <v>0</v>
      </c>
      <c r="AU74" s="32">
        <f t="shared" si="9"/>
        <v>0</v>
      </c>
      <c r="AX74" s="254">
        <f t="shared" si="10"/>
        <v>0</v>
      </c>
      <c r="AY74" s="254">
        <f t="shared" si="11"/>
        <v>0</v>
      </c>
      <c r="AZ74" s="32">
        <f t="shared" si="1"/>
        <v>0</v>
      </c>
      <c r="BB74" s="32">
        <f t="shared" si="20"/>
        <v>0</v>
      </c>
      <c r="BC74" s="341">
        <f t="shared" si="21"/>
        <v>0</v>
      </c>
      <c r="BD74" s="95">
        <f t="shared" si="15"/>
        <v>0</v>
      </c>
      <c r="BE74" s="95">
        <f t="shared" si="22"/>
        <v>0</v>
      </c>
      <c r="BF74" s="718">
        <f t="shared" si="12"/>
        <v>0</v>
      </c>
      <c r="BG74" s="79"/>
      <c r="BH74" s="9"/>
      <c r="BJ74" s="32">
        <f t="shared" si="23"/>
        <v>0</v>
      </c>
      <c r="BK74" s="32">
        <f t="shared" si="24"/>
        <v>1</v>
      </c>
      <c r="BL74" s="32">
        <f t="shared" si="25"/>
        <v>0</v>
      </c>
      <c r="BM74" s="32">
        <f t="shared" si="26"/>
        <v>0</v>
      </c>
      <c r="BN74" s="32">
        <f t="shared" si="27"/>
        <v>1</v>
      </c>
    </row>
    <row r="75" spans="1:66" x14ac:dyDescent="0.2">
      <c r="A75" s="323"/>
      <c r="B75" s="530"/>
      <c r="C75" s="247"/>
      <c r="D75" s="247" t="str">
        <f t="shared" si="16"/>
        <v/>
      </c>
      <c r="E75" s="320" t="str">
        <f t="shared" si="17"/>
        <v>&lt; Error</v>
      </c>
      <c r="F75" s="120">
        <f t="shared" si="18"/>
        <v>0</v>
      </c>
      <c r="G75" s="118">
        <f t="shared" si="0"/>
        <v>63</v>
      </c>
      <c r="H75" s="117"/>
      <c r="I75" s="292"/>
      <c r="J75" s="87"/>
      <c r="K75" s="294"/>
      <c r="L75" s="293"/>
      <c r="M75" s="40"/>
      <c r="N75" s="77"/>
      <c r="O75" s="295"/>
      <c r="P75" s="88"/>
      <c r="Q75" s="88"/>
      <c r="R75" s="104"/>
      <c r="S75" s="730"/>
      <c r="T75" s="88"/>
      <c r="U75" s="88"/>
      <c r="V75" s="88"/>
      <c r="W75" s="89"/>
      <c r="X75" s="87"/>
      <c r="Y75" s="77"/>
      <c r="Z75" s="90"/>
      <c r="AA75" s="96">
        <f t="shared" si="2"/>
        <v>63</v>
      </c>
      <c r="AB75" s="505">
        <f t="shared" si="19"/>
        <v>0</v>
      </c>
      <c r="AC75" s="500">
        <f t="shared" si="13"/>
        <v>0</v>
      </c>
      <c r="AD75" s="159">
        <f t="shared" si="14"/>
        <v>0</v>
      </c>
      <c r="AE75" s="8"/>
      <c r="AF75" s="870" t="str">
        <f t="shared" si="3"/>
        <v xml:space="preserve"> </v>
      </c>
      <c r="AG75" s="32">
        <f t="shared" si="4"/>
        <v>0</v>
      </c>
      <c r="AH75" s="32">
        <f t="shared" si="5"/>
        <v>0</v>
      </c>
      <c r="AR75" s="32">
        <f t="shared" si="6"/>
        <v>0</v>
      </c>
      <c r="AS75" s="32">
        <f t="shared" si="7"/>
        <v>0</v>
      </c>
      <c r="AT75" s="32">
        <f t="shared" si="8"/>
        <v>0</v>
      </c>
      <c r="AU75" s="32">
        <f t="shared" si="9"/>
        <v>0</v>
      </c>
      <c r="AX75" s="254">
        <f t="shared" si="10"/>
        <v>0</v>
      </c>
      <c r="AY75" s="254">
        <f t="shared" si="11"/>
        <v>0</v>
      </c>
      <c r="AZ75" s="32">
        <f t="shared" si="1"/>
        <v>0</v>
      </c>
      <c r="BB75" s="32">
        <f t="shared" si="20"/>
        <v>0</v>
      </c>
      <c r="BC75" s="341">
        <f t="shared" si="21"/>
        <v>0</v>
      </c>
      <c r="BD75" s="95">
        <f t="shared" si="15"/>
        <v>0</v>
      </c>
      <c r="BE75" s="95">
        <f t="shared" si="22"/>
        <v>0</v>
      </c>
      <c r="BF75" s="718">
        <f t="shared" si="12"/>
        <v>0</v>
      </c>
      <c r="BG75" s="79"/>
      <c r="BH75" s="9"/>
      <c r="BJ75" s="32">
        <f t="shared" si="23"/>
        <v>0</v>
      </c>
      <c r="BK75" s="32">
        <f t="shared" si="24"/>
        <v>1</v>
      </c>
      <c r="BL75" s="32">
        <f t="shared" si="25"/>
        <v>0</v>
      </c>
      <c r="BM75" s="32">
        <f t="shared" si="26"/>
        <v>0</v>
      </c>
      <c r="BN75" s="32">
        <f t="shared" si="27"/>
        <v>1</v>
      </c>
    </row>
    <row r="76" spans="1:66" x14ac:dyDescent="0.2">
      <c r="A76" s="323"/>
      <c r="B76" s="530"/>
      <c r="C76" s="247"/>
      <c r="D76" s="247" t="str">
        <f t="shared" si="16"/>
        <v/>
      </c>
      <c r="E76" s="320" t="str">
        <f t="shared" si="17"/>
        <v>&lt; Error</v>
      </c>
      <c r="F76" s="120">
        <f t="shared" si="18"/>
        <v>0</v>
      </c>
      <c r="G76" s="118">
        <f t="shared" si="0"/>
        <v>64</v>
      </c>
      <c r="H76" s="117"/>
      <c r="I76" s="292"/>
      <c r="J76" s="87"/>
      <c r="K76" s="294"/>
      <c r="L76" s="293"/>
      <c r="M76" s="40"/>
      <c r="N76" s="77"/>
      <c r="O76" s="295"/>
      <c r="P76" s="88"/>
      <c r="Q76" s="88"/>
      <c r="R76" s="104"/>
      <c r="S76" s="730"/>
      <c r="T76" s="88"/>
      <c r="U76" s="88"/>
      <c r="V76" s="88"/>
      <c r="W76" s="89"/>
      <c r="X76" s="87"/>
      <c r="Y76" s="77"/>
      <c r="Z76" s="90"/>
      <c r="AA76" s="96">
        <f t="shared" si="2"/>
        <v>64</v>
      </c>
      <c r="AB76" s="505">
        <f t="shared" si="19"/>
        <v>0</v>
      </c>
      <c r="AC76" s="500">
        <f t="shared" si="13"/>
        <v>0</v>
      </c>
      <c r="AD76" s="159">
        <f t="shared" si="14"/>
        <v>0</v>
      </c>
      <c r="AE76" s="8"/>
      <c r="AF76" s="870" t="str">
        <f t="shared" si="3"/>
        <v xml:space="preserve"> </v>
      </c>
      <c r="AG76" s="32">
        <f t="shared" si="4"/>
        <v>0</v>
      </c>
      <c r="AH76" s="32">
        <f t="shared" si="5"/>
        <v>0</v>
      </c>
      <c r="AR76" s="32">
        <f t="shared" si="6"/>
        <v>0</v>
      </c>
      <c r="AS76" s="32">
        <f t="shared" si="7"/>
        <v>0</v>
      </c>
      <c r="AT76" s="32">
        <f t="shared" si="8"/>
        <v>0</v>
      </c>
      <c r="AU76" s="32">
        <f t="shared" si="9"/>
        <v>0</v>
      </c>
      <c r="AX76" s="254">
        <f t="shared" si="10"/>
        <v>0</v>
      </c>
      <c r="AY76" s="254">
        <f t="shared" si="11"/>
        <v>0</v>
      </c>
      <c r="AZ76" s="32">
        <f t="shared" si="1"/>
        <v>0</v>
      </c>
      <c r="BB76" s="32">
        <f t="shared" si="20"/>
        <v>0</v>
      </c>
      <c r="BC76" s="341">
        <f t="shared" si="21"/>
        <v>0</v>
      </c>
      <c r="BD76" s="95">
        <f t="shared" si="15"/>
        <v>0</v>
      </c>
      <c r="BE76" s="95">
        <f t="shared" si="22"/>
        <v>0</v>
      </c>
      <c r="BF76" s="718">
        <f t="shared" si="12"/>
        <v>0</v>
      </c>
      <c r="BG76" s="79"/>
      <c r="BH76" s="9"/>
      <c r="BJ76" s="32">
        <f t="shared" si="23"/>
        <v>0</v>
      </c>
      <c r="BK76" s="32">
        <f t="shared" si="24"/>
        <v>1</v>
      </c>
      <c r="BL76" s="32">
        <f t="shared" si="25"/>
        <v>0</v>
      </c>
      <c r="BM76" s="32">
        <f t="shared" si="26"/>
        <v>0</v>
      </c>
      <c r="BN76" s="32">
        <f t="shared" si="27"/>
        <v>1</v>
      </c>
    </row>
    <row r="77" spans="1:66" x14ac:dyDescent="0.2">
      <c r="A77" s="323"/>
      <c r="B77" s="530"/>
      <c r="C77" s="247"/>
      <c r="D77" s="247" t="str">
        <f t="shared" si="16"/>
        <v/>
      </c>
      <c r="E77" s="320" t="str">
        <f t="shared" si="17"/>
        <v>&lt; Error</v>
      </c>
      <c r="F77" s="120">
        <f t="shared" ref="F77:F140" si="28">IF(ISBLANK(H77),0,VLOOKUP(TRIM(H77),AllVarieties,4,FALSE))</f>
        <v>0</v>
      </c>
      <c r="G77" s="118">
        <f t="shared" ref="G77:G140" si="29">ROW()-DPline</f>
        <v>65</v>
      </c>
      <c r="H77" s="117"/>
      <c r="I77" s="292"/>
      <c r="J77" s="87"/>
      <c r="K77" s="294"/>
      <c r="L77" s="293"/>
      <c r="M77" s="40"/>
      <c r="N77" s="77"/>
      <c r="O77" s="295"/>
      <c r="P77" s="88"/>
      <c r="Q77" s="88"/>
      <c r="R77" s="104"/>
      <c r="S77" s="730"/>
      <c r="T77" s="88"/>
      <c r="U77" s="88"/>
      <c r="V77" s="88"/>
      <c r="W77" s="89"/>
      <c r="X77" s="87"/>
      <c r="Y77" s="77"/>
      <c r="Z77" s="90"/>
      <c r="AA77" s="96">
        <f t="shared" si="2"/>
        <v>65</v>
      </c>
      <c r="AB77" s="505">
        <f t="shared" si="19"/>
        <v>0</v>
      </c>
      <c r="AC77" s="500">
        <f t="shared" si="13"/>
        <v>0</v>
      </c>
      <c r="AD77" s="159">
        <f t="shared" ref="AD77:AD140" si="30">+AC77*PDArate</f>
        <v>0</v>
      </c>
      <c r="AE77" s="8"/>
      <c r="AF77" s="870" t="str">
        <f t="shared" si="3"/>
        <v xml:space="preserve"> </v>
      </c>
      <c r="AG77" s="32">
        <f t="shared" si="4"/>
        <v>0</v>
      </c>
      <c r="AH77" s="32">
        <f t="shared" si="5"/>
        <v>0</v>
      </c>
      <c r="AR77" s="32">
        <f t="shared" si="6"/>
        <v>0</v>
      </c>
      <c r="AS77" s="32">
        <f t="shared" si="7"/>
        <v>0</v>
      </c>
      <c r="AT77" s="32">
        <f t="shared" si="8"/>
        <v>0</v>
      </c>
      <c r="AU77" s="32">
        <f t="shared" si="9"/>
        <v>0</v>
      </c>
      <c r="AX77" s="254">
        <f t="shared" si="10"/>
        <v>0</v>
      </c>
      <c r="AY77" s="254">
        <f t="shared" si="11"/>
        <v>0</v>
      </c>
      <c r="AZ77" s="32">
        <f t="shared" ref="AZ77:AZ140" si="31">IF(J77+K77 &gt; 0, 1, 0)</f>
        <v>0</v>
      </c>
      <c r="BB77" s="32">
        <f t="shared" si="20"/>
        <v>0</v>
      </c>
      <c r="BC77" s="341">
        <f t="shared" si="21"/>
        <v>0</v>
      </c>
      <c r="BD77" s="95">
        <f t="shared" si="15"/>
        <v>0</v>
      </c>
      <c r="BE77" s="95">
        <f t="shared" si="22"/>
        <v>0</v>
      </c>
      <c r="BF77" s="718">
        <f t="shared" ref="BF77:BF140" si="32">+BE77*PDArate</f>
        <v>0</v>
      </c>
      <c r="BG77" s="79"/>
      <c r="BH77" s="9"/>
      <c r="BJ77" s="32">
        <f t="shared" si="23"/>
        <v>0</v>
      </c>
      <c r="BK77" s="32">
        <f t="shared" si="24"/>
        <v>1</v>
      </c>
      <c r="BL77" s="32">
        <f t="shared" si="25"/>
        <v>0</v>
      </c>
      <c r="BM77" s="32">
        <f t="shared" si="26"/>
        <v>0</v>
      </c>
      <c r="BN77" s="32">
        <f t="shared" si="27"/>
        <v>1</v>
      </c>
    </row>
    <row r="78" spans="1:66" x14ac:dyDescent="0.2">
      <c r="A78" s="323"/>
      <c r="B78" s="530"/>
      <c r="C78" s="247"/>
      <c r="D78" s="247" t="str">
        <f t="shared" si="16"/>
        <v/>
      </c>
      <c r="E78" s="320" t="str">
        <f t="shared" si="17"/>
        <v>&lt; Error</v>
      </c>
      <c r="F78" s="120">
        <f t="shared" si="28"/>
        <v>0</v>
      </c>
      <c r="G78" s="118">
        <f t="shared" si="29"/>
        <v>66</v>
      </c>
      <c r="H78" s="117"/>
      <c r="I78" s="292"/>
      <c r="J78" s="87"/>
      <c r="K78" s="294"/>
      <c r="L78" s="293"/>
      <c r="M78" s="40"/>
      <c r="N78" s="77"/>
      <c r="O78" s="295"/>
      <c r="P78" s="88"/>
      <c r="Q78" s="88"/>
      <c r="R78" s="104"/>
      <c r="S78" s="730"/>
      <c r="T78" s="88"/>
      <c r="U78" s="88"/>
      <c r="V78" s="88"/>
      <c r="W78" s="89"/>
      <c r="X78" s="87"/>
      <c r="Y78" s="77"/>
      <c r="Z78" s="90"/>
      <c r="AA78" s="96">
        <f t="shared" ref="AA78:AA141" si="33">+G78</f>
        <v>66</v>
      </c>
      <c r="AB78" s="505">
        <f t="shared" si="19"/>
        <v>0</v>
      </c>
      <c r="AC78" s="500">
        <f t="shared" ref="AC78:AC141" si="34">+AX78+AY78</f>
        <v>0</v>
      </c>
      <c r="AD78" s="159">
        <f t="shared" si="30"/>
        <v>0</v>
      </c>
      <c r="AE78" s="8"/>
      <c r="AF78" s="870" t="str">
        <f t="shared" ref="AF78:AF141" si="35">IF(AG78+AH78=1,"Enter both columns 5 and 16.", " ")</f>
        <v xml:space="preserve"> </v>
      </c>
      <c r="AG78" s="32">
        <f t="shared" ref="AG78:AG141" si="36">IF(L78+M78+N78+O78+W78 &gt; 0, 1, 0)</f>
        <v>0</v>
      </c>
      <c r="AH78" s="32">
        <f t="shared" ref="AH78:AH141" si="37">IF(AX78 &gt; 0, 1, 0)</f>
        <v>0</v>
      </c>
      <c r="AR78" s="32">
        <f t="shared" ref="AR78:AR141" si="38">IF(ISNA(+F78), 1, 0)</f>
        <v>0</v>
      </c>
      <c r="AS78" s="32">
        <f t="shared" ref="AS78:AS141" si="39">IF(ISERR(+F78), 1, 0)</f>
        <v>0</v>
      </c>
      <c r="AT78" s="32">
        <f t="shared" ref="AT78:AT141" si="40">IF(ISERR(+AC78), 1, 0)</f>
        <v>0</v>
      </c>
      <c r="AU78" s="32">
        <f t="shared" ref="AU78:AU141" si="41">IF(ISERR(+AD78), 1, 0)</f>
        <v>0</v>
      </c>
      <c r="AX78" s="254">
        <f t="shared" ref="AX78:AX141" si="42">ROUND(L78,1)*W78</f>
        <v>0</v>
      </c>
      <c r="AY78" s="254">
        <f t="shared" ref="AY78:AY141" si="43">ROUND(X78,1)*Z78</f>
        <v>0</v>
      </c>
      <c r="AZ78" s="32">
        <f t="shared" si="31"/>
        <v>0</v>
      </c>
      <c r="BB78" s="32">
        <f t="shared" si="20"/>
        <v>0</v>
      </c>
      <c r="BC78" s="341">
        <f t="shared" si="21"/>
        <v>0</v>
      </c>
      <c r="BD78" s="95">
        <f t="shared" si="15"/>
        <v>0</v>
      </c>
      <c r="BE78" s="95">
        <f t="shared" si="22"/>
        <v>0</v>
      </c>
      <c r="BF78" s="718">
        <f t="shared" si="32"/>
        <v>0</v>
      </c>
      <c r="BG78" s="79"/>
      <c r="BH78" s="9"/>
      <c r="BJ78" s="32">
        <f t="shared" si="23"/>
        <v>0</v>
      </c>
      <c r="BK78" s="32">
        <f t="shared" si="24"/>
        <v>1</v>
      </c>
      <c r="BL78" s="32">
        <f t="shared" si="25"/>
        <v>0</v>
      </c>
      <c r="BM78" s="32">
        <f t="shared" si="26"/>
        <v>0</v>
      </c>
      <c r="BN78" s="32">
        <f t="shared" si="27"/>
        <v>1</v>
      </c>
    </row>
    <row r="79" spans="1:66" x14ac:dyDescent="0.2">
      <c r="A79" s="323"/>
      <c r="B79" s="530"/>
      <c r="C79" s="247"/>
      <c r="D79" s="247" t="str">
        <f t="shared" si="16"/>
        <v/>
      </c>
      <c r="E79" s="320" t="str">
        <f t="shared" si="17"/>
        <v>&lt; Error</v>
      </c>
      <c r="F79" s="120">
        <f t="shared" si="28"/>
        <v>0</v>
      </c>
      <c r="G79" s="118">
        <f t="shared" si="29"/>
        <v>67</v>
      </c>
      <c r="H79" s="117"/>
      <c r="I79" s="292"/>
      <c r="J79" s="87"/>
      <c r="K79" s="294"/>
      <c r="L79" s="293"/>
      <c r="M79" s="40"/>
      <c r="N79" s="77"/>
      <c r="O79" s="295"/>
      <c r="P79" s="88"/>
      <c r="Q79" s="88"/>
      <c r="R79" s="104"/>
      <c r="S79" s="730"/>
      <c r="T79" s="88"/>
      <c r="U79" s="88"/>
      <c r="V79" s="88"/>
      <c r="W79" s="89"/>
      <c r="X79" s="87"/>
      <c r="Y79" s="77"/>
      <c r="Z79" s="90"/>
      <c r="AA79" s="96">
        <f t="shared" si="33"/>
        <v>67</v>
      </c>
      <c r="AB79" s="505">
        <f t="shared" si="19"/>
        <v>0</v>
      </c>
      <c r="AC79" s="500">
        <f t="shared" si="34"/>
        <v>0</v>
      </c>
      <c r="AD79" s="159">
        <f t="shared" si="30"/>
        <v>0</v>
      </c>
      <c r="AE79" s="8"/>
      <c r="AF79" s="870" t="str">
        <f t="shared" si="35"/>
        <v xml:space="preserve"> </v>
      </c>
      <c r="AG79" s="32">
        <f t="shared" si="36"/>
        <v>0</v>
      </c>
      <c r="AH79" s="32">
        <f t="shared" si="37"/>
        <v>0</v>
      </c>
      <c r="AR79" s="32">
        <f t="shared" si="38"/>
        <v>0</v>
      </c>
      <c r="AS79" s="32">
        <f t="shared" si="39"/>
        <v>0</v>
      </c>
      <c r="AT79" s="32">
        <f t="shared" si="40"/>
        <v>0</v>
      </c>
      <c r="AU79" s="32">
        <f t="shared" si="41"/>
        <v>0</v>
      </c>
      <c r="AX79" s="254">
        <f t="shared" si="42"/>
        <v>0</v>
      </c>
      <c r="AY79" s="254">
        <f t="shared" si="43"/>
        <v>0</v>
      </c>
      <c r="AZ79" s="32">
        <f t="shared" si="31"/>
        <v>0</v>
      </c>
      <c r="BB79" s="32">
        <f t="shared" si="20"/>
        <v>0</v>
      </c>
      <c r="BC79" s="341">
        <f t="shared" si="21"/>
        <v>0</v>
      </c>
      <c r="BD79" s="95">
        <f t="shared" si="15"/>
        <v>0</v>
      </c>
      <c r="BE79" s="95">
        <f t="shared" si="22"/>
        <v>0</v>
      </c>
      <c r="BF79" s="718">
        <f t="shared" si="32"/>
        <v>0</v>
      </c>
      <c r="BG79" s="79"/>
      <c r="BH79" s="9"/>
      <c r="BJ79" s="32">
        <f t="shared" si="23"/>
        <v>0</v>
      </c>
      <c r="BK79" s="32">
        <f t="shared" si="24"/>
        <v>1</v>
      </c>
      <c r="BL79" s="32">
        <f t="shared" si="25"/>
        <v>0</v>
      </c>
      <c r="BM79" s="32">
        <f t="shared" si="26"/>
        <v>0</v>
      </c>
      <c r="BN79" s="32">
        <f t="shared" si="27"/>
        <v>1</v>
      </c>
    </row>
    <row r="80" spans="1:66" x14ac:dyDescent="0.2">
      <c r="A80" s="323"/>
      <c r="B80" s="530"/>
      <c r="C80" s="247"/>
      <c r="D80" s="247" t="str">
        <f t="shared" si="16"/>
        <v/>
      </c>
      <c r="E80" s="320" t="str">
        <f t="shared" si="17"/>
        <v>&lt; Error</v>
      </c>
      <c r="F80" s="120">
        <f t="shared" si="28"/>
        <v>0</v>
      </c>
      <c r="G80" s="118">
        <f t="shared" si="29"/>
        <v>68</v>
      </c>
      <c r="H80" s="117"/>
      <c r="I80" s="292"/>
      <c r="J80" s="87"/>
      <c r="K80" s="294"/>
      <c r="L80" s="293"/>
      <c r="M80" s="40"/>
      <c r="N80" s="77"/>
      <c r="O80" s="295"/>
      <c r="P80" s="88"/>
      <c r="Q80" s="88"/>
      <c r="R80" s="104"/>
      <c r="S80" s="730"/>
      <c r="T80" s="88"/>
      <c r="U80" s="88"/>
      <c r="V80" s="88"/>
      <c r="W80" s="89"/>
      <c r="X80" s="87"/>
      <c r="Y80" s="77"/>
      <c r="Z80" s="90"/>
      <c r="AA80" s="96">
        <f t="shared" si="33"/>
        <v>68</v>
      </c>
      <c r="AB80" s="505">
        <f t="shared" si="19"/>
        <v>0</v>
      </c>
      <c r="AC80" s="500">
        <f t="shared" si="34"/>
        <v>0</v>
      </c>
      <c r="AD80" s="159">
        <f t="shared" si="30"/>
        <v>0</v>
      </c>
      <c r="AE80" s="8"/>
      <c r="AF80" s="870" t="str">
        <f t="shared" si="35"/>
        <v xml:space="preserve"> </v>
      </c>
      <c r="AG80" s="32">
        <f t="shared" si="36"/>
        <v>0</v>
      </c>
      <c r="AH80" s="32">
        <f t="shared" si="37"/>
        <v>0</v>
      </c>
      <c r="AR80" s="32">
        <f t="shared" si="38"/>
        <v>0</v>
      </c>
      <c r="AS80" s="32">
        <f t="shared" si="39"/>
        <v>0</v>
      </c>
      <c r="AT80" s="32">
        <f t="shared" si="40"/>
        <v>0</v>
      </c>
      <c r="AU80" s="32">
        <f t="shared" si="41"/>
        <v>0</v>
      </c>
      <c r="AX80" s="254">
        <f t="shared" si="42"/>
        <v>0</v>
      </c>
      <c r="AY80" s="254">
        <f t="shared" si="43"/>
        <v>0</v>
      </c>
      <c r="AZ80" s="32">
        <f t="shared" si="31"/>
        <v>0</v>
      </c>
      <c r="BB80" s="32">
        <f t="shared" si="20"/>
        <v>0</v>
      </c>
      <c r="BC80" s="341">
        <f t="shared" si="21"/>
        <v>0</v>
      </c>
      <c r="BD80" s="95">
        <f t="shared" ref="BD80:BD143" si="44">IF(VALUE(I80)&lt;1,0,IF(VALUE(I80)&gt;17,0,VLOOKUP(VALUE(F80),T10Value,VALUE(I80)+1,FALSE)))</f>
        <v>0</v>
      </c>
      <c r="BE80" s="95">
        <f t="shared" si="22"/>
        <v>0</v>
      </c>
      <c r="BF80" s="718">
        <f t="shared" si="32"/>
        <v>0</v>
      </c>
      <c r="BG80" s="79"/>
      <c r="BH80" s="9"/>
      <c r="BJ80" s="32">
        <f t="shared" si="23"/>
        <v>0</v>
      </c>
      <c r="BK80" s="32">
        <f t="shared" si="24"/>
        <v>1</v>
      </c>
      <c r="BL80" s="32">
        <f t="shared" si="25"/>
        <v>0</v>
      </c>
      <c r="BM80" s="32">
        <f t="shared" si="26"/>
        <v>0</v>
      </c>
      <c r="BN80" s="32">
        <f t="shared" si="27"/>
        <v>1</v>
      </c>
    </row>
    <row r="81" spans="1:66" x14ac:dyDescent="0.2">
      <c r="A81" s="323"/>
      <c r="B81" s="530"/>
      <c r="C81" s="247"/>
      <c r="D81" s="247" t="str">
        <f t="shared" ref="D81:D144" si="45">IF(AND(L81&lt;J81,C81="", OR(L81="", L81=0)),1,"")</f>
        <v/>
      </c>
      <c r="E81" s="320" t="str">
        <f t="shared" ref="E81:E144" si="46">IF(+BN81+BM81&gt;0,"&lt; Error"," ")</f>
        <v>&lt; Error</v>
      </c>
      <c r="F81" s="120">
        <f t="shared" si="28"/>
        <v>0</v>
      </c>
      <c r="G81" s="118">
        <f t="shared" si="29"/>
        <v>69</v>
      </c>
      <c r="H81" s="117"/>
      <c r="I81" s="292"/>
      <c r="J81" s="87"/>
      <c r="K81" s="294"/>
      <c r="L81" s="293"/>
      <c r="M81" s="40"/>
      <c r="N81" s="77"/>
      <c r="O81" s="295"/>
      <c r="P81" s="88"/>
      <c r="Q81" s="88"/>
      <c r="R81" s="104"/>
      <c r="S81" s="730"/>
      <c r="T81" s="88"/>
      <c r="U81" s="88"/>
      <c r="V81" s="88"/>
      <c r="W81" s="89"/>
      <c r="X81" s="87"/>
      <c r="Y81" s="77"/>
      <c r="Z81" s="90"/>
      <c r="AA81" s="96">
        <f t="shared" si="33"/>
        <v>69</v>
      </c>
      <c r="AB81" s="505">
        <f t="shared" ref="AB81:AB144" si="47">C81*BJ81</f>
        <v>0</v>
      </c>
      <c r="AC81" s="500">
        <f t="shared" si="34"/>
        <v>0</v>
      </c>
      <c r="AD81" s="159">
        <f t="shared" si="30"/>
        <v>0</v>
      </c>
      <c r="AE81" s="8"/>
      <c r="AF81" s="870" t="str">
        <f t="shared" si="35"/>
        <v xml:space="preserve"> </v>
      </c>
      <c r="AG81" s="32">
        <f t="shared" si="36"/>
        <v>0</v>
      </c>
      <c r="AH81" s="32">
        <f t="shared" si="37"/>
        <v>0</v>
      </c>
      <c r="AR81" s="32">
        <f t="shared" si="38"/>
        <v>0</v>
      </c>
      <c r="AS81" s="32">
        <f t="shared" si="39"/>
        <v>0</v>
      </c>
      <c r="AT81" s="32">
        <f t="shared" si="40"/>
        <v>0</v>
      </c>
      <c r="AU81" s="32">
        <f t="shared" si="41"/>
        <v>0</v>
      </c>
      <c r="AX81" s="254">
        <f t="shared" si="42"/>
        <v>0</v>
      </c>
      <c r="AY81" s="254">
        <f t="shared" si="43"/>
        <v>0</v>
      </c>
      <c r="AZ81" s="32">
        <f t="shared" si="31"/>
        <v>0</v>
      </c>
      <c r="BB81" s="32">
        <f t="shared" ref="BB81:BB144" si="48">IF(+BC81&gt;0,IF(+BE81&lt;=0,1,0),0)</f>
        <v>0</v>
      </c>
      <c r="BC81" s="341">
        <f t="shared" ref="BC81:BC144" si="49">IF(+D81=1,IF(J81&gt;0, +J81, 0),0)</f>
        <v>0</v>
      </c>
      <c r="BD81" s="95">
        <f t="shared" si="44"/>
        <v>0</v>
      </c>
      <c r="BE81" s="95">
        <f t="shared" ref="BE81:BE144" si="50">ROUND(+BC81,1)*BD81</f>
        <v>0</v>
      </c>
      <c r="BF81" s="718">
        <f t="shared" si="32"/>
        <v>0</v>
      </c>
      <c r="BG81" s="79"/>
      <c r="BH81" s="9"/>
      <c r="BJ81" s="32">
        <f t="shared" ref="BJ81:BJ144" si="51">IF(J81+L81+M81=J81,0,IF(J81-L81-0.09&gt;0,IF(J81-L81&lt;=0.1*J81,J81-L81,0),0))</f>
        <v>0</v>
      </c>
      <c r="BK81" s="32">
        <f t="shared" ref="BK81:BK144" si="52">IF(L81+M81+J81+X81&lt;=0,1,IF(L81+M81+X81&gt;0,1,0))</f>
        <v>1</v>
      </c>
      <c r="BL81" s="32">
        <f t="shared" ref="BL81:BL144" si="53">IF(+BJ81&gt;0,1,0)</f>
        <v>0</v>
      </c>
      <c r="BM81" s="32">
        <f t="shared" ref="BM81:BM144" si="54">IF(ISNUMBER(C81),IF(2*BL81-C81&lt;0,1,IF(2*BL81-C81&gt;2,1,0)),IF(ISBLANK(C81),0,1))</f>
        <v>0</v>
      </c>
      <c r="BN81" s="32">
        <f t="shared" ref="BN81:BN144" si="55">IF(ISNUMBER(D81),IF(2*AG81-D81=1,1,IF(+D81=0,0, IF(+D81=1,0,1))),IF(ISBLANK(D81),0,1))</f>
        <v>1</v>
      </c>
    </row>
    <row r="82" spans="1:66" x14ac:dyDescent="0.2">
      <c r="A82" s="323"/>
      <c r="B82" s="530"/>
      <c r="C82" s="247"/>
      <c r="D82" s="247" t="str">
        <f t="shared" si="45"/>
        <v/>
      </c>
      <c r="E82" s="320" t="str">
        <f t="shared" si="46"/>
        <v>&lt; Error</v>
      </c>
      <c r="F82" s="120">
        <f t="shared" si="28"/>
        <v>0</v>
      </c>
      <c r="G82" s="118">
        <f t="shared" si="29"/>
        <v>70</v>
      </c>
      <c r="H82" s="117"/>
      <c r="I82" s="292"/>
      <c r="J82" s="87"/>
      <c r="K82" s="294"/>
      <c r="L82" s="293"/>
      <c r="M82" s="40"/>
      <c r="N82" s="77"/>
      <c r="O82" s="295"/>
      <c r="P82" s="88"/>
      <c r="Q82" s="88"/>
      <c r="R82" s="104"/>
      <c r="S82" s="730"/>
      <c r="T82" s="88"/>
      <c r="U82" s="88"/>
      <c r="V82" s="88"/>
      <c r="W82" s="89"/>
      <c r="X82" s="87"/>
      <c r="Y82" s="77"/>
      <c r="Z82" s="90"/>
      <c r="AA82" s="96">
        <f t="shared" si="33"/>
        <v>70</v>
      </c>
      <c r="AB82" s="505">
        <f t="shared" si="47"/>
        <v>0</v>
      </c>
      <c r="AC82" s="500">
        <f t="shared" si="34"/>
        <v>0</v>
      </c>
      <c r="AD82" s="159">
        <f t="shared" si="30"/>
        <v>0</v>
      </c>
      <c r="AE82" s="8"/>
      <c r="AF82" s="870" t="str">
        <f t="shared" si="35"/>
        <v xml:space="preserve"> </v>
      </c>
      <c r="AG82" s="32">
        <f t="shared" si="36"/>
        <v>0</v>
      </c>
      <c r="AH82" s="32">
        <f t="shared" si="37"/>
        <v>0</v>
      </c>
      <c r="AR82" s="32">
        <f t="shared" si="38"/>
        <v>0</v>
      </c>
      <c r="AS82" s="32">
        <f t="shared" si="39"/>
        <v>0</v>
      </c>
      <c r="AT82" s="32">
        <f t="shared" si="40"/>
        <v>0</v>
      </c>
      <c r="AU82" s="32">
        <f t="shared" si="41"/>
        <v>0</v>
      </c>
      <c r="AX82" s="254">
        <f t="shared" si="42"/>
        <v>0</v>
      </c>
      <c r="AY82" s="254">
        <f t="shared" si="43"/>
        <v>0</v>
      </c>
      <c r="AZ82" s="32">
        <f t="shared" si="31"/>
        <v>0</v>
      </c>
      <c r="BB82" s="32">
        <f t="shared" si="48"/>
        <v>0</v>
      </c>
      <c r="BC82" s="341">
        <f t="shared" si="49"/>
        <v>0</v>
      </c>
      <c r="BD82" s="95">
        <f t="shared" si="44"/>
        <v>0</v>
      </c>
      <c r="BE82" s="95">
        <f t="shared" si="50"/>
        <v>0</v>
      </c>
      <c r="BF82" s="718">
        <f t="shared" si="32"/>
        <v>0</v>
      </c>
      <c r="BG82" s="79"/>
      <c r="BH82" s="9"/>
      <c r="BJ82" s="32">
        <f t="shared" si="51"/>
        <v>0</v>
      </c>
      <c r="BK82" s="32">
        <f t="shared" si="52"/>
        <v>1</v>
      </c>
      <c r="BL82" s="32">
        <f t="shared" si="53"/>
        <v>0</v>
      </c>
      <c r="BM82" s="32">
        <f t="shared" si="54"/>
        <v>0</v>
      </c>
      <c r="BN82" s="32">
        <f t="shared" si="55"/>
        <v>1</v>
      </c>
    </row>
    <row r="83" spans="1:66" x14ac:dyDescent="0.2">
      <c r="A83" s="323"/>
      <c r="B83" s="530"/>
      <c r="C83" s="247"/>
      <c r="D83" s="247" t="str">
        <f t="shared" si="45"/>
        <v/>
      </c>
      <c r="E83" s="320" t="str">
        <f t="shared" si="46"/>
        <v>&lt; Error</v>
      </c>
      <c r="F83" s="120">
        <f t="shared" si="28"/>
        <v>0</v>
      </c>
      <c r="G83" s="118">
        <f t="shared" si="29"/>
        <v>71</v>
      </c>
      <c r="H83" s="117"/>
      <c r="I83" s="292"/>
      <c r="J83" s="87"/>
      <c r="K83" s="294"/>
      <c r="L83" s="293"/>
      <c r="M83" s="40"/>
      <c r="N83" s="77"/>
      <c r="O83" s="295"/>
      <c r="P83" s="88"/>
      <c r="Q83" s="88"/>
      <c r="R83" s="104"/>
      <c r="S83" s="730"/>
      <c r="T83" s="88"/>
      <c r="U83" s="88"/>
      <c r="V83" s="88"/>
      <c r="W83" s="89"/>
      <c r="X83" s="87"/>
      <c r="Y83" s="77"/>
      <c r="Z83" s="90"/>
      <c r="AA83" s="96">
        <f t="shared" si="33"/>
        <v>71</v>
      </c>
      <c r="AB83" s="505">
        <f t="shared" si="47"/>
        <v>0</v>
      </c>
      <c r="AC83" s="500">
        <f t="shared" si="34"/>
        <v>0</v>
      </c>
      <c r="AD83" s="159">
        <f t="shared" si="30"/>
        <v>0</v>
      </c>
      <c r="AE83" s="8"/>
      <c r="AF83" s="870" t="str">
        <f t="shared" si="35"/>
        <v xml:space="preserve"> </v>
      </c>
      <c r="AG83" s="32">
        <f t="shared" si="36"/>
        <v>0</v>
      </c>
      <c r="AH83" s="32">
        <f t="shared" si="37"/>
        <v>0</v>
      </c>
      <c r="AR83" s="32">
        <f t="shared" si="38"/>
        <v>0</v>
      </c>
      <c r="AS83" s="32">
        <f t="shared" si="39"/>
        <v>0</v>
      </c>
      <c r="AT83" s="32">
        <f t="shared" si="40"/>
        <v>0</v>
      </c>
      <c r="AU83" s="32">
        <f t="shared" si="41"/>
        <v>0</v>
      </c>
      <c r="AX83" s="254">
        <f t="shared" si="42"/>
        <v>0</v>
      </c>
      <c r="AY83" s="254">
        <f t="shared" si="43"/>
        <v>0</v>
      </c>
      <c r="AZ83" s="32">
        <f t="shared" si="31"/>
        <v>0</v>
      </c>
      <c r="BB83" s="32">
        <f t="shared" si="48"/>
        <v>0</v>
      </c>
      <c r="BC83" s="341">
        <f t="shared" si="49"/>
        <v>0</v>
      </c>
      <c r="BD83" s="95">
        <f t="shared" si="44"/>
        <v>0</v>
      </c>
      <c r="BE83" s="95">
        <f t="shared" si="50"/>
        <v>0</v>
      </c>
      <c r="BF83" s="718">
        <f t="shared" si="32"/>
        <v>0</v>
      </c>
      <c r="BG83" s="79"/>
      <c r="BH83" s="9"/>
      <c r="BJ83" s="32">
        <f t="shared" si="51"/>
        <v>0</v>
      </c>
      <c r="BK83" s="32">
        <f t="shared" si="52"/>
        <v>1</v>
      </c>
      <c r="BL83" s="32">
        <f t="shared" si="53"/>
        <v>0</v>
      </c>
      <c r="BM83" s="32">
        <f t="shared" si="54"/>
        <v>0</v>
      </c>
      <c r="BN83" s="32">
        <f t="shared" si="55"/>
        <v>1</v>
      </c>
    </row>
    <row r="84" spans="1:66" x14ac:dyDescent="0.2">
      <c r="A84" s="323"/>
      <c r="B84" s="530"/>
      <c r="C84" s="247"/>
      <c r="D84" s="247" t="str">
        <f t="shared" si="45"/>
        <v/>
      </c>
      <c r="E84" s="320" t="str">
        <f t="shared" si="46"/>
        <v>&lt; Error</v>
      </c>
      <c r="F84" s="120">
        <f t="shared" si="28"/>
        <v>0</v>
      </c>
      <c r="G84" s="118">
        <f t="shared" si="29"/>
        <v>72</v>
      </c>
      <c r="H84" s="117"/>
      <c r="I84" s="292"/>
      <c r="J84" s="87"/>
      <c r="K84" s="294"/>
      <c r="L84" s="293"/>
      <c r="M84" s="40"/>
      <c r="N84" s="77"/>
      <c r="O84" s="295"/>
      <c r="P84" s="88"/>
      <c r="Q84" s="88"/>
      <c r="R84" s="104"/>
      <c r="S84" s="730"/>
      <c r="T84" s="88"/>
      <c r="U84" s="88"/>
      <c r="V84" s="88"/>
      <c r="W84" s="89"/>
      <c r="X84" s="87"/>
      <c r="Y84" s="77"/>
      <c r="Z84" s="90"/>
      <c r="AA84" s="96">
        <f t="shared" si="33"/>
        <v>72</v>
      </c>
      <c r="AB84" s="505">
        <f t="shared" si="47"/>
        <v>0</v>
      </c>
      <c r="AC84" s="500">
        <f t="shared" si="34"/>
        <v>0</v>
      </c>
      <c r="AD84" s="159">
        <f t="shared" si="30"/>
        <v>0</v>
      </c>
      <c r="AE84" s="8"/>
      <c r="AF84" s="870" t="str">
        <f t="shared" si="35"/>
        <v xml:space="preserve"> </v>
      </c>
      <c r="AG84" s="32">
        <f t="shared" si="36"/>
        <v>0</v>
      </c>
      <c r="AH84" s="32">
        <f t="shared" si="37"/>
        <v>0</v>
      </c>
      <c r="AR84" s="32">
        <f t="shared" si="38"/>
        <v>0</v>
      </c>
      <c r="AS84" s="32">
        <f t="shared" si="39"/>
        <v>0</v>
      </c>
      <c r="AT84" s="32">
        <f t="shared" si="40"/>
        <v>0</v>
      </c>
      <c r="AU84" s="32">
        <f t="shared" si="41"/>
        <v>0</v>
      </c>
      <c r="AX84" s="254">
        <f t="shared" si="42"/>
        <v>0</v>
      </c>
      <c r="AY84" s="254">
        <f t="shared" si="43"/>
        <v>0</v>
      </c>
      <c r="AZ84" s="32">
        <f t="shared" si="31"/>
        <v>0</v>
      </c>
      <c r="BB84" s="32">
        <f t="shared" si="48"/>
        <v>0</v>
      </c>
      <c r="BC84" s="341">
        <f t="shared" si="49"/>
        <v>0</v>
      </c>
      <c r="BD84" s="95">
        <f t="shared" si="44"/>
        <v>0</v>
      </c>
      <c r="BE84" s="95">
        <f t="shared" si="50"/>
        <v>0</v>
      </c>
      <c r="BF84" s="718">
        <f t="shared" si="32"/>
        <v>0</v>
      </c>
      <c r="BG84" s="79"/>
      <c r="BH84" s="9"/>
      <c r="BJ84" s="32">
        <f t="shared" si="51"/>
        <v>0</v>
      </c>
      <c r="BK84" s="32">
        <f t="shared" si="52"/>
        <v>1</v>
      </c>
      <c r="BL84" s="32">
        <f t="shared" si="53"/>
        <v>0</v>
      </c>
      <c r="BM84" s="32">
        <f t="shared" si="54"/>
        <v>0</v>
      </c>
      <c r="BN84" s="32">
        <f t="shared" si="55"/>
        <v>1</v>
      </c>
    </row>
    <row r="85" spans="1:66" x14ac:dyDescent="0.2">
      <c r="A85" s="323"/>
      <c r="B85" s="530"/>
      <c r="C85" s="247"/>
      <c r="D85" s="247" t="str">
        <f t="shared" si="45"/>
        <v/>
      </c>
      <c r="E85" s="320" t="str">
        <f t="shared" si="46"/>
        <v>&lt; Error</v>
      </c>
      <c r="F85" s="120">
        <f t="shared" si="28"/>
        <v>0</v>
      </c>
      <c r="G85" s="118">
        <f t="shared" si="29"/>
        <v>73</v>
      </c>
      <c r="H85" s="117"/>
      <c r="I85" s="292"/>
      <c r="J85" s="87"/>
      <c r="K85" s="294"/>
      <c r="L85" s="293"/>
      <c r="M85" s="40"/>
      <c r="N85" s="77"/>
      <c r="O85" s="295"/>
      <c r="P85" s="88"/>
      <c r="Q85" s="88"/>
      <c r="R85" s="104"/>
      <c r="S85" s="730"/>
      <c r="T85" s="88"/>
      <c r="U85" s="88"/>
      <c r="V85" s="88"/>
      <c r="W85" s="89"/>
      <c r="X85" s="87"/>
      <c r="Y85" s="77"/>
      <c r="Z85" s="90"/>
      <c r="AA85" s="96">
        <f t="shared" si="33"/>
        <v>73</v>
      </c>
      <c r="AB85" s="505">
        <f t="shared" si="47"/>
        <v>0</v>
      </c>
      <c r="AC85" s="500">
        <f t="shared" si="34"/>
        <v>0</v>
      </c>
      <c r="AD85" s="159">
        <f t="shared" si="30"/>
        <v>0</v>
      </c>
      <c r="AE85" s="8"/>
      <c r="AF85" s="870" t="str">
        <f t="shared" si="35"/>
        <v xml:space="preserve"> </v>
      </c>
      <c r="AG85" s="32">
        <f t="shared" si="36"/>
        <v>0</v>
      </c>
      <c r="AH85" s="32">
        <f t="shared" si="37"/>
        <v>0</v>
      </c>
      <c r="AR85" s="32">
        <f t="shared" si="38"/>
        <v>0</v>
      </c>
      <c r="AS85" s="32">
        <f t="shared" si="39"/>
        <v>0</v>
      </c>
      <c r="AT85" s="32">
        <f t="shared" si="40"/>
        <v>0</v>
      </c>
      <c r="AU85" s="32">
        <f t="shared" si="41"/>
        <v>0</v>
      </c>
      <c r="AX85" s="254">
        <f t="shared" si="42"/>
        <v>0</v>
      </c>
      <c r="AY85" s="254">
        <f t="shared" si="43"/>
        <v>0</v>
      </c>
      <c r="AZ85" s="32">
        <f t="shared" si="31"/>
        <v>0</v>
      </c>
      <c r="BB85" s="32">
        <f t="shared" si="48"/>
        <v>0</v>
      </c>
      <c r="BC85" s="341">
        <f t="shared" si="49"/>
        <v>0</v>
      </c>
      <c r="BD85" s="95">
        <f t="shared" si="44"/>
        <v>0</v>
      </c>
      <c r="BE85" s="95">
        <f t="shared" si="50"/>
        <v>0</v>
      </c>
      <c r="BF85" s="718">
        <f t="shared" si="32"/>
        <v>0</v>
      </c>
      <c r="BG85" s="79"/>
      <c r="BH85" s="9"/>
      <c r="BJ85" s="32">
        <f t="shared" si="51"/>
        <v>0</v>
      </c>
      <c r="BK85" s="32">
        <f t="shared" si="52"/>
        <v>1</v>
      </c>
      <c r="BL85" s="32">
        <f t="shared" si="53"/>
        <v>0</v>
      </c>
      <c r="BM85" s="32">
        <f t="shared" si="54"/>
        <v>0</v>
      </c>
      <c r="BN85" s="32">
        <f t="shared" si="55"/>
        <v>1</v>
      </c>
    </row>
    <row r="86" spans="1:66" x14ac:dyDescent="0.2">
      <c r="A86" s="323"/>
      <c r="B86" s="530"/>
      <c r="C86" s="247"/>
      <c r="D86" s="247" t="str">
        <f t="shared" si="45"/>
        <v/>
      </c>
      <c r="E86" s="320" t="str">
        <f t="shared" si="46"/>
        <v>&lt; Error</v>
      </c>
      <c r="F86" s="120">
        <f t="shared" si="28"/>
        <v>0</v>
      </c>
      <c r="G86" s="118">
        <f t="shared" si="29"/>
        <v>74</v>
      </c>
      <c r="H86" s="117"/>
      <c r="I86" s="292"/>
      <c r="J86" s="87"/>
      <c r="K86" s="294"/>
      <c r="L86" s="293"/>
      <c r="M86" s="40"/>
      <c r="N86" s="77"/>
      <c r="O86" s="295"/>
      <c r="P86" s="88"/>
      <c r="Q86" s="88"/>
      <c r="R86" s="104"/>
      <c r="S86" s="730"/>
      <c r="T86" s="88"/>
      <c r="U86" s="88"/>
      <c r="V86" s="88"/>
      <c r="W86" s="89"/>
      <c r="X86" s="87"/>
      <c r="Y86" s="77"/>
      <c r="Z86" s="90"/>
      <c r="AA86" s="96">
        <f t="shared" si="33"/>
        <v>74</v>
      </c>
      <c r="AB86" s="505">
        <f t="shared" si="47"/>
        <v>0</v>
      </c>
      <c r="AC86" s="500">
        <f t="shared" si="34"/>
        <v>0</v>
      </c>
      <c r="AD86" s="159">
        <f t="shared" si="30"/>
        <v>0</v>
      </c>
      <c r="AE86" s="8"/>
      <c r="AF86" s="870" t="str">
        <f t="shared" si="35"/>
        <v xml:space="preserve"> </v>
      </c>
      <c r="AG86" s="32">
        <f t="shared" si="36"/>
        <v>0</v>
      </c>
      <c r="AH86" s="32">
        <f t="shared" si="37"/>
        <v>0</v>
      </c>
      <c r="AR86" s="32">
        <f t="shared" si="38"/>
        <v>0</v>
      </c>
      <c r="AS86" s="32">
        <f t="shared" si="39"/>
        <v>0</v>
      </c>
      <c r="AT86" s="32">
        <f t="shared" si="40"/>
        <v>0</v>
      </c>
      <c r="AU86" s="32">
        <f t="shared" si="41"/>
        <v>0</v>
      </c>
      <c r="AX86" s="254">
        <f t="shared" si="42"/>
        <v>0</v>
      </c>
      <c r="AY86" s="254">
        <f t="shared" si="43"/>
        <v>0</v>
      </c>
      <c r="AZ86" s="32">
        <f t="shared" si="31"/>
        <v>0</v>
      </c>
      <c r="BB86" s="32">
        <f t="shared" si="48"/>
        <v>0</v>
      </c>
      <c r="BC86" s="341">
        <f t="shared" si="49"/>
        <v>0</v>
      </c>
      <c r="BD86" s="95">
        <f t="shared" si="44"/>
        <v>0</v>
      </c>
      <c r="BE86" s="95">
        <f t="shared" si="50"/>
        <v>0</v>
      </c>
      <c r="BF86" s="718">
        <f t="shared" si="32"/>
        <v>0</v>
      </c>
      <c r="BG86" s="79"/>
      <c r="BH86" s="9"/>
      <c r="BJ86" s="32">
        <f t="shared" si="51"/>
        <v>0</v>
      </c>
      <c r="BK86" s="32">
        <f t="shared" si="52"/>
        <v>1</v>
      </c>
      <c r="BL86" s="32">
        <f t="shared" si="53"/>
        <v>0</v>
      </c>
      <c r="BM86" s="32">
        <f t="shared" si="54"/>
        <v>0</v>
      </c>
      <c r="BN86" s="32">
        <f t="shared" si="55"/>
        <v>1</v>
      </c>
    </row>
    <row r="87" spans="1:66" x14ac:dyDescent="0.2">
      <c r="A87" s="323"/>
      <c r="B87" s="530"/>
      <c r="C87" s="247"/>
      <c r="D87" s="247" t="str">
        <f t="shared" si="45"/>
        <v/>
      </c>
      <c r="E87" s="320" t="str">
        <f t="shared" si="46"/>
        <v>&lt; Error</v>
      </c>
      <c r="F87" s="120">
        <f t="shared" si="28"/>
        <v>0</v>
      </c>
      <c r="G87" s="118">
        <f t="shared" si="29"/>
        <v>75</v>
      </c>
      <c r="H87" s="117"/>
      <c r="I87" s="292"/>
      <c r="J87" s="87"/>
      <c r="K87" s="294"/>
      <c r="L87" s="293"/>
      <c r="M87" s="40"/>
      <c r="N87" s="77"/>
      <c r="O87" s="295"/>
      <c r="P87" s="88"/>
      <c r="Q87" s="88"/>
      <c r="R87" s="104"/>
      <c r="S87" s="730"/>
      <c r="T87" s="88"/>
      <c r="U87" s="88"/>
      <c r="V87" s="88"/>
      <c r="W87" s="89"/>
      <c r="X87" s="87"/>
      <c r="Y87" s="77"/>
      <c r="Z87" s="90"/>
      <c r="AA87" s="96">
        <f t="shared" si="33"/>
        <v>75</v>
      </c>
      <c r="AB87" s="505">
        <f t="shared" si="47"/>
        <v>0</v>
      </c>
      <c r="AC87" s="500">
        <f t="shared" si="34"/>
        <v>0</v>
      </c>
      <c r="AD87" s="159">
        <f t="shared" si="30"/>
        <v>0</v>
      </c>
      <c r="AE87" s="8"/>
      <c r="AF87" s="870" t="str">
        <f t="shared" si="35"/>
        <v xml:space="preserve"> </v>
      </c>
      <c r="AG87" s="32">
        <f t="shared" si="36"/>
        <v>0</v>
      </c>
      <c r="AH87" s="32">
        <f t="shared" si="37"/>
        <v>0</v>
      </c>
      <c r="AR87" s="32">
        <f t="shared" si="38"/>
        <v>0</v>
      </c>
      <c r="AS87" s="32">
        <f t="shared" si="39"/>
        <v>0</v>
      </c>
      <c r="AT87" s="32">
        <f t="shared" si="40"/>
        <v>0</v>
      </c>
      <c r="AU87" s="32">
        <f t="shared" si="41"/>
        <v>0</v>
      </c>
      <c r="AX87" s="254">
        <f t="shared" si="42"/>
        <v>0</v>
      </c>
      <c r="AY87" s="254">
        <f t="shared" si="43"/>
        <v>0</v>
      </c>
      <c r="AZ87" s="32">
        <f t="shared" si="31"/>
        <v>0</v>
      </c>
      <c r="BB87" s="32">
        <f t="shared" si="48"/>
        <v>0</v>
      </c>
      <c r="BC87" s="341">
        <f t="shared" si="49"/>
        <v>0</v>
      </c>
      <c r="BD87" s="95">
        <f t="shared" si="44"/>
        <v>0</v>
      </c>
      <c r="BE87" s="95">
        <f t="shared" si="50"/>
        <v>0</v>
      </c>
      <c r="BF87" s="718">
        <f t="shared" si="32"/>
        <v>0</v>
      </c>
      <c r="BG87" s="79"/>
      <c r="BH87" s="9"/>
      <c r="BJ87" s="32">
        <f t="shared" si="51"/>
        <v>0</v>
      </c>
      <c r="BK87" s="32">
        <f t="shared" si="52"/>
        <v>1</v>
      </c>
      <c r="BL87" s="32">
        <f t="shared" si="53"/>
        <v>0</v>
      </c>
      <c r="BM87" s="32">
        <f t="shared" si="54"/>
        <v>0</v>
      </c>
      <c r="BN87" s="32">
        <f t="shared" si="55"/>
        <v>1</v>
      </c>
    </row>
    <row r="88" spans="1:66" x14ac:dyDescent="0.2">
      <c r="A88" s="323"/>
      <c r="B88" s="530"/>
      <c r="C88" s="247"/>
      <c r="D88" s="247" t="str">
        <f t="shared" si="45"/>
        <v/>
      </c>
      <c r="E88" s="320" t="str">
        <f t="shared" si="46"/>
        <v>&lt; Error</v>
      </c>
      <c r="F88" s="120">
        <f t="shared" si="28"/>
        <v>0</v>
      </c>
      <c r="G88" s="118">
        <f t="shared" si="29"/>
        <v>76</v>
      </c>
      <c r="H88" s="117"/>
      <c r="I88" s="292"/>
      <c r="J88" s="87"/>
      <c r="K88" s="294"/>
      <c r="L88" s="293"/>
      <c r="M88" s="40"/>
      <c r="N88" s="77"/>
      <c r="O88" s="295"/>
      <c r="P88" s="88"/>
      <c r="Q88" s="88"/>
      <c r="R88" s="104"/>
      <c r="S88" s="730"/>
      <c r="T88" s="88"/>
      <c r="U88" s="88"/>
      <c r="V88" s="88"/>
      <c r="W88" s="89"/>
      <c r="X88" s="87"/>
      <c r="Y88" s="77"/>
      <c r="Z88" s="90"/>
      <c r="AA88" s="96">
        <f t="shared" si="33"/>
        <v>76</v>
      </c>
      <c r="AB88" s="505">
        <f t="shared" si="47"/>
        <v>0</v>
      </c>
      <c r="AC88" s="500">
        <f t="shared" si="34"/>
        <v>0</v>
      </c>
      <c r="AD88" s="159">
        <f t="shared" si="30"/>
        <v>0</v>
      </c>
      <c r="AE88" s="8"/>
      <c r="AF88" s="870" t="str">
        <f t="shared" si="35"/>
        <v xml:space="preserve"> </v>
      </c>
      <c r="AG88" s="32">
        <f t="shared" si="36"/>
        <v>0</v>
      </c>
      <c r="AH88" s="32">
        <f t="shared" si="37"/>
        <v>0</v>
      </c>
      <c r="AR88" s="32">
        <f t="shared" si="38"/>
        <v>0</v>
      </c>
      <c r="AS88" s="32">
        <f t="shared" si="39"/>
        <v>0</v>
      </c>
      <c r="AT88" s="32">
        <f t="shared" si="40"/>
        <v>0</v>
      </c>
      <c r="AU88" s="32">
        <f t="shared" si="41"/>
        <v>0</v>
      </c>
      <c r="AX88" s="254">
        <f t="shared" si="42"/>
        <v>0</v>
      </c>
      <c r="AY88" s="254">
        <f t="shared" si="43"/>
        <v>0</v>
      </c>
      <c r="AZ88" s="32">
        <f t="shared" si="31"/>
        <v>0</v>
      </c>
      <c r="BB88" s="32">
        <f t="shared" si="48"/>
        <v>0</v>
      </c>
      <c r="BC88" s="341">
        <f t="shared" si="49"/>
        <v>0</v>
      </c>
      <c r="BD88" s="95">
        <f t="shared" si="44"/>
        <v>0</v>
      </c>
      <c r="BE88" s="95">
        <f t="shared" si="50"/>
        <v>0</v>
      </c>
      <c r="BF88" s="718">
        <f t="shared" si="32"/>
        <v>0</v>
      </c>
      <c r="BG88" s="79"/>
      <c r="BH88" s="9"/>
      <c r="BJ88" s="32">
        <f t="shared" si="51"/>
        <v>0</v>
      </c>
      <c r="BK88" s="32">
        <f t="shared" si="52"/>
        <v>1</v>
      </c>
      <c r="BL88" s="32">
        <f t="shared" si="53"/>
        <v>0</v>
      </c>
      <c r="BM88" s="32">
        <f t="shared" si="54"/>
        <v>0</v>
      </c>
      <c r="BN88" s="32">
        <f t="shared" si="55"/>
        <v>1</v>
      </c>
    </row>
    <row r="89" spans="1:66" x14ac:dyDescent="0.2">
      <c r="A89" s="323"/>
      <c r="B89" s="530"/>
      <c r="C89" s="247"/>
      <c r="D89" s="247" t="str">
        <f t="shared" si="45"/>
        <v/>
      </c>
      <c r="E89" s="320" t="str">
        <f t="shared" si="46"/>
        <v>&lt; Error</v>
      </c>
      <c r="F89" s="120">
        <f t="shared" si="28"/>
        <v>0</v>
      </c>
      <c r="G89" s="118">
        <f t="shared" si="29"/>
        <v>77</v>
      </c>
      <c r="H89" s="117"/>
      <c r="I89" s="292"/>
      <c r="J89" s="87"/>
      <c r="K89" s="294"/>
      <c r="L89" s="293"/>
      <c r="M89" s="40"/>
      <c r="N89" s="77"/>
      <c r="O89" s="295"/>
      <c r="P89" s="88"/>
      <c r="Q89" s="88"/>
      <c r="R89" s="104"/>
      <c r="S89" s="730"/>
      <c r="T89" s="88"/>
      <c r="U89" s="88"/>
      <c r="V89" s="88"/>
      <c r="W89" s="89"/>
      <c r="X89" s="87"/>
      <c r="Y89" s="77"/>
      <c r="Z89" s="90"/>
      <c r="AA89" s="96">
        <f t="shared" si="33"/>
        <v>77</v>
      </c>
      <c r="AB89" s="505">
        <f t="shared" si="47"/>
        <v>0</v>
      </c>
      <c r="AC89" s="500">
        <f t="shared" si="34"/>
        <v>0</v>
      </c>
      <c r="AD89" s="159">
        <f t="shared" si="30"/>
        <v>0</v>
      </c>
      <c r="AE89" s="8"/>
      <c r="AF89" s="870" t="str">
        <f t="shared" si="35"/>
        <v xml:space="preserve"> </v>
      </c>
      <c r="AG89" s="32">
        <f t="shared" si="36"/>
        <v>0</v>
      </c>
      <c r="AH89" s="32">
        <f t="shared" si="37"/>
        <v>0</v>
      </c>
      <c r="AR89" s="32">
        <f t="shared" si="38"/>
        <v>0</v>
      </c>
      <c r="AS89" s="32">
        <f t="shared" si="39"/>
        <v>0</v>
      </c>
      <c r="AT89" s="32">
        <f t="shared" si="40"/>
        <v>0</v>
      </c>
      <c r="AU89" s="32">
        <f t="shared" si="41"/>
        <v>0</v>
      </c>
      <c r="AX89" s="254">
        <f t="shared" si="42"/>
        <v>0</v>
      </c>
      <c r="AY89" s="254">
        <f t="shared" si="43"/>
        <v>0</v>
      </c>
      <c r="AZ89" s="32">
        <f t="shared" si="31"/>
        <v>0</v>
      </c>
      <c r="BB89" s="32">
        <f t="shared" si="48"/>
        <v>0</v>
      </c>
      <c r="BC89" s="341">
        <f t="shared" si="49"/>
        <v>0</v>
      </c>
      <c r="BD89" s="95">
        <f t="shared" si="44"/>
        <v>0</v>
      </c>
      <c r="BE89" s="95">
        <f t="shared" si="50"/>
        <v>0</v>
      </c>
      <c r="BF89" s="718">
        <f t="shared" si="32"/>
        <v>0</v>
      </c>
      <c r="BG89" s="79"/>
      <c r="BH89" s="9"/>
      <c r="BJ89" s="32">
        <f t="shared" si="51"/>
        <v>0</v>
      </c>
      <c r="BK89" s="32">
        <f t="shared" si="52"/>
        <v>1</v>
      </c>
      <c r="BL89" s="32">
        <f t="shared" si="53"/>
        <v>0</v>
      </c>
      <c r="BM89" s="32">
        <f t="shared" si="54"/>
        <v>0</v>
      </c>
      <c r="BN89" s="32">
        <f t="shared" si="55"/>
        <v>1</v>
      </c>
    </row>
    <row r="90" spans="1:66" x14ac:dyDescent="0.2">
      <c r="A90" s="323"/>
      <c r="B90" s="530"/>
      <c r="C90" s="247"/>
      <c r="D90" s="247" t="str">
        <f t="shared" si="45"/>
        <v/>
      </c>
      <c r="E90" s="320" t="str">
        <f t="shared" si="46"/>
        <v>&lt; Error</v>
      </c>
      <c r="F90" s="120">
        <f t="shared" si="28"/>
        <v>0</v>
      </c>
      <c r="G90" s="118">
        <f t="shared" si="29"/>
        <v>78</v>
      </c>
      <c r="H90" s="117"/>
      <c r="I90" s="292"/>
      <c r="J90" s="87"/>
      <c r="K90" s="294"/>
      <c r="L90" s="293"/>
      <c r="M90" s="40"/>
      <c r="N90" s="77"/>
      <c r="O90" s="295"/>
      <c r="P90" s="88"/>
      <c r="Q90" s="88"/>
      <c r="R90" s="104"/>
      <c r="S90" s="730"/>
      <c r="T90" s="88"/>
      <c r="U90" s="88"/>
      <c r="V90" s="88"/>
      <c r="W90" s="89"/>
      <c r="X90" s="87"/>
      <c r="Y90" s="77"/>
      <c r="Z90" s="90"/>
      <c r="AA90" s="96">
        <f t="shared" si="33"/>
        <v>78</v>
      </c>
      <c r="AB90" s="505">
        <f t="shared" si="47"/>
        <v>0</v>
      </c>
      <c r="AC90" s="500">
        <f t="shared" si="34"/>
        <v>0</v>
      </c>
      <c r="AD90" s="159">
        <f t="shared" si="30"/>
        <v>0</v>
      </c>
      <c r="AE90" s="8"/>
      <c r="AF90" s="870" t="str">
        <f t="shared" si="35"/>
        <v xml:space="preserve"> </v>
      </c>
      <c r="AG90" s="32">
        <f t="shared" si="36"/>
        <v>0</v>
      </c>
      <c r="AH90" s="32">
        <f t="shared" si="37"/>
        <v>0</v>
      </c>
      <c r="AR90" s="32">
        <f t="shared" si="38"/>
        <v>0</v>
      </c>
      <c r="AS90" s="32">
        <f t="shared" si="39"/>
        <v>0</v>
      </c>
      <c r="AT90" s="32">
        <f t="shared" si="40"/>
        <v>0</v>
      </c>
      <c r="AU90" s="32">
        <f t="shared" si="41"/>
        <v>0</v>
      </c>
      <c r="AX90" s="254">
        <f t="shared" si="42"/>
        <v>0</v>
      </c>
      <c r="AY90" s="254">
        <f t="shared" si="43"/>
        <v>0</v>
      </c>
      <c r="AZ90" s="32">
        <f t="shared" si="31"/>
        <v>0</v>
      </c>
      <c r="BB90" s="32">
        <f t="shared" si="48"/>
        <v>0</v>
      </c>
      <c r="BC90" s="341">
        <f t="shared" si="49"/>
        <v>0</v>
      </c>
      <c r="BD90" s="95">
        <f t="shared" si="44"/>
        <v>0</v>
      </c>
      <c r="BE90" s="95">
        <f t="shared" si="50"/>
        <v>0</v>
      </c>
      <c r="BF90" s="718">
        <f t="shared" si="32"/>
        <v>0</v>
      </c>
      <c r="BG90" s="79"/>
      <c r="BH90" s="9"/>
      <c r="BJ90" s="32">
        <f t="shared" si="51"/>
        <v>0</v>
      </c>
      <c r="BK90" s="32">
        <f t="shared" si="52"/>
        <v>1</v>
      </c>
      <c r="BL90" s="32">
        <f t="shared" si="53"/>
        <v>0</v>
      </c>
      <c r="BM90" s="32">
        <f t="shared" si="54"/>
        <v>0</v>
      </c>
      <c r="BN90" s="32">
        <f t="shared" si="55"/>
        <v>1</v>
      </c>
    </row>
    <row r="91" spans="1:66" x14ac:dyDescent="0.2">
      <c r="A91" s="323"/>
      <c r="B91" s="530"/>
      <c r="C91" s="247"/>
      <c r="D91" s="247" t="str">
        <f t="shared" si="45"/>
        <v/>
      </c>
      <c r="E91" s="320" t="str">
        <f t="shared" si="46"/>
        <v>&lt; Error</v>
      </c>
      <c r="F91" s="120">
        <f t="shared" si="28"/>
        <v>0</v>
      </c>
      <c r="G91" s="118">
        <f t="shared" si="29"/>
        <v>79</v>
      </c>
      <c r="H91" s="117"/>
      <c r="I91" s="292"/>
      <c r="J91" s="87"/>
      <c r="K91" s="294"/>
      <c r="L91" s="293"/>
      <c r="M91" s="40"/>
      <c r="N91" s="77"/>
      <c r="O91" s="295"/>
      <c r="P91" s="88"/>
      <c r="Q91" s="88"/>
      <c r="R91" s="104"/>
      <c r="S91" s="730"/>
      <c r="T91" s="88"/>
      <c r="U91" s="88"/>
      <c r="V91" s="88"/>
      <c r="W91" s="89"/>
      <c r="X91" s="87"/>
      <c r="Y91" s="77"/>
      <c r="Z91" s="90"/>
      <c r="AA91" s="96">
        <f t="shared" si="33"/>
        <v>79</v>
      </c>
      <c r="AB91" s="505">
        <f t="shared" si="47"/>
        <v>0</v>
      </c>
      <c r="AC91" s="500">
        <f t="shared" si="34"/>
        <v>0</v>
      </c>
      <c r="AD91" s="159">
        <f t="shared" si="30"/>
        <v>0</v>
      </c>
      <c r="AE91" s="8"/>
      <c r="AF91" s="870" t="str">
        <f t="shared" si="35"/>
        <v xml:space="preserve"> </v>
      </c>
      <c r="AG91" s="32">
        <f t="shared" si="36"/>
        <v>0</v>
      </c>
      <c r="AH91" s="32">
        <f t="shared" si="37"/>
        <v>0</v>
      </c>
      <c r="AR91" s="32">
        <f t="shared" si="38"/>
        <v>0</v>
      </c>
      <c r="AS91" s="32">
        <f t="shared" si="39"/>
        <v>0</v>
      </c>
      <c r="AT91" s="32">
        <f t="shared" si="40"/>
        <v>0</v>
      </c>
      <c r="AU91" s="32">
        <f t="shared" si="41"/>
        <v>0</v>
      </c>
      <c r="AX91" s="254">
        <f t="shared" si="42"/>
        <v>0</v>
      </c>
      <c r="AY91" s="254">
        <f t="shared" si="43"/>
        <v>0</v>
      </c>
      <c r="AZ91" s="32">
        <f t="shared" si="31"/>
        <v>0</v>
      </c>
      <c r="BB91" s="32">
        <f t="shared" si="48"/>
        <v>0</v>
      </c>
      <c r="BC91" s="341">
        <f t="shared" si="49"/>
        <v>0</v>
      </c>
      <c r="BD91" s="95">
        <f t="shared" si="44"/>
        <v>0</v>
      </c>
      <c r="BE91" s="95">
        <f t="shared" si="50"/>
        <v>0</v>
      </c>
      <c r="BF91" s="718">
        <f t="shared" si="32"/>
        <v>0</v>
      </c>
      <c r="BG91" s="79"/>
      <c r="BH91" s="9"/>
      <c r="BJ91" s="32">
        <f t="shared" si="51"/>
        <v>0</v>
      </c>
      <c r="BK91" s="32">
        <f t="shared" si="52"/>
        <v>1</v>
      </c>
      <c r="BL91" s="32">
        <f t="shared" si="53"/>
        <v>0</v>
      </c>
      <c r="BM91" s="32">
        <f t="shared" si="54"/>
        <v>0</v>
      </c>
      <c r="BN91" s="32">
        <f t="shared" si="55"/>
        <v>1</v>
      </c>
    </row>
    <row r="92" spans="1:66" x14ac:dyDescent="0.2">
      <c r="A92" s="323"/>
      <c r="B92" s="530"/>
      <c r="C92" s="247"/>
      <c r="D92" s="247" t="str">
        <f t="shared" si="45"/>
        <v/>
      </c>
      <c r="E92" s="320" t="str">
        <f t="shared" si="46"/>
        <v>&lt; Error</v>
      </c>
      <c r="F92" s="120">
        <f t="shared" si="28"/>
        <v>0</v>
      </c>
      <c r="G92" s="118">
        <f t="shared" si="29"/>
        <v>80</v>
      </c>
      <c r="H92" s="117"/>
      <c r="I92" s="292"/>
      <c r="J92" s="87"/>
      <c r="K92" s="294"/>
      <c r="L92" s="293"/>
      <c r="M92" s="40"/>
      <c r="N92" s="77"/>
      <c r="O92" s="295"/>
      <c r="P92" s="88"/>
      <c r="Q92" s="88"/>
      <c r="R92" s="104"/>
      <c r="S92" s="730"/>
      <c r="T92" s="88"/>
      <c r="U92" s="88"/>
      <c r="V92" s="88"/>
      <c r="W92" s="89"/>
      <c r="X92" s="87"/>
      <c r="Y92" s="77"/>
      <c r="Z92" s="90"/>
      <c r="AA92" s="96">
        <f t="shared" si="33"/>
        <v>80</v>
      </c>
      <c r="AB92" s="505">
        <f t="shared" si="47"/>
        <v>0</v>
      </c>
      <c r="AC92" s="500">
        <f t="shared" si="34"/>
        <v>0</v>
      </c>
      <c r="AD92" s="159">
        <f t="shared" si="30"/>
        <v>0</v>
      </c>
      <c r="AE92" s="8"/>
      <c r="AF92" s="870" t="str">
        <f t="shared" si="35"/>
        <v xml:space="preserve"> </v>
      </c>
      <c r="AG92" s="32">
        <f t="shared" si="36"/>
        <v>0</v>
      </c>
      <c r="AH92" s="32">
        <f t="shared" si="37"/>
        <v>0</v>
      </c>
      <c r="AR92" s="32">
        <f t="shared" si="38"/>
        <v>0</v>
      </c>
      <c r="AS92" s="32">
        <f t="shared" si="39"/>
        <v>0</v>
      </c>
      <c r="AT92" s="32">
        <f t="shared" si="40"/>
        <v>0</v>
      </c>
      <c r="AU92" s="32">
        <f t="shared" si="41"/>
        <v>0</v>
      </c>
      <c r="AX92" s="254">
        <f t="shared" si="42"/>
        <v>0</v>
      </c>
      <c r="AY92" s="254">
        <f t="shared" si="43"/>
        <v>0</v>
      </c>
      <c r="AZ92" s="32">
        <f t="shared" si="31"/>
        <v>0</v>
      </c>
      <c r="BB92" s="32">
        <f t="shared" si="48"/>
        <v>0</v>
      </c>
      <c r="BC92" s="341">
        <f t="shared" si="49"/>
        <v>0</v>
      </c>
      <c r="BD92" s="95">
        <f t="shared" si="44"/>
        <v>0</v>
      </c>
      <c r="BE92" s="95">
        <f t="shared" si="50"/>
        <v>0</v>
      </c>
      <c r="BF92" s="718">
        <f t="shared" si="32"/>
        <v>0</v>
      </c>
      <c r="BG92" s="79"/>
      <c r="BH92" s="9"/>
      <c r="BJ92" s="32">
        <f t="shared" si="51"/>
        <v>0</v>
      </c>
      <c r="BK92" s="32">
        <f t="shared" si="52"/>
        <v>1</v>
      </c>
      <c r="BL92" s="32">
        <f t="shared" si="53"/>
        <v>0</v>
      </c>
      <c r="BM92" s="32">
        <f t="shared" si="54"/>
        <v>0</v>
      </c>
      <c r="BN92" s="32">
        <f t="shared" si="55"/>
        <v>1</v>
      </c>
    </row>
    <row r="93" spans="1:66" x14ac:dyDescent="0.2">
      <c r="A93" s="323"/>
      <c r="B93" s="530"/>
      <c r="C93" s="247"/>
      <c r="D93" s="247" t="str">
        <f t="shared" si="45"/>
        <v/>
      </c>
      <c r="E93" s="320" t="str">
        <f t="shared" si="46"/>
        <v>&lt; Error</v>
      </c>
      <c r="F93" s="120">
        <f t="shared" si="28"/>
        <v>0</v>
      </c>
      <c r="G93" s="118">
        <f t="shared" si="29"/>
        <v>81</v>
      </c>
      <c r="H93" s="117"/>
      <c r="I93" s="292"/>
      <c r="J93" s="87"/>
      <c r="K93" s="294"/>
      <c r="L93" s="293"/>
      <c r="M93" s="40"/>
      <c r="N93" s="77"/>
      <c r="O93" s="295"/>
      <c r="P93" s="88"/>
      <c r="Q93" s="88"/>
      <c r="R93" s="104"/>
      <c r="S93" s="730"/>
      <c r="T93" s="88"/>
      <c r="U93" s="88"/>
      <c r="V93" s="88"/>
      <c r="W93" s="89"/>
      <c r="X93" s="87"/>
      <c r="Y93" s="77"/>
      <c r="Z93" s="90"/>
      <c r="AA93" s="96">
        <f t="shared" si="33"/>
        <v>81</v>
      </c>
      <c r="AB93" s="505">
        <f t="shared" si="47"/>
        <v>0</v>
      </c>
      <c r="AC93" s="500">
        <f t="shared" si="34"/>
        <v>0</v>
      </c>
      <c r="AD93" s="159">
        <f t="shared" si="30"/>
        <v>0</v>
      </c>
      <c r="AE93" s="8"/>
      <c r="AF93" s="870" t="str">
        <f t="shared" si="35"/>
        <v xml:space="preserve"> </v>
      </c>
      <c r="AG93" s="32">
        <f t="shared" si="36"/>
        <v>0</v>
      </c>
      <c r="AH93" s="32">
        <f t="shared" si="37"/>
        <v>0</v>
      </c>
      <c r="AR93" s="32">
        <f t="shared" si="38"/>
        <v>0</v>
      </c>
      <c r="AS93" s="32">
        <f t="shared" si="39"/>
        <v>0</v>
      </c>
      <c r="AT93" s="32">
        <f t="shared" si="40"/>
        <v>0</v>
      </c>
      <c r="AU93" s="32">
        <f t="shared" si="41"/>
        <v>0</v>
      </c>
      <c r="AX93" s="254">
        <f t="shared" si="42"/>
        <v>0</v>
      </c>
      <c r="AY93" s="254">
        <f t="shared" si="43"/>
        <v>0</v>
      </c>
      <c r="AZ93" s="32">
        <f t="shared" si="31"/>
        <v>0</v>
      </c>
      <c r="BB93" s="32">
        <f t="shared" si="48"/>
        <v>0</v>
      </c>
      <c r="BC93" s="341">
        <f t="shared" si="49"/>
        <v>0</v>
      </c>
      <c r="BD93" s="95">
        <f t="shared" si="44"/>
        <v>0</v>
      </c>
      <c r="BE93" s="95">
        <f t="shared" si="50"/>
        <v>0</v>
      </c>
      <c r="BF93" s="718">
        <f t="shared" si="32"/>
        <v>0</v>
      </c>
      <c r="BG93" s="79"/>
      <c r="BH93" s="9"/>
      <c r="BJ93" s="32">
        <f t="shared" si="51"/>
        <v>0</v>
      </c>
      <c r="BK93" s="32">
        <f t="shared" si="52"/>
        <v>1</v>
      </c>
      <c r="BL93" s="32">
        <f t="shared" si="53"/>
        <v>0</v>
      </c>
      <c r="BM93" s="32">
        <f t="shared" si="54"/>
        <v>0</v>
      </c>
      <c r="BN93" s="32">
        <f t="shared" si="55"/>
        <v>1</v>
      </c>
    </row>
    <row r="94" spans="1:66" x14ac:dyDescent="0.2">
      <c r="A94" s="323"/>
      <c r="B94" s="530"/>
      <c r="C94" s="247"/>
      <c r="D94" s="247" t="str">
        <f t="shared" si="45"/>
        <v/>
      </c>
      <c r="E94" s="320" t="str">
        <f t="shared" si="46"/>
        <v>&lt; Error</v>
      </c>
      <c r="F94" s="120">
        <f t="shared" si="28"/>
        <v>0</v>
      </c>
      <c r="G94" s="118">
        <f t="shared" si="29"/>
        <v>82</v>
      </c>
      <c r="H94" s="117"/>
      <c r="I94" s="292"/>
      <c r="J94" s="87"/>
      <c r="K94" s="294"/>
      <c r="L94" s="293"/>
      <c r="M94" s="40"/>
      <c r="N94" s="77"/>
      <c r="O94" s="295"/>
      <c r="P94" s="88"/>
      <c r="Q94" s="88"/>
      <c r="R94" s="104"/>
      <c r="S94" s="730"/>
      <c r="T94" s="88"/>
      <c r="U94" s="88"/>
      <c r="V94" s="88"/>
      <c r="W94" s="89"/>
      <c r="X94" s="87"/>
      <c r="Y94" s="77"/>
      <c r="Z94" s="90"/>
      <c r="AA94" s="96">
        <f t="shared" si="33"/>
        <v>82</v>
      </c>
      <c r="AB94" s="505">
        <f t="shared" si="47"/>
        <v>0</v>
      </c>
      <c r="AC94" s="500">
        <f t="shared" si="34"/>
        <v>0</v>
      </c>
      <c r="AD94" s="159">
        <f t="shared" si="30"/>
        <v>0</v>
      </c>
      <c r="AE94" s="8"/>
      <c r="AF94" s="870" t="str">
        <f t="shared" si="35"/>
        <v xml:space="preserve"> </v>
      </c>
      <c r="AG94" s="32">
        <f t="shared" si="36"/>
        <v>0</v>
      </c>
      <c r="AH94" s="32">
        <f t="shared" si="37"/>
        <v>0</v>
      </c>
      <c r="AR94" s="32">
        <f t="shared" si="38"/>
        <v>0</v>
      </c>
      <c r="AS94" s="32">
        <f t="shared" si="39"/>
        <v>0</v>
      </c>
      <c r="AT94" s="32">
        <f t="shared" si="40"/>
        <v>0</v>
      </c>
      <c r="AU94" s="32">
        <f t="shared" si="41"/>
        <v>0</v>
      </c>
      <c r="AX94" s="254">
        <f t="shared" si="42"/>
        <v>0</v>
      </c>
      <c r="AY94" s="254">
        <f t="shared" si="43"/>
        <v>0</v>
      </c>
      <c r="AZ94" s="32">
        <f t="shared" si="31"/>
        <v>0</v>
      </c>
      <c r="BB94" s="32">
        <f t="shared" si="48"/>
        <v>0</v>
      </c>
      <c r="BC94" s="341">
        <f t="shared" si="49"/>
        <v>0</v>
      </c>
      <c r="BD94" s="95">
        <f t="shared" si="44"/>
        <v>0</v>
      </c>
      <c r="BE94" s="95">
        <f t="shared" si="50"/>
        <v>0</v>
      </c>
      <c r="BF94" s="718">
        <f t="shared" si="32"/>
        <v>0</v>
      </c>
      <c r="BG94" s="79"/>
      <c r="BH94" s="9"/>
      <c r="BJ94" s="32">
        <f t="shared" si="51"/>
        <v>0</v>
      </c>
      <c r="BK94" s="32">
        <f t="shared" si="52"/>
        <v>1</v>
      </c>
      <c r="BL94" s="32">
        <f t="shared" si="53"/>
        <v>0</v>
      </c>
      <c r="BM94" s="32">
        <f t="shared" si="54"/>
        <v>0</v>
      </c>
      <c r="BN94" s="32">
        <f t="shared" si="55"/>
        <v>1</v>
      </c>
    </row>
    <row r="95" spans="1:66" x14ac:dyDescent="0.2">
      <c r="A95" s="323"/>
      <c r="B95" s="530"/>
      <c r="C95" s="247"/>
      <c r="D95" s="247" t="str">
        <f t="shared" si="45"/>
        <v/>
      </c>
      <c r="E95" s="320" t="str">
        <f t="shared" si="46"/>
        <v>&lt; Error</v>
      </c>
      <c r="F95" s="120">
        <f t="shared" si="28"/>
        <v>0</v>
      </c>
      <c r="G95" s="118">
        <f t="shared" si="29"/>
        <v>83</v>
      </c>
      <c r="H95" s="117"/>
      <c r="I95" s="292"/>
      <c r="J95" s="87"/>
      <c r="K95" s="294"/>
      <c r="L95" s="293"/>
      <c r="M95" s="40"/>
      <c r="N95" s="77"/>
      <c r="O95" s="295"/>
      <c r="P95" s="88"/>
      <c r="Q95" s="88"/>
      <c r="R95" s="104"/>
      <c r="S95" s="730"/>
      <c r="T95" s="88"/>
      <c r="U95" s="88"/>
      <c r="V95" s="88"/>
      <c r="W95" s="89"/>
      <c r="X95" s="87"/>
      <c r="Y95" s="77"/>
      <c r="Z95" s="90"/>
      <c r="AA95" s="96">
        <f t="shared" si="33"/>
        <v>83</v>
      </c>
      <c r="AB95" s="505">
        <f t="shared" si="47"/>
        <v>0</v>
      </c>
      <c r="AC95" s="500">
        <f t="shared" si="34"/>
        <v>0</v>
      </c>
      <c r="AD95" s="159">
        <f t="shared" si="30"/>
        <v>0</v>
      </c>
      <c r="AE95" s="8"/>
      <c r="AF95" s="870" t="str">
        <f t="shared" si="35"/>
        <v xml:space="preserve"> </v>
      </c>
      <c r="AG95" s="32">
        <f t="shared" si="36"/>
        <v>0</v>
      </c>
      <c r="AH95" s="32">
        <f t="shared" si="37"/>
        <v>0</v>
      </c>
      <c r="AR95" s="32">
        <f t="shared" si="38"/>
        <v>0</v>
      </c>
      <c r="AS95" s="32">
        <f t="shared" si="39"/>
        <v>0</v>
      </c>
      <c r="AT95" s="32">
        <f t="shared" si="40"/>
        <v>0</v>
      </c>
      <c r="AU95" s="32">
        <f t="shared" si="41"/>
        <v>0</v>
      </c>
      <c r="AX95" s="254">
        <f t="shared" si="42"/>
        <v>0</v>
      </c>
      <c r="AY95" s="254">
        <f t="shared" si="43"/>
        <v>0</v>
      </c>
      <c r="AZ95" s="32">
        <f t="shared" si="31"/>
        <v>0</v>
      </c>
      <c r="BB95" s="32">
        <f t="shared" si="48"/>
        <v>0</v>
      </c>
      <c r="BC95" s="341">
        <f t="shared" si="49"/>
        <v>0</v>
      </c>
      <c r="BD95" s="95">
        <f t="shared" si="44"/>
        <v>0</v>
      </c>
      <c r="BE95" s="95">
        <f t="shared" si="50"/>
        <v>0</v>
      </c>
      <c r="BF95" s="718">
        <f t="shared" si="32"/>
        <v>0</v>
      </c>
      <c r="BG95" s="79"/>
      <c r="BH95" s="9"/>
      <c r="BJ95" s="32">
        <f t="shared" si="51"/>
        <v>0</v>
      </c>
      <c r="BK95" s="32">
        <f t="shared" si="52"/>
        <v>1</v>
      </c>
      <c r="BL95" s="32">
        <f t="shared" si="53"/>
        <v>0</v>
      </c>
      <c r="BM95" s="32">
        <f t="shared" si="54"/>
        <v>0</v>
      </c>
      <c r="BN95" s="32">
        <f t="shared" si="55"/>
        <v>1</v>
      </c>
    </row>
    <row r="96" spans="1:66" x14ac:dyDescent="0.2">
      <c r="A96" s="323"/>
      <c r="B96" s="530"/>
      <c r="C96" s="247"/>
      <c r="D96" s="247" t="str">
        <f t="shared" si="45"/>
        <v/>
      </c>
      <c r="E96" s="320" t="str">
        <f t="shared" si="46"/>
        <v>&lt; Error</v>
      </c>
      <c r="F96" s="120">
        <f t="shared" si="28"/>
        <v>0</v>
      </c>
      <c r="G96" s="118">
        <f t="shared" si="29"/>
        <v>84</v>
      </c>
      <c r="H96" s="117"/>
      <c r="I96" s="292"/>
      <c r="J96" s="87"/>
      <c r="K96" s="294"/>
      <c r="L96" s="293"/>
      <c r="M96" s="40"/>
      <c r="N96" s="77"/>
      <c r="O96" s="295"/>
      <c r="P96" s="88"/>
      <c r="Q96" s="88"/>
      <c r="R96" s="104"/>
      <c r="S96" s="730"/>
      <c r="T96" s="88"/>
      <c r="U96" s="88"/>
      <c r="V96" s="88"/>
      <c r="W96" s="89"/>
      <c r="X96" s="87"/>
      <c r="Y96" s="77"/>
      <c r="Z96" s="90"/>
      <c r="AA96" s="96">
        <f t="shared" si="33"/>
        <v>84</v>
      </c>
      <c r="AB96" s="505">
        <f t="shared" si="47"/>
        <v>0</v>
      </c>
      <c r="AC96" s="500">
        <f t="shared" si="34"/>
        <v>0</v>
      </c>
      <c r="AD96" s="159">
        <f t="shared" si="30"/>
        <v>0</v>
      </c>
      <c r="AE96" s="8"/>
      <c r="AF96" s="870" t="str">
        <f t="shared" si="35"/>
        <v xml:space="preserve"> </v>
      </c>
      <c r="AG96" s="32">
        <f t="shared" si="36"/>
        <v>0</v>
      </c>
      <c r="AH96" s="32">
        <f t="shared" si="37"/>
        <v>0</v>
      </c>
      <c r="AR96" s="32">
        <f t="shared" si="38"/>
        <v>0</v>
      </c>
      <c r="AS96" s="32">
        <f t="shared" si="39"/>
        <v>0</v>
      </c>
      <c r="AT96" s="32">
        <f t="shared" si="40"/>
        <v>0</v>
      </c>
      <c r="AU96" s="32">
        <f t="shared" si="41"/>
        <v>0</v>
      </c>
      <c r="AX96" s="254">
        <f t="shared" si="42"/>
        <v>0</v>
      </c>
      <c r="AY96" s="254">
        <f t="shared" si="43"/>
        <v>0</v>
      </c>
      <c r="AZ96" s="32">
        <f t="shared" si="31"/>
        <v>0</v>
      </c>
      <c r="BB96" s="32">
        <f t="shared" si="48"/>
        <v>0</v>
      </c>
      <c r="BC96" s="341">
        <f t="shared" si="49"/>
        <v>0</v>
      </c>
      <c r="BD96" s="95">
        <f t="shared" si="44"/>
        <v>0</v>
      </c>
      <c r="BE96" s="95">
        <f t="shared" si="50"/>
        <v>0</v>
      </c>
      <c r="BF96" s="718">
        <f t="shared" si="32"/>
        <v>0</v>
      </c>
      <c r="BG96" s="79"/>
      <c r="BH96" s="9"/>
      <c r="BJ96" s="32">
        <f t="shared" si="51"/>
        <v>0</v>
      </c>
      <c r="BK96" s="32">
        <f t="shared" si="52"/>
        <v>1</v>
      </c>
      <c r="BL96" s="32">
        <f t="shared" si="53"/>
        <v>0</v>
      </c>
      <c r="BM96" s="32">
        <f t="shared" si="54"/>
        <v>0</v>
      </c>
      <c r="BN96" s="32">
        <f t="shared" si="55"/>
        <v>1</v>
      </c>
    </row>
    <row r="97" spans="1:66" x14ac:dyDescent="0.2">
      <c r="A97" s="323"/>
      <c r="B97" s="530"/>
      <c r="C97" s="247"/>
      <c r="D97" s="247" t="str">
        <f t="shared" si="45"/>
        <v/>
      </c>
      <c r="E97" s="320" t="str">
        <f t="shared" si="46"/>
        <v>&lt; Error</v>
      </c>
      <c r="F97" s="120">
        <f t="shared" si="28"/>
        <v>0</v>
      </c>
      <c r="G97" s="118">
        <f t="shared" si="29"/>
        <v>85</v>
      </c>
      <c r="H97" s="117"/>
      <c r="I97" s="292"/>
      <c r="J97" s="87"/>
      <c r="K97" s="294"/>
      <c r="L97" s="293"/>
      <c r="M97" s="40"/>
      <c r="N97" s="77"/>
      <c r="O97" s="295"/>
      <c r="P97" s="88"/>
      <c r="Q97" s="88"/>
      <c r="R97" s="104"/>
      <c r="S97" s="730"/>
      <c r="T97" s="88"/>
      <c r="U97" s="88"/>
      <c r="V97" s="88"/>
      <c r="W97" s="89"/>
      <c r="X97" s="87"/>
      <c r="Y97" s="77"/>
      <c r="Z97" s="90"/>
      <c r="AA97" s="96">
        <f t="shared" si="33"/>
        <v>85</v>
      </c>
      <c r="AB97" s="505">
        <f t="shared" si="47"/>
        <v>0</v>
      </c>
      <c r="AC97" s="500">
        <f t="shared" si="34"/>
        <v>0</v>
      </c>
      <c r="AD97" s="159">
        <f t="shared" si="30"/>
        <v>0</v>
      </c>
      <c r="AE97" s="8"/>
      <c r="AF97" s="870" t="str">
        <f t="shared" si="35"/>
        <v xml:space="preserve"> </v>
      </c>
      <c r="AG97" s="32">
        <f t="shared" si="36"/>
        <v>0</v>
      </c>
      <c r="AH97" s="32">
        <f t="shared" si="37"/>
        <v>0</v>
      </c>
      <c r="AR97" s="32">
        <f t="shared" si="38"/>
        <v>0</v>
      </c>
      <c r="AS97" s="32">
        <f t="shared" si="39"/>
        <v>0</v>
      </c>
      <c r="AT97" s="32">
        <f t="shared" si="40"/>
        <v>0</v>
      </c>
      <c r="AU97" s="32">
        <f t="shared" si="41"/>
        <v>0</v>
      </c>
      <c r="AX97" s="254">
        <f t="shared" si="42"/>
        <v>0</v>
      </c>
      <c r="AY97" s="254">
        <f t="shared" si="43"/>
        <v>0</v>
      </c>
      <c r="AZ97" s="32">
        <f t="shared" si="31"/>
        <v>0</v>
      </c>
      <c r="BB97" s="32">
        <f t="shared" si="48"/>
        <v>0</v>
      </c>
      <c r="BC97" s="341">
        <f t="shared" si="49"/>
        <v>0</v>
      </c>
      <c r="BD97" s="95">
        <f t="shared" si="44"/>
        <v>0</v>
      </c>
      <c r="BE97" s="95">
        <f t="shared" si="50"/>
        <v>0</v>
      </c>
      <c r="BF97" s="718">
        <f t="shared" si="32"/>
        <v>0</v>
      </c>
      <c r="BG97" s="79"/>
      <c r="BH97" s="9"/>
      <c r="BJ97" s="32">
        <f t="shared" si="51"/>
        <v>0</v>
      </c>
      <c r="BK97" s="32">
        <f t="shared" si="52"/>
        <v>1</v>
      </c>
      <c r="BL97" s="32">
        <f t="shared" si="53"/>
        <v>0</v>
      </c>
      <c r="BM97" s="32">
        <f t="shared" si="54"/>
        <v>0</v>
      </c>
      <c r="BN97" s="32">
        <f t="shared" si="55"/>
        <v>1</v>
      </c>
    </row>
    <row r="98" spans="1:66" x14ac:dyDescent="0.2">
      <c r="A98" s="323"/>
      <c r="B98" s="530"/>
      <c r="C98" s="247"/>
      <c r="D98" s="247" t="str">
        <f t="shared" si="45"/>
        <v/>
      </c>
      <c r="E98" s="320" t="str">
        <f t="shared" si="46"/>
        <v>&lt; Error</v>
      </c>
      <c r="F98" s="120">
        <f t="shared" si="28"/>
        <v>0</v>
      </c>
      <c r="G98" s="118">
        <f t="shared" si="29"/>
        <v>86</v>
      </c>
      <c r="H98" s="117"/>
      <c r="I98" s="292"/>
      <c r="J98" s="87"/>
      <c r="K98" s="294"/>
      <c r="L98" s="293"/>
      <c r="M98" s="40"/>
      <c r="N98" s="77"/>
      <c r="O98" s="295"/>
      <c r="P98" s="88"/>
      <c r="Q98" s="88"/>
      <c r="R98" s="104"/>
      <c r="S98" s="730"/>
      <c r="T98" s="88"/>
      <c r="U98" s="88"/>
      <c r="V98" s="88"/>
      <c r="W98" s="89"/>
      <c r="X98" s="87"/>
      <c r="Y98" s="77"/>
      <c r="Z98" s="90"/>
      <c r="AA98" s="96">
        <f t="shared" si="33"/>
        <v>86</v>
      </c>
      <c r="AB98" s="505">
        <f t="shared" si="47"/>
        <v>0</v>
      </c>
      <c r="AC98" s="500">
        <f t="shared" si="34"/>
        <v>0</v>
      </c>
      <c r="AD98" s="159">
        <f t="shared" si="30"/>
        <v>0</v>
      </c>
      <c r="AE98" s="8"/>
      <c r="AF98" s="870" t="str">
        <f t="shared" si="35"/>
        <v xml:space="preserve"> </v>
      </c>
      <c r="AG98" s="32">
        <f t="shared" si="36"/>
        <v>0</v>
      </c>
      <c r="AH98" s="32">
        <f t="shared" si="37"/>
        <v>0</v>
      </c>
      <c r="AR98" s="32">
        <f t="shared" si="38"/>
        <v>0</v>
      </c>
      <c r="AS98" s="32">
        <f t="shared" si="39"/>
        <v>0</v>
      </c>
      <c r="AT98" s="32">
        <f t="shared" si="40"/>
        <v>0</v>
      </c>
      <c r="AU98" s="32">
        <f t="shared" si="41"/>
        <v>0</v>
      </c>
      <c r="AX98" s="254">
        <f t="shared" si="42"/>
        <v>0</v>
      </c>
      <c r="AY98" s="254">
        <f t="shared" si="43"/>
        <v>0</v>
      </c>
      <c r="AZ98" s="32">
        <f t="shared" si="31"/>
        <v>0</v>
      </c>
      <c r="BB98" s="32">
        <f t="shared" si="48"/>
        <v>0</v>
      </c>
      <c r="BC98" s="341">
        <f t="shared" si="49"/>
        <v>0</v>
      </c>
      <c r="BD98" s="95">
        <f t="shared" si="44"/>
        <v>0</v>
      </c>
      <c r="BE98" s="95">
        <f t="shared" si="50"/>
        <v>0</v>
      </c>
      <c r="BF98" s="718">
        <f t="shared" si="32"/>
        <v>0</v>
      </c>
      <c r="BG98" s="79"/>
      <c r="BH98" s="9"/>
      <c r="BJ98" s="32">
        <f t="shared" si="51"/>
        <v>0</v>
      </c>
      <c r="BK98" s="32">
        <f t="shared" si="52"/>
        <v>1</v>
      </c>
      <c r="BL98" s="32">
        <f t="shared" si="53"/>
        <v>0</v>
      </c>
      <c r="BM98" s="32">
        <f t="shared" si="54"/>
        <v>0</v>
      </c>
      <c r="BN98" s="32">
        <f t="shared" si="55"/>
        <v>1</v>
      </c>
    </row>
    <row r="99" spans="1:66" x14ac:dyDescent="0.2">
      <c r="A99" s="323"/>
      <c r="B99" s="530"/>
      <c r="C99" s="247"/>
      <c r="D99" s="247" t="str">
        <f t="shared" si="45"/>
        <v/>
      </c>
      <c r="E99" s="320" t="str">
        <f t="shared" si="46"/>
        <v>&lt; Error</v>
      </c>
      <c r="F99" s="120">
        <f t="shared" si="28"/>
        <v>0</v>
      </c>
      <c r="G99" s="118">
        <f t="shared" si="29"/>
        <v>87</v>
      </c>
      <c r="H99" s="117"/>
      <c r="I99" s="292"/>
      <c r="J99" s="87"/>
      <c r="K99" s="294"/>
      <c r="L99" s="293"/>
      <c r="M99" s="40"/>
      <c r="N99" s="77"/>
      <c r="O99" s="295"/>
      <c r="P99" s="88"/>
      <c r="Q99" s="88"/>
      <c r="R99" s="104"/>
      <c r="S99" s="730"/>
      <c r="T99" s="88"/>
      <c r="U99" s="88"/>
      <c r="V99" s="88"/>
      <c r="W99" s="89"/>
      <c r="X99" s="87"/>
      <c r="Y99" s="77"/>
      <c r="Z99" s="90"/>
      <c r="AA99" s="96">
        <f t="shared" si="33"/>
        <v>87</v>
      </c>
      <c r="AB99" s="505">
        <f t="shared" si="47"/>
        <v>0</v>
      </c>
      <c r="AC99" s="500">
        <f t="shared" si="34"/>
        <v>0</v>
      </c>
      <c r="AD99" s="159">
        <f t="shared" si="30"/>
        <v>0</v>
      </c>
      <c r="AE99" s="8"/>
      <c r="AF99" s="870" t="str">
        <f t="shared" si="35"/>
        <v xml:space="preserve"> </v>
      </c>
      <c r="AG99" s="32">
        <f t="shared" si="36"/>
        <v>0</v>
      </c>
      <c r="AH99" s="32">
        <f t="shared" si="37"/>
        <v>0</v>
      </c>
      <c r="AR99" s="32">
        <f t="shared" si="38"/>
        <v>0</v>
      </c>
      <c r="AS99" s="32">
        <f t="shared" si="39"/>
        <v>0</v>
      </c>
      <c r="AT99" s="32">
        <f t="shared" si="40"/>
        <v>0</v>
      </c>
      <c r="AU99" s="32">
        <f t="shared" si="41"/>
        <v>0</v>
      </c>
      <c r="AX99" s="254">
        <f t="shared" si="42"/>
        <v>0</v>
      </c>
      <c r="AY99" s="254">
        <f t="shared" si="43"/>
        <v>0</v>
      </c>
      <c r="AZ99" s="32">
        <f t="shared" si="31"/>
        <v>0</v>
      </c>
      <c r="BB99" s="32">
        <f t="shared" si="48"/>
        <v>0</v>
      </c>
      <c r="BC99" s="341">
        <f t="shared" si="49"/>
        <v>0</v>
      </c>
      <c r="BD99" s="95">
        <f t="shared" si="44"/>
        <v>0</v>
      </c>
      <c r="BE99" s="95">
        <f t="shared" si="50"/>
        <v>0</v>
      </c>
      <c r="BF99" s="718">
        <f t="shared" si="32"/>
        <v>0</v>
      </c>
      <c r="BG99" s="79"/>
      <c r="BH99" s="9"/>
      <c r="BJ99" s="32">
        <f t="shared" si="51"/>
        <v>0</v>
      </c>
      <c r="BK99" s="32">
        <f t="shared" si="52"/>
        <v>1</v>
      </c>
      <c r="BL99" s="32">
        <f t="shared" si="53"/>
        <v>0</v>
      </c>
      <c r="BM99" s="32">
        <f t="shared" si="54"/>
        <v>0</v>
      </c>
      <c r="BN99" s="32">
        <f t="shared" si="55"/>
        <v>1</v>
      </c>
    </row>
    <row r="100" spans="1:66" x14ac:dyDescent="0.2">
      <c r="A100" s="323"/>
      <c r="B100" s="530"/>
      <c r="C100" s="247"/>
      <c r="D100" s="247" t="str">
        <f t="shared" si="45"/>
        <v/>
      </c>
      <c r="E100" s="320" t="str">
        <f t="shared" si="46"/>
        <v>&lt; Error</v>
      </c>
      <c r="F100" s="120">
        <f t="shared" si="28"/>
        <v>0</v>
      </c>
      <c r="G100" s="118">
        <f t="shared" si="29"/>
        <v>88</v>
      </c>
      <c r="H100" s="117"/>
      <c r="I100" s="292"/>
      <c r="J100" s="87"/>
      <c r="K100" s="294"/>
      <c r="L100" s="293"/>
      <c r="M100" s="40"/>
      <c r="N100" s="77"/>
      <c r="O100" s="295"/>
      <c r="P100" s="88"/>
      <c r="Q100" s="88"/>
      <c r="R100" s="104"/>
      <c r="S100" s="730"/>
      <c r="T100" s="88"/>
      <c r="U100" s="88"/>
      <c r="V100" s="88"/>
      <c r="W100" s="89"/>
      <c r="X100" s="87"/>
      <c r="Y100" s="77"/>
      <c r="Z100" s="90"/>
      <c r="AA100" s="96">
        <f t="shared" si="33"/>
        <v>88</v>
      </c>
      <c r="AB100" s="505">
        <f t="shared" si="47"/>
        <v>0</v>
      </c>
      <c r="AC100" s="500">
        <f t="shared" si="34"/>
        <v>0</v>
      </c>
      <c r="AD100" s="159">
        <f t="shared" si="30"/>
        <v>0</v>
      </c>
      <c r="AE100" s="8"/>
      <c r="AF100" s="870" t="str">
        <f t="shared" si="35"/>
        <v xml:space="preserve"> </v>
      </c>
      <c r="AG100" s="32">
        <f t="shared" si="36"/>
        <v>0</v>
      </c>
      <c r="AH100" s="32">
        <f t="shared" si="37"/>
        <v>0</v>
      </c>
      <c r="AR100" s="32">
        <f t="shared" si="38"/>
        <v>0</v>
      </c>
      <c r="AS100" s="32">
        <f t="shared" si="39"/>
        <v>0</v>
      </c>
      <c r="AT100" s="32">
        <f t="shared" si="40"/>
        <v>0</v>
      </c>
      <c r="AU100" s="32">
        <f t="shared" si="41"/>
        <v>0</v>
      </c>
      <c r="AX100" s="254">
        <f t="shared" si="42"/>
        <v>0</v>
      </c>
      <c r="AY100" s="254">
        <f t="shared" si="43"/>
        <v>0</v>
      </c>
      <c r="AZ100" s="32">
        <f t="shared" si="31"/>
        <v>0</v>
      </c>
      <c r="BB100" s="32">
        <f t="shared" si="48"/>
        <v>0</v>
      </c>
      <c r="BC100" s="341">
        <f t="shared" si="49"/>
        <v>0</v>
      </c>
      <c r="BD100" s="95">
        <f t="shared" si="44"/>
        <v>0</v>
      </c>
      <c r="BE100" s="95">
        <f t="shared" si="50"/>
        <v>0</v>
      </c>
      <c r="BF100" s="718">
        <f t="shared" si="32"/>
        <v>0</v>
      </c>
      <c r="BG100" s="79"/>
      <c r="BH100" s="9"/>
      <c r="BJ100" s="32">
        <f t="shared" si="51"/>
        <v>0</v>
      </c>
      <c r="BK100" s="32">
        <f t="shared" si="52"/>
        <v>1</v>
      </c>
      <c r="BL100" s="32">
        <f t="shared" si="53"/>
        <v>0</v>
      </c>
      <c r="BM100" s="32">
        <f t="shared" si="54"/>
        <v>0</v>
      </c>
      <c r="BN100" s="32">
        <f t="shared" si="55"/>
        <v>1</v>
      </c>
    </row>
    <row r="101" spans="1:66" x14ac:dyDescent="0.2">
      <c r="A101" s="323"/>
      <c r="B101" s="530"/>
      <c r="C101" s="247"/>
      <c r="D101" s="247" t="str">
        <f t="shared" si="45"/>
        <v/>
      </c>
      <c r="E101" s="320" t="str">
        <f t="shared" si="46"/>
        <v>&lt; Error</v>
      </c>
      <c r="F101" s="120">
        <f t="shared" si="28"/>
        <v>0</v>
      </c>
      <c r="G101" s="118">
        <f t="shared" si="29"/>
        <v>89</v>
      </c>
      <c r="H101" s="117"/>
      <c r="I101" s="292"/>
      <c r="J101" s="87"/>
      <c r="K101" s="294"/>
      <c r="L101" s="293"/>
      <c r="M101" s="40"/>
      <c r="N101" s="77"/>
      <c r="O101" s="295"/>
      <c r="P101" s="88"/>
      <c r="Q101" s="88"/>
      <c r="R101" s="104"/>
      <c r="S101" s="730"/>
      <c r="T101" s="88"/>
      <c r="U101" s="88"/>
      <c r="V101" s="88"/>
      <c r="W101" s="89"/>
      <c r="X101" s="87"/>
      <c r="Y101" s="77"/>
      <c r="Z101" s="90"/>
      <c r="AA101" s="96">
        <f t="shared" si="33"/>
        <v>89</v>
      </c>
      <c r="AB101" s="505">
        <f t="shared" si="47"/>
        <v>0</v>
      </c>
      <c r="AC101" s="500">
        <f t="shared" si="34"/>
        <v>0</v>
      </c>
      <c r="AD101" s="159">
        <f t="shared" si="30"/>
        <v>0</v>
      </c>
      <c r="AE101" s="8"/>
      <c r="AF101" s="870" t="str">
        <f t="shared" si="35"/>
        <v xml:space="preserve"> </v>
      </c>
      <c r="AG101" s="32">
        <f t="shared" si="36"/>
        <v>0</v>
      </c>
      <c r="AH101" s="32">
        <f t="shared" si="37"/>
        <v>0</v>
      </c>
      <c r="AR101" s="32">
        <f t="shared" si="38"/>
        <v>0</v>
      </c>
      <c r="AS101" s="32">
        <f t="shared" si="39"/>
        <v>0</v>
      </c>
      <c r="AT101" s="32">
        <f t="shared" si="40"/>
        <v>0</v>
      </c>
      <c r="AU101" s="32">
        <f t="shared" si="41"/>
        <v>0</v>
      </c>
      <c r="AX101" s="254">
        <f t="shared" si="42"/>
        <v>0</v>
      </c>
      <c r="AY101" s="254">
        <f t="shared" si="43"/>
        <v>0</v>
      </c>
      <c r="AZ101" s="32">
        <f t="shared" si="31"/>
        <v>0</v>
      </c>
      <c r="BB101" s="32">
        <f t="shared" si="48"/>
        <v>0</v>
      </c>
      <c r="BC101" s="341">
        <f t="shared" si="49"/>
        <v>0</v>
      </c>
      <c r="BD101" s="95">
        <f t="shared" si="44"/>
        <v>0</v>
      </c>
      <c r="BE101" s="95">
        <f t="shared" si="50"/>
        <v>0</v>
      </c>
      <c r="BF101" s="718">
        <f t="shared" si="32"/>
        <v>0</v>
      </c>
      <c r="BG101" s="79"/>
      <c r="BH101" s="9"/>
      <c r="BJ101" s="32">
        <f t="shared" si="51"/>
        <v>0</v>
      </c>
      <c r="BK101" s="32">
        <f t="shared" si="52"/>
        <v>1</v>
      </c>
      <c r="BL101" s="32">
        <f t="shared" si="53"/>
        <v>0</v>
      </c>
      <c r="BM101" s="32">
        <f t="shared" si="54"/>
        <v>0</v>
      </c>
      <c r="BN101" s="32">
        <f t="shared" si="55"/>
        <v>1</v>
      </c>
    </row>
    <row r="102" spans="1:66" x14ac:dyDescent="0.2">
      <c r="A102" s="323"/>
      <c r="B102" s="530"/>
      <c r="C102" s="247"/>
      <c r="D102" s="247" t="str">
        <f t="shared" si="45"/>
        <v/>
      </c>
      <c r="E102" s="320" t="str">
        <f t="shared" si="46"/>
        <v>&lt; Error</v>
      </c>
      <c r="F102" s="120">
        <f t="shared" si="28"/>
        <v>0</v>
      </c>
      <c r="G102" s="118">
        <f t="shared" si="29"/>
        <v>90</v>
      </c>
      <c r="H102" s="117"/>
      <c r="I102" s="292"/>
      <c r="J102" s="87"/>
      <c r="K102" s="294"/>
      <c r="L102" s="293"/>
      <c r="M102" s="40"/>
      <c r="N102" s="77"/>
      <c r="O102" s="295"/>
      <c r="P102" s="88"/>
      <c r="Q102" s="88"/>
      <c r="R102" s="104"/>
      <c r="S102" s="730"/>
      <c r="T102" s="88"/>
      <c r="U102" s="88"/>
      <c r="V102" s="88"/>
      <c r="W102" s="89"/>
      <c r="X102" s="87"/>
      <c r="Y102" s="77"/>
      <c r="Z102" s="90"/>
      <c r="AA102" s="96">
        <f t="shared" si="33"/>
        <v>90</v>
      </c>
      <c r="AB102" s="505">
        <f t="shared" si="47"/>
        <v>0</v>
      </c>
      <c r="AC102" s="500">
        <f t="shared" si="34"/>
        <v>0</v>
      </c>
      <c r="AD102" s="159">
        <f t="shared" si="30"/>
        <v>0</v>
      </c>
      <c r="AE102" s="8"/>
      <c r="AF102" s="870" t="str">
        <f t="shared" si="35"/>
        <v xml:space="preserve"> </v>
      </c>
      <c r="AG102" s="32">
        <f t="shared" si="36"/>
        <v>0</v>
      </c>
      <c r="AH102" s="32">
        <f t="shared" si="37"/>
        <v>0</v>
      </c>
      <c r="AR102" s="32">
        <f t="shared" si="38"/>
        <v>0</v>
      </c>
      <c r="AS102" s="32">
        <f t="shared" si="39"/>
        <v>0</v>
      </c>
      <c r="AT102" s="32">
        <f t="shared" si="40"/>
        <v>0</v>
      </c>
      <c r="AU102" s="32">
        <f t="shared" si="41"/>
        <v>0</v>
      </c>
      <c r="AX102" s="254">
        <f t="shared" si="42"/>
        <v>0</v>
      </c>
      <c r="AY102" s="254">
        <f t="shared" si="43"/>
        <v>0</v>
      </c>
      <c r="AZ102" s="32">
        <f t="shared" si="31"/>
        <v>0</v>
      </c>
      <c r="BB102" s="32">
        <f t="shared" si="48"/>
        <v>0</v>
      </c>
      <c r="BC102" s="341">
        <f t="shared" si="49"/>
        <v>0</v>
      </c>
      <c r="BD102" s="95">
        <f t="shared" si="44"/>
        <v>0</v>
      </c>
      <c r="BE102" s="95">
        <f t="shared" si="50"/>
        <v>0</v>
      </c>
      <c r="BF102" s="718">
        <f t="shared" si="32"/>
        <v>0</v>
      </c>
      <c r="BG102" s="79"/>
      <c r="BH102" s="9"/>
      <c r="BJ102" s="32">
        <f t="shared" si="51"/>
        <v>0</v>
      </c>
      <c r="BK102" s="32">
        <f t="shared" si="52"/>
        <v>1</v>
      </c>
      <c r="BL102" s="32">
        <f t="shared" si="53"/>
        <v>0</v>
      </c>
      <c r="BM102" s="32">
        <f t="shared" si="54"/>
        <v>0</v>
      </c>
      <c r="BN102" s="32">
        <f t="shared" si="55"/>
        <v>1</v>
      </c>
    </row>
    <row r="103" spans="1:66" x14ac:dyDescent="0.2">
      <c r="A103" s="323"/>
      <c r="B103" s="530"/>
      <c r="C103" s="247"/>
      <c r="D103" s="247" t="str">
        <f t="shared" si="45"/>
        <v/>
      </c>
      <c r="E103" s="320" t="str">
        <f t="shared" si="46"/>
        <v>&lt; Error</v>
      </c>
      <c r="F103" s="120">
        <f t="shared" si="28"/>
        <v>0</v>
      </c>
      <c r="G103" s="118">
        <f t="shared" si="29"/>
        <v>91</v>
      </c>
      <c r="H103" s="117"/>
      <c r="I103" s="292"/>
      <c r="J103" s="87"/>
      <c r="K103" s="294"/>
      <c r="L103" s="293"/>
      <c r="M103" s="40"/>
      <c r="N103" s="77"/>
      <c r="O103" s="295"/>
      <c r="P103" s="88"/>
      <c r="Q103" s="88"/>
      <c r="R103" s="104"/>
      <c r="S103" s="730"/>
      <c r="T103" s="88"/>
      <c r="U103" s="88"/>
      <c r="V103" s="88"/>
      <c r="W103" s="89"/>
      <c r="X103" s="87"/>
      <c r="Y103" s="77"/>
      <c r="Z103" s="90"/>
      <c r="AA103" s="96">
        <f t="shared" si="33"/>
        <v>91</v>
      </c>
      <c r="AB103" s="505">
        <f t="shared" si="47"/>
        <v>0</v>
      </c>
      <c r="AC103" s="500">
        <f t="shared" si="34"/>
        <v>0</v>
      </c>
      <c r="AD103" s="159">
        <f t="shared" si="30"/>
        <v>0</v>
      </c>
      <c r="AE103" s="8"/>
      <c r="AF103" s="870" t="str">
        <f t="shared" si="35"/>
        <v xml:space="preserve"> </v>
      </c>
      <c r="AG103" s="32">
        <f t="shared" si="36"/>
        <v>0</v>
      </c>
      <c r="AH103" s="32">
        <f t="shared" si="37"/>
        <v>0</v>
      </c>
      <c r="AR103" s="32">
        <f t="shared" si="38"/>
        <v>0</v>
      </c>
      <c r="AS103" s="32">
        <f t="shared" si="39"/>
        <v>0</v>
      </c>
      <c r="AT103" s="32">
        <f t="shared" si="40"/>
        <v>0</v>
      </c>
      <c r="AU103" s="32">
        <f t="shared" si="41"/>
        <v>0</v>
      </c>
      <c r="AX103" s="254">
        <f t="shared" si="42"/>
        <v>0</v>
      </c>
      <c r="AY103" s="254">
        <f t="shared" si="43"/>
        <v>0</v>
      </c>
      <c r="AZ103" s="32">
        <f t="shared" si="31"/>
        <v>0</v>
      </c>
      <c r="BB103" s="32">
        <f t="shared" si="48"/>
        <v>0</v>
      </c>
      <c r="BC103" s="341">
        <f t="shared" si="49"/>
        <v>0</v>
      </c>
      <c r="BD103" s="95">
        <f t="shared" si="44"/>
        <v>0</v>
      </c>
      <c r="BE103" s="95">
        <f t="shared" si="50"/>
        <v>0</v>
      </c>
      <c r="BF103" s="718">
        <f t="shared" si="32"/>
        <v>0</v>
      </c>
      <c r="BG103" s="79"/>
      <c r="BH103" s="9"/>
      <c r="BJ103" s="32">
        <f t="shared" si="51"/>
        <v>0</v>
      </c>
      <c r="BK103" s="32">
        <f t="shared" si="52"/>
        <v>1</v>
      </c>
      <c r="BL103" s="32">
        <f t="shared" si="53"/>
        <v>0</v>
      </c>
      <c r="BM103" s="32">
        <f t="shared" si="54"/>
        <v>0</v>
      </c>
      <c r="BN103" s="32">
        <f t="shared" si="55"/>
        <v>1</v>
      </c>
    </row>
    <row r="104" spans="1:66" x14ac:dyDescent="0.2">
      <c r="A104" s="323"/>
      <c r="B104" s="530"/>
      <c r="C104" s="247"/>
      <c r="D104" s="247" t="str">
        <f t="shared" si="45"/>
        <v/>
      </c>
      <c r="E104" s="320" t="str">
        <f t="shared" si="46"/>
        <v>&lt; Error</v>
      </c>
      <c r="F104" s="120">
        <f t="shared" si="28"/>
        <v>0</v>
      </c>
      <c r="G104" s="118">
        <f t="shared" si="29"/>
        <v>92</v>
      </c>
      <c r="H104" s="117"/>
      <c r="I104" s="292"/>
      <c r="J104" s="87"/>
      <c r="K104" s="294"/>
      <c r="L104" s="293"/>
      <c r="M104" s="40"/>
      <c r="N104" s="77"/>
      <c r="O104" s="295"/>
      <c r="P104" s="88"/>
      <c r="Q104" s="88"/>
      <c r="R104" s="104"/>
      <c r="S104" s="730"/>
      <c r="T104" s="88"/>
      <c r="U104" s="88"/>
      <c r="V104" s="88"/>
      <c r="W104" s="89"/>
      <c r="X104" s="87"/>
      <c r="Y104" s="77"/>
      <c r="Z104" s="90"/>
      <c r="AA104" s="96">
        <f t="shared" si="33"/>
        <v>92</v>
      </c>
      <c r="AB104" s="505">
        <f t="shared" si="47"/>
        <v>0</v>
      </c>
      <c r="AC104" s="500">
        <f t="shared" si="34"/>
        <v>0</v>
      </c>
      <c r="AD104" s="159">
        <f t="shared" si="30"/>
        <v>0</v>
      </c>
      <c r="AE104" s="8"/>
      <c r="AF104" s="870" t="str">
        <f t="shared" si="35"/>
        <v xml:space="preserve"> </v>
      </c>
      <c r="AG104" s="32">
        <f t="shared" si="36"/>
        <v>0</v>
      </c>
      <c r="AH104" s="32">
        <f t="shared" si="37"/>
        <v>0</v>
      </c>
      <c r="AR104" s="32">
        <f t="shared" si="38"/>
        <v>0</v>
      </c>
      <c r="AS104" s="32">
        <f t="shared" si="39"/>
        <v>0</v>
      </c>
      <c r="AT104" s="32">
        <f t="shared" si="40"/>
        <v>0</v>
      </c>
      <c r="AU104" s="32">
        <f t="shared" si="41"/>
        <v>0</v>
      </c>
      <c r="AX104" s="254">
        <f t="shared" si="42"/>
        <v>0</v>
      </c>
      <c r="AY104" s="254">
        <f t="shared" si="43"/>
        <v>0</v>
      </c>
      <c r="AZ104" s="32">
        <f t="shared" si="31"/>
        <v>0</v>
      </c>
      <c r="BB104" s="32">
        <f t="shared" si="48"/>
        <v>0</v>
      </c>
      <c r="BC104" s="341">
        <f t="shared" si="49"/>
        <v>0</v>
      </c>
      <c r="BD104" s="95">
        <f t="shared" si="44"/>
        <v>0</v>
      </c>
      <c r="BE104" s="95">
        <f t="shared" si="50"/>
        <v>0</v>
      </c>
      <c r="BF104" s="718">
        <f t="shared" si="32"/>
        <v>0</v>
      </c>
      <c r="BG104" s="79"/>
      <c r="BH104" s="9"/>
      <c r="BJ104" s="32">
        <f t="shared" si="51"/>
        <v>0</v>
      </c>
      <c r="BK104" s="32">
        <f t="shared" si="52"/>
        <v>1</v>
      </c>
      <c r="BL104" s="32">
        <f t="shared" si="53"/>
        <v>0</v>
      </c>
      <c r="BM104" s="32">
        <f t="shared" si="54"/>
        <v>0</v>
      </c>
      <c r="BN104" s="32">
        <f t="shared" si="55"/>
        <v>1</v>
      </c>
    </row>
    <row r="105" spans="1:66" x14ac:dyDescent="0.2">
      <c r="A105" s="323"/>
      <c r="B105" s="530"/>
      <c r="C105" s="247"/>
      <c r="D105" s="247" t="str">
        <f t="shared" si="45"/>
        <v/>
      </c>
      <c r="E105" s="320" t="str">
        <f t="shared" si="46"/>
        <v>&lt; Error</v>
      </c>
      <c r="F105" s="120">
        <f t="shared" si="28"/>
        <v>0</v>
      </c>
      <c r="G105" s="118">
        <f t="shared" si="29"/>
        <v>93</v>
      </c>
      <c r="H105" s="117"/>
      <c r="I105" s="292"/>
      <c r="J105" s="87"/>
      <c r="K105" s="294"/>
      <c r="L105" s="293"/>
      <c r="M105" s="40"/>
      <c r="N105" s="77"/>
      <c r="O105" s="295"/>
      <c r="P105" s="88"/>
      <c r="Q105" s="88"/>
      <c r="R105" s="104"/>
      <c r="S105" s="730"/>
      <c r="T105" s="88"/>
      <c r="U105" s="88"/>
      <c r="V105" s="88"/>
      <c r="W105" s="89"/>
      <c r="X105" s="87"/>
      <c r="Y105" s="77"/>
      <c r="Z105" s="90"/>
      <c r="AA105" s="96">
        <f t="shared" si="33"/>
        <v>93</v>
      </c>
      <c r="AB105" s="505">
        <f t="shared" si="47"/>
        <v>0</v>
      </c>
      <c r="AC105" s="500">
        <f t="shared" si="34"/>
        <v>0</v>
      </c>
      <c r="AD105" s="159">
        <f t="shared" si="30"/>
        <v>0</v>
      </c>
      <c r="AE105" s="8"/>
      <c r="AF105" s="870" t="str">
        <f t="shared" si="35"/>
        <v xml:space="preserve"> </v>
      </c>
      <c r="AG105" s="32">
        <f t="shared" si="36"/>
        <v>0</v>
      </c>
      <c r="AH105" s="32">
        <f t="shared" si="37"/>
        <v>0</v>
      </c>
      <c r="AR105" s="32">
        <f t="shared" si="38"/>
        <v>0</v>
      </c>
      <c r="AS105" s="32">
        <f t="shared" si="39"/>
        <v>0</v>
      </c>
      <c r="AT105" s="32">
        <f t="shared" si="40"/>
        <v>0</v>
      </c>
      <c r="AU105" s="32">
        <f t="shared" si="41"/>
        <v>0</v>
      </c>
      <c r="AX105" s="254">
        <f t="shared" si="42"/>
        <v>0</v>
      </c>
      <c r="AY105" s="254">
        <f t="shared" si="43"/>
        <v>0</v>
      </c>
      <c r="AZ105" s="32">
        <f t="shared" si="31"/>
        <v>0</v>
      </c>
      <c r="BB105" s="32">
        <f t="shared" si="48"/>
        <v>0</v>
      </c>
      <c r="BC105" s="341">
        <f t="shared" si="49"/>
        <v>0</v>
      </c>
      <c r="BD105" s="95">
        <f t="shared" si="44"/>
        <v>0</v>
      </c>
      <c r="BE105" s="95">
        <f t="shared" si="50"/>
        <v>0</v>
      </c>
      <c r="BF105" s="718">
        <f t="shared" si="32"/>
        <v>0</v>
      </c>
      <c r="BG105" s="79"/>
      <c r="BH105" s="9"/>
      <c r="BJ105" s="32">
        <f t="shared" si="51"/>
        <v>0</v>
      </c>
      <c r="BK105" s="32">
        <f t="shared" si="52"/>
        <v>1</v>
      </c>
      <c r="BL105" s="32">
        <f t="shared" si="53"/>
        <v>0</v>
      </c>
      <c r="BM105" s="32">
        <f t="shared" si="54"/>
        <v>0</v>
      </c>
      <c r="BN105" s="32">
        <f t="shared" si="55"/>
        <v>1</v>
      </c>
    </row>
    <row r="106" spans="1:66" x14ac:dyDescent="0.2">
      <c r="A106" s="323"/>
      <c r="B106" s="530"/>
      <c r="C106" s="247"/>
      <c r="D106" s="247" t="str">
        <f t="shared" si="45"/>
        <v/>
      </c>
      <c r="E106" s="320" t="str">
        <f t="shared" si="46"/>
        <v>&lt; Error</v>
      </c>
      <c r="F106" s="120">
        <f t="shared" si="28"/>
        <v>0</v>
      </c>
      <c r="G106" s="118">
        <f t="shared" si="29"/>
        <v>94</v>
      </c>
      <c r="H106" s="117"/>
      <c r="I106" s="292"/>
      <c r="J106" s="87"/>
      <c r="K106" s="294"/>
      <c r="L106" s="293"/>
      <c r="M106" s="40"/>
      <c r="N106" s="77"/>
      <c r="O106" s="295"/>
      <c r="P106" s="88"/>
      <c r="Q106" s="88"/>
      <c r="R106" s="104"/>
      <c r="S106" s="730"/>
      <c r="T106" s="88"/>
      <c r="U106" s="88"/>
      <c r="V106" s="88"/>
      <c r="W106" s="89"/>
      <c r="X106" s="87"/>
      <c r="Y106" s="77"/>
      <c r="Z106" s="90"/>
      <c r="AA106" s="96">
        <f t="shared" si="33"/>
        <v>94</v>
      </c>
      <c r="AB106" s="505">
        <f t="shared" si="47"/>
        <v>0</v>
      </c>
      <c r="AC106" s="500">
        <f t="shared" si="34"/>
        <v>0</v>
      </c>
      <c r="AD106" s="159">
        <f t="shared" si="30"/>
        <v>0</v>
      </c>
      <c r="AE106" s="8"/>
      <c r="AF106" s="870" t="str">
        <f t="shared" si="35"/>
        <v xml:space="preserve"> </v>
      </c>
      <c r="AG106" s="32">
        <f t="shared" si="36"/>
        <v>0</v>
      </c>
      <c r="AH106" s="32">
        <f t="shared" si="37"/>
        <v>0</v>
      </c>
      <c r="AR106" s="32">
        <f t="shared" si="38"/>
        <v>0</v>
      </c>
      <c r="AS106" s="32">
        <f t="shared" si="39"/>
        <v>0</v>
      </c>
      <c r="AT106" s="32">
        <f t="shared" si="40"/>
        <v>0</v>
      </c>
      <c r="AU106" s="32">
        <f t="shared" si="41"/>
        <v>0</v>
      </c>
      <c r="AX106" s="254">
        <f t="shared" si="42"/>
        <v>0</v>
      </c>
      <c r="AY106" s="254">
        <f t="shared" si="43"/>
        <v>0</v>
      </c>
      <c r="AZ106" s="32">
        <f t="shared" si="31"/>
        <v>0</v>
      </c>
      <c r="BB106" s="32">
        <f t="shared" si="48"/>
        <v>0</v>
      </c>
      <c r="BC106" s="341">
        <f t="shared" si="49"/>
        <v>0</v>
      </c>
      <c r="BD106" s="95">
        <f t="shared" si="44"/>
        <v>0</v>
      </c>
      <c r="BE106" s="95">
        <f t="shared" si="50"/>
        <v>0</v>
      </c>
      <c r="BF106" s="718">
        <f t="shared" si="32"/>
        <v>0</v>
      </c>
      <c r="BG106" s="79"/>
      <c r="BH106" s="9"/>
      <c r="BJ106" s="32">
        <f t="shared" si="51"/>
        <v>0</v>
      </c>
      <c r="BK106" s="32">
        <f t="shared" si="52"/>
        <v>1</v>
      </c>
      <c r="BL106" s="32">
        <f t="shared" si="53"/>
        <v>0</v>
      </c>
      <c r="BM106" s="32">
        <f t="shared" si="54"/>
        <v>0</v>
      </c>
      <c r="BN106" s="32">
        <f t="shared" si="55"/>
        <v>1</v>
      </c>
    </row>
    <row r="107" spans="1:66" x14ac:dyDescent="0.2">
      <c r="A107" s="323"/>
      <c r="B107" s="530"/>
      <c r="C107" s="247"/>
      <c r="D107" s="247" t="str">
        <f t="shared" si="45"/>
        <v/>
      </c>
      <c r="E107" s="320" t="str">
        <f t="shared" si="46"/>
        <v>&lt; Error</v>
      </c>
      <c r="F107" s="120">
        <f t="shared" si="28"/>
        <v>0</v>
      </c>
      <c r="G107" s="118">
        <f t="shared" si="29"/>
        <v>95</v>
      </c>
      <c r="H107" s="117"/>
      <c r="I107" s="292"/>
      <c r="J107" s="87"/>
      <c r="K107" s="294"/>
      <c r="L107" s="293"/>
      <c r="M107" s="40"/>
      <c r="N107" s="77"/>
      <c r="O107" s="295"/>
      <c r="P107" s="88"/>
      <c r="Q107" s="88"/>
      <c r="R107" s="104"/>
      <c r="S107" s="730"/>
      <c r="T107" s="88"/>
      <c r="U107" s="88"/>
      <c r="V107" s="88"/>
      <c r="W107" s="89"/>
      <c r="X107" s="87"/>
      <c r="Y107" s="77"/>
      <c r="Z107" s="90"/>
      <c r="AA107" s="96">
        <f t="shared" si="33"/>
        <v>95</v>
      </c>
      <c r="AB107" s="505">
        <f t="shared" si="47"/>
        <v>0</v>
      </c>
      <c r="AC107" s="500">
        <f t="shared" si="34"/>
        <v>0</v>
      </c>
      <c r="AD107" s="159">
        <f t="shared" si="30"/>
        <v>0</v>
      </c>
      <c r="AE107" s="8"/>
      <c r="AF107" s="870" t="str">
        <f t="shared" si="35"/>
        <v xml:space="preserve"> </v>
      </c>
      <c r="AG107" s="32">
        <f t="shared" si="36"/>
        <v>0</v>
      </c>
      <c r="AH107" s="32">
        <f t="shared" si="37"/>
        <v>0</v>
      </c>
      <c r="AR107" s="32">
        <f t="shared" si="38"/>
        <v>0</v>
      </c>
      <c r="AS107" s="32">
        <f t="shared" si="39"/>
        <v>0</v>
      </c>
      <c r="AT107" s="32">
        <f t="shared" si="40"/>
        <v>0</v>
      </c>
      <c r="AU107" s="32">
        <f t="shared" si="41"/>
        <v>0</v>
      </c>
      <c r="AX107" s="254">
        <f t="shared" si="42"/>
        <v>0</v>
      </c>
      <c r="AY107" s="254">
        <f t="shared" si="43"/>
        <v>0</v>
      </c>
      <c r="AZ107" s="32">
        <f t="shared" si="31"/>
        <v>0</v>
      </c>
      <c r="BB107" s="32">
        <f t="shared" si="48"/>
        <v>0</v>
      </c>
      <c r="BC107" s="341">
        <f t="shared" si="49"/>
        <v>0</v>
      </c>
      <c r="BD107" s="95">
        <f t="shared" si="44"/>
        <v>0</v>
      </c>
      <c r="BE107" s="95">
        <f t="shared" si="50"/>
        <v>0</v>
      </c>
      <c r="BF107" s="718">
        <f t="shared" si="32"/>
        <v>0</v>
      </c>
      <c r="BG107" s="79"/>
      <c r="BH107" s="9"/>
      <c r="BJ107" s="32">
        <f t="shared" si="51"/>
        <v>0</v>
      </c>
      <c r="BK107" s="32">
        <f t="shared" si="52"/>
        <v>1</v>
      </c>
      <c r="BL107" s="32">
        <f t="shared" si="53"/>
        <v>0</v>
      </c>
      <c r="BM107" s="32">
        <f t="shared" si="54"/>
        <v>0</v>
      </c>
      <c r="BN107" s="32">
        <f t="shared" si="55"/>
        <v>1</v>
      </c>
    </row>
    <row r="108" spans="1:66" x14ac:dyDescent="0.2">
      <c r="A108" s="323"/>
      <c r="B108" s="530"/>
      <c r="C108" s="247"/>
      <c r="D108" s="247" t="str">
        <f t="shared" si="45"/>
        <v/>
      </c>
      <c r="E108" s="320" t="str">
        <f t="shared" si="46"/>
        <v>&lt; Error</v>
      </c>
      <c r="F108" s="120">
        <f t="shared" si="28"/>
        <v>0</v>
      </c>
      <c r="G108" s="118">
        <f t="shared" si="29"/>
        <v>96</v>
      </c>
      <c r="H108" s="117"/>
      <c r="I108" s="292"/>
      <c r="J108" s="87"/>
      <c r="K108" s="294"/>
      <c r="L108" s="293"/>
      <c r="M108" s="40"/>
      <c r="N108" s="77"/>
      <c r="O108" s="295"/>
      <c r="P108" s="88"/>
      <c r="Q108" s="88"/>
      <c r="R108" s="104"/>
      <c r="S108" s="730"/>
      <c r="T108" s="88"/>
      <c r="U108" s="88"/>
      <c r="V108" s="88"/>
      <c r="W108" s="89"/>
      <c r="X108" s="87"/>
      <c r="Y108" s="77"/>
      <c r="Z108" s="90"/>
      <c r="AA108" s="96">
        <f t="shared" si="33"/>
        <v>96</v>
      </c>
      <c r="AB108" s="505">
        <f t="shared" si="47"/>
        <v>0</v>
      </c>
      <c r="AC108" s="500">
        <f t="shared" si="34"/>
        <v>0</v>
      </c>
      <c r="AD108" s="159">
        <f t="shared" si="30"/>
        <v>0</v>
      </c>
      <c r="AE108" s="8"/>
      <c r="AF108" s="870" t="str">
        <f t="shared" si="35"/>
        <v xml:space="preserve"> </v>
      </c>
      <c r="AG108" s="32">
        <f t="shared" si="36"/>
        <v>0</v>
      </c>
      <c r="AH108" s="32">
        <f t="shared" si="37"/>
        <v>0</v>
      </c>
      <c r="AR108" s="32">
        <f t="shared" si="38"/>
        <v>0</v>
      </c>
      <c r="AS108" s="32">
        <f t="shared" si="39"/>
        <v>0</v>
      </c>
      <c r="AT108" s="32">
        <f t="shared" si="40"/>
        <v>0</v>
      </c>
      <c r="AU108" s="32">
        <f t="shared" si="41"/>
        <v>0</v>
      </c>
      <c r="AX108" s="254">
        <f t="shared" si="42"/>
        <v>0</v>
      </c>
      <c r="AY108" s="254">
        <f t="shared" si="43"/>
        <v>0</v>
      </c>
      <c r="AZ108" s="32">
        <f t="shared" si="31"/>
        <v>0</v>
      </c>
      <c r="BB108" s="32">
        <f t="shared" si="48"/>
        <v>0</v>
      </c>
      <c r="BC108" s="341">
        <f t="shared" si="49"/>
        <v>0</v>
      </c>
      <c r="BD108" s="95">
        <f t="shared" si="44"/>
        <v>0</v>
      </c>
      <c r="BE108" s="95">
        <f t="shared" si="50"/>
        <v>0</v>
      </c>
      <c r="BF108" s="718">
        <f t="shared" si="32"/>
        <v>0</v>
      </c>
      <c r="BG108" s="79"/>
      <c r="BH108" s="9"/>
      <c r="BJ108" s="32">
        <f t="shared" si="51"/>
        <v>0</v>
      </c>
      <c r="BK108" s="32">
        <f t="shared" si="52"/>
        <v>1</v>
      </c>
      <c r="BL108" s="32">
        <f t="shared" si="53"/>
        <v>0</v>
      </c>
      <c r="BM108" s="32">
        <f t="shared" si="54"/>
        <v>0</v>
      </c>
      <c r="BN108" s="32">
        <f t="shared" si="55"/>
        <v>1</v>
      </c>
    </row>
    <row r="109" spans="1:66" x14ac:dyDescent="0.2">
      <c r="A109" s="323"/>
      <c r="B109" s="530"/>
      <c r="C109" s="247"/>
      <c r="D109" s="247" t="str">
        <f t="shared" si="45"/>
        <v/>
      </c>
      <c r="E109" s="320" t="str">
        <f t="shared" si="46"/>
        <v>&lt; Error</v>
      </c>
      <c r="F109" s="120">
        <f t="shared" si="28"/>
        <v>0</v>
      </c>
      <c r="G109" s="118">
        <f t="shared" si="29"/>
        <v>97</v>
      </c>
      <c r="H109" s="117"/>
      <c r="I109" s="292"/>
      <c r="J109" s="87"/>
      <c r="K109" s="294"/>
      <c r="L109" s="293"/>
      <c r="M109" s="40"/>
      <c r="N109" s="77"/>
      <c r="O109" s="295"/>
      <c r="P109" s="88"/>
      <c r="Q109" s="88"/>
      <c r="R109" s="104"/>
      <c r="S109" s="730"/>
      <c r="T109" s="88"/>
      <c r="U109" s="88"/>
      <c r="V109" s="88"/>
      <c r="W109" s="89"/>
      <c r="X109" s="87"/>
      <c r="Y109" s="77"/>
      <c r="Z109" s="90"/>
      <c r="AA109" s="96">
        <f t="shared" si="33"/>
        <v>97</v>
      </c>
      <c r="AB109" s="505">
        <f t="shared" si="47"/>
        <v>0</v>
      </c>
      <c r="AC109" s="500">
        <f t="shared" si="34"/>
        <v>0</v>
      </c>
      <c r="AD109" s="159">
        <f t="shared" si="30"/>
        <v>0</v>
      </c>
      <c r="AE109" s="8"/>
      <c r="AF109" s="870" t="str">
        <f t="shared" si="35"/>
        <v xml:space="preserve"> </v>
      </c>
      <c r="AG109" s="32">
        <f t="shared" si="36"/>
        <v>0</v>
      </c>
      <c r="AH109" s="32">
        <f t="shared" si="37"/>
        <v>0</v>
      </c>
      <c r="AR109" s="32">
        <f t="shared" si="38"/>
        <v>0</v>
      </c>
      <c r="AS109" s="32">
        <f t="shared" si="39"/>
        <v>0</v>
      </c>
      <c r="AT109" s="32">
        <f t="shared" si="40"/>
        <v>0</v>
      </c>
      <c r="AU109" s="32">
        <f t="shared" si="41"/>
        <v>0</v>
      </c>
      <c r="AX109" s="254">
        <f t="shared" si="42"/>
        <v>0</v>
      </c>
      <c r="AY109" s="254">
        <f t="shared" si="43"/>
        <v>0</v>
      </c>
      <c r="AZ109" s="32">
        <f t="shared" si="31"/>
        <v>0</v>
      </c>
      <c r="BB109" s="32">
        <f t="shared" si="48"/>
        <v>0</v>
      </c>
      <c r="BC109" s="341">
        <f t="shared" si="49"/>
        <v>0</v>
      </c>
      <c r="BD109" s="95">
        <f t="shared" si="44"/>
        <v>0</v>
      </c>
      <c r="BE109" s="95">
        <f t="shared" si="50"/>
        <v>0</v>
      </c>
      <c r="BF109" s="718">
        <f t="shared" si="32"/>
        <v>0</v>
      </c>
      <c r="BG109" s="79"/>
      <c r="BH109" s="9"/>
      <c r="BJ109" s="32">
        <f t="shared" si="51"/>
        <v>0</v>
      </c>
      <c r="BK109" s="32">
        <f t="shared" si="52"/>
        <v>1</v>
      </c>
      <c r="BL109" s="32">
        <f t="shared" si="53"/>
        <v>0</v>
      </c>
      <c r="BM109" s="32">
        <f t="shared" si="54"/>
        <v>0</v>
      </c>
      <c r="BN109" s="32">
        <f t="shared" si="55"/>
        <v>1</v>
      </c>
    </row>
    <row r="110" spans="1:66" x14ac:dyDescent="0.2">
      <c r="A110" s="323"/>
      <c r="B110" s="530"/>
      <c r="C110" s="247"/>
      <c r="D110" s="247" t="str">
        <f t="shared" si="45"/>
        <v/>
      </c>
      <c r="E110" s="320" t="str">
        <f t="shared" si="46"/>
        <v>&lt; Error</v>
      </c>
      <c r="F110" s="120">
        <f t="shared" si="28"/>
        <v>0</v>
      </c>
      <c r="G110" s="118">
        <f t="shared" si="29"/>
        <v>98</v>
      </c>
      <c r="H110" s="117"/>
      <c r="I110" s="292"/>
      <c r="J110" s="87"/>
      <c r="K110" s="294"/>
      <c r="L110" s="293"/>
      <c r="M110" s="40"/>
      <c r="N110" s="77"/>
      <c r="O110" s="295"/>
      <c r="P110" s="88"/>
      <c r="Q110" s="88"/>
      <c r="R110" s="104"/>
      <c r="S110" s="730"/>
      <c r="T110" s="88"/>
      <c r="U110" s="88"/>
      <c r="V110" s="88"/>
      <c r="W110" s="89"/>
      <c r="X110" s="87"/>
      <c r="Y110" s="77"/>
      <c r="Z110" s="90"/>
      <c r="AA110" s="96">
        <f t="shared" si="33"/>
        <v>98</v>
      </c>
      <c r="AB110" s="505">
        <f t="shared" si="47"/>
        <v>0</v>
      </c>
      <c r="AC110" s="500">
        <f t="shared" si="34"/>
        <v>0</v>
      </c>
      <c r="AD110" s="159">
        <f t="shared" si="30"/>
        <v>0</v>
      </c>
      <c r="AE110" s="8"/>
      <c r="AF110" s="870" t="str">
        <f t="shared" si="35"/>
        <v xml:space="preserve"> </v>
      </c>
      <c r="AG110" s="32">
        <f t="shared" si="36"/>
        <v>0</v>
      </c>
      <c r="AH110" s="32">
        <f t="shared" si="37"/>
        <v>0</v>
      </c>
      <c r="AR110" s="32">
        <f t="shared" si="38"/>
        <v>0</v>
      </c>
      <c r="AS110" s="32">
        <f t="shared" si="39"/>
        <v>0</v>
      </c>
      <c r="AT110" s="32">
        <f t="shared" si="40"/>
        <v>0</v>
      </c>
      <c r="AU110" s="32">
        <f t="shared" si="41"/>
        <v>0</v>
      </c>
      <c r="AX110" s="254">
        <f t="shared" si="42"/>
        <v>0</v>
      </c>
      <c r="AY110" s="254">
        <f t="shared" si="43"/>
        <v>0</v>
      </c>
      <c r="AZ110" s="32">
        <f t="shared" si="31"/>
        <v>0</v>
      </c>
      <c r="BB110" s="32">
        <f t="shared" si="48"/>
        <v>0</v>
      </c>
      <c r="BC110" s="341">
        <f t="shared" si="49"/>
        <v>0</v>
      </c>
      <c r="BD110" s="95">
        <f t="shared" si="44"/>
        <v>0</v>
      </c>
      <c r="BE110" s="95">
        <f t="shared" si="50"/>
        <v>0</v>
      </c>
      <c r="BF110" s="718">
        <f t="shared" si="32"/>
        <v>0</v>
      </c>
      <c r="BG110" s="79"/>
      <c r="BH110" s="9"/>
      <c r="BJ110" s="32">
        <f t="shared" si="51"/>
        <v>0</v>
      </c>
      <c r="BK110" s="32">
        <f t="shared" si="52"/>
        <v>1</v>
      </c>
      <c r="BL110" s="32">
        <f t="shared" si="53"/>
        <v>0</v>
      </c>
      <c r="BM110" s="32">
        <f t="shared" si="54"/>
        <v>0</v>
      </c>
      <c r="BN110" s="32">
        <f t="shared" si="55"/>
        <v>1</v>
      </c>
    </row>
    <row r="111" spans="1:66" x14ac:dyDescent="0.2">
      <c r="A111" s="323"/>
      <c r="B111" s="530"/>
      <c r="C111" s="247"/>
      <c r="D111" s="247" t="str">
        <f t="shared" si="45"/>
        <v/>
      </c>
      <c r="E111" s="320" t="str">
        <f t="shared" si="46"/>
        <v>&lt; Error</v>
      </c>
      <c r="F111" s="120">
        <f t="shared" si="28"/>
        <v>0</v>
      </c>
      <c r="G111" s="118">
        <f t="shared" si="29"/>
        <v>99</v>
      </c>
      <c r="H111" s="117"/>
      <c r="I111" s="292"/>
      <c r="J111" s="87"/>
      <c r="K111" s="294"/>
      <c r="L111" s="293"/>
      <c r="M111" s="40"/>
      <c r="N111" s="77"/>
      <c r="O111" s="295"/>
      <c r="P111" s="88"/>
      <c r="Q111" s="88"/>
      <c r="R111" s="104"/>
      <c r="S111" s="730"/>
      <c r="T111" s="88"/>
      <c r="U111" s="88"/>
      <c r="V111" s="88"/>
      <c r="W111" s="89"/>
      <c r="X111" s="87"/>
      <c r="Y111" s="77"/>
      <c r="Z111" s="90"/>
      <c r="AA111" s="96">
        <f t="shared" si="33"/>
        <v>99</v>
      </c>
      <c r="AB111" s="505">
        <f t="shared" si="47"/>
        <v>0</v>
      </c>
      <c r="AC111" s="500">
        <f t="shared" si="34"/>
        <v>0</v>
      </c>
      <c r="AD111" s="159">
        <f t="shared" si="30"/>
        <v>0</v>
      </c>
      <c r="AE111" s="8"/>
      <c r="AF111" s="870" t="str">
        <f t="shared" si="35"/>
        <v xml:space="preserve"> </v>
      </c>
      <c r="AG111" s="32">
        <f t="shared" si="36"/>
        <v>0</v>
      </c>
      <c r="AH111" s="32">
        <f t="shared" si="37"/>
        <v>0</v>
      </c>
      <c r="AR111" s="32">
        <f t="shared" si="38"/>
        <v>0</v>
      </c>
      <c r="AS111" s="32">
        <f t="shared" si="39"/>
        <v>0</v>
      </c>
      <c r="AT111" s="32">
        <f t="shared" si="40"/>
        <v>0</v>
      </c>
      <c r="AU111" s="32">
        <f t="shared" si="41"/>
        <v>0</v>
      </c>
      <c r="AX111" s="254">
        <f t="shared" si="42"/>
        <v>0</v>
      </c>
      <c r="AY111" s="254">
        <f t="shared" si="43"/>
        <v>0</v>
      </c>
      <c r="AZ111" s="32">
        <f t="shared" si="31"/>
        <v>0</v>
      </c>
      <c r="BB111" s="32">
        <f t="shared" si="48"/>
        <v>0</v>
      </c>
      <c r="BC111" s="341">
        <f t="shared" si="49"/>
        <v>0</v>
      </c>
      <c r="BD111" s="95">
        <f t="shared" si="44"/>
        <v>0</v>
      </c>
      <c r="BE111" s="95">
        <f t="shared" si="50"/>
        <v>0</v>
      </c>
      <c r="BF111" s="718">
        <f t="shared" si="32"/>
        <v>0</v>
      </c>
      <c r="BG111" s="79"/>
      <c r="BH111" s="9"/>
      <c r="BJ111" s="32">
        <f t="shared" si="51"/>
        <v>0</v>
      </c>
      <c r="BK111" s="32">
        <f t="shared" si="52"/>
        <v>1</v>
      </c>
      <c r="BL111" s="32">
        <f t="shared" si="53"/>
        <v>0</v>
      </c>
      <c r="BM111" s="32">
        <f t="shared" si="54"/>
        <v>0</v>
      </c>
      <c r="BN111" s="32">
        <f t="shared" si="55"/>
        <v>1</v>
      </c>
    </row>
    <row r="112" spans="1:66" x14ac:dyDescent="0.2">
      <c r="A112" s="323"/>
      <c r="B112" s="530"/>
      <c r="C112" s="247"/>
      <c r="D112" s="247" t="str">
        <f t="shared" si="45"/>
        <v/>
      </c>
      <c r="E112" s="320" t="str">
        <f t="shared" si="46"/>
        <v>&lt; Error</v>
      </c>
      <c r="F112" s="120">
        <f t="shared" si="28"/>
        <v>0</v>
      </c>
      <c r="G112" s="118">
        <f t="shared" si="29"/>
        <v>100</v>
      </c>
      <c r="H112" s="117"/>
      <c r="I112" s="292"/>
      <c r="J112" s="87"/>
      <c r="K112" s="294"/>
      <c r="L112" s="293"/>
      <c r="M112" s="40"/>
      <c r="N112" s="77"/>
      <c r="O112" s="295"/>
      <c r="P112" s="88"/>
      <c r="Q112" s="88"/>
      <c r="R112" s="104"/>
      <c r="S112" s="730"/>
      <c r="T112" s="88"/>
      <c r="U112" s="88"/>
      <c r="V112" s="88"/>
      <c r="W112" s="89"/>
      <c r="X112" s="87"/>
      <c r="Y112" s="77"/>
      <c r="Z112" s="90"/>
      <c r="AA112" s="96">
        <f t="shared" si="33"/>
        <v>100</v>
      </c>
      <c r="AB112" s="505">
        <f t="shared" si="47"/>
        <v>0</v>
      </c>
      <c r="AC112" s="500">
        <f t="shared" si="34"/>
        <v>0</v>
      </c>
      <c r="AD112" s="159">
        <f t="shared" si="30"/>
        <v>0</v>
      </c>
      <c r="AE112" s="8"/>
      <c r="AF112" s="870" t="str">
        <f t="shared" si="35"/>
        <v xml:space="preserve"> </v>
      </c>
      <c r="AG112" s="32">
        <f t="shared" si="36"/>
        <v>0</v>
      </c>
      <c r="AH112" s="32">
        <f t="shared" si="37"/>
        <v>0</v>
      </c>
      <c r="AR112" s="32">
        <f t="shared" si="38"/>
        <v>0</v>
      </c>
      <c r="AS112" s="32">
        <f t="shared" si="39"/>
        <v>0</v>
      </c>
      <c r="AT112" s="32">
        <f t="shared" si="40"/>
        <v>0</v>
      </c>
      <c r="AU112" s="32">
        <f t="shared" si="41"/>
        <v>0</v>
      </c>
      <c r="AX112" s="254">
        <f t="shared" si="42"/>
        <v>0</v>
      </c>
      <c r="AY112" s="254">
        <f t="shared" si="43"/>
        <v>0</v>
      </c>
      <c r="AZ112" s="32">
        <f t="shared" si="31"/>
        <v>0</v>
      </c>
      <c r="BB112" s="32">
        <f t="shared" si="48"/>
        <v>0</v>
      </c>
      <c r="BC112" s="341">
        <f t="shared" si="49"/>
        <v>0</v>
      </c>
      <c r="BD112" s="95">
        <f t="shared" si="44"/>
        <v>0</v>
      </c>
      <c r="BE112" s="95">
        <f t="shared" si="50"/>
        <v>0</v>
      </c>
      <c r="BF112" s="718">
        <f t="shared" si="32"/>
        <v>0</v>
      </c>
      <c r="BG112" s="79"/>
      <c r="BH112" s="9"/>
      <c r="BJ112" s="32">
        <f t="shared" si="51"/>
        <v>0</v>
      </c>
      <c r="BK112" s="32">
        <f t="shared" si="52"/>
        <v>1</v>
      </c>
      <c r="BL112" s="32">
        <f t="shared" si="53"/>
        <v>0</v>
      </c>
      <c r="BM112" s="32">
        <f t="shared" si="54"/>
        <v>0</v>
      </c>
      <c r="BN112" s="32">
        <f t="shared" si="55"/>
        <v>1</v>
      </c>
    </row>
    <row r="113" spans="1:66" x14ac:dyDescent="0.2">
      <c r="A113" s="323"/>
      <c r="B113" s="530"/>
      <c r="C113" s="247"/>
      <c r="D113" s="247" t="str">
        <f t="shared" si="45"/>
        <v/>
      </c>
      <c r="E113" s="320" t="str">
        <f t="shared" si="46"/>
        <v>&lt; Error</v>
      </c>
      <c r="F113" s="120">
        <f t="shared" si="28"/>
        <v>0</v>
      </c>
      <c r="G113" s="118">
        <f t="shared" si="29"/>
        <v>101</v>
      </c>
      <c r="H113" s="117"/>
      <c r="I113" s="292"/>
      <c r="J113" s="87"/>
      <c r="K113" s="294"/>
      <c r="L113" s="293"/>
      <c r="M113" s="40"/>
      <c r="N113" s="77"/>
      <c r="O113" s="295"/>
      <c r="P113" s="88"/>
      <c r="Q113" s="88"/>
      <c r="R113" s="104"/>
      <c r="S113" s="730"/>
      <c r="T113" s="88"/>
      <c r="U113" s="88"/>
      <c r="V113" s="88"/>
      <c r="W113" s="89"/>
      <c r="X113" s="87"/>
      <c r="Y113" s="77"/>
      <c r="Z113" s="90"/>
      <c r="AA113" s="96">
        <f t="shared" si="33"/>
        <v>101</v>
      </c>
      <c r="AB113" s="505">
        <f t="shared" si="47"/>
        <v>0</v>
      </c>
      <c r="AC113" s="500">
        <f t="shared" si="34"/>
        <v>0</v>
      </c>
      <c r="AD113" s="159">
        <f t="shared" si="30"/>
        <v>0</v>
      </c>
      <c r="AE113" s="8"/>
      <c r="AF113" s="870" t="str">
        <f t="shared" si="35"/>
        <v xml:space="preserve"> </v>
      </c>
      <c r="AG113" s="32">
        <f t="shared" si="36"/>
        <v>0</v>
      </c>
      <c r="AH113" s="32">
        <f t="shared" si="37"/>
        <v>0</v>
      </c>
      <c r="AR113" s="32">
        <f t="shared" si="38"/>
        <v>0</v>
      </c>
      <c r="AS113" s="32">
        <f t="shared" si="39"/>
        <v>0</v>
      </c>
      <c r="AT113" s="32">
        <f t="shared" si="40"/>
        <v>0</v>
      </c>
      <c r="AU113" s="32">
        <f t="shared" si="41"/>
        <v>0</v>
      </c>
      <c r="AX113" s="254">
        <f t="shared" si="42"/>
        <v>0</v>
      </c>
      <c r="AY113" s="254">
        <f t="shared" si="43"/>
        <v>0</v>
      </c>
      <c r="AZ113" s="32">
        <f t="shared" si="31"/>
        <v>0</v>
      </c>
      <c r="BB113" s="32">
        <f t="shared" si="48"/>
        <v>0</v>
      </c>
      <c r="BC113" s="341">
        <f t="shared" si="49"/>
        <v>0</v>
      </c>
      <c r="BD113" s="95">
        <f t="shared" si="44"/>
        <v>0</v>
      </c>
      <c r="BE113" s="95">
        <f t="shared" si="50"/>
        <v>0</v>
      </c>
      <c r="BF113" s="718">
        <f t="shared" si="32"/>
        <v>0</v>
      </c>
      <c r="BG113" s="79"/>
      <c r="BH113" s="9"/>
      <c r="BJ113" s="32">
        <f t="shared" si="51"/>
        <v>0</v>
      </c>
      <c r="BK113" s="32">
        <f t="shared" si="52"/>
        <v>1</v>
      </c>
      <c r="BL113" s="32">
        <f t="shared" si="53"/>
        <v>0</v>
      </c>
      <c r="BM113" s="32">
        <f t="shared" si="54"/>
        <v>0</v>
      </c>
      <c r="BN113" s="32">
        <f t="shared" si="55"/>
        <v>1</v>
      </c>
    </row>
    <row r="114" spans="1:66" x14ac:dyDescent="0.2">
      <c r="A114" s="323"/>
      <c r="B114" s="530"/>
      <c r="C114" s="247"/>
      <c r="D114" s="247" t="str">
        <f t="shared" si="45"/>
        <v/>
      </c>
      <c r="E114" s="320" t="str">
        <f t="shared" si="46"/>
        <v>&lt; Error</v>
      </c>
      <c r="F114" s="120">
        <f t="shared" si="28"/>
        <v>0</v>
      </c>
      <c r="G114" s="118">
        <f t="shared" si="29"/>
        <v>102</v>
      </c>
      <c r="H114" s="117"/>
      <c r="I114" s="292"/>
      <c r="J114" s="87"/>
      <c r="K114" s="294"/>
      <c r="L114" s="293"/>
      <c r="M114" s="40"/>
      <c r="N114" s="77"/>
      <c r="O114" s="295"/>
      <c r="P114" s="88"/>
      <c r="Q114" s="88"/>
      <c r="R114" s="104"/>
      <c r="S114" s="730"/>
      <c r="T114" s="88"/>
      <c r="U114" s="88"/>
      <c r="V114" s="88"/>
      <c r="W114" s="89"/>
      <c r="X114" s="87"/>
      <c r="Y114" s="77"/>
      <c r="Z114" s="90"/>
      <c r="AA114" s="96">
        <f t="shared" si="33"/>
        <v>102</v>
      </c>
      <c r="AB114" s="505">
        <f t="shared" si="47"/>
        <v>0</v>
      </c>
      <c r="AC114" s="500">
        <f t="shared" si="34"/>
        <v>0</v>
      </c>
      <c r="AD114" s="159">
        <f t="shared" si="30"/>
        <v>0</v>
      </c>
      <c r="AE114" s="8"/>
      <c r="AF114" s="870" t="str">
        <f t="shared" si="35"/>
        <v xml:space="preserve"> </v>
      </c>
      <c r="AG114" s="32">
        <f t="shared" si="36"/>
        <v>0</v>
      </c>
      <c r="AH114" s="32">
        <f t="shared" si="37"/>
        <v>0</v>
      </c>
      <c r="AR114" s="32">
        <f t="shared" si="38"/>
        <v>0</v>
      </c>
      <c r="AS114" s="32">
        <f t="shared" si="39"/>
        <v>0</v>
      </c>
      <c r="AT114" s="32">
        <f t="shared" si="40"/>
        <v>0</v>
      </c>
      <c r="AU114" s="32">
        <f t="shared" si="41"/>
        <v>0</v>
      </c>
      <c r="AX114" s="254">
        <f t="shared" si="42"/>
        <v>0</v>
      </c>
      <c r="AY114" s="254">
        <f t="shared" si="43"/>
        <v>0</v>
      </c>
      <c r="AZ114" s="32">
        <f t="shared" si="31"/>
        <v>0</v>
      </c>
      <c r="BB114" s="32">
        <f t="shared" si="48"/>
        <v>0</v>
      </c>
      <c r="BC114" s="341">
        <f t="shared" si="49"/>
        <v>0</v>
      </c>
      <c r="BD114" s="95">
        <f t="shared" si="44"/>
        <v>0</v>
      </c>
      <c r="BE114" s="95">
        <f t="shared" si="50"/>
        <v>0</v>
      </c>
      <c r="BF114" s="718">
        <f t="shared" si="32"/>
        <v>0</v>
      </c>
      <c r="BG114" s="79"/>
      <c r="BH114" s="9"/>
      <c r="BJ114" s="32">
        <f t="shared" si="51"/>
        <v>0</v>
      </c>
      <c r="BK114" s="32">
        <f t="shared" si="52"/>
        <v>1</v>
      </c>
      <c r="BL114" s="32">
        <f t="shared" si="53"/>
        <v>0</v>
      </c>
      <c r="BM114" s="32">
        <f t="shared" si="54"/>
        <v>0</v>
      </c>
      <c r="BN114" s="32">
        <f t="shared" si="55"/>
        <v>1</v>
      </c>
    </row>
    <row r="115" spans="1:66" x14ac:dyDescent="0.2">
      <c r="A115" s="323"/>
      <c r="B115" s="530"/>
      <c r="C115" s="247"/>
      <c r="D115" s="247" t="str">
        <f t="shared" si="45"/>
        <v/>
      </c>
      <c r="E115" s="320" t="str">
        <f t="shared" si="46"/>
        <v>&lt; Error</v>
      </c>
      <c r="F115" s="120">
        <f t="shared" si="28"/>
        <v>0</v>
      </c>
      <c r="G115" s="118">
        <f t="shared" si="29"/>
        <v>103</v>
      </c>
      <c r="H115" s="117"/>
      <c r="I115" s="292"/>
      <c r="J115" s="87"/>
      <c r="K115" s="294"/>
      <c r="L115" s="293"/>
      <c r="M115" s="40"/>
      <c r="N115" s="77"/>
      <c r="O115" s="295"/>
      <c r="P115" s="88"/>
      <c r="Q115" s="88"/>
      <c r="R115" s="104"/>
      <c r="S115" s="730"/>
      <c r="T115" s="88"/>
      <c r="U115" s="88"/>
      <c r="V115" s="88"/>
      <c r="W115" s="89"/>
      <c r="X115" s="87"/>
      <c r="Y115" s="77"/>
      <c r="Z115" s="90"/>
      <c r="AA115" s="96">
        <f t="shared" si="33"/>
        <v>103</v>
      </c>
      <c r="AB115" s="505">
        <f t="shared" si="47"/>
        <v>0</v>
      </c>
      <c r="AC115" s="500">
        <f t="shared" si="34"/>
        <v>0</v>
      </c>
      <c r="AD115" s="159">
        <f t="shared" si="30"/>
        <v>0</v>
      </c>
      <c r="AE115" s="8"/>
      <c r="AF115" s="870" t="str">
        <f t="shared" si="35"/>
        <v xml:space="preserve"> </v>
      </c>
      <c r="AG115" s="32">
        <f t="shared" si="36"/>
        <v>0</v>
      </c>
      <c r="AH115" s="32">
        <f t="shared" si="37"/>
        <v>0</v>
      </c>
      <c r="AR115" s="32">
        <f t="shared" si="38"/>
        <v>0</v>
      </c>
      <c r="AS115" s="32">
        <f t="shared" si="39"/>
        <v>0</v>
      </c>
      <c r="AT115" s="32">
        <f t="shared" si="40"/>
        <v>0</v>
      </c>
      <c r="AU115" s="32">
        <f t="shared" si="41"/>
        <v>0</v>
      </c>
      <c r="AX115" s="254">
        <f t="shared" si="42"/>
        <v>0</v>
      </c>
      <c r="AY115" s="254">
        <f t="shared" si="43"/>
        <v>0</v>
      </c>
      <c r="AZ115" s="32">
        <f t="shared" si="31"/>
        <v>0</v>
      </c>
      <c r="BB115" s="32">
        <f t="shared" si="48"/>
        <v>0</v>
      </c>
      <c r="BC115" s="341">
        <f t="shared" si="49"/>
        <v>0</v>
      </c>
      <c r="BD115" s="95">
        <f t="shared" si="44"/>
        <v>0</v>
      </c>
      <c r="BE115" s="95">
        <f t="shared" si="50"/>
        <v>0</v>
      </c>
      <c r="BF115" s="718">
        <f t="shared" si="32"/>
        <v>0</v>
      </c>
      <c r="BG115" s="79"/>
      <c r="BH115" s="9"/>
      <c r="BJ115" s="32">
        <f t="shared" si="51"/>
        <v>0</v>
      </c>
      <c r="BK115" s="32">
        <f t="shared" si="52"/>
        <v>1</v>
      </c>
      <c r="BL115" s="32">
        <f t="shared" si="53"/>
        <v>0</v>
      </c>
      <c r="BM115" s="32">
        <f t="shared" si="54"/>
        <v>0</v>
      </c>
      <c r="BN115" s="32">
        <f t="shared" si="55"/>
        <v>1</v>
      </c>
    </row>
    <row r="116" spans="1:66" x14ac:dyDescent="0.2">
      <c r="A116" s="323"/>
      <c r="B116" s="530"/>
      <c r="C116" s="247"/>
      <c r="D116" s="247" t="str">
        <f t="shared" si="45"/>
        <v/>
      </c>
      <c r="E116" s="320" t="str">
        <f t="shared" si="46"/>
        <v>&lt; Error</v>
      </c>
      <c r="F116" s="120">
        <f t="shared" si="28"/>
        <v>0</v>
      </c>
      <c r="G116" s="118">
        <f t="shared" si="29"/>
        <v>104</v>
      </c>
      <c r="H116" s="117"/>
      <c r="I116" s="292"/>
      <c r="J116" s="87"/>
      <c r="K116" s="294"/>
      <c r="L116" s="293"/>
      <c r="M116" s="40"/>
      <c r="N116" s="77"/>
      <c r="O116" s="295"/>
      <c r="P116" s="88"/>
      <c r="Q116" s="88"/>
      <c r="R116" s="104"/>
      <c r="S116" s="730"/>
      <c r="T116" s="88"/>
      <c r="U116" s="88"/>
      <c r="V116" s="88"/>
      <c r="W116" s="89"/>
      <c r="X116" s="87"/>
      <c r="Y116" s="77"/>
      <c r="Z116" s="90"/>
      <c r="AA116" s="96">
        <f t="shared" si="33"/>
        <v>104</v>
      </c>
      <c r="AB116" s="505">
        <f t="shared" si="47"/>
        <v>0</v>
      </c>
      <c r="AC116" s="500">
        <f t="shared" si="34"/>
        <v>0</v>
      </c>
      <c r="AD116" s="159">
        <f t="shared" si="30"/>
        <v>0</v>
      </c>
      <c r="AE116" s="8"/>
      <c r="AF116" s="870" t="str">
        <f t="shared" si="35"/>
        <v xml:space="preserve"> </v>
      </c>
      <c r="AG116" s="32">
        <f t="shared" si="36"/>
        <v>0</v>
      </c>
      <c r="AH116" s="32">
        <f t="shared" si="37"/>
        <v>0</v>
      </c>
      <c r="AR116" s="32">
        <f t="shared" si="38"/>
        <v>0</v>
      </c>
      <c r="AS116" s="32">
        <f t="shared" si="39"/>
        <v>0</v>
      </c>
      <c r="AT116" s="32">
        <f t="shared" si="40"/>
        <v>0</v>
      </c>
      <c r="AU116" s="32">
        <f t="shared" si="41"/>
        <v>0</v>
      </c>
      <c r="AX116" s="254">
        <f t="shared" si="42"/>
        <v>0</v>
      </c>
      <c r="AY116" s="254">
        <f t="shared" si="43"/>
        <v>0</v>
      </c>
      <c r="AZ116" s="32">
        <f t="shared" si="31"/>
        <v>0</v>
      </c>
      <c r="BB116" s="32">
        <f t="shared" si="48"/>
        <v>0</v>
      </c>
      <c r="BC116" s="341">
        <f t="shared" si="49"/>
        <v>0</v>
      </c>
      <c r="BD116" s="95">
        <f t="shared" si="44"/>
        <v>0</v>
      </c>
      <c r="BE116" s="95">
        <f t="shared" si="50"/>
        <v>0</v>
      </c>
      <c r="BF116" s="718">
        <f t="shared" si="32"/>
        <v>0</v>
      </c>
      <c r="BG116" s="79"/>
      <c r="BH116" s="9"/>
      <c r="BJ116" s="32">
        <f t="shared" si="51"/>
        <v>0</v>
      </c>
      <c r="BK116" s="32">
        <f t="shared" si="52"/>
        <v>1</v>
      </c>
      <c r="BL116" s="32">
        <f t="shared" si="53"/>
        <v>0</v>
      </c>
      <c r="BM116" s="32">
        <f t="shared" si="54"/>
        <v>0</v>
      </c>
      <c r="BN116" s="32">
        <f t="shared" si="55"/>
        <v>1</v>
      </c>
    </row>
    <row r="117" spans="1:66" x14ac:dyDescent="0.2">
      <c r="A117" s="323"/>
      <c r="B117" s="530"/>
      <c r="C117" s="247"/>
      <c r="D117" s="247" t="str">
        <f t="shared" si="45"/>
        <v/>
      </c>
      <c r="E117" s="320" t="str">
        <f t="shared" si="46"/>
        <v>&lt; Error</v>
      </c>
      <c r="F117" s="120">
        <f t="shared" si="28"/>
        <v>0</v>
      </c>
      <c r="G117" s="118">
        <f t="shared" si="29"/>
        <v>105</v>
      </c>
      <c r="H117" s="117"/>
      <c r="I117" s="292"/>
      <c r="J117" s="87"/>
      <c r="K117" s="294"/>
      <c r="L117" s="293"/>
      <c r="M117" s="40"/>
      <c r="N117" s="77"/>
      <c r="O117" s="295"/>
      <c r="P117" s="88"/>
      <c r="Q117" s="88"/>
      <c r="R117" s="104"/>
      <c r="S117" s="730"/>
      <c r="T117" s="88"/>
      <c r="U117" s="88"/>
      <c r="V117" s="88"/>
      <c r="W117" s="89"/>
      <c r="X117" s="87"/>
      <c r="Y117" s="77"/>
      <c r="Z117" s="90"/>
      <c r="AA117" s="96">
        <f t="shared" si="33"/>
        <v>105</v>
      </c>
      <c r="AB117" s="505">
        <f t="shared" si="47"/>
        <v>0</v>
      </c>
      <c r="AC117" s="500">
        <f t="shared" si="34"/>
        <v>0</v>
      </c>
      <c r="AD117" s="159">
        <f t="shared" si="30"/>
        <v>0</v>
      </c>
      <c r="AE117" s="8"/>
      <c r="AF117" s="870" t="str">
        <f t="shared" si="35"/>
        <v xml:space="preserve"> </v>
      </c>
      <c r="AG117" s="32">
        <f t="shared" si="36"/>
        <v>0</v>
      </c>
      <c r="AH117" s="32">
        <f t="shared" si="37"/>
        <v>0</v>
      </c>
      <c r="AR117" s="32">
        <f t="shared" si="38"/>
        <v>0</v>
      </c>
      <c r="AS117" s="32">
        <f t="shared" si="39"/>
        <v>0</v>
      </c>
      <c r="AT117" s="32">
        <f t="shared" si="40"/>
        <v>0</v>
      </c>
      <c r="AU117" s="32">
        <f t="shared" si="41"/>
        <v>0</v>
      </c>
      <c r="AX117" s="254">
        <f t="shared" si="42"/>
        <v>0</v>
      </c>
      <c r="AY117" s="254">
        <f t="shared" si="43"/>
        <v>0</v>
      </c>
      <c r="AZ117" s="32">
        <f t="shared" si="31"/>
        <v>0</v>
      </c>
      <c r="BB117" s="32">
        <f t="shared" si="48"/>
        <v>0</v>
      </c>
      <c r="BC117" s="341">
        <f t="shared" si="49"/>
        <v>0</v>
      </c>
      <c r="BD117" s="95">
        <f t="shared" si="44"/>
        <v>0</v>
      </c>
      <c r="BE117" s="95">
        <f t="shared" si="50"/>
        <v>0</v>
      </c>
      <c r="BF117" s="718">
        <f t="shared" si="32"/>
        <v>0</v>
      </c>
      <c r="BG117" s="79"/>
      <c r="BH117" s="9"/>
      <c r="BJ117" s="32">
        <f t="shared" si="51"/>
        <v>0</v>
      </c>
      <c r="BK117" s="32">
        <f t="shared" si="52"/>
        <v>1</v>
      </c>
      <c r="BL117" s="32">
        <f t="shared" si="53"/>
        <v>0</v>
      </c>
      <c r="BM117" s="32">
        <f t="shared" si="54"/>
        <v>0</v>
      </c>
      <c r="BN117" s="32">
        <f t="shared" si="55"/>
        <v>1</v>
      </c>
    </row>
    <row r="118" spans="1:66" x14ac:dyDescent="0.2">
      <c r="A118" s="323"/>
      <c r="B118" s="530"/>
      <c r="C118" s="247"/>
      <c r="D118" s="247" t="str">
        <f t="shared" si="45"/>
        <v/>
      </c>
      <c r="E118" s="320" t="str">
        <f t="shared" si="46"/>
        <v>&lt; Error</v>
      </c>
      <c r="F118" s="120">
        <f t="shared" si="28"/>
        <v>0</v>
      </c>
      <c r="G118" s="118">
        <f t="shared" si="29"/>
        <v>106</v>
      </c>
      <c r="H118" s="117"/>
      <c r="I118" s="292"/>
      <c r="J118" s="87"/>
      <c r="K118" s="294"/>
      <c r="L118" s="293"/>
      <c r="M118" s="40"/>
      <c r="N118" s="77"/>
      <c r="O118" s="295"/>
      <c r="P118" s="88"/>
      <c r="Q118" s="88"/>
      <c r="R118" s="104"/>
      <c r="S118" s="730"/>
      <c r="T118" s="88"/>
      <c r="U118" s="88"/>
      <c r="V118" s="88"/>
      <c r="W118" s="89"/>
      <c r="X118" s="87"/>
      <c r="Y118" s="77"/>
      <c r="Z118" s="90"/>
      <c r="AA118" s="96">
        <f t="shared" si="33"/>
        <v>106</v>
      </c>
      <c r="AB118" s="505">
        <f t="shared" si="47"/>
        <v>0</v>
      </c>
      <c r="AC118" s="500">
        <f t="shared" si="34"/>
        <v>0</v>
      </c>
      <c r="AD118" s="159">
        <f t="shared" si="30"/>
        <v>0</v>
      </c>
      <c r="AE118" s="8"/>
      <c r="AF118" s="870" t="str">
        <f t="shared" si="35"/>
        <v xml:space="preserve"> </v>
      </c>
      <c r="AG118" s="32">
        <f t="shared" si="36"/>
        <v>0</v>
      </c>
      <c r="AH118" s="32">
        <f t="shared" si="37"/>
        <v>0</v>
      </c>
      <c r="AR118" s="32">
        <f t="shared" si="38"/>
        <v>0</v>
      </c>
      <c r="AS118" s="32">
        <f t="shared" si="39"/>
        <v>0</v>
      </c>
      <c r="AT118" s="32">
        <f t="shared" si="40"/>
        <v>0</v>
      </c>
      <c r="AU118" s="32">
        <f t="shared" si="41"/>
        <v>0</v>
      </c>
      <c r="AX118" s="254">
        <f t="shared" si="42"/>
        <v>0</v>
      </c>
      <c r="AY118" s="254">
        <f t="shared" si="43"/>
        <v>0</v>
      </c>
      <c r="AZ118" s="32">
        <f t="shared" si="31"/>
        <v>0</v>
      </c>
      <c r="BB118" s="32">
        <f t="shared" si="48"/>
        <v>0</v>
      </c>
      <c r="BC118" s="341">
        <f t="shared" si="49"/>
        <v>0</v>
      </c>
      <c r="BD118" s="95">
        <f t="shared" si="44"/>
        <v>0</v>
      </c>
      <c r="BE118" s="95">
        <f t="shared" si="50"/>
        <v>0</v>
      </c>
      <c r="BF118" s="718">
        <f t="shared" si="32"/>
        <v>0</v>
      </c>
      <c r="BG118" s="79"/>
      <c r="BH118" s="9"/>
      <c r="BJ118" s="32">
        <f t="shared" si="51"/>
        <v>0</v>
      </c>
      <c r="BK118" s="32">
        <f t="shared" si="52"/>
        <v>1</v>
      </c>
      <c r="BL118" s="32">
        <f t="shared" si="53"/>
        <v>0</v>
      </c>
      <c r="BM118" s="32">
        <f t="shared" si="54"/>
        <v>0</v>
      </c>
      <c r="BN118" s="32">
        <f t="shared" si="55"/>
        <v>1</v>
      </c>
    </row>
    <row r="119" spans="1:66" x14ac:dyDescent="0.2">
      <c r="A119" s="323"/>
      <c r="B119" s="530"/>
      <c r="C119" s="247"/>
      <c r="D119" s="247" t="str">
        <f t="shared" si="45"/>
        <v/>
      </c>
      <c r="E119" s="320" t="str">
        <f t="shared" si="46"/>
        <v>&lt; Error</v>
      </c>
      <c r="F119" s="120">
        <f t="shared" si="28"/>
        <v>0</v>
      </c>
      <c r="G119" s="118">
        <f t="shared" si="29"/>
        <v>107</v>
      </c>
      <c r="H119" s="117"/>
      <c r="I119" s="292"/>
      <c r="J119" s="87"/>
      <c r="K119" s="294"/>
      <c r="L119" s="293"/>
      <c r="M119" s="40"/>
      <c r="N119" s="77"/>
      <c r="O119" s="295"/>
      <c r="P119" s="88"/>
      <c r="Q119" s="88"/>
      <c r="R119" s="104"/>
      <c r="S119" s="730"/>
      <c r="T119" s="88"/>
      <c r="U119" s="88"/>
      <c r="V119" s="88"/>
      <c r="W119" s="89"/>
      <c r="X119" s="87"/>
      <c r="Y119" s="77"/>
      <c r="Z119" s="90"/>
      <c r="AA119" s="96">
        <f t="shared" si="33"/>
        <v>107</v>
      </c>
      <c r="AB119" s="505">
        <f t="shared" si="47"/>
        <v>0</v>
      </c>
      <c r="AC119" s="500">
        <f t="shared" si="34"/>
        <v>0</v>
      </c>
      <c r="AD119" s="159">
        <f t="shared" si="30"/>
        <v>0</v>
      </c>
      <c r="AE119" s="8"/>
      <c r="AF119" s="870" t="str">
        <f t="shared" si="35"/>
        <v xml:space="preserve"> </v>
      </c>
      <c r="AG119" s="32">
        <f t="shared" si="36"/>
        <v>0</v>
      </c>
      <c r="AH119" s="32">
        <f t="shared" si="37"/>
        <v>0</v>
      </c>
      <c r="AR119" s="32">
        <f t="shared" si="38"/>
        <v>0</v>
      </c>
      <c r="AS119" s="32">
        <f t="shared" si="39"/>
        <v>0</v>
      </c>
      <c r="AT119" s="32">
        <f t="shared" si="40"/>
        <v>0</v>
      </c>
      <c r="AU119" s="32">
        <f t="shared" si="41"/>
        <v>0</v>
      </c>
      <c r="AX119" s="254">
        <f t="shared" si="42"/>
        <v>0</v>
      </c>
      <c r="AY119" s="254">
        <f t="shared" si="43"/>
        <v>0</v>
      </c>
      <c r="AZ119" s="32">
        <f t="shared" si="31"/>
        <v>0</v>
      </c>
      <c r="BB119" s="32">
        <f t="shared" si="48"/>
        <v>0</v>
      </c>
      <c r="BC119" s="341">
        <f t="shared" si="49"/>
        <v>0</v>
      </c>
      <c r="BD119" s="95">
        <f t="shared" si="44"/>
        <v>0</v>
      </c>
      <c r="BE119" s="95">
        <f t="shared" si="50"/>
        <v>0</v>
      </c>
      <c r="BF119" s="718">
        <f t="shared" si="32"/>
        <v>0</v>
      </c>
      <c r="BG119" s="79"/>
      <c r="BH119" s="9"/>
      <c r="BJ119" s="32">
        <f t="shared" si="51"/>
        <v>0</v>
      </c>
      <c r="BK119" s="32">
        <f t="shared" si="52"/>
        <v>1</v>
      </c>
      <c r="BL119" s="32">
        <f t="shared" si="53"/>
        <v>0</v>
      </c>
      <c r="BM119" s="32">
        <f t="shared" si="54"/>
        <v>0</v>
      </c>
      <c r="BN119" s="32">
        <f t="shared" si="55"/>
        <v>1</v>
      </c>
    </row>
    <row r="120" spans="1:66" x14ac:dyDescent="0.2">
      <c r="A120" s="323"/>
      <c r="B120" s="530"/>
      <c r="C120" s="247"/>
      <c r="D120" s="247" t="str">
        <f t="shared" si="45"/>
        <v/>
      </c>
      <c r="E120" s="320" t="str">
        <f t="shared" si="46"/>
        <v>&lt; Error</v>
      </c>
      <c r="F120" s="120">
        <f t="shared" si="28"/>
        <v>0</v>
      </c>
      <c r="G120" s="118">
        <f t="shared" si="29"/>
        <v>108</v>
      </c>
      <c r="H120" s="117"/>
      <c r="I120" s="292"/>
      <c r="J120" s="87"/>
      <c r="K120" s="294"/>
      <c r="L120" s="293"/>
      <c r="M120" s="40"/>
      <c r="N120" s="77"/>
      <c r="O120" s="295"/>
      <c r="P120" s="88"/>
      <c r="Q120" s="88"/>
      <c r="R120" s="104"/>
      <c r="S120" s="730"/>
      <c r="T120" s="88"/>
      <c r="U120" s="88"/>
      <c r="V120" s="88"/>
      <c r="W120" s="89"/>
      <c r="X120" s="87"/>
      <c r="Y120" s="77"/>
      <c r="Z120" s="90"/>
      <c r="AA120" s="96">
        <f t="shared" si="33"/>
        <v>108</v>
      </c>
      <c r="AB120" s="505">
        <f t="shared" si="47"/>
        <v>0</v>
      </c>
      <c r="AC120" s="500">
        <f t="shared" si="34"/>
        <v>0</v>
      </c>
      <c r="AD120" s="159">
        <f t="shared" si="30"/>
        <v>0</v>
      </c>
      <c r="AE120" s="8"/>
      <c r="AF120" s="870" t="str">
        <f t="shared" si="35"/>
        <v xml:space="preserve"> </v>
      </c>
      <c r="AG120" s="32">
        <f t="shared" si="36"/>
        <v>0</v>
      </c>
      <c r="AH120" s="32">
        <f t="shared" si="37"/>
        <v>0</v>
      </c>
      <c r="AR120" s="32">
        <f t="shared" si="38"/>
        <v>0</v>
      </c>
      <c r="AS120" s="32">
        <f t="shared" si="39"/>
        <v>0</v>
      </c>
      <c r="AT120" s="32">
        <f t="shared" si="40"/>
        <v>0</v>
      </c>
      <c r="AU120" s="32">
        <f t="shared" si="41"/>
        <v>0</v>
      </c>
      <c r="AX120" s="254">
        <f t="shared" si="42"/>
        <v>0</v>
      </c>
      <c r="AY120" s="254">
        <f t="shared" si="43"/>
        <v>0</v>
      </c>
      <c r="AZ120" s="32">
        <f t="shared" si="31"/>
        <v>0</v>
      </c>
      <c r="BB120" s="32">
        <f t="shared" si="48"/>
        <v>0</v>
      </c>
      <c r="BC120" s="341">
        <f t="shared" si="49"/>
        <v>0</v>
      </c>
      <c r="BD120" s="95">
        <f t="shared" si="44"/>
        <v>0</v>
      </c>
      <c r="BE120" s="95">
        <f t="shared" si="50"/>
        <v>0</v>
      </c>
      <c r="BF120" s="718">
        <f t="shared" si="32"/>
        <v>0</v>
      </c>
      <c r="BG120" s="79"/>
      <c r="BH120" s="9"/>
      <c r="BJ120" s="32">
        <f t="shared" si="51"/>
        <v>0</v>
      </c>
      <c r="BK120" s="32">
        <f t="shared" si="52"/>
        <v>1</v>
      </c>
      <c r="BL120" s="32">
        <f t="shared" si="53"/>
        <v>0</v>
      </c>
      <c r="BM120" s="32">
        <f t="shared" si="54"/>
        <v>0</v>
      </c>
      <c r="BN120" s="32">
        <f t="shared" si="55"/>
        <v>1</v>
      </c>
    </row>
    <row r="121" spans="1:66" x14ac:dyDescent="0.2">
      <c r="A121" s="323"/>
      <c r="B121" s="530"/>
      <c r="C121" s="247"/>
      <c r="D121" s="247" t="str">
        <f t="shared" si="45"/>
        <v/>
      </c>
      <c r="E121" s="320" t="str">
        <f t="shared" si="46"/>
        <v>&lt; Error</v>
      </c>
      <c r="F121" s="120">
        <f t="shared" si="28"/>
        <v>0</v>
      </c>
      <c r="G121" s="118">
        <f t="shared" si="29"/>
        <v>109</v>
      </c>
      <c r="H121" s="117"/>
      <c r="I121" s="292"/>
      <c r="J121" s="87"/>
      <c r="K121" s="294"/>
      <c r="L121" s="293"/>
      <c r="M121" s="40"/>
      <c r="N121" s="77"/>
      <c r="O121" s="295"/>
      <c r="P121" s="88"/>
      <c r="Q121" s="88"/>
      <c r="R121" s="104"/>
      <c r="S121" s="730"/>
      <c r="T121" s="88"/>
      <c r="U121" s="88"/>
      <c r="V121" s="88"/>
      <c r="W121" s="89"/>
      <c r="X121" s="87"/>
      <c r="Y121" s="77"/>
      <c r="Z121" s="90"/>
      <c r="AA121" s="96">
        <f t="shared" si="33"/>
        <v>109</v>
      </c>
      <c r="AB121" s="505">
        <f t="shared" si="47"/>
        <v>0</v>
      </c>
      <c r="AC121" s="500">
        <f t="shared" si="34"/>
        <v>0</v>
      </c>
      <c r="AD121" s="159">
        <f t="shared" si="30"/>
        <v>0</v>
      </c>
      <c r="AE121" s="8"/>
      <c r="AF121" s="870" t="str">
        <f t="shared" si="35"/>
        <v xml:space="preserve"> </v>
      </c>
      <c r="AG121" s="32">
        <f t="shared" si="36"/>
        <v>0</v>
      </c>
      <c r="AH121" s="32">
        <f t="shared" si="37"/>
        <v>0</v>
      </c>
      <c r="AR121" s="32">
        <f t="shared" si="38"/>
        <v>0</v>
      </c>
      <c r="AS121" s="32">
        <f t="shared" si="39"/>
        <v>0</v>
      </c>
      <c r="AT121" s="32">
        <f t="shared" si="40"/>
        <v>0</v>
      </c>
      <c r="AU121" s="32">
        <f t="shared" si="41"/>
        <v>0</v>
      </c>
      <c r="AX121" s="254">
        <f t="shared" si="42"/>
        <v>0</v>
      </c>
      <c r="AY121" s="254">
        <f t="shared" si="43"/>
        <v>0</v>
      </c>
      <c r="AZ121" s="32">
        <f t="shared" si="31"/>
        <v>0</v>
      </c>
      <c r="BB121" s="32">
        <f t="shared" si="48"/>
        <v>0</v>
      </c>
      <c r="BC121" s="341">
        <f t="shared" si="49"/>
        <v>0</v>
      </c>
      <c r="BD121" s="95">
        <f t="shared" si="44"/>
        <v>0</v>
      </c>
      <c r="BE121" s="95">
        <f t="shared" si="50"/>
        <v>0</v>
      </c>
      <c r="BF121" s="718">
        <f t="shared" si="32"/>
        <v>0</v>
      </c>
      <c r="BG121" s="79"/>
      <c r="BH121" s="9"/>
      <c r="BJ121" s="32">
        <f t="shared" si="51"/>
        <v>0</v>
      </c>
      <c r="BK121" s="32">
        <f t="shared" si="52"/>
        <v>1</v>
      </c>
      <c r="BL121" s="32">
        <f t="shared" si="53"/>
        <v>0</v>
      </c>
      <c r="BM121" s="32">
        <f t="shared" si="54"/>
        <v>0</v>
      </c>
      <c r="BN121" s="32">
        <f t="shared" si="55"/>
        <v>1</v>
      </c>
    </row>
    <row r="122" spans="1:66" x14ac:dyDescent="0.2">
      <c r="A122" s="323"/>
      <c r="B122" s="530"/>
      <c r="C122" s="247"/>
      <c r="D122" s="247" t="str">
        <f t="shared" si="45"/>
        <v/>
      </c>
      <c r="E122" s="320" t="str">
        <f t="shared" si="46"/>
        <v>&lt; Error</v>
      </c>
      <c r="F122" s="120">
        <f t="shared" si="28"/>
        <v>0</v>
      </c>
      <c r="G122" s="118">
        <f t="shared" si="29"/>
        <v>110</v>
      </c>
      <c r="H122" s="117"/>
      <c r="I122" s="292"/>
      <c r="J122" s="87"/>
      <c r="K122" s="294"/>
      <c r="L122" s="293"/>
      <c r="M122" s="40"/>
      <c r="N122" s="77"/>
      <c r="O122" s="295"/>
      <c r="P122" s="88"/>
      <c r="Q122" s="88"/>
      <c r="R122" s="104"/>
      <c r="S122" s="730"/>
      <c r="T122" s="88"/>
      <c r="U122" s="88"/>
      <c r="V122" s="88"/>
      <c r="W122" s="89"/>
      <c r="X122" s="87"/>
      <c r="Y122" s="77"/>
      <c r="Z122" s="90"/>
      <c r="AA122" s="96">
        <f t="shared" si="33"/>
        <v>110</v>
      </c>
      <c r="AB122" s="505">
        <f t="shared" si="47"/>
        <v>0</v>
      </c>
      <c r="AC122" s="500">
        <f t="shared" si="34"/>
        <v>0</v>
      </c>
      <c r="AD122" s="159">
        <f t="shared" si="30"/>
        <v>0</v>
      </c>
      <c r="AE122" s="8"/>
      <c r="AF122" s="870" t="str">
        <f t="shared" si="35"/>
        <v xml:space="preserve"> </v>
      </c>
      <c r="AG122" s="32">
        <f t="shared" si="36"/>
        <v>0</v>
      </c>
      <c r="AH122" s="32">
        <f t="shared" si="37"/>
        <v>0</v>
      </c>
      <c r="AR122" s="32">
        <f t="shared" si="38"/>
        <v>0</v>
      </c>
      <c r="AS122" s="32">
        <f t="shared" si="39"/>
        <v>0</v>
      </c>
      <c r="AT122" s="32">
        <f t="shared" si="40"/>
        <v>0</v>
      </c>
      <c r="AU122" s="32">
        <f t="shared" si="41"/>
        <v>0</v>
      </c>
      <c r="AX122" s="254">
        <f t="shared" si="42"/>
        <v>0</v>
      </c>
      <c r="AY122" s="254">
        <f t="shared" si="43"/>
        <v>0</v>
      </c>
      <c r="AZ122" s="32">
        <f t="shared" si="31"/>
        <v>0</v>
      </c>
      <c r="BB122" s="32">
        <f t="shared" si="48"/>
        <v>0</v>
      </c>
      <c r="BC122" s="341">
        <f t="shared" si="49"/>
        <v>0</v>
      </c>
      <c r="BD122" s="95">
        <f t="shared" si="44"/>
        <v>0</v>
      </c>
      <c r="BE122" s="95">
        <f t="shared" si="50"/>
        <v>0</v>
      </c>
      <c r="BF122" s="718">
        <f t="shared" si="32"/>
        <v>0</v>
      </c>
      <c r="BG122" s="79"/>
      <c r="BH122" s="9"/>
      <c r="BJ122" s="32">
        <f t="shared" si="51"/>
        <v>0</v>
      </c>
      <c r="BK122" s="32">
        <f t="shared" si="52"/>
        <v>1</v>
      </c>
      <c r="BL122" s="32">
        <f t="shared" si="53"/>
        <v>0</v>
      </c>
      <c r="BM122" s="32">
        <f t="shared" si="54"/>
        <v>0</v>
      </c>
      <c r="BN122" s="32">
        <f t="shared" si="55"/>
        <v>1</v>
      </c>
    </row>
    <row r="123" spans="1:66" x14ac:dyDescent="0.2">
      <c r="A123" s="323"/>
      <c r="B123" s="530"/>
      <c r="C123" s="247"/>
      <c r="D123" s="247" t="str">
        <f t="shared" si="45"/>
        <v/>
      </c>
      <c r="E123" s="320" t="str">
        <f t="shared" si="46"/>
        <v>&lt; Error</v>
      </c>
      <c r="F123" s="120">
        <f t="shared" si="28"/>
        <v>0</v>
      </c>
      <c r="G123" s="118">
        <f t="shared" si="29"/>
        <v>111</v>
      </c>
      <c r="H123" s="117"/>
      <c r="I123" s="292"/>
      <c r="J123" s="87"/>
      <c r="K123" s="294"/>
      <c r="L123" s="293"/>
      <c r="M123" s="40"/>
      <c r="N123" s="77"/>
      <c r="O123" s="295"/>
      <c r="P123" s="88"/>
      <c r="Q123" s="88"/>
      <c r="R123" s="104"/>
      <c r="S123" s="730"/>
      <c r="T123" s="88"/>
      <c r="U123" s="88"/>
      <c r="V123" s="88"/>
      <c r="W123" s="89"/>
      <c r="X123" s="87"/>
      <c r="Y123" s="77"/>
      <c r="Z123" s="90"/>
      <c r="AA123" s="96">
        <f t="shared" si="33"/>
        <v>111</v>
      </c>
      <c r="AB123" s="505">
        <f t="shared" si="47"/>
        <v>0</v>
      </c>
      <c r="AC123" s="500">
        <f t="shared" si="34"/>
        <v>0</v>
      </c>
      <c r="AD123" s="159">
        <f t="shared" si="30"/>
        <v>0</v>
      </c>
      <c r="AE123" s="8"/>
      <c r="AF123" s="870" t="str">
        <f t="shared" si="35"/>
        <v xml:space="preserve"> </v>
      </c>
      <c r="AG123" s="32">
        <f t="shared" si="36"/>
        <v>0</v>
      </c>
      <c r="AH123" s="32">
        <f t="shared" si="37"/>
        <v>0</v>
      </c>
      <c r="AR123" s="32">
        <f t="shared" si="38"/>
        <v>0</v>
      </c>
      <c r="AS123" s="32">
        <f t="shared" si="39"/>
        <v>0</v>
      </c>
      <c r="AT123" s="32">
        <f t="shared" si="40"/>
        <v>0</v>
      </c>
      <c r="AU123" s="32">
        <f t="shared" si="41"/>
        <v>0</v>
      </c>
      <c r="AX123" s="254">
        <f t="shared" si="42"/>
        <v>0</v>
      </c>
      <c r="AY123" s="254">
        <f t="shared" si="43"/>
        <v>0</v>
      </c>
      <c r="AZ123" s="32">
        <f t="shared" si="31"/>
        <v>0</v>
      </c>
      <c r="BB123" s="32">
        <f t="shared" si="48"/>
        <v>0</v>
      </c>
      <c r="BC123" s="341">
        <f t="shared" si="49"/>
        <v>0</v>
      </c>
      <c r="BD123" s="95">
        <f t="shared" si="44"/>
        <v>0</v>
      </c>
      <c r="BE123" s="95">
        <f t="shared" si="50"/>
        <v>0</v>
      </c>
      <c r="BF123" s="718">
        <f t="shared" si="32"/>
        <v>0</v>
      </c>
      <c r="BG123" s="79"/>
      <c r="BH123" s="9"/>
      <c r="BJ123" s="32">
        <f t="shared" si="51"/>
        <v>0</v>
      </c>
      <c r="BK123" s="32">
        <f t="shared" si="52"/>
        <v>1</v>
      </c>
      <c r="BL123" s="32">
        <f t="shared" si="53"/>
        <v>0</v>
      </c>
      <c r="BM123" s="32">
        <f t="shared" si="54"/>
        <v>0</v>
      </c>
      <c r="BN123" s="32">
        <f t="shared" si="55"/>
        <v>1</v>
      </c>
    </row>
    <row r="124" spans="1:66" x14ac:dyDescent="0.2">
      <c r="A124" s="323"/>
      <c r="B124" s="530"/>
      <c r="C124" s="247"/>
      <c r="D124" s="247" t="str">
        <f t="shared" si="45"/>
        <v/>
      </c>
      <c r="E124" s="320" t="str">
        <f t="shared" si="46"/>
        <v>&lt; Error</v>
      </c>
      <c r="F124" s="120">
        <f t="shared" si="28"/>
        <v>0</v>
      </c>
      <c r="G124" s="118">
        <f t="shared" si="29"/>
        <v>112</v>
      </c>
      <c r="H124" s="117"/>
      <c r="I124" s="292"/>
      <c r="J124" s="87"/>
      <c r="K124" s="294"/>
      <c r="L124" s="293"/>
      <c r="M124" s="40"/>
      <c r="N124" s="77"/>
      <c r="O124" s="295"/>
      <c r="P124" s="88"/>
      <c r="Q124" s="88"/>
      <c r="R124" s="104"/>
      <c r="S124" s="730"/>
      <c r="T124" s="88"/>
      <c r="U124" s="88"/>
      <c r="V124" s="88"/>
      <c r="W124" s="89"/>
      <c r="X124" s="87"/>
      <c r="Y124" s="77"/>
      <c r="Z124" s="90"/>
      <c r="AA124" s="96">
        <f t="shared" si="33"/>
        <v>112</v>
      </c>
      <c r="AB124" s="505">
        <f t="shared" si="47"/>
        <v>0</v>
      </c>
      <c r="AC124" s="500">
        <f t="shared" si="34"/>
        <v>0</v>
      </c>
      <c r="AD124" s="159">
        <f t="shared" si="30"/>
        <v>0</v>
      </c>
      <c r="AE124" s="8"/>
      <c r="AF124" s="870" t="str">
        <f t="shared" si="35"/>
        <v xml:space="preserve"> </v>
      </c>
      <c r="AG124" s="32">
        <f t="shared" si="36"/>
        <v>0</v>
      </c>
      <c r="AH124" s="32">
        <f t="shared" si="37"/>
        <v>0</v>
      </c>
      <c r="AR124" s="32">
        <f t="shared" si="38"/>
        <v>0</v>
      </c>
      <c r="AS124" s="32">
        <f t="shared" si="39"/>
        <v>0</v>
      </c>
      <c r="AT124" s="32">
        <f t="shared" si="40"/>
        <v>0</v>
      </c>
      <c r="AU124" s="32">
        <f t="shared" si="41"/>
        <v>0</v>
      </c>
      <c r="AX124" s="254">
        <f t="shared" si="42"/>
        <v>0</v>
      </c>
      <c r="AY124" s="254">
        <f t="shared" si="43"/>
        <v>0</v>
      </c>
      <c r="AZ124" s="32">
        <f t="shared" si="31"/>
        <v>0</v>
      </c>
      <c r="BB124" s="32">
        <f t="shared" si="48"/>
        <v>0</v>
      </c>
      <c r="BC124" s="341">
        <f t="shared" si="49"/>
        <v>0</v>
      </c>
      <c r="BD124" s="95">
        <f t="shared" si="44"/>
        <v>0</v>
      </c>
      <c r="BE124" s="95">
        <f t="shared" si="50"/>
        <v>0</v>
      </c>
      <c r="BF124" s="718">
        <f t="shared" si="32"/>
        <v>0</v>
      </c>
      <c r="BG124" s="79"/>
      <c r="BH124" s="9"/>
      <c r="BJ124" s="32">
        <f t="shared" si="51"/>
        <v>0</v>
      </c>
      <c r="BK124" s="32">
        <f t="shared" si="52"/>
        <v>1</v>
      </c>
      <c r="BL124" s="32">
        <f t="shared" si="53"/>
        <v>0</v>
      </c>
      <c r="BM124" s="32">
        <f t="shared" si="54"/>
        <v>0</v>
      </c>
      <c r="BN124" s="32">
        <f t="shared" si="55"/>
        <v>1</v>
      </c>
    </row>
    <row r="125" spans="1:66" x14ac:dyDescent="0.2">
      <c r="A125" s="323"/>
      <c r="B125" s="530"/>
      <c r="C125" s="247"/>
      <c r="D125" s="247" t="str">
        <f t="shared" si="45"/>
        <v/>
      </c>
      <c r="E125" s="320" t="str">
        <f t="shared" si="46"/>
        <v>&lt; Error</v>
      </c>
      <c r="F125" s="120">
        <f t="shared" si="28"/>
        <v>0</v>
      </c>
      <c r="G125" s="118">
        <f t="shared" si="29"/>
        <v>113</v>
      </c>
      <c r="H125" s="117"/>
      <c r="I125" s="292"/>
      <c r="J125" s="87"/>
      <c r="K125" s="294"/>
      <c r="L125" s="293"/>
      <c r="M125" s="40"/>
      <c r="N125" s="77"/>
      <c r="O125" s="295"/>
      <c r="P125" s="88"/>
      <c r="Q125" s="88"/>
      <c r="R125" s="104"/>
      <c r="S125" s="730"/>
      <c r="T125" s="88"/>
      <c r="U125" s="88"/>
      <c r="V125" s="88"/>
      <c r="W125" s="89"/>
      <c r="X125" s="87"/>
      <c r="Y125" s="77"/>
      <c r="Z125" s="90"/>
      <c r="AA125" s="96">
        <f t="shared" si="33"/>
        <v>113</v>
      </c>
      <c r="AB125" s="505">
        <f t="shared" si="47"/>
        <v>0</v>
      </c>
      <c r="AC125" s="500">
        <f t="shared" si="34"/>
        <v>0</v>
      </c>
      <c r="AD125" s="159">
        <f t="shared" si="30"/>
        <v>0</v>
      </c>
      <c r="AE125" s="8"/>
      <c r="AF125" s="870" t="str">
        <f t="shared" si="35"/>
        <v xml:space="preserve"> </v>
      </c>
      <c r="AG125" s="32">
        <f t="shared" si="36"/>
        <v>0</v>
      </c>
      <c r="AH125" s="32">
        <f t="shared" si="37"/>
        <v>0</v>
      </c>
      <c r="AR125" s="32">
        <f t="shared" si="38"/>
        <v>0</v>
      </c>
      <c r="AS125" s="32">
        <f t="shared" si="39"/>
        <v>0</v>
      </c>
      <c r="AT125" s="32">
        <f t="shared" si="40"/>
        <v>0</v>
      </c>
      <c r="AU125" s="32">
        <f t="shared" si="41"/>
        <v>0</v>
      </c>
      <c r="AX125" s="254">
        <f t="shared" si="42"/>
        <v>0</v>
      </c>
      <c r="AY125" s="254">
        <f t="shared" si="43"/>
        <v>0</v>
      </c>
      <c r="AZ125" s="32">
        <f t="shared" si="31"/>
        <v>0</v>
      </c>
      <c r="BB125" s="32">
        <f t="shared" si="48"/>
        <v>0</v>
      </c>
      <c r="BC125" s="341">
        <f t="shared" si="49"/>
        <v>0</v>
      </c>
      <c r="BD125" s="95">
        <f t="shared" si="44"/>
        <v>0</v>
      </c>
      <c r="BE125" s="95">
        <f t="shared" si="50"/>
        <v>0</v>
      </c>
      <c r="BF125" s="718">
        <f t="shared" si="32"/>
        <v>0</v>
      </c>
      <c r="BG125" s="79"/>
      <c r="BH125" s="9"/>
      <c r="BJ125" s="32">
        <f t="shared" si="51"/>
        <v>0</v>
      </c>
      <c r="BK125" s="32">
        <f t="shared" si="52"/>
        <v>1</v>
      </c>
      <c r="BL125" s="32">
        <f t="shared" si="53"/>
        <v>0</v>
      </c>
      <c r="BM125" s="32">
        <f t="shared" si="54"/>
        <v>0</v>
      </c>
      <c r="BN125" s="32">
        <f t="shared" si="55"/>
        <v>1</v>
      </c>
    </row>
    <row r="126" spans="1:66" x14ac:dyDescent="0.2">
      <c r="A126" s="323"/>
      <c r="B126" s="530"/>
      <c r="C126" s="247"/>
      <c r="D126" s="247" t="str">
        <f t="shared" si="45"/>
        <v/>
      </c>
      <c r="E126" s="320" t="str">
        <f t="shared" si="46"/>
        <v>&lt; Error</v>
      </c>
      <c r="F126" s="120">
        <f t="shared" si="28"/>
        <v>0</v>
      </c>
      <c r="G126" s="118">
        <f t="shared" si="29"/>
        <v>114</v>
      </c>
      <c r="H126" s="117"/>
      <c r="I126" s="292"/>
      <c r="J126" s="87"/>
      <c r="K126" s="294"/>
      <c r="L126" s="293"/>
      <c r="M126" s="40"/>
      <c r="N126" s="77"/>
      <c r="O126" s="295"/>
      <c r="P126" s="88"/>
      <c r="Q126" s="88"/>
      <c r="R126" s="104"/>
      <c r="S126" s="730"/>
      <c r="T126" s="88"/>
      <c r="U126" s="88"/>
      <c r="V126" s="88"/>
      <c r="W126" s="89"/>
      <c r="X126" s="87"/>
      <c r="Y126" s="77"/>
      <c r="Z126" s="90"/>
      <c r="AA126" s="96">
        <f t="shared" si="33"/>
        <v>114</v>
      </c>
      <c r="AB126" s="505">
        <f t="shared" si="47"/>
        <v>0</v>
      </c>
      <c r="AC126" s="500">
        <f t="shared" si="34"/>
        <v>0</v>
      </c>
      <c r="AD126" s="159">
        <f t="shared" si="30"/>
        <v>0</v>
      </c>
      <c r="AE126" s="8"/>
      <c r="AF126" s="870" t="str">
        <f t="shared" si="35"/>
        <v xml:space="preserve"> </v>
      </c>
      <c r="AG126" s="32">
        <f t="shared" si="36"/>
        <v>0</v>
      </c>
      <c r="AH126" s="32">
        <f t="shared" si="37"/>
        <v>0</v>
      </c>
      <c r="AR126" s="32">
        <f t="shared" si="38"/>
        <v>0</v>
      </c>
      <c r="AS126" s="32">
        <f t="shared" si="39"/>
        <v>0</v>
      </c>
      <c r="AT126" s="32">
        <f t="shared" si="40"/>
        <v>0</v>
      </c>
      <c r="AU126" s="32">
        <f t="shared" si="41"/>
        <v>0</v>
      </c>
      <c r="AX126" s="254">
        <f t="shared" si="42"/>
        <v>0</v>
      </c>
      <c r="AY126" s="254">
        <f t="shared" si="43"/>
        <v>0</v>
      </c>
      <c r="AZ126" s="32">
        <f t="shared" si="31"/>
        <v>0</v>
      </c>
      <c r="BB126" s="32">
        <f t="shared" si="48"/>
        <v>0</v>
      </c>
      <c r="BC126" s="341">
        <f t="shared" si="49"/>
        <v>0</v>
      </c>
      <c r="BD126" s="95">
        <f t="shared" si="44"/>
        <v>0</v>
      </c>
      <c r="BE126" s="95">
        <f t="shared" si="50"/>
        <v>0</v>
      </c>
      <c r="BF126" s="718">
        <f t="shared" si="32"/>
        <v>0</v>
      </c>
      <c r="BG126" s="79"/>
      <c r="BH126" s="9"/>
      <c r="BJ126" s="32">
        <f t="shared" si="51"/>
        <v>0</v>
      </c>
      <c r="BK126" s="32">
        <f t="shared" si="52"/>
        <v>1</v>
      </c>
      <c r="BL126" s="32">
        <f t="shared" si="53"/>
        <v>0</v>
      </c>
      <c r="BM126" s="32">
        <f t="shared" si="54"/>
        <v>0</v>
      </c>
      <c r="BN126" s="32">
        <f t="shared" si="55"/>
        <v>1</v>
      </c>
    </row>
    <row r="127" spans="1:66" x14ac:dyDescent="0.2">
      <c r="A127" s="323"/>
      <c r="B127" s="530"/>
      <c r="C127" s="247"/>
      <c r="D127" s="247" t="str">
        <f t="shared" si="45"/>
        <v/>
      </c>
      <c r="E127" s="320" t="str">
        <f t="shared" si="46"/>
        <v>&lt; Error</v>
      </c>
      <c r="F127" s="120">
        <f t="shared" si="28"/>
        <v>0</v>
      </c>
      <c r="G127" s="118">
        <f t="shared" si="29"/>
        <v>115</v>
      </c>
      <c r="H127" s="117"/>
      <c r="I127" s="292"/>
      <c r="J127" s="87"/>
      <c r="K127" s="294"/>
      <c r="L127" s="293"/>
      <c r="M127" s="40"/>
      <c r="N127" s="77"/>
      <c r="O127" s="295"/>
      <c r="P127" s="88"/>
      <c r="Q127" s="88"/>
      <c r="R127" s="104"/>
      <c r="S127" s="730"/>
      <c r="T127" s="88"/>
      <c r="U127" s="88"/>
      <c r="V127" s="88"/>
      <c r="W127" s="89"/>
      <c r="X127" s="87"/>
      <c r="Y127" s="77"/>
      <c r="Z127" s="90"/>
      <c r="AA127" s="96">
        <f t="shared" si="33"/>
        <v>115</v>
      </c>
      <c r="AB127" s="505">
        <f t="shared" si="47"/>
        <v>0</v>
      </c>
      <c r="AC127" s="500">
        <f t="shared" si="34"/>
        <v>0</v>
      </c>
      <c r="AD127" s="159">
        <f t="shared" si="30"/>
        <v>0</v>
      </c>
      <c r="AE127" s="8"/>
      <c r="AF127" s="870" t="str">
        <f t="shared" si="35"/>
        <v xml:space="preserve"> </v>
      </c>
      <c r="AG127" s="32">
        <f t="shared" si="36"/>
        <v>0</v>
      </c>
      <c r="AH127" s="32">
        <f t="shared" si="37"/>
        <v>0</v>
      </c>
      <c r="AR127" s="32">
        <f t="shared" si="38"/>
        <v>0</v>
      </c>
      <c r="AS127" s="32">
        <f t="shared" si="39"/>
        <v>0</v>
      </c>
      <c r="AT127" s="32">
        <f t="shared" si="40"/>
        <v>0</v>
      </c>
      <c r="AU127" s="32">
        <f t="shared" si="41"/>
        <v>0</v>
      </c>
      <c r="AX127" s="254">
        <f t="shared" si="42"/>
        <v>0</v>
      </c>
      <c r="AY127" s="254">
        <f t="shared" si="43"/>
        <v>0</v>
      </c>
      <c r="AZ127" s="32">
        <f t="shared" si="31"/>
        <v>0</v>
      </c>
      <c r="BB127" s="32">
        <f t="shared" si="48"/>
        <v>0</v>
      </c>
      <c r="BC127" s="341">
        <f t="shared" si="49"/>
        <v>0</v>
      </c>
      <c r="BD127" s="95">
        <f t="shared" si="44"/>
        <v>0</v>
      </c>
      <c r="BE127" s="95">
        <f t="shared" si="50"/>
        <v>0</v>
      </c>
      <c r="BF127" s="718">
        <f t="shared" si="32"/>
        <v>0</v>
      </c>
      <c r="BG127" s="79"/>
      <c r="BH127" s="9"/>
      <c r="BJ127" s="32">
        <f t="shared" si="51"/>
        <v>0</v>
      </c>
      <c r="BK127" s="32">
        <f t="shared" si="52"/>
        <v>1</v>
      </c>
      <c r="BL127" s="32">
        <f t="shared" si="53"/>
        <v>0</v>
      </c>
      <c r="BM127" s="32">
        <f t="shared" si="54"/>
        <v>0</v>
      </c>
      <c r="BN127" s="32">
        <f t="shared" si="55"/>
        <v>1</v>
      </c>
    </row>
    <row r="128" spans="1:66" x14ac:dyDescent="0.2">
      <c r="A128" s="323"/>
      <c r="B128" s="530"/>
      <c r="C128" s="247"/>
      <c r="D128" s="247" t="str">
        <f t="shared" si="45"/>
        <v/>
      </c>
      <c r="E128" s="320" t="str">
        <f t="shared" si="46"/>
        <v>&lt; Error</v>
      </c>
      <c r="F128" s="120">
        <f t="shared" si="28"/>
        <v>0</v>
      </c>
      <c r="G128" s="118">
        <f t="shared" si="29"/>
        <v>116</v>
      </c>
      <c r="H128" s="117"/>
      <c r="I128" s="292"/>
      <c r="J128" s="87"/>
      <c r="K128" s="294"/>
      <c r="L128" s="293"/>
      <c r="M128" s="40"/>
      <c r="N128" s="77"/>
      <c r="O128" s="295"/>
      <c r="P128" s="88"/>
      <c r="Q128" s="88"/>
      <c r="R128" s="104"/>
      <c r="S128" s="730"/>
      <c r="T128" s="88"/>
      <c r="U128" s="88"/>
      <c r="V128" s="88"/>
      <c r="W128" s="89"/>
      <c r="X128" s="87"/>
      <c r="Y128" s="77"/>
      <c r="Z128" s="90"/>
      <c r="AA128" s="96">
        <f t="shared" si="33"/>
        <v>116</v>
      </c>
      <c r="AB128" s="505">
        <f t="shared" si="47"/>
        <v>0</v>
      </c>
      <c r="AC128" s="500">
        <f t="shared" si="34"/>
        <v>0</v>
      </c>
      <c r="AD128" s="159">
        <f t="shared" si="30"/>
        <v>0</v>
      </c>
      <c r="AE128" s="8"/>
      <c r="AF128" s="870" t="str">
        <f t="shared" si="35"/>
        <v xml:space="preserve"> </v>
      </c>
      <c r="AG128" s="32">
        <f t="shared" si="36"/>
        <v>0</v>
      </c>
      <c r="AH128" s="32">
        <f t="shared" si="37"/>
        <v>0</v>
      </c>
      <c r="AR128" s="32">
        <f t="shared" si="38"/>
        <v>0</v>
      </c>
      <c r="AS128" s="32">
        <f t="shared" si="39"/>
        <v>0</v>
      </c>
      <c r="AT128" s="32">
        <f t="shared" si="40"/>
        <v>0</v>
      </c>
      <c r="AU128" s="32">
        <f t="shared" si="41"/>
        <v>0</v>
      </c>
      <c r="AX128" s="254">
        <f t="shared" si="42"/>
        <v>0</v>
      </c>
      <c r="AY128" s="254">
        <f t="shared" si="43"/>
        <v>0</v>
      </c>
      <c r="AZ128" s="32">
        <f t="shared" si="31"/>
        <v>0</v>
      </c>
      <c r="BB128" s="32">
        <f t="shared" si="48"/>
        <v>0</v>
      </c>
      <c r="BC128" s="341">
        <f t="shared" si="49"/>
        <v>0</v>
      </c>
      <c r="BD128" s="95">
        <f t="shared" si="44"/>
        <v>0</v>
      </c>
      <c r="BE128" s="95">
        <f t="shared" si="50"/>
        <v>0</v>
      </c>
      <c r="BF128" s="718">
        <f t="shared" si="32"/>
        <v>0</v>
      </c>
      <c r="BG128" s="79"/>
      <c r="BH128" s="9"/>
      <c r="BJ128" s="32">
        <f t="shared" si="51"/>
        <v>0</v>
      </c>
      <c r="BK128" s="32">
        <f t="shared" si="52"/>
        <v>1</v>
      </c>
      <c r="BL128" s="32">
        <f t="shared" si="53"/>
        <v>0</v>
      </c>
      <c r="BM128" s="32">
        <f t="shared" si="54"/>
        <v>0</v>
      </c>
      <c r="BN128" s="32">
        <f t="shared" si="55"/>
        <v>1</v>
      </c>
    </row>
    <row r="129" spans="1:66" x14ac:dyDescent="0.2">
      <c r="A129" s="323"/>
      <c r="B129" s="530"/>
      <c r="C129" s="247"/>
      <c r="D129" s="247" t="str">
        <f t="shared" si="45"/>
        <v/>
      </c>
      <c r="E129" s="320" t="str">
        <f t="shared" si="46"/>
        <v>&lt; Error</v>
      </c>
      <c r="F129" s="120">
        <f t="shared" si="28"/>
        <v>0</v>
      </c>
      <c r="G129" s="118">
        <f t="shared" si="29"/>
        <v>117</v>
      </c>
      <c r="H129" s="117"/>
      <c r="I129" s="292"/>
      <c r="J129" s="87"/>
      <c r="K129" s="294"/>
      <c r="L129" s="293"/>
      <c r="M129" s="40"/>
      <c r="N129" s="77"/>
      <c r="O129" s="295"/>
      <c r="P129" s="88"/>
      <c r="Q129" s="88"/>
      <c r="R129" s="104"/>
      <c r="S129" s="730"/>
      <c r="T129" s="88"/>
      <c r="U129" s="88"/>
      <c r="V129" s="88"/>
      <c r="W129" s="89"/>
      <c r="X129" s="87"/>
      <c r="Y129" s="77"/>
      <c r="Z129" s="90"/>
      <c r="AA129" s="96">
        <f t="shared" si="33"/>
        <v>117</v>
      </c>
      <c r="AB129" s="505">
        <f t="shared" si="47"/>
        <v>0</v>
      </c>
      <c r="AC129" s="500">
        <f t="shared" si="34"/>
        <v>0</v>
      </c>
      <c r="AD129" s="159">
        <f t="shared" si="30"/>
        <v>0</v>
      </c>
      <c r="AE129" s="8"/>
      <c r="AF129" s="870" t="str">
        <f t="shared" si="35"/>
        <v xml:space="preserve"> </v>
      </c>
      <c r="AG129" s="32">
        <f t="shared" si="36"/>
        <v>0</v>
      </c>
      <c r="AH129" s="32">
        <f t="shared" si="37"/>
        <v>0</v>
      </c>
      <c r="AR129" s="32">
        <f t="shared" si="38"/>
        <v>0</v>
      </c>
      <c r="AS129" s="32">
        <f t="shared" si="39"/>
        <v>0</v>
      </c>
      <c r="AT129" s="32">
        <f t="shared" si="40"/>
        <v>0</v>
      </c>
      <c r="AU129" s="32">
        <f t="shared" si="41"/>
        <v>0</v>
      </c>
      <c r="AX129" s="254">
        <f t="shared" si="42"/>
        <v>0</v>
      </c>
      <c r="AY129" s="254">
        <f t="shared" si="43"/>
        <v>0</v>
      </c>
      <c r="AZ129" s="32">
        <f t="shared" si="31"/>
        <v>0</v>
      </c>
      <c r="BB129" s="32">
        <f t="shared" si="48"/>
        <v>0</v>
      </c>
      <c r="BC129" s="341">
        <f t="shared" si="49"/>
        <v>0</v>
      </c>
      <c r="BD129" s="95">
        <f t="shared" si="44"/>
        <v>0</v>
      </c>
      <c r="BE129" s="95">
        <f t="shared" si="50"/>
        <v>0</v>
      </c>
      <c r="BF129" s="718">
        <f t="shared" si="32"/>
        <v>0</v>
      </c>
      <c r="BG129" s="79"/>
      <c r="BH129" s="9"/>
      <c r="BJ129" s="32">
        <f t="shared" si="51"/>
        <v>0</v>
      </c>
      <c r="BK129" s="32">
        <f t="shared" si="52"/>
        <v>1</v>
      </c>
      <c r="BL129" s="32">
        <f t="shared" si="53"/>
        <v>0</v>
      </c>
      <c r="BM129" s="32">
        <f t="shared" si="54"/>
        <v>0</v>
      </c>
      <c r="BN129" s="32">
        <f t="shared" si="55"/>
        <v>1</v>
      </c>
    </row>
    <row r="130" spans="1:66" x14ac:dyDescent="0.2">
      <c r="A130" s="323"/>
      <c r="B130" s="530"/>
      <c r="C130" s="247"/>
      <c r="D130" s="247" t="str">
        <f t="shared" si="45"/>
        <v/>
      </c>
      <c r="E130" s="320" t="str">
        <f t="shared" si="46"/>
        <v>&lt; Error</v>
      </c>
      <c r="F130" s="120">
        <f t="shared" si="28"/>
        <v>0</v>
      </c>
      <c r="G130" s="118">
        <f t="shared" si="29"/>
        <v>118</v>
      </c>
      <c r="H130" s="117"/>
      <c r="I130" s="292"/>
      <c r="J130" s="87"/>
      <c r="K130" s="294"/>
      <c r="L130" s="293"/>
      <c r="M130" s="40"/>
      <c r="N130" s="77"/>
      <c r="O130" s="295"/>
      <c r="P130" s="88"/>
      <c r="Q130" s="88"/>
      <c r="R130" s="104"/>
      <c r="S130" s="730"/>
      <c r="T130" s="88"/>
      <c r="U130" s="88"/>
      <c r="V130" s="88"/>
      <c r="W130" s="89"/>
      <c r="X130" s="87"/>
      <c r="Y130" s="77"/>
      <c r="Z130" s="90"/>
      <c r="AA130" s="96">
        <f t="shared" si="33"/>
        <v>118</v>
      </c>
      <c r="AB130" s="505">
        <f t="shared" si="47"/>
        <v>0</v>
      </c>
      <c r="AC130" s="500">
        <f t="shared" si="34"/>
        <v>0</v>
      </c>
      <c r="AD130" s="159">
        <f t="shared" si="30"/>
        <v>0</v>
      </c>
      <c r="AE130" s="8"/>
      <c r="AF130" s="870" t="str">
        <f t="shared" si="35"/>
        <v xml:space="preserve"> </v>
      </c>
      <c r="AG130" s="32">
        <f t="shared" si="36"/>
        <v>0</v>
      </c>
      <c r="AH130" s="32">
        <f t="shared" si="37"/>
        <v>0</v>
      </c>
      <c r="AR130" s="32">
        <f t="shared" si="38"/>
        <v>0</v>
      </c>
      <c r="AS130" s="32">
        <f t="shared" si="39"/>
        <v>0</v>
      </c>
      <c r="AT130" s="32">
        <f t="shared" si="40"/>
        <v>0</v>
      </c>
      <c r="AU130" s="32">
        <f t="shared" si="41"/>
        <v>0</v>
      </c>
      <c r="AX130" s="254">
        <f t="shared" si="42"/>
        <v>0</v>
      </c>
      <c r="AY130" s="254">
        <f t="shared" si="43"/>
        <v>0</v>
      </c>
      <c r="AZ130" s="32">
        <f t="shared" si="31"/>
        <v>0</v>
      </c>
      <c r="BB130" s="32">
        <f t="shared" si="48"/>
        <v>0</v>
      </c>
      <c r="BC130" s="341">
        <f t="shared" si="49"/>
        <v>0</v>
      </c>
      <c r="BD130" s="95">
        <f t="shared" si="44"/>
        <v>0</v>
      </c>
      <c r="BE130" s="95">
        <f t="shared" si="50"/>
        <v>0</v>
      </c>
      <c r="BF130" s="718">
        <f t="shared" si="32"/>
        <v>0</v>
      </c>
      <c r="BG130" s="79"/>
      <c r="BH130" s="9"/>
      <c r="BJ130" s="32">
        <f t="shared" si="51"/>
        <v>0</v>
      </c>
      <c r="BK130" s="32">
        <f t="shared" si="52"/>
        <v>1</v>
      </c>
      <c r="BL130" s="32">
        <f t="shared" si="53"/>
        <v>0</v>
      </c>
      <c r="BM130" s="32">
        <f t="shared" si="54"/>
        <v>0</v>
      </c>
      <c r="BN130" s="32">
        <f t="shared" si="55"/>
        <v>1</v>
      </c>
    </row>
    <row r="131" spans="1:66" x14ac:dyDescent="0.2">
      <c r="A131" s="323"/>
      <c r="B131" s="530"/>
      <c r="C131" s="247"/>
      <c r="D131" s="247" t="str">
        <f t="shared" si="45"/>
        <v/>
      </c>
      <c r="E131" s="320" t="str">
        <f t="shared" si="46"/>
        <v>&lt; Error</v>
      </c>
      <c r="F131" s="120">
        <f t="shared" si="28"/>
        <v>0</v>
      </c>
      <c r="G131" s="118">
        <f t="shared" si="29"/>
        <v>119</v>
      </c>
      <c r="H131" s="117"/>
      <c r="I131" s="292"/>
      <c r="J131" s="87"/>
      <c r="K131" s="294"/>
      <c r="L131" s="293"/>
      <c r="M131" s="40"/>
      <c r="N131" s="77"/>
      <c r="O131" s="295"/>
      <c r="P131" s="88"/>
      <c r="Q131" s="88"/>
      <c r="R131" s="104"/>
      <c r="S131" s="730"/>
      <c r="T131" s="88"/>
      <c r="U131" s="88"/>
      <c r="V131" s="88"/>
      <c r="W131" s="89"/>
      <c r="X131" s="87"/>
      <c r="Y131" s="77"/>
      <c r="Z131" s="90"/>
      <c r="AA131" s="96">
        <f t="shared" si="33"/>
        <v>119</v>
      </c>
      <c r="AB131" s="505">
        <f t="shared" si="47"/>
        <v>0</v>
      </c>
      <c r="AC131" s="500">
        <f t="shared" si="34"/>
        <v>0</v>
      </c>
      <c r="AD131" s="159">
        <f t="shared" si="30"/>
        <v>0</v>
      </c>
      <c r="AE131" s="8"/>
      <c r="AF131" s="870" t="str">
        <f t="shared" si="35"/>
        <v xml:space="preserve"> </v>
      </c>
      <c r="AG131" s="32">
        <f t="shared" si="36"/>
        <v>0</v>
      </c>
      <c r="AH131" s="32">
        <f t="shared" si="37"/>
        <v>0</v>
      </c>
      <c r="AR131" s="32">
        <f t="shared" si="38"/>
        <v>0</v>
      </c>
      <c r="AS131" s="32">
        <f t="shared" si="39"/>
        <v>0</v>
      </c>
      <c r="AT131" s="32">
        <f t="shared" si="40"/>
        <v>0</v>
      </c>
      <c r="AU131" s="32">
        <f t="shared" si="41"/>
        <v>0</v>
      </c>
      <c r="AX131" s="254">
        <f t="shared" si="42"/>
        <v>0</v>
      </c>
      <c r="AY131" s="254">
        <f t="shared" si="43"/>
        <v>0</v>
      </c>
      <c r="AZ131" s="32">
        <f t="shared" si="31"/>
        <v>0</v>
      </c>
      <c r="BB131" s="32">
        <f t="shared" si="48"/>
        <v>0</v>
      </c>
      <c r="BC131" s="341">
        <f t="shared" si="49"/>
        <v>0</v>
      </c>
      <c r="BD131" s="95">
        <f t="shared" si="44"/>
        <v>0</v>
      </c>
      <c r="BE131" s="95">
        <f t="shared" si="50"/>
        <v>0</v>
      </c>
      <c r="BF131" s="718">
        <f t="shared" si="32"/>
        <v>0</v>
      </c>
      <c r="BG131" s="79"/>
      <c r="BH131" s="9"/>
      <c r="BJ131" s="32">
        <f t="shared" si="51"/>
        <v>0</v>
      </c>
      <c r="BK131" s="32">
        <f t="shared" si="52"/>
        <v>1</v>
      </c>
      <c r="BL131" s="32">
        <f t="shared" si="53"/>
        <v>0</v>
      </c>
      <c r="BM131" s="32">
        <f t="shared" si="54"/>
        <v>0</v>
      </c>
      <c r="BN131" s="32">
        <f t="shared" si="55"/>
        <v>1</v>
      </c>
    </row>
    <row r="132" spans="1:66" x14ac:dyDescent="0.2">
      <c r="A132" s="323"/>
      <c r="B132" s="530"/>
      <c r="C132" s="247"/>
      <c r="D132" s="247" t="str">
        <f t="shared" si="45"/>
        <v/>
      </c>
      <c r="E132" s="320" t="str">
        <f t="shared" si="46"/>
        <v>&lt; Error</v>
      </c>
      <c r="F132" s="120">
        <f t="shared" si="28"/>
        <v>0</v>
      </c>
      <c r="G132" s="118">
        <f t="shared" si="29"/>
        <v>120</v>
      </c>
      <c r="H132" s="117"/>
      <c r="I132" s="292"/>
      <c r="J132" s="87"/>
      <c r="K132" s="294"/>
      <c r="L132" s="293"/>
      <c r="M132" s="40"/>
      <c r="N132" s="77"/>
      <c r="O132" s="295"/>
      <c r="P132" s="88"/>
      <c r="Q132" s="88"/>
      <c r="R132" s="104"/>
      <c r="S132" s="730"/>
      <c r="T132" s="88"/>
      <c r="U132" s="88"/>
      <c r="V132" s="88"/>
      <c r="W132" s="89"/>
      <c r="X132" s="87"/>
      <c r="Y132" s="77"/>
      <c r="Z132" s="90"/>
      <c r="AA132" s="96">
        <f t="shared" si="33"/>
        <v>120</v>
      </c>
      <c r="AB132" s="505">
        <f t="shared" si="47"/>
        <v>0</v>
      </c>
      <c r="AC132" s="500">
        <f t="shared" si="34"/>
        <v>0</v>
      </c>
      <c r="AD132" s="159">
        <f t="shared" si="30"/>
        <v>0</v>
      </c>
      <c r="AE132" s="8"/>
      <c r="AF132" s="870" t="str">
        <f t="shared" si="35"/>
        <v xml:space="preserve"> </v>
      </c>
      <c r="AG132" s="32">
        <f t="shared" si="36"/>
        <v>0</v>
      </c>
      <c r="AH132" s="32">
        <f t="shared" si="37"/>
        <v>0</v>
      </c>
      <c r="AR132" s="32">
        <f t="shared" si="38"/>
        <v>0</v>
      </c>
      <c r="AS132" s="32">
        <f t="shared" si="39"/>
        <v>0</v>
      </c>
      <c r="AT132" s="32">
        <f t="shared" si="40"/>
        <v>0</v>
      </c>
      <c r="AU132" s="32">
        <f t="shared" si="41"/>
        <v>0</v>
      </c>
      <c r="AX132" s="254">
        <f t="shared" si="42"/>
        <v>0</v>
      </c>
      <c r="AY132" s="254">
        <f t="shared" si="43"/>
        <v>0</v>
      </c>
      <c r="AZ132" s="32">
        <f t="shared" si="31"/>
        <v>0</v>
      </c>
      <c r="BB132" s="32">
        <f t="shared" si="48"/>
        <v>0</v>
      </c>
      <c r="BC132" s="341">
        <f t="shared" si="49"/>
        <v>0</v>
      </c>
      <c r="BD132" s="95">
        <f t="shared" si="44"/>
        <v>0</v>
      </c>
      <c r="BE132" s="95">
        <f t="shared" si="50"/>
        <v>0</v>
      </c>
      <c r="BF132" s="718">
        <f t="shared" si="32"/>
        <v>0</v>
      </c>
      <c r="BG132" s="79"/>
      <c r="BH132" s="9"/>
      <c r="BJ132" s="32">
        <f t="shared" si="51"/>
        <v>0</v>
      </c>
      <c r="BK132" s="32">
        <f t="shared" si="52"/>
        <v>1</v>
      </c>
      <c r="BL132" s="32">
        <f t="shared" si="53"/>
        <v>0</v>
      </c>
      <c r="BM132" s="32">
        <f t="shared" si="54"/>
        <v>0</v>
      </c>
      <c r="BN132" s="32">
        <f t="shared" si="55"/>
        <v>1</v>
      </c>
    </row>
    <row r="133" spans="1:66" x14ac:dyDescent="0.2">
      <c r="A133" s="323"/>
      <c r="B133" s="530"/>
      <c r="C133" s="247"/>
      <c r="D133" s="247" t="str">
        <f t="shared" si="45"/>
        <v/>
      </c>
      <c r="E133" s="320" t="str">
        <f t="shared" si="46"/>
        <v>&lt; Error</v>
      </c>
      <c r="F133" s="120">
        <f t="shared" si="28"/>
        <v>0</v>
      </c>
      <c r="G133" s="118">
        <f t="shared" si="29"/>
        <v>121</v>
      </c>
      <c r="H133" s="117"/>
      <c r="I133" s="292"/>
      <c r="J133" s="87"/>
      <c r="K133" s="294"/>
      <c r="L133" s="293"/>
      <c r="M133" s="40"/>
      <c r="N133" s="77"/>
      <c r="O133" s="295"/>
      <c r="P133" s="88"/>
      <c r="Q133" s="88"/>
      <c r="R133" s="104"/>
      <c r="S133" s="730"/>
      <c r="T133" s="88"/>
      <c r="U133" s="88"/>
      <c r="V133" s="88"/>
      <c r="W133" s="89"/>
      <c r="X133" s="87"/>
      <c r="Y133" s="77"/>
      <c r="Z133" s="90"/>
      <c r="AA133" s="96">
        <f t="shared" si="33"/>
        <v>121</v>
      </c>
      <c r="AB133" s="505">
        <f t="shared" si="47"/>
        <v>0</v>
      </c>
      <c r="AC133" s="500">
        <f t="shared" si="34"/>
        <v>0</v>
      </c>
      <c r="AD133" s="159">
        <f t="shared" si="30"/>
        <v>0</v>
      </c>
      <c r="AE133" s="8"/>
      <c r="AF133" s="870" t="str">
        <f t="shared" si="35"/>
        <v xml:space="preserve"> </v>
      </c>
      <c r="AG133" s="32">
        <f t="shared" si="36"/>
        <v>0</v>
      </c>
      <c r="AH133" s="32">
        <f t="shared" si="37"/>
        <v>0</v>
      </c>
      <c r="AR133" s="32">
        <f t="shared" si="38"/>
        <v>0</v>
      </c>
      <c r="AS133" s="32">
        <f t="shared" si="39"/>
        <v>0</v>
      </c>
      <c r="AT133" s="32">
        <f t="shared" si="40"/>
        <v>0</v>
      </c>
      <c r="AU133" s="32">
        <f t="shared" si="41"/>
        <v>0</v>
      </c>
      <c r="AX133" s="254">
        <f t="shared" si="42"/>
        <v>0</v>
      </c>
      <c r="AY133" s="254">
        <f t="shared" si="43"/>
        <v>0</v>
      </c>
      <c r="AZ133" s="32">
        <f t="shared" si="31"/>
        <v>0</v>
      </c>
      <c r="BB133" s="32">
        <f t="shared" si="48"/>
        <v>0</v>
      </c>
      <c r="BC133" s="341">
        <f t="shared" si="49"/>
        <v>0</v>
      </c>
      <c r="BD133" s="95">
        <f t="shared" si="44"/>
        <v>0</v>
      </c>
      <c r="BE133" s="95">
        <f t="shared" si="50"/>
        <v>0</v>
      </c>
      <c r="BF133" s="718">
        <f t="shared" si="32"/>
        <v>0</v>
      </c>
      <c r="BG133" s="79"/>
      <c r="BH133" s="9"/>
      <c r="BJ133" s="32">
        <f t="shared" si="51"/>
        <v>0</v>
      </c>
      <c r="BK133" s="32">
        <f t="shared" si="52"/>
        <v>1</v>
      </c>
      <c r="BL133" s="32">
        <f t="shared" si="53"/>
        <v>0</v>
      </c>
      <c r="BM133" s="32">
        <f t="shared" si="54"/>
        <v>0</v>
      </c>
      <c r="BN133" s="32">
        <f t="shared" si="55"/>
        <v>1</v>
      </c>
    </row>
    <row r="134" spans="1:66" x14ac:dyDescent="0.2">
      <c r="A134" s="323"/>
      <c r="B134" s="530"/>
      <c r="C134" s="247"/>
      <c r="D134" s="247" t="str">
        <f t="shared" si="45"/>
        <v/>
      </c>
      <c r="E134" s="320" t="str">
        <f t="shared" si="46"/>
        <v>&lt; Error</v>
      </c>
      <c r="F134" s="120">
        <f t="shared" si="28"/>
        <v>0</v>
      </c>
      <c r="G134" s="118">
        <f t="shared" si="29"/>
        <v>122</v>
      </c>
      <c r="H134" s="117"/>
      <c r="I134" s="292"/>
      <c r="J134" s="87"/>
      <c r="K134" s="294"/>
      <c r="L134" s="293"/>
      <c r="M134" s="40"/>
      <c r="N134" s="77"/>
      <c r="O134" s="295"/>
      <c r="P134" s="88"/>
      <c r="Q134" s="88"/>
      <c r="R134" s="104"/>
      <c r="S134" s="730"/>
      <c r="T134" s="88"/>
      <c r="U134" s="88"/>
      <c r="V134" s="88"/>
      <c r="W134" s="89"/>
      <c r="X134" s="87"/>
      <c r="Y134" s="77"/>
      <c r="Z134" s="90"/>
      <c r="AA134" s="96">
        <f t="shared" si="33"/>
        <v>122</v>
      </c>
      <c r="AB134" s="505">
        <f t="shared" si="47"/>
        <v>0</v>
      </c>
      <c r="AC134" s="500">
        <f t="shared" si="34"/>
        <v>0</v>
      </c>
      <c r="AD134" s="159">
        <f t="shared" si="30"/>
        <v>0</v>
      </c>
      <c r="AE134" s="8"/>
      <c r="AF134" s="870" t="str">
        <f t="shared" si="35"/>
        <v xml:space="preserve"> </v>
      </c>
      <c r="AG134" s="32">
        <f t="shared" si="36"/>
        <v>0</v>
      </c>
      <c r="AH134" s="32">
        <f t="shared" si="37"/>
        <v>0</v>
      </c>
      <c r="AR134" s="32">
        <f t="shared" si="38"/>
        <v>0</v>
      </c>
      <c r="AS134" s="32">
        <f t="shared" si="39"/>
        <v>0</v>
      </c>
      <c r="AT134" s="32">
        <f t="shared" si="40"/>
        <v>0</v>
      </c>
      <c r="AU134" s="32">
        <f t="shared" si="41"/>
        <v>0</v>
      </c>
      <c r="AX134" s="254">
        <f t="shared" si="42"/>
        <v>0</v>
      </c>
      <c r="AY134" s="254">
        <f t="shared" si="43"/>
        <v>0</v>
      </c>
      <c r="AZ134" s="32">
        <f t="shared" si="31"/>
        <v>0</v>
      </c>
      <c r="BB134" s="32">
        <f t="shared" si="48"/>
        <v>0</v>
      </c>
      <c r="BC134" s="341">
        <f t="shared" si="49"/>
        <v>0</v>
      </c>
      <c r="BD134" s="95">
        <f t="shared" si="44"/>
        <v>0</v>
      </c>
      <c r="BE134" s="95">
        <f t="shared" si="50"/>
        <v>0</v>
      </c>
      <c r="BF134" s="718">
        <f t="shared" si="32"/>
        <v>0</v>
      </c>
      <c r="BG134" s="79"/>
      <c r="BH134" s="9"/>
      <c r="BJ134" s="32">
        <f t="shared" si="51"/>
        <v>0</v>
      </c>
      <c r="BK134" s="32">
        <f t="shared" si="52"/>
        <v>1</v>
      </c>
      <c r="BL134" s="32">
        <f t="shared" si="53"/>
        <v>0</v>
      </c>
      <c r="BM134" s="32">
        <f t="shared" si="54"/>
        <v>0</v>
      </c>
      <c r="BN134" s="32">
        <f t="shared" si="55"/>
        <v>1</v>
      </c>
    </row>
    <row r="135" spans="1:66" x14ac:dyDescent="0.2">
      <c r="A135" s="323"/>
      <c r="B135" s="530"/>
      <c r="C135" s="247"/>
      <c r="D135" s="247" t="str">
        <f t="shared" si="45"/>
        <v/>
      </c>
      <c r="E135" s="320" t="str">
        <f t="shared" si="46"/>
        <v>&lt; Error</v>
      </c>
      <c r="F135" s="120">
        <f t="shared" si="28"/>
        <v>0</v>
      </c>
      <c r="G135" s="118">
        <f t="shared" si="29"/>
        <v>123</v>
      </c>
      <c r="H135" s="117"/>
      <c r="I135" s="292"/>
      <c r="J135" s="87"/>
      <c r="K135" s="294"/>
      <c r="L135" s="293"/>
      <c r="M135" s="40"/>
      <c r="N135" s="77"/>
      <c r="O135" s="295"/>
      <c r="P135" s="88"/>
      <c r="Q135" s="88"/>
      <c r="R135" s="104"/>
      <c r="S135" s="730"/>
      <c r="T135" s="88"/>
      <c r="U135" s="88"/>
      <c r="V135" s="88"/>
      <c r="W135" s="89"/>
      <c r="X135" s="87"/>
      <c r="Y135" s="77"/>
      <c r="Z135" s="90"/>
      <c r="AA135" s="96">
        <f t="shared" si="33"/>
        <v>123</v>
      </c>
      <c r="AB135" s="505">
        <f t="shared" si="47"/>
        <v>0</v>
      </c>
      <c r="AC135" s="500">
        <f t="shared" si="34"/>
        <v>0</v>
      </c>
      <c r="AD135" s="159">
        <f t="shared" si="30"/>
        <v>0</v>
      </c>
      <c r="AE135" s="8"/>
      <c r="AF135" s="870" t="str">
        <f t="shared" si="35"/>
        <v xml:space="preserve"> </v>
      </c>
      <c r="AG135" s="32">
        <f t="shared" si="36"/>
        <v>0</v>
      </c>
      <c r="AH135" s="32">
        <f t="shared" si="37"/>
        <v>0</v>
      </c>
      <c r="AR135" s="32">
        <f t="shared" si="38"/>
        <v>0</v>
      </c>
      <c r="AS135" s="32">
        <f t="shared" si="39"/>
        <v>0</v>
      </c>
      <c r="AT135" s="32">
        <f t="shared" si="40"/>
        <v>0</v>
      </c>
      <c r="AU135" s="32">
        <f t="shared" si="41"/>
        <v>0</v>
      </c>
      <c r="AX135" s="254">
        <f t="shared" si="42"/>
        <v>0</v>
      </c>
      <c r="AY135" s="254">
        <f t="shared" si="43"/>
        <v>0</v>
      </c>
      <c r="AZ135" s="32">
        <f t="shared" si="31"/>
        <v>0</v>
      </c>
      <c r="BB135" s="32">
        <f t="shared" si="48"/>
        <v>0</v>
      </c>
      <c r="BC135" s="341">
        <f t="shared" si="49"/>
        <v>0</v>
      </c>
      <c r="BD135" s="95">
        <f t="shared" si="44"/>
        <v>0</v>
      </c>
      <c r="BE135" s="95">
        <f t="shared" si="50"/>
        <v>0</v>
      </c>
      <c r="BF135" s="718">
        <f t="shared" si="32"/>
        <v>0</v>
      </c>
      <c r="BG135" s="79"/>
      <c r="BH135" s="9"/>
      <c r="BJ135" s="32">
        <f t="shared" si="51"/>
        <v>0</v>
      </c>
      <c r="BK135" s="32">
        <f t="shared" si="52"/>
        <v>1</v>
      </c>
      <c r="BL135" s="32">
        <f t="shared" si="53"/>
        <v>0</v>
      </c>
      <c r="BM135" s="32">
        <f t="shared" si="54"/>
        <v>0</v>
      </c>
      <c r="BN135" s="32">
        <f t="shared" si="55"/>
        <v>1</v>
      </c>
    </row>
    <row r="136" spans="1:66" x14ac:dyDescent="0.2">
      <c r="A136" s="323"/>
      <c r="B136" s="530"/>
      <c r="C136" s="247"/>
      <c r="D136" s="247" t="str">
        <f t="shared" si="45"/>
        <v/>
      </c>
      <c r="E136" s="320" t="str">
        <f t="shared" si="46"/>
        <v>&lt; Error</v>
      </c>
      <c r="F136" s="120">
        <f t="shared" si="28"/>
        <v>0</v>
      </c>
      <c r="G136" s="118">
        <f t="shared" si="29"/>
        <v>124</v>
      </c>
      <c r="H136" s="117"/>
      <c r="I136" s="292"/>
      <c r="J136" s="87"/>
      <c r="K136" s="294"/>
      <c r="L136" s="293"/>
      <c r="M136" s="40"/>
      <c r="N136" s="77"/>
      <c r="O136" s="295"/>
      <c r="P136" s="88"/>
      <c r="Q136" s="88"/>
      <c r="R136" s="104"/>
      <c r="S136" s="730"/>
      <c r="T136" s="88"/>
      <c r="U136" s="88"/>
      <c r="V136" s="88"/>
      <c r="W136" s="89"/>
      <c r="X136" s="87"/>
      <c r="Y136" s="77"/>
      <c r="Z136" s="90"/>
      <c r="AA136" s="96">
        <f t="shared" si="33"/>
        <v>124</v>
      </c>
      <c r="AB136" s="505">
        <f t="shared" si="47"/>
        <v>0</v>
      </c>
      <c r="AC136" s="500">
        <f t="shared" si="34"/>
        <v>0</v>
      </c>
      <c r="AD136" s="159">
        <f t="shared" si="30"/>
        <v>0</v>
      </c>
      <c r="AE136" s="8"/>
      <c r="AF136" s="870" t="str">
        <f t="shared" si="35"/>
        <v xml:space="preserve"> </v>
      </c>
      <c r="AG136" s="32">
        <f t="shared" si="36"/>
        <v>0</v>
      </c>
      <c r="AH136" s="32">
        <f t="shared" si="37"/>
        <v>0</v>
      </c>
      <c r="AR136" s="32">
        <f t="shared" si="38"/>
        <v>0</v>
      </c>
      <c r="AS136" s="32">
        <f t="shared" si="39"/>
        <v>0</v>
      </c>
      <c r="AT136" s="32">
        <f t="shared" si="40"/>
        <v>0</v>
      </c>
      <c r="AU136" s="32">
        <f t="shared" si="41"/>
        <v>0</v>
      </c>
      <c r="AX136" s="254">
        <f t="shared" si="42"/>
        <v>0</v>
      </c>
      <c r="AY136" s="254">
        <f t="shared" si="43"/>
        <v>0</v>
      </c>
      <c r="AZ136" s="32">
        <f t="shared" si="31"/>
        <v>0</v>
      </c>
      <c r="BB136" s="32">
        <f t="shared" si="48"/>
        <v>0</v>
      </c>
      <c r="BC136" s="341">
        <f t="shared" si="49"/>
        <v>0</v>
      </c>
      <c r="BD136" s="95">
        <f t="shared" si="44"/>
        <v>0</v>
      </c>
      <c r="BE136" s="95">
        <f t="shared" si="50"/>
        <v>0</v>
      </c>
      <c r="BF136" s="718">
        <f t="shared" si="32"/>
        <v>0</v>
      </c>
      <c r="BG136" s="79"/>
      <c r="BH136" s="9"/>
      <c r="BJ136" s="32">
        <f t="shared" si="51"/>
        <v>0</v>
      </c>
      <c r="BK136" s="32">
        <f t="shared" si="52"/>
        <v>1</v>
      </c>
      <c r="BL136" s="32">
        <f t="shared" si="53"/>
        <v>0</v>
      </c>
      <c r="BM136" s="32">
        <f t="shared" si="54"/>
        <v>0</v>
      </c>
      <c r="BN136" s="32">
        <f t="shared" si="55"/>
        <v>1</v>
      </c>
    </row>
    <row r="137" spans="1:66" x14ac:dyDescent="0.2">
      <c r="A137" s="323"/>
      <c r="B137" s="530"/>
      <c r="C137" s="247"/>
      <c r="D137" s="247" t="str">
        <f t="shared" si="45"/>
        <v/>
      </c>
      <c r="E137" s="320" t="str">
        <f t="shared" si="46"/>
        <v>&lt; Error</v>
      </c>
      <c r="F137" s="120">
        <f t="shared" si="28"/>
        <v>0</v>
      </c>
      <c r="G137" s="118">
        <f t="shared" si="29"/>
        <v>125</v>
      </c>
      <c r="H137" s="117"/>
      <c r="I137" s="292"/>
      <c r="J137" s="87"/>
      <c r="K137" s="294"/>
      <c r="L137" s="293"/>
      <c r="M137" s="40"/>
      <c r="N137" s="77"/>
      <c r="O137" s="295"/>
      <c r="P137" s="88"/>
      <c r="Q137" s="88"/>
      <c r="R137" s="104"/>
      <c r="S137" s="730"/>
      <c r="T137" s="88"/>
      <c r="U137" s="88"/>
      <c r="V137" s="88"/>
      <c r="W137" s="89"/>
      <c r="X137" s="87"/>
      <c r="Y137" s="77"/>
      <c r="Z137" s="90"/>
      <c r="AA137" s="96">
        <f t="shared" si="33"/>
        <v>125</v>
      </c>
      <c r="AB137" s="505">
        <f t="shared" si="47"/>
        <v>0</v>
      </c>
      <c r="AC137" s="500">
        <f t="shared" si="34"/>
        <v>0</v>
      </c>
      <c r="AD137" s="159">
        <f t="shared" si="30"/>
        <v>0</v>
      </c>
      <c r="AE137" s="8"/>
      <c r="AF137" s="870" t="str">
        <f t="shared" si="35"/>
        <v xml:space="preserve"> </v>
      </c>
      <c r="AG137" s="32">
        <f t="shared" si="36"/>
        <v>0</v>
      </c>
      <c r="AH137" s="32">
        <f t="shared" si="37"/>
        <v>0</v>
      </c>
      <c r="AR137" s="32">
        <f t="shared" si="38"/>
        <v>0</v>
      </c>
      <c r="AS137" s="32">
        <f t="shared" si="39"/>
        <v>0</v>
      </c>
      <c r="AT137" s="32">
        <f t="shared" si="40"/>
        <v>0</v>
      </c>
      <c r="AU137" s="32">
        <f t="shared" si="41"/>
        <v>0</v>
      </c>
      <c r="AX137" s="254">
        <f t="shared" si="42"/>
        <v>0</v>
      </c>
      <c r="AY137" s="254">
        <f t="shared" si="43"/>
        <v>0</v>
      </c>
      <c r="AZ137" s="32">
        <f t="shared" si="31"/>
        <v>0</v>
      </c>
      <c r="BB137" s="32">
        <f t="shared" si="48"/>
        <v>0</v>
      </c>
      <c r="BC137" s="341">
        <f t="shared" si="49"/>
        <v>0</v>
      </c>
      <c r="BD137" s="95">
        <f t="shared" si="44"/>
        <v>0</v>
      </c>
      <c r="BE137" s="95">
        <f t="shared" si="50"/>
        <v>0</v>
      </c>
      <c r="BF137" s="718">
        <f t="shared" si="32"/>
        <v>0</v>
      </c>
      <c r="BG137" s="79"/>
      <c r="BH137" s="9"/>
      <c r="BJ137" s="32">
        <f t="shared" si="51"/>
        <v>0</v>
      </c>
      <c r="BK137" s="32">
        <f t="shared" si="52"/>
        <v>1</v>
      </c>
      <c r="BL137" s="32">
        <f t="shared" si="53"/>
        <v>0</v>
      </c>
      <c r="BM137" s="32">
        <f t="shared" si="54"/>
        <v>0</v>
      </c>
      <c r="BN137" s="32">
        <f t="shared" si="55"/>
        <v>1</v>
      </c>
    </row>
    <row r="138" spans="1:66" x14ac:dyDescent="0.2">
      <c r="A138" s="323"/>
      <c r="B138" s="530"/>
      <c r="C138" s="247"/>
      <c r="D138" s="247" t="str">
        <f t="shared" si="45"/>
        <v/>
      </c>
      <c r="E138" s="320" t="str">
        <f t="shared" si="46"/>
        <v>&lt; Error</v>
      </c>
      <c r="F138" s="120">
        <f t="shared" si="28"/>
        <v>0</v>
      </c>
      <c r="G138" s="118">
        <f t="shared" si="29"/>
        <v>126</v>
      </c>
      <c r="H138" s="117"/>
      <c r="I138" s="292"/>
      <c r="J138" s="87"/>
      <c r="K138" s="294"/>
      <c r="L138" s="293"/>
      <c r="M138" s="40"/>
      <c r="N138" s="77"/>
      <c r="O138" s="295"/>
      <c r="P138" s="88"/>
      <c r="Q138" s="88"/>
      <c r="R138" s="104"/>
      <c r="S138" s="730"/>
      <c r="T138" s="88"/>
      <c r="U138" s="88"/>
      <c r="V138" s="88"/>
      <c r="W138" s="89"/>
      <c r="X138" s="87"/>
      <c r="Y138" s="77"/>
      <c r="Z138" s="90"/>
      <c r="AA138" s="96">
        <f t="shared" si="33"/>
        <v>126</v>
      </c>
      <c r="AB138" s="505">
        <f t="shared" si="47"/>
        <v>0</v>
      </c>
      <c r="AC138" s="500">
        <f t="shared" si="34"/>
        <v>0</v>
      </c>
      <c r="AD138" s="159">
        <f t="shared" si="30"/>
        <v>0</v>
      </c>
      <c r="AE138" s="8"/>
      <c r="AF138" s="870" t="str">
        <f t="shared" si="35"/>
        <v xml:space="preserve"> </v>
      </c>
      <c r="AG138" s="32">
        <f t="shared" si="36"/>
        <v>0</v>
      </c>
      <c r="AH138" s="32">
        <f t="shared" si="37"/>
        <v>0</v>
      </c>
      <c r="AR138" s="32">
        <f t="shared" si="38"/>
        <v>0</v>
      </c>
      <c r="AS138" s="32">
        <f t="shared" si="39"/>
        <v>0</v>
      </c>
      <c r="AT138" s="32">
        <f t="shared" si="40"/>
        <v>0</v>
      </c>
      <c r="AU138" s="32">
        <f t="shared" si="41"/>
        <v>0</v>
      </c>
      <c r="AX138" s="254">
        <f t="shared" si="42"/>
        <v>0</v>
      </c>
      <c r="AY138" s="254">
        <f t="shared" si="43"/>
        <v>0</v>
      </c>
      <c r="AZ138" s="32">
        <f t="shared" si="31"/>
        <v>0</v>
      </c>
      <c r="BB138" s="32">
        <f t="shared" si="48"/>
        <v>0</v>
      </c>
      <c r="BC138" s="341">
        <f t="shared" si="49"/>
        <v>0</v>
      </c>
      <c r="BD138" s="95">
        <f t="shared" si="44"/>
        <v>0</v>
      </c>
      <c r="BE138" s="95">
        <f t="shared" si="50"/>
        <v>0</v>
      </c>
      <c r="BF138" s="718">
        <f t="shared" si="32"/>
        <v>0</v>
      </c>
      <c r="BG138" s="79"/>
      <c r="BH138" s="9"/>
      <c r="BJ138" s="32">
        <f t="shared" si="51"/>
        <v>0</v>
      </c>
      <c r="BK138" s="32">
        <f t="shared" si="52"/>
        <v>1</v>
      </c>
      <c r="BL138" s="32">
        <f t="shared" si="53"/>
        <v>0</v>
      </c>
      <c r="BM138" s="32">
        <f t="shared" si="54"/>
        <v>0</v>
      </c>
      <c r="BN138" s="32">
        <f t="shared" si="55"/>
        <v>1</v>
      </c>
    </row>
    <row r="139" spans="1:66" x14ac:dyDescent="0.2">
      <c r="A139" s="323"/>
      <c r="B139" s="530"/>
      <c r="C139" s="247"/>
      <c r="D139" s="247" t="str">
        <f t="shared" si="45"/>
        <v/>
      </c>
      <c r="E139" s="320" t="str">
        <f t="shared" si="46"/>
        <v>&lt; Error</v>
      </c>
      <c r="F139" s="120">
        <f t="shared" si="28"/>
        <v>0</v>
      </c>
      <c r="G139" s="118">
        <f t="shared" si="29"/>
        <v>127</v>
      </c>
      <c r="H139" s="117"/>
      <c r="I139" s="292"/>
      <c r="J139" s="87"/>
      <c r="K139" s="294"/>
      <c r="L139" s="293"/>
      <c r="M139" s="40"/>
      <c r="N139" s="77"/>
      <c r="O139" s="295"/>
      <c r="P139" s="88"/>
      <c r="Q139" s="88"/>
      <c r="R139" s="104"/>
      <c r="S139" s="730"/>
      <c r="T139" s="88"/>
      <c r="U139" s="88"/>
      <c r="V139" s="88"/>
      <c r="W139" s="89"/>
      <c r="X139" s="87"/>
      <c r="Y139" s="77"/>
      <c r="Z139" s="90"/>
      <c r="AA139" s="96">
        <f t="shared" si="33"/>
        <v>127</v>
      </c>
      <c r="AB139" s="505">
        <f t="shared" si="47"/>
        <v>0</v>
      </c>
      <c r="AC139" s="500">
        <f t="shared" si="34"/>
        <v>0</v>
      </c>
      <c r="AD139" s="159">
        <f t="shared" si="30"/>
        <v>0</v>
      </c>
      <c r="AE139" s="8"/>
      <c r="AF139" s="870" t="str">
        <f t="shared" si="35"/>
        <v xml:space="preserve"> </v>
      </c>
      <c r="AG139" s="32">
        <f t="shared" si="36"/>
        <v>0</v>
      </c>
      <c r="AH139" s="32">
        <f t="shared" si="37"/>
        <v>0</v>
      </c>
      <c r="AR139" s="32">
        <f t="shared" si="38"/>
        <v>0</v>
      </c>
      <c r="AS139" s="32">
        <f t="shared" si="39"/>
        <v>0</v>
      </c>
      <c r="AT139" s="32">
        <f t="shared" si="40"/>
        <v>0</v>
      </c>
      <c r="AU139" s="32">
        <f t="shared" si="41"/>
        <v>0</v>
      </c>
      <c r="AX139" s="254">
        <f t="shared" si="42"/>
        <v>0</v>
      </c>
      <c r="AY139" s="254">
        <f t="shared" si="43"/>
        <v>0</v>
      </c>
      <c r="AZ139" s="32">
        <f t="shared" si="31"/>
        <v>0</v>
      </c>
      <c r="BB139" s="32">
        <f t="shared" si="48"/>
        <v>0</v>
      </c>
      <c r="BC139" s="341">
        <f t="shared" si="49"/>
        <v>0</v>
      </c>
      <c r="BD139" s="95">
        <f t="shared" si="44"/>
        <v>0</v>
      </c>
      <c r="BE139" s="95">
        <f t="shared" si="50"/>
        <v>0</v>
      </c>
      <c r="BF139" s="718">
        <f t="shared" si="32"/>
        <v>0</v>
      </c>
      <c r="BG139" s="79"/>
      <c r="BH139" s="9"/>
      <c r="BJ139" s="32">
        <f t="shared" si="51"/>
        <v>0</v>
      </c>
      <c r="BK139" s="32">
        <f t="shared" si="52"/>
        <v>1</v>
      </c>
      <c r="BL139" s="32">
        <f t="shared" si="53"/>
        <v>0</v>
      </c>
      <c r="BM139" s="32">
        <f t="shared" si="54"/>
        <v>0</v>
      </c>
      <c r="BN139" s="32">
        <f t="shared" si="55"/>
        <v>1</v>
      </c>
    </row>
    <row r="140" spans="1:66" x14ac:dyDescent="0.2">
      <c r="A140" s="323"/>
      <c r="B140" s="530"/>
      <c r="C140" s="247"/>
      <c r="D140" s="247" t="str">
        <f t="shared" si="45"/>
        <v/>
      </c>
      <c r="E140" s="320" t="str">
        <f t="shared" si="46"/>
        <v>&lt; Error</v>
      </c>
      <c r="F140" s="120">
        <f t="shared" si="28"/>
        <v>0</v>
      </c>
      <c r="G140" s="118">
        <f t="shared" si="29"/>
        <v>128</v>
      </c>
      <c r="H140" s="117"/>
      <c r="I140" s="292"/>
      <c r="J140" s="87"/>
      <c r="K140" s="294"/>
      <c r="L140" s="293"/>
      <c r="M140" s="40"/>
      <c r="N140" s="77"/>
      <c r="O140" s="295"/>
      <c r="P140" s="88"/>
      <c r="Q140" s="88"/>
      <c r="R140" s="104"/>
      <c r="S140" s="730"/>
      <c r="T140" s="88"/>
      <c r="U140" s="88"/>
      <c r="V140" s="88"/>
      <c r="W140" s="89"/>
      <c r="X140" s="87"/>
      <c r="Y140" s="77"/>
      <c r="Z140" s="90"/>
      <c r="AA140" s="96">
        <f t="shared" si="33"/>
        <v>128</v>
      </c>
      <c r="AB140" s="505">
        <f t="shared" si="47"/>
        <v>0</v>
      </c>
      <c r="AC140" s="500">
        <f t="shared" si="34"/>
        <v>0</v>
      </c>
      <c r="AD140" s="159">
        <f t="shared" si="30"/>
        <v>0</v>
      </c>
      <c r="AE140" s="8"/>
      <c r="AF140" s="870" t="str">
        <f t="shared" si="35"/>
        <v xml:space="preserve"> </v>
      </c>
      <c r="AG140" s="32">
        <f t="shared" si="36"/>
        <v>0</v>
      </c>
      <c r="AH140" s="32">
        <f t="shared" si="37"/>
        <v>0</v>
      </c>
      <c r="AR140" s="32">
        <f t="shared" si="38"/>
        <v>0</v>
      </c>
      <c r="AS140" s="32">
        <f t="shared" si="39"/>
        <v>0</v>
      </c>
      <c r="AT140" s="32">
        <f t="shared" si="40"/>
        <v>0</v>
      </c>
      <c r="AU140" s="32">
        <f t="shared" si="41"/>
        <v>0</v>
      </c>
      <c r="AX140" s="254">
        <f t="shared" si="42"/>
        <v>0</v>
      </c>
      <c r="AY140" s="254">
        <f t="shared" si="43"/>
        <v>0</v>
      </c>
      <c r="AZ140" s="32">
        <f t="shared" si="31"/>
        <v>0</v>
      </c>
      <c r="BB140" s="32">
        <f t="shared" si="48"/>
        <v>0</v>
      </c>
      <c r="BC140" s="341">
        <f t="shared" si="49"/>
        <v>0</v>
      </c>
      <c r="BD140" s="95">
        <f t="shared" si="44"/>
        <v>0</v>
      </c>
      <c r="BE140" s="95">
        <f t="shared" si="50"/>
        <v>0</v>
      </c>
      <c r="BF140" s="718">
        <f t="shared" si="32"/>
        <v>0</v>
      </c>
      <c r="BG140" s="79"/>
      <c r="BH140" s="9"/>
      <c r="BJ140" s="32">
        <f t="shared" si="51"/>
        <v>0</v>
      </c>
      <c r="BK140" s="32">
        <f t="shared" si="52"/>
        <v>1</v>
      </c>
      <c r="BL140" s="32">
        <f t="shared" si="53"/>
        <v>0</v>
      </c>
      <c r="BM140" s="32">
        <f t="shared" si="54"/>
        <v>0</v>
      </c>
      <c r="BN140" s="32">
        <f t="shared" si="55"/>
        <v>1</v>
      </c>
    </row>
    <row r="141" spans="1:66" x14ac:dyDescent="0.2">
      <c r="A141" s="323"/>
      <c r="B141" s="530"/>
      <c r="C141" s="247"/>
      <c r="D141" s="247" t="str">
        <f t="shared" si="45"/>
        <v/>
      </c>
      <c r="E141" s="320" t="str">
        <f t="shared" si="46"/>
        <v>&lt; Error</v>
      </c>
      <c r="F141" s="120">
        <f t="shared" ref="F141:F204" si="56">IF(ISBLANK(H141),0,VLOOKUP(TRIM(H141),AllVarieties,4,FALSE))</f>
        <v>0</v>
      </c>
      <c r="G141" s="118">
        <f t="shared" ref="G141:G204" si="57">ROW()-DPline</f>
        <v>129</v>
      </c>
      <c r="H141" s="117"/>
      <c r="I141" s="292"/>
      <c r="J141" s="87"/>
      <c r="K141" s="294"/>
      <c r="L141" s="293"/>
      <c r="M141" s="40"/>
      <c r="N141" s="77"/>
      <c r="O141" s="295"/>
      <c r="P141" s="88"/>
      <c r="Q141" s="88"/>
      <c r="R141" s="104"/>
      <c r="S141" s="730"/>
      <c r="T141" s="88"/>
      <c r="U141" s="88"/>
      <c r="V141" s="88"/>
      <c r="W141" s="89"/>
      <c r="X141" s="87"/>
      <c r="Y141" s="77"/>
      <c r="Z141" s="90"/>
      <c r="AA141" s="96">
        <f t="shared" si="33"/>
        <v>129</v>
      </c>
      <c r="AB141" s="505">
        <f t="shared" si="47"/>
        <v>0</v>
      </c>
      <c r="AC141" s="500">
        <f t="shared" si="34"/>
        <v>0</v>
      </c>
      <c r="AD141" s="159">
        <f t="shared" ref="AD141:AD204" si="58">+AC141*PDArate</f>
        <v>0</v>
      </c>
      <c r="AE141" s="8"/>
      <c r="AF141" s="870" t="str">
        <f t="shared" si="35"/>
        <v xml:space="preserve"> </v>
      </c>
      <c r="AG141" s="32">
        <f t="shared" si="36"/>
        <v>0</v>
      </c>
      <c r="AH141" s="32">
        <f t="shared" si="37"/>
        <v>0</v>
      </c>
      <c r="AR141" s="32">
        <f t="shared" si="38"/>
        <v>0</v>
      </c>
      <c r="AS141" s="32">
        <f t="shared" si="39"/>
        <v>0</v>
      </c>
      <c r="AT141" s="32">
        <f t="shared" si="40"/>
        <v>0</v>
      </c>
      <c r="AU141" s="32">
        <f t="shared" si="41"/>
        <v>0</v>
      </c>
      <c r="AX141" s="254">
        <f t="shared" si="42"/>
        <v>0</v>
      </c>
      <c r="AY141" s="254">
        <f t="shared" si="43"/>
        <v>0</v>
      </c>
      <c r="AZ141" s="32">
        <f t="shared" ref="AZ141:AZ204" si="59">IF(J141+K141 &gt; 0, 1, 0)</f>
        <v>0</v>
      </c>
      <c r="BB141" s="32">
        <f t="shared" si="48"/>
        <v>0</v>
      </c>
      <c r="BC141" s="341">
        <f t="shared" si="49"/>
        <v>0</v>
      </c>
      <c r="BD141" s="95">
        <f t="shared" si="44"/>
        <v>0</v>
      </c>
      <c r="BE141" s="95">
        <f t="shared" si="50"/>
        <v>0</v>
      </c>
      <c r="BF141" s="718">
        <f t="shared" ref="BF141:BF204" si="60">+BE141*PDArate</f>
        <v>0</v>
      </c>
      <c r="BG141" s="79"/>
      <c r="BH141" s="9"/>
      <c r="BJ141" s="32">
        <f t="shared" si="51"/>
        <v>0</v>
      </c>
      <c r="BK141" s="32">
        <f t="shared" si="52"/>
        <v>1</v>
      </c>
      <c r="BL141" s="32">
        <f t="shared" si="53"/>
        <v>0</v>
      </c>
      <c r="BM141" s="32">
        <f t="shared" si="54"/>
        <v>0</v>
      </c>
      <c r="BN141" s="32">
        <f t="shared" si="55"/>
        <v>1</v>
      </c>
    </row>
    <row r="142" spans="1:66" x14ac:dyDescent="0.2">
      <c r="A142" s="323"/>
      <c r="B142" s="530"/>
      <c r="C142" s="247"/>
      <c r="D142" s="247" t="str">
        <f t="shared" si="45"/>
        <v/>
      </c>
      <c r="E142" s="320" t="str">
        <f t="shared" si="46"/>
        <v>&lt; Error</v>
      </c>
      <c r="F142" s="120">
        <f t="shared" si="56"/>
        <v>0</v>
      </c>
      <c r="G142" s="118">
        <f t="shared" si="57"/>
        <v>130</v>
      </c>
      <c r="H142" s="117"/>
      <c r="I142" s="292"/>
      <c r="J142" s="87"/>
      <c r="K142" s="294"/>
      <c r="L142" s="293"/>
      <c r="M142" s="40"/>
      <c r="N142" s="77"/>
      <c r="O142" s="295"/>
      <c r="P142" s="88"/>
      <c r="Q142" s="88"/>
      <c r="R142" s="104"/>
      <c r="S142" s="730"/>
      <c r="T142" s="88"/>
      <c r="U142" s="88"/>
      <c r="V142" s="88"/>
      <c r="W142" s="89"/>
      <c r="X142" s="87"/>
      <c r="Y142" s="77"/>
      <c r="Z142" s="90"/>
      <c r="AA142" s="96">
        <f t="shared" ref="AA142:AA205" si="61">+G142</f>
        <v>130</v>
      </c>
      <c r="AB142" s="505">
        <f t="shared" si="47"/>
        <v>0</v>
      </c>
      <c r="AC142" s="500">
        <f t="shared" ref="AC142:AC205" si="62">+AX142+AY142</f>
        <v>0</v>
      </c>
      <c r="AD142" s="159">
        <f t="shared" si="58"/>
        <v>0</v>
      </c>
      <c r="AE142" s="8"/>
      <c r="AF142" s="870" t="str">
        <f t="shared" ref="AF142:AF205" si="63">IF(AG142+AH142=1,"Enter both columns 5 and 16.", " ")</f>
        <v xml:space="preserve"> </v>
      </c>
      <c r="AG142" s="32">
        <f t="shared" ref="AG142:AG205" si="64">IF(L142+M142+N142+O142+W142 &gt; 0, 1, 0)</f>
        <v>0</v>
      </c>
      <c r="AH142" s="32">
        <f t="shared" ref="AH142:AH205" si="65">IF(AX142 &gt; 0, 1, 0)</f>
        <v>0</v>
      </c>
      <c r="AR142" s="32">
        <f t="shared" ref="AR142:AR205" si="66">IF(ISNA(+F142), 1, 0)</f>
        <v>0</v>
      </c>
      <c r="AS142" s="32">
        <f t="shared" ref="AS142:AS205" si="67">IF(ISERR(+F142), 1, 0)</f>
        <v>0</v>
      </c>
      <c r="AT142" s="32">
        <f t="shared" ref="AT142:AT205" si="68">IF(ISERR(+AC142), 1, 0)</f>
        <v>0</v>
      </c>
      <c r="AU142" s="32">
        <f t="shared" ref="AU142:AU205" si="69">IF(ISERR(+AD142), 1, 0)</f>
        <v>0</v>
      </c>
      <c r="AX142" s="254">
        <f t="shared" ref="AX142:AX205" si="70">ROUND(L142,1)*W142</f>
        <v>0</v>
      </c>
      <c r="AY142" s="254">
        <f t="shared" ref="AY142:AY205" si="71">ROUND(X142,1)*Z142</f>
        <v>0</v>
      </c>
      <c r="AZ142" s="32">
        <f t="shared" si="59"/>
        <v>0</v>
      </c>
      <c r="BB142" s="32">
        <f t="shared" si="48"/>
        <v>0</v>
      </c>
      <c r="BC142" s="341">
        <f t="shared" si="49"/>
        <v>0</v>
      </c>
      <c r="BD142" s="95">
        <f t="shared" si="44"/>
        <v>0</v>
      </c>
      <c r="BE142" s="95">
        <f t="shared" si="50"/>
        <v>0</v>
      </c>
      <c r="BF142" s="718">
        <f t="shared" si="60"/>
        <v>0</v>
      </c>
      <c r="BG142" s="79"/>
      <c r="BH142" s="9"/>
      <c r="BJ142" s="32">
        <f t="shared" si="51"/>
        <v>0</v>
      </c>
      <c r="BK142" s="32">
        <f t="shared" si="52"/>
        <v>1</v>
      </c>
      <c r="BL142" s="32">
        <f t="shared" si="53"/>
        <v>0</v>
      </c>
      <c r="BM142" s="32">
        <f t="shared" si="54"/>
        <v>0</v>
      </c>
      <c r="BN142" s="32">
        <f t="shared" si="55"/>
        <v>1</v>
      </c>
    </row>
    <row r="143" spans="1:66" x14ac:dyDescent="0.2">
      <c r="A143" s="323"/>
      <c r="B143" s="530"/>
      <c r="C143" s="247"/>
      <c r="D143" s="247" t="str">
        <f t="shared" si="45"/>
        <v/>
      </c>
      <c r="E143" s="320" t="str">
        <f t="shared" si="46"/>
        <v>&lt; Error</v>
      </c>
      <c r="F143" s="120">
        <f t="shared" si="56"/>
        <v>0</v>
      </c>
      <c r="G143" s="118">
        <f t="shared" si="57"/>
        <v>131</v>
      </c>
      <c r="H143" s="117"/>
      <c r="I143" s="292"/>
      <c r="J143" s="87"/>
      <c r="K143" s="294"/>
      <c r="L143" s="293"/>
      <c r="M143" s="40"/>
      <c r="N143" s="77"/>
      <c r="O143" s="295"/>
      <c r="P143" s="88"/>
      <c r="Q143" s="88"/>
      <c r="R143" s="104"/>
      <c r="S143" s="730"/>
      <c r="T143" s="88"/>
      <c r="U143" s="88"/>
      <c r="V143" s="88"/>
      <c r="W143" s="89"/>
      <c r="X143" s="87"/>
      <c r="Y143" s="77"/>
      <c r="Z143" s="90"/>
      <c r="AA143" s="96">
        <f t="shared" si="61"/>
        <v>131</v>
      </c>
      <c r="AB143" s="505">
        <f t="shared" si="47"/>
        <v>0</v>
      </c>
      <c r="AC143" s="500">
        <f t="shared" si="62"/>
        <v>0</v>
      </c>
      <c r="AD143" s="159">
        <f t="shared" si="58"/>
        <v>0</v>
      </c>
      <c r="AE143" s="8"/>
      <c r="AF143" s="870" t="str">
        <f t="shared" si="63"/>
        <v xml:space="preserve"> </v>
      </c>
      <c r="AG143" s="32">
        <f t="shared" si="64"/>
        <v>0</v>
      </c>
      <c r="AH143" s="32">
        <f t="shared" si="65"/>
        <v>0</v>
      </c>
      <c r="AR143" s="32">
        <f t="shared" si="66"/>
        <v>0</v>
      </c>
      <c r="AS143" s="32">
        <f t="shared" si="67"/>
        <v>0</v>
      </c>
      <c r="AT143" s="32">
        <f t="shared" si="68"/>
        <v>0</v>
      </c>
      <c r="AU143" s="32">
        <f t="shared" si="69"/>
        <v>0</v>
      </c>
      <c r="AX143" s="254">
        <f t="shared" si="70"/>
        <v>0</v>
      </c>
      <c r="AY143" s="254">
        <f t="shared" si="71"/>
        <v>0</v>
      </c>
      <c r="AZ143" s="32">
        <f t="shared" si="59"/>
        <v>0</v>
      </c>
      <c r="BB143" s="32">
        <f t="shared" si="48"/>
        <v>0</v>
      </c>
      <c r="BC143" s="341">
        <f t="shared" si="49"/>
        <v>0</v>
      </c>
      <c r="BD143" s="95">
        <f t="shared" si="44"/>
        <v>0</v>
      </c>
      <c r="BE143" s="95">
        <f t="shared" si="50"/>
        <v>0</v>
      </c>
      <c r="BF143" s="718">
        <f t="shared" si="60"/>
        <v>0</v>
      </c>
      <c r="BG143" s="79"/>
      <c r="BH143" s="9"/>
      <c r="BJ143" s="32">
        <f t="shared" si="51"/>
        <v>0</v>
      </c>
      <c r="BK143" s="32">
        <f t="shared" si="52"/>
        <v>1</v>
      </c>
      <c r="BL143" s="32">
        <f t="shared" si="53"/>
        <v>0</v>
      </c>
      <c r="BM143" s="32">
        <f t="shared" si="54"/>
        <v>0</v>
      </c>
      <c r="BN143" s="32">
        <f t="shared" si="55"/>
        <v>1</v>
      </c>
    </row>
    <row r="144" spans="1:66" x14ac:dyDescent="0.2">
      <c r="A144" s="323"/>
      <c r="B144" s="530"/>
      <c r="C144" s="247"/>
      <c r="D144" s="247" t="str">
        <f t="shared" si="45"/>
        <v/>
      </c>
      <c r="E144" s="320" t="str">
        <f t="shared" si="46"/>
        <v>&lt; Error</v>
      </c>
      <c r="F144" s="120">
        <f t="shared" si="56"/>
        <v>0</v>
      </c>
      <c r="G144" s="118">
        <f t="shared" si="57"/>
        <v>132</v>
      </c>
      <c r="H144" s="117"/>
      <c r="I144" s="292"/>
      <c r="J144" s="87"/>
      <c r="K144" s="294"/>
      <c r="L144" s="293"/>
      <c r="M144" s="40"/>
      <c r="N144" s="77"/>
      <c r="O144" s="295"/>
      <c r="P144" s="88"/>
      <c r="Q144" s="88"/>
      <c r="R144" s="104"/>
      <c r="S144" s="730"/>
      <c r="T144" s="88"/>
      <c r="U144" s="88"/>
      <c r="V144" s="88"/>
      <c r="W144" s="89"/>
      <c r="X144" s="87"/>
      <c r="Y144" s="77"/>
      <c r="Z144" s="90"/>
      <c r="AA144" s="96">
        <f t="shared" si="61"/>
        <v>132</v>
      </c>
      <c r="AB144" s="505">
        <f t="shared" si="47"/>
        <v>0</v>
      </c>
      <c r="AC144" s="500">
        <f t="shared" si="62"/>
        <v>0</v>
      </c>
      <c r="AD144" s="159">
        <f t="shared" si="58"/>
        <v>0</v>
      </c>
      <c r="AE144" s="8"/>
      <c r="AF144" s="870" t="str">
        <f t="shared" si="63"/>
        <v xml:space="preserve"> </v>
      </c>
      <c r="AG144" s="32">
        <f t="shared" si="64"/>
        <v>0</v>
      </c>
      <c r="AH144" s="32">
        <f t="shared" si="65"/>
        <v>0</v>
      </c>
      <c r="AR144" s="32">
        <f t="shared" si="66"/>
        <v>0</v>
      </c>
      <c r="AS144" s="32">
        <f t="shared" si="67"/>
        <v>0</v>
      </c>
      <c r="AT144" s="32">
        <f t="shared" si="68"/>
        <v>0</v>
      </c>
      <c r="AU144" s="32">
        <f t="shared" si="69"/>
        <v>0</v>
      </c>
      <c r="AX144" s="254">
        <f t="shared" si="70"/>
        <v>0</v>
      </c>
      <c r="AY144" s="254">
        <f t="shared" si="71"/>
        <v>0</v>
      </c>
      <c r="AZ144" s="32">
        <f t="shared" si="59"/>
        <v>0</v>
      </c>
      <c r="BB144" s="32">
        <f t="shared" si="48"/>
        <v>0</v>
      </c>
      <c r="BC144" s="341">
        <f t="shared" si="49"/>
        <v>0</v>
      </c>
      <c r="BD144" s="95">
        <f t="shared" ref="BD144:BD207" si="72">IF(VALUE(I144)&lt;1,0,IF(VALUE(I144)&gt;17,0,VLOOKUP(VALUE(F144),T10Value,VALUE(I144)+1,FALSE)))</f>
        <v>0</v>
      </c>
      <c r="BE144" s="95">
        <f t="shared" si="50"/>
        <v>0</v>
      </c>
      <c r="BF144" s="718">
        <f t="shared" si="60"/>
        <v>0</v>
      </c>
      <c r="BG144" s="79"/>
      <c r="BH144" s="9"/>
      <c r="BJ144" s="32">
        <f t="shared" si="51"/>
        <v>0</v>
      </c>
      <c r="BK144" s="32">
        <f t="shared" si="52"/>
        <v>1</v>
      </c>
      <c r="BL144" s="32">
        <f t="shared" si="53"/>
        <v>0</v>
      </c>
      <c r="BM144" s="32">
        <f t="shared" si="54"/>
        <v>0</v>
      </c>
      <c r="BN144" s="32">
        <f t="shared" si="55"/>
        <v>1</v>
      </c>
    </row>
    <row r="145" spans="1:66" x14ac:dyDescent="0.2">
      <c r="A145" s="323"/>
      <c r="B145" s="530"/>
      <c r="C145" s="247"/>
      <c r="D145" s="247" t="str">
        <f t="shared" ref="D145:D208" si="73">IF(AND(L145&lt;J145,C145="", OR(L145="", L145=0)),1,"")</f>
        <v/>
      </c>
      <c r="E145" s="320" t="str">
        <f t="shared" ref="E145:E208" si="74">IF(+BN145+BM145&gt;0,"&lt; Error"," ")</f>
        <v>&lt; Error</v>
      </c>
      <c r="F145" s="120">
        <f t="shared" si="56"/>
        <v>0</v>
      </c>
      <c r="G145" s="118">
        <f t="shared" si="57"/>
        <v>133</v>
      </c>
      <c r="H145" s="117"/>
      <c r="I145" s="292"/>
      <c r="J145" s="87"/>
      <c r="K145" s="294"/>
      <c r="L145" s="293"/>
      <c r="M145" s="40"/>
      <c r="N145" s="77"/>
      <c r="O145" s="295"/>
      <c r="P145" s="88"/>
      <c r="Q145" s="88"/>
      <c r="R145" s="104"/>
      <c r="S145" s="730"/>
      <c r="T145" s="88"/>
      <c r="U145" s="88"/>
      <c r="V145" s="88"/>
      <c r="W145" s="89"/>
      <c r="X145" s="87"/>
      <c r="Y145" s="77"/>
      <c r="Z145" s="90"/>
      <c r="AA145" s="96">
        <f t="shared" si="61"/>
        <v>133</v>
      </c>
      <c r="AB145" s="505">
        <f t="shared" ref="AB145:AB208" si="75">C145*BJ145</f>
        <v>0</v>
      </c>
      <c r="AC145" s="500">
        <f t="shared" si="62"/>
        <v>0</v>
      </c>
      <c r="AD145" s="159">
        <f t="shared" si="58"/>
        <v>0</v>
      </c>
      <c r="AE145" s="8"/>
      <c r="AF145" s="870" t="str">
        <f t="shared" si="63"/>
        <v xml:space="preserve"> </v>
      </c>
      <c r="AG145" s="32">
        <f t="shared" si="64"/>
        <v>0</v>
      </c>
      <c r="AH145" s="32">
        <f t="shared" si="65"/>
        <v>0</v>
      </c>
      <c r="AR145" s="32">
        <f t="shared" si="66"/>
        <v>0</v>
      </c>
      <c r="AS145" s="32">
        <f t="shared" si="67"/>
        <v>0</v>
      </c>
      <c r="AT145" s="32">
        <f t="shared" si="68"/>
        <v>0</v>
      </c>
      <c r="AU145" s="32">
        <f t="shared" si="69"/>
        <v>0</v>
      </c>
      <c r="AX145" s="254">
        <f t="shared" si="70"/>
        <v>0</v>
      </c>
      <c r="AY145" s="254">
        <f t="shared" si="71"/>
        <v>0</v>
      </c>
      <c r="AZ145" s="32">
        <f t="shared" si="59"/>
        <v>0</v>
      </c>
      <c r="BB145" s="32">
        <f t="shared" ref="BB145:BB208" si="76">IF(+BC145&gt;0,IF(+BE145&lt;=0,1,0),0)</f>
        <v>0</v>
      </c>
      <c r="BC145" s="341">
        <f t="shared" ref="BC145:BC208" si="77">IF(+D145=1,IF(J145&gt;0, +J145, 0),0)</f>
        <v>0</v>
      </c>
      <c r="BD145" s="95">
        <f t="shared" si="72"/>
        <v>0</v>
      </c>
      <c r="BE145" s="95">
        <f t="shared" ref="BE145:BE208" si="78">ROUND(+BC145,1)*BD145</f>
        <v>0</v>
      </c>
      <c r="BF145" s="718">
        <f t="shared" si="60"/>
        <v>0</v>
      </c>
      <c r="BG145" s="79"/>
      <c r="BH145" s="9"/>
      <c r="BJ145" s="32">
        <f t="shared" ref="BJ145:BJ208" si="79">IF(J145+L145+M145=J145,0,IF(J145-L145-0.09&gt;0,IF(J145-L145&lt;=0.1*J145,J145-L145,0),0))</f>
        <v>0</v>
      </c>
      <c r="BK145" s="32">
        <f t="shared" ref="BK145:BK208" si="80">IF(L145+M145+J145+X145&lt;=0,1,IF(L145+M145+X145&gt;0,1,0))</f>
        <v>1</v>
      </c>
      <c r="BL145" s="32">
        <f t="shared" ref="BL145:BL208" si="81">IF(+BJ145&gt;0,1,0)</f>
        <v>0</v>
      </c>
      <c r="BM145" s="32">
        <f t="shared" ref="BM145:BM208" si="82">IF(ISNUMBER(C145),IF(2*BL145-C145&lt;0,1,IF(2*BL145-C145&gt;2,1,0)),IF(ISBLANK(C145),0,1))</f>
        <v>0</v>
      </c>
      <c r="BN145" s="32">
        <f t="shared" ref="BN145:BN208" si="83">IF(ISNUMBER(D145),IF(2*AG145-D145=1,1,IF(+D145=0,0, IF(+D145=1,0,1))),IF(ISBLANK(D145),0,1))</f>
        <v>1</v>
      </c>
    </row>
    <row r="146" spans="1:66" x14ac:dyDescent="0.2">
      <c r="A146" s="323"/>
      <c r="B146" s="530"/>
      <c r="C146" s="247"/>
      <c r="D146" s="247" t="str">
        <f t="shared" si="73"/>
        <v/>
      </c>
      <c r="E146" s="320" t="str">
        <f t="shared" si="74"/>
        <v>&lt; Error</v>
      </c>
      <c r="F146" s="120">
        <f t="shared" si="56"/>
        <v>0</v>
      </c>
      <c r="G146" s="118">
        <f t="shared" si="57"/>
        <v>134</v>
      </c>
      <c r="H146" s="117"/>
      <c r="I146" s="292"/>
      <c r="J146" s="87"/>
      <c r="K146" s="294"/>
      <c r="L146" s="293"/>
      <c r="M146" s="40"/>
      <c r="N146" s="77"/>
      <c r="O146" s="295"/>
      <c r="P146" s="88"/>
      <c r="Q146" s="88"/>
      <c r="R146" s="104"/>
      <c r="S146" s="730"/>
      <c r="T146" s="88"/>
      <c r="U146" s="88"/>
      <c r="V146" s="88"/>
      <c r="W146" s="89"/>
      <c r="X146" s="87"/>
      <c r="Y146" s="77"/>
      <c r="Z146" s="90"/>
      <c r="AA146" s="96">
        <f t="shared" si="61"/>
        <v>134</v>
      </c>
      <c r="AB146" s="505">
        <f t="shared" si="75"/>
        <v>0</v>
      </c>
      <c r="AC146" s="500">
        <f t="shared" si="62"/>
        <v>0</v>
      </c>
      <c r="AD146" s="159">
        <f t="shared" si="58"/>
        <v>0</v>
      </c>
      <c r="AE146" s="8"/>
      <c r="AF146" s="870" t="str">
        <f t="shared" si="63"/>
        <v xml:space="preserve"> </v>
      </c>
      <c r="AG146" s="32">
        <f t="shared" si="64"/>
        <v>0</v>
      </c>
      <c r="AH146" s="32">
        <f t="shared" si="65"/>
        <v>0</v>
      </c>
      <c r="AR146" s="32">
        <f t="shared" si="66"/>
        <v>0</v>
      </c>
      <c r="AS146" s="32">
        <f t="shared" si="67"/>
        <v>0</v>
      </c>
      <c r="AT146" s="32">
        <f t="shared" si="68"/>
        <v>0</v>
      </c>
      <c r="AU146" s="32">
        <f t="shared" si="69"/>
        <v>0</v>
      </c>
      <c r="AX146" s="254">
        <f t="shared" si="70"/>
        <v>0</v>
      </c>
      <c r="AY146" s="254">
        <f t="shared" si="71"/>
        <v>0</v>
      </c>
      <c r="AZ146" s="32">
        <f t="shared" si="59"/>
        <v>0</v>
      </c>
      <c r="BB146" s="32">
        <f t="shared" si="76"/>
        <v>0</v>
      </c>
      <c r="BC146" s="341">
        <f t="shared" si="77"/>
        <v>0</v>
      </c>
      <c r="BD146" s="95">
        <f t="shared" si="72"/>
        <v>0</v>
      </c>
      <c r="BE146" s="95">
        <f t="shared" si="78"/>
        <v>0</v>
      </c>
      <c r="BF146" s="718">
        <f t="shared" si="60"/>
        <v>0</v>
      </c>
      <c r="BG146" s="79"/>
      <c r="BH146" s="9"/>
      <c r="BJ146" s="32">
        <f t="shared" si="79"/>
        <v>0</v>
      </c>
      <c r="BK146" s="32">
        <f t="shared" si="80"/>
        <v>1</v>
      </c>
      <c r="BL146" s="32">
        <f t="shared" si="81"/>
        <v>0</v>
      </c>
      <c r="BM146" s="32">
        <f t="shared" si="82"/>
        <v>0</v>
      </c>
      <c r="BN146" s="32">
        <f t="shared" si="83"/>
        <v>1</v>
      </c>
    </row>
    <row r="147" spans="1:66" x14ac:dyDescent="0.2">
      <c r="A147" s="323"/>
      <c r="B147" s="530"/>
      <c r="C147" s="247"/>
      <c r="D147" s="247" t="str">
        <f t="shared" si="73"/>
        <v/>
      </c>
      <c r="E147" s="320" t="str">
        <f t="shared" si="74"/>
        <v>&lt; Error</v>
      </c>
      <c r="F147" s="120">
        <f t="shared" si="56"/>
        <v>0</v>
      </c>
      <c r="G147" s="118">
        <f t="shared" si="57"/>
        <v>135</v>
      </c>
      <c r="H147" s="117"/>
      <c r="I147" s="292"/>
      <c r="J147" s="87"/>
      <c r="K147" s="294"/>
      <c r="L147" s="293"/>
      <c r="M147" s="40"/>
      <c r="N147" s="77"/>
      <c r="O147" s="295"/>
      <c r="P147" s="88"/>
      <c r="Q147" s="88"/>
      <c r="R147" s="104"/>
      <c r="S147" s="730"/>
      <c r="T147" s="88"/>
      <c r="U147" s="88"/>
      <c r="V147" s="88"/>
      <c r="W147" s="89"/>
      <c r="X147" s="87"/>
      <c r="Y147" s="77"/>
      <c r="Z147" s="90"/>
      <c r="AA147" s="96">
        <f t="shared" si="61"/>
        <v>135</v>
      </c>
      <c r="AB147" s="505">
        <f t="shared" si="75"/>
        <v>0</v>
      </c>
      <c r="AC147" s="500">
        <f t="shared" si="62"/>
        <v>0</v>
      </c>
      <c r="AD147" s="159">
        <f t="shared" si="58"/>
        <v>0</v>
      </c>
      <c r="AE147" s="8"/>
      <c r="AF147" s="870" t="str">
        <f t="shared" si="63"/>
        <v xml:space="preserve"> </v>
      </c>
      <c r="AG147" s="32">
        <f t="shared" si="64"/>
        <v>0</v>
      </c>
      <c r="AH147" s="32">
        <f t="shared" si="65"/>
        <v>0</v>
      </c>
      <c r="AR147" s="32">
        <f t="shared" si="66"/>
        <v>0</v>
      </c>
      <c r="AS147" s="32">
        <f t="shared" si="67"/>
        <v>0</v>
      </c>
      <c r="AT147" s="32">
        <f t="shared" si="68"/>
        <v>0</v>
      </c>
      <c r="AU147" s="32">
        <f t="shared" si="69"/>
        <v>0</v>
      </c>
      <c r="AX147" s="254">
        <f t="shared" si="70"/>
        <v>0</v>
      </c>
      <c r="AY147" s="254">
        <f t="shared" si="71"/>
        <v>0</v>
      </c>
      <c r="AZ147" s="32">
        <f t="shared" si="59"/>
        <v>0</v>
      </c>
      <c r="BB147" s="32">
        <f t="shared" si="76"/>
        <v>0</v>
      </c>
      <c r="BC147" s="341">
        <f t="shared" si="77"/>
        <v>0</v>
      </c>
      <c r="BD147" s="95">
        <f t="shared" si="72"/>
        <v>0</v>
      </c>
      <c r="BE147" s="95">
        <f t="shared" si="78"/>
        <v>0</v>
      </c>
      <c r="BF147" s="718">
        <f t="shared" si="60"/>
        <v>0</v>
      </c>
      <c r="BG147" s="79"/>
      <c r="BH147" s="9"/>
      <c r="BJ147" s="32">
        <f t="shared" si="79"/>
        <v>0</v>
      </c>
      <c r="BK147" s="32">
        <f t="shared" si="80"/>
        <v>1</v>
      </c>
      <c r="BL147" s="32">
        <f t="shared" si="81"/>
        <v>0</v>
      </c>
      <c r="BM147" s="32">
        <f t="shared" si="82"/>
        <v>0</v>
      </c>
      <c r="BN147" s="32">
        <f t="shared" si="83"/>
        <v>1</v>
      </c>
    </row>
    <row r="148" spans="1:66" x14ac:dyDescent="0.2">
      <c r="A148" s="323"/>
      <c r="B148" s="530"/>
      <c r="C148" s="247"/>
      <c r="D148" s="247" t="str">
        <f t="shared" si="73"/>
        <v/>
      </c>
      <c r="E148" s="320" t="str">
        <f t="shared" si="74"/>
        <v>&lt; Error</v>
      </c>
      <c r="F148" s="120">
        <f t="shared" si="56"/>
        <v>0</v>
      </c>
      <c r="G148" s="118">
        <f t="shared" si="57"/>
        <v>136</v>
      </c>
      <c r="H148" s="117"/>
      <c r="I148" s="292"/>
      <c r="J148" s="87"/>
      <c r="K148" s="294"/>
      <c r="L148" s="293"/>
      <c r="M148" s="40"/>
      <c r="N148" s="77"/>
      <c r="O148" s="295"/>
      <c r="P148" s="88"/>
      <c r="Q148" s="88"/>
      <c r="R148" s="104"/>
      <c r="S148" s="730"/>
      <c r="T148" s="88"/>
      <c r="U148" s="88"/>
      <c r="V148" s="88"/>
      <c r="W148" s="89"/>
      <c r="X148" s="87"/>
      <c r="Y148" s="77"/>
      <c r="Z148" s="90"/>
      <c r="AA148" s="96">
        <f t="shared" si="61"/>
        <v>136</v>
      </c>
      <c r="AB148" s="505">
        <f t="shared" si="75"/>
        <v>0</v>
      </c>
      <c r="AC148" s="500">
        <f t="shared" si="62"/>
        <v>0</v>
      </c>
      <c r="AD148" s="159">
        <f t="shared" si="58"/>
        <v>0</v>
      </c>
      <c r="AE148" s="8"/>
      <c r="AF148" s="870" t="str">
        <f t="shared" si="63"/>
        <v xml:space="preserve"> </v>
      </c>
      <c r="AG148" s="32">
        <f t="shared" si="64"/>
        <v>0</v>
      </c>
      <c r="AH148" s="32">
        <f t="shared" si="65"/>
        <v>0</v>
      </c>
      <c r="AR148" s="32">
        <f t="shared" si="66"/>
        <v>0</v>
      </c>
      <c r="AS148" s="32">
        <f t="shared" si="67"/>
        <v>0</v>
      </c>
      <c r="AT148" s="32">
        <f t="shared" si="68"/>
        <v>0</v>
      </c>
      <c r="AU148" s="32">
        <f t="shared" si="69"/>
        <v>0</v>
      </c>
      <c r="AX148" s="254">
        <f t="shared" si="70"/>
        <v>0</v>
      </c>
      <c r="AY148" s="254">
        <f t="shared" si="71"/>
        <v>0</v>
      </c>
      <c r="AZ148" s="32">
        <f t="shared" si="59"/>
        <v>0</v>
      </c>
      <c r="BB148" s="32">
        <f t="shared" si="76"/>
        <v>0</v>
      </c>
      <c r="BC148" s="341">
        <f t="shared" si="77"/>
        <v>0</v>
      </c>
      <c r="BD148" s="95">
        <f t="shared" si="72"/>
        <v>0</v>
      </c>
      <c r="BE148" s="95">
        <f t="shared" si="78"/>
        <v>0</v>
      </c>
      <c r="BF148" s="718">
        <f t="shared" si="60"/>
        <v>0</v>
      </c>
      <c r="BG148" s="79"/>
      <c r="BH148" s="9"/>
      <c r="BJ148" s="32">
        <f t="shared" si="79"/>
        <v>0</v>
      </c>
      <c r="BK148" s="32">
        <f t="shared" si="80"/>
        <v>1</v>
      </c>
      <c r="BL148" s="32">
        <f t="shared" si="81"/>
        <v>0</v>
      </c>
      <c r="BM148" s="32">
        <f t="shared" si="82"/>
        <v>0</v>
      </c>
      <c r="BN148" s="32">
        <f t="shared" si="83"/>
        <v>1</v>
      </c>
    </row>
    <row r="149" spans="1:66" x14ac:dyDescent="0.2">
      <c r="A149" s="323"/>
      <c r="B149" s="530"/>
      <c r="C149" s="247"/>
      <c r="D149" s="247" t="str">
        <f t="shared" si="73"/>
        <v/>
      </c>
      <c r="E149" s="320" t="str">
        <f t="shared" si="74"/>
        <v>&lt; Error</v>
      </c>
      <c r="F149" s="120">
        <f t="shared" si="56"/>
        <v>0</v>
      </c>
      <c r="G149" s="118">
        <f t="shared" si="57"/>
        <v>137</v>
      </c>
      <c r="H149" s="117"/>
      <c r="I149" s="292"/>
      <c r="J149" s="87"/>
      <c r="K149" s="294"/>
      <c r="L149" s="293"/>
      <c r="M149" s="40"/>
      <c r="N149" s="77"/>
      <c r="O149" s="295"/>
      <c r="P149" s="88"/>
      <c r="Q149" s="88"/>
      <c r="R149" s="104"/>
      <c r="S149" s="730"/>
      <c r="T149" s="88"/>
      <c r="U149" s="88"/>
      <c r="V149" s="88"/>
      <c r="W149" s="89"/>
      <c r="X149" s="87"/>
      <c r="Y149" s="77"/>
      <c r="Z149" s="90"/>
      <c r="AA149" s="96">
        <f t="shared" si="61"/>
        <v>137</v>
      </c>
      <c r="AB149" s="505">
        <f t="shared" si="75"/>
        <v>0</v>
      </c>
      <c r="AC149" s="500">
        <f t="shared" si="62"/>
        <v>0</v>
      </c>
      <c r="AD149" s="159">
        <f t="shared" si="58"/>
        <v>0</v>
      </c>
      <c r="AE149" s="8"/>
      <c r="AF149" s="870" t="str">
        <f t="shared" si="63"/>
        <v xml:space="preserve"> </v>
      </c>
      <c r="AG149" s="32">
        <f t="shared" si="64"/>
        <v>0</v>
      </c>
      <c r="AH149" s="32">
        <f t="shared" si="65"/>
        <v>0</v>
      </c>
      <c r="AR149" s="32">
        <f t="shared" si="66"/>
        <v>0</v>
      </c>
      <c r="AS149" s="32">
        <f t="shared" si="67"/>
        <v>0</v>
      </c>
      <c r="AT149" s="32">
        <f t="shared" si="68"/>
        <v>0</v>
      </c>
      <c r="AU149" s="32">
        <f t="shared" si="69"/>
        <v>0</v>
      </c>
      <c r="AX149" s="254">
        <f t="shared" si="70"/>
        <v>0</v>
      </c>
      <c r="AY149" s="254">
        <f t="shared" si="71"/>
        <v>0</v>
      </c>
      <c r="AZ149" s="32">
        <f t="shared" si="59"/>
        <v>0</v>
      </c>
      <c r="BB149" s="32">
        <f t="shared" si="76"/>
        <v>0</v>
      </c>
      <c r="BC149" s="341">
        <f t="shared" si="77"/>
        <v>0</v>
      </c>
      <c r="BD149" s="95">
        <f t="shared" si="72"/>
        <v>0</v>
      </c>
      <c r="BE149" s="95">
        <f t="shared" si="78"/>
        <v>0</v>
      </c>
      <c r="BF149" s="718">
        <f t="shared" si="60"/>
        <v>0</v>
      </c>
      <c r="BG149" s="79"/>
      <c r="BH149" s="9"/>
      <c r="BJ149" s="32">
        <f t="shared" si="79"/>
        <v>0</v>
      </c>
      <c r="BK149" s="32">
        <f t="shared" si="80"/>
        <v>1</v>
      </c>
      <c r="BL149" s="32">
        <f t="shared" si="81"/>
        <v>0</v>
      </c>
      <c r="BM149" s="32">
        <f t="shared" si="82"/>
        <v>0</v>
      </c>
      <c r="BN149" s="32">
        <f t="shared" si="83"/>
        <v>1</v>
      </c>
    </row>
    <row r="150" spans="1:66" x14ac:dyDescent="0.2">
      <c r="A150" s="323"/>
      <c r="B150" s="530"/>
      <c r="C150" s="247"/>
      <c r="D150" s="247" t="str">
        <f t="shared" si="73"/>
        <v/>
      </c>
      <c r="E150" s="320" t="str">
        <f t="shared" si="74"/>
        <v>&lt; Error</v>
      </c>
      <c r="F150" s="120">
        <f t="shared" si="56"/>
        <v>0</v>
      </c>
      <c r="G150" s="118">
        <f t="shared" si="57"/>
        <v>138</v>
      </c>
      <c r="H150" s="117"/>
      <c r="I150" s="292"/>
      <c r="J150" s="87"/>
      <c r="K150" s="294"/>
      <c r="L150" s="293"/>
      <c r="M150" s="40"/>
      <c r="N150" s="77"/>
      <c r="O150" s="295"/>
      <c r="P150" s="88"/>
      <c r="Q150" s="88"/>
      <c r="R150" s="104"/>
      <c r="S150" s="730"/>
      <c r="T150" s="88"/>
      <c r="U150" s="88"/>
      <c r="V150" s="88"/>
      <c r="W150" s="89"/>
      <c r="X150" s="87"/>
      <c r="Y150" s="77"/>
      <c r="Z150" s="90"/>
      <c r="AA150" s="96">
        <f t="shared" si="61"/>
        <v>138</v>
      </c>
      <c r="AB150" s="505">
        <f t="shared" si="75"/>
        <v>0</v>
      </c>
      <c r="AC150" s="500">
        <f t="shared" si="62"/>
        <v>0</v>
      </c>
      <c r="AD150" s="159">
        <f t="shared" si="58"/>
        <v>0</v>
      </c>
      <c r="AE150" s="8"/>
      <c r="AF150" s="870" t="str">
        <f t="shared" si="63"/>
        <v xml:space="preserve"> </v>
      </c>
      <c r="AG150" s="32">
        <f t="shared" si="64"/>
        <v>0</v>
      </c>
      <c r="AH150" s="32">
        <f t="shared" si="65"/>
        <v>0</v>
      </c>
      <c r="AR150" s="32">
        <f t="shared" si="66"/>
        <v>0</v>
      </c>
      <c r="AS150" s="32">
        <f t="shared" si="67"/>
        <v>0</v>
      </c>
      <c r="AT150" s="32">
        <f t="shared" si="68"/>
        <v>0</v>
      </c>
      <c r="AU150" s="32">
        <f t="shared" si="69"/>
        <v>0</v>
      </c>
      <c r="AX150" s="254">
        <f t="shared" si="70"/>
        <v>0</v>
      </c>
      <c r="AY150" s="254">
        <f t="shared" si="71"/>
        <v>0</v>
      </c>
      <c r="AZ150" s="32">
        <f t="shared" si="59"/>
        <v>0</v>
      </c>
      <c r="BB150" s="32">
        <f t="shared" si="76"/>
        <v>0</v>
      </c>
      <c r="BC150" s="341">
        <f t="shared" si="77"/>
        <v>0</v>
      </c>
      <c r="BD150" s="95">
        <f t="shared" si="72"/>
        <v>0</v>
      </c>
      <c r="BE150" s="95">
        <f t="shared" si="78"/>
        <v>0</v>
      </c>
      <c r="BF150" s="718">
        <f t="shared" si="60"/>
        <v>0</v>
      </c>
      <c r="BG150" s="79"/>
      <c r="BH150" s="9"/>
      <c r="BJ150" s="32">
        <f t="shared" si="79"/>
        <v>0</v>
      </c>
      <c r="BK150" s="32">
        <f t="shared" si="80"/>
        <v>1</v>
      </c>
      <c r="BL150" s="32">
        <f t="shared" si="81"/>
        <v>0</v>
      </c>
      <c r="BM150" s="32">
        <f t="shared" si="82"/>
        <v>0</v>
      </c>
      <c r="BN150" s="32">
        <f t="shared" si="83"/>
        <v>1</v>
      </c>
    </row>
    <row r="151" spans="1:66" x14ac:dyDescent="0.2">
      <c r="A151" s="323"/>
      <c r="B151" s="530"/>
      <c r="C151" s="247"/>
      <c r="D151" s="247" t="str">
        <f t="shared" si="73"/>
        <v/>
      </c>
      <c r="E151" s="320" t="str">
        <f t="shared" si="74"/>
        <v>&lt; Error</v>
      </c>
      <c r="F151" s="120">
        <f t="shared" si="56"/>
        <v>0</v>
      </c>
      <c r="G151" s="118">
        <f t="shared" si="57"/>
        <v>139</v>
      </c>
      <c r="H151" s="117"/>
      <c r="I151" s="292"/>
      <c r="J151" s="87"/>
      <c r="K151" s="294"/>
      <c r="L151" s="293"/>
      <c r="M151" s="40"/>
      <c r="N151" s="77"/>
      <c r="O151" s="295"/>
      <c r="P151" s="88"/>
      <c r="Q151" s="88"/>
      <c r="R151" s="104"/>
      <c r="S151" s="730"/>
      <c r="T151" s="88"/>
      <c r="U151" s="88"/>
      <c r="V151" s="88"/>
      <c r="W151" s="89"/>
      <c r="X151" s="87"/>
      <c r="Y151" s="77"/>
      <c r="Z151" s="90"/>
      <c r="AA151" s="96">
        <f t="shared" si="61"/>
        <v>139</v>
      </c>
      <c r="AB151" s="505">
        <f t="shared" si="75"/>
        <v>0</v>
      </c>
      <c r="AC151" s="500">
        <f t="shared" si="62"/>
        <v>0</v>
      </c>
      <c r="AD151" s="159">
        <f t="shared" si="58"/>
        <v>0</v>
      </c>
      <c r="AE151" s="8"/>
      <c r="AF151" s="870" t="str">
        <f t="shared" si="63"/>
        <v xml:space="preserve"> </v>
      </c>
      <c r="AG151" s="32">
        <f t="shared" si="64"/>
        <v>0</v>
      </c>
      <c r="AH151" s="32">
        <f t="shared" si="65"/>
        <v>0</v>
      </c>
      <c r="AR151" s="32">
        <f t="shared" si="66"/>
        <v>0</v>
      </c>
      <c r="AS151" s="32">
        <f t="shared" si="67"/>
        <v>0</v>
      </c>
      <c r="AT151" s="32">
        <f t="shared" si="68"/>
        <v>0</v>
      </c>
      <c r="AU151" s="32">
        <f t="shared" si="69"/>
        <v>0</v>
      </c>
      <c r="AX151" s="254">
        <f t="shared" si="70"/>
        <v>0</v>
      </c>
      <c r="AY151" s="254">
        <f t="shared" si="71"/>
        <v>0</v>
      </c>
      <c r="AZ151" s="32">
        <f t="shared" si="59"/>
        <v>0</v>
      </c>
      <c r="BB151" s="32">
        <f t="shared" si="76"/>
        <v>0</v>
      </c>
      <c r="BC151" s="341">
        <f t="shared" si="77"/>
        <v>0</v>
      </c>
      <c r="BD151" s="95">
        <f t="shared" si="72"/>
        <v>0</v>
      </c>
      <c r="BE151" s="95">
        <f t="shared" si="78"/>
        <v>0</v>
      </c>
      <c r="BF151" s="718">
        <f t="shared" si="60"/>
        <v>0</v>
      </c>
      <c r="BG151" s="79"/>
      <c r="BH151" s="9"/>
      <c r="BJ151" s="32">
        <f t="shared" si="79"/>
        <v>0</v>
      </c>
      <c r="BK151" s="32">
        <f t="shared" si="80"/>
        <v>1</v>
      </c>
      <c r="BL151" s="32">
        <f t="shared" si="81"/>
        <v>0</v>
      </c>
      <c r="BM151" s="32">
        <f t="shared" si="82"/>
        <v>0</v>
      </c>
      <c r="BN151" s="32">
        <f t="shared" si="83"/>
        <v>1</v>
      </c>
    </row>
    <row r="152" spans="1:66" x14ac:dyDescent="0.2">
      <c r="A152" s="323"/>
      <c r="B152" s="530"/>
      <c r="C152" s="247"/>
      <c r="D152" s="247" t="str">
        <f t="shared" si="73"/>
        <v/>
      </c>
      <c r="E152" s="320" t="str">
        <f t="shared" si="74"/>
        <v>&lt; Error</v>
      </c>
      <c r="F152" s="120">
        <f t="shared" si="56"/>
        <v>0</v>
      </c>
      <c r="G152" s="118">
        <f t="shared" si="57"/>
        <v>140</v>
      </c>
      <c r="H152" s="117"/>
      <c r="I152" s="292"/>
      <c r="J152" s="87"/>
      <c r="K152" s="294"/>
      <c r="L152" s="293"/>
      <c r="M152" s="40"/>
      <c r="N152" s="77"/>
      <c r="O152" s="295"/>
      <c r="P152" s="88"/>
      <c r="Q152" s="88"/>
      <c r="R152" s="104"/>
      <c r="S152" s="730"/>
      <c r="T152" s="88"/>
      <c r="U152" s="88"/>
      <c r="V152" s="88"/>
      <c r="W152" s="89"/>
      <c r="X152" s="87"/>
      <c r="Y152" s="77"/>
      <c r="Z152" s="90"/>
      <c r="AA152" s="96">
        <f t="shared" si="61"/>
        <v>140</v>
      </c>
      <c r="AB152" s="505">
        <f t="shared" si="75"/>
        <v>0</v>
      </c>
      <c r="AC152" s="500">
        <f t="shared" si="62"/>
        <v>0</v>
      </c>
      <c r="AD152" s="159">
        <f t="shared" si="58"/>
        <v>0</v>
      </c>
      <c r="AE152" s="8"/>
      <c r="AF152" s="870" t="str">
        <f t="shared" si="63"/>
        <v xml:space="preserve"> </v>
      </c>
      <c r="AG152" s="32">
        <f t="shared" si="64"/>
        <v>0</v>
      </c>
      <c r="AH152" s="32">
        <f t="shared" si="65"/>
        <v>0</v>
      </c>
      <c r="AR152" s="32">
        <f t="shared" si="66"/>
        <v>0</v>
      </c>
      <c r="AS152" s="32">
        <f t="shared" si="67"/>
        <v>0</v>
      </c>
      <c r="AT152" s="32">
        <f t="shared" si="68"/>
        <v>0</v>
      </c>
      <c r="AU152" s="32">
        <f t="shared" si="69"/>
        <v>0</v>
      </c>
      <c r="AX152" s="254">
        <f t="shared" si="70"/>
        <v>0</v>
      </c>
      <c r="AY152" s="254">
        <f t="shared" si="71"/>
        <v>0</v>
      </c>
      <c r="AZ152" s="32">
        <f t="shared" si="59"/>
        <v>0</v>
      </c>
      <c r="BB152" s="32">
        <f t="shared" si="76"/>
        <v>0</v>
      </c>
      <c r="BC152" s="341">
        <f t="shared" si="77"/>
        <v>0</v>
      </c>
      <c r="BD152" s="95">
        <f t="shared" si="72"/>
        <v>0</v>
      </c>
      <c r="BE152" s="95">
        <f t="shared" si="78"/>
        <v>0</v>
      </c>
      <c r="BF152" s="718">
        <f t="shared" si="60"/>
        <v>0</v>
      </c>
      <c r="BG152" s="79"/>
      <c r="BH152" s="9"/>
      <c r="BJ152" s="32">
        <f t="shared" si="79"/>
        <v>0</v>
      </c>
      <c r="BK152" s="32">
        <f t="shared" si="80"/>
        <v>1</v>
      </c>
      <c r="BL152" s="32">
        <f t="shared" si="81"/>
        <v>0</v>
      </c>
      <c r="BM152" s="32">
        <f t="shared" si="82"/>
        <v>0</v>
      </c>
      <c r="BN152" s="32">
        <f t="shared" si="83"/>
        <v>1</v>
      </c>
    </row>
    <row r="153" spans="1:66" x14ac:dyDescent="0.2">
      <c r="A153" s="323"/>
      <c r="B153" s="530"/>
      <c r="C153" s="247"/>
      <c r="D153" s="247" t="str">
        <f t="shared" si="73"/>
        <v/>
      </c>
      <c r="E153" s="320" t="str">
        <f t="shared" si="74"/>
        <v>&lt; Error</v>
      </c>
      <c r="F153" s="120">
        <f t="shared" si="56"/>
        <v>0</v>
      </c>
      <c r="G153" s="118">
        <f t="shared" si="57"/>
        <v>141</v>
      </c>
      <c r="H153" s="117"/>
      <c r="I153" s="292"/>
      <c r="J153" s="87"/>
      <c r="K153" s="294"/>
      <c r="L153" s="293"/>
      <c r="M153" s="40"/>
      <c r="N153" s="77"/>
      <c r="O153" s="295"/>
      <c r="P153" s="88"/>
      <c r="Q153" s="88"/>
      <c r="R153" s="104"/>
      <c r="S153" s="730"/>
      <c r="T153" s="88"/>
      <c r="U153" s="88"/>
      <c r="V153" s="88"/>
      <c r="W153" s="89"/>
      <c r="X153" s="87"/>
      <c r="Y153" s="77"/>
      <c r="Z153" s="90"/>
      <c r="AA153" s="96">
        <f t="shared" si="61"/>
        <v>141</v>
      </c>
      <c r="AB153" s="505">
        <f t="shared" si="75"/>
        <v>0</v>
      </c>
      <c r="AC153" s="500">
        <f t="shared" si="62"/>
        <v>0</v>
      </c>
      <c r="AD153" s="159">
        <f t="shared" si="58"/>
        <v>0</v>
      </c>
      <c r="AE153" s="8"/>
      <c r="AF153" s="870" t="str">
        <f t="shared" si="63"/>
        <v xml:space="preserve"> </v>
      </c>
      <c r="AG153" s="32">
        <f t="shared" si="64"/>
        <v>0</v>
      </c>
      <c r="AH153" s="32">
        <f t="shared" si="65"/>
        <v>0</v>
      </c>
      <c r="AR153" s="32">
        <f t="shared" si="66"/>
        <v>0</v>
      </c>
      <c r="AS153" s="32">
        <f t="shared" si="67"/>
        <v>0</v>
      </c>
      <c r="AT153" s="32">
        <f t="shared" si="68"/>
        <v>0</v>
      </c>
      <c r="AU153" s="32">
        <f t="shared" si="69"/>
        <v>0</v>
      </c>
      <c r="AX153" s="254">
        <f t="shared" si="70"/>
        <v>0</v>
      </c>
      <c r="AY153" s="254">
        <f t="shared" si="71"/>
        <v>0</v>
      </c>
      <c r="AZ153" s="32">
        <f t="shared" si="59"/>
        <v>0</v>
      </c>
      <c r="BB153" s="32">
        <f t="shared" si="76"/>
        <v>0</v>
      </c>
      <c r="BC153" s="341">
        <f t="shared" si="77"/>
        <v>0</v>
      </c>
      <c r="BD153" s="95">
        <f t="shared" si="72"/>
        <v>0</v>
      </c>
      <c r="BE153" s="95">
        <f t="shared" si="78"/>
        <v>0</v>
      </c>
      <c r="BF153" s="718">
        <f t="shared" si="60"/>
        <v>0</v>
      </c>
      <c r="BG153" s="79"/>
      <c r="BH153" s="9"/>
      <c r="BJ153" s="32">
        <f t="shared" si="79"/>
        <v>0</v>
      </c>
      <c r="BK153" s="32">
        <f t="shared" si="80"/>
        <v>1</v>
      </c>
      <c r="BL153" s="32">
        <f t="shared" si="81"/>
        <v>0</v>
      </c>
      <c r="BM153" s="32">
        <f t="shared" si="82"/>
        <v>0</v>
      </c>
      <c r="BN153" s="32">
        <f t="shared" si="83"/>
        <v>1</v>
      </c>
    </row>
    <row r="154" spans="1:66" x14ac:dyDescent="0.2">
      <c r="A154" s="323"/>
      <c r="B154" s="530"/>
      <c r="C154" s="247"/>
      <c r="D154" s="247" t="str">
        <f t="shared" si="73"/>
        <v/>
      </c>
      <c r="E154" s="320" t="str">
        <f t="shared" si="74"/>
        <v>&lt; Error</v>
      </c>
      <c r="F154" s="120">
        <f t="shared" si="56"/>
        <v>0</v>
      </c>
      <c r="G154" s="118">
        <f t="shared" si="57"/>
        <v>142</v>
      </c>
      <c r="H154" s="117"/>
      <c r="I154" s="292"/>
      <c r="J154" s="87"/>
      <c r="K154" s="294"/>
      <c r="L154" s="293"/>
      <c r="M154" s="40"/>
      <c r="N154" s="77"/>
      <c r="O154" s="295"/>
      <c r="P154" s="88"/>
      <c r="Q154" s="88"/>
      <c r="R154" s="104"/>
      <c r="S154" s="730"/>
      <c r="T154" s="88"/>
      <c r="U154" s="88"/>
      <c r="V154" s="88"/>
      <c r="W154" s="89"/>
      <c r="X154" s="87"/>
      <c r="Y154" s="77"/>
      <c r="Z154" s="90"/>
      <c r="AA154" s="96">
        <f t="shared" si="61"/>
        <v>142</v>
      </c>
      <c r="AB154" s="505">
        <f t="shared" si="75"/>
        <v>0</v>
      </c>
      <c r="AC154" s="500">
        <f t="shared" si="62"/>
        <v>0</v>
      </c>
      <c r="AD154" s="159">
        <f t="shared" si="58"/>
        <v>0</v>
      </c>
      <c r="AE154" s="8"/>
      <c r="AF154" s="870" t="str">
        <f t="shared" si="63"/>
        <v xml:space="preserve"> </v>
      </c>
      <c r="AG154" s="32">
        <f t="shared" si="64"/>
        <v>0</v>
      </c>
      <c r="AH154" s="32">
        <f t="shared" si="65"/>
        <v>0</v>
      </c>
      <c r="AR154" s="32">
        <f t="shared" si="66"/>
        <v>0</v>
      </c>
      <c r="AS154" s="32">
        <f t="shared" si="67"/>
        <v>0</v>
      </c>
      <c r="AT154" s="32">
        <f t="shared" si="68"/>
        <v>0</v>
      </c>
      <c r="AU154" s="32">
        <f t="shared" si="69"/>
        <v>0</v>
      </c>
      <c r="AX154" s="254">
        <f t="shared" si="70"/>
        <v>0</v>
      </c>
      <c r="AY154" s="254">
        <f t="shared" si="71"/>
        <v>0</v>
      </c>
      <c r="AZ154" s="32">
        <f t="shared" si="59"/>
        <v>0</v>
      </c>
      <c r="BB154" s="32">
        <f t="shared" si="76"/>
        <v>0</v>
      </c>
      <c r="BC154" s="341">
        <f t="shared" si="77"/>
        <v>0</v>
      </c>
      <c r="BD154" s="95">
        <f t="shared" si="72"/>
        <v>0</v>
      </c>
      <c r="BE154" s="95">
        <f t="shared" si="78"/>
        <v>0</v>
      </c>
      <c r="BF154" s="718">
        <f t="shared" si="60"/>
        <v>0</v>
      </c>
      <c r="BG154" s="79"/>
      <c r="BH154" s="9"/>
      <c r="BJ154" s="32">
        <f t="shared" si="79"/>
        <v>0</v>
      </c>
      <c r="BK154" s="32">
        <f t="shared" si="80"/>
        <v>1</v>
      </c>
      <c r="BL154" s="32">
        <f t="shared" si="81"/>
        <v>0</v>
      </c>
      <c r="BM154" s="32">
        <f t="shared" si="82"/>
        <v>0</v>
      </c>
      <c r="BN154" s="32">
        <f t="shared" si="83"/>
        <v>1</v>
      </c>
    </row>
    <row r="155" spans="1:66" x14ac:dyDescent="0.2">
      <c r="A155" s="323"/>
      <c r="B155" s="530"/>
      <c r="C155" s="247"/>
      <c r="D155" s="247" t="str">
        <f t="shared" si="73"/>
        <v/>
      </c>
      <c r="E155" s="320" t="str">
        <f t="shared" si="74"/>
        <v>&lt; Error</v>
      </c>
      <c r="F155" s="120">
        <f t="shared" si="56"/>
        <v>0</v>
      </c>
      <c r="G155" s="118">
        <f t="shared" si="57"/>
        <v>143</v>
      </c>
      <c r="H155" s="117"/>
      <c r="I155" s="292"/>
      <c r="J155" s="87"/>
      <c r="K155" s="294"/>
      <c r="L155" s="293"/>
      <c r="M155" s="40"/>
      <c r="N155" s="77"/>
      <c r="O155" s="295"/>
      <c r="P155" s="88"/>
      <c r="Q155" s="88"/>
      <c r="R155" s="104"/>
      <c r="S155" s="730"/>
      <c r="T155" s="88"/>
      <c r="U155" s="88"/>
      <c r="V155" s="88"/>
      <c r="W155" s="89"/>
      <c r="X155" s="87"/>
      <c r="Y155" s="77"/>
      <c r="Z155" s="90"/>
      <c r="AA155" s="96">
        <f t="shared" si="61"/>
        <v>143</v>
      </c>
      <c r="AB155" s="505">
        <f t="shared" si="75"/>
        <v>0</v>
      </c>
      <c r="AC155" s="500">
        <f t="shared" si="62"/>
        <v>0</v>
      </c>
      <c r="AD155" s="159">
        <f t="shared" si="58"/>
        <v>0</v>
      </c>
      <c r="AE155" s="8"/>
      <c r="AF155" s="870" t="str">
        <f t="shared" si="63"/>
        <v xml:space="preserve"> </v>
      </c>
      <c r="AG155" s="32">
        <f t="shared" si="64"/>
        <v>0</v>
      </c>
      <c r="AH155" s="32">
        <f t="shared" si="65"/>
        <v>0</v>
      </c>
      <c r="AR155" s="32">
        <f t="shared" si="66"/>
        <v>0</v>
      </c>
      <c r="AS155" s="32">
        <f t="shared" si="67"/>
        <v>0</v>
      </c>
      <c r="AT155" s="32">
        <f t="shared" si="68"/>
        <v>0</v>
      </c>
      <c r="AU155" s="32">
        <f t="shared" si="69"/>
        <v>0</v>
      </c>
      <c r="AX155" s="254">
        <f t="shared" si="70"/>
        <v>0</v>
      </c>
      <c r="AY155" s="254">
        <f t="shared" si="71"/>
        <v>0</v>
      </c>
      <c r="AZ155" s="32">
        <f t="shared" si="59"/>
        <v>0</v>
      </c>
      <c r="BB155" s="32">
        <f t="shared" si="76"/>
        <v>0</v>
      </c>
      <c r="BC155" s="341">
        <f t="shared" si="77"/>
        <v>0</v>
      </c>
      <c r="BD155" s="95">
        <f t="shared" si="72"/>
        <v>0</v>
      </c>
      <c r="BE155" s="95">
        <f t="shared" si="78"/>
        <v>0</v>
      </c>
      <c r="BF155" s="718">
        <f t="shared" si="60"/>
        <v>0</v>
      </c>
      <c r="BG155" s="79"/>
      <c r="BH155" s="9"/>
      <c r="BJ155" s="32">
        <f t="shared" si="79"/>
        <v>0</v>
      </c>
      <c r="BK155" s="32">
        <f t="shared" si="80"/>
        <v>1</v>
      </c>
      <c r="BL155" s="32">
        <f t="shared" si="81"/>
        <v>0</v>
      </c>
      <c r="BM155" s="32">
        <f t="shared" si="82"/>
        <v>0</v>
      </c>
      <c r="BN155" s="32">
        <f t="shared" si="83"/>
        <v>1</v>
      </c>
    </row>
    <row r="156" spans="1:66" x14ac:dyDescent="0.2">
      <c r="A156" s="323"/>
      <c r="B156" s="530"/>
      <c r="C156" s="247"/>
      <c r="D156" s="247" t="str">
        <f t="shared" si="73"/>
        <v/>
      </c>
      <c r="E156" s="320" t="str">
        <f t="shared" si="74"/>
        <v>&lt; Error</v>
      </c>
      <c r="F156" s="120">
        <f t="shared" si="56"/>
        <v>0</v>
      </c>
      <c r="G156" s="118">
        <f t="shared" si="57"/>
        <v>144</v>
      </c>
      <c r="H156" s="117"/>
      <c r="I156" s="292"/>
      <c r="J156" s="87"/>
      <c r="K156" s="294"/>
      <c r="L156" s="293"/>
      <c r="M156" s="40"/>
      <c r="N156" s="77"/>
      <c r="O156" s="295"/>
      <c r="P156" s="88"/>
      <c r="Q156" s="88"/>
      <c r="R156" s="104"/>
      <c r="S156" s="730"/>
      <c r="T156" s="88"/>
      <c r="U156" s="88"/>
      <c r="V156" s="88"/>
      <c r="W156" s="89"/>
      <c r="X156" s="87"/>
      <c r="Y156" s="77"/>
      <c r="Z156" s="90"/>
      <c r="AA156" s="96">
        <f t="shared" si="61"/>
        <v>144</v>
      </c>
      <c r="AB156" s="505">
        <f t="shared" si="75"/>
        <v>0</v>
      </c>
      <c r="AC156" s="500">
        <f t="shared" si="62"/>
        <v>0</v>
      </c>
      <c r="AD156" s="159">
        <f t="shared" si="58"/>
        <v>0</v>
      </c>
      <c r="AE156" s="8"/>
      <c r="AF156" s="870" t="str">
        <f t="shared" si="63"/>
        <v xml:space="preserve"> </v>
      </c>
      <c r="AG156" s="32">
        <f t="shared" si="64"/>
        <v>0</v>
      </c>
      <c r="AH156" s="32">
        <f t="shared" si="65"/>
        <v>0</v>
      </c>
      <c r="AR156" s="32">
        <f t="shared" si="66"/>
        <v>0</v>
      </c>
      <c r="AS156" s="32">
        <f t="shared" si="67"/>
        <v>0</v>
      </c>
      <c r="AT156" s="32">
        <f t="shared" si="68"/>
        <v>0</v>
      </c>
      <c r="AU156" s="32">
        <f t="shared" si="69"/>
        <v>0</v>
      </c>
      <c r="AX156" s="254">
        <f t="shared" si="70"/>
        <v>0</v>
      </c>
      <c r="AY156" s="254">
        <f t="shared" si="71"/>
        <v>0</v>
      </c>
      <c r="AZ156" s="32">
        <f t="shared" si="59"/>
        <v>0</v>
      </c>
      <c r="BB156" s="32">
        <f t="shared" si="76"/>
        <v>0</v>
      </c>
      <c r="BC156" s="341">
        <f t="shared" si="77"/>
        <v>0</v>
      </c>
      <c r="BD156" s="95">
        <f t="shared" si="72"/>
        <v>0</v>
      </c>
      <c r="BE156" s="95">
        <f t="shared" si="78"/>
        <v>0</v>
      </c>
      <c r="BF156" s="718">
        <f t="shared" si="60"/>
        <v>0</v>
      </c>
      <c r="BG156" s="79"/>
      <c r="BH156" s="9"/>
      <c r="BJ156" s="32">
        <f t="shared" si="79"/>
        <v>0</v>
      </c>
      <c r="BK156" s="32">
        <f t="shared" si="80"/>
        <v>1</v>
      </c>
      <c r="BL156" s="32">
        <f t="shared" si="81"/>
        <v>0</v>
      </c>
      <c r="BM156" s="32">
        <f t="shared" si="82"/>
        <v>0</v>
      </c>
      <c r="BN156" s="32">
        <f t="shared" si="83"/>
        <v>1</v>
      </c>
    </row>
    <row r="157" spans="1:66" x14ac:dyDescent="0.2">
      <c r="A157" s="323"/>
      <c r="B157" s="530"/>
      <c r="C157" s="247"/>
      <c r="D157" s="247" t="str">
        <f t="shared" si="73"/>
        <v/>
      </c>
      <c r="E157" s="320" t="str">
        <f t="shared" si="74"/>
        <v>&lt; Error</v>
      </c>
      <c r="F157" s="120">
        <f t="shared" si="56"/>
        <v>0</v>
      </c>
      <c r="G157" s="118">
        <f t="shared" si="57"/>
        <v>145</v>
      </c>
      <c r="H157" s="117"/>
      <c r="I157" s="292"/>
      <c r="J157" s="87"/>
      <c r="K157" s="294"/>
      <c r="L157" s="293"/>
      <c r="M157" s="40"/>
      <c r="N157" s="77"/>
      <c r="O157" s="295"/>
      <c r="P157" s="88"/>
      <c r="Q157" s="88"/>
      <c r="R157" s="104"/>
      <c r="S157" s="730"/>
      <c r="T157" s="88"/>
      <c r="U157" s="88"/>
      <c r="V157" s="88"/>
      <c r="W157" s="89"/>
      <c r="X157" s="87"/>
      <c r="Y157" s="77"/>
      <c r="Z157" s="90"/>
      <c r="AA157" s="96">
        <f t="shared" si="61"/>
        <v>145</v>
      </c>
      <c r="AB157" s="505">
        <f t="shared" si="75"/>
        <v>0</v>
      </c>
      <c r="AC157" s="500">
        <f t="shared" si="62"/>
        <v>0</v>
      </c>
      <c r="AD157" s="159">
        <f t="shared" si="58"/>
        <v>0</v>
      </c>
      <c r="AE157" s="8"/>
      <c r="AF157" s="870" t="str">
        <f t="shared" si="63"/>
        <v xml:space="preserve"> </v>
      </c>
      <c r="AG157" s="32">
        <f t="shared" si="64"/>
        <v>0</v>
      </c>
      <c r="AH157" s="32">
        <f t="shared" si="65"/>
        <v>0</v>
      </c>
      <c r="AR157" s="32">
        <f t="shared" si="66"/>
        <v>0</v>
      </c>
      <c r="AS157" s="32">
        <f t="shared" si="67"/>
        <v>0</v>
      </c>
      <c r="AT157" s="32">
        <f t="shared" si="68"/>
        <v>0</v>
      </c>
      <c r="AU157" s="32">
        <f t="shared" si="69"/>
        <v>0</v>
      </c>
      <c r="AX157" s="254">
        <f t="shared" si="70"/>
        <v>0</v>
      </c>
      <c r="AY157" s="254">
        <f t="shared" si="71"/>
        <v>0</v>
      </c>
      <c r="AZ157" s="32">
        <f t="shared" si="59"/>
        <v>0</v>
      </c>
      <c r="BB157" s="32">
        <f t="shared" si="76"/>
        <v>0</v>
      </c>
      <c r="BC157" s="341">
        <f t="shared" si="77"/>
        <v>0</v>
      </c>
      <c r="BD157" s="95">
        <f t="shared" si="72"/>
        <v>0</v>
      </c>
      <c r="BE157" s="95">
        <f t="shared" si="78"/>
        <v>0</v>
      </c>
      <c r="BF157" s="718">
        <f t="shared" si="60"/>
        <v>0</v>
      </c>
      <c r="BG157" s="79"/>
      <c r="BH157" s="9"/>
      <c r="BJ157" s="32">
        <f t="shared" si="79"/>
        <v>0</v>
      </c>
      <c r="BK157" s="32">
        <f t="shared" si="80"/>
        <v>1</v>
      </c>
      <c r="BL157" s="32">
        <f t="shared" si="81"/>
        <v>0</v>
      </c>
      <c r="BM157" s="32">
        <f t="shared" si="82"/>
        <v>0</v>
      </c>
      <c r="BN157" s="32">
        <f t="shared" si="83"/>
        <v>1</v>
      </c>
    </row>
    <row r="158" spans="1:66" x14ac:dyDescent="0.2">
      <c r="A158" s="323"/>
      <c r="B158" s="530"/>
      <c r="C158" s="247"/>
      <c r="D158" s="247" t="str">
        <f t="shared" si="73"/>
        <v/>
      </c>
      <c r="E158" s="320" t="str">
        <f t="shared" si="74"/>
        <v>&lt; Error</v>
      </c>
      <c r="F158" s="120">
        <f t="shared" si="56"/>
        <v>0</v>
      </c>
      <c r="G158" s="118">
        <f t="shared" si="57"/>
        <v>146</v>
      </c>
      <c r="H158" s="117"/>
      <c r="I158" s="292"/>
      <c r="J158" s="87"/>
      <c r="K158" s="294"/>
      <c r="L158" s="293"/>
      <c r="M158" s="40"/>
      <c r="N158" s="77"/>
      <c r="O158" s="295"/>
      <c r="P158" s="88"/>
      <c r="Q158" s="88"/>
      <c r="R158" s="104"/>
      <c r="S158" s="730"/>
      <c r="T158" s="88"/>
      <c r="U158" s="88"/>
      <c r="V158" s="88"/>
      <c r="W158" s="89"/>
      <c r="X158" s="87"/>
      <c r="Y158" s="77"/>
      <c r="Z158" s="90"/>
      <c r="AA158" s="96">
        <f t="shared" si="61"/>
        <v>146</v>
      </c>
      <c r="AB158" s="505">
        <f t="shared" si="75"/>
        <v>0</v>
      </c>
      <c r="AC158" s="500">
        <f t="shared" si="62"/>
        <v>0</v>
      </c>
      <c r="AD158" s="159">
        <f t="shared" si="58"/>
        <v>0</v>
      </c>
      <c r="AE158" s="8"/>
      <c r="AF158" s="870" t="str">
        <f t="shared" si="63"/>
        <v xml:space="preserve"> </v>
      </c>
      <c r="AG158" s="32">
        <f t="shared" si="64"/>
        <v>0</v>
      </c>
      <c r="AH158" s="32">
        <f t="shared" si="65"/>
        <v>0</v>
      </c>
      <c r="AR158" s="32">
        <f t="shared" si="66"/>
        <v>0</v>
      </c>
      <c r="AS158" s="32">
        <f t="shared" si="67"/>
        <v>0</v>
      </c>
      <c r="AT158" s="32">
        <f t="shared" si="68"/>
        <v>0</v>
      </c>
      <c r="AU158" s="32">
        <f t="shared" si="69"/>
        <v>0</v>
      </c>
      <c r="AX158" s="254">
        <f t="shared" si="70"/>
        <v>0</v>
      </c>
      <c r="AY158" s="254">
        <f t="shared" si="71"/>
        <v>0</v>
      </c>
      <c r="AZ158" s="32">
        <f t="shared" si="59"/>
        <v>0</v>
      </c>
      <c r="BB158" s="32">
        <f t="shared" si="76"/>
        <v>0</v>
      </c>
      <c r="BC158" s="341">
        <f t="shared" si="77"/>
        <v>0</v>
      </c>
      <c r="BD158" s="95">
        <f t="shared" si="72"/>
        <v>0</v>
      </c>
      <c r="BE158" s="95">
        <f t="shared" si="78"/>
        <v>0</v>
      </c>
      <c r="BF158" s="718">
        <f t="shared" si="60"/>
        <v>0</v>
      </c>
      <c r="BG158" s="79"/>
      <c r="BH158" s="9"/>
      <c r="BJ158" s="32">
        <f t="shared" si="79"/>
        <v>0</v>
      </c>
      <c r="BK158" s="32">
        <f t="shared" si="80"/>
        <v>1</v>
      </c>
      <c r="BL158" s="32">
        <f t="shared" si="81"/>
        <v>0</v>
      </c>
      <c r="BM158" s="32">
        <f t="shared" si="82"/>
        <v>0</v>
      </c>
      <c r="BN158" s="32">
        <f t="shared" si="83"/>
        <v>1</v>
      </c>
    </row>
    <row r="159" spans="1:66" x14ac:dyDescent="0.2">
      <c r="A159" s="323"/>
      <c r="B159" s="530"/>
      <c r="C159" s="247"/>
      <c r="D159" s="247" t="str">
        <f t="shared" si="73"/>
        <v/>
      </c>
      <c r="E159" s="320" t="str">
        <f t="shared" si="74"/>
        <v>&lt; Error</v>
      </c>
      <c r="F159" s="120">
        <f t="shared" si="56"/>
        <v>0</v>
      </c>
      <c r="G159" s="118">
        <f t="shared" si="57"/>
        <v>147</v>
      </c>
      <c r="H159" s="117"/>
      <c r="I159" s="292"/>
      <c r="J159" s="87"/>
      <c r="K159" s="294"/>
      <c r="L159" s="293"/>
      <c r="M159" s="40"/>
      <c r="N159" s="77"/>
      <c r="O159" s="295"/>
      <c r="P159" s="88"/>
      <c r="Q159" s="88"/>
      <c r="R159" s="104"/>
      <c r="S159" s="730"/>
      <c r="T159" s="88"/>
      <c r="U159" s="88"/>
      <c r="V159" s="88"/>
      <c r="W159" s="89"/>
      <c r="X159" s="87"/>
      <c r="Y159" s="77"/>
      <c r="Z159" s="90"/>
      <c r="AA159" s="96">
        <f t="shared" si="61"/>
        <v>147</v>
      </c>
      <c r="AB159" s="505">
        <f t="shared" si="75"/>
        <v>0</v>
      </c>
      <c r="AC159" s="500">
        <f t="shared" si="62"/>
        <v>0</v>
      </c>
      <c r="AD159" s="159">
        <f t="shared" si="58"/>
        <v>0</v>
      </c>
      <c r="AE159" s="8"/>
      <c r="AF159" s="870" t="str">
        <f t="shared" si="63"/>
        <v xml:space="preserve"> </v>
      </c>
      <c r="AG159" s="32">
        <f t="shared" si="64"/>
        <v>0</v>
      </c>
      <c r="AH159" s="32">
        <f t="shared" si="65"/>
        <v>0</v>
      </c>
      <c r="AR159" s="32">
        <f t="shared" si="66"/>
        <v>0</v>
      </c>
      <c r="AS159" s="32">
        <f t="shared" si="67"/>
        <v>0</v>
      </c>
      <c r="AT159" s="32">
        <f t="shared" si="68"/>
        <v>0</v>
      </c>
      <c r="AU159" s="32">
        <f t="shared" si="69"/>
        <v>0</v>
      </c>
      <c r="AX159" s="254">
        <f t="shared" si="70"/>
        <v>0</v>
      </c>
      <c r="AY159" s="254">
        <f t="shared" si="71"/>
        <v>0</v>
      </c>
      <c r="AZ159" s="32">
        <f t="shared" si="59"/>
        <v>0</v>
      </c>
      <c r="BB159" s="32">
        <f t="shared" si="76"/>
        <v>0</v>
      </c>
      <c r="BC159" s="341">
        <f t="shared" si="77"/>
        <v>0</v>
      </c>
      <c r="BD159" s="95">
        <f t="shared" si="72"/>
        <v>0</v>
      </c>
      <c r="BE159" s="95">
        <f t="shared" si="78"/>
        <v>0</v>
      </c>
      <c r="BF159" s="718">
        <f t="shared" si="60"/>
        <v>0</v>
      </c>
      <c r="BG159" s="79"/>
      <c r="BH159" s="9"/>
      <c r="BJ159" s="32">
        <f t="shared" si="79"/>
        <v>0</v>
      </c>
      <c r="BK159" s="32">
        <f t="shared" si="80"/>
        <v>1</v>
      </c>
      <c r="BL159" s="32">
        <f t="shared" si="81"/>
        <v>0</v>
      </c>
      <c r="BM159" s="32">
        <f t="shared" si="82"/>
        <v>0</v>
      </c>
      <c r="BN159" s="32">
        <f t="shared" si="83"/>
        <v>1</v>
      </c>
    </row>
    <row r="160" spans="1:66" x14ac:dyDescent="0.2">
      <c r="A160" s="323"/>
      <c r="B160" s="530"/>
      <c r="C160" s="247"/>
      <c r="D160" s="247" t="str">
        <f t="shared" si="73"/>
        <v/>
      </c>
      <c r="E160" s="320" t="str">
        <f t="shared" si="74"/>
        <v>&lt; Error</v>
      </c>
      <c r="F160" s="120">
        <f t="shared" si="56"/>
        <v>0</v>
      </c>
      <c r="G160" s="118">
        <f t="shared" si="57"/>
        <v>148</v>
      </c>
      <c r="H160" s="117"/>
      <c r="I160" s="292"/>
      <c r="J160" s="87"/>
      <c r="K160" s="294"/>
      <c r="L160" s="293"/>
      <c r="M160" s="40"/>
      <c r="N160" s="77"/>
      <c r="O160" s="295"/>
      <c r="P160" s="88"/>
      <c r="Q160" s="88"/>
      <c r="R160" s="104"/>
      <c r="S160" s="730"/>
      <c r="T160" s="88"/>
      <c r="U160" s="88"/>
      <c r="V160" s="88"/>
      <c r="W160" s="89"/>
      <c r="X160" s="87"/>
      <c r="Y160" s="77"/>
      <c r="Z160" s="90"/>
      <c r="AA160" s="96">
        <f t="shared" si="61"/>
        <v>148</v>
      </c>
      <c r="AB160" s="505">
        <f t="shared" si="75"/>
        <v>0</v>
      </c>
      <c r="AC160" s="500">
        <f t="shared" si="62"/>
        <v>0</v>
      </c>
      <c r="AD160" s="159">
        <f t="shared" si="58"/>
        <v>0</v>
      </c>
      <c r="AE160" s="8"/>
      <c r="AF160" s="870" t="str">
        <f t="shared" si="63"/>
        <v xml:space="preserve"> </v>
      </c>
      <c r="AG160" s="32">
        <f t="shared" si="64"/>
        <v>0</v>
      </c>
      <c r="AH160" s="32">
        <f t="shared" si="65"/>
        <v>0</v>
      </c>
      <c r="AR160" s="32">
        <f t="shared" si="66"/>
        <v>0</v>
      </c>
      <c r="AS160" s="32">
        <f t="shared" si="67"/>
        <v>0</v>
      </c>
      <c r="AT160" s="32">
        <f t="shared" si="68"/>
        <v>0</v>
      </c>
      <c r="AU160" s="32">
        <f t="shared" si="69"/>
        <v>0</v>
      </c>
      <c r="AX160" s="254">
        <f t="shared" si="70"/>
        <v>0</v>
      </c>
      <c r="AY160" s="254">
        <f t="shared" si="71"/>
        <v>0</v>
      </c>
      <c r="AZ160" s="32">
        <f t="shared" si="59"/>
        <v>0</v>
      </c>
      <c r="BB160" s="32">
        <f t="shared" si="76"/>
        <v>0</v>
      </c>
      <c r="BC160" s="341">
        <f t="shared" si="77"/>
        <v>0</v>
      </c>
      <c r="BD160" s="95">
        <f t="shared" si="72"/>
        <v>0</v>
      </c>
      <c r="BE160" s="95">
        <f t="shared" si="78"/>
        <v>0</v>
      </c>
      <c r="BF160" s="718">
        <f t="shared" si="60"/>
        <v>0</v>
      </c>
      <c r="BG160" s="79"/>
      <c r="BH160" s="9"/>
      <c r="BJ160" s="32">
        <f t="shared" si="79"/>
        <v>0</v>
      </c>
      <c r="BK160" s="32">
        <f t="shared" si="80"/>
        <v>1</v>
      </c>
      <c r="BL160" s="32">
        <f t="shared" si="81"/>
        <v>0</v>
      </c>
      <c r="BM160" s="32">
        <f t="shared" si="82"/>
        <v>0</v>
      </c>
      <c r="BN160" s="32">
        <f t="shared" si="83"/>
        <v>1</v>
      </c>
    </row>
    <row r="161" spans="1:66" x14ac:dyDescent="0.2">
      <c r="A161" s="323"/>
      <c r="B161" s="530"/>
      <c r="C161" s="247"/>
      <c r="D161" s="247" t="str">
        <f t="shared" si="73"/>
        <v/>
      </c>
      <c r="E161" s="320" t="str">
        <f t="shared" si="74"/>
        <v>&lt; Error</v>
      </c>
      <c r="F161" s="120">
        <f t="shared" si="56"/>
        <v>0</v>
      </c>
      <c r="G161" s="118">
        <f t="shared" si="57"/>
        <v>149</v>
      </c>
      <c r="H161" s="117"/>
      <c r="I161" s="292"/>
      <c r="J161" s="87"/>
      <c r="K161" s="294"/>
      <c r="L161" s="293"/>
      <c r="M161" s="40"/>
      <c r="N161" s="77"/>
      <c r="O161" s="295"/>
      <c r="P161" s="88"/>
      <c r="Q161" s="88"/>
      <c r="R161" s="104"/>
      <c r="S161" s="730"/>
      <c r="T161" s="88"/>
      <c r="U161" s="88"/>
      <c r="V161" s="88"/>
      <c r="W161" s="89"/>
      <c r="X161" s="87"/>
      <c r="Y161" s="77"/>
      <c r="Z161" s="90"/>
      <c r="AA161" s="96">
        <f t="shared" si="61"/>
        <v>149</v>
      </c>
      <c r="AB161" s="505">
        <f t="shared" si="75"/>
        <v>0</v>
      </c>
      <c r="AC161" s="500">
        <f t="shared" si="62"/>
        <v>0</v>
      </c>
      <c r="AD161" s="159">
        <f t="shared" si="58"/>
        <v>0</v>
      </c>
      <c r="AE161" s="8"/>
      <c r="AF161" s="870" t="str">
        <f t="shared" si="63"/>
        <v xml:space="preserve"> </v>
      </c>
      <c r="AG161" s="32">
        <f t="shared" si="64"/>
        <v>0</v>
      </c>
      <c r="AH161" s="32">
        <f t="shared" si="65"/>
        <v>0</v>
      </c>
      <c r="AR161" s="32">
        <f t="shared" si="66"/>
        <v>0</v>
      </c>
      <c r="AS161" s="32">
        <f t="shared" si="67"/>
        <v>0</v>
      </c>
      <c r="AT161" s="32">
        <f t="shared" si="68"/>
        <v>0</v>
      </c>
      <c r="AU161" s="32">
        <f t="shared" si="69"/>
        <v>0</v>
      </c>
      <c r="AX161" s="254">
        <f t="shared" si="70"/>
        <v>0</v>
      </c>
      <c r="AY161" s="254">
        <f t="shared" si="71"/>
        <v>0</v>
      </c>
      <c r="AZ161" s="32">
        <f t="shared" si="59"/>
        <v>0</v>
      </c>
      <c r="BB161" s="32">
        <f t="shared" si="76"/>
        <v>0</v>
      </c>
      <c r="BC161" s="341">
        <f t="shared" si="77"/>
        <v>0</v>
      </c>
      <c r="BD161" s="95">
        <f t="shared" si="72"/>
        <v>0</v>
      </c>
      <c r="BE161" s="95">
        <f t="shared" si="78"/>
        <v>0</v>
      </c>
      <c r="BF161" s="718">
        <f t="shared" si="60"/>
        <v>0</v>
      </c>
      <c r="BG161" s="79"/>
      <c r="BH161" s="9"/>
      <c r="BJ161" s="32">
        <f t="shared" si="79"/>
        <v>0</v>
      </c>
      <c r="BK161" s="32">
        <f t="shared" si="80"/>
        <v>1</v>
      </c>
      <c r="BL161" s="32">
        <f t="shared" si="81"/>
        <v>0</v>
      </c>
      <c r="BM161" s="32">
        <f t="shared" si="82"/>
        <v>0</v>
      </c>
      <c r="BN161" s="32">
        <f t="shared" si="83"/>
        <v>1</v>
      </c>
    </row>
    <row r="162" spans="1:66" x14ac:dyDescent="0.2">
      <c r="A162" s="323"/>
      <c r="B162" s="530"/>
      <c r="C162" s="247"/>
      <c r="D162" s="247" t="str">
        <f t="shared" si="73"/>
        <v/>
      </c>
      <c r="E162" s="320" t="str">
        <f t="shared" si="74"/>
        <v>&lt; Error</v>
      </c>
      <c r="F162" s="120">
        <f t="shared" si="56"/>
        <v>0</v>
      </c>
      <c r="G162" s="118">
        <f t="shared" si="57"/>
        <v>150</v>
      </c>
      <c r="H162" s="117"/>
      <c r="I162" s="292"/>
      <c r="J162" s="87"/>
      <c r="K162" s="294"/>
      <c r="L162" s="293"/>
      <c r="M162" s="40"/>
      <c r="N162" s="77"/>
      <c r="O162" s="295"/>
      <c r="P162" s="88"/>
      <c r="Q162" s="88"/>
      <c r="R162" s="104"/>
      <c r="S162" s="730"/>
      <c r="T162" s="88"/>
      <c r="U162" s="88"/>
      <c r="V162" s="88"/>
      <c r="W162" s="89"/>
      <c r="X162" s="87"/>
      <c r="Y162" s="77"/>
      <c r="Z162" s="90"/>
      <c r="AA162" s="96">
        <f t="shared" si="61"/>
        <v>150</v>
      </c>
      <c r="AB162" s="505">
        <f t="shared" si="75"/>
        <v>0</v>
      </c>
      <c r="AC162" s="500">
        <f t="shared" si="62"/>
        <v>0</v>
      </c>
      <c r="AD162" s="159">
        <f t="shared" si="58"/>
        <v>0</v>
      </c>
      <c r="AE162" s="8"/>
      <c r="AF162" s="870" t="str">
        <f t="shared" si="63"/>
        <v xml:space="preserve"> </v>
      </c>
      <c r="AG162" s="32">
        <f t="shared" si="64"/>
        <v>0</v>
      </c>
      <c r="AH162" s="32">
        <f t="shared" si="65"/>
        <v>0</v>
      </c>
      <c r="AR162" s="32">
        <f t="shared" si="66"/>
        <v>0</v>
      </c>
      <c r="AS162" s="32">
        <f t="shared" si="67"/>
        <v>0</v>
      </c>
      <c r="AT162" s="32">
        <f t="shared" si="68"/>
        <v>0</v>
      </c>
      <c r="AU162" s="32">
        <f t="shared" si="69"/>
        <v>0</v>
      </c>
      <c r="AX162" s="254">
        <f t="shared" si="70"/>
        <v>0</v>
      </c>
      <c r="AY162" s="254">
        <f t="shared" si="71"/>
        <v>0</v>
      </c>
      <c r="AZ162" s="32">
        <f t="shared" si="59"/>
        <v>0</v>
      </c>
      <c r="BB162" s="32">
        <f t="shared" si="76"/>
        <v>0</v>
      </c>
      <c r="BC162" s="341">
        <f t="shared" si="77"/>
        <v>0</v>
      </c>
      <c r="BD162" s="95">
        <f t="shared" si="72"/>
        <v>0</v>
      </c>
      <c r="BE162" s="95">
        <f t="shared" si="78"/>
        <v>0</v>
      </c>
      <c r="BF162" s="718">
        <f t="shared" si="60"/>
        <v>0</v>
      </c>
      <c r="BG162" s="79"/>
      <c r="BH162" s="9"/>
      <c r="BJ162" s="32">
        <f t="shared" si="79"/>
        <v>0</v>
      </c>
      <c r="BK162" s="32">
        <f t="shared" si="80"/>
        <v>1</v>
      </c>
      <c r="BL162" s="32">
        <f t="shared" si="81"/>
        <v>0</v>
      </c>
      <c r="BM162" s="32">
        <f t="shared" si="82"/>
        <v>0</v>
      </c>
      <c r="BN162" s="32">
        <f t="shared" si="83"/>
        <v>1</v>
      </c>
    </row>
    <row r="163" spans="1:66" x14ac:dyDescent="0.2">
      <c r="A163" s="323"/>
      <c r="B163" s="530"/>
      <c r="C163" s="247"/>
      <c r="D163" s="247" t="str">
        <f t="shared" si="73"/>
        <v/>
      </c>
      <c r="E163" s="320" t="str">
        <f t="shared" si="74"/>
        <v>&lt; Error</v>
      </c>
      <c r="F163" s="120">
        <f t="shared" si="56"/>
        <v>0</v>
      </c>
      <c r="G163" s="118">
        <f t="shared" si="57"/>
        <v>151</v>
      </c>
      <c r="H163" s="117"/>
      <c r="I163" s="292"/>
      <c r="J163" s="87"/>
      <c r="K163" s="294"/>
      <c r="L163" s="293"/>
      <c r="M163" s="40"/>
      <c r="N163" s="77"/>
      <c r="O163" s="295"/>
      <c r="P163" s="88"/>
      <c r="Q163" s="88"/>
      <c r="R163" s="104"/>
      <c r="S163" s="730"/>
      <c r="T163" s="88"/>
      <c r="U163" s="88"/>
      <c r="V163" s="88"/>
      <c r="W163" s="89"/>
      <c r="X163" s="87"/>
      <c r="Y163" s="77"/>
      <c r="Z163" s="90"/>
      <c r="AA163" s="96">
        <f t="shared" si="61"/>
        <v>151</v>
      </c>
      <c r="AB163" s="505">
        <f t="shared" si="75"/>
        <v>0</v>
      </c>
      <c r="AC163" s="500">
        <f t="shared" si="62"/>
        <v>0</v>
      </c>
      <c r="AD163" s="159">
        <f t="shared" si="58"/>
        <v>0</v>
      </c>
      <c r="AE163" s="8"/>
      <c r="AF163" s="870" t="str">
        <f t="shared" si="63"/>
        <v xml:space="preserve"> </v>
      </c>
      <c r="AG163" s="32">
        <f t="shared" si="64"/>
        <v>0</v>
      </c>
      <c r="AH163" s="32">
        <f t="shared" si="65"/>
        <v>0</v>
      </c>
      <c r="AR163" s="32">
        <f t="shared" si="66"/>
        <v>0</v>
      </c>
      <c r="AS163" s="32">
        <f t="shared" si="67"/>
        <v>0</v>
      </c>
      <c r="AT163" s="32">
        <f t="shared" si="68"/>
        <v>0</v>
      </c>
      <c r="AU163" s="32">
        <f t="shared" si="69"/>
        <v>0</v>
      </c>
      <c r="AX163" s="254">
        <f t="shared" si="70"/>
        <v>0</v>
      </c>
      <c r="AY163" s="254">
        <f t="shared" si="71"/>
        <v>0</v>
      </c>
      <c r="AZ163" s="32">
        <f t="shared" si="59"/>
        <v>0</v>
      </c>
      <c r="BB163" s="32">
        <f t="shared" si="76"/>
        <v>0</v>
      </c>
      <c r="BC163" s="341">
        <f t="shared" si="77"/>
        <v>0</v>
      </c>
      <c r="BD163" s="95">
        <f t="shared" si="72"/>
        <v>0</v>
      </c>
      <c r="BE163" s="95">
        <f t="shared" si="78"/>
        <v>0</v>
      </c>
      <c r="BF163" s="718">
        <f t="shared" si="60"/>
        <v>0</v>
      </c>
      <c r="BG163" s="79"/>
      <c r="BH163" s="9"/>
      <c r="BJ163" s="32">
        <f t="shared" si="79"/>
        <v>0</v>
      </c>
      <c r="BK163" s="32">
        <f t="shared" si="80"/>
        <v>1</v>
      </c>
      <c r="BL163" s="32">
        <f t="shared" si="81"/>
        <v>0</v>
      </c>
      <c r="BM163" s="32">
        <f t="shared" si="82"/>
        <v>0</v>
      </c>
      <c r="BN163" s="32">
        <f t="shared" si="83"/>
        <v>1</v>
      </c>
    </row>
    <row r="164" spans="1:66" x14ac:dyDescent="0.2">
      <c r="A164" s="323"/>
      <c r="B164" s="530"/>
      <c r="C164" s="247"/>
      <c r="D164" s="247" t="str">
        <f t="shared" si="73"/>
        <v/>
      </c>
      <c r="E164" s="320" t="str">
        <f t="shared" si="74"/>
        <v>&lt; Error</v>
      </c>
      <c r="F164" s="120">
        <f t="shared" si="56"/>
        <v>0</v>
      </c>
      <c r="G164" s="118">
        <f t="shared" si="57"/>
        <v>152</v>
      </c>
      <c r="H164" s="117"/>
      <c r="I164" s="292"/>
      <c r="J164" s="87"/>
      <c r="K164" s="294"/>
      <c r="L164" s="293"/>
      <c r="M164" s="40"/>
      <c r="N164" s="77"/>
      <c r="O164" s="295"/>
      <c r="P164" s="88"/>
      <c r="Q164" s="88"/>
      <c r="R164" s="104"/>
      <c r="S164" s="730"/>
      <c r="T164" s="88"/>
      <c r="U164" s="88"/>
      <c r="V164" s="88"/>
      <c r="W164" s="89"/>
      <c r="X164" s="87"/>
      <c r="Y164" s="77"/>
      <c r="Z164" s="90"/>
      <c r="AA164" s="96">
        <f t="shared" si="61"/>
        <v>152</v>
      </c>
      <c r="AB164" s="505">
        <f t="shared" si="75"/>
        <v>0</v>
      </c>
      <c r="AC164" s="500">
        <f t="shared" si="62"/>
        <v>0</v>
      </c>
      <c r="AD164" s="159">
        <f t="shared" si="58"/>
        <v>0</v>
      </c>
      <c r="AE164" s="8"/>
      <c r="AF164" s="870" t="str">
        <f t="shared" si="63"/>
        <v xml:space="preserve"> </v>
      </c>
      <c r="AG164" s="32">
        <f t="shared" si="64"/>
        <v>0</v>
      </c>
      <c r="AH164" s="32">
        <f t="shared" si="65"/>
        <v>0</v>
      </c>
      <c r="AR164" s="32">
        <f t="shared" si="66"/>
        <v>0</v>
      </c>
      <c r="AS164" s="32">
        <f t="shared" si="67"/>
        <v>0</v>
      </c>
      <c r="AT164" s="32">
        <f t="shared" si="68"/>
        <v>0</v>
      </c>
      <c r="AU164" s="32">
        <f t="shared" si="69"/>
        <v>0</v>
      </c>
      <c r="AX164" s="254">
        <f t="shared" si="70"/>
        <v>0</v>
      </c>
      <c r="AY164" s="254">
        <f t="shared" si="71"/>
        <v>0</v>
      </c>
      <c r="AZ164" s="32">
        <f t="shared" si="59"/>
        <v>0</v>
      </c>
      <c r="BB164" s="32">
        <f t="shared" si="76"/>
        <v>0</v>
      </c>
      <c r="BC164" s="341">
        <f t="shared" si="77"/>
        <v>0</v>
      </c>
      <c r="BD164" s="95">
        <f t="shared" si="72"/>
        <v>0</v>
      </c>
      <c r="BE164" s="95">
        <f t="shared" si="78"/>
        <v>0</v>
      </c>
      <c r="BF164" s="718">
        <f t="shared" si="60"/>
        <v>0</v>
      </c>
      <c r="BG164" s="79"/>
      <c r="BH164" s="9"/>
      <c r="BJ164" s="32">
        <f t="shared" si="79"/>
        <v>0</v>
      </c>
      <c r="BK164" s="32">
        <f t="shared" si="80"/>
        <v>1</v>
      </c>
      <c r="BL164" s="32">
        <f t="shared" si="81"/>
        <v>0</v>
      </c>
      <c r="BM164" s="32">
        <f t="shared" si="82"/>
        <v>0</v>
      </c>
      <c r="BN164" s="32">
        <f t="shared" si="83"/>
        <v>1</v>
      </c>
    </row>
    <row r="165" spans="1:66" x14ac:dyDescent="0.2">
      <c r="A165" s="323"/>
      <c r="B165" s="530"/>
      <c r="C165" s="247"/>
      <c r="D165" s="247" t="str">
        <f t="shared" si="73"/>
        <v/>
      </c>
      <c r="E165" s="320" t="str">
        <f t="shared" si="74"/>
        <v>&lt; Error</v>
      </c>
      <c r="F165" s="120">
        <f t="shared" si="56"/>
        <v>0</v>
      </c>
      <c r="G165" s="118">
        <f t="shared" si="57"/>
        <v>153</v>
      </c>
      <c r="H165" s="117"/>
      <c r="I165" s="292"/>
      <c r="J165" s="87"/>
      <c r="K165" s="294"/>
      <c r="L165" s="293"/>
      <c r="M165" s="40"/>
      <c r="N165" s="77"/>
      <c r="O165" s="295"/>
      <c r="P165" s="88"/>
      <c r="Q165" s="88"/>
      <c r="R165" s="104"/>
      <c r="S165" s="730"/>
      <c r="T165" s="88"/>
      <c r="U165" s="88"/>
      <c r="V165" s="88"/>
      <c r="W165" s="89"/>
      <c r="X165" s="87"/>
      <c r="Y165" s="77"/>
      <c r="Z165" s="90"/>
      <c r="AA165" s="96">
        <f t="shared" si="61"/>
        <v>153</v>
      </c>
      <c r="AB165" s="505">
        <f t="shared" si="75"/>
        <v>0</v>
      </c>
      <c r="AC165" s="500">
        <f t="shared" si="62"/>
        <v>0</v>
      </c>
      <c r="AD165" s="159">
        <f t="shared" si="58"/>
        <v>0</v>
      </c>
      <c r="AE165" s="8"/>
      <c r="AF165" s="870" t="str">
        <f t="shared" si="63"/>
        <v xml:space="preserve"> </v>
      </c>
      <c r="AG165" s="32">
        <f t="shared" si="64"/>
        <v>0</v>
      </c>
      <c r="AH165" s="32">
        <f t="shared" si="65"/>
        <v>0</v>
      </c>
      <c r="AR165" s="32">
        <f t="shared" si="66"/>
        <v>0</v>
      </c>
      <c r="AS165" s="32">
        <f t="shared" si="67"/>
        <v>0</v>
      </c>
      <c r="AT165" s="32">
        <f t="shared" si="68"/>
        <v>0</v>
      </c>
      <c r="AU165" s="32">
        <f t="shared" si="69"/>
        <v>0</v>
      </c>
      <c r="AX165" s="254">
        <f t="shared" si="70"/>
        <v>0</v>
      </c>
      <c r="AY165" s="254">
        <f t="shared" si="71"/>
        <v>0</v>
      </c>
      <c r="AZ165" s="32">
        <f t="shared" si="59"/>
        <v>0</v>
      </c>
      <c r="BB165" s="32">
        <f t="shared" si="76"/>
        <v>0</v>
      </c>
      <c r="BC165" s="341">
        <f t="shared" si="77"/>
        <v>0</v>
      </c>
      <c r="BD165" s="95">
        <f t="shared" si="72"/>
        <v>0</v>
      </c>
      <c r="BE165" s="95">
        <f t="shared" si="78"/>
        <v>0</v>
      </c>
      <c r="BF165" s="718">
        <f t="shared" si="60"/>
        <v>0</v>
      </c>
      <c r="BG165" s="79"/>
      <c r="BH165" s="9"/>
      <c r="BJ165" s="32">
        <f t="shared" si="79"/>
        <v>0</v>
      </c>
      <c r="BK165" s="32">
        <f t="shared" si="80"/>
        <v>1</v>
      </c>
      <c r="BL165" s="32">
        <f t="shared" si="81"/>
        <v>0</v>
      </c>
      <c r="BM165" s="32">
        <f t="shared" si="82"/>
        <v>0</v>
      </c>
      <c r="BN165" s="32">
        <f t="shared" si="83"/>
        <v>1</v>
      </c>
    </row>
    <row r="166" spans="1:66" x14ac:dyDescent="0.2">
      <c r="A166" s="323"/>
      <c r="B166" s="530"/>
      <c r="C166" s="247"/>
      <c r="D166" s="247" t="str">
        <f t="shared" si="73"/>
        <v/>
      </c>
      <c r="E166" s="320" t="str">
        <f t="shared" si="74"/>
        <v>&lt; Error</v>
      </c>
      <c r="F166" s="120">
        <f t="shared" si="56"/>
        <v>0</v>
      </c>
      <c r="G166" s="118">
        <f t="shared" si="57"/>
        <v>154</v>
      </c>
      <c r="H166" s="117"/>
      <c r="I166" s="292"/>
      <c r="J166" s="87"/>
      <c r="K166" s="294"/>
      <c r="L166" s="293"/>
      <c r="M166" s="40"/>
      <c r="N166" s="77"/>
      <c r="O166" s="295"/>
      <c r="P166" s="88"/>
      <c r="Q166" s="88"/>
      <c r="R166" s="104"/>
      <c r="S166" s="730"/>
      <c r="T166" s="88"/>
      <c r="U166" s="88"/>
      <c r="V166" s="88"/>
      <c r="W166" s="89"/>
      <c r="X166" s="87"/>
      <c r="Y166" s="77"/>
      <c r="Z166" s="90"/>
      <c r="AA166" s="96">
        <f t="shared" si="61"/>
        <v>154</v>
      </c>
      <c r="AB166" s="505">
        <f t="shared" si="75"/>
        <v>0</v>
      </c>
      <c r="AC166" s="500">
        <f t="shared" si="62"/>
        <v>0</v>
      </c>
      <c r="AD166" s="159">
        <f t="shared" si="58"/>
        <v>0</v>
      </c>
      <c r="AE166" s="8"/>
      <c r="AF166" s="870" t="str">
        <f t="shared" si="63"/>
        <v xml:space="preserve"> </v>
      </c>
      <c r="AG166" s="32">
        <f t="shared" si="64"/>
        <v>0</v>
      </c>
      <c r="AH166" s="32">
        <f t="shared" si="65"/>
        <v>0</v>
      </c>
      <c r="AR166" s="32">
        <f t="shared" si="66"/>
        <v>0</v>
      </c>
      <c r="AS166" s="32">
        <f t="shared" si="67"/>
        <v>0</v>
      </c>
      <c r="AT166" s="32">
        <f t="shared" si="68"/>
        <v>0</v>
      </c>
      <c r="AU166" s="32">
        <f t="shared" si="69"/>
        <v>0</v>
      </c>
      <c r="AX166" s="254">
        <f t="shared" si="70"/>
        <v>0</v>
      </c>
      <c r="AY166" s="254">
        <f t="shared" si="71"/>
        <v>0</v>
      </c>
      <c r="AZ166" s="32">
        <f t="shared" si="59"/>
        <v>0</v>
      </c>
      <c r="BB166" s="32">
        <f t="shared" si="76"/>
        <v>0</v>
      </c>
      <c r="BC166" s="341">
        <f t="shared" si="77"/>
        <v>0</v>
      </c>
      <c r="BD166" s="95">
        <f t="shared" si="72"/>
        <v>0</v>
      </c>
      <c r="BE166" s="95">
        <f t="shared" si="78"/>
        <v>0</v>
      </c>
      <c r="BF166" s="718">
        <f t="shared" si="60"/>
        <v>0</v>
      </c>
      <c r="BG166" s="79"/>
      <c r="BH166" s="9"/>
      <c r="BJ166" s="32">
        <f t="shared" si="79"/>
        <v>0</v>
      </c>
      <c r="BK166" s="32">
        <f t="shared" si="80"/>
        <v>1</v>
      </c>
      <c r="BL166" s="32">
        <f t="shared" si="81"/>
        <v>0</v>
      </c>
      <c r="BM166" s="32">
        <f t="shared" si="82"/>
        <v>0</v>
      </c>
      <c r="BN166" s="32">
        <f t="shared" si="83"/>
        <v>1</v>
      </c>
    </row>
    <row r="167" spans="1:66" x14ac:dyDescent="0.2">
      <c r="A167" s="323"/>
      <c r="B167" s="530"/>
      <c r="C167" s="247"/>
      <c r="D167" s="247" t="str">
        <f t="shared" si="73"/>
        <v/>
      </c>
      <c r="E167" s="320" t="str">
        <f t="shared" si="74"/>
        <v>&lt; Error</v>
      </c>
      <c r="F167" s="120">
        <f t="shared" si="56"/>
        <v>0</v>
      </c>
      <c r="G167" s="118">
        <f t="shared" si="57"/>
        <v>155</v>
      </c>
      <c r="H167" s="117"/>
      <c r="I167" s="292"/>
      <c r="J167" s="87"/>
      <c r="K167" s="294"/>
      <c r="L167" s="293"/>
      <c r="M167" s="40"/>
      <c r="N167" s="77"/>
      <c r="O167" s="295"/>
      <c r="P167" s="88"/>
      <c r="Q167" s="88"/>
      <c r="R167" s="104"/>
      <c r="S167" s="730"/>
      <c r="T167" s="88"/>
      <c r="U167" s="88"/>
      <c r="V167" s="88"/>
      <c r="W167" s="89"/>
      <c r="X167" s="87"/>
      <c r="Y167" s="77"/>
      <c r="Z167" s="90"/>
      <c r="AA167" s="96">
        <f t="shared" si="61"/>
        <v>155</v>
      </c>
      <c r="AB167" s="505">
        <f t="shared" si="75"/>
        <v>0</v>
      </c>
      <c r="AC167" s="500">
        <f t="shared" si="62"/>
        <v>0</v>
      </c>
      <c r="AD167" s="159">
        <f t="shared" si="58"/>
        <v>0</v>
      </c>
      <c r="AE167" s="8"/>
      <c r="AF167" s="870" t="str">
        <f t="shared" si="63"/>
        <v xml:space="preserve"> </v>
      </c>
      <c r="AG167" s="32">
        <f t="shared" si="64"/>
        <v>0</v>
      </c>
      <c r="AH167" s="32">
        <f t="shared" si="65"/>
        <v>0</v>
      </c>
      <c r="AR167" s="32">
        <f t="shared" si="66"/>
        <v>0</v>
      </c>
      <c r="AS167" s="32">
        <f t="shared" si="67"/>
        <v>0</v>
      </c>
      <c r="AT167" s="32">
        <f t="shared" si="68"/>
        <v>0</v>
      </c>
      <c r="AU167" s="32">
        <f t="shared" si="69"/>
        <v>0</v>
      </c>
      <c r="AX167" s="254">
        <f t="shared" si="70"/>
        <v>0</v>
      </c>
      <c r="AY167" s="254">
        <f t="shared" si="71"/>
        <v>0</v>
      </c>
      <c r="AZ167" s="32">
        <f t="shared" si="59"/>
        <v>0</v>
      </c>
      <c r="BB167" s="32">
        <f t="shared" si="76"/>
        <v>0</v>
      </c>
      <c r="BC167" s="341">
        <f t="shared" si="77"/>
        <v>0</v>
      </c>
      <c r="BD167" s="95">
        <f t="shared" si="72"/>
        <v>0</v>
      </c>
      <c r="BE167" s="95">
        <f t="shared" si="78"/>
        <v>0</v>
      </c>
      <c r="BF167" s="718">
        <f t="shared" si="60"/>
        <v>0</v>
      </c>
      <c r="BG167" s="79"/>
      <c r="BH167" s="9"/>
      <c r="BJ167" s="32">
        <f t="shared" si="79"/>
        <v>0</v>
      </c>
      <c r="BK167" s="32">
        <f t="shared" si="80"/>
        <v>1</v>
      </c>
      <c r="BL167" s="32">
        <f t="shared" si="81"/>
        <v>0</v>
      </c>
      <c r="BM167" s="32">
        <f t="shared" si="82"/>
        <v>0</v>
      </c>
      <c r="BN167" s="32">
        <f t="shared" si="83"/>
        <v>1</v>
      </c>
    </row>
    <row r="168" spans="1:66" x14ac:dyDescent="0.2">
      <c r="A168" s="323"/>
      <c r="B168" s="530"/>
      <c r="C168" s="247"/>
      <c r="D168" s="247" t="str">
        <f t="shared" si="73"/>
        <v/>
      </c>
      <c r="E168" s="320" t="str">
        <f t="shared" si="74"/>
        <v>&lt; Error</v>
      </c>
      <c r="F168" s="120">
        <f t="shared" si="56"/>
        <v>0</v>
      </c>
      <c r="G168" s="118">
        <f t="shared" si="57"/>
        <v>156</v>
      </c>
      <c r="H168" s="117"/>
      <c r="I168" s="292"/>
      <c r="J168" s="87"/>
      <c r="K168" s="294"/>
      <c r="L168" s="293"/>
      <c r="M168" s="40"/>
      <c r="N168" s="77"/>
      <c r="O168" s="295"/>
      <c r="P168" s="88"/>
      <c r="Q168" s="88"/>
      <c r="R168" s="104"/>
      <c r="S168" s="730"/>
      <c r="T168" s="88"/>
      <c r="U168" s="88"/>
      <c r="V168" s="88"/>
      <c r="W168" s="89"/>
      <c r="X168" s="87"/>
      <c r="Y168" s="77"/>
      <c r="Z168" s="90"/>
      <c r="AA168" s="96">
        <f t="shared" si="61"/>
        <v>156</v>
      </c>
      <c r="AB168" s="505">
        <f t="shared" si="75"/>
        <v>0</v>
      </c>
      <c r="AC168" s="500">
        <f t="shared" si="62"/>
        <v>0</v>
      </c>
      <c r="AD168" s="159">
        <f t="shared" si="58"/>
        <v>0</v>
      </c>
      <c r="AE168" s="8"/>
      <c r="AF168" s="870" t="str">
        <f t="shared" si="63"/>
        <v xml:space="preserve"> </v>
      </c>
      <c r="AG168" s="32">
        <f t="shared" si="64"/>
        <v>0</v>
      </c>
      <c r="AH168" s="32">
        <f t="shared" si="65"/>
        <v>0</v>
      </c>
      <c r="AR168" s="32">
        <f t="shared" si="66"/>
        <v>0</v>
      </c>
      <c r="AS168" s="32">
        <f t="shared" si="67"/>
        <v>0</v>
      </c>
      <c r="AT168" s="32">
        <f t="shared" si="68"/>
        <v>0</v>
      </c>
      <c r="AU168" s="32">
        <f t="shared" si="69"/>
        <v>0</v>
      </c>
      <c r="AX168" s="254">
        <f t="shared" si="70"/>
        <v>0</v>
      </c>
      <c r="AY168" s="254">
        <f t="shared" si="71"/>
        <v>0</v>
      </c>
      <c r="AZ168" s="32">
        <f t="shared" si="59"/>
        <v>0</v>
      </c>
      <c r="BB168" s="32">
        <f t="shared" si="76"/>
        <v>0</v>
      </c>
      <c r="BC168" s="341">
        <f t="shared" si="77"/>
        <v>0</v>
      </c>
      <c r="BD168" s="95">
        <f t="shared" si="72"/>
        <v>0</v>
      </c>
      <c r="BE168" s="95">
        <f t="shared" si="78"/>
        <v>0</v>
      </c>
      <c r="BF168" s="718">
        <f t="shared" si="60"/>
        <v>0</v>
      </c>
      <c r="BG168" s="79"/>
      <c r="BH168" s="9"/>
      <c r="BJ168" s="32">
        <f t="shared" si="79"/>
        <v>0</v>
      </c>
      <c r="BK168" s="32">
        <f t="shared" si="80"/>
        <v>1</v>
      </c>
      <c r="BL168" s="32">
        <f t="shared" si="81"/>
        <v>0</v>
      </c>
      <c r="BM168" s="32">
        <f t="shared" si="82"/>
        <v>0</v>
      </c>
      <c r="BN168" s="32">
        <f t="shared" si="83"/>
        <v>1</v>
      </c>
    </row>
    <row r="169" spans="1:66" x14ac:dyDescent="0.2">
      <c r="A169" s="323"/>
      <c r="B169" s="530"/>
      <c r="C169" s="247"/>
      <c r="D169" s="247" t="str">
        <f t="shared" si="73"/>
        <v/>
      </c>
      <c r="E169" s="320" t="str">
        <f t="shared" si="74"/>
        <v>&lt; Error</v>
      </c>
      <c r="F169" s="120">
        <f t="shared" si="56"/>
        <v>0</v>
      </c>
      <c r="G169" s="118">
        <f t="shared" si="57"/>
        <v>157</v>
      </c>
      <c r="H169" s="117"/>
      <c r="I169" s="292"/>
      <c r="J169" s="87"/>
      <c r="K169" s="294"/>
      <c r="L169" s="293"/>
      <c r="M169" s="40"/>
      <c r="N169" s="77"/>
      <c r="O169" s="295"/>
      <c r="P169" s="88"/>
      <c r="Q169" s="88"/>
      <c r="R169" s="104"/>
      <c r="S169" s="730"/>
      <c r="T169" s="88"/>
      <c r="U169" s="88"/>
      <c r="V169" s="88"/>
      <c r="W169" s="89"/>
      <c r="X169" s="87"/>
      <c r="Y169" s="77"/>
      <c r="Z169" s="90"/>
      <c r="AA169" s="96">
        <f t="shared" si="61"/>
        <v>157</v>
      </c>
      <c r="AB169" s="505">
        <f t="shared" si="75"/>
        <v>0</v>
      </c>
      <c r="AC169" s="500">
        <f t="shared" si="62"/>
        <v>0</v>
      </c>
      <c r="AD169" s="159">
        <f t="shared" si="58"/>
        <v>0</v>
      </c>
      <c r="AE169" s="8"/>
      <c r="AF169" s="870" t="str">
        <f t="shared" si="63"/>
        <v xml:space="preserve"> </v>
      </c>
      <c r="AG169" s="32">
        <f t="shared" si="64"/>
        <v>0</v>
      </c>
      <c r="AH169" s="32">
        <f t="shared" si="65"/>
        <v>0</v>
      </c>
      <c r="AR169" s="32">
        <f t="shared" si="66"/>
        <v>0</v>
      </c>
      <c r="AS169" s="32">
        <f t="shared" si="67"/>
        <v>0</v>
      </c>
      <c r="AT169" s="32">
        <f t="shared" si="68"/>
        <v>0</v>
      </c>
      <c r="AU169" s="32">
        <f t="shared" si="69"/>
        <v>0</v>
      </c>
      <c r="AX169" s="254">
        <f t="shared" si="70"/>
        <v>0</v>
      </c>
      <c r="AY169" s="254">
        <f t="shared" si="71"/>
        <v>0</v>
      </c>
      <c r="AZ169" s="32">
        <f t="shared" si="59"/>
        <v>0</v>
      </c>
      <c r="BB169" s="32">
        <f t="shared" si="76"/>
        <v>0</v>
      </c>
      <c r="BC169" s="341">
        <f t="shared" si="77"/>
        <v>0</v>
      </c>
      <c r="BD169" s="95">
        <f t="shared" si="72"/>
        <v>0</v>
      </c>
      <c r="BE169" s="95">
        <f t="shared" si="78"/>
        <v>0</v>
      </c>
      <c r="BF169" s="718">
        <f t="shared" si="60"/>
        <v>0</v>
      </c>
      <c r="BG169" s="79"/>
      <c r="BH169" s="9"/>
      <c r="BJ169" s="32">
        <f t="shared" si="79"/>
        <v>0</v>
      </c>
      <c r="BK169" s="32">
        <f t="shared" si="80"/>
        <v>1</v>
      </c>
      <c r="BL169" s="32">
        <f t="shared" si="81"/>
        <v>0</v>
      </c>
      <c r="BM169" s="32">
        <f t="shared" si="82"/>
        <v>0</v>
      </c>
      <c r="BN169" s="32">
        <f t="shared" si="83"/>
        <v>1</v>
      </c>
    </row>
    <row r="170" spans="1:66" x14ac:dyDescent="0.2">
      <c r="A170" s="323"/>
      <c r="B170" s="530"/>
      <c r="C170" s="247"/>
      <c r="D170" s="247" t="str">
        <f t="shared" si="73"/>
        <v/>
      </c>
      <c r="E170" s="320" t="str">
        <f t="shared" si="74"/>
        <v>&lt; Error</v>
      </c>
      <c r="F170" s="120">
        <f t="shared" si="56"/>
        <v>0</v>
      </c>
      <c r="G170" s="118">
        <f t="shared" si="57"/>
        <v>158</v>
      </c>
      <c r="H170" s="117"/>
      <c r="I170" s="292"/>
      <c r="J170" s="87"/>
      <c r="K170" s="294"/>
      <c r="L170" s="293"/>
      <c r="M170" s="40"/>
      <c r="N170" s="77"/>
      <c r="O170" s="295"/>
      <c r="P170" s="88"/>
      <c r="Q170" s="88"/>
      <c r="R170" s="104"/>
      <c r="S170" s="730"/>
      <c r="T170" s="88"/>
      <c r="U170" s="88"/>
      <c r="V170" s="88"/>
      <c r="W170" s="89"/>
      <c r="X170" s="87"/>
      <c r="Y170" s="77"/>
      <c r="Z170" s="90"/>
      <c r="AA170" s="96">
        <f t="shared" si="61"/>
        <v>158</v>
      </c>
      <c r="AB170" s="505">
        <f t="shared" si="75"/>
        <v>0</v>
      </c>
      <c r="AC170" s="500">
        <f t="shared" si="62"/>
        <v>0</v>
      </c>
      <c r="AD170" s="159">
        <f t="shared" si="58"/>
        <v>0</v>
      </c>
      <c r="AE170" s="8"/>
      <c r="AF170" s="870" t="str">
        <f t="shared" si="63"/>
        <v xml:space="preserve"> </v>
      </c>
      <c r="AG170" s="32">
        <f t="shared" si="64"/>
        <v>0</v>
      </c>
      <c r="AH170" s="32">
        <f t="shared" si="65"/>
        <v>0</v>
      </c>
      <c r="AR170" s="32">
        <f t="shared" si="66"/>
        <v>0</v>
      </c>
      <c r="AS170" s="32">
        <f t="shared" si="67"/>
        <v>0</v>
      </c>
      <c r="AT170" s="32">
        <f t="shared" si="68"/>
        <v>0</v>
      </c>
      <c r="AU170" s="32">
        <f t="shared" si="69"/>
        <v>0</v>
      </c>
      <c r="AX170" s="254">
        <f t="shared" si="70"/>
        <v>0</v>
      </c>
      <c r="AY170" s="254">
        <f t="shared" si="71"/>
        <v>0</v>
      </c>
      <c r="AZ170" s="32">
        <f t="shared" si="59"/>
        <v>0</v>
      </c>
      <c r="BB170" s="32">
        <f t="shared" si="76"/>
        <v>0</v>
      </c>
      <c r="BC170" s="341">
        <f t="shared" si="77"/>
        <v>0</v>
      </c>
      <c r="BD170" s="95">
        <f t="shared" si="72"/>
        <v>0</v>
      </c>
      <c r="BE170" s="95">
        <f t="shared" si="78"/>
        <v>0</v>
      </c>
      <c r="BF170" s="718">
        <f t="shared" si="60"/>
        <v>0</v>
      </c>
      <c r="BG170" s="79"/>
      <c r="BH170" s="9"/>
      <c r="BJ170" s="32">
        <f t="shared" si="79"/>
        <v>0</v>
      </c>
      <c r="BK170" s="32">
        <f t="shared" si="80"/>
        <v>1</v>
      </c>
      <c r="BL170" s="32">
        <f t="shared" si="81"/>
        <v>0</v>
      </c>
      <c r="BM170" s="32">
        <f t="shared" si="82"/>
        <v>0</v>
      </c>
      <c r="BN170" s="32">
        <f t="shared" si="83"/>
        <v>1</v>
      </c>
    </row>
    <row r="171" spans="1:66" x14ac:dyDescent="0.2">
      <c r="A171" s="323"/>
      <c r="B171" s="530"/>
      <c r="C171" s="247"/>
      <c r="D171" s="247" t="str">
        <f t="shared" si="73"/>
        <v/>
      </c>
      <c r="E171" s="320" t="str">
        <f t="shared" si="74"/>
        <v>&lt; Error</v>
      </c>
      <c r="F171" s="120">
        <f t="shared" si="56"/>
        <v>0</v>
      </c>
      <c r="G171" s="118">
        <f t="shared" si="57"/>
        <v>159</v>
      </c>
      <c r="H171" s="117"/>
      <c r="I171" s="292"/>
      <c r="J171" s="87"/>
      <c r="K171" s="294"/>
      <c r="L171" s="293"/>
      <c r="M171" s="40"/>
      <c r="N171" s="77"/>
      <c r="O171" s="295"/>
      <c r="P171" s="88"/>
      <c r="Q171" s="88"/>
      <c r="R171" s="104"/>
      <c r="S171" s="730"/>
      <c r="T171" s="88"/>
      <c r="U171" s="88"/>
      <c r="V171" s="88"/>
      <c r="W171" s="89"/>
      <c r="X171" s="87"/>
      <c r="Y171" s="77"/>
      <c r="Z171" s="90"/>
      <c r="AA171" s="96">
        <f t="shared" si="61"/>
        <v>159</v>
      </c>
      <c r="AB171" s="505">
        <f t="shared" si="75"/>
        <v>0</v>
      </c>
      <c r="AC171" s="500">
        <f t="shared" si="62"/>
        <v>0</v>
      </c>
      <c r="AD171" s="159">
        <f t="shared" si="58"/>
        <v>0</v>
      </c>
      <c r="AE171" s="8"/>
      <c r="AF171" s="870" t="str">
        <f t="shared" si="63"/>
        <v xml:space="preserve"> </v>
      </c>
      <c r="AG171" s="32">
        <f t="shared" si="64"/>
        <v>0</v>
      </c>
      <c r="AH171" s="32">
        <f t="shared" si="65"/>
        <v>0</v>
      </c>
      <c r="AR171" s="32">
        <f t="shared" si="66"/>
        <v>0</v>
      </c>
      <c r="AS171" s="32">
        <f t="shared" si="67"/>
        <v>0</v>
      </c>
      <c r="AT171" s="32">
        <f t="shared" si="68"/>
        <v>0</v>
      </c>
      <c r="AU171" s="32">
        <f t="shared" si="69"/>
        <v>0</v>
      </c>
      <c r="AX171" s="254">
        <f t="shared" si="70"/>
        <v>0</v>
      </c>
      <c r="AY171" s="254">
        <f t="shared" si="71"/>
        <v>0</v>
      </c>
      <c r="AZ171" s="32">
        <f t="shared" si="59"/>
        <v>0</v>
      </c>
      <c r="BB171" s="32">
        <f t="shared" si="76"/>
        <v>0</v>
      </c>
      <c r="BC171" s="341">
        <f t="shared" si="77"/>
        <v>0</v>
      </c>
      <c r="BD171" s="95">
        <f t="shared" si="72"/>
        <v>0</v>
      </c>
      <c r="BE171" s="95">
        <f t="shared" si="78"/>
        <v>0</v>
      </c>
      <c r="BF171" s="718">
        <f t="shared" si="60"/>
        <v>0</v>
      </c>
      <c r="BG171" s="79"/>
      <c r="BH171" s="9"/>
      <c r="BJ171" s="32">
        <f t="shared" si="79"/>
        <v>0</v>
      </c>
      <c r="BK171" s="32">
        <f t="shared" si="80"/>
        <v>1</v>
      </c>
      <c r="BL171" s="32">
        <f t="shared" si="81"/>
        <v>0</v>
      </c>
      <c r="BM171" s="32">
        <f t="shared" si="82"/>
        <v>0</v>
      </c>
      <c r="BN171" s="32">
        <f t="shared" si="83"/>
        <v>1</v>
      </c>
    </row>
    <row r="172" spans="1:66" x14ac:dyDescent="0.2">
      <c r="A172" s="323"/>
      <c r="B172" s="530"/>
      <c r="C172" s="247"/>
      <c r="D172" s="247" t="str">
        <f t="shared" si="73"/>
        <v/>
      </c>
      <c r="E172" s="320" t="str">
        <f t="shared" si="74"/>
        <v>&lt; Error</v>
      </c>
      <c r="F172" s="120">
        <f t="shared" si="56"/>
        <v>0</v>
      </c>
      <c r="G172" s="118">
        <f t="shared" si="57"/>
        <v>160</v>
      </c>
      <c r="H172" s="117"/>
      <c r="I172" s="292"/>
      <c r="J172" s="87"/>
      <c r="K172" s="294"/>
      <c r="L172" s="293"/>
      <c r="M172" s="40"/>
      <c r="N172" s="77"/>
      <c r="O172" s="295"/>
      <c r="P172" s="88"/>
      <c r="Q172" s="88"/>
      <c r="R172" s="104"/>
      <c r="S172" s="730"/>
      <c r="T172" s="88"/>
      <c r="U172" s="88"/>
      <c r="V172" s="88"/>
      <c r="W172" s="89"/>
      <c r="X172" s="87"/>
      <c r="Y172" s="77"/>
      <c r="Z172" s="90"/>
      <c r="AA172" s="96">
        <f t="shared" si="61"/>
        <v>160</v>
      </c>
      <c r="AB172" s="505">
        <f t="shared" si="75"/>
        <v>0</v>
      </c>
      <c r="AC172" s="500">
        <f t="shared" si="62"/>
        <v>0</v>
      </c>
      <c r="AD172" s="159">
        <f t="shared" si="58"/>
        <v>0</v>
      </c>
      <c r="AE172" s="8"/>
      <c r="AF172" s="870" t="str">
        <f t="shared" si="63"/>
        <v xml:space="preserve"> </v>
      </c>
      <c r="AG172" s="32">
        <f t="shared" si="64"/>
        <v>0</v>
      </c>
      <c r="AH172" s="32">
        <f t="shared" si="65"/>
        <v>0</v>
      </c>
      <c r="AR172" s="32">
        <f t="shared" si="66"/>
        <v>0</v>
      </c>
      <c r="AS172" s="32">
        <f t="shared" si="67"/>
        <v>0</v>
      </c>
      <c r="AT172" s="32">
        <f t="shared" si="68"/>
        <v>0</v>
      </c>
      <c r="AU172" s="32">
        <f t="shared" si="69"/>
        <v>0</v>
      </c>
      <c r="AX172" s="254">
        <f t="shared" si="70"/>
        <v>0</v>
      </c>
      <c r="AY172" s="254">
        <f t="shared" si="71"/>
        <v>0</v>
      </c>
      <c r="AZ172" s="32">
        <f t="shared" si="59"/>
        <v>0</v>
      </c>
      <c r="BB172" s="32">
        <f t="shared" si="76"/>
        <v>0</v>
      </c>
      <c r="BC172" s="341">
        <f t="shared" si="77"/>
        <v>0</v>
      </c>
      <c r="BD172" s="95">
        <f t="shared" si="72"/>
        <v>0</v>
      </c>
      <c r="BE172" s="95">
        <f t="shared" si="78"/>
        <v>0</v>
      </c>
      <c r="BF172" s="718">
        <f t="shared" si="60"/>
        <v>0</v>
      </c>
      <c r="BG172" s="79"/>
      <c r="BH172" s="9"/>
      <c r="BJ172" s="32">
        <f t="shared" si="79"/>
        <v>0</v>
      </c>
      <c r="BK172" s="32">
        <f t="shared" si="80"/>
        <v>1</v>
      </c>
      <c r="BL172" s="32">
        <f t="shared" si="81"/>
        <v>0</v>
      </c>
      <c r="BM172" s="32">
        <f t="shared" si="82"/>
        <v>0</v>
      </c>
      <c r="BN172" s="32">
        <f t="shared" si="83"/>
        <v>1</v>
      </c>
    </row>
    <row r="173" spans="1:66" x14ac:dyDescent="0.2">
      <c r="A173" s="323"/>
      <c r="B173" s="530"/>
      <c r="C173" s="247"/>
      <c r="D173" s="247" t="str">
        <f t="shared" si="73"/>
        <v/>
      </c>
      <c r="E173" s="320" t="str">
        <f t="shared" si="74"/>
        <v>&lt; Error</v>
      </c>
      <c r="F173" s="120">
        <f t="shared" si="56"/>
        <v>0</v>
      </c>
      <c r="G173" s="118">
        <f t="shared" si="57"/>
        <v>161</v>
      </c>
      <c r="H173" s="117"/>
      <c r="I173" s="292"/>
      <c r="J173" s="87"/>
      <c r="K173" s="294"/>
      <c r="L173" s="293"/>
      <c r="M173" s="40"/>
      <c r="N173" s="77"/>
      <c r="O173" s="295"/>
      <c r="P173" s="88"/>
      <c r="Q173" s="88"/>
      <c r="R173" s="104"/>
      <c r="S173" s="730"/>
      <c r="T173" s="88"/>
      <c r="U173" s="88"/>
      <c r="V173" s="88"/>
      <c r="W173" s="89"/>
      <c r="X173" s="87"/>
      <c r="Y173" s="77"/>
      <c r="Z173" s="90"/>
      <c r="AA173" s="96">
        <f t="shared" si="61"/>
        <v>161</v>
      </c>
      <c r="AB173" s="505">
        <f t="shared" si="75"/>
        <v>0</v>
      </c>
      <c r="AC173" s="500">
        <f t="shared" si="62"/>
        <v>0</v>
      </c>
      <c r="AD173" s="159">
        <f t="shared" si="58"/>
        <v>0</v>
      </c>
      <c r="AE173" s="8"/>
      <c r="AF173" s="870" t="str">
        <f t="shared" si="63"/>
        <v xml:space="preserve"> </v>
      </c>
      <c r="AG173" s="32">
        <f t="shared" si="64"/>
        <v>0</v>
      </c>
      <c r="AH173" s="32">
        <f t="shared" si="65"/>
        <v>0</v>
      </c>
      <c r="AR173" s="32">
        <f t="shared" si="66"/>
        <v>0</v>
      </c>
      <c r="AS173" s="32">
        <f t="shared" si="67"/>
        <v>0</v>
      </c>
      <c r="AT173" s="32">
        <f t="shared" si="68"/>
        <v>0</v>
      </c>
      <c r="AU173" s="32">
        <f t="shared" si="69"/>
        <v>0</v>
      </c>
      <c r="AX173" s="254">
        <f t="shared" si="70"/>
        <v>0</v>
      </c>
      <c r="AY173" s="254">
        <f t="shared" si="71"/>
        <v>0</v>
      </c>
      <c r="AZ173" s="32">
        <f t="shared" si="59"/>
        <v>0</v>
      </c>
      <c r="BB173" s="32">
        <f t="shared" si="76"/>
        <v>0</v>
      </c>
      <c r="BC173" s="341">
        <f t="shared" si="77"/>
        <v>0</v>
      </c>
      <c r="BD173" s="95">
        <f t="shared" si="72"/>
        <v>0</v>
      </c>
      <c r="BE173" s="95">
        <f t="shared" si="78"/>
        <v>0</v>
      </c>
      <c r="BF173" s="718">
        <f t="shared" si="60"/>
        <v>0</v>
      </c>
      <c r="BG173" s="79"/>
      <c r="BH173" s="9"/>
      <c r="BJ173" s="32">
        <f t="shared" si="79"/>
        <v>0</v>
      </c>
      <c r="BK173" s="32">
        <f t="shared" si="80"/>
        <v>1</v>
      </c>
      <c r="BL173" s="32">
        <f t="shared" si="81"/>
        <v>0</v>
      </c>
      <c r="BM173" s="32">
        <f t="shared" si="82"/>
        <v>0</v>
      </c>
      <c r="BN173" s="32">
        <f t="shared" si="83"/>
        <v>1</v>
      </c>
    </row>
    <row r="174" spans="1:66" x14ac:dyDescent="0.2">
      <c r="A174" s="323"/>
      <c r="B174" s="530"/>
      <c r="C174" s="247"/>
      <c r="D174" s="247" t="str">
        <f t="shared" si="73"/>
        <v/>
      </c>
      <c r="E174" s="320" t="str">
        <f t="shared" si="74"/>
        <v>&lt; Error</v>
      </c>
      <c r="F174" s="120">
        <f t="shared" si="56"/>
        <v>0</v>
      </c>
      <c r="G174" s="118">
        <f t="shared" si="57"/>
        <v>162</v>
      </c>
      <c r="H174" s="117"/>
      <c r="I174" s="292"/>
      <c r="J174" s="87"/>
      <c r="K174" s="294"/>
      <c r="L174" s="293"/>
      <c r="M174" s="40"/>
      <c r="N174" s="77"/>
      <c r="O174" s="295"/>
      <c r="P174" s="88"/>
      <c r="Q174" s="88"/>
      <c r="R174" s="104"/>
      <c r="S174" s="730"/>
      <c r="T174" s="88"/>
      <c r="U174" s="88"/>
      <c r="V174" s="88"/>
      <c r="W174" s="89"/>
      <c r="X174" s="87"/>
      <c r="Y174" s="77"/>
      <c r="Z174" s="90"/>
      <c r="AA174" s="96">
        <f t="shared" si="61"/>
        <v>162</v>
      </c>
      <c r="AB174" s="505">
        <f t="shared" si="75"/>
        <v>0</v>
      </c>
      <c r="AC174" s="500">
        <f t="shared" si="62"/>
        <v>0</v>
      </c>
      <c r="AD174" s="159">
        <f t="shared" si="58"/>
        <v>0</v>
      </c>
      <c r="AE174" s="8"/>
      <c r="AF174" s="870" t="str">
        <f t="shared" si="63"/>
        <v xml:space="preserve"> </v>
      </c>
      <c r="AG174" s="32">
        <f t="shared" si="64"/>
        <v>0</v>
      </c>
      <c r="AH174" s="32">
        <f t="shared" si="65"/>
        <v>0</v>
      </c>
      <c r="AR174" s="32">
        <f t="shared" si="66"/>
        <v>0</v>
      </c>
      <c r="AS174" s="32">
        <f t="shared" si="67"/>
        <v>0</v>
      </c>
      <c r="AT174" s="32">
        <f t="shared" si="68"/>
        <v>0</v>
      </c>
      <c r="AU174" s="32">
        <f t="shared" si="69"/>
        <v>0</v>
      </c>
      <c r="AX174" s="254">
        <f t="shared" si="70"/>
        <v>0</v>
      </c>
      <c r="AY174" s="254">
        <f t="shared" si="71"/>
        <v>0</v>
      </c>
      <c r="AZ174" s="32">
        <f t="shared" si="59"/>
        <v>0</v>
      </c>
      <c r="BB174" s="32">
        <f t="shared" si="76"/>
        <v>0</v>
      </c>
      <c r="BC174" s="341">
        <f t="shared" si="77"/>
        <v>0</v>
      </c>
      <c r="BD174" s="95">
        <f t="shared" si="72"/>
        <v>0</v>
      </c>
      <c r="BE174" s="95">
        <f t="shared" si="78"/>
        <v>0</v>
      </c>
      <c r="BF174" s="718">
        <f t="shared" si="60"/>
        <v>0</v>
      </c>
      <c r="BG174" s="79"/>
      <c r="BH174" s="9"/>
      <c r="BJ174" s="32">
        <f t="shared" si="79"/>
        <v>0</v>
      </c>
      <c r="BK174" s="32">
        <f t="shared" si="80"/>
        <v>1</v>
      </c>
      <c r="BL174" s="32">
        <f t="shared" si="81"/>
        <v>0</v>
      </c>
      <c r="BM174" s="32">
        <f t="shared" si="82"/>
        <v>0</v>
      </c>
      <c r="BN174" s="32">
        <f t="shared" si="83"/>
        <v>1</v>
      </c>
    </row>
    <row r="175" spans="1:66" x14ac:dyDescent="0.2">
      <c r="A175" s="323"/>
      <c r="B175" s="530"/>
      <c r="C175" s="247"/>
      <c r="D175" s="247" t="str">
        <f t="shared" si="73"/>
        <v/>
      </c>
      <c r="E175" s="320" t="str">
        <f t="shared" si="74"/>
        <v>&lt; Error</v>
      </c>
      <c r="F175" s="120">
        <f t="shared" si="56"/>
        <v>0</v>
      </c>
      <c r="G175" s="118">
        <f t="shared" si="57"/>
        <v>163</v>
      </c>
      <c r="H175" s="117"/>
      <c r="I175" s="292"/>
      <c r="J175" s="87"/>
      <c r="K175" s="294"/>
      <c r="L175" s="293"/>
      <c r="M175" s="40"/>
      <c r="N175" s="77"/>
      <c r="O175" s="295"/>
      <c r="P175" s="88"/>
      <c r="Q175" s="88"/>
      <c r="R175" s="104"/>
      <c r="S175" s="730"/>
      <c r="T175" s="88"/>
      <c r="U175" s="88"/>
      <c r="V175" s="88"/>
      <c r="W175" s="89"/>
      <c r="X175" s="87"/>
      <c r="Y175" s="77"/>
      <c r="Z175" s="90"/>
      <c r="AA175" s="96">
        <f t="shared" si="61"/>
        <v>163</v>
      </c>
      <c r="AB175" s="505">
        <f t="shared" si="75"/>
        <v>0</v>
      </c>
      <c r="AC175" s="500">
        <f t="shared" si="62"/>
        <v>0</v>
      </c>
      <c r="AD175" s="159">
        <f t="shared" si="58"/>
        <v>0</v>
      </c>
      <c r="AE175" s="8"/>
      <c r="AF175" s="870" t="str">
        <f t="shared" si="63"/>
        <v xml:space="preserve"> </v>
      </c>
      <c r="AG175" s="32">
        <f t="shared" si="64"/>
        <v>0</v>
      </c>
      <c r="AH175" s="32">
        <f t="shared" si="65"/>
        <v>0</v>
      </c>
      <c r="AR175" s="32">
        <f t="shared" si="66"/>
        <v>0</v>
      </c>
      <c r="AS175" s="32">
        <f t="shared" si="67"/>
        <v>0</v>
      </c>
      <c r="AT175" s="32">
        <f t="shared" si="68"/>
        <v>0</v>
      </c>
      <c r="AU175" s="32">
        <f t="shared" si="69"/>
        <v>0</v>
      </c>
      <c r="AX175" s="254">
        <f t="shared" si="70"/>
        <v>0</v>
      </c>
      <c r="AY175" s="254">
        <f t="shared" si="71"/>
        <v>0</v>
      </c>
      <c r="AZ175" s="32">
        <f t="shared" si="59"/>
        <v>0</v>
      </c>
      <c r="BB175" s="32">
        <f t="shared" si="76"/>
        <v>0</v>
      </c>
      <c r="BC175" s="341">
        <f t="shared" si="77"/>
        <v>0</v>
      </c>
      <c r="BD175" s="95">
        <f t="shared" si="72"/>
        <v>0</v>
      </c>
      <c r="BE175" s="95">
        <f t="shared" si="78"/>
        <v>0</v>
      </c>
      <c r="BF175" s="718">
        <f t="shared" si="60"/>
        <v>0</v>
      </c>
      <c r="BG175" s="79"/>
      <c r="BH175" s="9"/>
      <c r="BJ175" s="32">
        <f t="shared" si="79"/>
        <v>0</v>
      </c>
      <c r="BK175" s="32">
        <f t="shared" si="80"/>
        <v>1</v>
      </c>
      <c r="BL175" s="32">
        <f t="shared" si="81"/>
        <v>0</v>
      </c>
      <c r="BM175" s="32">
        <f t="shared" si="82"/>
        <v>0</v>
      </c>
      <c r="BN175" s="32">
        <f t="shared" si="83"/>
        <v>1</v>
      </c>
    </row>
    <row r="176" spans="1:66" x14ac:dyDescent="0.2">
      <c r="A176" s="323"/>
      <c r="B176" s="530"/>
      <c r="C176" s="247"/>
      <c r="D176" s="247" t="str">
        <f t="shared" si="73"/>
        <v/>
      </c>
      <c r="E176" s="320" t="str">
        <f t="shared" si="74"/>
        <v>&lt; Error</v>
      </c>
      <c r="F176" s="120">
        <f t="shared" si="56"/>
        <v>0</v>
      </c>
      <c r="G176" s="118">
        <f t="shared" si="57"/>
        <v>164</v>
      </c>
      <c r="H176" s="117"/>
      <c r="I176" s="292"/>
      <c r="J176" s="87"/>
      <c r="K176" s="294"/>
      <c r="L176" s="293"/>
      <c r="M176" s="40"/>
      <c r="N176" s="77"/>
      <c r="O176" s="295"/>
      <c r="P176" s="88"/>
      <c r="Q176" s="88"/>
      <c r="R176" s="104"/>
      <c r="S176" s="730"/>
      <c r="T176" s="88"/>
      <c r="U176" s="88"/>
      <c r="V176" s="88"/>
      <c r="W176" s="89"/>
      <c r="X176" s="87"/>
      <c r="Y176" s="77"/>
      <c r="Z176" s="90"/>
      <c r="AA176" s="96">
        <f t="shared" si="61"/>
        <v>164</v>
      </c>
      <c r="AB176" s="505">
        <f t="shared" si="75"/>
        <v>0</v>
      </c>
      <c r="AC176" s="500">
        <f t="shared" si="62"/>
        <v>0</v>
      </c>
      <c r="AD176" s="159">
        <f t="shared" si="58"/>
        <v>0</v>
      </c>
      <c r="AE176" s="8"/>
      <c r="AF176" s="870" t="str">
        <f t="shared" si="63"/>
        <v xml:space="preserve"> </v>
      </c>
      <c r="AG176" s="32">
        <f t="shared" si="64"/>
        <v>0</v>
      </c>
      <c r="AH176" s="32">
        <f t="shared" si="65"/>
        <v>0</v>
      </c>
      <c r="AR176" s="32">
        <f t="shared" si="66"/>
        <v>0</v>
      </c>
      <c r="AS176" s="32">
        <f t="shared" si="67"/>
        <v>0</v>
      </c>
      <c r="AT176" s="32">
        <f t="shared" si="68"/>
        <v>0</v>
      </c>
      <c r="AU176" s="32">
        <f t="shared" si="69"/>
        <v>0</v>
      </c>
      <c r="AX176" s="254">
        <f t="shared" si="70"/>
        <v>0</v>
      </c>
      <c r="AY176" s="254">
        <f t="shared" si="71"/>
        <v>0</v>
      </c>
      <c r="AZ176" s="32">
        <f t="shared" si="59"/>
        <v>0</v>
      </c>
      <c r="BB176" s="32">
        <f t="shared" si="76"/>
        <v>0</v>
      </c>
      <c r="BC176" s="341">
        <f t="shared" si="77"/>
        <v>0</v>
      </c>
      <c r="BD176" s="95">
        <f t="shared" si="72"/>
        <v>0</v>
      </c>
      <c r="BE176" s="95">
        <f t="shared" si="78"/>
        <v>0</v>
      </c>
      <c r="BF176" s="718">
        <f t="shared" si="60"/>
        <v>0</v>
      </c>
      <c r="BG176" s="79"/>
      <c r="BH176" s="9"/>
      <c r="BJ176" s="32">
        <f t="shared" si="79"/>
        <v>0</v>
      </c>
      <c r="BK176" s="32">
        <f t="shared" si="80"/>
        <v>1</v>
      </c>
      <c r="BL176" s="32">
        <f t="shared" si="81"/>
        <v>0</v>
      </c>
      <c r="BM176" s="32">
        <f t="shared" si="82"/>
        <v>0</v>
      </c>
      <c r="BN176" s="32">
        <f t="shared" si="83"/>
        <v>1</v>
      </c>
    </row>
    <row r="177" spans="1:66" x14ac:dyDescent="0.2">
      <c r="A177" s="323"/>
      <c r="B177" s="530"/>
      <c r="C177" s="247"/>
      <c r="D177" s="247" t="str">
        <f t="shared" si="73"/>
        <v/>
      </c>
      <c r="E177" s="320" t="str">
        <f t="shared" si="74"/>
        <v>&lt; Error</v>
      </c>
      <c r="F177" s="120">
        <f t="shared" si="56"/>
        <v>0</v>
      </c>
      <c r="G177" s="118">
        <f t="shared" si="57"/>
        <v>165</v>
      </c>
      <c r="H177" s="117"/>
      <c r="I177" s="292"/>
      <c r="J177" s="87"/>
      <c r="K177" s="294"/>
      <c r="L177" s="293"/>
      <c r="M177" s="40"/>
      <c r="N177" s="77"/>
      <c r="O177" s="295"/>
      <c r="P177" s="88"/>
      <c r="Q177" s="88"/>
      <c r="R177" s="104"/>
      <c r="S177" s="730"/>
      <c r="T177" s="88"/>
      <c r="U177" s="88"/>
      <c r="V177" s="88"/>
      <c r="W177" s="89"/>
      <c r="X177" s="87"/>
      <c r="Y177" s="77"/>
      <c r="Z177" s="90"/>
      <c r="AA177" s="96">
        <f t="shared" si="61"/>
        <v>165</v>
      </c>
      <c r="AB177" s="505">
        <f t="shared" si="75"/>
        <v>0</v>
      </c>
      <c r="AC177" s="500">
        <f t="shared" si="62"/>
        <v>0</v>
      </c>
      <c r="AD177" s="159">
        <f t="shared" si="58"/>
        <v>0</v>
      </c>
      <c r="AE177" s="8"/>
      <c r="AF177" s="870" t="str">
        <f t="shared" si="63"/>
        <v xml:space="preserve"> </v>
      </c>
      <c r="AG177" s="32">
        <f t="shared" si="64"/>
        <v>0</v>
      </c>
      <c r="AH177" s="32">
        <f t="shared" si="65"/>
        <v>0</v>
      </c>
      <c r="AR177" s="32">
        <f t="shared" si="66"/>
        <v>0</v>
      </c>
      <c r="AS177" s="32">
        <f t="shared" si="67"/>
        <v>0</v>
      </c>
      <c r="AT177" s="32">
        <f t="shared" si="68"/>
        <v>0</v>
      </c>
      <c r="AU177" s="32">
        <f t="shared" si="69"/>
        <v>0</v>
      </c>
      <c r="AX177" s="254">
        <f t="shared" si="70"/>
        <v>0</v>
      </c>
      <c r="AY177" s="254">
        <f t="shared" si="71"/>
        <v>0</v>
      </c>
      <c r="AZ177" s="32">
        <f t="shared" si="59"/>
        <v>0</v>
      </c>
      <c r="BB177" s="32">
        <f t="shared" si="76"/>
        <v>0</v>
      </c>
      <c r="BC177" s="341">
        <f t="shared" si="77"/>
        <v>0</v>
      </c>
      <c r="BD177" s="95">
        <f t="shared" si="72"/>
        <v>0</v>
      </c>
      <c r="BE177" s="95">
        <f t="shared" si="78"/>
        <v>0</v>
      </c>
      <c r="BF177" s="718">
        <f t="shared" si="60"/>
        <v>0</v>
      </c>
      <c r="BG177" s="79"/>
      <c r="BH177" s="9"/>
      <c r="BJ177" s="32">
        <f t="shared" si="79"/>
        <v>0</v>
      </c>
      <c r="BK177" s="32">
        <f t="shared" si="80"/>
        <v>1</v>
      </c>
      <c r="BL177" s="32">
        <f t="shared" si="81"/>
        <v>0</v>
      </c>
      <c r="BM177" s="32">
        <f t="shared" si="82"/>
        <v>0</v>
      </c>
      <c r="BN177" s="32">
        <f t="shared" si="83"/>
        <v>1</v>
      </c>
    </row>
    <row r="178" spans="1:66" x14ac:dyDescent="0.2">
      <c r="A178" s="323"/>
      <c r="B178" s="530"/>
      <c r="C178" s="247"/>
      <c r="D178" s="247" t="str">
        <f t="shared" si="73"/>
        <v/>
      </c>
      <c r="E178" s="320" t="str">
        <f t="shared" si="74"/>
        <v>&lt; Error</v>
      </c>
      <c r="F178" s="120">
        <f t="shared" si="56"/>
        <v>0</v>
      </c>
      <c r="G178" s="118">
        <f t="shared" si="57"/>
        <v>166</v>
      </c>
      <c r="H178" s="117"/>
      <c r="I178" s="292"/>
      <c r="J178" s="87"/>
      <c r="K178" s="294"/>
      <c r="L178" s="293"/>
      <c r="M178" s="40"/>
      <c r="N178" s="77"/>
      <c r="O178" s="295"/>
      <c r="P178" s="88"/>
      <c r="Q178" s="88"/>
      <c r="R178" s="104"/>
      <c r="S178" s="730"/>
      <c r="T178" s="88"/>
      <c r="U178" s="88"/>
      <c r="V178" s="88"/>
      <c r="W178" s="89"/>
      <c r="X178" s="87"/>
      <c r="Y178" s="77"/>
      <c r="Z178" s="90"/>
      <c r="AA178" s="96">
        <f t="shared" si="61"/>
        <v>166</v>
      </c>
      <c r="AB178" s="505">
        <f t="shared" si="75"/>
        <v>0</v>
      </c>
      <c r="AC178" s="500">
        <f t="shared" si="62"/>
        <v>0</v>
      </c>
      <c r="AD178" s="159">
        <f t="shared" si="58"/>
        <v>0</v>
      </c>
      <c r="AE178" s="8"/>
      <c r="AF178" s="870" t="str">
        <f t="shared" si="63"/>
        <v xml:space="preserve"> </v>
      </c>
      <c r="AG178" s="32">
        <f t="shared" si="64"/>
        <v>0</v>
      </c>
      <c r="AH178" s="32">
        <f t="shared" si="65"/>
        <v>0</v>
      </c>
      <c r="AR178" s="32">
        <f t="shared" si="66"/>
        <v>0</v>
      </c>
      <c r="AS178" s="32">
        <f t="shared" si="67"/>
        <v>0</v>
      </c>
      <c r="AT178" s="32">
        <f t="shared" si="68"/>
        <v>0</v>
      </c>
      <c r="AU178" s="32">
        <f t="shared" si="69"/>
        <v>0</v>
      </c>
      <c r="AX178" s="254">
        <f t="shared" si="70"/>
        <v>0</v>
      </c>
      <c r="AY178" s="254">
        <f t="shared" si="71"/>
        <v>0</v>
      </c>
      <c r="AZ178" s="32">
        <f t="shared" si="59"/>
        <v>0</v>
      </c>
      <c r="BB178" s="32">
        <f t="shared" si="76"/>
        <v>0</v>
      </c>
      <c r="BC178" s="341">
        <f t="shared" si="77"/>
        <v>0</v>
      </c>
      <c r="BD178" s="95">
        <f t="shared" si="72"/>
        <v>0</v>
      </c>
      <c r="BE178" s="95">
        <f t="shared" si="78"/>
        <v>0</v>
      </c>
      <c r="BF178" s="718">
        <f t="shared" si="60"/>
        <v>0</v>
      </c>
      <c r="BG178" s="79"/>
      <c r="BH178" s="9"/>
      <c r="BJ178" s="32">
        <f t="shared" si="79"/>
        <v>0</v>
      </c>
      <c r="BK178" s="32">
        <f t="shared" si="80"/>
        <v>1</v>
      </c>
      <c r="BL178" s="32">
        <f t="shared" si="81"/>
        <v>0</v>
      </c>
      <c r="BM178" s="32">
        <f t="shared" si="82"/>
        <v>0</v>
      </c>
      <c r="BN178" s="32">
        <f t="shared" si="83"/>
        <v>1</v>
      </c>
    </row>
    <row r="179" spans="1:66" x14ac:dyDescent="0.2">
      <c r="A179" s="323"/>
      <c r="B179" s="530"/>
      <c r="C179" s="247"/>
      <c r="D179" s="247" t="str">
        <f t="shared" si="73"/>
        <v/>
      </c>
      <c r="E179" s="320" t="str">
        <f t="shared" si="74"/>
        <v>&lt; Error</v>
      </c>
      <c r="F179" s="120">
        <f t="shared" si="56"/>
        <v>0</v>
      </c>
      <c r="G179" s="118">
        <f t="shared" si="57"/>
        <v>167</v>
      </c>
      <c r="H179" s="117"/>
      <c r="I179" s="292"/>
      <c r="J179" s="87"/>
      <c r="K179" s="294"/>
      <c r="L179" s="293"/>
      <c r="M179" s="40"/>
      <c r="N179" s="77"/>
      <c r="O179" s="295"/>
      <c r="P179" s="88"/>
      <c r="Q179" s="88"/>
      <c r="R179" s="104"/>
      <c r="S179" s="730"/>
      <c r="T179" s="88"/>
      <c r="U179" s="88"/>
      <c r="V179" s="88"/>
      <c r="W179" s="89"/>
      <c r="X179" s="87"/>
      <c r="Y179" s="77"/>
      <c r="Z179" s="90"/>
      <c r="AA179" s="96">
        <f t="shared" si="61"/>
        <v>167</v>
      </c>
      <c r="AB179" s="505">
        <f t="shared" si="75"/>
        <v>0</v>
      </c>
      <c r="AC179" s="500">
        <f t="shared" si="62"/>
        <v>0</v>
      </c>
      <c r="AD179" s="159">
        <f t="shared" si="58"/>
        <v>0</v>
      </c>
      <c r="AE179" s="8"/>
      <c r="AF179" s="870" t="str">
        <f t="shared" si="63"/>
        <v xml:space="preserve"> </v>
      </c>
      <c r="AG179" s="32">
        <f t="shared" si="64"/>
        <v>0</v>
      </c>
      <c r="AH179" s="32">
        <f t="shared" si="65"/>
        <v>0</v>
      </c>
      <c r="AR179" s="32">
        <f t="shared" si="66"/>
        <v>0</v>
      </c>
      <c r="AS179" s="32">
        <f t="shared" si="67"/>
        <v>0</v>
      </c>
      <c r="AT179" s="32">
        <f t="shared" si="68"/>
        <v>0</v>
      </c>
      <c r="AU179" s="32">
        <f t="shared" si="69"/>
        <v>0</v>
      </c>
      <c r="AX179" s="254">
        <f t="shared" si="70"/>
        <v>0</v>
      </c>
      <c r="AY179" s="254">
        <f t="shared" si="71"/>
        <v>0</v>
      </c>
      <c r="AZ179" s="32">
        <f t="shared" si="59"/>
        <v>0</v>
      </c>
      <c r="BB179" s="32">
        <f t="shared" si="76"/>
        <v>0</v>
      </c>
      <c r="BC179" s="341">
        <f t="shared" si="77"/>
        <v>0</v>
      </c>
      <c r="BD179" s="95">
        <f t="shared" si="72"/>
        <v>0</v>
      </c>
      <c r="BE179" s="95">
        <f t="shared" si="78"/>
        <v>0</v>
      </c>
      <c r="BF179" s="718">
        <f t="shared" si="60"/>
        <v>0</v>
      </c>
      <c r="BG179" s="79"/>
      <c r="BH179" s="9"/>
      <c r="BJ179" s="32">
        <f t="shared" si="79"/>
        <v>0</v>
      </c>
      <c r="BK179" s="32">
        <f t="shared" si="80"/>
        <v>1</v>
      </c>
      <c r="BL179" s="32">
        <f t="shared" si="81"/>
        <v>0</v>
      </c>
      <c r="BM179" s="32">
        <f t="shared" si="82"/>
        <v>0</v>
      </c>
      <c r="BN179" s="32">
        <f t="shared" si="83"/>
        <v>1</v>
      </c>
    </row>
    <row r="180" spans="1:66" x14ac:dyDescent="0.2">
      <c r="A180" s="323"/>
      <c r="B180" s="530"/>
      <c r="C180" s="247"/>
      <c r="D180" s="247" t="str">
        <f t="shared" si="73"/>
        <v/>
      </c>
      <c r="E180" s="320" t="str">
        <f t="shared" si="74"/>
        <v>&lt; Error</v>
      </c>
      <c r="F180" s="120">
        <f t="shared" si="56"/>
        <v>0</v>
      </c>
      <c r="G180" s="118">
        <f t="shared" si="57"/>
        <v>168</v>
      </c>
      <c r="H180" s="117"/>
      <c r="I180" s="292"/>
      <c r="J180" s="87"/>
      <c r="K180" s="294"/>
      <c r="L180" s="293"/>
      <c r="M180" s="40"/>
      <c r="N180" s="77"/>
      <c r="O180" s="295"/>
      <c r="P180" s="88"/>
      <c r="Q180" s="88"/>
      <c r="R180" s="104"/>
      <c r="S180" s="730"/>
      <c r="T180" s="88"/>
      <c r="U180" s="88"/>
      <c r="V180" s="88"/>
      <c r="W180" s="89"/>
      <c r="X180" s="87"/>
      <c r="Y180" s="77"/>
      <c r="Z180" s="90"/>
      <c r="AA180" s="96">
        <f t="shared" si="61"/>
        <v>168</v>
      </c>
      <c r="AB180" s="505">
        <f t="shared" si="75"/>
        <v>0</v>
      </c>
      <c r="AC180" s="500">
        <f t="shared" si="62"/>
        <v>0</v>
      </c>
      <c r="AD180" s="159">
        <f t="shared" si="58"/>
        <v>0</v>
      </c>
      <c r="AE180" s="8"/>
      <c r="AF180" s="870" t="str">
        <f t="shared" si="63"/>
        <v xml:space="preserve"> </v>
      </c>
      <c r="AG180" s="32">
        <f t="shared" si="64"/>
        <v>0</v>
      </c>
      <c r="AH180" s="32">
        <f t="shared" si="65"/>
        <v>0</v>
      </c>
      <c r="AR180" s="32">
        <f t="shared" si="66"/>
        <v>0</v>
      </c>
      <c r="AS180" s="32">
        <f t="shared" si="67"/>
        <v>0</v>
      </c>
      <c r="AT180" s="32">
        <f t="shared" si="68"/>
        <v>0</v>
      </c>
      <c r="AU180" s="32">
        <f t="shared" si="69"/>
        <v>0</v>
      </c>
      <c r="AX180" s="254">
        <f t="shared" si="70"/>
        <v>0</v>
      </c>
      <c r="AY180" s="254">
        <f t="shared" si="71"/>
        <v>0</v>
      </c>
      <c r="AZ180" s="32">
        <f t="shared" si="59"/>
        <v>0</v>
      </c>
      <c r="BB180" s="32">
        <f t="shared" si="76"/>
        <v>0</v>
      </c>
      <c r="BC180" s="341">
        <f t="shared" si="77"/>
        <v>0</v>
      </c>
      <c r="BD180" s="95">
        <f t="shared" si="72"/>
        <v>0</v>
      </c>
      <c r="BE180" s="95">
        <f t="shared" si="78"/>
        <v>0</v>
      </c>
      <c r="BF180" s="718">
        <f t="shared" si="60"/>
        <v>0</v>
      </c>
      <c r="BG180" s="79"/>
      <c r="BH180" s="9"/>
      <c r="BJ180" s="32">
        <f t="shared" si="79"/>
        <v>0</v>
      </c>
      <c r="BK180" s="32">
        <f t="shared" si="80"/>
        <v>1</v>
      </c>
      <c r="BL180" s="32">
        <f t="shared" si="81"/>
        <v>0</v>
      </c>
      <c r="BM180" s="32">
        <f t="shared" si="82"/>
        <v>0</v>
      </c>
      <c r="BN180" s="32">
        <f t="shared" si="83"/>
        <v>1</v>
      </c>
    </row>
    <row r="181" spans="1:66" x14ac:dyDescent="0.2">
      <c r="A181" s="323"/>
      <c r="B181" s="530"/>
      <c r="C181" s="247"/>
      <c r="D181" s="247" t="str">
        <f t="shared" si="73"/>
        <v/>
      </c>
      <c r="E181" s="320" t="str">
        <f t="shared" si="74"/>
        <v>&lt; Error</v>
      </c>
      <c r="F181" s="120">
        <f t="shared" si="56"/>
        <v>0</v>
      </c>
      <c r="G181" s="118">
        <f t="shared" si="57"/>
        <v>169</v>
      </c>
      <c r="H181" s="117"/>
      <c r="I181" s="292"/>
      <c r="J181" s="87"/>
      <c r="K181" s="294"/>
      <c r="L181" s="293"/>
      <c r="M181" s="40"/>
      <c r="N181" s="77"/>
      <c r="O181" s="295"/>
      <c r="P181" s="88"/>
      <c r="Q181" s="88"/>
      <c r="R181" s="104"/>
      <c r="S181" s="730"/>
      <c r="T181" s="88"/>
      <c r="U181" s="88"/>
      <c r="V181" s="88"/>
      <c r="W181" s="89"/>
      <c r="X181" s="87"/>
      <c r="Y181" s="77"/>
      <c r="Z181" s="90"/>
      <c r="AA181" s="96">
        <f t="shared" si="61"/>
        <v>169</v>
      </c>
      <c r="AB181" s="505">
        <f t="shared" si="75"/>
        <v>0</v>
      </c>
      <c r="AC181" s="500">
        <f t="shared" si="62"/>
        <v>0</v>
      </c>
      <c r="AD181" s="159">
        <f t="shared" si="58"/>
        <v>0</v>
      </c>
      <c r="AE181" s="8"/>
      <c r="AF181" s="870" t="str">
        <f t="shared" si="63"/>
        <v xml:space="preserve"> </v>
      </c>
      <c r="AG181" s="32">
        <f t="shared" si="64"/>
        <v>0</v>
      </c>
      <c r="AH181" s="32">
        <f t="shared" si="65"/>
        <v>0</v>
      </c>
      <c r="AR181" s="32">
        <f t="shared" si="66"/>
        <v>0</v>
      </c>
      <c r="AS181" s="32">
        <f t="shared" si="67"/>
        <v>0</v>
      </c>
      <c r="AT181" s="32">
        <f t="shared" si="68"/>
        <v>0</v>
      </c>
      <c r="AU181" s="32">
        <f t="shared" si="69"/>
        <v>0</v>
      </c>
      <c r="AX181" s="254">
        <f t="shared" si="70"/>
        <v>0</v>
      </c>
      <c r="AY181" s="254">
        <f t="shared" si="71"/>
        <v>0</v>
      </c>
      <c r="AZ181" s="32">
        <f t="shared" si="59"/>
        <v>0</v>
      </c>
      <c r="BB181" s="32">
        <f t="shared" si="76"/>
        <v>0</v>
      </c>
      <c r="BC181" s="341">
        <f t="shared" si="77"/>
        <v>0</v>
      </c>
      <c r="BD181" s="95">
        <f t="shared" si="72"/>
        <v>0</v>
      </c>
      <c r="BE181" s="95">
        <f t="shared" si="78"/>
        <v>0</v>
      </c>
      <c r="BF181" s="718">
        <f t="shared" si="60"/>
        <v>0</v>
      </c>
      <c r="BG181" s="79"/>
      <c r="BH181" s="9"/>
      <c r="BJ181" s="32">
        <f t="shared" si="79"/>
        <v>0</v>
      </c>
      <c r="BK181" s="32">
        <f t="shared" si="80"/>
        <v>1</v>
      </c>
      <c r="BL181" s="32">
        <f t="shared" si="81"/>
        <v>0</v>
      </c>
      <c r="BM181" s="32">
        <f t="shared" si="82"/>
        <v>0</v>
      </c>
      <c r="BN181" s="32">
        <f t="shared" si="83"/>
        <v>1</v>
      </c>
    </row>
    <row r="182" spans="1:66" x14ac:dyDescent="0.2">
      <c r="A182" s="323"/>
      <c r="B182" s="530"/>
      <c r="C182" s="247"/>
      <c r="D182" s="247" t="str">
        <f t="shared" si="73"/>
        <v/>
      </c>
      <c r="E182" s="320" t="str">
        <f t="shared" si="74"/>
        <v>&lt; Error</v>
      </c>
      <c r="F182" s="120">
        <f t="shared" si="56"/>
        <v>0</v>
      </c>
      <c r="G182" s="118">
        <f t="shared" si="57"/>
        <v>170</v>
      </c>
      <c r="H182" s="117"/>
      <c r="I182" s="292"/>
      <c r="J182" s="87"/>
      <c r="K182" s="294"/>
      <c r="L182" s="293"/>
      <c r="M182" s="40"/>
      <c r="N182" s="77"/>
      <c r="O182" s="295"/>
      <c r="P182" s="88"/>
      <c r="Q182" s="88"/>
      <c r="R182" s="104"/>
      <c r="S182" s="730"/>
      <c r="T182" s="88"/>
      <c r="U182" s="88"/>
      <c r="V182" s="88"/>
      <c r="W182" s="89"/>
      <c r="X182" s="87"/>
      <c r="Y182" s="77"/>
      <c r="Z182" s="90"/>
      <c r="AA182" s="96">
        <f t="shared" si="61"/>
        <v>170</v>
      </c>
      <c r="AB182" s="505">
        <f t="shared" si="75"/>
        <v>0</v>
      </c>
      <c r="AC182" s="500">
        <f t="shared" si="62"/>
        <v>0</v>
      </c>
      <c r="AD182" s="159">
        <f t="shared" si="58"/>
        <v>0</v>
      </c>
      <c r="AE182" s="8"/>
      <c r="AF182" s="870" t="str">
        <f t="shared" si="63"/>
        <v xml:space="preserve"> </v>
      </c>
      <c r="AG182" s="32">
        <f t="shared" si="64"/>
        <v>0</v>
      </c>
      <c r="AH182" s="32">
        <f t="shared" si="65"/>
        <v>0</v>
      </c>
      <c r="AR182" s="32">
        <f t="shared" si="66"/>
        <v>0</v>
      </c>
      <c r="AS182" s="32">
        <f t="shared" si="67"/>
        <v>0</v>
      </c>
      <c r="AT182" s="32">
        <f t="shared" si="68"/>
        <v>0</v>
      </c>
      <c r="AU182" s="32">
        <f t="shared" si="69"/>
        <v>0</v>
      </c>
      <c r="AX182" s="254">
        <f t="shared" si="70"/>
        <v>0</v>
      </c>
      <c r="AY182" s="254">
        <f t="shared" si="71"/>
        <v>0</v>
      </c>
      <c r="AZ182" s="32">
        <f t="shared" si="59"/>
        <v>0</v>
      </c>
      <c r="BB182" s="32">
        <f t="shared" si="76"/>
        <v>0</v>
      </c>
      <c r="BC182" s="341">
        <f t="shared" si="77"/>
        <v>0</v>
      </c>
      <c r="BD182" s="95">
        <f t="shared" si="72"/>
        <v>0</v>
      </c>
      <c r="BE182" s="95">
        <f t="shared" si="78"/>
        <v>0</v>
      </c>
      <c r="BF182" s="718">
        <f t="shared" si="60"/>
        <v>0</v>
      </c>
      <c r="BG182" s="79"/>
      <c r="BH182" s="9"/>
      <c r="BJ182" s="32">
        <f t="shared" si="79"/>
        <v>0</v>
      </c>
      <c r="BK182" s="32">
        <f t="shared" si="80"/>
        <v>1</v>
      </c>
      <c r="BL182" s="32">
        <f t="shared" si="81"/>
        <v>0</v>
      </c>
      <c r="BM182" s="32">
        <f t="shared" si="82"/>
        <v>0</v>
      </c>
      <c r="BN182" s="32">
        <f t="shared" si="83"/>
        <v>1</v>
      </c>
    </row>
    <row r="183" spans="1:66" x14ac:dyDescent="0.2">
      <c r="A183" s="323"/>
      <c r="B183" s="530"/>
      <c r="C183" s="247"/>
      <c r="D183" s="247" t="str">
        <f t="shared" si="73"/>
        <v/>
      </c>
      <c r="E183" s="320" t="str">
        <f t="shared" si="74"/>
        <v>&lt; Error</v>
      </c>
      <c r="F183" s="120">
        <f t="shared" si="56"/>
        <v>0</v>
      </c>
      <c r="G183" s="118">
        <f t="shared" si="57"/>
        <v>171</v>
      </c>
      <c r="H183" s="117"/>
      <c r="I183" s="292"/>
      <c r="J183" s="87"/>
      <c r="K183" s="294"/>
      <c r="L183" s="293"/>
      <c r="M183" s="40"/>
      <c r="N183" s="77"/>
      <c r="O183" s="295"/>
      <c r="P183" s="88"/>
      <c r="Q183" s="88"/>
      <c r="R183" s="104"/>
      <c r="S183" s="730"/>
      <c r="T183" s="88"/>
      <c r="U183" s="88"/>
      <c r="V183" s="88"/>
      <c r="W183" s="89"/>
      <c r="X183" s="87"/>
      <c r="Y183" s="77"/>
      <c r="Z183" s="90"/>
      <c r="AA183" s="96">
        <f t="shared" si="61"/>
        <v>171</v>
      </c>
      <c r="AB183" s="505">
        <f t="shared" si="75"/>
        <v>0</v>
      </c>
      <c r="AC183" s="500">
        <f t="shared" si="62"/>
        <v>0</v>
      </c>
      <c r="AD183" s="159">
        <f t="shared" si="58"/>
        <v>0</v>
      </c>
      <c r="AE183" s="8"/>
      <c r="AF183" s="870" t="str">
        <f t="shared" si="63"/>
        <v xml:space="preserve"> </v>
      </c>
      <c r="AG183" s="32">
        <f t="shared" si="64"/>
        <v>0</v>
      </c>
      <c r="AH183" s="32">
        <f t="shared" si="65"/>
        <v>0</v>
      </c>
      <c r="AR183" s="32">
        <f t="shared" si="66"/>
        <v>0</v>
      </c>
      <c r="AS183" s="32">
        <f t="shared" si="67"/>
        <v>0</v>
      </c>
      <c r="AT183" s="32">
        <f t="shared" si="68"/>
        <v>0</v>
      </c>
      <c r="AU183" s="32">
        <f t="shared" si="69"/>
        <v>0</v>
      </c>
      <c r="AX183" s="254">
        <f t="shared" si="70"/>
        <v>0</v>
      </c>
      <c r="AY183" s="254">
        <f t="shared" si="71"/>
        <v>0</v>
      </c>
      <c r="AZ183" s="32">
        <f t="shared" si="59"/>
        <v>0</v>
      </c>
      <c r="BB183" s="32">
        <f t="shared" si="76"/>
        <v>0</v>
      </c>
      <c r="BC183" s="341">
        <f t="shared" si="77"/>
        <v>0</v>
      </c>
      <c r="BD183" s="95">
        <f t="shared" si="72"/>
        <v>0</v>
      </c>
      <c r="BE183" s="95">
        <f t="shared" si="78"/>
        <v>0</v>
      </c>
      <c r="BF183" s="718">
        <f t="shared" si="60"/>
        <v>0</v>
      </c>
      <c r="BG183" s="79"/>
      <c r="BH183" s="9"/>
      <c r="BJ183" s="32">
        <f t="shared" si="79"/>
        <v>0</v>
      </c>
      <c r="BK183" s="32">
        <f t="shared" si="80"/>
        <v>1</v>
      </c>
      <c r="BL183" s="32">
        <f t="shared" si="81"/>
        <v>0</v>
      </c>
      <c r="BM183" s="32">
        <f t="shared" si="82"/>
        <v>0</v>
      </c>
      <c r="BN183" s="32">
        <f t="shared" si="83"/>
        <v>1</v>
      </c>
    </row>
    <row r="184" spans="1:66" x14ac:dyDescent="0.2">
      <c r="A184" s="323"/>
      <c r="B184" s="530"/>
      <c r="C184" s="247"/>
      <c r="D184" s="247" t="str">
        <f t="shared" si="73"/>
        <v/>
      </c>
      <c r="E184" s="320" t="str">
        <f t="shared" si="74"/>
        <v>&lt; Error</v>
      </c>
      <c r="F184" s="120">
        <f t="shared" si="56"/>
        <v>0</v>
      </c>
      <c r="G184" s="118">
        <f t="shared" si="57"/>
        <v>172</v>
      </c>
      <c r="H184" s="117"/>
      <c r="I184" s="292"/>
      <c r="J184" s="87"/>
      <c r="K184" s="294"/>
      <c r="L184" s="293"/>
      <c r="M184" s="40"/>
      <c r="N184" s="77"/>
      <c r="O184" s="295"/>
      <c r="P184" s="88"/>
      <c r="Q184" s="88"/>
      <c r="R184" s="104"/>
      <c r="S184" s="730"/>
      <c r="T184" s="88"/>
      <c r="U184" s="88"/>
      <c r="V184" s="88"/>
      <c r="W184" s="89"/>
      <c r="X184" s="87"/>
      <c r="Y184" s="77"/>
      <c r="Z184" s="90"/>
      <c r="AA184" s="96">
        <f t="shared" si="61"/>
        <v>172</v>
      </c>
      <c r="AB184" s="505">
        <f t="shared" si="75"/>
        <v>0</v>
      </c>
      <c r="AC184" s="500">
        <f t="shared" si="62"/>
        <v>0</v>
      </c>
      <c r="AD184" s="159">
        <f t="shared" si="58"/>
        <v>0</v>
      </c>
      <c r="AE184" s="8"/>
      <c r="AF184" s="870" t="str">
        <f t="shared" si="63"/>
        <v xml:space="preserve"> </v>
      </c>
      <c r="AG184" s="32">
        <f t="shared" si="64"/>
        <v>0</v>
      </c>
      <c r="AH184" s="32">
        <f t="shared" si="65"/>
        <v>0</v>
      </c>
      <c r="AR184" s="32">
        <f t="shared" si="66"/>
        <v>0</v>
      </c>
      <c r="AS184" s="32">
        <f t="shared" si="67"/>
        <v>0</v>
      </c>
      <c r="AT184" s="32">
        <f t="shared" si="68"/>
        <v>0</v>
      </c>
      <c r="AU184" s="32">
        <f t="shared" si="69"/>
        <v>0</v>
      </c>
      <c r="AX184" s="254">
        <f t="shared" si="70"/>
        <v>0</v>
      </c>
      <c r="AY184" s="254">
        <f t="shared" si="71"/>
        <v>0</v>
      </c>
      <c r="AZ184" s="32">
        <f t="shared" si="59"/>
        <v>0</v>
      </c>
      <c r="BB184" s="32">
        <f t="shared" si="76"/>
        <v>0</v>
      </c>
      <c r="BC184" s="341">
        <f t="shared" si="77"/>
        <v>0</v>
      </c>
      <c r="BD184" s="95">
        <f t="shared" si="72"/>
        <v>0</v>
      </c>
      <c r="BE184" s="95">
        <f t="shared" si="78"/>
        <v>0</v>
      </c>
      <c r="BF184" s="718">
        <f t="shared" si="60"/>
        <v>0</v>
      </c>
      <c r="BG184" s="79"/>
      <c r="BH184" s="9"/>
      <c r="BJ184" s="32">
        <f t="shared" si="79"/>
        <v>0</v>
      </c>
      <c r="BK184" s="32">
        <f t="shared" si="80"/>
        <v>1</v>
      </c>
      <c r="BL184" s="32">
        <f t="shared" si="81"/>
        <v>0</v>
      </c>
      <c r="BM184" s="32">
        <f t="shared" si="82"/>
        <v>0</v>
      </c>
      <c r="BN184" s="32">
        <f t="shared" si="83"/>
        <v>1</v>
      </c>
    </row>
    <row r="185" spans="1:66" x14ac:dyDescent="0.2">
      <c r="A185" s="323"/>
      <c r="B185" s="530"/>
      <c r="C185" s="247"/>
      <c r="D185" s="247" t="str">
        <f t="shared" si="73"/>
        <v/>
      </c>
      <c r="E185" s="320" t="str">
        <f t="shared" si="74"/>
        <v>&lt; Error</v>
      </c>
      <c r="F185" s="120">
        <f t="shared" si="56"/>
        <v>0</v>
      </c>
      <c r="G185" s="118">
        <f t="shared" si="57"/>
        <v>173</v>
      </c>
      <c r="H185" s="117"/>
      <c r="I185" s="292"/>
      <c r="J185" s="87"/>
      <c r="K185" s="294"/>
      <c r="L185" s="293"/>
      <c r="M185" s="40"/>
      <c r="N185" s="77"/>
      <c r="O185" s="295"/>
      <c r="P185" s="88"/>
      <c r="Q185" s="88"/>
      <c r="R185" s="104"/>
      <c r="S185" s="730"/>
      <c r="T185" s="88"/>
      <c r="U185" s="88"/>
      <c r="V185" s="88"/>
      <c r="W185" s="89"/>
      <c r="X185" s="87"/>
      <c r="Y185" s="77"/>
      <c r="Z185" s="90"/>
      <c r="AA185" s="96">
        <f t="shared" si="61"/>
        <v>173</v>
      </c>
      <c r="AB185" s="505">
        <f t="shared" si="75"/>
        <v>0</v>
      </c>
      <c r="AC185" s="500">
        <f t="shared" si="62"/>
        <v>0</v>
      </c>
      <c r="AD185" s="159">
        <f t="shared" si="58"/>
        <v>0</v>
      </c>
      <c r="AE185" s="8"/>
      <c r="AF185" s="870" t="str">
        <f t="shared" si="63"/>
        <v xml:space="preserve"> </v>
      </c>
      <c r="AG185" s="32">
        <f t="shared" si="64"/>
        <v>0</v>
      </c>
      <c r="AH185" s="32">
        <f t="shared" si="65"/>
        <v>0</v>
      </c>
      <c r="AR185" s="32">
        <f t="shared" si="66"/>
        <v>0</v>
      </c>
      <c r="AS185" s="32">
        <f t="shared" si="67"/>
        <v>0</v>
      </c>
      <c r="AT185" s="32">
        <f t="shared" si="68"/>
        <v>0</v>
      </c>
      <c r="AU185" s="32">
        <f t="shared" si="69"/>
        <v>0</v>
      </c>
      <c r="AX185" s="254">
        <f t="shared" si="70"/>
        <v>0</v>
      </c>
      <c r="AY185" s="254">
        <f t="shared" si="71"/>
        <v>0</v>
      </c>
      <c r="AZ185" s="32">
        <f t="shared" si="59"/>
        <v>0</v>
      </c>
      <c r="BB185" s="32">
        <f t="shared" si="76"/>
        <v>0</v>
      </c>
      <c r="BC185" s="341">
        <f t="shared" si="77"/>
        <v>0</v>
      </c>
      <c r="BD185" s="95">
        <f t="shared" si="72"/>
        <v>0</v>
      </c>
      <c r="BE185" s="95">
        <f t="shared" si="78"/>
        <v>0</v>
      </c>
      <c r="BF185" s="718">
        <f t="shared" si="60"/>
        <v>0</v>
      </c>
      <c r="BG185" s="79"/>
      <c r="BH185" s="9"/>
      <c r="BJ185" s="32">
        <f t="shared" si="79"/>
        <v>0</v>
      </c>
      <c r="BK185" s="32">
        <f t="shared" si="80"/>
        <v>1</v>
      </c>
      <c r="BL185" s="32">
        <f t="shared" si="81"/>
        <v>0</v>
      </c>
      <c r="BM185" s="32">
        <f t="shared" si="82"/>
        <v>0</v>
      </c>
      <c r="BN185" s="32">
        <f t="shared" si="83"/>
        <v>1</v>
      </c>
    </row>
    <row r="186" spans="1:66" x14ac:dyDescent="0.2">
      <c r="A186" s="323"/>
      <c r="B186" s="530"/>
      <c r="C186" s="247"/>
      <c r="D186" s="247" t="str">
        <f t="shared" si="73"/>
        <v/>
      </c>
      <c r="E186" s="320" t="str">
        <f t="shared" si="74"/>
        <v>&lt; Error</v>
      </c>
      <c r="F186" s="120">
        <f t="shared" si="56"/>
        <v>0</v>
      </c>
      <c r="G186" s="118">
        <f t="shared" si="57"/>
        <v>174</v>
      </c>
      <c r="H186" s="117"/>
      <c r="I186" s="292"/>
      <c r="J186" s="87"/>
      <c r="K186" s="294"/>
      <c r="L186" s="293"/>
      <c r="M186" s="40"/>
      <c r="N186" s="77"/>
      <c r="O186" s="295"/>
      <c r="P186" s="88"/>
      <c r="Q186" s="88"/>
      <c r="R186" s="104"/>
      <c r="S186" s="730"/>
      <c r="T186" s="88"/>
      <c r="U186" s="88"/>
      <c r="V186" s="88"/>
      <c r="W186" s="89"/>
      <c r="X186" s="87"/>
      <c r="Y186" s="77"/>
      <c r="Z186" s="90"/>
      <c r="AA186" s="96">
        <f t="shared" si="61"/>
        <v>174</v>
      </c>
      <c r="AB186" s="505">
        <f t="shared" si="75"/>
        <v>0</v>
      </c>
      <c r="AC186" s="500">
        <f t="shared" si="62"/>
        <v>0</v>
      </c>
      <c r="AD186" s="159">
        <f t="shared" si="58"/>
        <v>0</v>
      </c>
      <c r="AE186" s="8"/>
      <c r="AF186" s="870" t="str">
        <f t="shared" si="63"/>
        <v xml:space="preserve"> </v>
      </c>
      <c r="AG186" s="32">
        <f t="shared" si="64"/>
        <v>0</v>
      </c>
      <c r="AH186" s="32">
        <f t="shared" si="65"/>
        <v>0</v>
      </c>
      <c r="AR186" s="32">
        <f t="shared" si="66"/>
        <v>0</v>
      </c>
      <c r="AS186" s="32">
        <f t="shared" si="67"/>
        <v>0</v>
      </c>
      <c r="AT186" s="32">
        <f t="shared" si="68"/>
        <v>0</v>
      </c>
      <c r="AU186" s="32">
        <f t="shared" si="69"/>
        <v>0</v>
      </c>
      <c r="AX186" s="254">
        <f t="shared" si="70"/>
        <v>0</v>
      </c>
      <c r="AY186" s="254">
        <f t="shared" si="71"/>
        <v>0</v>
      </c>
      <c r="AZ186" s="32">
        <f t="shared" si="59"/>
        <v>0</v>
      </c>
      <c r="BB186" s="32">
        <f t="shared" si="76"/>
        <v>0</v>
      </c>
      <c r="BC186" s="341">
        <f t="shared" si="77"/>
        <v>0</v>
      </c>
      <c r="BD186" s="95">
        <f t="shared" si="72"/>
        <v>0</v>
      </c>
      <c r="BE186" s="95">
        <f t="shared" si="78"/>
        <v>0</v>
      </c>
      <c r="BF186" s="718">
        <f t="shared" si="60"/>
        <v>0</v>
      </c>
      <c r="BG186" s="79"/>
      <c r="BH186" s="9"/>
      <c r="BJ186" s="32">
        <f t="shared" si="79"/>
        <v>0</v>
      </c>
      <c r="BK186" s="32">
        <f t="shared" si="80"/>
        <v>1</v>
      </c>
      <c r="BL186" s="32">
        <f t="shared" si="81"/>
        <v>0</v>
      </c>
      <c r="BM186" s="32">
        <f t="shared" si="82"/>
        <v>0</v>
      </c>
      <c r="BN186" s="32">
        <f t="shared" si="83"/>
        <v>1</v>
      </c>
    </row>
    <row r="187" spans="1:66" x14ac:dyDescent="0.2">
      <c r="A187" s="323"/>
      <c r="B187" s="530"/>
      <c r="C187" s="247"/>
      <c r="D187" s="247" t="str">
        <f t="shared" si="73"/>
        <v/>
      </c>
      <c r="E187" s="320" t="str">
        <f t="shared" si="74"/>
        <v>&lt; Error</v>
      </c>
      <c r="F187" s="120">
        <f t="shared" si="56"/>
        <v>0</v>
      </c>
      <c r="G187" s="118">
        <f t="shared" si="57"/>
        <v>175</v>
      </c>
      <c r="H187" s="117"/>
      <c r="I187" s="292"/>
      <c r="J187" s="87"/>
      <c r="K187" s="294"/>
      <c r="L187" s="293"/>
      <c r="M187" s="40"/>
      <c r="N187" s="77"/>
      <c r="O187" s="295"/>
      <c r="P187" s="88"/>
      <c r="Q187" s="88"/>
      <c r="R187" s="104"/>
      <c r="S187" s="730"/>
      <c r="T187" s="88"/>
      <c r="U187" s="88"/>
      <c r="V187" s="88"/>
      <c r="W187" s="89"/>
      <c r="X187" s="87"/>
      <c r="Y187" s="77"/>
      <c r="Z187" s="90"/>
      <c r="AA187" s="96">
        <f t="shared" si="61"/>
        <v>175</v>
      </c>
      <c r="AB187" s="505">
        <f t="shared" si="75"/>
        <v>0</v>
      </c>
      <c r="AC187" s="500">
        <f t="shared" si="62"/>
        <v>0</v>
      </c>
      <c r="AD187" s="159">
        <f t="shared" si="58"/>
        <v>0</v>
      </c>
      <c r="AE187" s="8"/>
      <c r="AF187" s="870" t="str">
        <f t="shared" si="63"/>
        <v xml:space="preserve"> </v>
      </c>
      <c r="AG187" s="32">
        <f t="shared" si="64"/>
        <v>0</v>
      </c>
      <c r="AH187" s="32">
        <f t="shared" si="65"/>
        <v>0</v>
      </c>
      <c r="AR187" s="32">
        <f t="shared" si="66"/>
        <v>0</v>
      </c>
      <c r="AS187" s="32">
        <f t="shared" si="67"/>
        <v>0</v>
      </c>
      <c r="AT187" s="32">
        <f t="shared" si="68"/>
        <v>0</v>
      </c>
      <c r="AU187" s="32">
        <f t="shared" si="69"/>
        <v>0</v>
      </c>
      <c r="AX187" s="254">
        <f t="shared" si="70"/>
        <v>0</v>
      </c>
      <c r="AY187" s="254">
        <f t="shared" si="71"/>
        <v>0</v>
      </c>
      <c r="AZ187" s="32">
        <f t="shared" si="59"/>
        <v>0</v>
      </c>
      <c r="BB187" s="32">
        <f t="shared" si="76"/>
        <v>0</v>
      </c>
      <c r="BC187" s="341">
        <f t="shared" si="77"/>
        <v>0</v>
      </c>
      <c r="BD187" s="95">
        <f t="shared" si="72"/>
        <v>0</v>
      </c>
      <c r="BE187" s="95">
        <f t="shared" si="78"/>
        <v>0</v>
      </c>
      <c r="BF187" s="718">
        <f t="shared" si="60"/>
        <v>0</v>
      </c>
      <c r="BG187" s="79"/>
      <c r="BH187" s="9"/>
      <c r="BJ187" s="32">
        <f t="shared" si="79"/>
        <v>0</v>
      </c>
      <c r="BK187" s="32">
        <f t="shared" si="80"/>
        <v>1</v>
      </c>
      <c r="BL187" s="32">
        <f t="shared" si="81"/>
        <v>0</v>
      </c>
      <c r="BM187" s="32">
        <f t="shared" si="82"/>
        <v>0</v>
      </c>
      <c r="BN187" s="32">
        <f t="shared" si="83"/>
        <v>1</v>
      </c>
    </row>
    <row r="188" spans="1:66" x14ac:dyDescent="0.2">
      <c r="A188" s="323"/>
      <c r="B188" s="530"/>
      <c r="C188" s="247"/>
      <c r="D188" s="247" t="str">
        <f t="shared" si="73"/>
        <v/>
      </c>
      <c r="E188" s="320" t="str">
        <f t="shared" si="74"/>
        <v>&lt; Error</v>
      </c>
      <c r="F188" s="120">
        <f t="shared" si="56"/>
        <v>0</v>
      </c>
      <c r="G188" s="118">
        <f t="shared" si="57"/>
        <v>176</v>
      </c>
      <c r="H188" s="117"/>
      <c r="I188" s="292"/>
      <c r="J188" s="87"/>
      <c r="K188" s="294"/>
      <c r="L188" s="293"/>
      <c r="M188" s="40"/>
      <c r="N188" s="77"/>
      <c r="O188" s="295"/>
      <c r="P188" s="88"/>
      <c r="Q188" s="88"/>
      <c r="R188" s="104"/>
      <c r="S188" s="730"/>
      <c r="T188" s="88"/>
      <c r="U188" s="88"/>
      <c r="V188" s="88"/>
      <c r="W188" s="89"/>
      <c r="X188" s="87"/>
      <c r="Y188" s="77"/>
      <c r="Z188" s="90"/>
      <c r="AA188" s="96">
        <f t="shared" si="61"/>
        <v>176</v>
      </c>
      <c r="AB188" s="505">
        <f t="shared" si="75"/>
        <v>0</v>
      </c>
      <c r="AC188" s="500">
        <f t="shared" si="62"/>
        <v>0</v>
      </c>
      <c r="AD188" s="159">
        <f t="shared" si="58"/>
        <v>0</v>
      </c>
      <c r="AE188" s="8"/>
      <c r="AF188" s="870" t="str">
        <f t="shared" si="63"/>
        <v xml:space="preserve"> </v>
      </c>
      <c r="AG188" s="32">
        <f t="shared" si="64"/>
        <v>0</v>
      </c>
      <c r="AH188" s="32">
        <f t="shared" si="65"/>
        <v>0</v>
      </c>
      <c r="AR188" s="32">
        <f t="shared" si="66"/>
        <v>0</v>
      </c>
      <c r="AS188" s="32">
        <f t="shared" si="67"/>
        <v>0</v>
      </c>
      <c r="AT188" s="32">
        <f t="shared" si="68"/>
        <v>0</v>
      </c>
      <c r="AU188" s="32">
        <f t="shared" si="69"/>
        <v>0</v>
      </c>
      <c r="AX188" s="254">
        <f t="shared" si="70"/>
        <v>0</v>
      </c>
      <c r="AY188" s="254">
        <f t="shared" si="71"/>
        <v>0</v>
      </c>
      <c r="AZ188" s="32">
        <f t="shared" si="59"/>
        <v>0</v>
      </c>
      <c r="BB188" s="32">
        <f t="shared" si="76"/>
        <v>0</v>
      </c>
      <c r="BC188" s="341">
        <f t="shared" si="77"/>
        <v>0</v>
      </c>
      <c r="BD188" s="95">
        <f t="shared" si="72"/>
        <v>0</v>
      </c>
      <c r="BE188" s="95">
        <f t="shared" si="78"/>
        <v>0</v>
      </c>
      <c r="BF188" s="718">
        <f t="shared" si="60"/>
        <v>0</v>
      </c>
      <c r="BG188" s="79"/>
      <c r="BH188" s="9"/>
      <c r="BJ188" s="32">
        <f t="shared" si="79"/>
        <v>0</v>
      </c>
      <c r="BK188" s="32">
        <f t="shared" si="80"/>
        <v>1</v>
      </c>
      <c r="BL188" s="32">
        <f t="shared" si="81"/>
        <v>0</v>
      </c>
      <c r="BM188" s="32">
        <f t="shared" si="82"/>
        <v>0</v>
      </c>
      <c r="BN188" s="32">
        <f t="shared" si="83"/>
        <v>1</v>
      </c>
    </row>
    <row r="189" spans="1:66" x14ac:dyDescent="0.2">
      <c r="A189" s="323"/>
      <c r="B189" s="530"/>
      <c r="C189" s="247"/>
      <c r="D189" s="247" t="str">
        <f t="shared" si="73"/>
        <v/>
      </c>
      <c r="E189" s="320" t="str">
        <f t="shared" si="74"/>
        <v>&lt; Error</v>
      </c>
      <c r="F189" s="120">
        <f t="shared" si="56"/>
        <v>0</v>
      </c>
      <c r="G189" s="118">
        <f t="shared" si="57"/>
        <v>177</v>
      </c>
      <c r="H189" s="117"/>
      <c r="I189" s="292"/>
      <c r="J189" s="87"/>
      <c r="K189" s="294"/>
      <c r="L189" s="293"/>
      <c r="M189" s="40"/>
      <c r="N189" s="77"/>
      <c r="O189" s="295"/>
      <c r="P189" s="88"/>
      <c r="Q189" s="88"/>
      <c r="R189" s="104"/>
      <c r="S189" s="730"/>
      <c r="T189" s="88"/>
      <c r="U189" s="88"/>
      <c r="V189" s="88"/>
      <c r="W189" s="89"/>
      <c r="X189" s="87"/>
      <c r="Y189" s="77"/>
      <c r="Z189" s="90"/>
      <c r="AA189" s="96">
        <f t="shared" si="61"/>
        <v>177</v>
      </c>
      <c r="AB189" s="505">
        <f t="shared" si="75"/>
        <v>0</v>
      </c>
      <c r="AC189" s="500">
        <f t="shared" si="62"/>
        <v>0</v>
      </c>
      <c r="AD189" s="159">
        <f t="shared" si="58"/>
        <v>0</v>
      </c>
      <c r="AE189" s="8"/>
      <c r="AF189" s="870" t="str">
        <f t="shared" si="63"/>
        <v xml:space="preserve"> </v>
      </c>
      <c r="AG189" s="32">
        <f t="shared" si="64"/>
        <v>0</v>
      </c>
      <c r="AH189" s="32">
        <f t="shared" si="65"/>
        <v>0</v>
      </c>
      <c r="AR189" s="32">
        <f t="shared" si="66"/>
        <v>0</v>
      </c>
      <c r="AS189" s="32">
        <f t="shared" si="67"/>
        <v>0</v>
      </c>
      <c r="AT189" s="32">
        <f t="shared" si="68"/>
        <v>0</v>
      </c>
      <c r="AU189" s="32">
        <f t="shared" si="69"/>
        <v>0</v>
      </c>
      <c r="AX189" s="254">
        <f t="shared" si="70"/>
        <v>0</v>
      </c>
      <c r="AY189" s="254">
        <f t="shared" si="71"/>
        <v>0</v>
      </c>
      <c r="AZ189" s="32">
        <f t="shared" si="59"/>
        <v>0</v>
      </c>
      <c r="BB189" s="32">
        <f t="shared" si="76"/>
        <v>0</v>
      </c>
      <c r="BC189" s="341">
        <f t="shared" si="77"/>
        <v>0</v>
      </c>
      <c r="BD189" s="95">
        <f t="shared" si="72"/>
        <v>0</v>
      </c>
      <c r="BE189" s="95">
        <f t="shared" si="78"/>
        <v>0</v>
      </c>
      <c r="BF189" s="718">
        <f t="shared" si="60"/>
        <v>0</v>
      </c>
      <c r="BG189" s="79"/>
      <c r="BH189" s="9"/>
      <c r="BJ189" s="32">
        <f t="shared" si="79"/>
        <v>0</v>
      </c>
      <c r="BK189" s="32">
        <f t="shared" si="80"/>
        <v>1</v>
      </c>
      <c r="BL189" s="32">
        <f t="shared" si="81"/>
        <v>0</v>
      </c>
      <c r="BM189" s="32">
        <f t="shared" si="82"/>
        <v>0</v>
      </c>
      <c r="BN189" s="32">
        <f t="shared" si="83"/>
        <v>1</v>
      </c>
    </row>
    <row r="190" spans="1:66" x14ac:dyDescent="0.2">
      <c r="A190" s="323"/>
      <c r="B190" s="530"/>
      <c r="C190" s="247"/>
      <c r="D190" s="247" t="str">
        <f t="shared" si="73"/>
        <v/>
      </c>
      <c r="E190" s="320" t="str">
        <f t="shared" si="74"/>
        <v>&lt; Error</v>
      </c>
      <c r="F190" s="120">
        <f t="shared" si="56"/>
        <v>0</v>
      </c>
      <c r="G190" s="118">
        <f t="shared" si="57"/>
        <v>178</v>
      </c>
      <c r="H190" s="117"/>
      <c r="I190" s="292"/>
      <c r="J190" s="87"/>
      <c r="K190" s="294"/>
      <c r="L190" s="293"/>
      <c r="M190" s="40"/>
      <c r="N190" s="77"/>
      <c r="O190" s="295"/>
      <c r="P190" s="88"/>
      <c r="Q190" s="88"/>
      <c r="R190" s="104"/>
      <c r="S190" s="730"/>
      <c r="T190" s="88"/>
      <c r="U190" s="88"/>
      <c r="V190" s="88"/>
      <c r="W190" s="89"/>
      <c r="X190" s="87"/>
      <c r="Y190" s="77"/>
      <c r="Z190" s="90"/>
      <c r="AA190" s="96">
        <f t="shared" si="61"/>
        <v>178</v>
      </c>
      <c r="AB190" s="505">
        <f t="shared" si="75"/>
        <v>0</v>
      </c>
      <c r="AC190" s="500">
        <f t="shared" si="62"/>
        <v>0</v>
      </c>
      <c r="AD190" s="159">
        <f t="shared" si="58"/>
        <v>0</v>
      </c>
      <c r="AE190" s="8"/>
      <c r="AF190" s="870" t="str">
        <f t="shared" si="63"/>
        <v xml:space="preserve"> </v>
      </c>
      <c r="AG190" s="32">
        <f t="shared" si="64"/>
        <v>0</v>
      </c>
      <c r="AH190" s="32">
        <f t="shared" si="65"/>
        <v>0</v>
      </c>
      <c r="AR190" s="32">
        <f t="shared" si="66"/>
        <v>0</v>
      </c>
      <c r="AS190" s="32">
        <f t="shared" si="67"/>
        <v>0</v>
      </c>
      <c r="AT190" s="32">
        <f t="shared" si="68"/>
        <v>0</v>
      </c>
      <c r="AU190" s="32">
        <f t="shared" si="69"/>
        <v>0</v>
      </c>
      <c r="AX190" s="254">
        <f t="shared" si="70"/>
        <v>0</v>
      </c>
      <c r="AY190" s="254">
        <f t="shared" si="71"/>
        <v>0</v>
      </c>
      <c r="AZ190" s="32">
        <f t="shared" si="59"/>
        <v>0</v>
      </c>
      <c r="BB190" s="32">
        <f t="shared" si="76"/>
        <v>0</v>
      </c>
      <c r="BC190" s="341">
        <f t="shared" si="77"/>
        <v>0</v>
      </c>
      <c r="BD190" s="95">
        <f t="shared" si="72"/>
        <v>0</v>
      </c>
      <c r="BE190" s="95">
        <f t="shared" si="78"/>
        <v>0</v>
      </c>
      <c r="BF190" s="718">
        <f t="shared" si="60"/>
        <v>0</v>
      </c>
      <c r="BG190" s="79"/>
      <c r="BH190" s="9"/>
      <c r="BJ190" s="32">
        <f t="shared" si="79"/>
        <v>0</v>
      </c>
      <c r="BK190" s="32">
        <f t="shared" si="80"/>
        <v>1</v>
      </c>
      <c r="BL190" s="32">
        <f t="shared" si="81"/>
        <v>0</v>
      </c>
      <c r="BM190" s="32">
        <f t="shared" si="82"/>
        <v>0</v>
      </c>
      <c r="BN190" s="32">
        <f t="shared" si="83"/>
        <v>1</v>
      </c>
    </row>
    <row r="191" spans="1:66" x14ac:dyDescent="0.2">
      <c r="A191" s="323"/>
      <c r="B191" s="530"/>
      <c r="C191" s="247"/>
      <c r="D191" s="247" t="str">
        <f t="shared" si="73"/>
        <v/>
      </c>
      <c r="E191" s="320" t="str">
        <f t="shared" si="74"/>
        <v>&lt; Error</v>
      </c>
      <c r="F191" s="120">
        <f t="shared" si="56"/>
        <v>0</v>
      </c>
      <c r="G191" s="118">
        <f t="shared" si="57"/>
        <v>179</v>
      </c>
      <c r="H191" s="117"/>
      <c r="I191" s="292"/>
      <c r="J191" s="87"/>
      <c r="K191" s="294"/>
      <c r="L191" s="293"/>
      <c r="M191" s="40"/>
      <c r="N191" s="77"/>
      <c r="O191" s="295"/>
      <c r="P191" s="88"/>
      <c r="Q191" s="88"/>
      <c r="R191" s="104"/>
      <c r="S191" s="730"/>
      <c r="T191" s="88"/>
      <c r="U191" s="88"/>
      <c r="V191" s="88"/>
      <c r="W191" s="89"/>
      <c r="X191" s="87"/>
      <c r="Y191" s="77"/>
      <c r="Z191" s="90"/>
      <c r="AA191" s="96">
        <f t="shared" si="61"/>
        <v>179</v>
      </c>
      <c r="AB191" s="505">
        <f t="shared" si="75"/>
        <v>0</v>
      </c>
      <c r="AC191" s="500">
        <f t="shared" si="62"/>
        <v>0</v>
      </c>
      <c r="AD191" s="159">
        <f t="shared" si="58"/>
        <v>0</v>
      </c>
      <c r="AE191" s="8"/>
      <c r="AF191" s="870" t="str">
        <f t="shared" si="63"/>
        <v xml:space="preserve"> </v>
      </c>
      <c r="AG191" s="32">
        <f t="shared" si="64"/>
        <v>0</v>
      </c>
      <c r="AH191" s="32">
        <f t="shared" si="65"/>
        <v>0</v>
      </c>
      <c r="AR191" s="32">
        <f t="shared" si="66"/>
        <v>0</v>
      </c>
      <c r="AS191" s="32">
        <f t="shared" si="67"/>
        <v>0</v>
      </c>
      <c r="AT191" s="32">
        <f t="shared" si="68"/>
        <v>0</v>
      </c>
      <c r="AU191" s="32">
        <f t="shared" si="69"/>
        <v>0</v>
      </c>
      <c r="AX191" s="254">
        <f t="shared" si="70"/>
        <v>0</v>
      </c>
      <c r="AY191" s="254">
        <f t="shared" si="71"/>
        <v>0</v>
      </c>
      <c r="AZ191" s="32">
        <f t="shared" si="59"/>
        <v>0</v>
      </c>
      <c r="BB191" s="32">
        <f t="shared" si="76"/>
        <v>0</v>
      </c>
      <c r="BC191" s="341">
        <f t="shared" si="77"/>
        <v>0</v>
      </c>
      <c r="BD191" s="95">
        <f t="shared" si="72"/>
        <v>0</v>
      </c>
      <c r="BE191" s="95">
        <f t="shared" si="78"/>
        <v>0</v>
      </c>
      <c r="BF191" s="718">
        <f t="shared" si="60"/>
        <v>0</v>
      </c>
      <c r="BG191" s="79"/>
      <c r="BH191" s="9"/>
      <c r="BJ191" s="32">
        <f t="shared" si="79"/>
        <v>0</v>
      </c>
      <c r="BK191" s="32">
        <f t="shared" si="80"/>
        <v>1</v>
      </c>
      <c r="BL191" s="32">
        <f t="shared" si="81"/>
        <v>0</v>
      </c>
      <c r="BM191" s="32">
        <f t="shared" si="82"/>
        <v>0</v>
      </c>
      <c r="BN191" s="32">
        <f t="shared" si="83"/>
        <v>1</v>
      </c>
    </row>
    <row r="192" spans="1:66" x14ac:dyDescent="0.2">
      <c r="A192" s="323"/>
      <c r="B192" s="530"/>
      <c r="C192" s="247"/>
      <c r="D192" s="247" t="str">
        <f t="shared" si="73"/>
        <v/>
      </c>
      <c r="E192" s="320" t="str">
        <f t="shared" si="74"/>
        <v>&lt; Error</v>
      </c>
      <c r="F192" s="120">
        <f t="shared" si="56"/>
        <v>0</v>
      </c>
      <c r="G192" s="118">
        <f t="shared" si="57"/>
        <v>180</v>
      </c>
      <c r="H192" s="117"/>
      <c r="I192" s="292"/>
      <c r="J192" s="87"/>
      <c r="K192" s="294"/>
      <c r="L192" s="293"/>
      <c r="M192" s="40"/>
      <c r="N192" s="77"/>
      <c r="O192" s="295"/>
      <c r="P192" s="88"/>
      <c r="Q192" s="88"/>
      <c r="R192" s="104"/>
      <c r="S192" s="730"/>
      <c r="T192" s="88"/>
      <c r="U192" s="88"/>
      <c r="V192" s="88"/>
      <c r="W192" s="89"/>
      <c r="X192" s="87"/>
      <c r="Y192" s="77"/>
      <c r="Z192" s="90"/>
      <c r="AA192" s="96">
        <f t="shared" si="61"/>
        <v>180</v>
      </c>
      <c r="AB192" s="505">
        <f t="shared" si="75"/>
        <v>0</v>
      </c>
      <c r="AC192" s="500">
        <f t="shared" si="62"/>
        <v>0</v>
      </c>
      <c r="AD192" s="159">
        <f t="shared" si="58"/>
        <v>0</v>
      </c>
      <c r="AE192" s="8"/>
      <c r="AF192" s="870" t="str">
        <f t="shared" si="63"/>
        <v xml:space="preserve"> </v>
      </c>
      <c r="AG192" s="32">
        <f t="shared" si="64"/>
        <v>0</v>
      </c>
      <c r="AH192" s="32">
        <f t="shared" si="65"/>
        <v>0</v>
      </c>
      <c r="AR192" s="32">
        <f t="shared" si="66"/>
        <v>0</v>
      </c>
      <c r="AS192" s="32">
        <f t="shared" si="67"/>
        <v>0</v>
      </c>
      <c r="AT192" s="32">
        <f t="shared" si="68"/>
        <v>0</v>
      </c>
      <c r="AU192" s="32">
        <f t="shared" si="69"/>
        <v>0</v>
      </c>
      <c r="AX192" s="254">
        <f t="shared" si="70"/>
        <v>0</v>
      </c>
      <c r="AY192" s="254">
        <f t="shared" si="71"/>
        <v>0</v>
      </c>
      <c r="AZ192" s="32">
        <f t="shared" si="59"/>
        <v>0</v>
      </c>
      <c r="BB192" s="32">
        <f t="shared" si="76"/>
        <v>0</v>
      </c>
      <c r="BC192" s="341">
        <f t="shared" si="77"/>
        <v>0</v>
      </c>
      <c r="BD192" s="95">
        <f t="shared" si="72"/>
        <v>0</v>
      </c>
      <c r="BE192" s="95">
        <f t="shared" si="78"/>
        <v>0</v>
      </c>
      <c r="BF192" s="718">
        <f t="shared" si="60"/>
        <v>0</v>
      </c>
      <c r="BG192" s="79"/>
      <c r="BH192" s="9"/>
      <c r="BJ192" s="32">
        <f t="shared" si="79"/>
        <v>0</v>
      </c>
      <c r="BK192" s="32">
        <f t="shared" si="80"/>
        <v>1</v>
      </c>
      <c r="BL192" s="32">
        <f t="shared" si="81"/>
        <v>0</v>
      </c>
      <c r="BM192" s="32">
        <f t="shared" si="82"/>
        <v>0</v>
      </c>
      <c r="BN192" s="32">
        <f t="shared" si="83"/>
        <v>1</v>
      </c>
    </row>
    <row r="193" spans="1:66" x14ac:dyDescent="0.2">
      <c r="A193" s="323"/>
      <c r="B193" s="530"/>
      <c r="C193" s="247"/>
      <c r="D193" s="247" t="str">
        <f t="shared" si="73"/>
        <v/>
      </c>
      <c r="E193" s="320" t="str">
        <f t="shared" si="74"/>
        <v>&lt; Error</v>
      </c>
      <c r="F193" s="120">
        <f t="shared" si="56"/>
        <v>0</v>
      </c>
      <c r="G193" s="118">
        <f t="shared" si="57"/>
        <v>181</v>
      </c>
      <c r="H193" s="117"/>
      <c r="I193" s="292"/>
      <c r="J193" s="87"/>
      <c r="K193" s="294"/>
      <c r="L193" s="293"/>
      <c r="M193" s="40"/>
      <c r="N193" s="77"/>
      <c r="O193" s="295"/>
      <c r="P193" s="88"/>
      <c r="Q193" s="88"/>
      <c r="R193" s="104"/>
      <c r="S193" s="730"/>
      <c r="T193" s="88"/>
      <c r="U193" s="88"/>
      <c r="V193" s="88"/>
      <c r="W193" s="89"/>
      <c r="X193" s="87"/>
      <c r="Y193" s="77"/>
      <c r="Z193" s="90"/>
      <c r="AA193" s="96">
        <f t="shared" si="61"/>
        <v>181</v>
      </c>
      <c r="AB193" s="505">
        <f t="shared" si="75"/>
        <v>0</v>
      </c>
      <c r="AC193" s="500">
        <f t="shared" si="62"/>
        <v>0</v>
      </c>
      <c r="AD193" s="159">
        <f t="shared" si="58"/>
        <v>0</v>
      </c>
      <c r="AE193" s="8"/>
      <c r="AF193" s="870" t="str">
        <f t="shared" si="63"/>
        <v xml:space="preserve"> </v>
      </c>
      <c r="AG193" s="32">
        <f t="shared" si="64"/>
        <v>0</v>
      </c>
      <c r="AH193" s="32">
        <f t="shared" si="65"/>
        <v>0</v>
      </c>
      <c r="AR193" s="32">
        <f t="shared" si="66"/>
        <v>0</v>
      </c>
      <c r="AS193" s="32">
        <f t="shared" si="67"/>
        <v>0</v>
      </c>
      <c r="AT193" s="32">
        <f t="shared" si="68"/>
        <v>0</v>
      </c>
      <c r="AU193" s="32">
        <f t="shared" si="69"/>
        <v>0</v>
      </c>
      <c r="AX193" s="254">
        <f t="shared" si="70"/>
        <v>0</v>
      </c>
      <c r="AY193" s="254">
        <f t="shared" si="71"/>
        <v>0</v>
      </c>
      <c r="AZ193" s="32">
        <f t="shared" si="59"/>
        <v>0</v>
      </c>
      <c r="BB193" s="32">
        <f t="shared" si="76"/>
        <v>0</v>
      </c>
      <c r="BC193" s="341">
        <f t="shared" si="77"/>
        <v>0</v>
      </c>
      <c r="BD193" s="95">
        <f t="shared" si="72"/>
        <v>0</v>
      </c>
      <c r="BE193" s="95">
        <f t="shared" si="78"/>
        <v>0</v>
      </c>
      <c r="BF193" s="718">
        <f t="shared" si="60"/>
        <v>0</v>
      </c>
      <c r="BG193" s="79"/>
      <c r="BH193" s="9"/>
      <c r="BJ193" s="32">
        <f t="shared" si="79"/>
        <v>0</v>
      </c>
      <c r="BK193" s="32">
        <f t="shared" si="80"/>
        <v>1</v>
      </c>
      <c r="BL193" s="32">
        <f t="shared" si="81"/>
        <v>0</v>
      </c>
      <c r="BM193" s="32">
        <f t="shared" si="82"/>
        <v>0</v>
      </c>
      <c r="BN193" s="32">
        <f t="shared" si="83"/>
        <v>1</v>
      </c>
    </row>
    <row r="194" spans="1:66" x14ac:dyDescent="0.2">
      <c r="A194" s="323"/>
      <c r="B194" s="530"/>
      <c r="C194" s="247"/>
      <c r="D194" s="247" t="str">
        <f t="shared" si="73"/>
        <v/>
      </c>
      <c r="E194" s="320" t="str">
        <f t="shared" si="74"/>
        <v>&lt; Error</v>
      </c>
      <c r="F194" s="120">
        <f t="shared" si="56"/>
        <v>0</v>
      </c>
      <c r="G194" s="118">
        <f t="shared" si="57"/>
        <v>182</v>
      </c>
      <c r="H194" s="117"/>
      <c r="I194" s="292"/>
      <c r="J194" s="87"/>
      <c r="K194" s="294"/>
      <c r="L194" s="293"/>
      <c r="M194" s="40"/>
      <c r="N194" s="77"/>
      <c r="O194" s="295"/>
      <c r="P194" s="88"/>
      <c r="Q194" s="88"/>
      <c r="R194" s="104"/>
      <c r="S194" s="730"/>
      <c r="T194" s="88"/>
      <c r="U194" s="88"/>
      <c r="V194" s="88"/>
      <c r="W194" s="89"/>
      <c r="X194" s="87"/>
      <c r="Y194" s="77"/>
      <c r="Z194" s="90"/>
      <c r="AA194" s="96">
        <f t="shared" si="61"/>
        <v>182</v>
      </c>
      <c r="AB194" s="505">
        <f t="shared" si="75"/>
        <v>0</v>
      </c>
      <c r="AC194" s="500">
        <f t="shared" si="62"/>
        <v>0</v>
      </c>
      <c r="AD194" s="159">
        <f t="shared" si="58"/>
        <v>0</v>
      </c>
      <c r="AE194" s="8"/>
      <c r="AF194" s="870" t="str">
        <f t="shared" si="63"/>
        <v xml:space="preserve"> </v>
      </c>
      <c r="AG194" s="32">
        <f t="shared" si="64"/>
        <v>0</v>
      </c>
      <c r="AH194" s="32">
        <f t="shared" si="65"/>
        <v>0</v>
      </c>
      <c r="AR194" s="32">
        <f t="shared" si="66"/>
        <v>0</v>
      </c>
      <c r="AS194" s="32">
        <f t="shared" si="67"/>
        <v>0</v>
      </c>
      <c r="AT194" s="32">
        <f t="shared" si="68"/>
        <v>0</v>
      </c>
      <c r="AU194" s="32">
        <f t="shared" si="69"/>
        <v>0</v>
      </c>
      <c r="AX194" s="254">
        <f t="shared" si="70"/>
        <v>0</v>
      </c>
      <c r="AY194" s="254">
        <f t="shared" si="71"/>
        <v>0</v>
      </c>
      <c r="AZ194" s="32">
        <f t="shared" si="59"/>
        <v>0</v>
      </c>
      <c r="BB194" s="32">
        <f t="shared" si="76"/>
        <v>0</v>
      </c>
      <c r="BC194" s="341">
        <f t="shared" si="77"/>
        <v>0</v>
      </c>
      <c r="BD194" s="95">
        <f t="shared" si="72"/>
        <v>0</v>
      </c>
      <c r="BE194" s="95">
        <f t="shared" si="78"/>
        <v>0</v>
      </c>
      <c r="BF194" s="718">
        <f t="shared" si="60"/>
        <v>0</v>
      </c>
      <c r="BG194" s="79"/>
      <c r="BH194" s="9"/>
      <c r="BJ194" s="32">
        <f t="shared" si="79"/>
        <v>0</v>
      </c>
      <c r="BK194" s="32">
        <f t="shared" si="80"/>
        <v>1</v>
      </c>
      <c r="BL194" s="32">
        <f t="shared" si="81"/>
        <v>0</v>
      </c>
      <c r="BM194" s="32">
        <f t="shared" si="82"/>
        <v>0</v>
      </c>
      <c r="BN194" s="32">
        <f t="shared" si="83"/>
        <v>1</v>
      </c>
    </row>
    <row r="195" spans="1:66" x14ac:dyDescent="0.2">
      <c r="A195" s="323"/>
      <c r="B195" s="530"/>
      <c r="C195" s="247"/>
      <c r="D195" s="247" t="str">
        <f t="shared" si="73"/>
        <v/>
      </c>
      <c r="E195" s="320" t="str">
        <f t="shared" si="74"/>
        <v>&lt; Error</v>
      </c>
      <c r="F195" s="120">
        <f t="shared" si="56"/>
        <v>0</v>
      </c>
      <c r="G195" s="118">
        <f t="shared" si="57"/>
        <v>183</v>
      </c>
      <c r="H195" s="117"/>
      <c r="I195" s="292"/>
      <c r="J195" s="87"/>
      <c r="K195" s="294"/>
      <c r="L195" s="293"/>
      <c r="M195" s="40"/>
      <c r="N195" s="77"/>
      <c r="O195" s="295"/>
      <c r="P195" s="88"/>
      <c r="Q195" s="88"/>
      <c r="R195" s="104"/>
      <c r="S195" s="730"/>
      <c r="T195" s="88"/>
      <c r="U195" s="88"/>
      <c r="V195" s="88"/>
      <c r="W195" s="89"/>
      <c r="X195" s="87"/>
      <c r="Y195" s="77"/>
      <c r="Z195" s="90"/>
      <c r="AA195" s="96">
        <f t="shared" si="61"/>
        <v>183</v>
      </c>
      <c r="AB195" s="505">
        <f t="shared" si="75"/>
        <v>0</v>
      </c>
      <c r="AC195" s="500">
        <f t="shared" si="62"/>
        <v>0</v>
      </c>
      <c r="AD195" s="159">
        <f t="shared" si="58"/>
        <v>0</v>
      </c>
      <c r="AE195" s="8"/>
      <c r="AF195" s="870" t="str">
        <f t="shared" si="63"/>
        <v xml:space="preserve"> </v>
      </c>
      <c r="AG195" s="32">
        <f t="shared" si="64"/>
        <v>0</v>
      </c>
      <c r="AH195" s="32">
        <f t="shared" si="65"/>
        <v>0</v>
      </c>
      <c r="AR195" s="32">
        <f t="shared" si="66"/>
        <v>0</v>
      </c>
      <c r="AS195" s="32">
        <f t="shared" si="67"/>
        <v>0</v>
      </c>
      <c r="AT195" s="32">
        <f t="shared" si="68"/>
        <v>0</v>
      </c>
      <c r="AU195" s="32">
        <f t="shared" si="69"/>
        <v>0</v>
      </c>
      <c r="AX195" s="254">
        <f t="shared" si="70"/>
        <v>0</v>
      </c>
      <c r="AY195" s="254">
        <f t="shared" si="71"/>
        <v>0</v>
      </c>
      <c r="AZ195" s="32">
        <f t="shared" si="59"/>
        <v>0</v>
      </c>
      <c r="BB195" s="32">
        <f t="shared" si="76"/>
        <v>0</v>
      </c>
      <c r="BC195" s="341">
        <f t="shared" si="77"/>
        <v>0</v>
      </c>
      <c r="BD195" s="95">
        <f t="shared" si="72"/>
        <v>0</v>
      </c>
      <c r="BE195" s="95">
        <f t="shared" si="78"/>
        <v>0</v>
      </c>
      <c r="BF195" s="718">
        <f t="shared" si="60"/>
        <v>0</v>
      </c>
      <c r="BG195" s="79"/>
      <c r="BH195" s="9"/>
      <c r="BJ195" s="32">
        <f t="shared" si="79"/>
        <v>0</v>
      </c>
      <c r="BK195" s="32">
        <f t="shared" si="80"/>
        <v>1</v>
      </c>
      <c r="BL195" s="32">
        <f t="shared" si="81"/>
        <v>0</v>
      </c>
      <c r="BM195" s="32">
        <f t="shared" si="82"/>
        <v>0</v>
      </c>
      <c r="BN195" s="32">
        <f t="shared" si="83"/>
        <v>1</v>
      </c>
    </row>
    <row r="196" spans="1:66" x14ac:dyDescent="0.2">
      <c r="A196" s="323"/>
      <c r="B196" s="530"/>
      <c r="C196" s="247"/>
      <c r="D196" s="247" t="str">
        <f t="shared" si="73"/>
        <v/>
      </c>
      <c r="E196" s="320" t="str">
        <f t="shared" si="74"/>
        <v>&lt; Error</v>
      </c>
      <c r="F196" s="120">
        <f t="shared" si="56"/>
        <v>0</v>
      </c>
      <c r="G196" s="118">
        <f t="shared" si="57"/>
        <v>184</v>
      </c>
      <c r="H196" s="117"/>
      <c r="I196" s="292"/>
      <c r="J196" s="87"/>
      <c r="K196" s="294"/>
      <c r="L196" s="293"/>
      <c r="M196" s="40"/>
      <c r="N196" s="77"/>
      <c r="O196" s="295"/>
      <c r="P196" s="88"/>
      <c r="Q196" s="88"/>
      <c r="R196" s="104"/>
      <c r="S196" s="730"/>
      <c r="T196" s="88"/>
      <c r="U196" s="88"/>
      <c r="V196" s="88"/>
      <c r="W196" s="89"/>
      <c r="X196" s="87"/>
      <c r="Y196" s="77"/>
      <c r="Z196" s="90"/>
      <c r="AA196" s="96">
        <f t="shared" si="61"/>
        <v>184</v>
      </c>
      <c r="AB196" s="505">
        <f t="shared" si="75"/>
        <v>0</v>
      </c>
      <c r="AC196" s="500">
        <f t="shared" si="62"/>
        <v>0</v>
      </c>
      <c r="AD196" s="159">
        <f t="shared" si="58"/>
        <v>0</v>
      </c>
      <c r="AE196" s="8"/>
      <c r="AF196" s="870" t="str">
        <f t="shared" si="63"/>
        <v xml:space="preserve"> </v>
      </c>
      <c r="AG196" s="32">
        <f t="shared" si="64"/>
        <v>0</v>
      </c>
      <c r="AH196" s="32">
        <f t="shared" si="65"/>
        <v>0</v>
      </c>
      <c r="AR196" s="32">
        <f t="shared" si="66"/>
        <v>0</v>
      </c>
      <c r="AS196" s="32">
        <f t="shared" si="67"/>
        <v>0</v>
      </c>
      <c r="AT196" s="32">
        <f t="shared" si="68"/>
        <v>0</v>
      </c>
      <c r="AU196" s="32">
        <f t="shared" si="69"/>
        <v>0</v>
      </c>
      <c r="AX196" s="254">
        <f t="shared" si="70"/>
        <v>0</v>
      </c>
      <c r="AY196" s="254">
        <f t="shared" si="71"/>
        <v>0</v>
      </c>
      <c r="AZ196" s="32">
        <f t="shared" si="59"/>
        <v>0</v>
      </c>
      <c r="BB196" s="32">
        <f t="shared" si="76"/>
        <v>0</v>
      </c>
      <c r="BC196" s="341">
        <f t="shared" si="77"/>
        <v>0</v>
      </c>
      <c r="BD196" s="95">
        <f t="shared" si="72"/>
        <v>0</v>
      </c>
      <c r="BE196" s="95">
        <f t="shared" si="78"/>
        <v>0</v>
      </c>
      <c r="BF196" s="718">
        <f t="shared" si="60"/>
        <v>0</v>
      </c>
      <c r="BG196" s="79"/>
      <c r="BH196" s="9"/>
      <c r="BJ196" s="32">
        <f t="shared" si="79"/>
        <v>0</v>
      </c>
      <c r="BK196" s="32">
        <f t="shared" si="80"/>
        <v>1</v>
      </c>
      <c r="BL196" s="32">
        <f t="shared" si="81"/>
        <v>0</v>
      </c>
      <c r="BM196" s="32">
        <f t="shared" si="82"/>
        <v>0</v>
      </c>
      <c r="BN196" s="32">
        <f t="shared" si="83"/>
        <v>1</v>
      </c>
    </row>
    <row r="197" spans="1:66" x14ac:dyDescent="0.2">
      <c r="A197" s="323"/>
      <c r="B197" s="530"/>
      <c r="C197" s="247"/>
      <c r="D197" s="247" t="str">
        <f t="shared" si="73"/>
        <v/>
      </c>
      <c r="E197" s="320" t="str">
        <f t="shared" si="74"/>
        <v>&lt; Error</v>
      </c>
      <c r="F197" s="120">
        <f t="shared" si="56"/>
        <v>0</v>
      </c>
      <c r="G197" s="118">
        <f t="shared" si="57"/>
        <v>185</v>
      </c>
      <c r="H197" s="117"/>
      <c r="I197" s="292"/>
      <c r="J197" s="87"/>
      <c r="K197" s="294"/>
      <c r="L197" s="293"/>
      <c r="M197" s="40"/>
      <c r="N197" s="77"/>
      <c r="O197" s="295"/>
      <c r="P197" s="88"/>
      <c r="Q197" s="88"/>
      <c r="R197" s="104"/>
      <c r="S197" s="730"/>
      <c r="T197" s="88"/>
      <c r="U197" s="88"/>
      <c r="V197" s="88"/>
      <c r="W197" s="89"/>
      <c r="X197" s="87"/>
      <c r="Y197" s="77"/>
      <c r="Z197" s="90"/>
      <c r="AA197" s="96">
        <f t="shared" si="61"/>
        <v>185</v>
      </c>
      <c r="AB197" s="505">
        <f t="shared" si="75"/>
        <v>0</v>
      </c>
      <c r="AC197" s="500">
        <f t="shared" si="62"/>
        <v>0</v>
      </c>
      <c r="AD197" s="159">
        <f t="shared" si="58"/>
        <v>0</v>
      </c>
      <c r="AE197" s="8"/>
      <c r="AF197" s="870" t="str">
        <f t="shared" si="63"/>
        <v xml:space="preserve"> </v>
      </c>
      <c r="AG197" s="32">
        <f t="shared" si="64"/>
        <v>0</v>
      </c>
      <c r="AH197" s="32">
        <f t="shared" si="65"/>
        <v>0</v>
      </c>
      <c r="AR197" s="32">
        <f t="shared" si="66"/>
        <v>0</v>
      </c>
      <c r="AS197" s="32">
        <f t="shared" si="67"/>
        <v>0</v>
      </c>
      <c r="AT197" s="32">
        <f t="shared" si="68"/>
        <v>0</v>
      </c>
      <c r="AU197" s="32">
        <f t="shared" si="69"/>
        <v>0</v>
      </c>
      <c r="AX197" s="254">
        <f t="shared" si="70"/>
        <v>0</v>
      </c>
      <c r="AY197" s="254">
        <f t="shared" si="71"/>
        <v>0</v>
      </c>
      <c r="AZ197" s="32">
        <f t="shared" si="59"/>
        <v>0</v>
      </c>
      <c r="BB197" s="32">
        <f t="shared" si="76"/>
        <v>0</v>
      </c>
      <c r="BC197" s="341">
        <f t="shared" si="77"/>
        <v>0</v>
      </c>
      <c r="BD197" s="95">
        <f t="shared" si="72"/>
        <v>0</v>
      </c>
      <c r="BE197" s="95">
        <f t="shared" si="78"/>
        <v>0</v>
      </c>
      <c r="BF197" s="718">
        <f t="shared" si="60"/>
        <v>0</v>
      </c>
      <c r="BG197" s="79"/>
      <c r="BH197" s="9"/>
      <c r="BJ197" s="32">
        <f t="shared" si="79"/>
        <v>0</v>
      </c>
      <c r="BK197" s="32">
        <f t="shared" si="80"/>
        <v>1</v>
      </c>
      <c r="BL197" s="32">
        <f t="shared" si="81"/>
        <v>0</v>
      </c>
      <c r="BM197" s="32">
        <f t="shared" si="82"/>
        <v>0</v>
      </c>
      <c r="BN197" s="32">
        <f t="shared" si="83"/>
        <v>1</v>
      </c>
    </row>
    <row r="198" spans="1:66" x14ac:dyDescent="0.2">
      <c r="A198" s="323"/>
      <c r="B198" s="530"/>
      <c r="C198" s="247"/>
      <c r="D198" s="247" t="str">
        <f t="shared" si="73"/>
        <v/>
      </c>
      <c r="E198" s="320" t="str">
        <f t="shared" si="74"/>
        <v>&lt; Error</v>
      </c>
      <c r="F198" s="120">
        <f t="shared" si="56"/>
        <v>0</v>
      </c>
      <c r="G198" s="118">
        <f t="shared" si="57"/>
        <v>186</v>
      </c>
      <c r="H198" s="117"/>
      <c r="I198" s="292"/>
      <c r="J198" s="87"/>
      <c r="K198" s="294"/>
      <c r="L198" s="293"/>
      <c r="M198" s="40"/>
      <c r="N198" s="77"/>
      <c r="O198" s="295"/>
      <c r="P198" s="88"/>
      <c r="Q198" s="88"/>
      <c r="R198" s="104"/>
      <c r="S198" s="730"/>
      <c r="T198" s="88"/>
      <c r="U198" s="88"/>
      <c r="V198" s="88"/>
      <c r="W198" s="89"/>
      <c r="X198" s="87"/>
      <c r="Y198" s="77"/>
      <c r="Z198" s="90"/>
      <c r="AA198" s="96">
        <f t="shared" si="61"/>
        <v>186</v>
      </c>
      <c r="AB198" s="505">
        <f t="shared" si="75"/>
        <v>0</v>
      </c>
      <c r="AC198" s="500">
        <f t="shared" si="62"/>
        <v>0</v>
      </c>
      <c r="AD198" s="159">
        <f t="shared" si="58"/>
        <v>0</v>
      </c>
      <c r="AE198" s="8"/>
      <c r="AF198" s="870" t="str">
        <f t="shared" si="63"/>
        <v xml:space="preserve"> </v>
      </c>
      <c r="AG198" s="32">
        <f t="shared" si="64"/>
        <v>0</v>
      </c>
      <c r="AH198" s="32">
        <f t="shared" si="65"/>
        <v>0</v>
      </c>
      <c r="AR198" s="32">
        <f t="shared" si="66"/>
        <v>0</v>
      </c>
      <c r="AS198" s="32">
        <f t="shared" si="67"/>
        <v>0</v>
      </c>
      <c r="AT198" s="32">
        <f t="shared" si="68"/>
        <v>0</v>
      </c>
      <c r="AU198" s="32">
        <f t="shared" si="69"/>
        <v>0</v>
      </c>
      <c r="AX198" s="254">
        <f t="shared" si="70"/>
        <v>0</v>
      </c>
      <c r="AY198" s="254">
        <f t="shared" si="71"/>
        <v>0</v>
      </c>
      <c r="AZ198" s="32">
        <f t="shared" si="59"/>
        <v>0</v>
      </c>
      <c r="BB198" s="32">
        <f t="shared" si="76"/>
        <v>0</v>
      </c>
      <c r="BC198" s="341">
        <f t="shared" si="77"/>
        <v>0</v>
      </c>
      <c r="BD198" s="95">
        <f t="shared" si="72"/>
        <v>0</v>
      </c>
      <c r="BE198" s="95">
        <f t="shared" si="78"/>
        <v>0</v>
      </c>
      <c r="BF198" s="718">
        <f t="shared" si="60"/>
        <v>0</v>
      </c>
      <c r="BG198" s="79"/>
      <c r="BH198" s="9"/>
      <c r="BJ198" s="32">
        <f t="shared" si="79"/>
        <v>0</v>
      </c>
      <c r="BK198" s="32">
        <f t="shared" si="80"/>
        <v>1</v>
      </c>
      <c r="BL198" s="32">
        <f t="shared" si="81"/>
        <v>0</v>
      </c>
      <c r="BM198" s="32">
        <f t="shared" si="82"/>
        <v>0</v>
      </c>
      <c r="BN198" s="32">
        <f t="shared" si="83"/>
        <v>1</v>
      </c>
    </row>
    <row r="199" spans="1:66" x14ac:dyDescent="0.2">
      <c r="A199" s="323"/>
      <c r="B199" s="530"/>
      <c r="C199" s="247"/>
      <c r="D199" s="247" t="str">
        <f t="shared" si="73"/>
        <v/>
      </c>
      <c r="E199" s="320" t="str">
        <f t="shared" si="74"/>
        <v>&lt; Error</v>
      </c>
      <c r="F199" s="120">
        <f t="shared" si="56"/>
        <v>0</v>
      </c>
      <c r="G199" s="118">
        <f t="shared" si="57"/>
        <v>187</v>
      </c>
      <c r="H199" s="117"/>
      <c r="I199" s="292"/>
      <c r="J199" s="87"/>
      <c r="K199" s="294"/>
      <c r="L199" s="293"/>
      <c r="M199" s="40"/>
      <c r="N199" s="77"/>
      <c r="O199" s="295"/>
      <c r="P199" s="88"/>
      <c r="Q199" s="88"/>
      <c r="R199" s="104"/>
      <c r="S199" s="730"/>
      <c r="T199" s="88"/>
      <c r="U199" s="88"/>
      <c r="V199" s="88"/>
      <c r="W199" s="89"/>
      <c r="X199" s="87"/>
      <c r="Y199" s="77"/>
      <c r="Z199" s="90"/>
      <c r="AA199" s="96">
        <f t="shared" si="61"/>
        <v>187</v>
      </c>
      <c r="AB199" s="505">
        <f t="shared" si="75"/>
        <v>0</v>
      </c>
      <c r="AC199" s="500">
        <f t="shared" si="62"/>
        <v>0</v>
      </c>
      <c r="AD199" s="159">
        <f t="shared" si="58"/>
        <v>0</v>
      </c>
      <c r="AE199" s="8"/>
      <c r="AF199" s="870" t="str">
        <f t="shared" si="63"/>
        <v xml:space="preserve"> </v>
      </c>
      <c r="AG199" s="32">
        <f t="shared" si="64"/>
        <v>0</v>
      </c>
      <c r="AH199" s="32">
        <f t="shared" si="65"/>
        <v>0</v>
      </c>
      <c r="AR199" s="32">
        <f t="shared" si="66"/>
        <v>0</v>
      </c>
      <c r="AS199" s="32">
        <f t="shared" si="67"/>
        <v>0</v>
      </c>
      <c r="AT199" s="32">
        <f t="shared" si="68"/>
        <v>0</v>
      </c>
      <c r="AU199" s="32">
        <f t="shared" si="69"/>
        <v>0</v>
      </c>
      <c r="AX199" s="254">
        <f t="shared" si="70"/>
        <v>0</v>
      </c>
      <c r="AY199" s="254">
        <f t="shared" si="71"/>
        <v>0</v>
      </c>
      <c r="AZ199" s="32">
        <f t="shared" si="59"/>
        <v>0</v>
      </c>
      <c r="BB199" s="32">
        <f t="shared" si="76"/>
        <v>0</v>
      </c>
      <c r="BC199" s="341">
        <f t="shared" si="77"/>
        <v>0</v>
      </c>
      <c r="BD199" s="95">
        <f t="shared" si="72"/>
        <v>0</v>
      </c>
      <c r="BE199" s="95">
        <f t="shared" si="78"/>
        <v>0</v>
      </c>
      <c r="BF199" s="718">
        <f t="shared" si="60"/>
        <v>0</v>
      </c>
      <c r="BG199" s="79"/>
      <c r="BH199" s="9"/>
      <c r="BJ199" s="32">
        <f t="shared" si="79"/>
        <v>0</v>
      </c>
      <c r="BK199" s="32">
        <f t="shared" si="80"/>
        <v>1</v>
      </c>
      <c r="BL199" s="32">
        <f t="shared" si="81"/>
        <v>0</v>
      </c>
      <c r="BM199" s="32">
        <f t="shared" si="82"/>
        <v>0</v>
      </c>
      <c r="BN199" s="32">
        <f t="shared" si="83"/>
        <v>1</v>
      </c>
    </row>
    <row r="200" spans="1:66" x14ac:dyDescent="0.2">
      <c r="A200" s="323"/>
      <c r="B200" s="530"/>
      <c r="C200" s="247"/>
      <c r="D200" s="247" t="str">
        <f t="shared" si="73"/>
        <v/>
      </c>
      <c r="E200" s="320" t="str">
        <f t="shared" si="74"/>
        <v>&lt; Error</v>
      </c>
      <c r="F200" s="120">
        <f t="shared" si="56"/>
        <v>0</v>
      </c>
      <c r="G200" s="118">
        <f t="shared" si="57"/>
        <v>188</v>
      </c>
      <c r="H200" s="117"/>
      <c r="I200" s="292"/>
      <c r="J200" s="87"/>
      <c r="K200" s="294"/>
      <c r="L200" s="293"/>
      <c r="M200" s="40"/>
      <c r="N200" s="77"/>
      <c r="O200" s="295"/>
      <c r="P200" s="88"/>
      <c r="Q200" s="88"/>
      <c r="R200" s="104"/>
      <c r="S200" s="730"/>
      <c r="T200" s="88"/>
      <c r="U200" s="88"/>
      <c r="V200" s="88"/>
      <c r="W200" s="89"/>
      <c r="X200" s="87"/>
      <c r="Y200" s="77"/>
      <c r="Z200" s="90"/>
      <c r="AA200" s="96">
        <f t="shared" si="61"/>
        <v>188</v>
      </c>
      <c r="AB200" s="505">
        <f t="shared" si="75"/>
        <v>0</v>
      </c>
      <c r="AC200" s="500">
        <f t="shared" si="62"/>
        <v>0</v>
      </c>
      <c r="AD200" s="159">
        <f t="shared" si="58"/>
        <v>0</v>
      </c>
      <c r="AE200" s="8"/>
      <c r="AF200" s="870" t="str">
        <f t="shared" si="63"/>
        <v xml:space="preserve"> </v>
      </c>
      <c r="AG200" s="32">
        <f t="shared" si="64"/>
        <v>0</v>
      </c>
      <c r="AH200" s="32">
        <f t="shared" si="65"/>
        <v>0</v>
      </c>
      <c r="AR200" s="32">
        <f t="shared" si="66"/>
        <v>0</v>
      </c>
      <c r="AS200" s="32">
        <f t="shared" si="67"/>
        <v>0</v>
      </c>
      <c r="AT200" s="32">
        <f t="shared" si="68"/>
        <v>0</v>
      </c>
      <c r="AU200" s="32">
        <f t="shared" si="69"/>
        <v>0</v>
      </c>
      <c r="AX200" s="254">
        <f t="shared" si="70"/>
        <v>0</v>
      </c>
      <c r="AY200" s="254">
        <f t="shared" si="71"/>
        <v>0</v>
      </c>
      <c r="AZ200" s="32">
        <f t="shared" si="59"/>
        <v>0</v>
      </c>
      <c r="BB200" s="32">
        <f t="shared" si="76"/>
        <v>0</v>
      </c>
      <c r="BC200" s="341">
        <f t="shared" si="77"/>
        <v>0</v>
      </c>
      <c r="BD200" s="95">
        <f t="shared" si="72"/>
        <v>0</v>
      </c>
      <c r="BE200" s="95">
        <f t="shared" si="78"/>
        <v>0</v>
      </c>
      <c r="BF200" s="718">
        <f t="shared" si="60"/>
        <v>0</v>
      </c>
      <c r="BG200" s="79"/>
      <c r="BH200" s="9"/>
      <c r="BJ200" s="32">
        <f t="shared" si="79"/>
        <v>0</v>
      </c>
      <c r="BK200" s="32">
        <f t="shared" si="80"/>
        <v>1</v>
      </c>
      <c r="BL200" s="32">
        <f t="shared" si="81"/>
        <v>0</v>
      </c>
      <c r="BM200" s="32">
        <f t="shared" si="82"/>
        <v>0</v>
      </c>
      <c r="BN200" s="32">
        <f t="shared" si="83"/>
        <v>1</v>
      </c>
    </row>
    <row r="201" spans="1:66" x14ac:dyDescent="0.2">
      <c r="A201" s="323"/>
      <c r="B201" s="530"/>
      <c r="C201" s="247"/>
      <c r="D201" s="247" t="str">
        <f t="shared" si="73"/>
        <v/>
      </c>
      <c r="E201" s="320" t="str">
        <f t="shared" si="74"/>
        <v>&lt; Error</v>
      </c>
      <c r="F201" s="120">
        <f t="shared" si="56"/>
        <v>0</v>
      </c>
      <c r="G201" s="118">
        <f t="shared" si="57"/>
        <v>189</v>
      </c>
      <c r="H201" s="117"/>
      <c r="I201" s="292"/>
      <c r="J201" s="87"/>
      <c r="K201" s="294"/>
      <c r="L201" s="293"/>
      <c r="M201" s="40"/>
      <c r="N201" s="77"/>
      <c r="O201" s="295"/>
      <c r="P201" s="88"/>
      <c r="Q201" s="88"/>
      <c r="R201" s="104"/>
      <c r="S201" s="730"/>
      <c r="T201" s="88"/>
      <c r="U201" s="88"/>
      <c r="V201" s="88"/>
      <c r="W201" s="89"/>
      <c r="X201" s="87"/>
      <c r="Y201" s="77"/>
      <c r="Z201" s="90"/>
      <c r="AA201" s="96">
        <f t="shared" si="61"/>
        <v>189</v>
      </c>
      <c r="AB201" s="505">
        <f t="shared" si="75"/>
        <v>0</v>
      </c>
      <c r="AC201" s="500">
        <f t="shared" si="62"/>
        <v>0</v>
      </c>
      <c r="AD201" s="159">
        <f t="shared" si="58"/>
        <v>0</v>
      </c>
      <c r="AE201" s="8"/>
      <c r="AF201" s="870" t="str">
        <f t="shared" si="63"/>
        <v xml:space="preserve"> </v>
      </c>
      <c r="AG201" s="32">
        <f t="shared" si="64"/>
        <v>0</v>
      </c>
      <c r="AH201" s="32">
        <f t="shared" si="65"/>
        <v>0</v>
      </c>
      <c r="AR201" s="32">
        <f t="shared" si="66"/>
        <v>0</v>
      </c>
      <c r="AS201" s="32">
        <f t="shared" si="67"/>
        <v>0</v>
      </c>
      <c r="AT201" s="32">
        <f t="shared" si="68"/>
        <v>0</v>
      </c>
      <c r="AU201" s="32">
        <f t="shared" si="69"/>
        <v>0</v>
      </c>
      <c r="AX201" s="254">
        <f t="shared" si="70"/>
        <v>0</v>
      </c>
      <c r="AY201" s="254">
        <f t="shared" si="71"/>
        <v>0</v>
      </c>
      <c r="AZ201" s="32">
        <f t="shared" si="59"/>
        <v>0</v>
      </c>
      <c r="BB201" s="32">
        <f t="shared" si="76"/>
        <v>0</v>
      </c>
      <c r="BC201" s="341">
        <f t="shared" si="77"/>
        <v>0</v>
      </c>
      <c r="BD201" s="95">
        <f t="shared" si="72"/>
        <v>0</v>
      </c>
      <c r="BE201" s="95">
        <f t="shared" si="78"/>
        <v>0</v>
      </c>
      <c r="BF201" s="718">
        <f t="shared" si="60"/>
        <v>0</v>
      </c>
      <c r="BG201" s="79"/>
      <c r="BH201" s="9"/>
      <c r="BJ201" s="32">
        <f t="shared" si="79"/>
        <v>0</v>
      </c>
      <c r="BK201" s="32">
        <f t="shared" si="80"/>
        <v>1</v>
      </c>
      <c r="BL201" s="32">
        <f t="shared" si="81"/>
        <v>0</v>
      </c>
      <c r="BM201" s="32">
        <f t="shared" si="82"/>
        <v>0</v>
      </c>
      <c r="BN201" s="32">
        <f t="shared" si="83"/>
        <v>1</v>
      </c>
    </row>
    <row r="202" spans="1:66" x14ac:dyDescent="0.2">
      <c r="A202" s="323"/>
      <c r="B202" s="530"/>
      <c r="C202" s="247"/>
      <c r="D202" s="247" t="str">
        <f t="shared" si="73"/>
        <v/>
      </c>
      <c r="E202" s="320" t="str">
        <f t="shared" si="74"/>
        <v>&lt; Error</v>
      </c>
      <c r="F202" s="120">
        <f t="shared" si="56"/>
        <v>0</v>
      </c>
      <c r="G202" s="118">
        <f t="shared" si="57"/>
        <v>190</v>
      </c>
      <c r="H202" s="117"/>
      <c r="I202" s="292"/>
      <c r="J202" s="87"/>
      <c r="K202" s="294"/>
      <c r="L202" s="293"/>
      <c r="M202" s="40"/>
      <c r="N202" s="77"/>
      <c r="O202" s="295"/>
      <c r="P202" s="88"/>
      <c r="Q202" s="88"/>
      <c r="R202" s="104"/>
      <c r="S202" s="730"/>
      <c r="T202" s="88"/>
      <c r="U202" s="88"/>
      <c r="V202" s="88"/>
      <c r="W202" s="89"/>
      <c r="X202" s="87"/>
      <c r="Y202" s="77"/>
      <c r="Z202" s="90"/>
      <c r="AA202" s="96">
        <f t="shared" si="61"/>
        <v>190</v>
      </c>
      <c r="AB202" s="505">
        <f t="shared" si="75"/>
        <v>0</v>
      </c>
      <c r="AC202" s="500">
        <f t="shared" si="62"/>
        <v>0</v>
      </c>
      <c r="AD202" s="159">
        <f t="shared" si="58"/>
        <v>0</v>
      </c>
      <c r="AE202" s="8"/>
      <c r="AF202" s="870" t="str">
        <f t="shared" si="63"/>
        <v xml:space="preserve"> </v>
      </c>
      <c r="AG202" s="32">
        <f t="shared" si="64"/>
        <v>0</v>
      </c>
      <c r="AH202" s="32">
        <f t="shared" si="65"/>
        <v>0</v>
      </c>
      <c r="AR202" s="32">
        <f t="shared" si="66"/>
        <v>0</v>
      </c>
      <c r="AS202" s="32">
        <f t="shared" si="67"/>
        <v>0</v>
      </c>
      <c r="AT202" s="32">
        <f t="shared" si="68"/>
        <v>0</v>
      </c>
      <c r="AU202" s="32">
        <f t="shared" si="69"/>
        <v>0</v>
      </c>
      <c r="AX202" s="254">
        <f t="shared" si="70"/>
        <v>0</v>
      </c>
      <c r="AY202" s="254">
        <f t="shared" si="71"/>
        <v>0</v>
      </c>
      <c r="AZ202" s="32">
        <f t="shared" si="59"/>
        <v>0</v>
      </c>
      <c r="BB202" s="32">
        <f t="shared" si="76"/>
        <v>0</v>
      </c>
      <c r="BC202" s="341">
        <f t="shared" si="77"/>
        <v>0</v>
      </c>
      <c r="BD202" s="95">
        <f t="shared" si="72"/>
        <v>0</v>
      </c>
      <c r="BE202" s="95">
        <f t="shared" si="78"/>
        <v>0</v>
      </c>
      <c r="BF202" s="718">
        <f t="shared" si="60"/>
        <v>0</v>
      </c>
      <c r="BG202" s="79"/>
      <c r="BH202" s="9"/>
      <c r="BJ202" s="32">
        <f t="shared" si="79"/>
        <v>0</v>
      </c>
      <c r="BK202" s="32">
        <f t="shared" si="80"/>
        <v>1</v>
      </c>
      <c r="BL202" s="32">
        <f t="shared" si="81"/>
        <v>0</v>
      </c>
      <c r="BM202" s="32">
        <f t="shared" si="82"/>
        <v>0</v>
      </c>
      <c r="BN202" s="32">
        <f t="shared" si="83"/>
        <v>1</v>
      </c>
    </row>
    <row r="203" spans="1:66" x14ac:dyDescent="0.2">
      <c r="A203" s="323"/>
      <c r="B203" s="530"/>
      <c r="C203" s="247"/>
      <c r="D203" s="247" t="str">
        <f t="shared" si="73"/>
        <v/>
      </c>
      <c r="E203" s="320" t="str">
        <f t="shared" si="74"/>
        <v>&lt; Error</v>
      </c>
      <c r="F203" s="120">
        <f t="shared" si="56"/>
        <v>0</v>
      </c>
      <c r="G203" s="118">
        <f t="shared" si="57"/>
        <v>191</v>
      </c>
      <c r="H203" s="117"/>
      <c r="I203" s="292"/>
      <c r="J203" s="87"/>
      <c r="K203" s="294"/>
      <c r="L203" s="293"/>
      <c r="M203" s="40"/>
      <c r="N203" s="77"/>
      <c r="O203" s="295"/>
      <c r="P203" s="88"/>
      <c r="Q203" s="88"/>
      <c r="R203" s="104"/>
      <c r="S203" s="730"/>
      <c r="T203" s="88"/>
      <c r="U203" s="88"/>
      <c r="V203" s="88"/>
      <c r="W203" s="89"/>
      <c r="X203" s="87"/>
      <c r="Y203" s="77"/>
      <c r="Z203" s="90"/>
      <c r="AA203" s="96">
        <f t="shared" si="61"/>
        <v>191</v>
      </c>
      <c r="AB203" s="505">
        <f t="shared" si="75"/>
        <v>0</v>
      </c>
      <c r="AC203" s="500">
        <f t="shared" si="62"/>
        <v>0</v>
      </c>
      <c r="AD203" s="159">
        <f t="shared" si="58"/>
        <v>0</v>
      </c>
      <c r="AE203" s="8"/>
      <c r="AF203" s="870" t="str">
        <f t="shared" si="63"/>
        <v xml:space="preserve"> </v>
      </c>
      <c r="AG203" s="32">
        <f t="shared" si="64"/>
        <v>0</v>
      </c>
      <c r="AH203" s="32">
        <f t="shared" si="65"/>
        <v>0</v>
      </c>
      <c r="AR203" s="32">
        <f t="shared" si="66"/>
        <v>0</v>
      </c>
      <c r="AS203" s="32">
        <f t="shared" si="67"/>
        <v>0</v>
      </c>
      <c r="AT203" s="32">
        <f t="shared" si="68"/>
        <v>0</v>
      </c>
      <c r="AU203" s="32">
        <f t="shared" si="69"/>
        <v>0</v>
      </c>
      <c r="AX203" s="254">
        <f t="shared" si="70"/>
        <v>0</v>
      </c>
      <c r="AY203" s="254">
        <f t="shared" si="71"/>
        <v>0</v>
      </c>
      <c r="AZ203" s="32">
        <f t="shared" si="59"/>
        <v>0</v>
      </c>
      <c r="BB203" s="32">
        <f t="shared" si="76"/>
        <v>0</v>
      </c>
      <c r="BC203" s="341">
        <f t="shared" si="77"/>
        <v>0</v>
      </c>
      <c r="BD203" s="95">
        <f t="shared" si="72"/>
        <v>0</v>
      </c>
      <c r="BE203" s="95">
        <f t="shared" si="78"/>
        <v>0</v>
      </c>
      <c r="BF203" s="718">
        <f t="shared" si="60"/>
        <v>0</v>
      </c>
      <c r="BG203" s="79"/>
      <c r="BH203" s="9"/>
      <c r="BJ203" s="32">
        <f t="shared" si="79"/>
        <v>0</v>
      </c>
      <c r="BK203" s="32">
        <f t="shared" si="80"/>
        <v>1</v>
      </c>
      <c r="BL203" s="32">
        <f t="shared" si="81"/>
        <v>0</v>
      </c>
      <c r="BM203" s="32">
        <f t="shared" si="82"/>
        <v>0</v>
      </c>
      <c r="BN203" s="32">
        <f t="shared" si="83"/>
        <v>1</v>
      </c>
    </row>
    <row r="204" spans="1:66" x14ac:dyDescent="0.2">
      <c r="A204" s="323"/>
      <c r="B204" s="530"/>
      <c r="C204" s="247"/>
      <c r="D204" s="247" t="str">
        <f t="shared" si="73"/>
        <v/>
      </c>
      <c r="E204" s="320" t="str">
        <f t="shared" si="74"/>
        <v>&lt; Error</v>
      </c>
      <c r="F204" s="120">
        <f t="shared" si="56"/>
        <v>0</v>
      </c>
      <c r="G204" s="118">
        <f t="shared" si="57"/>
        <v>192</v>
      </c>
      <c r="H204" s="117"/>
      <c r="I204" s="292"/>
      <c r="J204" s="87"/>
      <c r="K204" s="294"/>
      <c r="L204" s="293"/>
      <c r="M204" s="40"/>
      <c r="N204" s="77"/>
      <c r="O204" s="295"/>
      <c r="P204" s="88"/>
      <c r="Q204" s="88"/>
      <c r="R204" s="104"/>
      <c r="S204" s="730"/>
      <c r="T204" s="88"/>
      <c r="U204" s="88"/>
      <c r="V204" s="88"/>
      <c r="W204" s="89"/>
      <c r="X204" s="87"/>
      <c r="Y204" s="77"/>
      <c r="Z204" s="90"/>
      <c r="AA204" s="96">
        <f t="shared" si="61"/>
        <v>192</v>
      </c>
      <c r="AB204" s="505">
        <f t="shared" si="75"/>
        <v>0</v>
      </c>
      <c r="AC204" s="500">
        <f t="shared" si="62"/>
        <v>0</v>
      </c>
      <c r="AD204" s="159">
        <f t="shared" si="58"/>
        <v>0</v>
      </c>
      <c r="AE204" s="8"/>
      <c r="AF204" s="870" t="str">
        <f t="shared" si="63"/>
        <v xml:space="preserve"> </v>
      </c>
      <c r="AG204" s="32">
        <f t="shared" si="64"/>
        <v>0</v>
      </c>
      <c r="AH204" s="32">
        <f t="shared" si="65"/>
        <v>0</v>
      </c>
      <c r="AR204" s="32">
        <f t="shared" si="66"/>
        <v>0</v>
      </c>
      <c r="AS204" s="32">
        <f t="shared" si="67"/>
        <v>0</v>
      </c>
      <c r="AT204" s="32">
        <f t="shared" si="68"/>
        <v>0</v>
      </c>
      <c r="AU204" s="32">
        <f t="shared" si="69"/>
        <v>0</v>
      </c>
      <c r="AX204" s="254">
        <f t="shared" si="70"/>
        <v>0</v>
      </c>
      <c r="AY204" s="254">
        <f t="shared" si="71"/>
        <v>0</v>
      </c>
      <c r="AZ204" s="32">
        <f t="shared" si="59"/>
        <v>0</v>
      </c>
      <c r="BB204" s="32">
        <f t="shared" si="76"/>
        <v>0</v>
      </c>
      <c r="BC204" s="341">
        <f t="shared" si="77"/>
        <v>0</v>
      </c>
      <c r="BD204" s="95">
        <f t="shared" si="72"/>
        <v>0</v>
      </c>
      <c r="BE204" s="95">
        <f t="shared" si="78"/>
        <v>0</v>
      </c>
      <c r="BF204" s="718">
        <f t="shared" si="60"/>
        <v>0</v>
      </c>
      <c r="BG204" s="79"/>
      <c r="BH204" s="9"/>
      <c r="BJ204" s="32">
        <f t="shared" si="79"/>
        <v>0</v>
      </c>
      <c r="BK204" s="32">
        <f t="shared" si="80"/>
        <v>1</v>
      </c>
      <c r="BL204" s="32">
        <f t="shared" si="81"/>
        <v>0</v>
      </c>
      <c r="BM204" s="32">
        <f t="shared" si="82"/>
        <v>0</v>
      </c>
      <c r="BN204" s="32">
        <f t="shared" si="83"/>
        <v>1</v>
      </c>
    </row>
    <row r="205" spans="1:66" x14ac:dyDescent="0.2">
      <c r="A205" s="323"/>
      <c r="B205" s="530"/>
      <c r="C205" s="247"/>
      <c r="D205" s="247" t="str">
        <f t="shared" si="73"/>
        <v/>
      </c>
      <c r="E205" s="320" t="str">
        <f t="shared" si="74"/>
        <v>&lt; Error</v>
      </c>
      <c r="F205" s="120">
        <f t="shared" ref="F205:F268" si="84">IF(ISBLANK(H205),0,VLOOKUP(TRIM(H205),AllVarieties,4,FALSE))</f>
        <v>0</v>
      </c>
      <c r="G205" s="118">
        <f t="shared" ref="G205:G268" si="85">ROW()-DPline</f>
        <v>193</v>
      </c>
      <c r="H205" s="117"/>
      <c r="I205" s="292"/>
      <c r="J205" s="87"/>
      <c r="K205" s="294"/>
      <c r="L205" s="293"/>
      <c r="M205" s="40"/>
      <c r="N205" s="77"/>
      <c r="O205" s="295"/>
      <c r="P205" s="88"/>
      <c r="Q205" s="88"/>
      <c r="R205" s="104"/>
      <c r="S205" s="730"/>
      <c r="T205" s="88"/>
      <c r="U205" s="88"/>
      <c r="V205" s="88"/>
      <c r="W205" s="89"/>
      <c r="X205" s="87"/>
      <c r="Y205" s="77"/>
      <c r="Z205" s="90"/>
      <c r="AA205" s="96">
        <f t="shared" si="61"/>
        <v>193</v>
      </c>
      <c r="AB205" s="505">
        <f t="shared" si="75"/>
        <v>0</v>
      </c>
      <c r="AC205" s="500">
        <f t="shared" si="62"/>
        <v>0</v>
      </c>
      <c r="AD205" s="159">
        <f t="shared" ref="AD205:AD268" si="86">+AC205*PDArate</f>
        <v>0</v>
      </c>
      <c r="AE205" s="8"/>
      <c r="AF205" s="870" t="str">
        <f t="shared" si="63"/>
        <v xml:space="preserve"> </v>
      </c>
      <c r="AG205" s="32">
        <f t="shared" si="64"/>
        <v>0</v>
      </c>
      <c r="AH205" s="32">
        <f t="shared" si="65"/>
        <v>0</v>
      </c>
      <c r="AR205" s="32">
        <f t="shared" si="66"/>
        <v>0</v>
      </c>
      <c r="AS205" s="32">
        <f t="shared" si="67"/>
        <v>0</v>
      </c>
      <c r="AT205" s="32">
        <f t="shared" si="68"/>
        <v>0</v>
      </c>
      <c r="AU205" s="32">
        <f t="shared" si="69"/>
        <v>0</v>
      </c>
      <c r="AX205" s="254">
        <f t="shared" si="70"/>
        <v>0</v>
      </c>
      <c r="AY205" s="254">
        <f t="shared" si="71"/>
        <v>0</v>
      </c>
      <c r="AZ205" s="32">
        <f t="shared" ref="AZ205:AZ268" si="87">IF(J205+K205 &gt; 0, 1, 0)</f>
        <v>0</v>
      </c>
      <c r="BB205" s="32">
        <f t="shared" si="76"/>
        <v>0</v>
      </c>
      <c r="BC205" s="341">
        <f t="shared" si="77"/>
        <v>0</v>
      </c>
      <c r="BD205" s="95">
        <f t="shared" si="72"/>
        <v>0</v>
      </c>
      <c r="BE205" s="95">
        <f t="shared" si="78"/>
        <v>0</v>
      </c>
      <c r="BF205" s="718">
        <f t="shared" ref="BF205:BF268" si="88">+BE205*PDArate</f>
        <v>0</v>
      </c>
      <c r="BG205" s="79"/>
      <c r="BH205" s="9"/>
      <c r="BJ205" s="32">
        <f t="shared" si="79"/>
        <v>0</v>
      </c>
      <c r="BK205" s="32">
        <f t="shared" si="80"/>
        <v>1</v>
      </c>
      <c r="BL205" s="32">
        <f t="shared" si="81"/>
        <v>0</v>
      </c>
      <c r="BM205" s="32">
        <f t="shared" si="82"/>
        <v>0</v>
      </c>
      <c r="BN205" s="32">
        <f t="shared" si="83"/>
        <v>1</v>
      </c>
    </row>
    <row r="206" spans="1:66" x14ac:dyDescent="0.2">
      <c r="A206" s="323"/>
      <c r="B206" s="530"/>
      <c r="C206" s="247"/>
      <c r="D206" s="247" t="str">
        <f t="shared" si="73"/>
        <v/>
      </c>
      <c r="E206" s="320" t="str">
        <f t="shared" si="74"/>
        <v>&lt; Error</v>
      </c>
      <c r="F206" s="120">
        <f t="shared" si="84"/>
        <v>0</v>
      </c>
      <c r="G206" s="118">
        <f t="shared" si="85"/>
        <v>194</v>
      </c>
      <c r="H206" s="117"/>
      <c r="I206" s="292"/>
      <c r="J206" s="87"/>
      <c r="K206" s="294"/>
      <c r="L206" s="293"/>
      <c r="M206" s="40"/>
      <c r="N206" s="77"/>
      <c r="O206" s="295"/>
      <c r="P206" s="88"/>
      <c r="Q206" s="88"/>
      <c r="R206" s="104"/>
      <c r="S206" s="730"/>
      <c r="T206" s="88"/>
      <c r="U206" s="88"/>
      <c r="V206" s="88"/>
      <c r="W206" s="89"/>
      <c r="X206" s="87"/>
      <c r="Y206" s="77"/>
      <c r="Z206" s="90"/>
      <c r="AA206" s="96">
        <f t="shared" ref="AA206:AA269" si="89">+G206</f>
        <v>194</v>
      </c>
      <c r="AB206" s="505">
        <f t="shared" si="75"/>
        <v>0</v>
      </c>
      <c r="AC206" s="500">
        <f t="shared" ref="AC206:AC269" si="90">+AX206+AY206</f>
        <v>0</v>
      </c>
      <c r="AD206" s="159">
        <f t="shared" si="86"/>
        <v>0</v>
      </c>
      <c r="AE206" s="8"/>
      <c r="AF206" s="870" t="str">
        <f t="shared" ref="AF206:AF269" si="91">IF(AG206+AH206=1,"Enter both columns 5 and 16.", " ")</f>
        <v xml:space="preserve"> </v>
      </c>
      <c r="AG206" s="32">
        <f t="shared" ref="AG206:AG269" si="92">IF(L206+M206+N206+O206+W206 &gt; 0, 1, 0)</f>
        <v>0</v>
      </c>
      <c r="AH206" s="32">
        <f t="shared" ref="AH206:AH269" si="93">IF(AX206 &gt; 0, 1, 0)</f>
        <v>0</v>
      </c>
      <c r="AR206" s="32">
        <f t="shared" ref="AR206:AR269" si="94">IF(ISNA(+F206), 1, 0)</f>
        <v>0</v>
      </c>
      <c r="AS206" s="32">
        <f t="shared" ref="AS206:AS269" si="95">IF(ISERR(+F206), 1, 0)</f>
        <v>0</v>
      </c>
      <c r="AT206" s="32">
        <f t="shared" ref="AT206:AT269" si="96">IF(ISERR(+AC206), 1, 0)</f>
        <v>0</v>
      </c>
      <c r="AU206" s="32">
        <f t="shared" ref="AU206:AU269" si="97">IF(ISERR(+AD206), 1, 0)</f>
        <v>0</v>
      </c>
      <c r="AX206" s="254">
        <f t="shared" ref="AX206:AX269" si="98">ROUND(L206,1)*W206</f>
        <v>0</v>
      </c>
      <c r="AY206" s="254">
        <f t="shared" ref="AY206:AY269" si="99">ROUND(X206,1)*Z206</f>
        <v>0</v>
      </c>
      <c r="AZ206" s="32">
        <f t="shared" si="87"/>
        <v>0</v>
      </c>
      <c r="BB206" s="32">
        <f t="shared" si="76"/>
        <v>0</v>
      </c>
      <c r="BC206" s="341">
        <f t="shared" si="77"/>
        <v>0</v>
      </c>
      <c r="BD206" s="95">
        <f t="shared" si="72"/>
        <v>0</v>
      </c>
      <c r="BE206" s="95">
        <f t="shared" si="78"/>
        <v>0</v>
      </c>
      <c r="BF206" s="718">
        <f t="shared" si="88"/>
        <v>0</v>
      </c>
      <c r="BG206" s="79"/>
      <c r="BH206" s="9"/>
      <c r="BJ206" s="32">
        <f t="shared" si="79"/>
        <v>0</v>
      </c>
      <c r="BK206" s="32">
        <f t="shared" si="80"/>
        <v>1</v>
      </c>
      <c r="BL206" s="32">
        <f t="shared" si="81"/>
        <v>0</v>
      </c>
      <c r="BM206" s="32">
        <f t="shared" si="82"/>
        <v>0</v>
      </c>
      <c r="BN206" s="32">
        <f t="shared" si="83"/>
        <v>1</v>
      </c>
    </row>
    <row r="207" spans="1:66" x14ac:dyDescent="0.2">
      <c r="A207" s="323"/>
      <c r="B207" s="530"/>
      <c r="C207" s="247"/>
      <c r="D207" s="247" t="str">
        <f t="shared" si="73"/>
        <v/>
      </c>
      <c r="E207" s="320" t="str">
        <f t="shared" si="74"/>
        <v>&lt; Error</v>
      </c>
      <c r="F207" s="120">
        <f t="shared" si="84"/>
        <v>0</v>
      </c>
      <c r="G207" s="118">
        <f t="shared" si="85"/>
        <v>195</v>
      </c>
      <c r="H207" s="117"/>
      <c r="I207" s="292"/>
      <c r="J207" s="87"/>
      <c r="K207" s="294"/>
      <c r="L207" s="293"/>
      <c r="M207" s="40"/>
      <c r="N207" s="77"/>
      <c r="O207" s="295"/>
      <c r="P207" s="88"/>
      <c r="Q207" s="88"/>
      <c r="R207" s="104"/>
      <c r="S207" s="730"/>
      <c r="T207" s="88"/>
      <c r="U207" s="88"/>
      <c r="V207" s="88"/>
      <c r="W207" s="89"/>
      <c r="X207" s="87"/>
      <c r="Y207" s="77"/>
      <c r="Z207" s="90"/>
      <c r="AA207" s="96">
        <f t="shared" si="89"/>
        <v>195</v>
      </c>
      <c r="AB207" s="505">
        <f t="shared" si="75"/>
        <v>0</v>
      </c>
      <c r="AC207" s="500">
        <f t="shared" si="90"/>
        <v>0</v>
      </c>
      <c r="AD207" s="159">
        <f t="shared" si="86"/>
        <v>0</v>
      </c>
      <c r="AE207" s="8"/>
      <c r="AF207" s="870" t="str">
        <f t="shared" si="91"/>
        <v xml:space="preserve"> </v>
      </c>
      <c r="AG207" s="32">
        <f t="shared" si="92"/>
        <v>0</v>
      </c>
      <c r="AH207" s="32">
        <f t="shared" si="93"/>
        <v>0</v>
      </c>
      <c r="AR207" s="32">
        <f t="shared" si="94"/>
        <v>0</v>
      </c>
      <c r="AS207" s="32">
        <f t="shared" si="95"/>
        <v>0</v>
      </c>
      <c r="AT207" s="32">
        <f t="shared" si="96"/>
        <v>0</v>
      </c>
      <c r="AU207" s="32">
        <f t="shared" si="97"/>
        <v>0</v>
      </c>
      <c r="AX207" s="254">
        <f t="shared" si="98"/>
        <v>0</v>
      </c>
      <c r="AY207" s="254">
        <f t="shared" si="99"/>
        <v>0</v>
      </c>
      <c r="AZ207" s="32">
        <f t="shared" si="87"/>
        <v>0</v>
      </c>
      <c r="BB207" s="32">
        <f t="shared" si="76"/>
        <v>0</v>
      </c>
      <c r="BC207" s="341">
        <f t="shared" si="77"/>
        <v>0</v>
      </c>
      <c r="BD207" s="95">
        <f t="shared" si="72"/>
        <v>0</v>
      </c>
      <c r="BE207" s="95">
        <f t="shared" si="78"/>
        <v>0</v>
      </c>
      <c r="BF207" s="718">
        <f t="shared" si="88"/>
        <v>0</v>
      </c>
      <c r="BG207" s="79"/>
      <c r="BH207" s="9"/>
      <c r="BJ207" s="32">
        <f t="shared" si="79"/>
        <v>0</v>
      </c>
      <c r="BK207" s="32">
        <f t="shared" si="80"/>
        <v>1</v>
      </c>
      <c r="BL207" s="32">
        <f t="shared" si="81"/>
        <v>0</v>
      </c>
      <c r="BM207" s="32">
        <f t="shared" si="82"/>
        <v>0</v>
      </c>
      <c r="BN207" s="32">
        <f t="shared" si="83"/>
        <v>1</v>
      </c>
    </row>
    <row r="208" spans="1:66" x14ac:dyDescent="0.2">
      <c r="A208" s="323"/>
      <c r="B208" s="530"/>
      <c r="C208" s="247"/>
      <c r="D208" s="247" t="str">
        <f t="shared" si="73"/>
        <v/>
      </c>
      <c r="E208" s="320" t="str">
        <f t="shared" si="74"/>
        <v>&lt; Error</v>
      </c>
      <c r="F208" s="120">
        <f t="shared" si="84"/>
        <v>0</v>
      </c>
      <c r="G208" s="118">
        <f t="shared" si="85"/>
        <v>196</v>
      </c>
      <c r="H208" s="117"/>
      <c r="I208" s="292"/>
      <c r="J208" s="87"/>
      <c r="K208" s="294"/>
      <c r="L208" s="293"/>
      <c r="M208" s="40"/>
      <c r="N208" s="77"/>
      <c r="O208" s="295"/>
      <c r="P208" s="88"/>
      <c r="Q208" s="88"/>
      <c r="R208" s="104"/>
      <c r="S208" s="730"/>
      <c r="T208" s="88"/>
      <c r="U208" s="88"/>
      <c r="V208" s="88"/>
      <c r="W208" s="89"/>
      <c r="X208" s="87"/>
      <c r="Y208" s="77"/>
      <c r="Z208" s="90"/>
      <c r="AA208" s="96">
        <f t="shared" si="89"/>
        <v>196</v>
      </c>
      <c r="AB208" s="505">
        <f t="shared" si="75"/>
        <v>0</v>
      </c>
      <c r="AC208" s="500">
        <f t="shared" si="90"/>
        <v>0</v>
      </c>
      <c r="AD208" s="159">
        <f t="shared" si="86"/>
        <v>0</v>
      </c>
      <c r="AE208" s="8"/>
      <c r="AF208" s="870" t="str">
        <f t="shared" si="91"/>
        <v xml:space="preserve"> </v>
      </c>
      <c r="AG208" s="32">
        <f t="shared" si="92"/>
        <v>0</v>
      </c>
      <c r="AH208" s="32">
        <f t="shared" si="93"/>
        <v>0</v>
      </c>
      <c r="AR208" s="32">
        <f t="shared" si="94"/>
        <v>0</v>
      </c>
      <c r="AS208" s="32">
        <f t="shared" si="95"/>
        <v>0</v>
      </c>
      <c r="AT208" s="32">
        <f t="shared" si="96"/>
        <v>0</v>
      </c>
      <c r="AU208" s="32">
        <f t="shared" si="97"/>
        <v>0</v>
      </c>
      <c r="AX208" s="254">
        <f t="shared" si="98"/>
        <v>0</v>
      </c>
      <c r="AY208" s="254">
        <f t="shared" si="99"/>
        <v>0</v>
      </c>
      <c r="AZ208" s="32">
        <f t="shared" si="87"/>
        <v>0</v>
      </c>
      <c r="BB208" s="32">
        <f t="shared" si="76"/>
        <v>0</v>
      </c>
      <c r="BC208" s="341">
        <f t="shared" si="77"/>
        <v>0</v>
      </c>
      <c r="BD208" s="95">
        <f t="shared" ref="BD208:BD271" si="100">IF(VALUE(I208)&lt;1,0,IF(VALUE(I208)&gt;17,0,VLOOKUP(VALUE(F208),T10Value,VALUE(I208)+1,FALSE)))</f>
        <v>0</v>
      </c>
      <c r="BE208" s="95">
        <f t="shared" si="78"/>
        <v>0</v>
      </c>
      <c r="BF208" s="718">
        <f t="shared" si="88"/>
        <v>0</v>
      </c>
      <c r="BG208" s="79"/>
      <c r="BH208" s="9"/>
      <c r="BJ208" s="32">
        <f t="shared" si="79"/>
        <v>0</v>
      </c>
      <c r="BK208" s="32">
        <f t="shared" si="80"/>
        <v>1</v>
      </c>
      <c r="BL208" s="32">
        <f t="shared" si="81"/>
        <v>0</v>
      </c>
      <c r="BM208" s="32">
        <f t="shared" si="82"/>
        <v>0</v>
      </c>
      <c r="BN208" s="32">
        <f t="shared" si="83"/>
        <v>1</v>
      </c>
    </row>
    <row r="209" spans="1:66" x14ac:dyDescent="0.2">
      <c r="A209" s="323"/>
      <c r="B209" s="530"/>
      <c r="C209" s="247"/>
      <c r="D209" s="247" t="str">
        <f t="shared" ref="D209:D272" si="101">IF(AND(L209&lt;J209,C209="", OR(L209="", L209=0)),1,"")</f>
        <v/>
      </c>
      <c r="E209" s="320" t="str">
        <f t="shared" ref="E209:E272" si="102">IF(+BN209+BM209&gt;0,"&lt; Error"," ")</f>
        <v>&lt; Error</v>
      </c>
      <c r="F209" s="120">
        <f t="shared" si="84"/>
        <v>0</v>
      </c>
      <c r="G209" s="118">
        <f t="shared" si="85"/>
        <v>197</v>
      </c>
      <c r="H209" s="117"/>
      <c r="I209" s="292"/>
      <c r="J209" s="87"/>
      <c r="K209" s="294"/>
      <c r="L209" s="293"/>
      <c r="M209" s="40"/>
      <c r="N209" s="77"/>
      <c r="O209" s="295"/>
      <c r="P209" s="88"/>
      <c r="Q209" s="88"/>
      <c r="R209" s="104"/>
      <c r="S209" s="730"/>
      <c r="T209" s="88"/>
      <c r="U209" s="88"/>
      <c r="V209" s="88"/>
      <c r="W209" s="89"/>
      <c r="X209" s="87"/>
      <c r="Y209" s="77"/>
      <c r="Z209" s="90"/>
      <c r="AA209" s="96">
        <f t="shared" si="89"/>
        <v>197</v>
      </c>
      <c r="AB209" s="505">
        <f t="shared" ref="AB209:AB272" si="103">C209*BJ209</f>
        <v>0</v>
      </c>
      <c r="AC209" s="500">
        <f t="shared" si="90"/>
        <v>0</v>
      </c>
      <c r="AD209" s="159">
        <f t="shared" si="86"/>
        <v>0</v>
      </c>
      <c r="AE209" s="8"/>
      <c r="AF209" s="870" t="str">
        <f t="shared" si="91"/>
        <v xml:space="preserve"> </v>
      </c>
      <c r="AG209" s="32">
        <f t="shared" si="92"/>
        <v>0</v>
      </c>
      <c r="AH209" s="32">
        <f t="shared" si="93"/>
        <v>0</v>
      </c>
      <c r="AR209" s="32">
        <f t="shared" si="94"/>
        <v>0</v>
      </c>
      <c r="AS209" s="32">
        <f t="shared" si="95"/>
        <v>0</v>
      </c>
      <c r="AT209" s="32">
        <f t="shared" si="96"/>
        <v>0</v>
      </c>
      <c r="AU209" s="32">
        <f t="shared" si="97"/>
        <v>0</v>
      </c>
      <c r="AX209" s="254">
        <f t="shared" si="98"/>
        <v>0</v>
      </c>
      <c r="AY209" s="254">
        <f t="shared" si="99"/>
        <v>0</v>
      </c>
      <c r="AZ209" s="32">
        <f t="shared" si="87"/>
        <v>0</v>
      </c>
      <c r="BB209" s="32">
        <f t="shared" ref="BB209:BB272" si="104">IF(+BC209&gt;0,IF(+BE209&lt;=0,1,0),0)</f>
        <v>0</v>
      </c>
      <c r="BC209" s="341">
        <f t="shared" ref="BC209:BC272" si="105">IF(+D209=1,IF(J209&gt;0, +J209, 0),0)</f>
        <v>0</v>
      </c>
      <c r="BD209" s="95">
        <f t="shared" si="100"/>
        <v>0</v>
      </c>
      <c r="BE209" s="95">
        <f t="shared" ref="BE209:BE272" si="106">ROUND(+BC209,1)*BD209</f>
        <v>0</v>
      </c>
      <c r="BF209" s="718">
        <f t="shared" si="88"/>
        <v>0</v>
      </c>
      <c r="BG209" s="79"/>
      <c r="BH209" s="9"/>
      <c r="BJ209" s="32">
        <f t="shared" ref="BJ209:BJ272" si="107">IF(J209+L209+M209=J209,0,IF(J209-L209-0.09&gt;0,IF(J209-L209&lt;=0.1*J209,J209-L209,0),0))</f>
        <v>0</v>
      </c>
      <c r="BK209" s="32">
        <f t="shared" ref="BK209:BK272" si="108">IF(L209+M209+J209+X209&lt;=0,1,IF(L209+M209+X209&gt;0,1,0))</f>
        <v>1</v>
      </c>
      <c r="BL209" s="32">
        <f t="shared" ref="BL209:BL272" si="109">IF(+BJ209&gt;0,1,0)</f>
        <v>0</v>
      </c>
      <c r="BM209" s="32">
        <f t="shared" ref="BM209:BM272" si="110">IF(ISNUMBER(C209),IF(2*BL209-C209&lt;0,1,IF(2*BL209-C209&gt;2,1,0)),IF(ISBLANK(C209),0,1))</f>
        <v>0</v>
      </c>
      <c r="BN209" s="32">
        <f t="shared" ref="BN209:BN272" si="111">IF(ISNUMBER(D209),IF(2*AG209-D209=1,1,IF(+D209=0,0, IF(+D209=1,0,1))),IF(ISBLANK(D209),0,1))</f>
        <v>1</v>
      </c>
    </row>
    <row r="210" spans="1:66" x14ac:dyDescent="0.2">
      <c r="A210" s="323"/>
      <c r="B210" s="530"/>
      <c r="C210" s="247"/>
      <c r="D210" s="247" t="str">
        <f t="shared" si="101"/>
        <v/>
      </c>
      <c r="E210" s="320" t="str">
        <f t="shared" si="102"/>
        <v>&lt; Error</v>
      </c>
      <c r="F210" s="120">
        <f t="shared" si="84"/>
        <v>0</v>
      </c>
      <c r="G210" s="118">
        <f t="shared" si="85"/>
        <v>198</v>
      </c>
      <c r="H210" s="117"/>
      <c r="I210" s="292"/>
      <c r="J210" s="87"/>
      <c r="K210" s="294"/>
      <c r="L210" s="293"/>
      <c r="M210" s="40"/>
      <c r="N210" s="77"/>
      <c r="O210" s="295"/>
      <c r="P210" s="88"/>
      <c r="Q210" s="88"/>
      <c r="R210" s="104"/>
      <c r="S210" s="730"/>
      <c r="T210" s="88"/>
      <c r="U210" s="88"/>
      <c r="V210" s="88"/>
      <c r="W210" s="89"/>
      <c r="X210" s="87"/>
      <c r="Y210" s="77"/>
      <c r="Z210" s="90"/>
      <c r="AA210" s="96">
        <f t="shared" si="89"/>
        <v>198</v>
      </c>
      <c r="AB210" s="505">
        <f t="shared" si="103"/>
        <v>0</v>
      </c>
      <c r="AC210" s="500">
        <f t="shared" si="90"/>
        <v>0</v>
      </c>
      <c r="AD210" s="159">
        <f t="shared" si="86"/>
        <v>0</v>
      </c>
      <c r="AE210" s="8"/>
      <c r="AF210" s="870" t="str">
        <f t="shared" si="91"/>
        <v xml:space="preserve"> </v>
      </c>
      <c r="AG210" s="32">
        <f t="shared" si="92"/>
        <v>0</v>
      </c>
      <c r="AH210" s="32">
        <f t="shared" si="93"/>
        <v>0</v>
      </c>
      <c r="AR210" s="32">
        <f t="shared" si="94"/>
        <v>0</v>
      </c>
      <c r="AS210" s="32">
        <f t="shared" si="95"/>
        <v>0</v>
      </c>
      <c r="AT210" s="32">
        <f t="shared" si="96"/>
        <v>0</v>
      </c>
      <c r="AU210" s="32">
        <f t="shared" si="97"/>
        <v>0</v>
      </c>
      <c r="AX210" s="254">
        <f t="shared" si="98"/>
        <v>0</v>
      </c>
      <c r="AY210" s="254">
        <f t="shared" si="99"/>
        <v>0</v>
      </c>
      <c r="AZ210" s="32">
        <f t="shared" si="87"/>
        <v>0</v>
      </c>
      <c r="BB210" s="32">
        <f t="shared" si="104"/>
        <v>0</v>
      </c>
      <c r="BC210" s="341">
        <f t="shared" si="105"/>
        <v>0</v>
      </c>
      <c r="BD210" s="95">
        <f t="shared" si="100"/>
        <v>0</v>
      </c>
      <c r="BE210" s="95">
        <f t="shared" si="106"/>
        <v>0</v>
      </c>
      <c r="BF210" s="718">
        <f t="shared" si="88"/>
        <v>0</v>
      </c>
      <c r="BG210" s="79"/>
      <c r="BH210" s="9"/>
      <c r="BJ210" s="32">
        <f t="shared" si="107"/>
        <v>0</v>
      </c>
      <c r="BK210" s="32">
        <f t="shared" si="108"/>
        <v>1</v>
      </c>
      <c r="BL210" s="32">
        <f t="shared" si="109"/>
        <v>0</v>
      </c>
      <c r="BM210" s="32">
        <f t="shared" si="110"/>
        <v>0</v>
      </c>
      <c r="BN210" s="32">
        <f t="shared" si="111"/>
        <v>1</v>
      </c>
    </row>
    <row r="211" spans="1:66" x14ac:dyDescent="0.2">
      <c r="A211" s="323"/>
      <c r="B211" s="530"/>
      <c r="C211" s="247"/>
      <c r="D211" s="247" t="str">
        <f t="shared" si="101"/>
        <v/>
      </c>
      <c r="E211" s="320" t="str">
        <f t="shared" si="102"/>
        <v>&lt; Error</v>
      </c>
      <c r="F211" s="120">
        <f t="shared" si="84"/>
        <v>0</v>
      </c>
      <c r="G211" s="118">
        <f t="shared" si="85"/>
        <v>199</v>
      </c>
      <c r="H211" s="117"/>
      <c r="I211" s="292"/>
      <c r="J211" s="87"/>
      <c r="K211" s="294"/>
      <c r="L211" s="293"/>
      <c r="M211" s="40"/>
      <c r="N211" s="77"/>
      <c r="O211" s="295"/>
      <c r="P211" s="88"/>
      <c r="Q211" s="88"/>
      <c r="R211" s="104"/>
      <c r="S211" s="730"/>
      <c r="T211" s="88"/>
      <c r="U211" s="88"/>
      <c r="V211" s="88"/>
      <c r="W211" s="89"/>
      <c r="X211" s="87"/>
      <c r="Y211" s="77"/>
      <c r="Z211" s="90"/>
      <c r="AA211" s="96">
        <f t="shared" si="89"/>
        <v>199</v>
      </c>
      <c r="AB211" s="505">
        <f t="shared" si="103"/>
        <v>0</v>
      </c>
      <c r="AC211" s="500">
        <f t="shared" si="90"/>
        <v>0</v>
      </c>
      <c r="AD211" s="159">
        <f t="shared" si="86"/>
        <v>0</v>
      </c>
      <c r="AE211" s="8"/>
      <c r="AF211" s="870" t="str">
        <f t="shared" si="91"/>
        <v xml:space="preserve"> </v>
      </c>
      <c r="AG211" s="32">
        <f t="shared" si="92"/>
        <v>0</v>
      </c>
      <c r="AH211" s="32">
        <f t="shared" si="93"/>
        <v>0</v>
      </c>
      <c r="AR211" s="32">
        <f t="shared" si="94"/>
        <v>0</v>
      </c>
      <c r="AS211" s="32">
        <f t="shared" si="95"/>
        <v>0</v>
      </c>
      <c r="AT211" s="32">
        <f t="shared" si="96"/>
        <v>0</v>
      </c>
      <c r="AU211" s="32">
        <f t="shared" si="97"/>
        <v>0</v>
      </c>
      <c r="AX211" s="254">
        <f t="shared" si="98"/>
        <v>0</v>
      </c>
      <c r="AY211" s="254">
        <f t="shared" si="99"/>
        <v>0</v>
      </c>
      <c r="AZ211" s="32">
        <f t="shared" si="87"/>
        <v>0</v>
      </c>
      <c r="BB211" s="32">
        <f t="shared" si="104"/>
        <v>0</v>
      </c>
      <c r="BC211" s="341">
        <f t="shared" si="105"/>
        <v>0</v>
      </c>
      <c r="BD211" s="95">
        <f t="shared" si="100"/>
        <v>0</v>
      </c>
      <c r="BE211" s="95">
        <f t="shared" si="106"/>
        <v>0</v>
      </c>
      <c r="BF211" s="718">
        <f t="shared" si="88"/>
        <v>0</v>
      </c>
      <c r="BG211" s="79"/>
      <c r="BH211" s="9"/>
      <c r="BJ211" s="32">
        <f t="shared" si="107"/>
        <v>0</v>
      </c>
      <c r="BK211" s="32">
        <f t="shared" si="108"/>
        <v>1</v>
      </c>
      <c r="BL211" s="32">
        <f t="shared" si="109"/>
        <v>0</v>
      </c>
      <c r="BM211" s="32">
        <f t="shared" si="110"/>
        <v>0</v>
      </c>
      <c r="BN211" s="32">
        <f t="shared" si="111"/>
        <v>1</v>
      </c>
    </row>
    <row r="212" spans="1:66" x14ac:dyDescent="0.2">
      <c r="A212" s="323"/>
      <c r="B212" s="530"/>
      <c r="C212" s="247"/>
      <c r="D212" s="247" t="str">
        <f t="shared" si="101"/>
        <v/>
      </c>
      <c r="E212" s="320" t="str">
        <f t="shared" si="102"/>
        <v>&lt; Error</v>
      </c>
      <c r="F212" s="120">
        <f t="shared" si="84"/>
        <v>0</v>
      </c>
      <c r="G212" s="118">
        <f t="shared" si="85"/>
        <v>200</v>
      </c>
      <c r="H212" s="117"/>
      <c r="I212" s="292"/>
      <c r="J212" s="87"/>
      <c r="K212" s="294"/>
      <c r="L212" s="293"/>
      <c r="M212" s="40"/>
      <c r="N212" s="77"/>
      <c r="O212" s="295"/>
      <c r="P212" s="88"/>
      <c r="Q212" s="88"/>
      <c r="R212" s="104"/>
      <c r="S212" s="730"/>
      <c r="T212" s="88"/>
      <c r="U212" s="88"/>
      <c r="V212" s="88"/>
      <c r="W212" s="89"/>
      <c r="X212" s="87"/>
      <c r="Y212" s="77"/>
      <c r="Z212" s="90"/>
      <c r="AA212" s="96">
        <f t="shared" si="89"/>
        <v>200</v>
      </c>
      <c r="AB212" s="505">
        <f t="shared" si="103"/>
        <v>0</v>
      </c>
      <c r="AC212" s="500">
        <f t="shared" si="90"/>
        <v>0</v>
      </c>
      <c r="AD212" s="159">
        <f t="shared" si="86"/>
        <v>0</v>
      </c>
      <c r="AE212" s="8"/>
      <c r="AF212" s="870" t="str">
        <f t="shared" si="91"/>
        <v xml:space="preserve"> </v>
      </c>
      <c r="AG212" s="32">
        <f t="shared" si="92"/>
        <v>0</v>
      </c>
      <c r="AH212" s="32">
        <f t="shared" si="93"/>
        <v>0</v>
      </c>
      <c r="AR212" s="32">
        <f t="shared" si="94"/>
        <v>0</v>
      </c>
      <c r="AS212" s="32">
        <f t="shared" si="95"/>
        <v>0</v>
      </c>
      <c r="AT212" s="32">
        <f t="shared" si="96"/>
        <v>0</v>
      </c>
      <c r="AU212" s="32">
        <f t="shared" si="97"/>
        <v>0</v>
      </c>
      <c r="AX212" s="254">
        <f t="shared" si="98"/>
        <v>0</v>
      </c>
      <c r="AY212" s="254">
        <f t="shared" si="99"/>
        <v>0</v>
      </c>
      <c r="AZ212" s="32">
        <f t="shared" si="87"/>
        <v>0</v>
      </c>
      <c r="BB212" s="32">
        <f t="shared" si="104"/>
        <v>0</v>
      </c>
      <c r="BC212" s="341">
        <f t="shared" si="105"/>
        <v>0</v>
      </c>
      <c r="BD212" s="95">
        <f t="shared" si="100"/>
        <v>0</v>
      </c>
      <c r="BE212" s="95">
        <f t="shared" si="106"/>
        <v>0</v>
      </c>
      <c r="BF212" s="718">
        <f t="shared" si="88"/>
        <v>0</v>
      </c>
      <c r="BG212" s="79"/>
      <c r="BH212" s="9"/>
      <c r="BJ212" s="32">
        <f t="shared" si="107"/>
        <v>0</v>
      </c>
      <c r="BK212" s="32">
        <f t="shared" si="108"/>
        <v>1</v>
      </c>
      <c r="BL212" s="32">
        <f t="shared" si="109"/>
        <v>0</v>
      </c>
      <c r="BM212" s="32">
        <f t="shared" si="110"/>
        <v>0</v>
      </c>
      <c r="BN212" s="32">
        <f t="shared" si="111"/>
        <v>1</v>
      </c>
    </row>
    <row r="213" spans="1:66" x14ac:dyDescent="0.2">
      <c r="A213" s="323"/>
      <c r="B213" s="530"/>
      <c r="C213" s="247"/>
      <c r="D213" s="247" t="str">
        <f t="shared" si="101"/>
        <v/>
      </c>
      <c r="E213" s="320" t="str">
        <f t="shared" si="102"/>
        <v>&lt; Error</v>
      </c>
      <c r="F213" s="120">
        <f t="shared" si="84"/>
        <v>0</v>
      </c>
      <c r="G213" s="118">
        <f t="shared" si="85"/>
        <v>201</v>
      </c>
      <c r="H213" s="117"/>
      <c r="I213" s="292"/>
      <c r="J213" s="87"/>
      <c r="K213" s="294"/>
      <c r="L213" s="293"/>
      <c r="M213" s="40"/>
      <c r="N213" s="77"/>
      <c r="O213" s="295"/>
      <c r="P213" s="88"/>
      <c r="Q213" s="88"/>
      <c r="R213" s="104"/>
      <c r="S213" s="730"/>
      <c r="T213" s="88"/>
      <c r="U213" s="88"/>
      <c r="V213" s="88"/>
      <c r="W213" s="89"/>
      <c r="X213" s="87"/>
      <c r="Y213" s="77"/>
      <c r="Z213" s="90"/>
      <c r="AA213" s="96">
        <f t="shared" si="89"/>
        <v>201</v>
      </c>
      <c r="AB213" s="505">
        <f t="shared" si="103"/>
        <v>0</v>
      </c>
      <c r="AC213" s="500">
        <f t="shared" si="90"/>
        <v>0</v>
      </c>
      <c r="AD213" s="159">
        <f t="shared" si="86"/>
        <v>0</v>
      </c>
      <c r="AE213" s="8"/>
      <c r="AF213" s="870" t="str">
        <f t="shared" si="91"/>
        <v xml:space="preserve"> </v>
      </c>
      <c r="AG213" s="32">
        <f t="shared" si="92"/>
        <v>0</v>
      </c>
      <c r="AH213" s="32">
        <f t="shared" si="93"/>
        <v>0</v>
      </c>
      <c r="AR213" s="32">
        <f t="shared" si="94"/>
        <v>0</v>
      </c>
      <c r="AS213" s="32">
        <f t="shared" si="95"/>
        <v>0</v>
      </c>
      <c r="AT213" s="32">
        <f t="shared" si="96"/>
        <v>0</v>
      </c>
      <c r="AU213" s="32">
        <f t="shared" si="97"/>
        <v>0</v>
      </c>
      <c r="AX213" s="254">
        <f t="shared" si="98"/>
        <v>0</v>
      </c>
      <c r="AY213" s="254">
        <f t="shared" si="99"/>
        <v>0</v>
      </c>
      <c r="AZ213" s="32">
        <f t="shared" si="87"/>
        <v>0</v>
      </c>
      <c r="BB213" s="32">
        <f t="shared" si="104"/>
        <v>0</v>
      </c>
      <c r="BC213" s="341">
        <f t="shared" si="105"/>
        <v>0</v>
      </c>
      <c r="BD213" s="95">
        <f t="shared" si="100"/>
        <v>0</v>
      </c>
      <c r="BE213" s="95">
        <f t="shared" si="106"/>
        <v>0</v>
      </c>
      <c r="BF213" s="718">
        <f t="shared" si="88"/>
        <v>0</v>
      </c>
      <c r="BG213" s="79"/>
      <c r="BH213" s="9"/>
      <c r="BJ213" s="32">
        <f t="shared" si="107"/>
        <v>0</v>
      </c>
      <c r="BK213" s="32">
        <f t="shared" si="108"/>
        <v>1</v>
      </c>
      <c r="BL213" s="32">
        <f t="shared" si="109"/>
        <v>0</v>
      </c>
      <c r="BM213" s="32">
        <f t="shared" si="110"/>
        <v>0</v>
      </c>
      <c r="BN213" s="32">
        <f t="shared" si="111"/>
        <v>1</v>
      </c>
    </row>
    <row r="214" spans="1:66" x14ac:dyDescent="0.2">
      <c r="A214" s="323"/>
      <c r="B214" s="530"/>
      <c r="C214" s="247"/>
      <c r="D214" s="247" t="str">
        <f t="shared" si="101"/>
        <v/>
      </c>
      <c r="E214" s="320" t="str">
        <f t="shared" si="102"/>
        <v>&lt; Error</v>
      </c>
      <c r="F214" s="120">
        <f t="shared" si="84"/>
        <v>0</v>
      </c>
      <c r="G214" s="118">
        <f t="shared" si="85"/>
        <v>202</v>
      </c>
      <c r="H214" s="117"/>
      <c r="I214" s="292"/>
      <c r="J214" s="87"/>
      <c r="K214" s="294"/>
      <c r="L214" s="293"/>
      <c r="M214" s="40"/>
      <c r="N214" s="77"/>
      <c r="O214" s="295"/>
      <c r="P214" s="88"/>
      <c r="Q214" s="88"/>
      <c r="R214" s="104"/>
      <c r="S214" s="730"/>
      <c r="T214" s="88"/>
      <c r="U214" s="88"/>
      <c r="V214" s="88"/>
      <c r="W214" s="89"/>
      <c r="X214" s="87"/>
      <c r="Y214" s="77"/>
      <c r="Z214" s="90"/>
      <c r="AA214" s="96">
        <f t="shared" si="89"/>
        <v>202</v>
      </c>
      <c r="AB214" s="505">
        <f t="shared" si="103"/>
        <v>0</v>
      </c>
      <c r="AC214" s="500">
        <f t="shared" si="90"/>
        <v>0</v>
      </c>
      <c r="AD214" s="159">
        <f t="shared" si="86"/>
        <v>0</v>
      </c>
      <c r="AE214" s="8"/>
      <c r="AF214" s="870" t="str">
        <f t="shared" si="91"/>
        <v xml:space="preserve"> </v>
      </c>
      <c r="AG214" s="32">
        <f t="shared" si="92"/>
        <v>0</v>
      </c>
      <c r="AH214" s="32">
        <f t="shared" si="93"/>
        <v>0</v>
      </c>
      <c r="AR214" s="32">
        <f t="shared" si="94"/>
        <v>0</v>
      </c>
      <c r="AS214" s="32">
        <f t="shared" si="95"/>
        <v>0</v>
      </c>
      <c r="AT214" s="32">
        <f t="shared" si="96"/>
        <v>0</v>
      </c>
      <c r="AU214" s="32">
        <f t="shared" si="97"/>
        <v>0</v>
      </c>
      <c r="AX214" s="254">
        <f t="shared" si="98"/>
        <v>0</v>
      </c>
      <c r="AY214" s="254">
        <f t="shared" si="99"/>
        <v>0</v>
      </c>
      <c r="AZ214" s="32">
        <f t="shared" si="87"/>
        <v>0</v>
      </c>
      <c r="BB214" s="32">
        <f t="shared" si="104"/>
        <v>0</v>
      </c>
      <c r="BC214" s="341">
        <f t="shared" si="105"/>
        <v>0</v>
      </c>
      <c r="BD214" s="95">
        <f t="shared" si="100"/>
        <v>0</v>
      </c>
      <c r="BE214" s="95">
        <f t="shared" si="106"/>
        <v>0</v>
      </c>
      <c r="BF214" s="718">
        <f t="shared" si="88"/>
        <v>0</v>
      </c>
      <c r="BG214" s="79"/>
      <c r="BH214" s="9"/>
      <c r="BJ214" s="32">
        <f t="shared" si="107"/>
        <v>0</v>
      </c>
      <c r="BK214" s="32">
        <f t="shared" si="108"/>
        <v>1</v>
      </c>
      <c r="BL214" s="32">
        <f t="shared" si="109"/>
        <v>0</v>
      </c>
      <c r="BM214" s="32">
        <f t="shared" si="110"/>
        <v>0</v>
      </c>
      <c r="BN214" s="32">
        <f t="shared" si="111"/>
        <v>1</v>
      </c>
    </row>
    <row r="215" spans="1:66" x14ac:dyDescent="0.2">
      <c r="A215" s="323"/>
      <c r="B215" s="530"/>
      <c r="C215" s="247"/>
      <c r="D215" s="247" t="str">
        <f t="shared" si="101"/>
        <v/>
      </c>
      <c r="E215" s="320" t="str">
        <f t="shared" si="102"/>
        <v>&lt; Error</v>
      </c>
      <c r="F215" s="120">
        <f t="shared" si="84"/>
        <v>0</v>
      </c>
      <c r="G215" s="118">
        <f t="shared" si="85"/>
        <v>203</v>
      </c>
      <c r="H215" s="117"/>
      <c r="I215" s="292"/>
      <c r="J215" s="87"/>
      <c r="K215" s="294"/>
      <c r="L215" s="293"/>
      <c r="M215" s="40"/>
      <c r="N215" s="77"/>
      <c r="O215" s="295"/>
      <c r="P215" s="88"/>
      <c r="Q215" s="88"/>
      <c r="R215" s="104"/>
      <c r="S215" s="730"/>
      <c r="T215" s="88"/>
      <c r="U215" s="88"/>
      <c r="V215" s="88"/>
      <c r="W215" s="89"/>
      <c r="X215" s="87"/>
      <c r="Y215" s="77"/>
      <c r="Z215" s="90"/>
      <c r="AA215" s="96">
        <f t="shared" si="89"/>
        <v>203</v>
      </c>
      <c r="AB215" s="505">
        <f t="shared" si="103"/>
        <v>0</v>
      </c>
      <c r="AC215" s="500">
        <f t="shared" si="90"/>
        <v>0</v>
      </c>
      <c r="AD215" s="159">
        <f t="shared" si="86"/>
        <v>0</v>
      </c>
      <c r="AE215" s="8"/>
      <c r="AF215" s="870" t="str">
        <f t="shared" si="91"/>
        <v xml:space="preserve"> </v>
      </c>
      <c r="AG215" s="32">
        <f t="shared" si="92"/>
        <v>0</v>
      </c>
      <c r="AH215" s="32">
        <f t="shared" si="93"/>
        <v>0</v>
      </c>
      <c r="AR215" s="32">
        <f t="shared" si="94"/>
        <v>0</v>
      </c>
      <c r="AS215" s="32">
        <f t="shared" si="95"/>
        <v>0</v>
      </c>
      <c r="AT215" s="32">
        <f t="shared" si="96"/>
        <v>0</v>
      </c>
      <c r="AU215" s="32">
        <f t="shared" si="97"/>
        <v>0</v>
      </c>
      <c r="AX215" s="254">
        <f t="shared" si="98"/>
        <v>0</v>
      </c>
      <c r="AY215" s="254">
        <f t="shared" si="99"/>
        <v>0</v>
      </c>
      <c r="AZ215" s="32">
        <f t="shared" si="87"/>
        <v>0</v>
      </c>
      <c r="BB215" s="32">
        <f t="shared" si="104"/>
        <v>0</v>
      </c>
      <c r="BC215" s="341">
        <f t="shared" si="105"/>
        <v>0</v>
      </c>
      <c r="BD215" s="95">
        <f t="shared" si="100"/>
        <v>0</v>
      </c>
      <c r="BE215" s="95">
        <f t="shared" si="106"/>
        <v>0</v>
      </c>
      <c r="BF215" s="718">
        <f t="shared" si="88"/>
        <v>0</v>
      </c>
      <c r="BG215" s="79"/>
      <c r="BH215" s="9"/>
      <c r="BJ215" s="32">
        <f t="shared" si="107"/>
        <v>0</v>
      </c>
      <c r="BK215" s="32">
        <f t="shared" si="108"/>
        <v>1</v>
      </c>
      <c r="BL215" s="32">
        <f t="shared" si="109"/>
        <v>0</v>
      </c>
      <c r="BM215" s="32">
        <f t="shared" si="110"/>
        <v>0</v>
      </c>
      <c r="BN215" s="32">
        <f t="shared" si="111"/>
        <v>1</v>
      </c>
    </row>
    <row r="216" spans="1:66" x14ac:dyDescent="0.2">
      <c r="A216" s="323"/>
      <c r="B216" s="530"/>
      <c r="C216" s="247"/>
      <c r="D216" s="247" t="str">
        <f t="shared" si="101"/>
        <v/>
      </c>
      <c r="E216" s="320" t="str">
        <f t="shared" si="102"/>
        <v>&lt; Error</v>
      </c>
      <c r="F216" s="120">
        <f t="shared" si="84"/>
        <v>0</v>
      </c>
      <c r="G216" s="118">
        <f t="shared" si="85"/>
        <v>204</v>
      </c>
      <c r="H216" s="117"/>
      <c r="I216" s="292"/>
      <c r="J216" s="87"/>
      <c r="K216" s="294"/>
      <c r="L216" s="293"/>
      <c r="M216" s="40"/>
      <c r="N216" s="77"/>
      <c r="O216" s="295"/>
      <c r="P216" s="88"/>
      <c r="Q216" s="88"/>
      <c r="R216" s="104"/>
      <c r="S216" s="730"/>
      <c r="T216" s="88"/>
      <c r="U216" s="88"/>
      <c r="V216" s="88"/>
      <c r="W216" s="89"/>
      <c r="X216" s="87"/>
      <c r="Y216" s="77"/>
      <c r="Z216" s="90"/>
      <c r="AA216" s="96">
        <f t="shared" si="89"/>
        <v>204</v>
      </c>
      <c r="AB216" s="505">
        <f t="shared" si="103"/>
        <v>0</v>
      </c>
      <c r="AC216" s="500">
        <f t="shared" si="90"/>
        <v>0</v>
      </c>
      <c r="AD216" s="159">
        <f t="shared" si="86"/>
        <v>0</v>
      </c>
      <c r="AE216" s="8"/>
      <c r="AF216" s="870" t="str">
        <f t="shared" si="91"/>
        <v xml:space="preserve"> </v>
      </c>
      <c r="AG216" s="32">
        <f t="shared" si="92"/>
        <v>0</v>
      </c>
      <c r="AH216" s="32">
        <f t="shared" si="93"/>
        <v>0</v>
      </c>
      <c r="AR216" s="32">
        <f t="shared" si="94"/>
        <v>0</v>
      </c>
      <c r="AS216" s="32">
        <f t="shared" si="95"/>
        <v>0</v>
      </c>
      <c r="AT216" s="32">
        <f t="shared" si="96"/>
        <v>0</v>
      </c>
      <c r="AU216" s="32">
        <f t="shared" si="97"/>
        <v>0</v>
      </c>
      <c r="AX216" s="254">
        <f t="shared" si="98"/>
        <v>0</v>
      </c>
      <c r="AY216" s="254">
        <f t="shared" si="99"/>
        <v>0</v>
      </c>
      <c r="AZ216" s="32">
        <f t="shared" si="87"/>
        <v>0</v>
      </c>
      <c r="BB216" s="32">
        <f t="shared" si="104"/>
        <v>0</v>
      </c>
      <c r="BC216" s="341">
        <f t="shared" si="105"/>
        <v>0</v>
      </c>
      <c r="BD216" s="95">
        <f t="shared" si="100"/>
        <v>0</v>
      </c>
      <c r="BE216" s="95">
        <f t="shared" si="106"/>
        <v>0</v>
      </c>
      <c r="BF216" s="718">
        <f t="shared" si="88"/>
        <v>0</v>
      </c>
      <c r="BG216" s="79"/>
      <c r="BH216" s="9"/>
      <c r="BJ216" s="32">
        <f t="shared" si="107"/>
        <v>0</v>
      </c>
      <c r="BK216" s="32">
        <f t="shared" si="108"/>
        <v>1</v>
      </c>
      <c r="BL216" s="32">
        <f t="shared" si="109"/>
        <v>0</v>
      </c>
      <c r="BM216" s="32">
        <f t="shared" si="110"/>
        <v>0</v>
      </c>
      <c r="BN216" s="32">
        <f t="shared" si="111"/>
        <v>1</v>
      </c>
    </row>
    <row r="217" spans="1:66" x14ac:dyDescent="0.2">
      <c r="A217" s="323"/>
      <c r="B217" s="530"/>
      <c r="C217" s="247"/>
      <c r="D217" s="247" t="str">
        <f t="shared" si="101"/>
        <v/>
      </c>
      <c r="E217" s="320" t="str">
        <f t="shared" si="102"/>
        <v>&lt; Error</v>
      </c>
      <c r="F217" s="120">
        <f t="shared" si="84"/>
        <v>0</v>
      </c>
      <c r="G217" s="118">
        <f t="shared" si="85"/>
        <v>205</v>
      </c>
      <c r="H217" s="117"/>
      <c r="I217" s="292"/>
      <c r="J217" s="87"/>
      <c r="K217" s="294"/>
      <c r="L217" s="293"/>
      <c r="M217" s="40"/>
      <c r="N217" s="77"/>
      <c r="O217" s="295"/>
      <c r="P217" s="88"/>
      <c r="Q217" s="88"/>
      <c r="R217" s="104"/>
      <c r="S217" s="730"/>
      <c r="T217" s="88"/>
      <c r="U217" s="88"/>
      <c r="V217" s="88"/>
      <c r="W217" s="89"/>
      <c r="X217" s="87"/>
      <c r="Y217" s="77"/>
      <c r="Z217" s="90"/>
      <c r="AA217" s="96">
        <f t="shared" si="89"/>
        <v>205</v>
      </c>
      <c r="AB217" s="505">
        <f t="shared" si="103"/>
        <v>0</v>
      </c>
      <c r="AC217" s="500">
        <f t="shared" si="90"/>
        <v>0</v>
      </c>
      <c r="AD217" s="159">
        <f t="shared" si="86"/>
        <v>0</v>
      </c>
      <c r="AE217" s="8"/>
      <c r="AF217" s="870" t="str">
        <f t="shared" si="91"/>
        <v xml:space="preserve"> </v>
      </c>
      <c r="AG217" s="32">
        <f t="shared" si="92"/>
        <v>0</v>
      </c>
      <c r="AH217" s="32">
        <f t="shared" si="93"/>
        <v>0</v>
      </c>
      <c r="AR217" s="32">
        <f t="shared" si="94"/>
        <v>0</v>
      </c>
      <c r="AS217" s="32">
        <f t="shared" si="95"/>
        <v>0</v>
      </c>
      <c r="AT217" s="32">
        <f t="shared" si="96"/>
        <v>0</v>
      </c>
      <c r="AU217" s="32">
        <f t="shared" si="97"/>
        <v>0</v>
      </c>
      <c r="AX217" s="254">
        <f t="shared" si="98"/>
        <v>0</v>
      </c>
      <c r="AY217" s="254">
        <f t="shared" si="99"/>
        <v>0</v>
      </c>
      <c r="AZ217" s="32">
        <f t="shared" si="87"/>
        <v>0</v>
      </c>
      <c r="BB217" s="32">
        <f t="shared" si="104"/>
        <v>0</v>
      </c>
      <c r="BC217" s="341">
        <f t="shared" si="105"/>
        <v>0</v>
      </c>
      <c r="BD217" s="95">
        <f t="shared" si="100"/>
        <v>0</v>
      </c>
      <c r="BE217" s="95">
        <f t="shared" si="106"/>
        <v>0</v>
      </c>
      <c r="BF217" s="718">
        <f t="shared" si="88"/>
        <v>0</v>
      </c>
      <c r="BG217" s="79"/>
      <c r="BH217" s="9"/>
      <c r="BJ217" s="32">
        <f t="shared" si="107"/>
        <v>0</v>
      </c>
      <c r="BK217" s="32">
        <f t="shared" si="108"/>
        <v>1</v>
      </c>
      <c r="BL217" s="32">
        <f t="shared" si="109"/>
        <v>0</v>
      </c>
      <c r="BM217" s="32">
        <f t="shared" si="110"/>
        <v>0</v>
      </c>
      <c r="BN217" s="32">
        <f t="shared" si="111"/>
        <v>1</v>
      </c>
    </row>
    <row r="218" spans="1:66" x14ac:dyDescent="0.2">
      <c r="A218" s="323"/>
      <c r="B218" s="530"/>
      <c r="C218" s="247"/>
      <c r="D218" s="247" t="str">
        <f t="shared" si="101"/>
        <v/>
      </c>
      <c r="E218" s="320" t="str">
        <f t="shared" si="102"/>
        <v>&lt; Error</v>
      </c>
      <c r="F218" s="120">
        <f t="shared" si="84"/>
        <v>0</v>
      </c>
      <c r="G218" s="118">
        <f t="shared" si="85"/>
        <v>206</v>
      </c>
      <c r="H218" s="117"/>
      <c r="I218" s="292"/>
      <c r="J218" s="87"/>
      <c r="K218" s="294"/>
      <c r="L218" s="293"/>
      <c r="M218" s="40"/>
      <c r="N218" s="77"/>
      <c r="O218" s="295"/>
      <c r="P218" s="88"/>
      <c r="Q218" s="88"/>
      <c r="R218" s="104"/>
      <c r="S218" s="730"/>
      <c r="T218" s="88"/>
      <c r="U218" s="88"/>
      <c r="V218" s="88"/>
      <c r="W218" s="89"/>
      <c r="X218" s="87"/>
      <c r="Y218" s="77"/>
      <c r="Z218" s="90"/>
      <c r="AA218" s="96">
        <f t="shared" si="89"/>
        <v>206</v>
      </c>
      <c r="AB218" s="505">
        <f t="shared" si="103"/>
        <v>0</v>
      </c>
      <c r="AC218" s="500">
        <f t="shared" si="90"/>
        <v>0</v>
      </c>
      <c r="AD218" s="159">
        <f t="shared" si="86"/>
        <v>0</v>
      </c>
      <c r="AE218" s="8"/>
      <c r="AF218" s="870" t="str">
        <f t="shared" si="91"/>
        <v xml:space="preserve"> </v>
      </c>
      <c r="AG218" s="32">
        <f t="shared" si="92"/>
        <v>0</v>
      </c>
      <c r="AH218" s="32">
        <f t="shared" si="93"/>
        <v>0</v>
      </c>
      <c r="AR218" s="32">
        <f t="shared" si="94"/>
        <v>0</v>
      </c>
      <c r="AS218" s="32">
        <f t="shared" si="95"/>
        <v>0</v>
      </c>
      <c r="AT218" s="32">
        <f t="shared" si="96"/>
        <v>0</v>
      </c>
      <c r="AU218" s="32">
        <f t="shared" si="97"/>
        <v>0</v>
      </c>
      <c r="AX218" s="254">
        <f t="shared" si="98"/>
        <v>0</v>
      </c>
      <c r="AY218" s="254">
        <f t="shared" si="99"/>
        <v>0</v>
      </c>
      <c r="AZ218" s="32">
        <f t="shared" si="87"/>
        <v>0</v>
      </c>
      <c r="BB218" s="32">
        <f t="shared" si="104"/>
        <v>0</v>
      </c>
      <c r="BC218" s="341">
        <f t="shared" si="105"/>
        <v>0</v>
      </c>
      <c r="BD218" s="95">
        <f t="shared" si="100"/>
        <v>0</v>
      </c>
      <c r="BE218" s="95">
        <f t="shared" si="106"/>
        <v>0</v>
      </c>
      <c r="BF218" s="718">
        <f t="shared" si="88"/>
        <v>0</v>
      </c>
      <c r="BG218" s="79"/>
      <c r="BH218" s="9"/>
      <c r="BJ218" s="32">
        <f t="shared" si="107"/>
        <v>0</v>
      </c>
      <c r="BK218" s="32">
        <f t="shared" si="108"/>
        <v>1</v>
      </c>
      <c r="BL218" s="32">
        <f t="shared" si="109"/>
        <v>0</v>
      </c>
      <c r="BM218" s="32">
        <f t="shared" si="110"/>
        <v>0</v>
      </c>
      <c r="BN218" s="32">
        <f t="shared" si="111"/>
        <v>1</v>
      </c>
    </row>
    <row r="219" spans="1:66" x14ac:dyDescent="0.2">
      <c r="A219" s="323"/>
      <c r="B219" s="530"/>
      <c r="C219" s="247"/>
      <c r="D219" s="247" t="str">
        <f t="shared" si="101"/>
        <v/>
      </c>
      <c r="E219" s="320" t="str">
        <f t="shared" si="102"/>
        <v>&lt; Error</v>
      </c>
      <c r="F219" s="120">
        <f t="shared" si="84"/>
        <v>0</v>
      </c>
      <c r="G219" s="118">
        <f t="shared" si="85"/>
        <v>207</v>
      </c>
      <c r="H219" s="117"/>
      <c r="I219" s="292"/>
      <c r="J219" s="87"/>
      <c r="K219" s="294"/>
      <c r="L219" s="293"/>
      <c r="M219" s="40"/>
      <c r="N219" s="77"/>
      <c r="O219" s="295"/>
      <c r="P219" s="88"/>
      <c r="Q219" s="88"/>
      <c r="R219" s="104"/>
      <c r="S219" s="730"/>
      <c r="T219" s="88"/>
      <c r="U219" s="88"/>
      <c r="V219" s="88"/>
      <c r="W219" s="89"/>
      <c r="X219" s="87"/>
      <c r="Y219" s="77"/>
      <c r="Z219" s="90"/>
      <c r="AA219" s="96">
        <f t="shared" si="89"/>
        <v>207</v>
      </c>
      <c r="AB219" s="505">
        <f t="shared" si="103"/>
        <v>0</v>
      </c>
      <c r="AC219" s="500">
        <f t="shared" si="90"/>
        <v>0</v>
      </c>
      <c r="AD219" s="159">
        <f t="shared" si="86"/>
        <v>0</v>
      </c>
      <c r="AE219" s="8"/>
      <c r="AF219" s="870" t="str">
        <f t="shared" si="91"/>
        <v xml:space="preserve"> </v>
      </c>
      <c r="AG219" s="32">
        <f t="shared" si="92"/>
        <v>0</v>
      </c>
      <c r="AH219" s="32">
        <f t="shared" si="93"/>
        <v>0</v>
      </c>
      <c r="AR219" s="32">
        <f t="shared" si="94"/>
        <v>0</v>
      </c>
      <c r="AS219" s="32">
        <f t="shared" si="95"/>
        <v>0</v>
      </c>
      <c r="AT219" s="32">
        <f t="shared" si="96"/>
        <v>0</v>
      </c>
      <c r="AU219" s="32">
        <f t="shared" si="97"/>
        <v>0</v>
      </c>
      <c r="AX219" s="254">
        <f t="shared" si="98"/>
        <v>0</v>
      </c>
      <c r="AY219" s="254">
        <f t="shared" si="99"/>
        <v>0</v>
      </c>
      <c r="AZ219" s="32">
        <f t="shared" si="87"/>
        <v>0</v>
      </c>
      <c r="BB219" s="32">
        <f t="shared" si="104"/>
        <v>0</v>
      </c>
      <c r="BC219" s="341">
        <f t="shared" si="105"/>
        <v>0</v>
      </c>
      <c r="BD219" s="95">
        <f t="shared" si="100"/>
        <v>0</v>
      </c>
      <c r="BE219" s="95">
        <f t="shared" si="106"/>
        <v>0</v>
      </c>
      <c r="BF219" s="718">
        <f t="shared" si="88"/>
        <v>0</v>
      </c>
      <c r="BG219" s="79"/>
      <c r="BH219" s="9"/>
      <c r="BJ219" s="32">
        <f t="shared" si="107"/>
        <v>0</v>
      </c>
      <c r="BK219" s="32">
        <f t="shared" si="108"/>
        <v>1</v>
      </c>
      <c r="BL219" s="32">
        <f t="shared" si="109"/>
        <v>0</v>
      </c>
      <c r="BM219" s="32">
        <f t="shared" si="110"/>
        <v>0</v>
      </c>
      <c r="BN219" s="32">
        <f t="shared" si="111"/>
        <v>1</v>
      </c>
    </row>
    <row r="220" spans="1:66" x14ac:dyDescent="0.2">
      <c r="A220" s="323"/>
      <c r="B220" s="530"/>
      <c r="C220" s="247"/>
      <c r="D220" s="247" t="str">
        <f t="shared" si="101"/>
        <v/>
      </c>
      <c r="E220" s="320" t="str">
        <f t="shared" si="102"/>
        <v>&lt; Error</v>
      </c>
      <c r="F220" s="120">
        <f t="shared" si="84"/>
        <v>0</v>
      </c>
      <c r="G220" s="118">
        <f t="shared" si="85"/>
        <v>208</v>
      </c>
      <c r="H220" s="117"/>
      <c r="I220" s="292"/>
      <c r="J220" s="87"/>
      <c r="K220" s="294"/>
      <c r="L220" s="293"/>
      <c r="M220" s="40"/>
      <c r="N220" s="77"/>
      <c r="O220" s="295"/>
      <c r="P220" s="88"/>
      <c r="Q220" s="88"/>
      <c r="R220" s="104"/>
      <c r="S220" s="730"/>
      <c r="T220" s="88"/>
      <c r="U220" s="88"/>
      <c r="V220" s="88"/>
      <c r="W220" s="89"/>
      <c r="X220" s="87"/>
      <c r="Y220" s="77"/>
      <c r="Z220" s="90"/>
      <c r="AA220" s="96">
        <f t="shared" si="89"/>
        <v>208</v>
      </c>
      <c r="AB220" s="505">
        <f t="shared" si="103"/>
        <v>0</v>
      </c>
      <c r="AC220" s="500">
        <f t="shared" si="90"/>
        <v>0</v>
      </c>
      <c r="AD220" s="159">
        <f t="shared" si="86"/>
        <v>0</v>
      </c>
      <c r="AE220" s="8"/>
      <c r="AF220" s="870" t="str">
        <f t="shared" si="91"/>
        <v xml:space="preserve"> </v>
      </c>
      <c r="AG220" s="32">
        <f t="shared" si="92"/>
        <v>0</v>
      </c>
      <c r="AH220" s="32">
        <f t="shared" si="93"/>
        <v>0</v>
      </c>
      <c r="AR220" s="32">
        <f t="shared" si="94"/>
        <v>0</v>
      </c>
      <c r="AS220" s="32">
        <f t="shared" si="95"/>
        <v>0</v>
      </c>
      <c r="AT220" s="32">
        <f t="shared" si="96"/>
        <v>0</v>
      </c>
      <c r="AU220" s="32">
        <f t="shared" si="97"/>
        <v>0</v>
      </c>
      <c r="AX220" s="254">
        <f t="shared" si="98"/>
        <v>0</v>
      </c>
      <c r="AY220" s="254">
        <f t="shared" si="99"/>
        <v>0</v>
      </c>
      <c r="AZ220" s="32">
        <f t="shared" si="87"/>
        <v>0</v>
      </c>
      <c r="BB220" s="32">
        <f t="shared" si="104"/>
        <v>0</v>
      </c>
      <c r="BC220" s="341">
        <f t="shared" si="105"/>
        <v>0</v>
      </c>
      <c r="BD220" s="95">
        <f t="shared" si="100"/>
        <v>0</v>
      </c>
      <c r="BE220" s="95">
        <f t="shared" si="106"/>
        <v>0</v>
      </c>
      <c r="BF220" s="718">
        <f t="shared" si="88"/>
        <v>0</v>
      </c>
      <c r="BG220" s="79"/>
      <c r="BH220" s="9"/>
      <c r="BJ220" s="32">
        <f t="shared" si="107"/>
        <v>0</v>
      </c>
      <c r="BK220" s="32">
        <f t="shared" si="108"/>
        <v>1</v>
      </c>
      <c r="BL220" s="32">
        <f t="shared" si="109"/>
        <v>0</v>
      </c>
      <c r="BM220" s="32">
        <f t="shared" si="110"/>
        <v>0</v>
      </c>
      <c r="BN220" s="32">
        <f t="shared" si="111"/>
        <v>1</v>
      </c>
    </row>
    <row r="221" spans="1:66" x14ac:dyDescent="0.2">
      <c r="A221" s="323"/>
      <c r="B221" s="530"/>
      <c r="C221" s="247"/>
      <c r="D221" s="247" t="str">
        <f t="shared" si="101"/>
        <v/>
      </c>
      <c r="E221" s="320" t="str">
        <f t="shared" si="102"/>
        <v>&lt; Error</v>
      </c>
      <c r="F221" s="120">
        <f t="shared" si="84"/>
        <v>0</v>
      </c>
      <c r="G221" s="118">
        <f t="shared" si="85"/>
        <v>209</v>
      </c>
      <c r="H221" s="117"/>
      <c r="I221" s="292"/>
      <c r="J221" s="87"/>
      <c r="K221" s="294"/>
      <c r="L221" s="293"/>
      <c r="M221" s="40"/>
      <c r="N221" s="77"/>
      <c r="O221" s="295"/>
      <c r="P221" s="88"/>
      <c r="Q221" s="88"/>
      <c r="R221" s="104"/>
      <c r="S221" s="730"/>
      <c r="T221" s="88"/>
      <c r="U221" s="88"/>
      <c r="V221" s="88"/>
      <c r="W221" s="89"/>
      <c r="X221" s="87"/>
      <c r="Y221" s="77"/>
      <c r="Z221" s="90"/>
      <c r="AA221" s="96">
        <f t="shared" si="89"/>
        <v>209</v>
      </c>
      <c r="AB221" s="505">
        <f t="shared" si="103"/>
        <v>0</v>
      </c>
      <c r="AC221" s="500">
        <f t="shared" si="90"/>
        <v>0</v>
      </c>
      <c r="AD221" s="159">
        <f t="shared" si="86"/>
        <v>0</v>
      </c>
      <c r="AE221" s="8"/>
      <c r="AF221" s="870" t="str">
        <f t="shared" si="91"/>
        <v xml:space="preserve"> </v>
      </c>
      <c r="AG221" s="32">
        <f t="shared" si="92"/>
        <v>0</v>
      </c>
      <c r="AH221" s="32">
        <f t="shared" si="93"/>
        <v>0</v>
      </c>
      <c r="AR221" s="32">
        <f t="shared" si="94"/>
        <v>0</v>
      </c>
      <c r="AS221" s="32">
        <f t="shared" si="95"/>
        <v>0</v>
      </c>
      <c r="AT221" s="32">
        <f t="shared" si="96"/>
        <v>0</v>
      </c>
      <c r="AU221" s="32">
        <f t="shared" si="97"/>
        <v>0</v>
      </c>
      <c r="AX221" s="254">
        <f t="shared" si="98"/>
        <v>0</v>
      </c>
      <c r="AY221" s="254">
        <f t="shared" si="99"/>
        <v>0</v>
      </c>
      <c r="AZ221" s="32">
        <f t="shared" si="87"/>
        <v>0</v>
      </c>
      <c r="BB221" s="32">
        <f t="shared" si="104"/>
        <v>0</v>
      </c>
      <c r="BC221" s="341">
        <f t="shared" si="105"/>
        <v>0</v>
      </c>
      <c r="BD221" s="95">
        <f t="shared" si="100"/>
        <v>0</v>
      </c>
      <c r="BE221" s="95">
        <f t="shared" si="106"/>
        <v>0</v>
      </c>
      <c r="BF221" s="718">
        <f t="shared" si="88"/>
        <v>0</v>
      </c>
      <c r="BG221" s="79"/>
      <c r="BH221" s="9"/>
      <c r="BJ221" s="32">
        <f t="shared" si="107"/>
        <v>0</v>
      </c>
      <c r="BK221" s="32">
        <f t="shared" si="108"/>
        <v>1</v>
      </c>
      <c r="BL221" s="32">
        <f t="shared" si="109"/>
        <v>0</v>
      </c>
      <c r="BM221" s="32">
        <f t="shared" si="110"/>
        <v>0</v>
      </c>
      <c r="BN221" s="32">
        <f t="shared" si="111"/>
        <v>1</v>
      </c>
    </row>
    <row r="222" spans="1:66" x14ac:dyDescent="0.2">
      <c r="A222" s="323"/>
      <c r="B222" s="530"/>
      <c r="C222" s="247"/>
      <c r="D222" s="247" t="str">
        <f t="shared" si="101"/>
        <v/>
      </c>
      <c r="E222" s="320" t="str">
        <f t="shared" si="102"/>
        <v>&lt; Error</v>
      </c>
      <c r="F222" s="120">
        <f t="shared" si="84"/>
        <v>0</v>
      </c>
      <c r="G222" s="118">
        <f t="shared" si="85"/>
        <v>210</v>
      </c>
      <c r="H222" s="117"/>
      <c r="I222" s="292"/>
      <c r="J222" s="87"/>
      <c r="K222" s="294"/>
      <c r="L222" s="293"/>
      <c r="M222" s="40"/>
      <c r="N222" s="77"/>
      <c r="O222" s="295"/>
      <c r="P222" s="88"/>
      <c r="Q222" s="88"/>
      <c r="R222" s="104"/>
      <c r="S222" s="730"/>
      <c r="T222" s="88"/>
      <c r="U222" s="88"/>
      <c r="V222" s="88"/>
      <c r="W222" s="89"/>
      <c r="X222" s="87"/>
      <c r="Y222" s="77"/>
      <c r="Z222" s="90"/>
      <c r="AA222" s="96">
        <f t="shared" si="89"/>
        <v>210</v>
      </c>
      <c r="AB222" s="505">
        <f t="shared" si="103"/>
        <v>0</v>
      </c>
      <c r="AC222" s="500">
        <f t="shared" si="90"/>
        <v>0</v>
      </c>
      <c r="AD222" s="159">
        <f t="shared" si="86"/>
        <v>0</v>
      </c>
      <c r="AE222" s="8"/>
      <c r="AF222" s="870" t="str">
        <f t="shared" si="91"/>
        <v xml:space="preserve"> </v>
      </c>
      <c r="AG222" s="32">
        <f t="shared" si="92"/>
        <v>0</v>
      </c>
      <c r="AH222" s="32">
        <f t="shared" si="93"/>
        <v>0</v>
      </c>
      <c r="AR222" s="32">
        <f t="shared" si="94"/>
        <v>0</v>
      </c>
      <c r="AS222" s="32">
        <f t="shared" si="95"/>
        <v>0</v>
      </c>
      <c r="AT222" s="32">
        <f t="shared" si="96"/>
        <v>0</v>
      </c>
      <c r="AU222" s="32">
        <f t="shared" si="97"/>
        <v>0</v>
      </c>
      <c r="AX222" s="254">
        <f t="shared" si="98"/>
        <v>0</v>
      </c>
      <c r="AY222" s="254">
        <f t="shared" si="99"/>
        <v>0</v>
      </c>
      <c r="AZ222" s="32">
        <f t="shared" si="87"/>
        <v>0</v>
      </c>
      <c r="BB222" s="32">
        <f t="shared" si="104"/>
        <v>0</v>
      </c>
      <c r="BC222" s="341">
        <f t="shared" si="105"/>
        <v>0</v>
      </c>
      <c r="BD222" s="95">
        <f t="shared" si="100"/>
        <v>0</v>
      </c>
      <c r="BE222" s="95">
        <f t="shared" si="106"/>
        <v>0</v>
      </c>
      <c r="BF222" s="718">
        <f t="shared" si="88"/>
        <v>0</v>
      </c>
      <c r="BG222" s="79"/>
      <c r="BH222" s="9"/>
      <c r="BJ222" s="32">
        <f t="shared" si="107"/>
        <v>0</v>
      </c>
      <c r="BK222" s="32">
        <f t="shared" si="108"/>
        <v>1</v>
      </c>
      <c r="BL222" s="32">
        <f t="shared" si="109"/>
        <v>0</v>
      </c>
      <c r="BM222" s="32">
        <f t="shared" si="110"/>
        <v>0</v>
      </c>
      <c r="BN222" s="32">
        <f t="shared" si="111"/>
        <v>1</v>
      </c>
    </row>
    <row r="223" spans="1:66" x14ac:dyDescent="0.2">
      <c r="A223" s="323"/>
      <c r="B223" s="530"/>
      <c r="C223" s="247"/>
      <c r="D223" s="247" t="str">
        <f t="shared" si="101"/>
        <v/>
      </c>
      <c r="E223" s="320" t="str">
        <f t="shared" si="102"/>
        <v>&lt; Error</v>
      </c>
      <c r="F223" s="120">
        <f t="shared" si="84"/>
        <v>0</v>
      </c>
      <c r="G223" s="118">
        <f t="shared" si="85"/>
        <v>211</v>
      </c>
      <c r="H223" s="117"/>
      <c r="I223" s="292"/>
      <c r="J223" s="87"/>
      <c r="K223" s="294"/>
      <c r="L223" s="293"/>
      <c r="M223" s="40"/>
      <c r="N223" s="77"/>
      <c r="O223" s="295"/>
      <c r="P223" s="88"/>
      <c r="Q223" s="88"/>
      <c r="R223" s="104"/>
      <c r="S223" s="730"/>
      <c r="T223" s="88"/>
      <c r="U223" s="88"/>
      <c r="V223" s="88"/>
      <c r="W223" s="89"/>
      <c r="X223" s="87"/>
      <c r="Y223" s="77"/>
      <c r="Z223" s="90"/>
      <c r="AA223" s="96">
        <f t="shared" si="89"/>
        <v>211</v>
      </c>
      <c r="AB223" s="505">
        <f t="shared" si="103"/>
        <v>0</v>
      </c>
      <c r="AC223" s="500">
        <f t="shared" si="90"/>
        <v>0</v>
      </c>
      <c r="AD223" s="159">
        <f t="shared" si="86"/>
        <v>0</v>
      </c>
      <c r="AE223" s="8"/>
      <c r="AF223" s="870" t="str">
        <f t="shared" si="91"/>
        <v xml:space="preserve"> </v>
      </c>
      <c r="AG223" s="32">
        <f t="shared" si="92"/>
        <v>0</v>
      </c>
      <c r="AH223" s="32">
        <f t="shared" si="93"/>
        <v>0</v>
      </c>
      <c r="AR223" s="32">
        <f t="shared" si="94"/>
        <v>0</v>
      </c>
      <c r="AS223" s="32">
        <f t="shared" si="95"/>
        <v>0</v>
      </c>
      <c r="AT223" s="32">
        <f t="shared" si="96"/>
        <v>0</v>
      </c>
      <c r="AU223" s="32">
        <f t="shared" si="97"/>
        <v>0</v>
      </c>
      <c r="AX223" s="254">
        <f t="shared" si="98"/>
        <v>0</v>
      </c>
      <c r="AY223" s="254">
        <f t="shared" si="99"/>
        <v>0</v>
      </c>
      <c r="AZ223" s="32">
        <f t="shared" si="87"/>
        <v>0</v>
      </c>
      <c r="BB223" s="32">
        <f t="shared" si="104"/>
        <v>0</v>
      </c>
      <c r="BC223" s="341">
        <f t="shared" si="105"/>
        <v>0</v>
      </c>
      <c r="BD223" s="95">
        <f t="shared" si="100"/>
        <v>0</v>
      </c>
      <c r="BE223" s="95">
        <f t="shared" si="106"/>
        <v>0</v>
      </c>
      <c r="BF223" s="718">
        <f t="shared" si="88"/>
        <v>0</v>
      </c>
      <c r="BG223" s="79"/>
      <c r="BH223" s="9"/>
      <c r="BJ223" s="32">
        <f t="shared" si="107"/>
        <v>0</v>
      </c>
      <c r="BK223" s="32">
        <f t="shared" si="108"/>
        <v>1</v>
      </c>
      <c r="BL223" s="32">
        <f t="shared" si="109"/>
        <v>0</v>
      </c>
      <c r="BM223" s="32">
        <f t="shared" si="110"/>
        <v>0</v>
      </c>
      <c r="BN223" s="32">
        <f t="shared" si="111"/>
        <v>1</v>
      </c>
    </row>
    <row r="224" spans="1:66" x14ac:dyDescent="0.2">
      <c r="A224" s="323"/>
      <c r="B224" s="530"/>
      <c r="C224" s="247"/>
      <c r="D224" s="247" t="str">
        <f t="shared" si="101"/>
        <v/>
      </c>
      <c r="E224" s="320" t="str">
        <f t="shared" si="102"/>
        <v>&lt; Error</v>
      </c>
      <c r="F224" s="120">
        <f t="shared" si="84"/>
        <v>0</v>
      </c>
      <c r="G224" s="118">
        <f t="shared" si="85"/>
        <v>212</v>
      </c>
      <c r="H224" s="117"/>
      <c r="I224" s="292"/>
      <c r="J224" s="87"/>
      <c r="K224" s="294"/>
      <c r="L224" s="293"/>
      <c r="M224" s="40"/>
      <c r="N224" s="77"/>
      <c r="O224" s="295"/>
      <c r="P224" s="88"/>
      <c r="Q224" s="88"/>
      <c r="R224" s="104"/>
      <c r="S224" s="730"/>
      <c r="T224" s="88"/>
      <c r="U224" s="88"/>
      <c r="V224" s="88"/>
      <c r="W224" s="89"/>
      <c r="X224" s="87"/>
      <c r="Y224" s="77"/>
      <c r="Z224" s="90"/>
      <c r="AA224" s="96">
        <f t="shared" si="89"/>
        <v>212</v>
      </c>
      <c r="AB224" s="505">
        <f t="shared" si="103"/>
        <v>0</v>
      </c>
      <c r="AC224" s="500">
        <f t="shared" si="90"/>
        <v>0</v>
      </c>
      <c r="AD224" s="159">
        <f t="shared" si="86"/>
        <v>0</v>
      </c>
      <c r="AE224" s="8"/>
      <c r="AF224" s="870" t="str">
        <f t="shared" si="91"/>
        <v xml:space="preserve"> </v>
      </c>
      <c r="AG224" s="32">
        <f t="shared" si="92"/>
        <v>0</v>
      </c>
      <c r="AH224" s="32">
        <f t="shared" si="93"/>
        <v>0</v>
      </c>
      <c r="AR224" s="32">
        <f t="shared" si="94"/>
        <v>0</v>
      </c>
      <c r="AS224" s="32">
        <f t="shared" si="95"/>
        <v>0</v>
      </c>
      <c r="AT224" s="32">
        <f t="shared" si="96"/>
        <v>0</v>
      </c>
      <c r="AU224" s="32">
        <f t="shared" si="97"/>
        <v>0</v>
      </c>
      <c r="AX224" s="254">
        <f t="shared" si="98"/>
        <v>0</v>
      </c>
      <c r="AY224" s="254">
        <f t="shared" si="99"/>
        <v>0</v>
      </c>
      <c r="AZ224" s="32">
        <f t="shared" si="87"/>
        <v>0</v>
      </c>
      <c r="BB224" s="32">
        <f t="shared" si="104"/>
        <v>0</v>
      </c>
      <c r="BC224" s="341">
        <f t="shared" si="105"/>
        <v>0</v>
      </c>
      <c r="BD224" s="95">
        <f t="shared" si="100"/>
        <v>0</v>
      </c>
      <c r="BE224" s="95">
        <f t="shared" si="106"/>
        <v>0</v>
      </c>
      <c r="BF224" s="718">
        <f t="shared" si="88"/>
        <v>0</v>
      </c>
      <c r="BG224" s="79"/>
      <c r="BH224" s="9"/>
      <c r="BJ224" s="32">
        <f t="shared" si="107"/>
        <v>0</v>
      </c>
      <c r="BK224" s="32">
        <f t="shared" si="108"/>
        <v>1</v>
      </c>
      <c r="BL224" s="32">
        <f t="shared" si="109"/>
        <v>0</v>
      </c>
      <c r="BM224" s="32">
        <f t="shared" si="110"/>
        <v>0</v>
      </c>
      <c r="BN224" s="32">
        <f t="shared" si="111"/>
        <v>1</v>
      </c>
    </row>
    <row r="225" spans="1:66" x14ac:dyDescent="0.2">
      <c r="A225" s="323"/>
      <c r="B225" s="530"/>
      <c r="C225" s="247"/>
      <c r="D225" s="247" t="str">
        <f t="shared" si="101"/>
        <v/>
      </c>
      <c r="E225" s="320" t="str">
        <f t="shared" si="102"/>
        <v>&lt; Error</v>
      </c>
      <c r="F225" s="120">
        <f t="shared" si="84"/>
        <v>0</v>
      </c>
      <c r="G225" s="118">
        <f t="shared" si="85"/>
        <v>213</v>
      </c>
      <c r="H225" s="117"/>
      <c r="I225" s="292"/>
      <c r="J225" s="87"/>
      <c r="K225" s="294"/>
      <c r="L225" s="293"/>
      <c r="M225" s="40"/>
      <c r="N225" s="77"/>
      <c r="O225" s="295"/>
      <c r="P225" s="88"/>
      <c r="Q225" s="88"/>
      <c r="R225" s="104"/>
      <c r="S225" s="730"/>
      <c r="T225" s="88"/>
      <c r="U225" s="88"/>
      <c r="V225" s="88"/>
      <c r="W225" s="89"/>
      <c r="X225" s="87"/>
      <c r="Y225" s="77"/>
      <c r="Z225" s="90"/>
      <c r="AA225" s="96">
        <f t="shared" si="89"/>
        <v>213</v>
      </c>
      <c r="AB225" s="505">
        <f t="shared" si="103"/>
        <v>0</v>
      </c>
      <c r="AC225" s="500">
        <f t="shared" si="90"/>
        <v>0</v>
      </c>
      <c r="AD225" s="159">
        <f t="shared" si="86"/>
        <v>0</v>
      </c>
      <c r="AE225" s="8"/>
      <c r="AF225" s="870" t="str">
        <f t="shared" si="91"/>
        <v xml:space="preserve"> </v>
      </c>
      <c r="AG225" s="32">
        <f t="shared" si="92"/>
        <v>0</v>
      </c>
      <c r="AH225" s="32">
        <f t="shared" si="93"/>
        <v>0</v>
      </c>
      <c r="AR225" s="32">
        <f t="shared" si="94"/>
        <v>0</v>
      </c>
      <c r="AS225" s="32">
        <f t="shared" si="95"/>
        <v>0</v>
      </c>
      <c r="AT225" s="32">
        <f t="shared" si="96"/>
        <v>0</v>
      </c>
      <c r="AU225" s="32">
        <f t="shared" si="97"/>
        <v>0</v>
      </c>
      <c r="AX225" s="254">
        <f t="shared" si="98"/>
        <v>0</v>
      </c>
      <c r="AY225" s="254">
        <f t="shared" si="99"/>
        <v>0</v>
      </c>
      <c r="AZ225" s="32">
        <f t="shared" si="87"/>
        <v>0</v>
      </c>
      <c r="BB225" s="32">
        <f t="shared" si="104"/>
        <v>0</v>
      </c>
      <c r="BC225" s="341">
        <f t="shared" si="105"/>
        <v>0</v>
      </c>
      <c r="BD225" s="95">
        <f t="shared" si="100"/>
        <v>0</v>
      </c>
      <c r="BE225" s="95">
        <f t="shared" si="106"/>
        <v>0</v>
      </c>
      <c r="BF225" s="718">
        <f t="shared" si="88"/>
        <v>0</v>
      </c>
      <c r="BG225" s="79"/>
      <c r="BH225" s="9"/>
      <c r="BJ225" s="32">
        <f t="shared" si="107"/>
        <v>0</v>
      </c>
      <c r="BK225" s="32">
        <f t="shared" si="108"/>
        <v>1</v>
      </c>
      <c r="BL225" s="32">
        <f t="shared" si="109"/>
        <v>0</v>
      </c>
      <c r="BM225" s="32">
        <f t="shared" si="110"/>
        <v>0</v>
      </c>
      <c r="BN225" s="32">
        <f t="shared" si="111"/>
        <v>1</v>
      </c>
    </row>
    <row r="226" spans="1:66" x14ac:dyDescent="0.2">
      <c r="A226" s="323"/>
      <c r="B226" s="530"/>
      <c r="C226" s="247"/>
      <c r="D226" s="247" t="str">
        <f t="shared" si="101"/>
        <v/>
      </c>
      <c r="E226" s="320" t="str">
        <f t="shared" si="102"/>
        <v>&lt; Error</v>
      </c>
      <c r="F226" s="120">
        <f t="shared" si="84"/>
        <v>0</v>
      </c>
      <c r="G226" s="118">
        <f t="shared" si="85"/>
        <v>214</v>
      </c>
      <c r="H226" s="117"/>
      <c r="I226" s="292"/>
      <c r="J226" s="87"/>
      <c r="K226" s="294"/>
      <c r="L226" s="293"/>
      <c r="M226" s="40"/>
      <c r="N226" s="77"/>
      <c r="O226" s="295"/>
      <c r="P226" s="88"/>
      <c r="Q226" s="88"/>
      <c r="R226" s="104"/>
      <c r="S226" s="730"/>
      <c r="T226" s="88"/>
      <c r="U226" s="88"/>
      <c r="V226" s="88"/>
      <c r="W226" s="89"/>
      <c r="X226" s="87"/>
      <c r="Y226" s="77"/>
      <c r="Z226" s="90"/>
      <c r="AA226" s="96">
        <f t="shared" si="89"/>
        <v>214</v>
      </c>
      <c r="AB226" s="505">
        <f t="shared" si="103"/>
        <v>0</v>
      </c>
      <c r="AC226" s="500">
        <f t="shared" si="90"/>
        <v>0</v>
      </c>
      <c r="AD226" s="159">
        <f t="shared" si="86"/>
        <v>0</v>
      </c>
      <c r="AE226" s="8"/>
      <c r="AF226" s="870" t="str">
        <f t="shared" si="91"/>
        <v xml:space="preserve"> </v>
      </c>
      <c r="AG226" s="32">
        <f t="shared" si="92"/>
        <v>0</v>
      </c>
      <c r="AH226" s="32">
        <f t="shared" si="93"/>
        <v>0</v>
      </c>
      <c r="AR226" s="32">
        <f t="shared" si="94"/>
        <v>0</v>
      </c>
      <c r="AS226" s="32">
        <f t="shared" si="95"/>
        <v>0</v>
      </c>
      <c r="AT226" s="32">
        <f t="shared" si="96"/>
        <v>0</v>
      </c>
      <c r="AU226" s="32">
        <f t="shared" si="97"/>
        <v>0</v>
      </c>
      <c r="AX226" s="254">
        <f t="shared" si="98"/>
        <v>0</v>
      </c>
      <c r="AY226" s="254">
        <f t="shared" si="99"/>
        <v>0</v>
      </c>
      <c r="AZ226" s="32">
        <f t="shared" si="87"/>
        <v>0</v>
      </c>
      <c r="BB226" s="32">
        <f t="shared" si="104"/>
        <v>0</v>
      </c>
      <c r="BC226" s="341">
        <f t="shared" si="105"/>
        <v>0</v>
      </c>
      <c r="BD226" s="95">
        <f t="shared" si="100"/>
        <v>0</v>
      </c>
      <c r="BE226" s="95">
        <f t="shared" si="106"/>
        <v>0</v>
      </c>
      <c r="BF226" s="718">
        <f t="shared" si="88"/>
        <v>0</v>
      </c>
      <c r="BG226" s="79"/>
      <c r="BH226" s="9"/>
      <c r="BJ226" s="32">
        <f t="shared" si="107"/>
        <v>0</v>
      </c>
      <c r="BK226" s="32">
        <f t="shared" si="108"/>
        <v>1</v>
      </c>
      <c r="BL226" s="32">
        <f t="shared" si="109"/>
        <v>0</v>
      </c>
      <c r="BM226" s="32">
        <f t="shared" si="110"/>
        <v>0</v>
      </c>
      <c r="BN226" s="32">
        <f t="shared" si="111"/>
        <v>1</v>
      </c>
    </row>
    <row r="227" spans="1:66" x14ac:dyDescent="0.2">
      <c r="A227" s="323"/>
      <c r="B227" s="530"/>
      <c r="C227" s="247"/>
      <c r="D227" s="247" t="str">
        <f t="shared" si="101"/>
        <v/>
      </c>
      <c r="E227" s="320" t="str">
        <f t="shared" si="102"/>
        <v>&lt; Error</v>
      </c>
      <c r="F227" s="120">
        <f t="shared" si="84"/>
        <v>0</v>
      </c>
      <c r="G227" s="118">
        <f t="shared" si="85"/>
        <v>215</v>
      </c>
      <c r="H227" s="117"/>
      <c r="I227" s="292"/>
      <c r="J227" s="87"/>
      <c r="K227" s="294"/>
      <c r="L227" s="293"/>
      <c r="M227" s="40"/>
      <c r="N227" s="77"/>
      <c r="O227" s="295"/>
      <c r="P227" s="88"/>
      <c r="Q227" s="88"/>
      <c r="R227" s="104"/>
      <c r="S227" s="730"/>
      <c r="T227" s="88"/>
      <c r="U227" s="88"/>
      <c r="V227" s="88"/>
      <c r="W227" s="89"/>
      <c r="X227" s="87"/>
      <c r="Y227" s="77"/>
      <c r="Z227" s="90"/>
      <c r="AA227" s="96">
        <f t="shared" si="89"/>
        <v>215</v>
      </c>
      <c r="AB227" s="505">
        <f t="shared" si="103"/>
        <v>0</v>
      </c>
      <c r="AC227" s="500">
        <f t="shared" si="90"/>
        <v>0</v>
      </c>
      <c r="AD227" s="159">
        <f t="shared" si="86"/>
        <v>0</v>
      </c>
      <c r="AE227" s="8"/>
      <c r="AF227" s="870" t="str">
        <f t="shared" si="91"/>
        <v xml:space="preserve"> </v>
      </c>
      <c r="AG227" s="32">
        <f t="shared" si="92"/>
        <v>0</v>
      </c>
      <c r="AH227" s="32">
        <f t="shared" si="93"/>
        <v>0</v>
      </c>
      <c r="AR227" s="32">
        <f t="shared" si="94"/>
        <v>0</v>
      </c>
      <c r="AS227" s="32">
        <f t="shared" si="95"/>
        <v>0</v>
      </c>
      <c r="AT227" s="32">
        <f t="shared" si="96"/>
        <v>0</v>
      </c>
      <c r="AU227" s="32">
        <f t="shared" si="97"/>
        <v>0</v>
      </c>
      <c r="AX227" s="254">
        <f t="shared" si="98"/>
        <v>0</v>
      </c>
      <c r="AY227" s="254">
        <f t="shared" si="99"/>
        <v>0</v>
      </c>
      <c r="AZ227" s="32">
        <f t="shared" si="87"/>
        <v>0</v>
      </c>
      <c r="BB227" s="32">
        <f t="shared" si="104"/>
        <v>0</v>
      </c>
      <c r="BC227" s="341">
        <f t="shared" si="105"/>
        <v>0</v>
      </c>
      <c r="BD227" s="95">
        <f t="shared" si="100"/>
        <v>0</v>
      </c>
      <c r="BE227" s="95">
        <f t="shared" si="106"/>
        <v>0</v>
      </c>
      <c r="BF227" s="718">
        <f t="shared" si="88"/>
        <v>0</v>
      </c>
      <c r="BG227" s="79"/>
      <c r="BH227" s="9"/>
      <c r="BJ227" s="32">
        <f t="shared" si="107"/>
        <v>0</v>
      </c>
      <c r="BK227" s="32">
        <f t="shared" si="108"/>
        <v>1</v>
      </c>
      <c r="BL227" s="32">
        <f t="shared" si="109"/>
        <v>0</v>
      </c>
      <c r="BM227" s="32">
        <f t="shared" si="110"/>
        <v>0</v>
      </c>
      <c r="BN227" s="32">
        <f t="shared" si="111"/>
        <v>1</v>
      </c>
    </row>
    <row r="228" spans="1:66" x14ac:dyDescent="0.2">
      <c r="A228" s="323"/>
      <c r="B228" s="530"/>
      <c r="C228" s="247"/>
      <c r="D228" s="247" t="str">
        <f t="shared" si="101"/>
        <v/>
      </c>
      <c r="E228" s="320" t="str">
        <f t="shared" si="102"/>
        <v>&lt; Error</v>
      </c>
      <c r="F228" s="120">
        <f t="shared" si="84"/>
        <v>0</v>
      </c>
      <c r="G228" s="118">
        <f t="shared" si="85"/>
        <v>216</v>
      </c>
      <c r="H228" s="117"/>
      <c r="I228" s="292"/>
      <c r="J228" s="87"/>
      <c r="K228" s="294"/>
      <c r="L228" s="293"/>
      <c r="M228" s="40"/>
      <c r="N228" s="77"/>
      <c r="O228" s="295"/>
      <c r="P228" s="88"/>
      <c r="Q228" s="88"/>
      <c r="R228" s="104"/>
      <c r="S228" s="730"/>
      <c r="T228" s="88"/>
      <c r="U228" s="88"/>
      <c r="V228" s="88"/>
      <c r="W228" s="89"/>
      <c r="X228" s="87"/>
      <c r="Y228" s="77"/>
      <c r="Z228" s="90"/>
      <c r="AA228" s="96">
        <f t="shared" si="89"/>
        <v>216</v>
      </c>
      <c r="AB228" s="505">
        <f t="shared" si="103"/>
        <v>0</v>
      </c>
      <c r="AC228" s="500">
        <f t="shared" si="90"/>
        <v>0</v>
      </c>
      <c r="AD228" s="159">
        <f t="shared" si="86"/>
        <v>0</v>
      </c>
      <c r="AE228" s="8"/>
      <c r="AF228" s="870" t="str">
        <f t="shared" si="91"/>
        <v xml:space="preserve"> </v>
      </c>
      <c r="AG228" s="32">
        <f t="shared" si="92"/>
        <v>0</v>
      </c>
      <c r="AH228" s="32">
        <f t="shared" si="93"/>
        <v>0</v>
      </c>
      <c r="AR228" s="32">
        <f t="shared" si="94"/>
        <v>0</v>
      </c>
      <c r="AS228" s="32">
        <f t="shared" si="95"/>
        <v>0</v>
      </c>
      <c r="AT228" s="32">
        <f t="shared" si="96"/>
        <v>0</v>
      </c>
      <c r="AU228" s="32">
        <f t="shared" si="97"/>
        <v>0</v>
      </c>
      <c r="AX228" s="254">
        <f t="shared" si="98"/>
        <v>0</v>
      </c>
      <c r="AY228" s="254">
        <f t="shared" si="99"/>
        <v>0</v>
      </c>
      <c r="AZ228" s="32">
        <f t="shared" si="87"/>
        <v>0</v>
      </c>
      <c r="BB228" s="32">
        <f t="shared" si="104"/>
        <v>0</v>
      </c>
      <c r="BC228" s="341">
        <f t="shared" si="105"/>
        <v>0</v>
      </c>
      <c r="BD228" s="95">
        <f t="shared" si="100"/>
        <v>0</v>
      </c>
      <c r="BE228" s="95">
        <f t="shared" si="106"/>
        <v>0</v>
      </c>
      <c r="BF228" s="718">
        <f t="shared" si="88"/>
        <v>0</v>
      </c>
      <c r="BG228" s="79"/>
      <c r="BH228" s="9"/>
      <c r="BJ228" s="32">
        <f t="shared" si="107"/>
        <v>0</v>
      </c>
      <c r="BK228" s="32">
        <f t="shared" si="108"/>
        <v>1</v>
      </c>
      <c r="BL228" s="32">
        <f t="shared" si="109"/>
        <v>0</v>
      </c>
      <c r="BM228" s="32">
        <f t="shared" si="110"/>
        <v>0</v>
      </c>
      <c r="BN228" s="32">
        <f t="shared" si="111"/>
        <v>1</v>
      </c>
    </row>
    <row r="229" spans="1:66" x14ac:dyDescent="0.2">
      <c r="A229" s="323"/>
      <c r="B229" s="530"/>
      <c r="C229" s="247"/>
      <c r="D229" s="247" t="str">
        <f t="shared" si="101"/>
        <v/>
      </c>
      <c r="E229" s="320" t="str">
        <f t="shared" si="102"/>
        <v>&lt; Error</v>
      </c>
      <c r="F229" s="120">
        <f t="shared" si="84"/>
        <v>0</v>
      </c>
      <c r="G229" s="118">
        <f t="shared" si="85"/>
        <v>217</v>
      </c>
      <c r="H229" s="117"/>
      <c r="I229" s="292"/>
      <c r="J229" s="87"/>
      <c r="K229" s="294"/>
      <c r="L229" s="293"/>
      <c r="M229" s="40"/>
      <c r="N229" s="77"/>
      <c r="O229" s="295"/>
      <c r="P229" s="88"/>
      <c r="Q229" s="88"/>
      <c r="R229" s="104"/>
      <c r="S229" s="730"/>
      <c r="T229" s="88"/>
      <c r="U229" s="88"/>
      <c r="V229" s="88"/>
      <c r="W229" s="89"/>
      <c r="X229" s="87"/>
      <c r="Y229" s="77"/>
      <c r="Z229" s="90"/>
      <c r="AA229" s="96">
        <f t="shared" si="89"/>
        <v>217</v>
      </c>
      <c r="AB229" s="505">
        <f t="shared" si="103"/>
        <v>0</v>
      </c>
      <c r="AC229" s="500">
        <f t="shared" si="90"/>
        <v>0</v>
      </c>
      <c r="AD229" s="159">
        <f t="shared" si="86"/>
        <v>0</v>
      </c>
      <c r="AE229" s="8"/>
      <c r="AF229" s="870" t="str">
        <f t="shared" si="91"/>
        <v xml:space="preserve"> </v>
      </c>
      <c r="AG229" s="32">
        <f t="shared" si="92"/>
        <v>0</v>
      </c>
      <c r="AH229" s="32">
        <f t="shared" si="93"/>
        <v>0</v>
      </c>
      <c r="AR229" s="32">
        <f t="shared" si="94"/>
        <v>0</v>
      </c>
      <c r="AS229" s="32">
        <f t="shared" si="95"/>
        <v>0</v>
      </c>
      <c r="AT229" s="32">
        <f t="shared" si="96"/>
        <v>0</v>
      </c>
      <c r="AU229" s="32">
        <f t="shared" si="97"/>
        <v>0</v>
      </c>
      <c r="AX229" s="254">
        <f t="shared" si="98"/>
        <v>0</v>
      </c>
      <c r="AY229" s="254">
        <f t="shared" si="99"/>
        <v>0</v>
      </c>
      <c r="AZ229" s="32">
        <f t="shared" si="87"/>
        <v>0</v>
      </c>
      <c r="BB229" s="32">
        <f t="shared" si="104"/>
        <v>0</v>
      </c>
      <c r="BC229" s="341">
        <f t="shared" si="105"/>
        <v>0</v>
      </c>
      <c r="BD229" s="95">
        <f t="shared" si="100"/>
        <v>0</v>
      </c>
      <c r="BE229" s="95">
        <f t="shared" si="106"/>
        <v>0</v>
      </c>
      <c r="BF229" s="718">
        <f t="shared" si="88"/>
        <v>0</v>
      </c>
      <c r="BG229" s="79"/>
      <c r="BH229" s="9"/>
      <c r="BJ229" s="32">
        <f t="shared" si="107"/>
        <v>0</v>
      </c>
      <c r="BK229" s="32">
        <f t="shared" si="108"/>
        <v>1</v>
      </c>
      <c r="BL229" s="32">
        <f t="shared" si="109"/>
        <v>0</v>
      </c>
      <c r="BM229" s="32">
        <f t="shared" si="110"/>
        <v>0</v>
      </c>
      <c r="BN229" s="32">
        <f t="shared" si="111"/>
        <v>1</v>
      </c>
    </row>
    <row r="230" spans="1:66" x14ac:dyDescent="0.2">
      <c r="A230" s="323"/>
      <c r="B230" s="530"/>
      <c r="C230" s="247"/>
      <c r="D230" s="247" t="str">
        <f t="shared" si="101"/>
        <v/>
      </c>
      <c r="E230" s="320" t="str">
        <f t="shared" si="102"/>
        <v>&lt; Error</v>
      </c>
      <c r="F230" s="120">
        <f t="shared" si="84"/>
        <v>0</v>
      </c>
      <c r="G230" s="118">
        <f t="shared" si="85"/>
        <v>218</v>
      </c>
      <c r="H230" s="117"/>
      <c r="I230" s="292"/>
      <c r="J230" s="87"/>
      <c r="K230" s="294"/>
      <c r="L230" s="293"/>
      <c r="M230" s="40"/>
      <c r="N230" s="77"/>
      <c r="O230" s="295"/>
      <c r="P230" s="88"/>
      <c r="Q230" s="88"/>
      <c r="R230" s="104"/>
      <c r="S230" s="730"/>
      <c r="T230" s="88"/>
      <c r="U230" s="88"/>
      <c r="V230" s="88"/>
      <c r="W230" s="89"/>
      <c r="X230" s="87"/>
      <c r="Y230" s="77"/>
      <c r="Z230" s="90"/>
      <c r="AA230" s="96">
        <f t="shared" si="89"/>
        <v>218</v>
      </c>
      <c r="AB230" s="505">
        <f t="shared" si="103"/>
        <v>0</v>
      </c>
      <c r="AC230" s="500">
        <f t="shared" si="90"/>
        <v>0</v>
      </c>
      <c r="AD230" s="159">
        <f t="shared" si="86"/>
        <v>0</v>
      </c>
      <c r="AE230" s="8"/>
      <c r="AF230" s="870" t="str">
        <f t="shared" si="91"/>
        <v xml:space="preserve"> </v>
      </c>
      <c r="AG230" s="32">
        <f t="shared" si="92"/>
        <v>0</v>
      </c>
      <c r="AH230" s="32">
        <f t="shared" si="93"/>
        <v>0</v>
      </c>
      <c r="AR230" s="32">
        <f t="shared" si="94"/>
        <v>0</v>
      </c>
      <c r="AS230" s="32">
        <f t="shared" si="95"/>
        <v>0</v>
      </c>
      <c r="AT230" s="32">
        <f t="shared" si="96"/>
        <v>0</v>
      </c>
      <c r="AU230" s="32">
        <f t="shared" si="97"/>
        <v>0</v>
      </c>
      <c r="AX230" s="254">
        <f t="shared" si="98"/>
        <v>0</v>
      </c>
      <c r="AY230" s="254">
        <f t="shared" si="99"/>
        <v>0</v>
      </c>
      <c r="AZ230" s="32">
        <f t="shared" si="87"/>
        <v>0</v>
      </c>
      <c r="BB230" s="32">
        <f t="shared" si="104"/>
        <v>0</v>
      </c>
      <c r="BC230" s="341">
        <f t="shared" si="105"/>
        <v>0</v>
      </c>
      <c r="BD230" s="95">
        <f t="shared" si="100"/>
        <v>0</v>
      </c>
      <c r="BE230" s="95">
        <f t="shared" si="106"/>
        <v>0</v>
      </c>
      <c r="BF230" s="718">
        <f t="shared" si="88"/>
        <v>0</v>
      </c>
      <c r="BG230" s="79"/>
      <c r="BH230" s="9"/>
      <c r="BJ230" s="32">
        <f t="shared" si="107"/>
        <v>0</v>
      </c>
      <c r="BK230" s="32">
        <f t="shared" si="108"/>
        <v>1</v>
      </c>
      <c r="BL230" s="32">
        <f t="shared" si="109"/>
        <v>0</v>
      </c>
      <c r="BM230" s="32">
        <f t="shared" si="110"/>
        <v>0</v>
      </c>
      <c r="BN230" s="32">
        <f t="shared" si="111"/>
        <v>1</v>
      </c>
    </row>
    <row r="231" spans="1:66" x14ac:dyDescent="0.2">
      <c r="A231" s="323"/>
      <c r="B231" s="530"/>
      <c r="C231" s="247"/>
      <c r="D231" s="247" t="str">
        <f t="shared" si="101"/>
        <v/>
      </c>
      <c r="E231" s="320" t="str">
        <f t="shared" si="102"/>
        <v>&lt; Error</v>
      </c>
      <c r="F231" s="120">
        <f t="shared" si="84"/>
        <v>0</v>
      </c>
      <c r="G231" s="118">
        <f t="shared" si="85"/>
        <v>219</v>
      </c>
      <c r="H231" s="117"/>
      <c r="I231" s="292"/>
      <c r="J231" s="87"/>
      <c r="K231" s="294"/>
      <c r="L231" s="293"/>
      <c r="M231" s="40"/>
      <c r="N231" s="77"/>
      <c r="O231" s="295"/>
      <c r="P231" s="88"/>
      <c r="Q231" s="88"/>
      <c r="R231" s="104"/>
      <c r="S231" s="730"/>
      <c r="T231" s="88"/>
      <c r="U231" s="88"/>
      <c r="V231" s="88"/>
      <c r="W231" s="89"/>
      <c r="X231" s="87"/>
      <c r="Y231" s="77"/>
      <c r="Z231" s="90"/>
      <c r="AA231" s="96">
        <f t="shared" si="89"/>
        <v>219</v>
      </c>
      <c r="AB231" s="505">
        <f t="shared" si="103"/>
        <v>0</v>
      </c>
      <c r="AC231" s="500">
        <f t="shared" si="90"/>
        <v>0</v>
      </c>
      <c r="AD231" s="159">
        <f t="shared" si="86"/>
        <v>0</v>
      </c>
      <c r="AE231" s="8"/>
      <c r="AF231" s="870" t="str">
        <f t="shared" si="91"/>
        <v xml:space="preserve"> </v>
      </c>
      <c r="AG231" s="32">
        <f t="shared" si="92"/>
        <v>0</v>
      </c>
      <c r="AH231" s="32">
        <f t="shared" si="93"/>
        <v>0</v>
      </c>
      <c r="AR231" s="32">
        <f t="shared" si="94"/>
        <v>0</v>
      </c>
      <c r="AS231" s="32">
        <f t="shared" si="95"/>
        <v>0</v>
      </c>
      <c r="AT231" s="32">
        <f t="shared" si="96"/>
        <v>0</v>
      </c>
      <c r="AU231" s="32">
        <f t="shared" si="97"/>
        <v>0</v>
      </c>
      <c r="AX231" s="254">
        <f t="shared" si="98"/>
        <v>0</v>
      </c>
      <c r="AY231" s="254">
        <f t="shared" si="99"/>
        <v>0</v>
      </c>
      <c r="AZ231" s="32">
        <f t="shared" si="87"/>
        <v>0</v>
      </c>
      <c r="BB231" s="32">
        <f t="shared" si="104"/>
        <v>0</v>
      </c>
      <c r="BC231" s="341">
        <f t="shared" si="105"/>
        <v>0</v>
      </c>
      <c r="BD231" s="95">
        <f t="shared" si="100"/>
        <v>0</v>
      </c>
      <c r="BE231" s="95">
        <f t="shared" si="106"/>
        <v>0</v>
      </c>
      <c r="BF231" s="718">
        <f t="shared" si="88"/>
        <v>0</v>
      </c>
      <c r="BG231" s="79"/>
      <c r="BH231" s="9"/>
      <c r="BJ231" s="32">
        <f t="shared" si="107"/>
        <v>0</v>
      </c>
      <c r="BK231" s="32">
        <f t="shared" si="108"/>
        <v>1</v>
      </c>
      <c r="BL231" s="32">
        <f t="shared" si="109"/>
        <v>0</v>
      </c>
      <c r="BM231" s="32">
        <f t="shared" si="110"/>
        <v>0</v>
      </c>
      <c r="BN231" s="32">
        <f t="shared" si="111"/>
        <v>1</v>
      </c>
    </row>
    <row r="232" spans="1:66" x14ac:dyDescent="0.2">
      <c r="A232" s="323"/>
      <c r="B232" s="530"/>
      <c r="C232" s="247"/>
      <c r="D232" s="247" t="str">
        <f t="shared" si="101"/>
        <v/>
      </c>
      <c r="E232" s="320" t="str">
        <f t="shared" si="102"/>
        <v>&lt; Error</v>
      </c>
      <c r="F232" s="120">
        <f t="shared" si="84"/>
        <v>0</v>
      </c>
      <c r="G232" s="118">
        <f t="shared" si="85"/>
        <v>220</v>
      </c>
      <c r="H232" s="117"/>
      <c r="I232" s="292"/>
      <c r="J232" s="87"/>
      <c r="K232" s="294"/>
      <c r="L232" s="293"/>
      <c r="M232" s="40"/>
      <c r="N232" s="77"/>
      <c r="O232" s="295"/>
      <c r="P232" s="88"/>
      <c r="Q232" s="88"/>
      <c r="R232" s="104"/>
      <c r="S232" s="730"/>
      <c r="T232" s="88"/>
      <c r="U232" s="88"/>
      <c r="V232" s="88"/>
      <c r="W232" s="89"/>
      <c r="X232" s="87"/>
      <c r="Y232" s="77"/>
      <c r="Z232" s="90"/>
      <c r="AA232" s="96">
        <f t="shared" si="89"/>
        <v>220</v>
      </c>
      <c r="AB232" s="505">
        <f t="shared" si="103"/>
        <v>0</v>
      </c>
      <c r="AC232" s="500">
        <f t="shared" si="90"/>
        <v>0</v>
      </c>
      <c r="AD232" s="159">
        <f t="shared" si="86"/>
        <v>0</v>
      </c>
      <c r="AE232" s="8"/>
      <c r="AF232" s="870" t="str">
        <f t="shared" si="91"/>
        <v xml:space="preserve"> </v>
      </c>
      <c r="AG232" s="32">
        <f t="shared" si="92"/>
        <v>0</v>
      </c>
      <c r="AH232" s="32">
        <f t="shared" si="93"/>
        <v>0</v>
      </c>
      <c r="AR232" s="32">
        <f t="shared" si="94"/>
        <v>0</v>
      </c>
      <c r="AS232" s="32">
        <f t="shared" si="95"/>
        <v>0</v>
      </c>
      <c r="AT232" s="32">
        <f t="shared" si="96"/>
        <v>0</v>
      </c>
      <c r="AU232" s="32">
        <f t="shared" si="97"/>
        <v>0</v>
      </c>
      <c r="AX232" s="254">
        <f t="shared" si="98"/>
        <v>0</v>
      </c>
      <c r="AY232" s="254">
        <f t="shared" si="99"/>
        <v>0</v>
      </c>
      <c r="AZ232" s="32">
        <f t="shared" si="87"/>
        <v>0</v>
      </c>
      <c r="BB232" s="32">
        <f t="shared" si="104"/>
        <v>0</v>
      </c>
      <c r="BC232" s="341">
        <f t="shared" si="105"/>
        <v>0</v>
      </c>
      <c r="BD232" s="95">
        <f t="shared" si="100"/>
        <v>0</v>
      </c>
      <c r="BE232" s="95">
        <f t="shared" si="106"/>
        <v>0</v>
      </c>
      <c r="BF232" s="718">
        <f t="shared" si="88"/>
        <v>0</v>
      </c>
      <c r="BG232" s="79"/>
      <c r="BH232" s="9"/>
      <c r="BJ232" s="32">
        <f t="shared" si="107"/>
        <v>0</v>
      </c>
      <c r="BK232" s="32">
        <f t="shared" si="108"/>
        <v>1</v>
      </c>
      <c r="BL232" s="32">
        <f t="shared" si="109"/>
        <v>0</v>
      </c>
      <c r="BM232" s="32">
        <f t="shared" si="110"/>
        <v>0</v>
      </c>
      <c r="BN232" s="32">
        <f t="shared" si="111"/>
        <v>1</v>
      </c>
    </row>
    <row r="233" spans="1:66" x14ac:dyDescent="0.2">
      <c r="A233" s="323"/>
      <c r="B233" s="530"/>
      <c r="C233" s="247"/>
      <c r="D233" s="247" t="str">
        <f t="shared" si="101"/>
        <v/>
      </c>
      <c r="E233" s="320" t="str">
        <f t="shared" si="102"/>
        <v>&lt; Error</v>
      </c>
      <c r="F233" s="120">
        <f t="shared" si="84"/>
        <v>0</v>
      </c>
      <c r="G233" s="118">
        <f t="shared" si="85"/>
        <v>221</v>
      </c>
      <c r="H233" s="117"/>
      <c r="I233" s="292"/>
      <c r="J233" s="87"/>
      <c r="K233" s="294"/>
      <c r="L233" s="293"/>
      <c r="M233" s="40"/>
      <c r="N233" s="77"/>
      <c r="O233" s="295"/>
      <c r="P233" s="88"/>
      <c r="Q233" s="88"/>
      <c r="R233" s="104"/>
      <c r="S233" s="730"/>
      <c r="T233" s="88"/>
      <c r="U233" s="88"/>
      <c r="V233" s="88"/>
      <c r="W233" s="89"/>
      <c r="X233" s="87"/>
      <c r="Y233" s="77"/>
      <c r="Z233" s="90"/>
      <c r="AA233" s="96">
        <f t="shared" si="89"/>
        <v>221</v>
      </c>
      <c r="AB233" s="505">
        <f t="shared" si="103"/>
        <v>0</v>
      </c>
      <c r="AC233" s="500">
        <f t="shared" si="90"/>
        <v>0</v>
      </c>
      <c r="AD233" s="159">
        <f t="shared" si="86"/>
        <v>0</v>
      </c>
      <c r="AE233" s="8"/>
      <c r="AF233" s="870" t="str">
        <f t="shared" si="91"/>
        <v xml:space="preserve"> </v>
      </c>
      <c r="AG233" s="32">
        <f t="shared" si="92"/>
        <v>0</v>
      </c>
      <c r="AH233" s="32">
        <f t="shared" si="93"/>
        <v>0</v>
      </c>
      <c r="AR233" s="32">
        <f t="shared" si="94"/>
        <v>0</v>
      </c>
      <c r="AS233" s="32">
        <f t="shared" si="95"/>
        <v>0</v>
      </c>
      <c r="AT233" s="32">
        <f t="shared" si="96"/>
        <v>0</v>
      </c>
      <c r="AU233" s="32">
        <f t="shared" si="97"/>
        <v>0</v>
      </c>
      <c r="AX233" s="254">
        <f t="shared" si="98"/>
        <v>0</v>
      </c>
      <c r="AY233" s="254">
        <f t="shared" si="99"/>
        <v>0</v>
      </c>
      <c r="AZ233" s="32">
        <f t="shared" si="87"/>
        <v>0</v>
      </c>
      <c r="BB233" s="32">
        <f t="shared" si="104"/>
        <v>0</v>
      </c>
      <c r="BC233" s="341">
        <f t="shared" si="105"/>
        <v>0</v>
      </c>
      <c r="BD233" s="95">
        <f t="shared" si="100"/>
        <v>0</v>
      </c>
      <c r="BE233" s="95">
        <f t="shared" si="106"/>
        <v>0</v>
      </c>
      <c r="BF233" s="718">
        <f t="shared" si="88"/>
        <v>0</v>
      </c>
      <c r="BG233" s="79"/>
      <c r="BH233" s="9"/>
      <c r="BJ233" s="32">
        <f t="shared" si="107"/>
        <v>0</v>
      </c>
      <c r="BK233" s="32">
        <f t="shared" si="108"/>
        <v>1</v>
      </c>
      <c r="BL233" s="32">
        <f t="shared" si="109"/>
        <v>0</v>
      </c>
      <c r="BM233" s="32">
        <f t="shared" si="110"/>
        <v>0</v>
      </c>
      <c r="BN233" s="32">
        <f t="shared" si="111"/>
        <v>1</v>
      </c>
    </row>
    <row r="234" spans="1:66" x14ac:dyDescent="0.2">
      <c r="A234" s="323"/>
      <c r="B234" s="530"/>
      <c r="C234" s="247"/>
      <c r="D234" s="247" t="str">
        <f t="shared" si="101"/>
        <v/>
      </c>
      <c r="E234" s="320" t="str">
        <f t="shared" si="102"/>
        <v>&lt; Error</v>
      </c>
      <c r="F234" s="120">
        <f t="shared" si="84"/>
        <v>0</v>
      </c>
      <c r="G234" s="118">
        <f t="shared" si="85"/>
        <v>222</v>
      </c>
      <c r="H234" s="117"/>
      <c r="I234" s="292"/>
      <c r="J234" s="87"/>
      <c r="K234" s="294"/>
      <c r="L234" s="293"/>
      <c r="M234" s="40"/>
      <c r="N234" s="77"/>
      <c r="O234" s="295"/>
      <c r="P234" s="88"/>
      <c r="Q234" s="88"/>
      <c r="R234" s="104"/>
      <c r="S234" s="730"/>
      <c r="T234" s="88"/>
      <c r="U234" s="88"/>
      <c r="V234" s="88"/>
      <c r="W234" s="89"/>
      <c r="X234" s="87"/>
      <c r="Y234" s="77"/>
      <c r="Z234" s="90"/>
      <c r="AA234" s="96">
        <f t="shared" si="89"/>
        <v>222</v>
      </c>
      <c r="AB234" s="505">
        <f t="shared" si="103"/>
        <v>0</v>
      </c>
      <c r="AC234" s="500">
        <f t="shared" si="90"/>
        <v>0</v>
      </c>
      <c r="AD234" s="159">
        <f t="shared" si="86"/>
        <v>0</v>
      </c>
      <c r="AE234" s="8"/>
      <c r="AF234" s="870" t="str">
        <f t="shared" si="91"/>
        <v xml:space="preserve"> </v>
      </c>
      <c r="AG234" s="32">
        <f t="shared" si="92"/>
        <v>0</v>
      </c>
      <c r="AH234" s="32">
        <f t="shared" si="93"/>
        <v>0</v>
      </c>
      <c r="AR234" s="32">
        <f t="shared" si="94"/>
        <v>0</v>
      </c>
      <c r="AS234" s="32">
        <f t="shared" si="95"/>
        <v>0</v>
      </c>
      <c r="AT234" s="32">
        <f t="shared" si="96"/>
        <v>0</v>
      </c>
      <c r="AU234" s="32">
        <f t="shared" si="97"/>
        <v>0</v>
      </c>
      <c r="AX234" s="254">
        <f t="shared" si="98"/>
        <v>0</v>
      </c>
      <c r="AY234" s="254">
        <f t="shared" si="99"/>
        <v>0</v>
      </c>
      <c r="AZ234" s="32">
        <f t="shared" si="87"/>
        <v>0</v>
      </c>
      <c r="BB234" s="32">
        <f t="shared" si="104"/>
        <v>0</v>
      </c>
      <c r="BC234" s="341">
        <f t="shared" si="105"/>
        <v>0</v>
      </c>
      <c r="BD234" s="95">
        <f t="shared" si="100"/>
        <v>0</v>
      </c>
      <c r="BE234" s="95">
        <f t="shared" si="106"/>
        <v>0</v>
      </c>
      <c r="BF234" s="718">
        <f t="shared" si="88"/>
        <v>0</v>
      </c>
      <c r="BG234" s="79"/>
      <c r="BH234" s="9"/>
      <c r="BJ234" s="32">
        <f t="shared" si="107"/>
        <v>0</v>
      </c>
      <c r="BK234" s="32">
        <f t="shared" si="108"/>
        <v>1</v>
      </c>
      <c r="BL234" s="32">
        <f t="shared" si="109"/>
        <v>0</v>
      </c>
      <c r="BM234" s="32">
        <f t="shared" si="110"/>
        <v>0</v>
      </c>
      <c r="BN234" s="32">
        <f t="shared" si="111"/>
        <v>1</v>
      </c>
    </row>
    <row r="235" spans="1:66" x14ac:dyDescent="0.2">
      <c r="A235" s="323"/>
      <c r="B235" s="530"/>
      <c r="C235" s="247"/>
      <c r="D235" s="247" t="str">
        <f t="shared" si="101"/>
        <v/>
      </c>
      <c r="E235" s="320" t="str">
        <f t="shared" si="102"/>
        <v>&lt; Error</v>
      </c>
      <c r="F235" s="120">
        <f t="shared" si="84"/>
        <v>0</v>
      </c>
      <c r="G235" s="118">
        <f t="shared" si="85"/>
        <v>223</v>
      </c>
      <c r="H235" s="117"/>
      <c r="I235" s="292"/>
      <c r="J235" s="87"/>
      <c r="K235" s="294"/>
      <c r="L235" s="293"/>
      <c r="M235" s="40"/>
      <c r="N235" s="77"/>
      <c r="O235" s="295"/>
      <c r="P235" s="88"/>
      <c r="Q235" s="88"/>
      <c r="R235" s="104"/>
      <c r="S235" s="730"/>
      <c r="T235" s="88"/>
      <c r="U235" s="88"/>
      <c r="V235" s="88"/>
      <c r="W235" s="89"/>
      <c r="X235" s="87"/>
      <c r="Y235" s="77"/>
      <c r="Z235" s="90"/>
      <c r="AA235" s="96">
        <f t="shared" si="89"/>
        <v>223</v>
      </c>
      <c r="AB235" s="505">
        <f t="shared" si="103"/>
        <v>0</v>
      </c>
      <c r="AC235" s="500">
        <f t="shared" si="90"/>
        <v>0</v>
      </c>
      <c r="AD235" s="159">
        <f t="shared" si="86"/>
        <v>0</v>
      </c>
      <c r="AE235" s="8"/>
      <c r="AF235" s="870" t="str">
        <f t="shared" si="91"/>
        <v xml:space="preserve"> </v>
      </c>
      <c r="AG235" s="32">
        <f t="shared" si="92"/>
        <v>0</v>
      </c>
      <c r="AH235" s="32">
        <f t="shared" si="93"/>
        <v>0</v>
      </c>
      <c r="AR235" s="32">
        <f t="shared" si="94"/>
        <v>0</v>
      </c>
      <c r="AS235" s="32">
        <f t="shared" si="95"/>
        <v>0</v>
      </c>
      <c r="AT235" s="32">
        <f t="shared" si="96"/>
        <v>0</v>
      </c>
      <c r="AU235" s="32">
        <f t="shared" si="97"/>
        <v>0</v>
      </c>
      <c r="AX235" s="254">
        <f t="shared" si="98"/>
        <v>0</v>
      </c>
      <c r="AY235" s="254">
        <f t="shared" si="99"/>
        <v>0</v>
      </c>
      <c r="AZ235" s="32">
        <f t="shared" si="87"/>
        <v>0</v>
      </c>
      <c r="BB235" s="32">
        <f t="shared" si="104"/>
        <v>0</v>
      </c>
      <c r="BC235" s="341">
        <f t="shared" si="105"/>
        <v>0</v>
      </c>
      <c r="BD235" s="95">
        <f t="shared" si="100"/>
        <v>0</v>
      </c>
      <c r="BE235" s="95">
        <f t="shared" si="106"/>
        <v>0</v>
      </c>
      <c r="BF235" s="718">
        <f t="shared" si="88"/>
        <v>0</v>
      </c>
      <c r="BG235" s="79"/>
      <c r="BH235" s="9"/>
      <c r="BJ235" s="32">
        <f t="shared" si="107"/>
        <v>0</v>
      </c>
      <c r="BK235" s="32">
        <f t="shared" si="108"/>
        <v>1</v>
      </c>
      <c r="BL235" s="32">
        <f t="shared" si="109"/>
        <v>0</v>
      </c>
      <c r="BM235" s="32">
        <f t="shared" si="110"/>
        <v>0</v>
      </c>
      <c r="BN235" s="32">
        <f t="shared" si="111"/>
        <v>1</v>
      </c>
    </row>
    <row r="236" spans="1:66" x14ac:dyDescent="0.2">
      <c r="A236" s="323"/>
      <c r="B236" s="530"/>
      <c r="C236" s="247"/>
      <c r="D236" s="247" t="str">
        <f t="shared" si="101"/>
        <v/>
      </c>
      <c r="E236" s="320" t="str">
        <f t="shared" si="102"/>
        <v>&lt; Error</v>
      </c>
      <c r="F236" s="120">
        <f t="shared" si="84"/>
        <v>0</v>
      </c>
      <c r="G236" s="118">
        <f t="shared" si="85"/>
        <v>224</v>
      </c>
      <c r="H236" s="117"/>
      <c r="I236" s="292"/>
      <c r="J236" s="87"/>
      <c r="K236" s="294"/>
      <c r="L236" s="293"/>
      <c r="M236" s="40"/>
      <c r="N236" s="77"/>
      <c r="O236" s="295"/>
      <c r="P236" s="88"/>
      <c r="Q236" s="88"/>
      <c r="R236" s="104"/>
      <c r="S236" s="730"/>
      <c r="T236" s="88"/>
      <c r="U236" s="88"/>
      <c r="V236" s="88"/>
      <c r="W236" s="89"/>
      <c r="X236" s="87"/>
      <c r="Y236" s="77"/>
      <c r="Z236" s="90"/>
      <c r="AA236" s="96">
        <f t="shared" si="89"/>
        <v>224</v>
      </c>
      <c r="AB236" s="505">
        <f t="shared" si="103"/>
        <v>0</v>
      </c>
      <c r="AC236" s="500">
        <f t="shared" si="90"/>
        <v>0</v>
      </c>
      <c r="AD236" s="159">
        <f t="shared" si="86"/>
        <v>0</v>
      </c>
      <c r="AE236" s="8"/>
      <c r="AF236" s="870" t="str">
        <f t="shared" si="91"/>
        <v xml:space="preserve"> </v>
      </c>
      <c r="AG236" s="32">
        <f t="shared" si="92"/>
        <v>0</v>
      </c>
      <c r="AH236" s="32">
        <f t="shared" si="93"/>
        <v>0</v>
      </c>
      <c r="AR236" s="32">
        <f t="shared" si="94"/>
        <v>0</v>
      </c>
      <c r="AS236" s="32">
        <f t="shared" si="95"/>
        <v>0</v>
      </c>
      <c r="AT236" s="32">
        <f t="shared" si="96"/>
        <v>0</v>
      </c>
      <c r="AU236" s="32">
        <f t="shared" si="97"/>
        <v>0</v>
      </c>
      <c r="AX236" s="254">
        <f t="shared" si="98"/>
        <v>0</v>
      </c>
      <c r="AY236" s="254">
        <f t="shared" si="99"/>
        <v>0</v>
      </c>
      <c r="AZ236" s="32">
        <f t="shared" si="87"/>
        <v>0</v>
      </c>
      <c r="BB236" s="32">
        <f t="shared" si="104"/>
        <v>0</v>
      </c>
      <c r="BC236" s="341">
        <f t="shared" si="105"/>
        <v>0</v>
      </c>
      <c r="BD236" s="95">
        <f t="shared" si="100"/>
        <v>0</v>
      </c>
      <c r="BE236" s="95">
        <f t="shared" si="106"/>
        <v>0</v>
      </c>
      <c r="BF236" s="718">
        <f t="shared" si="88"/>
        <v>0</v>
      </c>
      <c r="BG236" s="79"/>
      <c r="BH236" s="9"/>
      <c r="BJ236" s="32">
        <f t="shared" si="107"/>
        <v>0</v>
      </c>
      <c r="BK236" s="32">
        <f t="shared" si="108"/>
        <v>1</v>
      </c>
      <c r="BL236" s="32">
        <f t="shared" si="109"/>
        <v>0</v>
      </c>
      <c r="BM236" s="32">
        <f t="shared" si="110"/>
        <v>0</v>
      </c>
      <c r="BN236" s="32">
        <f t="shared" si="111"/>
        <v>1</v>
      </c>
    </row>
    <row r="237" spans="1:66" x14ac:dyDescent="0.2">
      <c r="A237" s="323"/>
      <c r="B237" s="530"/>
      <c r="C237" s="247"/>
      <c r="D237" s="247" t="str">
        <f t="shared" si="101"/>
        <v/>
      </c>
      <c r="E237" s="320" t="str">
        <f t="shared" si="102"/>
        <v>&lt; Error</v>
      </c>
      <c r="F237" s="120">
        <f t="shared" si="84"/>
        <v>0</v>
      </c>
      <c r="G237" s="118">
        <f t="shared" si="85"/>
        <v>225</v>
      </c>
      <c r="H237" s="117"/>
      <c r="I237" s="292"/>
      <c r="J237" s="87"/>
      <c r="K237" s="294"/>
      <c r="L237" s="293"/>
      <c r="M237" s="40"/>
      <c r="N237" s="77"/>
      <c r="O237" s="295"/>
      <c r="P237" s="88"/>
      <c r="Q237" s="88"/>
      <c r="R237" s="104"/>
      <c r="S237" s="730"/>
      <c r="T237" s="88"/>
      <c r="U237" s="88"/>
      <c r="V237" s="88"/>
      <c r="W237" s="89"/>
      <c r="X237" s="87"/>
      <c r="Y237" s="77"/>
      <c r="Z237" s="90"/>
      <c r="AA237" s="96">
        <f t="shared" si="89"/>
        <v>225</v>
      </c>
      <c r="AB237" s="505">
        <f t="shared" si="103"/>
        <v>0</v>
      </c>
      <c r="AC237" s="500">
        <f t="shared" si="90"/>
        <v>0</v>
      </c>
      <c r="AD237" s="159">
        <f t="shared" si="86"/>
        <v>0</v>
      </c>
      <c r="AE237" s="8"/>
      <c r="AF237" s="870" t="str">
        <f t="shared" si="91"/>
        <v xml:space="preserve"> </v>
      </c>
      <c r="AG237" s="32">
        <f t="shared" si="92"/>
        <v>0</v>
      </c>
      <c r="AH237" s="32">
        <f t="shared" si="93"/>
        <v>0</v>
      </c>
      <c r="AR237" s="32">
        <f t="shared" si="94"/>
        <v>0</v>
      </c>
      <c r="AS237" s="32">
        <f t="shared" si="95"/>
        <v>0</v>
      </c>
      <c r="AT237" s="32">
        <f t="shared" si="96"/>
        <v>0</v>
      </c>
      <c r="AU237" s="32">
        <f t="shared" si="97"/>
        <v>0</v>
      </c>
      <c r="AX237" s="254">
        <f t="shared" si="98"/>
        <v>0</v>
      </c>
      <c r="AY237" s="254">
        <f t="shared" si="99"/>
        <v>0</v>
      </c>
      <c r="AZ237" s="32">
        <f t="shared" si="87"/>
        <v>0</v>
      </c>
      <c r="BB237" s="32">
        <f t="shared" si="104"/>
        <v>0</v>
      </c>
      <c r="BC237" s="341">
        <f t="shared" si="105"/>
        <v>0</v>
      </c>
      <c r="BD237" s="95">
        <f t="shared" si="100"/>
        <v>0</v>
      </c>
      <c r="BE237" s="95">
        <f t="shared" si="106"/>
        <v>0</v>
      </c>
      <c r="BF237" s="718">
        <f t="shared" si="88"/>
        <v>0</v>
      </c>
      <c r="BG237" s="79"/>
      <c r="BH237" s="9"/>
      <c r="BJ237" s="32">
        <f t="shared" si="107"/>
        <v>0</v>
      </c>
      <c r="BK237" s="32">
        <f t="shared" si="108"/>
        <v>1</v>
      </c>
      <c r="BL237" s="32">
        <f t="shared" si="109"/>
        <v>0</v>
      </c>
      <c r="BM237" s="32">
        <f t="shared" si="110"/>
        <v>0</v>
      </c>
      <c r="BN237" s="32">
        <f t="shared" si="111"/>
        <v>1</v>
      </c>
    </row>
    <row r="238" spans="1:66" x14ac:dyDescent="0.2">
      <c r="A238" s="323"/>
      <c r="B238" s="530"/>
      <c r="C238" s="247"/>
      <c r="D238" s="247" t="str">
        <f t="shared" si="101"/>
        <v/>
      </c>
      <c r="E238" s="320" t="str">
        <f t="shared" si="102"/>
        <v>&lt; Error</v>
      </c>
      <c r="F238" s="120">
        <f t="shared" si="84"/>
        <v>0</v>
      </c>
      <c r="G238" s="118">
        <f t="shared" si="85"/>
        <v>226</v>
      </c>
      <c r="H238" s="117"/>
      <c r="I238" s="292"/>
      <c r="J238" s="87"/>
      <c r="K238" s="294"/>
      <c r="L238" s="293"/>
      <c r="M238" s="40"/>
      <c r="N238" s="77"/>
      <c r="O238" s="295"/>
      <c r="P238" s="88"/>
      <c r="Q238" s="88"/>
      <c r="R238" s="104"/>
      <c r="S238" s="730"/>
      <c r="T238" s="88"/>
      <c r="U238" s="88"/>
      <c r="V238" s="88"/>
      <c r="W238" s="89"/>
      <c r="X238" s="87"/>
      <c r="Y238" s="77"/>
      <c r="Z238" s="90"/>
      <c r="AA238" s="96">
        <f t="shared" si="89"/>
        <v>226</v>
      </c>
      <c r="AB238" s="505">
        <f t="shared" si="103"/>
        <v>0</v>
      </c>
      <c r="AC238" s="500">
        <f t="shared" si="90"/>
        <v>0</v>
      </c>
      <c r="AD238" s="159">
        <f t="shared" si="86"/>
        <v>0</v>
      </c>
      <c r="AE238" s="8"/>
      <c r="AF238" s="870" t="str">
        <f t="shared" si="91"/>
        <v xml:space="preserve"> </v>
      </c>
      <c r="AG238" s="32">
        <f t="shared" si="92"/>
        <v>0</v>
      </c>
      <c r="AH238" s="32">
        <f t="shared" si="93"/>
        <v>0</v>
      </c>
      <c r="AR238" s="32">
        <f t="shared" si="94"/>
        <v>0</v>
      </c>
      <c r="AS238" s="32">
        <f t="shared" si="95"/>
        <v>0</v>
      </c>
      <c r="AT238" s="32">
        <f t="shared" si="96"/>
        <v>0</v>
      </c>
      <c r="AU238" s="32">
        <f t="shared" si="97"/>
        <v>0</v>
      </c>
      <c r="AX238" s="254">
        <f t="shared" si="98"/>
        <v>0</v>
      </c>
      <c r="AY238" s="254">
        <f t="shared" si="99"/>
        <v>0</v>
      </c>
      <c r="AZ238" s="32">
        <f t="shared" si="87"/>
        <v>0</v>
      </c>
      <c r="BB238" s="32">
        <f t="shared" si="104"/>
        <v>0</v>
      </c>
      <c r="BC238" s="341">
        <f t="shared" si="105"/>
        <v>0</v>
      </c>
      <c r="BD238" s="95">
        <f t="shared" si="100"/>
        <v>0</v>
      </c>
      <c r="BE238" s="95">
        <f t="shared" si="106"/>
        <v>0</v>
      </c>
      <c r="BF238" s="718">
        <f t="shared" si="88"/>
        <v>0</v>
      </c>
      <c r="BG238" s="79"/>
      <c r="BH238" s="9"/>
      <c r="BJ238" s="32">
        <f t="shared" si="107"/>
        <v>0</v>
      </c>
      <c r="BK238" s="32">
        <f t="shared" si="108"/>
        <v>1</v>
      </c>
      <c r="BL238" s="32">
        <f t="shared" si="109"/>
        <v>0</v>
      </c>
      <c r="BM238" s="32">
        <f t="shared" si="110"/>
        <v>0</v>
      </c>
      <c r="BN238" s="32">
        <f t="shared" si="111"/>
        <v>1</v>
      </c>
    </row>
    <row r="239" spans="1:66" x14ac:dyDescent="0.2">
      <c r="A239" s="323"/>
      <c r="B239" s="530"/>
      <c r="C239" s="247"/>
      <c r="D239" s="247" t="str">
        <f t="shared" si="101"/>
        <v/>
      </c>
      <c r="E239" s="320" t="str">
        <f t="shared" si="102"/>
        <v>&lt; Error</v>
      </c>
      <c r="F239" s="120">
        <f t="shared" si="84"/>
        <v>0</v>
      </c>
      <c r="G239" s="118">
        <f t="shared" si="85"/>
        <v>227</v>
      </c>
      <c r="H239" s="117"/>
      <c r="I239" s="292"/>
      <c r="J239" s="87"/>
      <c r="K239" s="294"/>
      <c r="L239" s="293"/>
      <c r="M239" s="40"/>
      <c r="N239" s="77"/>
      <c r="O239" s="295"/>
      <c r="P239" s="88"/>
      <c r="Q239" s="88"/>
      <c r="R239" s="104"/>
      <c r="S239" s="730"/>
      <c r="T239" s="88"/>
      <c r="U239" s="88"/>
      <c r="V239" s="88"/>
      <c r="W239" s="89"/>
      <c r="X239" s="87"/>
      <c r="Y239" s="77"/>
      <c r="Z239" s="90"/>
      <c r="AA239" s="96">
        <f t="shared" si="89"/>
        <v>227</v>
      </c>
      <c r="AB239" s="505">
        <f t="shared" si="103"/>
        <v>0</v>
      </c>
      <c r="AC239" s="500">
        <f t="shared" si="90"/>
        <v>0</v>
      </c>
      <c r="AD239" s="159">
        <f t="shared" si="86"/>
        <v>0</v>
      </c>
      <c r="AE239" s="8"/>
      <c r="AF239" s="870" t="str">
        <f t="shared" si="91"/>
        <v xml:space="preserve"> </v>
      </c>
      <c r="AG239" s="32">
        <f t="shared" si="92"/>
        <v>0</v>
      </c>
      <c r="AH239" s="32">
        <f t="shared" si="93"/>
        <v>0</v>
      </c>
      <c r="AR239" s="32">
        <f t="shared" si="94"/>
        <v>0</v>
      </c>
      <c r="AS239" s="32">
        <f t="shared" si="95"/>
        <v>0</v>
      </c>
      <c r="AT239" s="32">
        <f t="shared" si="96"/>
        <v>0</v>
      </c>
      <c r="AU239" s="32">
        <f t="shared" si="97"/>
        <v>0</v>
      </c>
      <c r="AX239" s="254">
        <f t="shared" si="98"/>
        <v>0</v>
      </c>
      <c r="AY239" s="254">
        <f t="shared" si="99"/>
        <v>0</v>
      </c>
      <c r="AZ239" s="32">
        <f t="shared" si="87"/>
        <v>0</v>
      </c>
      <c r="BB239" s="32">
        <f t="shared" si="104"/>
        <v>0</v>
      </c>
      <c r="BC239" s="341">
        <f t="shared" si="105"/>
        <v>0</v>
      </c>
      <c r="BD239" s="95">
        <f t="shared" si="100"/>
        <v>0</v>
      </c>
      <c r="BE239" s="95">
        <f t="shared" si="106"/>
        <v>0</v>
      </c>
      <c r="BF239" s="718">
        <f t="shared" si="88"/>
        <v>0</v>
      </c>
      <c r="BG239" s="79"/>
      <c r="BH239" s="9"/>
      <c r="BJ239" s="32">
        <f t="shared" si="107"/>
        <v>0</v>
      </c>
      <c r="BK239" s="32">
        <f t="shared" si="108"/>
        <v>1</v>
      </c>
      <c r="BL239" s="32">
        <f t="shared" si="109"/>
        <v>0</v>
      </c>
      <c r="BM239" s="32">
        <f t="shared" si="110"/>
        <v>0</v>
      </c>
      <c r="BN239" s="32">
        <f t="shared" si="111"/>
        <v>1</v>
      </c>
    </row>
    <row r="240" spans="1:66" x14ac:dyDescent="0.2">
      <c r="A240" s="323"/>
      <c r="B240" s="530"/>
      <c r="C240" s="247"/>
      <c r="D240" s="247" t="str">
        <f t="shared" si="101"/>
        <v/>
      </c>
      <c r="E240" s="320" t="str">
        <f t="shared" si="102"/>
        <v>&lt; Error</v>
      </c>
      <c r="F240" s="120">
        <f t="shared" si="84"/>
        <v>0</v>
      </c>
      <c r="G240" s="118">
        <f t="shared" si="85"/>
        <v>228</v>
      </c>
      <c r="H240" s="117"/>
      <c r="I240" s="292"/>
      <c r="J240" s="87"/>
      <c r="K240" s="294"/>
      <c r="L240" s="293"/>
      <c r="M240" s="40"/>
      <c r="N240" s="77"/>
      <c r="O240" s="295"/>
      <c r="P240" s="88"/>
      <c r="Q240" s="88"/>
      <c r="R240" s="104"/>
      <c r="S240" s="730"/>
      <c r="T240" s="88"/>
      <c r="U240" s="88"/>
      <c r="V240" s="88"/>
      <c r="W240" s="89"/>
      <c r="X240" s="87"/>
      <c r="Y240" s="77"/>
      <c r="Z240" s="90"/>
      <c r="AA240" s="96">
        <f t="shared" si="89"/>
        <v>228</v>
      </c>
      <c r="AB240" s="505">
        <f t="shared" si="103"/>
        <v>0</v>
      </c>
      <c r="AC240" s="500">
        <f t="shared" si="90"/>
        <v>0</v>
      </c>
      <c r="AD240" s="159">
        <f t="shared" si="86"/>
        <v>0</v>
      </c>
      <c r="AE240" s="8"/>
      <c r="AF240" s="870" t="str">
        <f t="shared" si="91"/>
        <v xml:space="preserve"> </v>
      </c>
      <c r="AG240" s="32">
        <f t="shared" si="92"/>
        <v>0</v>
      </c>
      <c r="AH240" s="32">
        <f t="shared" si="93"/>
        <v>0</v>
      </c>
      <c r="AR240" s="32">
        <f t="shared" si="94"/>
        <v>0</v>
      </c>
      <c r="AS240" s="32">
        <f t="shared" si="95"/>
        <v>0</v>
      </c>
      <c r="AT240" s="32">
        <f t="shared" si="96"/>
        <v>0</v>
      </c>
      <c r="AU240" s="32">
        <f t="shared" si="97"/>
        <v>0</v>
      </c>
      <c r="AX240" s="254">
        <f t="shared" si="98"/>
        <v>0</v>
      </c>
      <c r="AY240" s="254">
        <f t="shared" si="99"/>
        <v>0</v>
      </c>
      <c r="AZ240" s="32">
        <f t="shared" si="87"/>
        <v>0</v>
      </c>
      <c r="BB240" s="32">
        <f t="shared" si="104"/>
        <v>0</v>
      </c>
      <c r="BC240" s="341">
        <f t="shared" si="105"/>
        <v>0</v>
      </c>
      <c r="BD240" s="95">
        <f t="shared" si="100"/>
        <v>0</v>
      </c>
      <c r="BE240" s="95">
        <f t="shared" si="106"/>
        <v>0</v>
      </c>
      <c r="BF240" s="718">
        <f t="shared" si="88"/>
        <v>0</v>
      </c>
      <c r="BG240" s="79"/>
      <c r="BH240" s="9"/>
      <c r="BJ240" s="32">
        <f t="shared" si="107"/>
        <v>0</v>
      </c>
      <c r="BK240" s="32">
        <f t="shared" si="108"/>
        <v>1</v>
      </c>
      <c r="BL240" s="32">
        <f t="shared" si="109"/>
        <v>0</v>
      </c>
      <c r="BM240" s="32">
        <f t="shared" si="110"/>
        <v>0</v>
      </c>
      <c r="BN240" s="32">
        <f t="shared" si="111"/>
        <v>1</v>
      </c>
    </row>
    <row r="241" spans="1:66" x14ac:dyDescent="0.2">
      <c r="A241" s="323"/>
      <c r="B241" s="530"/>
      <c r="C241" s="247"/>
      <c r="D241" s="247" t="str">
        <f t="shared" si="101"/>
        <v/>
      </c>
      <c r="E241" s="320" t="str">
        <f t="shared" si="102"/>
        <v>&lt; Error</v>
      </c>
      <c r="F241" s="120">
        <f t="shared" si="84"/>
        <v>0</v>
      </c>
      <c r="G241" s="118">
        <f t="shared" si="85"/>
        <v>229</v>
      </c>
      <c r="H241" s="117"/>
      <c r="I241" s="292"/>
      <c r="J241" s="87"/>
      <c r="K241" s="294"/>
      <c r="L241" s="293"/>
      <c r="M241" s="40"/>
      <c r="N241" s="77"/>
      <c r="O241" s="295"/>
      <c r="P241" s="88"/>
      <c r="Q241" s="88"/>
      <c r="R241" s="104"/>
      <c r="S241" s="730"/>
      <c r="T241" s="88"/>
      <c r="U241" s="88"/>
      <c r="V241" s="88"/>
      <c r="W241" s="89"/>
      <c r="X241" s="87"/>
      <c r="Y241" s="77"/>
      <c r="Z241" s="90"/>
      <c r="AA241" s="96">
        <f t="shared" si="89"/>
        <v>229</v>
      </c>
      <c r="AB241" s="505">
        <f t="shared" si="103"/>
        <v>0</v>
      </c>
      <c r="AC241" s="500">
        <f t="shared" si="90"/>
        <v>0</v>
      </c>
      <c r="AD241" s="159">
        <f t="shared" si="86"/>
        <v>0</v>
      </c>
      <c r="AE241" s="8"/>
      <c r="AF241" s="870" t="str">
        <f t="shared" si="91"/>
        <v xml:space="preserve"> </v>
      </c>
      <c r="AG241" s="32">
        <f t="shared" si="92"/>
        <v>0</v>
      </c>
      <c r="AH241" s="32">
        <f t="shared" si="93"/>
        <v>0</v>
      </c>
      <c r="AR241" s="32">
        <f t="shared" si="94"/>
        <v>0</v>
      </c>
      <c r="AS241" s="32">
        <f t="shared" si="95"/>
        <v>0</v>
      </c>
      <c r="AT241" s="32">
        <f t="shared" si="96"/>
        <v>0</v>
      </c>
      <c r="AU241" s="32">
        <f t="shared" si="97"/>
        <v>0</v>
      </c>
      <c r="AX241" s="254">
        <f t="shared" si="98"/>
        <v>0</v>
      </c>
      <c r="AY241" s="254">
        <f t="shared" si="99"/>
        <v>0</v>
      </c>
      <c r="AZ241" s="32">
        <f t="shared" si="87"/>
        <v>0</v>
      </c>
      <c r="BB241" s="32">
        <f t="shared" si="104"/>
        <v>0</v>
      </c>
      <c r="BC241" s="341">
        <f t="shared" si="105"/>
        <v>0</v>
      </c>
      <c r="BD241" s="95">
        <f t="shared" si="100"/>
        <v>0</v>
      </c>
      <c r="BE241" s="95">
        <f t="shared" si="106"/>
        <v>0</v>
      </c>
      <c r="BF241" s="718">
        <f t="shared" si="88"/>
        <v>0</v>
      </c>
      <c r="BG241" s="79"/>
      <c r="BH241" s="9"/>
      <c r="BJ241" s="32">
        <f t="shared" si="107"/>
        <v>0</v>
      </c>
      <c r="BK241" s="32">
        <f t="shared" si="108"/>
        <v>1</v>
      </c>
      <c r="BL241" s="32">
        <f t="shared" si="109"/>
        <v>0</v>
      </c>
      <c r="BM241" s="32">
        <f t="shared" si="110"/>
        <v>0</v>
      </c>
      <c r="BN241" s="32">
        <f t="shared" si="111"/>
        <v>1</v>
      </c>
    </row>
    <row r="242" spans="1:66" x14ac:dyDescent="0.2">
      <c r="A242" s="323"/>
      <c r="B242" s="530"/>
      <c r="C242" s="247"/>
      <c r="D242" s="247" t="str">
        <f t="shared" si="101"/>
        <v/>
      </c>
      <c r="E242" s="320" t="str">
        <f t="shared" si="102"/>
        <v>&lt; Error</v>
      </c>
      <c r="F242" s="120">
        <f t="shared" si="84"/>
        <v>0</v>
      </c>
      <c r="G242" s="118">
        <f t="shared" si="85"/>
        <v>230</v>
      </c>
      <c r="H242" s="117"/>
      <c r="I242" s="292"/>
      <c r="J242" s="87"/>
      <c r="K242" s="294"/>
      <c r="L242" s="293"/>
      <c r="M242" s="40"/>
      <c r="N242" s="77"/>
      <c r="O242" s="295"/>
      <c r="P242" s="88"/>
      <c r="Q242" s="88"/>
      <c r="R242" s="104"/>
      <c r="S242" s="730"/>
      <c r="T242" s="88"/>
      <c r="U242" s="88"/>
      <c r="V242" s="88"/>
      <c r="W242" s="89"/>
      <c r="X242" s="87"/>
      <c r="Y242" s="77"/>
      <c r="Z242" s="90"/>
      <c r="AA242" s="96">
        <f t="shared" si="89"/>
        <v>230</v>
      </c>
      <c r="AB242" s="505">
        <f t="shared" si="103"/>
        <v>0</v>
      </c>
      <c r="AC242" s="500">
        <f t="shared" si="90"/>
        <v>0</v>
      </c>
      <c r="AD242" s="159">
        <f t="shared" si="86"/>
        <v>0</v>
      </c>
      <c r="AE242" s="8"/>
      <c r="AF242" s="870" t="str">
        <f t="shared" si="91"/>
        <v xml:space="preserve"> </v>
      </c>
      <c r="AG242" s="32">
        <f t="shared" si="92"/>
        <v>0</v>
      </c>
      <c r="AH242" s="32">
        <f t="shared" si="93"/>
        <v>0</v>
      </c>
      <c r="AR242" s="32">
        <f t="shared" si="94"/>
        <v>0</v>
      </c>
      <c r="AS242" s="32">
        <f t="shared" si="95"/>
        <v>0</v>
      </c>
      <c r="AT242" s="32">
        <f t="shared" si="96"/>
        <v>0</v>
      </c>
      <c r="AU242" s="32">
        <f t="shared" si="97"/>
        <v>0</v>
      </c>
      <c r="AX242" s="254">
        <f t="shared" si="98"/>
        <v>0</v>
      </c>
      <c r="AY242" s="254">
        <f t="shared" si="99"/>
        <v>0</v>
      </c>
      <c r="AZ242" s="32">
        <f t="shared" si="87"/>
        <v>0</v>
      </c>
      <c r="BB242" s="32">
        <f t="shared" si="104"/>
        <v>0</v>
      </c>
      <c r="BC242" s="341">
        <f t="shared" si="105"/>
        <v>0</v>
      </c>
      <c r="BD242" s="95">
        <f t="shared" si="100"/>
        <v>0</v>
      </c>
      <c r="BE242" s="95">
        <f t="shared" si="106"/>
        <v>0</v>
      </c>
      <c r="BF242" s="718">
        <f t="shared" si="88"/>
        <v>0</v>
      </c>
      <c r="BG242" s="79"/>
      <c r="BH242" s="9"/>
      <c r="BJ242" s="32">
        <f t="shared" si="107"/>
        <v>0</v>
      </c>
      <c r="BK242" s="32">
        <f t="shared" si="108"/>
        <v>1</v>
      </c>
      <c r="BL242" s="32">
        <f t="shared" si="109"/>
        <v>0</v>
      </c>
      <c r="BM242" s="32">
        <f t="shared" si="110"/>
        <v>0</v>
      </c>
      <c r="BN242" s="32">
        <f t="shared" si="111"/>
        <v>1</v>
      </c>
    </row>
    <row r="243" spans="1:66" x14ac:dyDescent="0.2">
      <c r="A243" s="323"/>
      <c r="B243" s="530"/>
      <c r="C243" s="247"/>
      <c r="D243" s="247" t="str">
        <f t="shared" si="101"/>
        <v/>
      </c>
      <c r="E243" s="320" t="str">
        <f t="shared" si="102"/>
        <v>&lt; Error</v>
      </c>
      <c r="F243" s="120">
        <f t="shared" si="84"/>
        <v>0</v>
      </c>
      <c r="G243" s="118">
        <f t="shared" si="85"/>
        <v>231</v>
      </c>
      <c r="H243" s="117"/>
      <c r="I243" s="292"/>
      <c r="J243" s="87"/>
      <c r="K243" s="294"/>
      <c r="L243" s="293"/>
      <c r="M243" s="40"/>
      <c r="N243" s="77"/>
      <c r="O243" s="295"/>
      <c r="P243" s="88"/>
      <c r="Q243" s="88"/>
      <c r="R243" s="104"/>
      <c r="S243" s="730"/>
      <c r="T243" s="88"/>
      <c r="U243" s="88"/>
      <c r="V243" s="88"/>
      <c r="W243" s="89"/>
      <c r="X243" s="87"/>
      <c r="Y243" s="77"/>
      <c r="Z243" s="90"/>
      <c r="AA243" s="96">
        <f t="shared" si="89"/>
        <v>231</v>
      </c>
      <c r="AB243" s="505">
        <f t="shared" si="103"/>
        <v>0</v>
      </c>
      <c r="AC243" s="500">
        <f t="shared" si="90"/>
        <v>0</v>
      </c>
      <c r="AD243" s="159">
        <f t="shared" si="86"/>
        <v>0</v>
      </c>
      <c r="AE243" s="8"/>
      <c r="AF243" s="870" t="str">
        <f t="shared" si="91"/>
        <v xml:space="preserve"> </v>
      </c>
      <c r="AG243" s="32">
        <f t="shared" si="92"/>
        <v>0</v>
      </c>
      <c r="AH243" s="32">
        <f t="shared" si="93"/>
        <v>0</v>
      </c>
      <c r="AR243" s="32">
        <f t="shared" si="94"/>
        <v>0</v>
      </c>
      <c r="AS243" s="32">
        <f t="shared" si="95"/>
        <v>0</v>
      </c>
      <c r="AT243" s="32">
        <f t="shared" si="96"/>
        <v>0</v>
      </c>
      <c r="AU243" s="32">
        <f t="shared" si="97"/>
        <v>0</v>
      </c>
      <c r="AX243" s="254">
        <f t="shared" si="98"/>
        <v>0</v>
      </c>
      <c r="AY243" s="254">
        <f t="shared" si="99"/>
        <v>0</v>
      </c>
      <c r="AZ243" s="32">
        <f t="shared" si="87"/>
        <v>0</v>
      </c>
      <c r="BB243" s="32">
        <f t="shared" si="104"/>
        <v>0</v>
      </c>
      <c r="BC243" s="341">
        <f t="shared" si="105"/>
        <v>0</v>
      </c>
      <c r="BD243" s="95">
        <f t="shared" si="100"/>
        <v>0</v>
      </c>
      <c r="BE243" s="95">
        <f t="shared" si="106"/>
        <v>0</v>
      </c>
      <c r="BF243" s="718">
        <f t="shared" si="88"/>
        <v>0</v>
      </c>
      <c r="BG243" s="79"/>
      <c r="BH243" s="9"/>
      <c r="BJ243" s="32">
        <f t="shared" si="107"/>
        <v>0</v>
      </c>
      <c r="BK243" s="32">
        <f t="shared" si="108"/>
        <v>1</v>
      </c>
      <c r="BL243" s="32">
        <f t="shared" si="109"/>
        <v>0</v>
      </c>
      <c r="BM243" s="32">
        <f t="shared" si="110"/>
        <v>0</v>
      </c>
      <c r="BN243" s="32">
        <f t="shared" si="111"/>
        <v>1</v>
      </c>
    </row>
    <row r="244" spans="1:66" x14ac:dyDescent="0.2">
      <c r="A244" s="323"/>
      <c r="B244" s="530"/>
      <c r="C244" s="247"/>
      <c r="D244" s="247" t="str">
        <f t="shared" si="101"/>
        <v/>
      </c>
      <c r="E244" s="320" t="str">
        <f t="shared" si="102"/>
        <v>&lt; Error</v>
      </c>
      <c r="F244" s="120">
        <f t="shared" si="84"/>
        <v>0</v>
      </c>
      <c r="G244" s="118">
        <f t="shared" si="85"/>
        <v>232</v>
      </c>
      <c r="H244" s="117"/>
      <c r="I244" s="292"/>
      <c r="J244" s="87"/>
      <c r="K244" s="294"/>
      <c r="L244" s="293"/>
      <c r="M244" s="40"/>
      <c r="N244" s="77"/>
      <c r="O244" s="295"/>
      <c r="P244" s="88"/>
      <c r="Q244" s="88"/>
      <c r="R244" s="104"/>
      <c r="S244" s="730"/>
      <c r="T244" s="88"/>
      <c r="U244" s="88"/>
      <c r="V244" s="88"/>
      <c r="W244" s="89"/>
      <c r="X244" s="87"/>
      <c r="Y244" s="77"/>
      <c r="Z244" s="90"/>
      <c r="AA244" s="96">
        <f t="shared" si="89"/>
        <v>232</v>
      </c>
      <c r="AB244" s="505">
        <f t="shared" si="103"/>
        <v>0</v>
      </c>
      <c r="AC244" s="500">
        <f t="shared" si="90"/>
        <v>0</v>
      </c>
      <c r="AD244" s="159">
        <f t="shared" si="86"/>
        <v>0</v>
      </c>
      <c r="AE244" s="8"/>
      <c r="AF244" s="870" t="str">
        <f t="shared" si="91"/>
        <v xml:space="preserve"> </v>
      </c>
      <c r="AG244" s="32">
        <f t="shared" si="92"/>
        <v>0</v>
      </c>
      <c r="AH244" s="32">
        <f t="shared" si="93"/>
        <v>0</v>
      </c>
      <c r="AR244" s="32">
        <f t="shared" si="94"/>
        <v>0</v>
      </c>
      <c r="AS244" s="32">
        <f t="shared" si="95"/>
        <v>0</v>
      </c>
      <c r="AT244" s="32">
        <f t="shared" si="96"/>
        <v>0</v>
      </c>
      <c r="AU244" s="32">
        <f t="shared" si="97"/>
        <v>0</v>
      </c>
      <c r="AX244" s="254">
        <f t="shared" si="98"/>
        <v>0</v>
      </c>
      <c r="AY244" s="254">
        <f t="shared" si="99"/>
        <v>0</v>
      </c>
      <c r="AZ244" s="32">
        <f t="shared" si="87"/>
        <v>0</v>
      </c>
      <c r="BB244" s="32">
        <f t="shared" si="104"/>
        <v>0</v>
      </c>
      <c r="BC244" s="341">
        <f t="shared" si="105"/>
        <v>0</v>
      </c>
      <c r="BD244" s="95">
        <f t="shared" si="100"/>
        <v>0</v>
      </c>
      <c r="BE244" s="95">
        <f t="shared" si="106"/>
        <v>0</v>
      </c>
      <c r="BF244" s="718">
        <f t="shared" si="88"/>
        <v>0</v>
      </c>
      <c r="BG244" s="79"/>
      <c r="BH244" s="9"/>
      <c r="BJ244" s="32">
        <f t="shared" si="107"/>
        <v>0</v>
      </c>
      <c r="BK244" s="32">
        <f t="shared" si="108"/>
        <v>1</v>
      </c>
      <c r="BL244" s="32">
        <f t="shared" si="109"/>
        <v>0</v>
      </c>
      <c r="BM244" s="32">
        <f t="shared" si="110"/>
        <v>0</v>
      </c>
      <c r="BN244" s="32">
        <f t="shared" si="111"/>
        <v>1</v>
      </c>
    </row>
    <row r="245" spans="1:66" x14ac:dyDescent="0.2">
      <c r="A245" s="323"/>
      <c r="B245" s="530"/>
      <c r="C245" s="247"/>
      <c r="D245" s="247" t="str">
        <f t="shared" si="101"/>
        <v/>
      </c>
      <c r="E245" s="320" t="str">
        <f t="shared" si="102"/>
        <v>&lt; Error</v>
      </c>
      <c r="F245" s="120">
        <f t="shared" si="84"/>
        <v>0</v>
      </c>
      <c r="G245" s="118">
        <f t="shared" si="85"/>
        <v>233</v>
      </c>
      <c r="H245" s="117"/>
      <c r="I245" s="292"/>
      <c r="J245" s="87"/>
      <c r="K245" s="294"/>
      <c r="L245" s="293"/>
      <c r="M245" s="40"/>
      <c r="N245" s="77"/>
      <c r="O245" s="295"/>
      <c r="P245" s="88"/>
      <c r="Q245" s="88"/>
      <c r="R245" s="104"/>
      <c r="S245" s="730"/>
      <c r="T245" s="88"/>
      <c r="U245" s="88"/>
      <c r="V245" s="88"/>
      <c r="W245" s="89"/>
      <c r="X245" s="87"/>
      <c r="Y245" s="77"/>
      <c r="Z245" s="90"/>
      <c r="AA245" s="96">
        <f t="shared" si="89"/>
        <v>233</v>
      </c>
      <c r="AB245" s="505">
        <f t="shared" si="103"/>
        <v>0</v>
      </c>
      <c r="AC245" s="500">
        <f t="shared" si="90"/>
        <v>0</v>
      </c>
      <c r="AD245" s="159">
        <f t="shared" si="86"/>
        <v>0</v>
      </c>
      <c r="AE245" s="8"/>
      <c r="AF245" s="870" t="str">
        <f t="shared" si="91"/>
        <v xml:space="preserve"> </v>
      </c>
      <c r="AG245" s="32">
        <f t="shared" si="92"/>
        <v>0</v>
      </c>
      <c r="AH245" s="32">
        <f t="shared" si="93"/>
        <v>0</v>
      </c>
      <c r="AR245" s="32">
        <f t="shared" si="94"/>
        <v>0</v>
      </c>
      <c r="AS245" s="32">
        <f t="shared" si="95"/>
        <v>0</v>
      </c>
      <c r="AT245" s="32">
        <f t="shared" si="96"/>
        <v>0</v>
      </c>
      <c r="AU245" s="32">
        <f t="shared" si="97"/>
        <v>0</v>
      </c>
      <c r="AX245" s="254">
        <f t="shared" si="98"/>
        <v>0</v>
      </c>
      <c r="AY245" s="254">
        <f t="shared" si="99"/>
        <v>0</v>
      </c>
      <c r="AZ245" s="32">
        <f t="shared" si="87"/>
        <v>0</v>
      </c>
      <c r="BB245" s="32">
        <f t="shared" si="104"/>
        <v>0</v>
      </c>
      <c r="BC245" s="341">
        <f t="shared" si="105"/>
        <v>0</v>
      </c>
      <c r="BD245" s="95">
        <f t="shared" si="100"/>
        <v>0</v>
      </c>
      <c r="BE245" s="95">
        <f t="shared" si="106"/>
        <v>0</v>
      </c>
      <c r="BF245" s="718">
        <f t="shared" si="88"/>
        <v>0</v>
      </c>
      <c r="BG245" s="79"/>
      <c r="BH245" s="9"/>
      <c r="BJ245" s="32">
        <f t="shared" si="107"/>
        <v>0</v>
      </c>
      <c r="BK245" s="32">
        <f t="shared" si="108"/>
        <v>1</v>
      </c>
      <c r="BL245" s="32">
        <f t="shared" si="109"/>
        <v>0</v>
      </c>
      <c r="BM245" s="32">
        <f t="shared" si="110"/>
        <v>0</v>
      </c>
      <c r="BN245" s="32">
        <f t="shared" si="111"/>
        <v>1</v>
      </c>
    </row>
    <row r="246" spans="1:66" x14ac:dyDescent="0.2">
      <c r="A246" s="323"/>
      <c r="B246" s="530"/>
      <c r="C246" s="247"/>
      <c r="D246" s="247" t="str">
        <f t="shared" si="101"/>
        <v/>
      </c>
      <c r="E246" s="320" t="str">
        <f t="shared" si="102"/>
        <v>&lt; Error</v>
      </c>
      <c r="F246" s="120">
        <f t="shared" si="84"/>
        <v>0</v>
      </c>
      <c r="G246" s="118">
        <f t="shared" si="85"/>
        <v>234</v>
      </c>
      <c r="H246" s="117"/>
      <c r="I246" s="292"/>
      <c r="J246" s="87"/>
      <c r="K246" s="294"/>
      <c r="L246" s="293"/>
      <c r="M246" s="40"/>
      <c r="N246" s="77"/>
      <c r="O246" s="295"/>
      <c r="P246" s="88"/>
      <c r="Q246" s="88"/>
      <c r="R246" s="104"/>
      <c r="S246" s="730"/>
      <c r="T246" s="88"/>
      <c r="U246" s="88"/>
      <c r="V246" s="88"/>
      <c r="W246" s="89"/>
      <c r="X246" s="87"/>
      <c r="Y246" s="77"/>
      <c r="Z246" s="90"/>
      <c r="AA246" s="96">
        <f t="shared" si="89"/>
        <v>234</v>
      </c>
      <c r="AB246" s="505">
        <f t="shared" si="103"/>
        <v>0</v>
      </c>
      <c r="AC246" s="500">
        <f t="shared" si="90"/>
        <v>0</v>
      </c>
      <c r="AD246" s="159">
        <f t="shared" si="86"/>
        <v>0</v>
      </c>
      <c r="AE246" s="8"/>
      <c r="AF246" s="870" t="str">
        <f t="shared" si="91"/>
        <v xml:space="preserve"> </v>
      </c>
      <c r="AG246" s="32">
        <f t="shared" si="92"/>
        <v>0</v>
      </c>
      <c r="AH246" s="32">
        <f t="shared" si="93"/>
        <v>0</v>
      </c>
      <c r="AR246" s="32">
        <f t="shared" si="94"/>
        <v>0</v>
      </c>
      <c r="AS246" s="32">
        <f t="shared" si="95"/>
        <v>0</v>
      </c>
      <c r="AT246" s="32">
        <f t="shared" si="96"/>
        <v>0</v>
      </c>
      <c r="AU246" s="32">
        <f t="shared" si="97"/>
        <v>0</v>
      </c>
      <c r="AX246" s="254">
        <f t="shared" si="98"/>
        <v>0</v>
      </c>
      <c r="AY246" s="254">
        <f t="shared" si="99"/>
        <v>0</v>
      </c>
      <c r="AZ246" s="32">
        <f t="shared" si="87"/>
        <v>0</v>
      </c>
      <c r="BB246" s="32">
        <f t="shared" si="104"/>
        <v>0</v>
      </c>
      <c r="BC246" s="341">
        <f t="shared" si="105"/>
        <v>0</v>
      </c>
      <c r="BD246" s="95">
        <f t="shared" si="100"/>
        <v>0</v>
      </c>
      <c r="BE246" s="95">
        <f t="shared" si="106"/>
        <v>0</v>
      </c>
      <c r="BF246" s="718">
        <f t="shared" si="88"/>
        <v>0</v>
      </c>
      <c r="BG246" s="79"/>
      <c r="BH246" s="9"/>
      <c r="BJ246" s="32">
        <f t="shared" si="107"/>
        <v>0</v>
      </c>
      <c r="BK246" s="32">
        <f t="shared" si="108"/>
        <v>1</v>
      </c>
      <c r="BL246" s="32">
        <f t="shared" si="109"/>
        <v>0</v>
      </c>
      <c r="BM246" s="32">
        <f t="shared" si="110"/>
        <v>0</v>
      </c>
      <c r="BN246" s="32">
        <f t="shared" si="111"/>
        <v>1</v>
      </c>
    </row>
    <row r="247" spans="1:66" x14ac:dyDescent="0.2">
      <c r="A247" s="323"/>
      <c r="B247" s="530"/>
      <c r="C247" s="247"/>
      <c r="D247" s="247" t="str">
        <f t="shared" si="101"/>
        <v/>
      </c>
      <c r="E247" s="320" t="str">
        <f t="shared" si="102"/>
        <v>&lt; Error</v>
      </c>
      <c r="F247" s="120">
        <f t="shared" si="84"/>
        <v>0</v>
      </c>
      <c r="G247" s="118">
        <f t="shared" si="85"/>
        <v>235</v>
      </c>
      <c r="H247" s="117"/>
      <c r="I247" s="292"/>
      <c r="J247" s="87"/>
      <c r="K247" s="294"/>
      <c r="L247" s="293"/>
      <c r="M247" s="40"/>
      <c r="N247" s="77"/>
      <c r="O247" s="295"/>
      <c r="P247" s="88"/>
      <c r="Q247" s="88"/>
      <c r="R247" s="104"/>
      <c r="S247" s="730"/>
      <c r="T247" s="88"/>
      <c r="U247" s="88"/>
      <c r="V247" s="88"/>
      <c r="W247" s="89"/>
      <c r="X247" s="87"/>
      <c r="Y247" s="77"/>
      <c r="Z247" s="90"/>
      <c r="AA247" s="96">
        <f t="shared" si="89"/>
        <v>235</v>
      </c>
      <c r="AB247" s="505">
        <f t="shared" si="103"/>
        <v>0</v>
      </c>
      <c r="AC247" s="500">
        <f t="shared" si="90"/>
        <v>0</v>
      </c>
      <c r="AD247" s="159">
        <f t="shared" si="86"/>
        <v>0</v>
      </c>
      <c r="AE247" s="8"/>
      <c r="AF247" s="870" t="str">
        <f t="shared" si="91"/>
        <v xml:space="preserve"> </v>
      </c>
      <c r="AG247" s="32">
        <f t="shared" si="92"/>
        <v>0</v>
      </c>
      <c r="AH247" s="32">
        <f t="shared" si="93"/>
        <v>0</v>
      </c>
      <c r="AR247" s="32">
        <f t="shared" si="94"/>
        <v>0</v>
      </c>
      <c r="AS247" s="32">
        <f t="shared" si="95"/>
        <v>0</v>
      </c>
      <c r="AT247" s="32">
        <f t="shared" si="96"/>
        <v>0</v>
      </c>
      <c r="AU247" s="32">
        <f t="shared" si="97"/>
        <v>0</v>
      </c>
      <c r="AX247" s="254">
        <f t="shared" si="98"/>
        <v>0</v>
      </c>
      <c r="AY247" s="254">
        <f t="shared" si="99"/>
        <v>0</v>
      </c>
      <c r="AZ247" s="32">
        <f t="shared" si="87"/>
        <v>0</v>
      </c>
      <c r="BB247" s="32">
        <f t="shared" si="104"/>
        <v>0</v>
      </c>
      <c r="BC247" s="341">
        <f t="shared" si="105"/>
        <v>0</v>
      </c>
      <c r="BD247" s="95">
        <f t="shared" si="100"/>
        <v>0</v>
      </c>
      <c r="BE247" s="95">
        <f t="shared" si="106"/>
        <v>0</v>
      </c>
      <c r="BF247" s="718">
        <f t="shared" si="88"/>
        <v>0</v>
      </c>
      <c r="BG247" s="79"/>
      <c r="BH247" s="9"/>
      <c r="BJ247" s="32">
        <f t="shared" si="107"/>
        <v>0</v>
      </c>
      <c r="BK247" s="32">
        <f t="shared" si="108"/>
        <v>1</v>
      </c>
      <c r="BL247" s="32">
        <f t="shared" si="109"/>
        <v>0</v>
      </c>
      <c r="BM247" s="32">
        <f t="shared" si="110"/>
        <v>0</v>
      </c>
      <c r="BN247" s="32">
        <f t="shared" si="111"/>
        <v>1</v>
      </c>
    </row>
    <row r="248" spans="1:66" x14ac:dyDescent="0.2">
      <c r="A248" s="323"/>
      <c r="B248" s="530"/>
      <c r="C248" s="247"/>
      <c r="D248" s="247" t="str">
        <f t="shared" si="101"/>
        <v/>
      </c>
      <c r="E248" s="320" t="str">
        <f t="shared" si="102"/>
        <v>&lt; Error</v>
      </c>
      <c r="F248" s="120">
        <f t="shared" si="84"/>
        <v>0</v>
      </c>
      <c r="G248" s="118">
        <f t="shared" si="85"/>
        <v>236</v>
      </c>
      <c r="H248" s="117"/>
      <c r="I248" s="292"/>
      <c r="J248" s="87"/>
      <c r="K248" s="294"/>
      <c r="L248" s="293"/>
      <c r="M248" s="40"/>
      <c r="N248" s="77"/>
      <c r="O248" s="295"/>
      <c r="P248" s="88"/>
      <c r="Q248" s="88"/>
      <c r="R248" s="104"/>
      <c r="S248" s="730"/>
      <c r="T248" s="88"/>
      <c r="U248" s="88"/>
      <c r="V248" s="88"/>
      <c r="W248" s="89"/>
      <c r="X248" s="87"/>
      <c r="Y248" s="77"/>
      <c r="Z248" s="90"/>
      <c r="AA248" s="96">
        <f t="shared" si="89"/>
        <v>236</v>
      </c>
      <c r="AB248" s="505">
        <f t="shared" si="103"/>
        <v>0</v>
      </c>
      <c r="AC248" s="500">
        <f t="shared" si="90"/>
        <v>0</v>
      </c>
      <c r="AD248" s="159">
        <f t="shared" si="86"/>
        <v>0</v>
      </c>
      <c r="AE248" s="8"/>
      <c r="AF248" s="870" t="str">
        <f t="shared" si="91"/>
        <v xml:space="preserve"> </v>
      </c>
      <c r="AG248" s="32">
        <f t="shared" si="92"/>
        <v>0</v>
      </c>
      <c r="AH248" s="32">
        <f t="shared" si="93"/>
        <v>0</v>
      </c>
      <c r="AR248" s="32">
        <f t="shared" si="94"/>
        <v>0</v>
      </c>
      <c r="AS248" s="32">
        <f t="shared" si="95"/>
        <v>0</v>
      </c>
      <c r="AT248" s="32">
        <f t="shared" si="96"/>
        <v>0</v>
      </c>
      <c r="AU248" s="32">
        <f t="shared" si="97"/>
        <v>0</v>
      </c>
      <c r="AX248" s="254">
        <f t="shared" si="98"/>
        <v>0</v>
      </c>
      <c r="AY248" s="254">
        <f t="shared" si="99"/>
        <v>0</v>
      </c>
      <c r="AZ248" s="32">
        <f t="shared" si="87"/>
        <v>0</v>
      </c>
      <c r="BB248" s="32">
        <f t="shared" si="104"/>
        <v>0</v>
      </c>
      <c r="BC248" s="341">
        <f t="shared" si="105"/>
        <v>0</v>
      </c>
      <c r="BD248" s="95">
        <f t="shared" si="100"/>
        <v>0</v>
      </c>
      <c r="BE248" s="95">
        <f t="shared" si="106"/>
        <v>0</v>
      </c>
      <c r="BF248" s="718">
        <f t="shared" si="88"/>
        <v>0</v>
      </c>
      <c r="BG248" s="79"/>
      <c r="BH248" s="9"/>
      <c r="BJ248" s="32">
        <f t="shared" si="107"/>
        <v>0</v>
      </c>
      <c r="BK248" s="32">
        <f t="shared" si="108"/>
        <v>1</v>
      </c>
      <c r="BL248" s="32">
        <f t="shared" si="109"/>
        <v>0</v>
      </c>
      <c r="BM248" s="32">
        <f t="shared" si="110"/>
        <v>0</v>
      </c>
      <c r="BN248" s="32">
        <f t="shared" si="111"/>
        <v>1</v>
      </c>
    </row>
    <row r="249" spans="1:66" x14ac:dyDescent="0.2">
      <c r="A249" s="323"/>
      <c r="B249" s="530"/>
      <c r="C249" s="247"/>
      <c r="D249" s="247" t="str">
        <f t="shared" si="101"/>
        <v/>
      </c>
      <c r="E249" s="320" t="str">
        <f t="shared" si="102"/>
        <v>&lt; Error</v>
      </c>
      <c r="F249" s="120">
        <f t="shared" si="84"/>
        <v>0</v>
      </c>
      <c r="G249" s="118">
        <f t="shared" si="85"/>
        <v>237</v>
      </c>
      <c r="H249" s="117"/>
      <c r="I249" s="292"/>
      <c r="J249" s="87"/>
      <c r="K249" s="294"/>
      <c r="L249" s="293"/>
      <c r="M249" s="40"/>
      <c r="N249" s="77"/>
      <c r="O249" s="295"/>
      <c r="P249" s="88"/>
      <c r="Q249" s="88"/>
      <c r="R249" s="104"/>
      <c r="S249" s="730"/>
      <c r="T249" s="88"/>
      <c r="U249" s="88"/>
      <c r="V249" s="88"/>
      <c r="W249" s="89"/>
      <c r="X249" s="87"/>
      <c r="Y249" s="77"/>
      <c r="Z249" s="90"/>
      <c r="AA249" s="96">
        <f t="shared" si="89"/>
        <v>237</v>
      </c>
      <c r="AB249" s="505">
        <f t="shared" si="103"/>
        <v>0</v>
      </c>
      <c r="AC249" s="500">
        <f t="shared" si="90"/>
        <v>0</v>
      </c>
      <c r="AD249" s="159">
        <f t="shared" si="86"/>
        <v>0</v>
      </c>
      <c r="AE249" s="8"/>
      <c r="AF249" s="870" t="str">
        <f t="shared" si="91"/>
        <v xml:space="preserve"> </v>
      </c>
      <c r="AG249" s="32">
        <f t="shared" si="92"/>
        <v>0</v>
      </c>
      <c r="AH249" s="32">
        <f t="shared" si="93"/>
        <v>0</v>
      </c>
      <c r="AR249" s="32">
        <f t="shared" si="94"/>
        <v>0</v>
      </c>
      <c r="AS249" s="32">
        <f t="shared" si="95"/>
        <v>0</v>
      </c>
      <c r="AT249" s="32">
        <f t="shared" si="96"/>
        <v>0</v>
      </c>
      <c r="AU249" s="32">
        <f t="shared" si="97"/>
        <v>0</v>
      </c>
      <c r="AX249" s="254">
        <f t="shared" si="98"/>
        <v>0</v>
      </c>
      <c r="AY249" s="254">
        <f t="shared" si="99"/>
        <v>0</v>
      </c>
      <c r="AZ249" s="32">
        <f t="shared" si="87"/>
        <v>0</v>
      </c>
      <c r="BB249" s="32">
        <f t="shared" si="104"/>
        <v>0</v>
      </c>
      <c r="BC249" s="341">
        <f t="shared" si="105"/>
        <v>0</v>
      </c>
      <c r="BD249" s="95">
        <f t="shared" si="100"/>
        <v>0</v>
      </c>
      <c r="BE249" s="95">
        <f t="shared" si="106"/>
        <v>0</v>
      </c>
      <c r="BF249" s="718">
        <f t="shared" si="88"/>
        <v>0</v>
      </c>
      <c r="BG249" s="79"/>
      <c r="BH249" s="9"/>
      <c r="BJ249" s="32">
        <f t="shared" si="107"/>
        <v>0</v>
      </c>
      <c r="BK249" s="32">
        <f t="shared" si="108"/>
        <v>1</v>
      </c>
      <c r="BL249" s="32">
        <f t="shared" si="109"/>
        <v>0</v>
      </c>
      <c r="BM249" s="32">
        <f t="shared" si="110"/>
        <v>0</v>
      </c>
      <c r="BN249" s="32">
        <f t="shared" si="111"/>
        <v>1</v>
      </c>
    </row>
    <row r="250" spans="1:66" x14ac:dyDescent="0.2">
      <c r="A250" s="323"/>
      <c r="B250" s="530"/>
      <c r="C250" s="247"/>
      <c r="D250" s="247" t="str">
        <f t="shared" si="101"/>
        <v/>
      </c>
      <c r="E250" s="320" t="str">
        <f t="shared" si="102"/>
        <v>&lt; Error</v>
      </c>
      <c r="F250" s="120">
        <f t="shared" si="84"/>
        <v>0</v>
      </c>
      <c r="G250" s="118">
        <f t="shared" si="85"/>
        <v>238</v>
      </c>
      <c r="H250" s="117"/>
      <c r="I250" s="292"/>
      <c r="J250" s="87"/>
      <c r="K250" s="294"/>
      <c r="L250" s="293"/>
      <c r="M250" s="40"/>
      <c r="N250" s="77"/>
      <c r="O250" s="295"/>
      <c r="P250" s="88"/>
      <c r="Q250" s="88"/>
      <c r="R250" s="104"/>
      <c r="S250" s="730"/>
      <c r="T250" s="88"/>
      <c r="U250" s="88"/>
      <c r="V250" s="88"/>
      <c r="W250" s="89"/>
      <c r="X250" s="87"/>
      <c r="Y250" s="77"/>
      <c r="Z250" s="90"/>
      <c r="AA250" s="96">
        <f t="shared" si="89"/>
        <v>238</v>
      </c>
      <c r="AB250" s="505">
        <f t="shared" si="103"/>
        <v>0</v>
      </c>
      <c r="AC250" s="500">
        <f t="shared" si="90"/>
        <v>0</v>
      </c>
      <c r="AD250" s="159">
        <f t="shared" si="86"/>
        <v>0</v>
      </c>
      <c r="AE250" s="8"/>
      <c r="AF250" s="870" t="str">
        <f t="shared" si="91"/>
        <v xml:space="preserve"> </v>
      </c>
      <c r="AG250" s="32">
        <f t="shared" si="92"/>
        <v>0</v>
      </c>
      <c r="AH250" s="32">
        <f t="shared" si="93"/>
        <v>0</v>
      </c>
      <c r="AR250" s="32">
        <f t="shared" si="94"/>
        <v>0</v>
      </c>
      <c r="AS250" s="32">
        <f t="shared" si="95"/>
        <v>0</v>
      </c>
      <c r="AT250" s="32">
        <f t="shared" si="96"/>
        <v>0</v>
      </c>
      <c r="AU250" s="32">
        <f t="shared" si="97"/>
        <v>0</v>
      </c>
      <c r="AX250" s="254">
        <f t="shared" si="98"/>
        <v>0</v>
      </c>
      <c r="AY250" s="254">
        <f t="shared" si="99"/>
        <v>0</v>
      </c>
      <c r="AZ250" s="32">
        <f t="shared" si="87"/>
        <v>0</v>
      </c>
      <c r="BB250" s="32">
        <f t="shared" si="104"/>
        <v>0</v>
      </c>
      <c r="BC250" s="341">
        <f t="shared" si="105"/>
        <v>0</v>
      </c>
      <c r="BD250" s="95">
        <f t="shared" si="100"/>
        <v>0</v>
      </c>
      <c r="BE250" s="95">
        <f t="shared" si="106"/>
        <v>0</v>
      </c>
      <c r="BF250" s="718">
        <f t="shared" si="88"/>
        <v>0</v>
      </c>
      <c r="BG250" s="79"/>
      <c r="BH250" s="9"/>
      <c r="BJ250" s="32">
        <f t="shared" si="107"/>
        <v>0</v>
      </c>
      <c r="BK250" s="32">
        <f t="shared" si="108"/>
        <v>1</v>
      </c>
      <c r="BL250" s="32">
        <f t="shared" si="109"/>
        <v>0</v>
      </c>
      <c r="BM250" s="32">
        <f t="shared" si="110"/>
        <v>0</v>
      </c>
      <c r="BN250" s="32">
        <f t="shared" si="111"/>
        <v>1</v>
      </c>
    </row>
    <row r="251" spans="1:66" x14ac:dyDescent="0.2">
      <c r="A251" s="323"/>
      <c r="B251" s="530"/>
      <c r="C251" s="247"/>
      <c r="D251" s="247" t="str">
        <f t="shared" si="101"/>
        <v/>
      </c>
      <c r="E251" s="320" t="str">
        <f t="shared" si="102"/>
        <v>&lt; Error</v>
      </c>
      <c r="F251" s="120">
        <f t="shared" si="84"/>
        <v>0</v>
      </c>
      <c r="G251" s="118">
        <f t="shared" si="85"/>
        <v>239</v>
      </c>
      <c r="H251" s="117"/>
      <c r="I251" s="292"/>
      <c r="J251" s="87"/>
      <c r="K251" s="294"/>
      <c r="L251" s="293"/>
      <c r="M251" s="40"/>
      <c r="N251" s="77"/>
      <c r="O251" s="295"/>
      <c r="P251" s="88"/>
      <c r="Q251" s="88"/>
      <c r="R251" s="104"/>
      <c r="S251" s="730"/>
      <c r="T251" s="88"/>
      <c r="U251" s="88"/>
      <c r="V251" s="88"/>
      <c r="W251" s="89"/>
      <c r="X251" s="87"/>
      <c r="Y251" s="77"/>
      <c r="Z251" s="90"/>
      <c r="AA251" s="96">
        <f t="shared" si="89"/>
        <v>239</v>
      </c>
      <c r="AB251" s="505">
        <f t="shared" si="103"/>
        <v>0</v>
      </c>
      <c r="AC251" s="500">
        <f t="shared" si="90"/>
        <v>0</v>
      </c>
      <c r="AD251" s="159">
        <f t="shared" si="86"/>
        <v>0</v>
      </c>
      <c r="AE251" s="8"/>
      <c r="AF251" s="870" t="str">
        <f t="shared" si="91"/>
        <v xml:space="preserve"> </v>
      </c>
      <c r="AG251" s="32">
        <f t="shared" si="92"/>
        <v>0</v>
      </c>
      <c r="AH251" s="32">
        <f t="shared" si="93"/>
        <v>0</v>
      </c>
      <c r="AR251" s="32">
        <f t="shared" si="94"/>
        <v>0</v>
      </c>
      <c r="AS251" s="32">
        <f t="shared" si="95"/>
        <v>0</v>
      </c>
      <c r="AT251" s="32">
        <f t="shared" si="96"/>
        <v>0</v>
      </c>
      <c r="AU251" s="32">
        <f t="shared" si="97"/>
        <v>0</v>
      </c>
      <c r="AX251" s="254">
        <f t="shared" si="98"/>
        <v>0</v>
      </c>
      <c r="AY251" s="254">
        <f t="shared" si="99"/>
        <v>0</v>
      </c>
      <c r="AZ251" s="32">
        <f t="shared" si="87"/>
        <v>0</v>
      </c>
      <c r="BB251" s="32">
        <f t="shared" si="104"/>
        <v>0</v>
      </c>
      <c r="BC251" s="341">
        <f t="shared" si="105"/>
        <v>0</v>
      </c>
      <c r="BD251" s="95">
        <f t="shared" si="100"/>
        <v>0</v>
      </c>
      <c r="BE251" s="95">
        <f t="shared" si="106"/>
        <v>0</v>
      </c>
      <c r="BF251" s="718">
        <f t="shared" si="88"/>
        <v>0</v>
      </c>
      <c r="BG251" s="79"/>
      <c r="BH251" s="9"/>
      <c r="BJ251" s="32">
        <f t="shared" si="107"/>
        <v>0</v>
      </c>
      <c r="BK251" s="32">
        <f t="shared" si="108"/>
        <v>1</v>
      </c>
      <c r="BL251" s="32">
        <f t="shared" si="109"/>
        <v>0</v>
      </c>
      <c r="BM251" s="32">
        <f t="shared" si="110"/>
        <v>0</v>
      </c>
      <c r="BN251" s="32">
        <f t="shared" si="111"/>
        <v>1</v>
      </c>
    </row>
    <row r="252" spans="1:66" x14ac:dyDescent="0.2">
      <c r="A252" s="323"/>
      <c r="B252" s="530"/>
      <c r="C252" s="247"/>
      <c r="D252" s="247" t="str">
        <f t="shared" si="101"/>
        <v/>
      </c>
      <c r="E252" s="320" t="str">
        <f t="shared" si="102"/>
        <v>&lt; Error</v>
      </c>
      <c r="F252" s="120">
        <f t="shared" si="84"/>
        <v>0</v>
      </c>
      <c r="G252" s="118">
        <f t="shared" si="85"/>
        <v>240</v>
      </c>
      <c r="H252" s="117"/>
      <c r="I252" s="292"/>
      <c r="J252" s="87"/>
      <c r="K252" s="294"/>
      <c r="L252" s="293"/>
      <c r="M252" s="40"/>
      <c r="N252" s="77"/>
      <c r="O252" s="295"/>
      <c r="P252" s="88"/>
      <c r="Q252" s="88"/>
      <c r="R252" s="104"/>
      <c r="S252" s="730"/>
      <c r="T252" s="88"/>
      <c r="U252" s="88"/>
      <c r="V252" s="88"/>
      <c r="W252" s="89"/>
      <c r="X252" s="87"/>
      <c r="Y252" s="77"/>
      <c r="Z252" s="90"/>
      <c r="AA252" s="96">
        <f t="shared" si="89"/>
        <v>240</v>
      </c>
      <c r="AB252" s="505">
        <f t="shared" si="103"/>
        <v>0</v>
      </c>
      <c r="AC252" s="500">
        <f t="shared" si="90"/>
        <v>0</v>
      </c>
      <c r="AD252" s="159">
        <f t="shared" si="86"/>
        <v>0</v>
      </c>
      <c r="AE252" s="8"/>
      <c r="AF252" s="870" t="str">
        <f t="shared" si="91"/>
        <v xml:space="preserve"> </v>
      </c>
      <c r="AG252" s="32">
        <f t="shared" si="92"/>
        <v>0</v>
      </c>
      <c r="AH252" s="32">
        <f t="shared" si="93"/>
        <v>0</v>
      </c>
      <c r="AR252" s="32">
        <f t="shared" si="94"/>
        <v>0</v>
      </c>
      <c r="AS252" s="32">
        <f t="shared" si="95"/>
        <v>0</v>
      </c>
      <c r="AT252" s="32">
        <f t="shared" si="96"/>
        <v>0</v>
      </c>
      <c r="AU252" s="32">
        <f t="shared" si="97"/>
        <v>0</v>
      </c>
      <c r="AX252" s="254">
        <f t="shared" si="98"/>
        <v>0</v>
      </c>
      <c r="AY252" s="254">
        <f t="shared" si="99"/>
        <v>0</v>
      </c>
      <c r="AZ252" s="32">
        <f t="shared" si="87"/>
        <v>0</v>
      </c>
      <c r="BB252" s="32">
        <f t="shared" si="104"/>
        <v>0</v>
      </c>
      <c r="BC252" s="341">
        <f t="shared" si="105"/>
        <v>0</v>
      </c>
      <c r="BD252" s="95">
        <f t="shared" si="100"/>
        <v>0</v>
      </c>
      <c r="BE252" s="95">
        <f t="shared" si="106"/>
        <v>0</v>
      </c>
      <c r="BF252" s="718">
        <f t="shared" si="88"/>
        <v>0</v>
      </c>
      <c r="BG252" s="79"/>
      <c r="BH252" s="9"/>
      <c r="BJ252" s="32">
        <f t="shared" si="107"/>
        <v>0</v>
      </c>
      <c r="BK252" s="32">
        <f t="shared" si="108"/>
        <v>1</v>
      </c>
      <c r="BL252" s="32">
        <f t="shared" si="109"/>
        <v>0</v>
      </c>
      <c r="BM252" s="32">
        <f t="shared" si="110"/>
        <v>0</v>
      </c>
      <c r="BN252" s="32">
        <f t="shared" si="111"/>
        <v>1</v>
      </c>
    </row>
    <row r="253" spans="1:66" x14ac:dyDescent="0.2">
      <c r="A253" s="323"/>
      <c r="B253" s="530"/>
      <c r="C253" s="247"/>
      <c r="D253" s="247" t="str">
        <f t="shared" si="101"/>
        <v/>
      </c>
      <c r="E253" s="320" t="str">
        <f t="shared" si="102"/>
        <v>&lt; Error</v>
      </c>
      <c r="F253" s="120">
        <f t="shared" si="84"/>
        <v>0</v>
      </c>
      <c r="G253" s="118">
        <f t="shared" si="85"/>
        <v>241</v>
      </c>
      <c r="H253" s="117"/>
      <c r="I253" s="292"/>
      <c r="J253" s="87"/>
      <c r="K253" s="294"/>
      <c r="L253" s="293"/>
      <c r="M253" s="40"/>
      <c r="N253" s="77"/>
      <c r="O253" s="295"/>
      <c r="P253" s="88"/>
      <c r="Q253" s="88"/>
      <c r="R253" s="104"/>
      <c r="S253" s="730"/>
      <c r="T253" s="88"/>
      <c r="U253" s="88"/>
      <c r="V253" s="88"/>
      <c r="W253" s="89"/>
      <c r="X253" s="87"/>
      <c r="Y253" s="77"/>
      <c r="Z253" s="90"/>
      <c r="AA253" s="96">
        <f t="shared" si="89"/>
        <v>241</v>
      </c>
      <c r="AB253" s="505">
        <f t="shared" si="103"/>
        <v>0</v>
      </c>
      <c r="AC253" s="500">
        <f t="shared" si="90"/>
        <v>0</v>
      </c>
      <c r="AD253" s="159">
        <f t="shared" si="86"/>
        <v>0</v>
      </c>
      <c r="AE253" s="8"/>
      <c r="AF253" s="870" t="str">
        <f t="shared" si="91"/>
        <v xml:space="preserve"> </v>
      </c>
      <c r="AG253" s="32">
        <f t="shared" si="92"/>
        <v>0</v>
      </c>
      <c r="AH253" s="32">
        <f t="shared" si="93"/>
        <v>0</v>
      </c>
      <c r="AR253" s="32">
        <f t="shared" si="94"/>
        <v>0</v>
      </c>
      <c r="AS253" s="32">
        <f t="shared" si="95"/>
        <v>0</v>
      </c>
      <c r="AT253" s="32">
        <f t="shared" si="96"/>
        <v>0</v>
      </c>
      <c r="AU253" s="32">
        <f t="shared" si="97"/>
        <v>0</v>
      </c>
      <c r="AX253" s="254">
        <f t="shared" si="98"/>
        <v>0</v>
      </c>
      <c r="AY253" s="254">
        <f t="shared" si="99"/>
        <v>0</v>
      </c>
      <c r="AZ253" s="32">
        <f t="shared" si="87"/>
        <v>0</v>
      </c>
      <c r="BB253" s="32">
        <f t="shared" si="104"/>
        <v>0</v>
      </c>
      <c r="BC253" s="341">
        <f t="shared" si="105"/>
        <v>0</v>
      </c>
      <c r="BD253" s="95">
        <f t="shared" si="100"/>
        <v>0</v>
      </c>
      <c r="BE253" s="95">
        <f t="shared" si="106"/>
        <v>0</v>
      </c>
      <c r="BF253" s="718">
        <f t="shared" si="88"/>
        <v>0</v>
      </c>
      <c r="BG253" s="79"/>
      <c r="BH253" s="9"/>
      <c r="BJ253" s="32">
        <f t="shared" si="107"/>
        <v>0</v>
      </c>
      <c r="BK253" s="32">
        <f t="shared" si="108"/>
        <v>1</v>
      </c>
      <c r="BL253" s="32">
        <f t="shared" si="109"/>
        <v>0</v>
      </c>
      <c r="BM253" s="32">
        <f t="shared" si="110"/>
        <v>0</v>
      </c>
      <c r="BN253" s="32">
        <f t="shared" si="111"/>
        <v>1</v>
      </c>
    </row>
    <row r="254" spans="1:66" x14ac:dyDescent="0.2">
      <c r="A254" s="323"/>
      <c r="B254" s="530"/>
      <c r="C254" s="247"/>
      <c r="D254" s="247" t="str">
        <f t="shared" si="101"/>
        <v/>
      </c>
      <c r="E254" s="320" t="str">
        <f t="shared" si="102"/>
        <v>&lt; Error</v>
      </c>
      <c r="F254" s="120">
        <f t="shared" si="84"/>
        <v>0</v>
      </c>
      <c r="G254" s="118">
        <f t="shared" si="85"/>
        <v>242</v>
      </c>
      <c r="H254" s="117"/>
      <c r="I254" s="292"/>
      <c r="J254" s="87"/>
      <c r="K254" s="294"/>
      <c r="L254" s="293"/>
      <c r="M254" s="40"/>
      <c r="N254" s="77"/>
      <c r="O254" s="295"/>
      <c r="P254" s="88"/>
      <c r="Q254" s="88"/>
      <c r="R254" s="104"/>
      <c r="S254" s="730"/>
      <c r="T254" s="88"/>
      <c r="U254" s="88"/>
      <c r="V254" s="88"/>
      <c r="W254" s="89"/>
      <c r="X254" s="87"/>
      <c r="Y254" s="77"/>
      <c r="Z254" s="90"/>
      <c r="AA254" s="96">
        <f t="shared" si="89"/>
        <v>242</v>
      </c>
      <c r="AB254" s="505">
        <f t="shared" si="103"/>
        <v>0</v>
      </c>
      <c r="AC254" s="500">
        <f t="shared" si="90"/>
        <v>0</v>
      </c>
      <c r="AD254" s="159">
        <f t="shared" si="86"/>
        <v>0</v>
      </c>
      <c r="AE254" s="8"/>
      <c r="AF254" s="870" t="str">
        <f t="shared" si="91"/>
        <v xml:space="preserve"> </v>
      </c>
      <c r="AG254" s="32">
        <f t="shared" si="92"/>
        <v>0</v>
      </c>
      <c r="AH254" s="32">
        <f t="shared" si="93"/>
        <v>0</v>
      </c>
      <c r="AR254" s="32">
        <f t="shared" si="94"/>
        <v>0</v>
      </c>
      <c r="AS254" s="32">
        <f t="shared" si="95"/>
        <v>0</v>
      </c>
      <c r="AT254" s="32">
        <f t="shared" si="96"/>
        <v>0</v>
      </c>
      <c r="AU254" s="32">
        <f t="shared" si="97"/>
        <v>0</v>
      </c>
      <c r="AX254" s="254">
        <f t="shared" si="98"/>
        <v>0</v>
      </c>
      <c r="AY254" s="254">
        <f t="shared" si="99"/>
        <v>0</v>
      </c>
      <c r="AZ254" s="32">
        <f t="shared" si="87"/>
        <v>0</v>
      </c>
      <c r="BB254" s="32">
        <f t="shared" si="104"/>
        <v>0</v>
      </c>
      <c r="BC254" s="341">
        <f t="shared" si="105"/>
        <v>0</v>
      </c>
      <c r="BD254" s="95">
        <f t="shared" si="100"/>
        <v>0</v>
      </c>
      <c r="BE254" s="95">
        <f t="shared" si="106"/>
        <v>0</v>
      </c>
      <c r="BF254" s="718">
        <f t="shared" si="88"/>
        <v>0</v>
      </c>
      <c r="BG254" s="79"/>
      <c r="BH254" s="9"/>
      <c r="BJ254" s="32">
        <f t="shared" si="107"/>
        <v>0</v>
      </c>
      <c r="BK254" s="32">
        <f t="shared" si="108"/>
        <v>1</v>
      </c>
      <c r="BL254" s="32">
        <f t="shared" si="109"/>
        <v>0</v>
      </c>
      <c r="BM254" s="32">
        <f t="shared" si="110"/>
        <v>0</v>
      </c>
      <c r="BN254" s="32">
        <f t="shared" si="111"/>
        <v>1</v>
      </c>
    </row>
    <row r="255" spans="1:66" x14ac:dyDescent="0.2">
      <c r="A255" s="323"/>
      <c r="B255" s="530"/>
      <c r="C255" s="247"/>
      <c r="D255" s="247" t="str">
        <f t="shared" si="101"/>
        <v/>
      </c>
      <c r="E255" s="320" t="str">
        <f t="shared" si="102"/>
        <v>&lt; Error</v>
      </c>
      <c r="F255" s="120">
        <f t="shared" si="84"/>
        <v>0</v>
      </c>
      <c r="G255" s="118">
        <f t="shared" si="85"/>
        <v>243</v>
      </c>
      <c r="H255" s="117"/>
      <c r="I255" s="292"/>
      <c r="J255" s="87"/>
      <c r="K255" s="294"/>
      <c r="L255" s="293"/>
      <c r="M255" s="40"/>
      <c r="N255" s="77"/>
      <c r="O255" s="295"/>
      <c r="P255" s="88"/>
      <c r="Q255" s="88"/>
      <c r="R255" s="104"/>
      <c r="S255" s="730"/>
      <c r="T255" s="88"/>
      <c r="U255" s="88"/>
      <c r="V255" s="88"/>
      <c r="W255" s="89"/>
      <c r="X255" s="87"/>
      <c r="Y255" s="77"/>
      <c r="Z255" s="90"/>
      <c r="AA255" s="96">
        <f t="shared" si="89"/>
        <v>243</v>
      </c>
      <c r="AB255" s="505">
        <f t="shared" si="103"/>
        <v>0</v>
      </c>
      <c r="AC255" s="500">
        <f t="shared" si="90"/>
        <v>0</v>
      </c>
      <c r="AD255" s="159">
        <f t="shared" si="86"/>
        <v>0</v>
      </c>
      <c r="AE255" s="8"/>
      <c r="AF255" s="870" t="str">
        <f t="shared" si="91"/>
        <v xml:space="preserve"> </v>
      </c>
      <c r="AG255" s="32">
        <f t="shared" si="92"/>
        <v>0</v>
      </c>
      <c r="AH255" s="32">
        <f t="shared" si="93"/>
        <v>0</v>
      </c>
      <c r="AR255" s="32">
        <f t="shared" si="94"/>
        <v>0</v>
      </c>
      <c r="AS255" s="32">
        <f t="shared" si="95"/>
        <v>0</v>
      </c>
      <c r="AT255" s="32">
        <f t="shared" si="96"/>
        <v>0</v>
      </c>
      <c r="AU255" s="32">
        <f t="shared" si="97"/>
        <v>0</v>
      </c>
      <c r="AX255" s="254">
        <f t="shared" si="98"/>
        <v>0</v>
      </c>
      <c r="AY255" s="254">
        <f t="shared" si="99"/>
        <v>0</v>
      </c>
      <c r="AZ255" s="32">
        <f t="shared" si="87"/>
        <v>0</v>
      </c>
      <c r="BB255" s="32">
        <f t="shared" si="104"/>
        <v>0</v>
      </c>
      <c r="BC255" s="341">
        <f t="shared" si="105"/>
        <v>0</v>
      </c>
      <c r="BD255" s="95">
        <f t="shared" si="100"/>
        <v>0</v>
      </c>
      <c r="BE255" s="95">
        <f t="shared" si="106"/>
        <v>0</v>
      </c>
      <c r="BF255" s="718">
        <f t="shared" si="88"/>
        <v>0</v>
      </c>
      <c r="BG255" s="79"/>
      <c r="BH255" s="9"/>
      <c r="BJ255" s="32">
        <f t="shared" si="107"/>
        <v>0</v>
      </c>
      <c r="BK255" s="32">
        <f t="shared" si="108"/>
        <v>1</v>
      </c>
      <c r="BL255" s="32">
        <f t="shared" si="109"/>
        <v>0</v>
      </c>
      <c r="BM255" s="32">
        <f t="shared" si="110"/>
        <v>0</v>
      </c>
      <c r="BN255" s="32">
        <f t="shared" si="111"/>
        <v>1</v>
      </c>
    </row>
    <row r="256" spans="1:66" x14ac:dyDescent="0.2">
      <c r="A256" s="323"/>
      <c r="B256" s="530"/>
      <c r="C256" s="247"/>
      <c r="D256" s="247" t="str">
        <f t="shared" si="101"/>
        <v/>
      </c>
      <c r="E256" s="320" t="str">
        <f t="shared" si="102"/>
        <v>&lt; Error</v>
      </c>
      <c r="F256" s="120">
        <f t="shared" si="84"/>
        <v>0</v>
      </c>
      <c r="G256" s="118">
        <f t="shared" si="85"/>
        <v>244</v>
      </c>
      <c r="H256" s="117"/>
      <c r="I256" s="292"/>
      <c r="J256" s="87"/>
      <c r="K256" s="294"/>
      <c r="L256" s="293"/>
      <c r="M256" s="40"/>
      <c r="N256" s="77"/>
      <c r="O256" s="295"/>
      <c r="P256" s="88"/>
      <c r="Q256" s="88"/>
      <c r="R256" s="104"/>
      <c r="S256" s="730"/>
      <c r="T256" s="88"/>
      <c r="U256" s="88"/>
      <c r="V256" s="88"/>
      <c r="W256" s="89"/>
      <c r="X256" s="87"/>
      <c r="Y256" s="77"/>
      <c r="Z256" s="90"/>
      <c r="AA256" s="96">
        <f t="shared" si="89"/>
        <v>244</v>
      </c>
      <c r="AB256" s="505">
        <f t="shared" si="103"/>
        <v>0</v>
      </c>
      <c r="AC256" s="500">
        <f t="shared" si="90"/>
        <v>0</v>
      </c>
      <c r="AD256" s="159">
        <f t="shared" si="86"/>
        <v>0</v>
      </c>
      <c r="AE256" s="8"/>
      <c r="AF256" s="870" t="str">
        <f t="shared" si="91"/>
        <v xml:space="preserve"> </v>
      </c>
      <c r="AG256" s="32">
        <f t="shared" si="92"/>
        <v>0</v>
      </c>
      <c r="AH256" s="32">
        <f t="shared" si="93"/>
        <v>0</v>
      </c>
      <c r="AR256" s="32">
        <f t="shared" si="94"/>
        <v>0</v>
      </c>
      <c r="AS256" s="32">
        <f t="shared" si="95"/>
        <v>0</v>
      </c>
      <c r="AT256" s="32">
        <f t="shared" si="96"/>
        <v>0</v>
      </c>
      <c r="AU256" s="32">
        <f t="shared" si="97"/>
        <v>0</v>
      </c>
      <c r="AX256" s="254">
        <f t="shared" si="98"/>
        <v>0</v>
      </c>
      <c r="AY256" s="254">
        <f t="shared" si="99"/>
        <v>0</v>
      </c>
      <c r="AZ256" s="32">
        <f t="shared" si="87"/>
        <v>0</v>
      </c>
      <c r="BB256" s="32">
        <f t="shared" si="104"/>
        <v>0</v>
      </c>
      <c r="BC256" s="341">
        <f t="shared" si="105"/>
        <v>0</v>
      </c>
      <c r="BD256" s="95">
        <f t="shared" si="100"/>
        <v>0</v>
      </c>
      <c r="BE256" s="95">
        <f t="shared" si="106"/>
        <v>0</v>
      </c>
      <c r="BF256" s="718">
        <f t="shared" si="88"/>
        <v>0</v>
      </c>
      <c r="BG256" s="79"/>
      <c r="BH256" s="9"/>
      <c r="BJ256" s="32">
        <f t="shared" si="107"/>
        <v>0</v>
      </c>
      <c r="BK256" s="32">
        <f t="shared" si="108"/>
        <v>1</v>
      </c>
      <c r="BL256" s="32">
        <f t="shared" si="109"/>
        <v>0</v>
      </c>
      <c r="BM256" s="32">
        <f t="shared" si="110"/>
        <v>0</v>
      </c>
      <c r="BN256" s="32">
        <f t="shared" si="111"/>
        <v>1</v>
      </c>
    </row>
    <row r="257" spans="1:66" x14ac:dyDescent="0.2">
      <c r="A257" s="323"/>
      <c r="B257" s="530"/>
      <c r="C257" s="247"/>
      <c r="D257" s="247" t="str">
        <f t="shared" si="101"/>
        <v/>
      </c>
      <c r="E257" s="320" t="str">
        <f t="shared" si="102"/>
        <v>&lt; Error</v>
      </c>
      <c r="F257" s="120">
        <f t="shared" si="84"/>
        <v>0</v>
      </c>
      <c r="G257" s="118">
        <f t="shared" si="85"/>
        <v>245</v>
      </c>
      <c r="H257" s="117"/>
      <c r="I257" s="292"/>
      <c r="J257" s="87"/>
      <c r="K257" s="294"/>
      <c r="L257" s="293"/>
      <c r="M257" s="40"/>
      <c r="N257" s="77"/>
      <c r="O257" s="295"/>
      <c r="P257" s="88"/>
      <c r="Q257" s="88"/>
      <c r="R257" s="104"/>
      <c r="S257" s="730"/>
      <c r="T257" s="88"/>
      <c r="U257" s="88"/>
      <c r="V257" s="88"/>
      <c r="W257" s="89"/>
      <c r="X257" s="87"/>
      <c r="Y257" s="77"/>
      <c r="Z257" s="90"/>
      <c r="AA257" s="96">
        <f t="shared" si="89"/>
        <v>245</v>
      </c>
      <c r="AB257" s="505">
        <f t="shared" si="103"/>
        <v>0</v>
      </c>
      <c r="AC257" s="500">
        <f t="shared" si="90"/>
        <v>0</v>
      </c>
      <c r="AD257" s="159">
        <f t="shared" si="86"/>
        <v>0</v>
      </c>
      <c r="AE257" s="8"/>
      <c r="AF257" s="870" t="str">
        <f t="shared" si="91"/>
        <v xml:space="preserve"> </v>
      </c>
      <c r="AG257" s="32">
        <f t="shared" si="92"/>
        <v>0</v>
      </c>
      <c r="AH257" s="32">
        <f t="shared" si="93"/>
        <v>0</v>
      </c>
      <c r="AR257" s="32">
        <f t="shared" si="94"/>
        <v>0</v>
      </c>
      <c r="AS257" s="32">
        <f t="shared" si="95"/>
        <v>0</v>
      </c>
      <c r="AT257" s="32">
        <f t="shared" si="96"/>
        <v>0</v>
      </c>
      <c r="AU257" s="32">
        <f t="shared" si="97"/>
        <v>0</v>
      </c>
      <c r="AX257" s="254">
        <f t="shared" si="98"/>
        <v>0</v>
      </c>
      <c r="AY257" s="254">
        <f t="shared" si="99"/>
        <v>0</v>
      </c>
      <c r="AZ257" s="32">
        <f t="shared" si="87"/>
        <v>0</v>
      </c>
      <c r="BB257" s="32">
        <f t="shared" si="104"/>
        <v>0</v>
      </c>
      <c r="BC257" s="341">
        <f t="shared" si="105"/>
        <v>0</v>
      </c>
      <c r="BD257" s="95">
        <f t="shared" si="100"/>
        <v>0</v>
      </c>
      <c r="BE257" s="95">
        <f t="shared" si="106"/>
        <v>0</v>
      </c>
      <c r="BF257" s="718">
        <f t="shared" si="88"/>
        <v>0</v>
      </c>
      <c r="BG257" s="79"/>
      <c r="BH257" s="9"/>
      <c r="BJ257" s="32">
        <f t="shared" si="107"/>
        <v>0</v>
      </c>
      <c r="BK257" s="32">
        <f t="shared" si="108"/>
        <v>1</v>
      </c>
      <c r="BL257" s="32">
        <f t="shared" si="109"/>
        <v>0</v>
      </c>
      <c r="BM257" s="32">
        <f t="shared" si="110"/>
        <v>0</v>
      </c>
      <c r="BN257" s="32">
        <f t="shared" si="111"/>
        <v>1</v>
      </c>
    </row>
    <row r="258" spans="1:66" x14ac:dyDescent="0.2">
      <c r="A258" s="323"/>
      <c r="B258" s="530"/>
      <c r="C258" s="247"/>
      <c r="D258" s="247" t="str">
        <f t="shared" si="101"/>
        <v/>
      </c>
      <c r="E258" s="320" t="str">
        <f t="shared" si="102"/>
        <v>&lt; Error</v>
      </c>
      <c r="F258" s="120">
        <f t="shared" si="84"/>
        <v>0</v>
      </c>
      <c r="G258" s="118">
        <f t="shared" si="85"/>
        <v>246</v>
      </c>
      <c r="H258" s="117"/>
      <c r="I258" s="292"/>
      <c r="J258" s="87"/>
      <c r="K258" s="294"/>
      <c r="L258" s="293"/>
      <c r="M258" s="40"/>
      <c r="N258" s="77"/>
      <c r="O258" s="295"/>
      <c r="P258" s="88"/>
      <c r="Q258" s="88"/>
      <c r="R258" s="104"/>
      <c r="S258" s="730"/>
      <c r="T258" s="88"/>
      <c r="U258" s="88"/>
      <c r="V258" s="88"/>
      <c r="W258" s="89"/>
      <c r="X258" s="87"/>
      <c r="Y258" s="77"/>
      <c r="Z258" s="90"/>
      <c r="AA258" s="96">
        <f t="shared" si="89"/>
        <v>246</v>
      </c>
      <c r="AB258" s="505">
        <f t="shared" si="103"/>
        <v>0</v>
      </c>
      <c r="AC258" s="500">
        <f t="shared" si="90"/>
        <v>0</v>
      </c>
      <c r="AD258" s="159">
        <f t="shared" si="86"/>
        <v>0</v>
      </c>
      <c r="AE258" s="8"/>
      <c r="AF258" s="870" t="str">
        <f t="shared" si="91"/>
        <v xml:space="preserve"> </v>
      </c>
      <c r="AG258" s="32">
        <f t="shared" si="92"/>
        <v>0</v>
      </c>
      <c r="AH258" s="32">
        <f t="shared" si="93"/>
        <v>0</v>
      </c>
      <c r="AR258" s="32">
        <f t="shared" si="94"/>
        <v>0</v>
      </c>
      <c r="AS258" s="32">
        <f t="shared" si="95"/>
        <v>0</v>
      </c>
      <c r="AT258" s="32">
        <f t="shared" si="96"/>
        <v>0</v>
      </c>
      <c r="AU258" s="32">
        <f t="shared" si="97"/>
        <v>0</v>
      </c>
      <c r="AX258" s="254">
        <f t="shared" si="98"/>
        <v>0</v>
      </c>
      <c r="AY258" s="254">
        <f t="shared" si="99"/>
        <v>0</v>
      </c>
      <c r="AZ258" s="32">
        <f t="shared" si="87"/>
        <v>0</v>
      </c>
      <c r="BB258" s="32">
        <f t="shared" si="104"/>
        <v>0</v>
      </c>
      <c r="BC258" s="341">
        <f t="shared" si="105"/>
        <v>0</v>
      </c>
      <c r="BD258" s="95">
        <f t="shared" si="100"/>
        <v>0</v>
      </c>
      <c r="BE258" s="95">
        <f t="shared" si="106"/>
        <v>0</v>
      </c>
      <c r="BF258" s="718">
        <f t="shared" si="88"/>
        <v>0</v>
      </c>
      <c r="BG258" s="79"/>
      <c r="BH258" s="9"/>
      <c r="BJ258" s="32">
        <f t="shared" si="107"/>
        <v>0</v>
      </c>
      <c r="BK258" s="32">
        <f t="shared" si="108"/>
        <v>1</v>
      </c>
      <c r="BL258" s="32">
        <f t="shared" si="109"/>
        <v>0</v>
      </c>
      <c r="BM258" s="32">
        <f t="shared" si="110"/>
        <v>0</v>
      </c>
      <c r="BN258" s="32">
        <f t="shared" si="111"/>
        <v>1</v>
      </c>
    </row>
    <row r="259" spans="1:66" x14ac:dyDescent="0.2">
      <c r="A259" s="323"/>
      <c r="B259" s="530"/>
      <c r="C259" s="247"/>
      <c r="D259" s="247" t="str">
        <f t="shared" si="101"/>
        <v/>
      </c>
      <c r="E259" s="320" t="str">
        <f t="shared" si="102"/>
        <v>&lt; Error</v>
      </c>
      <c r="F259" s="120">
        <f t="shared" si="84"/>
        <v>0</v>
      </c>
      <c r="G259" s="118">
        <f t="shared" si="85"/>
        <v>247</v>
      </c>
      <c r="H259" s="117"/>
      <c r="I259" s="292"/>
      <c r="J259" s="87"/>
      <c r="K259" s="294"/>
      <c r="L259" s="293"/>
      <c r="M259" s="40"/>
      <c r="N259" s="77"/>
      <c r="O259" s="295"/>
      <c r="P259" s="88"/>
      <c r="Q259" s="88"/>
      <c r="R259" s="104"/>
      <c r="S259" s="730"/>
      <c r="T259" s="88"/>
      <c r="U259" s="88"/>
      <c r="V259" s="88"/>
      <c r="W259" s="89"/>
      <c r="X259" s="87"/>
      <c r="Y259" s="77"/>
      <c r="Z259" s="90"/>
      <c r="AA259" s="96">
        <f t="shared" si="89"/>
        <v>247</v>
      </c>
      <c r="AB259" s="505">
        <f t="shared" si="103"/>
        <v>0</v>
      </c>
      <c r="AC259" s="500">
        <f t="shared" si="90"/>
        <v>0</v>
      </c>
      <c r="AD259" s="159">
        <f t="shared" si="86"/>
        <v>0</v>
      </c>
      <c r="AE259" s="8"/>
      <c r="AF259" s="870" t="str">
        <f t="shared" si="91"/>
        <v xml:space="preserve"> </v>
      </c>
      <c r="AG259" s="32">
        <f t="shared" si="92"/>
        <v>0</v>
      </c>
      <c r="AH259" s="32">
        <f t="shared" si="93"/>
        <v>0</v>
      </c>
      <c r="AR259" s="32">
        <f t="shared" si="94"/>
        <v>0</v>
      </c>
      <c r="AS259" s="32">
        <f t="shared" si="95"/>
        <v>0</v>
      </c>
      <c r="AT259" s="32">
        <f t="shared" si="96"/>
        <v>0</v>
      </c>
      <c r="AU259" s="32">
        <f t="shared" si="97"/>
        <v>0</v>
      </c>
      <c r="AX259" s="254">
        <f t="shared" si="98"/>
        <v>0</v>
      </c>
      <c r="AY259" s="254">
        <f t="shared" si="99"/>
        <v>0</v>
      </c>
      <c r="AZ259" s="32">
        <f t="shared" si="87"/>
        <v>0</v>
      </c>
      <c r="BB259" s="32">
        <f t="shared" si="104"/>
        <v>0</v>
      </c>
      <c r="BC259" s="341">
        <f t="shared" si="105"/>
        <v>0</v>
      </c>
      <c r="BD259" s="95">
        <f t="shared" si="100"/>
        <v>0</v>
      </c>
      <c r="BE259" s="95">
        <f t="shared" si="106"/>
        <v>0</v>
      </c>
      <c r="BF259" s="718">
        <f t="shared" si="88"/>
        <v>0</v>
      </c>
      <c r="BG259" s="79"/>
      <c r="BH259" s="9"/>
      <c r="BJ259" s="32">
        <f t="shared" si="107"/>
        <v>0</v>
      </c>
      <c r="BK259" s="32">
        <f t="shared" si="108"/>
        <v>1</v>
      </c>
      <c r="BL259" s="32">
        <f t="shared" si="109"/>
        <v>0</v>
      </c>
      <c r="BM259" s="32">
        <f t="shared" si="110"/>
        <v>0</v>
      </c>
      <c r="BN259" s="32">
        <f t="shared" si="111"/>
        <v>1</v>
      </c>
    </row>
    <row r="260" spans="1:66" x14ac:dyDescent="0.2">
      <c r="A260" s="323"/>
      <c r="B260" s="530"/>
      <c r="C260" s="247"/>
      <c r="D260" s="247" t="str">
        <f t="shared" si="101"/>
        <v/>
      </c>
      <c r="E260" s="320" t="str">
        <f t="shared" si="102"/>
        <v>&lt; Error</v>
      </c>
      <c r="F260" s="120">
        <f t="shared" si="84"/>
        <v>0</v>
      </c>
      <c r="G260" s="118">
        <f t="shared" si="85"/>
        <v>248</v>
      </c>
      <c r="H260" s="117"/>
      <c r="I260" s="292"/>
      <c r="J260" s="87"/>
      <c r="K260" s="294"/>
      <c r="L260" s="293"/>
      <c r="M260" s="40"/>
      <c r="N260" s="77"/>
      <c r="O260" s="295"/>
      <c r="P260" s="88"/>
      <c r="Q260" s="88"/>
      <c r="R260" s="104"/>
      <c r="S260" s="730"/>
      <c r="T260" s="88"/>
      <c r="U260" s="88"/>
      <c r="V260" s="88"/>
      <c r="W260" s="89"/>
      <c r="X260" s="87"/>
      <c r="Y260" s="77"/>
      <c r="Z260" s="90"/>
      <c r="AA260" s="96">
        <f t="shared" si="89"/>
        <v>248</v>
      </c>
      <c r="AB260" s="505">
        <f t="shared" si="103"/>
        <v>0</v>
      </c>
      <c r="AC260" s="500">
        <f t="shared" si="90"/>
        <v>0</v>
      </c>
      <c r="AD260" s="159">
        <f t="shared" si="86"/>
        <v>0</v>
      </c>
      <c r="AE260" s="8"/>
      <c r="AF260" s="870" t="str">
        <f t="shared" si="91"/>
        <v xml:space="preserve"> </v>
      </c>
      <c r="AG260" s="32">
        <f t="shared" si="92"/>
        <v>0</v>
      </c>
      <c r="AH260" s="32">
        <f t="shared" si="93"/>
        <v>0</v>
      </c>
      <c r="AR260" s="32">
        <f t="shared" si="94"/>
        <v>0</v>
      </c>
      <c r="AS260" s="32">
        <f t="shared" si="95"/>
        <v>0</v>
      </c>
      <c r="AT260" s="32">
        <f t="shared" si="96"/>
        <v>0</v>
      </c>
      <c r="AU260" s="32">
        <f t="shared" si="97"/>
        <v>0</v>
      </c>
      <c r="AX260" s="254">
        <f t="shared" si="98"/>
        <v>0</v>
      </c>
      <c r="AY260" s="254">
        <f t="shared" si="99"/>
        <v>0</v>
      </c>
      <c r="AZ260" s="32">
        <f t="shared" si="87"/>
        <v>0</v>
      </c>
      <c r="BB260" s="32">
        <f t="shared" si="104"/>
        <v>0</v>
      </c>
      <c r="BC260" s="341">
        <f t="shared" si="105"/>
        <v>0</v>
      </c>
      <c r="BD260" s="95">
        <f t="shared" si="100"/>
        <v>0</v>
      </c>
      <c r="BE260" s="95">
        <f t="shared" si="106"/>
        <v>0</v>
      </c>
      <c r="BF260" s="718">
        <f t="shared" si="88"/>
        <v>0</v>
      </c>
      <c r="BG260" s="79"/>
      <c r="BH260" s="9"/>
      <c r="BJ260" s="32">
        <f t="shared" si="107"/>
        <v>0</v>
      </c>
      <c r="BK260" s="32">
        <f t="shared" si="108"/>
        <v>1</v>
      </c>
      <c r="BL260" s="32">
        <f t="shared" si="109"/>
        <v>0</v>
      </c>
      <c r="BM260" s="32">
        <f t="shared" si="110"/>
        <v>0</v>
      </c>
      <c r="BN260" s="32">
        <f t="shared" si="111"/>
        <v>1</v>
      </c>
    </row>
    <row r="261" spans="1:66" x14ac:dyDescent="0.2">
      <c r="A261" s="323"/>
      <c r="B261" s="530"/>
      <c r="C261" s="247"/>
      <c r="D261" s="247" t="str">
        <f t="shared" si="101"/>
        <v/>
      </c>
      <c r="E261" s="320" t="str">
        <f t="shared" si="102"/>
        <v>&lt; Error</v>
      </c>
      <c r="F261" s="120">
        <f t="shared" si="84"/>
        <v>0</v>
      </c>
      <c r="G261" s="118">
        <f t="shared" si="85"/>
        <v>249</v>
      </c>
      <c r="H261" s="117"/>
      <c r="I261" s="292"/>
      <c r="J261" s="87"/>
      <c r="K261" s="294"/>
      <c r="L261" s="293"/>
      <c r="M261" s="40"/>
      <c r="N261" s="77"/>
      <c r="O261" s="295"/>
      <c r="P261" s="88"/>
      <c r="Q261" s="88"/>
      <c r="R261" s="104"/>
      <c r="S261" s="730"/>
      <c r="T261" s="88"/>
      <c r="U261" s="88"/>
      <c r="V261" s="88"/>
      <c r="W261" s="89"/>
      <c r="X261" s="87"/>
      <c r="Y261" s="77"/>
      <c r="Z261" s="90"/>
      <c r="AA261" s="96">
        <f t="shared" si="89"/>
        <v>249</v>
      </c>
      <c r="AB261" s="505">
        <f t="shared" si="103"/>
        <v>0</v>
      </c>
      <c r="AC261" s="500">
        <f t="shared" si="90"/>
        <v>0</v>
      </c>
      <c r="AD261" s="159">
        <f t="shared" si="86"/>
        <v>0</v>
      </c>
      <c r="AE261" s="8"/>
      <c r="AF261" s="870" t="str">
        <f t="shared" si="91"/>
        <v xml:space="preserve"> </v>
      </c>
      <c r="AG261" s="32">
        <f t="shared" si="92"/>
        <v>0</v>
      </c>
      <c r="AH261" s="32">
        <f t="shared" si="93"/>
        <v>0</v>
      </c>
      <c r="AR261" s="32">
        <f t="shared" si="94"/>
        <v>0</v>
      </c>
      <c r="AS261" s="32">
        <f t="shared" si="95"/>
        <v>0</v>
      </c>
      <c r="AT261" s="32">
        <f t="shared" si="96"/>
        <v>0</v>
      </c>
      <c r="AU261" s="32">
        <f t="shared" si="97"/>
        <v>0</v>
      </c>
      <c r="AX261" s="254">
        <f t="shared" si="98"/>
        <v>0</v>
      </c>
      <c r="AY261" s="254">
        <f t="shared" si="99"/>
        <v>0</v>
      </c>
      <c r="AZ261" s="32">
        <f t="shared" si="87"/>
        <v>0</v>
      </c>
      <c r="BB261" s="32">
        <f t="shared" si="104"/>
        <v>0</v>
      </c>
      <c r="BC261" s="341">
        <f t="shared" si="105"/>
        <v>0</v>
      </c>
      <c r="BD261" s="95">
        <f t="shared" si="100"/>
        <v>0</v>
      </c>
      <c r="BE261" s="95">
        <f t="shared" si="106"/>
        <v>0</v>
      </c>
      <c r="BF261" s="718">
        <f t="shared" si="88"/>
        <v>0</v>
      </c>
      <c r="BG261" s="79"/>
      <c r="BH261" s="9"/>
      <c r="BJ261" s="32">
        <f t="shared" si="107"/>
        <v>0</v>
      </c>
      <c r="BK261" s="32">
        <f t="shared" si="108"/>
        <v>1</v>
      </c>
      <c r="BL261" s="32">
        <f t="shared" si="109"/>
        <v>0</v>
      </c>
      <c r="BM261" s="32">
        <f t="shared" si="110"/>
        <v>0</v>
      </c>
      <c r="BN261" s="32">
        <f t="shared" si="111"/>
        <v>1</v>
      </c>
    </row>
    <row r="262" spans="1:66" x14ac:dyDescent="0.2">
      <c r="A262" s="323"/>
      <c r="B262" s="530"/>
      <c r="C262" s="247"/>
      <c r="D262" s="247" t="str">
        <f t="shared" si="101"/>
        <v/>
      </c>
      <c r="E262" s="320" t="str">
        <f t="shared" si="102"/>
        <v>&lt; Error</v>
      </c>
      <c r="F262" s="120">
        <f t="shared" si="84"/>
        <v>0</v>
      </c>
      <c r="G262" s="118">
        <f t="shared" si="85"/>
        <v>250</v>
      </c>
      <c r="H262" s="117"/>
      <c r="I262" s="292"/>
      <c r="J262" s="87"/>
      <c r="K262" s="294"/>
      <c r="L262" s="293"/>
      <c r="M262" s="40"/>
      <c r="N262" s="77"/>
      <c r="O262" s="295"/>
      <c r="P262" s="88"/>
      <c r="Q262" s="88"/>
      <c r="R262" s="104"/>
      <c r="S262" s="730"/>
      <c r="T262" s="88"/>
      <c r="U262" s="88"/>
      <c r="V262" s="88"/>
      <c r="W262" s="89"/>
      <c r="X262" s="87"/>
      <c r="Y262" s="77"/>
      <c r="Z262" s="90"/>
      <c r="AA262" s="96">
        <f t="shared" si="89"/>
        <v>250</v>
      </c>
      <c r="AB262" s="505">
        <f t="shared" si="103"/>
        <v>0</v>
      </c>
      <c r="AC262" s="500">
        <f t="shared" si="90"/>
        <v>0</v>
      </c>
      <c r="AD262" s="159">
        <f t="shared" si="86"/>
        <v>0</v>
      </c>
      <c r="AE262" s="8"/>
      <c r="AF262" s="870" t="str">
        <f t="shared" si="91"/>
        <v xml:space="preserve"> </v>
      </c>
      <c r="AG262" s="32">
        <f t="shared" si="92"/>
        <v>0</v>
      </c>
      <c r="AH262" s="32">
        <f t="shared" si="93"/>
        <v>0</v>
      </c>
      <c r="AR262" s="32">
        <f t="shared" si="94"/>
        <v>0</v>
      </c>
      <c r="AS262" s="32">
        <f t="shared" si="95"/>
        <v>0</v>
      </c>
      <c r="AT262" s="32">
        <f t="shared" si="96"/>
        <v>0</v>
      </c>
      <c r="AU262" s="32">
        <f t="shared" si="97"/>
        <v>0</v>
      </c>
      <c r="AX262" s="254">
        <f t="shared" si="98"/>
        <v>0</v>
      </c>
      <c r="AY262" s="254">
        <f t="shared" si="99"/>
        <v>0</v>
      </c>
      <c r="AZ262" s="32">
        <f t="shared" si="87"/>
        <v>0</v>
      </c>
      <c r="BB262" s="32">
        <f t="shared" si="104"/>
        <v>0</v>
      </c>
      <c r="BC262" s="341">
        <f t="shared" si="105"/>
        <v>0</v>
      </c>
      <c r="BD262" s="95">
        <f t="shared" si="100"/>
        <v>0</v>
      </c>
      <c r="BE262" s="95">
        <f t="shared" si="106"/>
        <v>0</v>
      </c>
      <c r="BF262" s="718">
        <f t="shared" si="88"/>
        <v>0</v>
      </c>
      <c r="BG262" s="79"/>
      <c r="BH262" s="9"/>
      <c r="BJ262" s="32">
        <f t="shared" si="107"/>
        <v>0</v>
      </c>
      <c r="BK262" s="32">
        <f t="shared" si="108"/>
        <v>1</v>
      </c>
      <c r="BL262" s="32">
        <f t="shared" si="109"/>
        <v>0</v>
      </c>
      <c r="BM262" s="32">
        <f t="shared" si="110"/>
        <v>0</v>
      </c>
      <c r="BN262" s="32">
        <f t="shared" si="111"/>
        <v>1</v>
      </c>
    </row>
    <row r="263" spans="1:66" x14ac:dyDescent="0.2">
      <c r="A263" s="323"/>
      <c r="B263" s="530"/>
      <c r="C263" s="247"/>
      <c r="D263" s="247" t="str">
        <f t="shared" si="101"/>
        <v/>
      </c>
      <c r="E263" s="320" t="str">
        <f t="shared" si="102"/>
        <v>&lt; Error</v>
      </c>
      <c r="F263" s="120">
        <f t="shared" si="84"/>
        <v>0</v>
      </c>
      <c r="G263" s="118">
        <f t="shared" si="85"/>
        <v>251</v>
      </c>
      <c r="H263" s="117"/>
      <c r="I263" s="292"/>
      <c r="J263" s="87"/>
      <c r="K263" s="294"/>
      <c r="L263" s="293"/>
      <c r="M263" s="40"/>
      <c r="N263" s="77"/>
      <c r="O263" s="295"/>
      <c r="P263" s="88"/>
      <c r="Q263" s="88"/>
      <c r="R263" s="104"/>
      <c r="S263" s="730"/>
      <c r="T263" s="88"/>
      <c r="U263" s="88"/>
      <c r="V263" s="88"/>
      <c r="W263" s="89"/>
      <c r="X263" s="87"/>
      <c r="Y263" s="77"/>
      <c r="Z263" s="90"/>
      <c r="AA263" s="96">
        <f t="shared" si="89"/>
        <v>251</v>
      </c>
      <c r="AB263" s="505">
        <f t="shared" si="103"/>
        <v>0</v>
      </c>
      <c r="AC263" s="500">
        <f t="shared" si="90"/>
        <v>0</v>
      </c>
      <c r="AD263" s="159">
        <f t="shared" si="86"/>
        <v>0</v>
      </c>
      <c r="AE263" s="8"/>
      <c r="AF263" s="870" t="str">
        <f t="shared" si="91"/>
        <v xml:space="preserve"> </v>
      </c>
      <c r="AG263" s="32">
        <f t="shared" si="92"/>
        <v>0</v>
      </c>
      <c r="AH263" s="32">
        <f t="shared" si="93"/>
        <v>0</v>
      </c>
      <c r="AR263" s="32">
        <f t="shared" si="94"/>
        <v>0</v>
      </c>
      <c r="AS263" s="32">
        <f t="shared" si="95"/>
        <v>0</v>
      </c>
      <c r="AT263" s="32">
        <f t="shared" si="96"/>
        <v>0</v>
      </c>
      <c r="AU263" s="32">
        <f t="shared" si="97"/>
        <v>0</v>
      </c>
      <c r="AX263" s="254">
        <f t="shared" si="98"/>
        <v>0</v>
      </c>
      <c r="AY263" s="254">
        <f t="shared" si="99"/>
        <v>0</v>
      </c>
      <c r="AZ263" s="32">
        <f t="shared" si="87"/>
        <v>0</v>
      </c>
      <c r="BB263" s="32">
        <f t="shared" si="104"/>
        <v>0</v>
      </c>
      <c r="BC263" s="341">
        <f t="shared" si="105"/>
        <v>0</v>
      </c>
      <c r="BD263" s="95">
        <f t="shared" si="100"/>
        <v>0</v>
      </c>
      <c r="BE263" s="95">
        <f t="shared" si="106"/>
        <v>0</v>
      </c>
      <c r="BF263" s="718">
        <f t="shared" si="88"/>
        <v>0</v>
      </c>
      <c r="BG263" s="79"/>
      <c r="BH263" s="9"/>
      <c r="BJ263" s="32">
        <f t="shared" si="107"/>
        <v>0</v>
      </c>
      <c r="BK263" s="32">
        <f t="shared" si="108"/>
        <v>1</v>
      </c>
      <c r="BL263" s="32">
        <f t="shared" si="109"/>
        <v>0</v>
      </c>
      <c r="BM263" s="32">
        <f t="shared" si="110"/>
        <v>0</v>
      </c>
      <c r="BN263" s="32">
        <f t="shared" si="111"/>
        <v>1</v>
      </c>
    </row>
    <row r="264" spans="1:66" x14ac:dyDescent="0.2">
      <c r="A264" s="323"/>
      <c r="B264" s="530"/>
      <c r="C264" s="247"/>
      <c r="D264" s="247" t="str">
        <f t="shared" si="101"/>
        <v/>
      </c>
      <c r="E264" s="320" t="str">
        <f t="shared" si="102"/>
        <v>&lt; Error</v>
      </c>
      <c r="F264" s="120">
        <f t="shared" si="84"/>
        <v>0</v>
      </c>
      <c r="G264" s="118">
        <f t="shared" si="85"/>
        <v>252</v>
      </c>
      <c r="H264" s="117"/>
      <c r="I264" s="292"/>
      <c r="J264" s="87"/>
      <c r="K264" s="294"/>
      <c r="L264" s="293"/>
      <c r="M264" s="40"/>
      <c r="N264" s="77"/>
      <c r="O264" s="295"/>
      <c r="P264" s="88"/>
      <c r="Q264" s="88"/>
      <c r="R264" s="104"/>
      <c r="S264" s="730"/>
      <c r="T264" s="88"/>
      <c r="U264" s="88"/>
      <c r="V264" s="88"/>
      <c r="W264" s="89"/>
      <c r="X264" s="87"/>
      <c r="Y264" s="77"/>
      <c r="Z264" s="90"/>
      <c r="AA264" s="96">
        <f t="shared" si="89"/>
        <v>252</v>
      </c>
      <c r="AB264" s="505">
        <f t="shared" si="103"/>
        <v>0</v>
      </c>
      <c r="AC264" s="500">
        <f t="shared" si="90"/>
        <v>0</v>
      </c>
      <c r="AD264" s="159">
        <f t="shared" si="86"/>
        <v>0</v>
      </c>
      <c r="AE264" s="8"/>
      <c r="AF264" s="870" t="str">
        <f t="shared" si="91"/>
        <v xml:space="preserve"> </v>
      </c>
      <c r="AG264" s="32">
        <f t="shared" si="92"/>
        <v>0</v>
      </c>
      <c r="AH264" s="32">
        <f t="shared" si="93"/>
        <v>0</v>
      </c>
      <c r="AR264" s="32">
        <f t="shared" si="94"/>
        <v>0</v>
      </c>
      <c r="AS264" s="32">
        <f t="shared" si="95"/>
        <v>0</v>
      </c>
      <c r="AT264" s="32">
        <f t="shared" si="96"/>
        <v>0</v>
      </c>
      <c r="AU264" s="32">
        <f t="shared" si="97"/>
        <v>0</v>
      </c>
      <c r="AX264" s="254">
        <f t="shared" si="98"/>
        <v>0</v>
      </c>
      <c r="AY264" s="254">
        <f t="shared" si="99"/>
        <v>0</v>
      </c>
      <c r="AZ264" s="32">
        <f t="shared" si="87"/>
        <v>0</v>
      </c>
      <c r="BB264" s="32">
        <f t="shared" si="104"/>
        <v>0</v>
      </c>
      <c r="BC264" s="341">
        <f t="shared" si="105"/>
        <v>0</v>
      </c>
      <c r="BD264" s="95">
        <f t="shared" si="100"/>
        <v>0</v>
      </c>
      <c r="BE264" s="95">
        <f t="shared" si="106"/>
        <v>0</v>
      </c>
      <c r="BF264" s="718">
        <f t="shared" si="88"/>
        <v>0</v>
      </c>
      <c r="BG264" s="79"/>
      <c r="BH264" s="9"/>
      <c r="BJ264" s="32">
        <f t="shared" si="107"/>
        <v>0</v>
      </c>
      <c r="BK264" s="32">
        <f t="shared" si="108"/>
        <v>1</v>
      </c>
      <c r="BL264" s="32">
        <f t="shared" si="109"/>
        <v>0</v>
      </c>
      <c r="BM264" s="32">
        <f t="shared" si="110"/>
        <v>0</v>
      </c>
      <c r="BN264" s="32">
        <f t="shared" si="111"/>
        <v>1</v>
      </c>
    </row>
    <row r="265" spans="1:66" x14ac:dyDescent="0.2">
      <c r="A265" s="323"/>
      <c r="B265" s="530"/>
      <c r="C265" s="247"/>
      <c r="D265" s="247" t="str">
        <f t="shared" si="101"/>
        <v/>
      </c>
      <c r="E265" s="320" t="str">
        <f t="shared" si="102"/>
        <v>&lt; Error</v>
      </c>
      <c r="F265" s="120">
        <f t="shared" si="84"/>
        <v>0</v>
      </c>
      <c r="G265" s="118">
        <f t="shared" si="85"/>
        <v>253</v>
      </c>
      <c r="H265" s="117"/>
      <c r="I265" s="292"/>
      <c r="J265" s="87"/>
      <c r="K265" s="294"/>
      <c r="L265" s="293"/>
      <c r="M265" s="40"/>
      <c r="N265" s="77"/>
      <c r="O265" s="295"/>
      <c r="P265" s="88"/>
      <c r="Q265" s="88"/>
      <c r="R265" s="104"/>
      <c r="S265" s="730"/>
      <c r="T265" s="88"/>
      <c r="U265" s="88"/>
      <c r="V265" s="88"/>
      <c r="W265" s="89"/>
      <c r="X265" s="87"/>
      <c r="Y265" s="77"/>
      <c r="Z265" s="90"/>
      <c r="AA265" s="96">
        <f t="shared" si="89"/>
        <v>253</v>
      </c>
      <c r="AB265" s="505">
        <f t="shared" si="103"/>
        <v>0</v>
      </c>
      <c r="AC265" s="500">
        <f t="shared" si="90"/>
        <v>0</v>
      </c>
      <c r="AD265" s="159">
        <f t="shared" si="86"/>
        <v>0</v>
      </c>
      <c r="AE265" s="8"/>
      <c r="AF265" s="870" t="str">
        <f t="shared" si="91"/>
        <v xml:space="preserve"> </v>
      </c>
      <c r="AG265" s="32">
        <f t="shared" si="92"/>
        <v>0</v>
      </c>
      <c r="AH265" s="32">
        <f t="shared" si="93"/>
        <v>0</v>
      </c>
      <c r="AR265" s="32">
        <f t="shared" si="94"/>
        <v>0</v>
      </c>
      <c r="AS265" s="32">
        <f t="shared" si="95"/>
        <v>0</v>
      </c>
      <c r="AT265" s="32">
        <f t="shared" si="96"/>
        <v>0</v>
      </c>
      <c r="AU265" s="32">
        <f t="shared" si="97"/>
        <v>0</v>
      </c>
      <c r="AX265" s="254">
        <f t="shared" si="98"/>
        <v>0</v>
      </c>
      <c r="AY265" s="254">
        <f t="shared" si="99"/>
        <v>0</v>
      </c>
      <c r="AZ265" s="32">
        <f t="shared" si="87"/>
        <v>0</v>
      </c>
      <c r="BB265" s="32">
        <f t="shared" si="104"/>
        <v>0</v>
      </c>
      <c r="BC265" s="341">
        <f t="shared" si="105"/>
        <v>0</v>
      </c>
      <c r="BD265" s="95">
        <f t="shared" si="100"/>
        <v>0</v>
      </c>
      <c r="BE265" s="95">
        <f t="shared" si="106"/>
        <v>0</v>
      </c>
      <c r="BF265" s="718">
        <f t="shared" si="88"/>
        <v>0</v>
      </c>
      <c r="BG265" s="79"/>
      <c r="BH265" s="9"/>
      <c r="BJ265" s="32">
        <f t="shared" si="107"/>
        <v>0</v>
      </c>
      <c r="BK265" s="32">
        <f t="shared" si="108"/>
        <v>1</v>
      </c>
      <c r="BL265" s="32">
        <f t="shared" si="109"/>
        <v>0</v>
      </c>
      <c r="BM265" s="32">
        <f t="shared" si="110"/>
        <v>0</v>
      </c>
      <c r="BN265" s="32">
        <f t="shared" si="111"/>
        <v>1</v>
      </c>
    </row>
    <row r="266" spans="1:66" x14ac:dyDescent="0.2">
      <c r="A266" s="323"/>
      <c r="B266" s="530"/>
      <c r="C266" s="247"/>
      <c r="D266" s="247" t="str">
        <f t="shared" si="101"/>
        <v/>
      </c>
      <c r="E266" s="320" t="str">
        <f t="shared" si="102"/>
        <v>&lt; Error</v>
      </c>
      <c r="F266" s="120">
        <f t="shared" si="84"/>
        <v>0</v>
      </c>
      <c r="G266" s="118">
        <f t="shared" si="85"/>
        <v>254</v>
      </c>
      <c r="H266" s="117"/>
      <c r="I266" s="292"/>
      <c r="J266" s="87"/>
      <c r="K266" s="294"/>
      <c r="L266" s="293"/>
      <c r="M266" s="40"/>
      <c r="N266" s="77"/>
      <c r="O266" s="295"/>
      <c r="P266" s="88"/>
      <c r="Q266" s="88"/>
      <c r="R266" s="104"/>
      <c r="S266" s="730"/>
      <c r="T266" s="88"/>
      <c r="U266" s="88"/>
      <c r="V266" s="88"/>
      <c r="W266" s="89"/>
      <c r="X266" s="87"/>
      <c r="Y266" s="77"/>
      <c r="Z266" s="90"/>
      <c r="AA266" s="96">
        <f t="shared" si="89"/>
        <v>254</v>
      </c>
      <c r="AB266" s="505">
        <f t="shared" si="103"/>
        <v>0</v>
      </c>
      <c r="AC266" s="500">
        <f t="shared" si="90"/>
        <v>0</v>
      </c>
      <c r="AD266" s="159">
        <f t="shared" si="86"/>
        <v>0</v>
      </c>
      <c r="AE266" s="8"/>
      <c r="AF266" s="870" t="str">
        <f t="shared" si="91"/>
        <v xml:space="preserve"> </v>
      </c>
      <c r="AG266" s="32">
        <f t="shared" si="92"/>
        <v>0</v>
      </c>
      <c r="AH266" s="32">
        <f t="shared" si="93"/>
        <v>0</v>
      </c>
      <c r="AR266" s="32">
        <f t="shared" si="94"/>
        <v>0</v>
      </c>
      <c r="AS266" s="32">
        <f t="shared" si="95"/>
        <v>0</v>
      </c>
      <c r="AT266" s="32">
        <f t="shared" si="96"/>
        <v>0</v>
      </c>
      <c r="AU266" s="32">
        <f t="shared" si="97"/>
        <v>0</v>
      </c>
      <c r="AX266" s="254">
        <f t="shared" si="98"/>
        <v>0</v>
      </c>
      <c r="AY266" s="254">
        <f t="shared" si="99"/>
        <v>0</v>
      </c>
      <c r="AZ266" s="32">
        <f t="shared" si="87"/>
        <v>0</v>
      </c>
      <c r="BB266" s="32">
        <f t="shared" si="104"/>
        <v>0</v>
      </c>
      <c r="BC266" s="341">
        <f t="shared" si="105"/>
        <v>0</v>
      </c>
      <c r="BD266" s="95">
        <f t="shared" si="100"/>
        <v>0</v>
      </c>
      <c r="BE266" s="95">
        <f t="shared" si="106"/>
        <v>0</v>
      </c>
      <c r="BF266" s="718">
        <f t="shared" si="88"/>
        <v>0</v>
      </c>
      <c r="BG266" s="79"/>
      <c r="BH266" s="9"/>
      <c r="BJ266" s="32">
        <f t="shared" si="107"/>
        <v>0</v>
      </c>
      <c r="BK266" s="32">
        <f t="shared" si="108"/>
        <v>1</v>
      </c>
      <c r="BL266" s="32">
        <f t="shared" si="109"/>
        <v>0</v>
      </c>
      <c r="BM266" s="32">
        <f t="shared" si="110"/>
        <v>0</v>
      </c>
      <c r="BN266" s="32">
        <f t="shared" si="111"/>
        <v>1</v>
      </c>
    </row>
    <row r="267" spans="1:66" x14ac:dyDescent="0.2">
      <c r="A267" s="323"/>
      <c r="B267" s="530"/>
      <c r="C267" s="247"/>
      <c r="D267" s="247" t="str">
        <f t="shared" si="101"/>
        <v/>
      </c>
      <c r="E267" s="320" t="str">
        <f t="shared" si="102"/>
        <v>&lt; Error</v>
      </c>
      <c r="F267" s="120">
        <f t="shared" si="84"/>
        <v>0</v>
      </c>
      <c r="G267" s="118">
        <f t="shared" si="85"/>
        <v>255</v>
      </c>
      <c r="H267" s="117"/>
      <c r="I267" s="292"/>
      <c r="J267" s="87"/>
      <c r="K267" s="294"/>
      <c r="L267" s="293"/>
      <c r="M267" s="40"/>
      <c r="N267" s="77"/>
      <c r="O267" s="295"/>
      <c r="P267" s="88"/>
      <c r="Q267" s="88"/>
      <c r="R267" s="104"/>
      <c r="S267" s="730"/>
      <c r="T267" s="88"/>
      <c r="U267" s="88"/>
      <c r="V267" s="88"/>
      <c r="W267" s="89"/>
      <c r="X267" s="87"/>
      <c r="Y267" s="77"/>
      <c r="Z267" s="90"/>
      <c r="AA267" s="96">
        <f t="shared" si="89"/>
        <v>255</v>
      </c>
      <c r="AB267" s="505">
        <f t="shared" si="103"/>
        <v>0</v>
      </c>
      <c r="AC267" s="500">
        <f t="shared" si="90"/>
        <v>0</v>
      </c>
      <c r="AD267" s="159">
        <f t="shared" si="86"/>
        <v>0</v>
      </c>
      <c r="AE267" s="8"/>
      <c r="AF267" s="870" t="str">
        <f t="shared" si="91"/>
        <v xml:space="preserve"> </v>
      </c>
      <c r="AG267" s="32">
        <f t="shared" si="92"/>
        <v>0</v>
      </c>
      <c r="AH267" s="32">
        <f t="shared" si="93"/>
        <v>0</v>
      </c>
      <c r="AR267" s="32">
        <f t="shared" si="94"/>
        <v>0</v>
      </c>
      <c r="AS267" s="32">
        <f t="shared" si="95"/>
        <v>0</v>
      </c>
      <c r="AT267" s="32">
        <f t="shared" si="96"/>
        <v>0</v>
      </c>
      <c r="AU267" s="32">
        <f t="shared" si="97"/>
        <v>0</v>
      </c>
      <c r="AX267" s="254">
        <f t="shared" si="98"/>
        <v>0</v>
      </c>
      <c r="AY267" s="254">
        <f t="shared" si="99"/>
        <v>0</v>
      </c>
      <c r="AZ267" s="32">
        <f t="shared" si="87"/>
        <v>0</v>
      </c>
      <c r="BB267" s="32">
        <f t="shared" si="104"/>
        <v>0</v>
      </c>
      <c r="BC267" s="341">
        <f t="shared" si="105"/>
        <v>0</v>
      </c>
      <c r="BD267" s="95">
        <f t="shared" si="100"/>
        <v>0</v>
      </c>
      <c r="BE267" s="95">
        <f t="shared" si="106"/>
        <v>0</v>
      </c>
      <c r="BF267" s="718">
        <f t="shared" si="88"/>
        <v>0</v>
      </c>
      <c r="BG267" s="79"/>
      <c r="BH267" s="9"/>
      <c r="BJ267" s="32">
        <f t="shared" si="107"/>
        <v>0</v>
      </c>
      <c r="BK267" s="32">
        <f t="shared" si="108"/>
        <v>1</v>
      </c>
      <c r="BL267" s="32">
        <f t="shared" si="109"/>
        <v>0</v>
      </c>
      <c r="BM267" s="32">
        <f t="shared" si="110"/>
        <v>0</v>
      </c>
      <c r="BN267" s="32">
        <f t="shared" si="111"/>
        <v>1</v>
      </c>
    </row>
    <row r="268" spans="1:66" x14ac:dyDescent="0.2">
      <c r="A268" s="323"/>
      <c r="B268" s="530"/>
      <c r="C268" s="247"/>
      <c r="D268" s="247" t="str">
        <f t="shared" si="101"/>
        <v/>
      </c>
      <c r="E268" s="320" t="str">
        <f t="shared" si="102"/>
        <v>&lt; Error</v>
      </c>
      <c r="F268" s="120">
        <f t="shared" si="84"/>
        <v>0</v>
      </c>
      <c r="G268" s="118">
        <f t="shared" si="85"/>
        <v>256</v>
      </c>
      <c r="H268" s="117"/>
      <c r="I268" s="292"/>
      <c r="J268" s="87"/>
      <c r="K268" s="294"/>
      <c r="L268" s="293"/>
      <c r="M268" s="40"/>
      <c r="N268" s="77"/>
      <c r="O268" s="295"/>
      <c r="P268" s="88"/>
      <c r="Q268" s="88"/>
      <c r="R268" s="104"/>
      <c r="S268" s="730"/>
      <c r="T268" s="88"/>
      <c r="U268" s="88"/>
      <c r="V268" s="88"/>
      <c r="W268" s="89"/>
      <c r="X268" s="87"/>
      <c r="Y268" s="77"/>
      <c r="Z268" s="90"/>
      <c r="AA268" s="96">
        <f t="shared" si="89"/>
        <v>256</v>
      </c>
      <c r="AB268" s="505">
        <f t="shared" si="103"/>
        <v>0</v>
      </c>
      <c r="AC268" s="500">
        <f t="shared" si="90"/>
        <v>0</v>
      </c>
      <c r="AD268" s="159">
        <f t="shared" si="86"/>
        <v>0</v>
      </c>
      <c r="AE268" s="8"/>
      <c r="AF268" s="870" t="str">
        <f t="shared" si="91"/>
        <v xml:space="preserve"> </v>
      </c>
      <c r="AG268" s="32">
        <f t="shared" si="92"/>
        <v>0</v>
      </c>
      <c r="AH268" s="32">
        <f t="shared" si="93"/>
        <v>0</v>
      </c>
      <c r="AR268" s="32">
        <f t="shared" si="94"/>
        <v>0</v>
      </c>
      <c r="AS268" s="32">
        <f t="shared" si="95"/>
        <v>0</v>
      </c>
      <c r="AT268" s="32">
        <f t="shared" si="96"/>
        <v>0</v>
      </c>
      <c r="AU268" s="32">
        <f t="shared" si="97"/>
        <v>0</v>
      </c>
      <c r="AX268" s="254">
        <f t="shared" si="98"/>
        <v>0</v>
      </c>
      <c r="AY268" s="254">
        <f t="shared" si="99"/>
        <v>0</v>
      </c>
      <c r="AZ268" s="32">
        <f t="shared" si="87"/>
        <v>0</v>
      </c>
      <c r="BB268" s="32">
        <f t="shared" si="104"/>
        <v>0</v>
      </c>
      <c r="BC268" s="341">
        <f t="shared" si="105"/>
        <v>0</v>
      </c>
      <c r="BD268" s="95">
        <f t="shared" si="100"/>
        <v>0</v>
      </c>
      <c r="BE268" s="95">
        <f t="shared" si="106"/>
        <v>0</v>
      </c>
      <c r="BF268" s="718">
        <f t="shared" si="88"/>
        <v>0</v>
      </c>
      <c r="BG268" s="79"/>
      <c r="BH268" s="9"/>
      <c r="BJ268" s="32">
        <f t="shared" si="107"/>
        <v>0</v>
      </c>
      <c r="BK268" s="32">
        <f t="shared" si="108"/>
        <v>1</v>
      </c>
      <c r="BL268" s="32">
        <f t="shared" si="109"/>
        <v>0</v>
      </c>
      <c r="BM268" s="32">
        <f t="shared" si="110"/>
        <v>0</v>
      </c>
      <c r="BN268" s="32">
        <f t="shared" si="111"/>
        <v>1</v>
      </c>
    </row>
    <row r="269" spans="1:66" x14ac:dyDescent="0.2">
      <c r="A269" s="323"/>
      <c r="B269" s="530"/>
      <c r="C269" s="247"/>
      <c r="D269" s="247" t="str">
        <f t="shared" si="101"/>
        <v/>
      </c>
      <c r="E269" s="320" t="str">
        <f t="shared" si="102"/>
        <v>&lt; Error</v>
      </c>
      <c r="F269" s="120">
        <f t="shared" ref="F269:F332" si="112">IF(ISBLANK(H269),0,VLOOKUP(TRIM(H269),AllVarieties,4,FALSE))</f>
        <v>0</v>
      </c>
      <c r="G269" s="118">
        <f t="shared" ref="G269:G332" si="113">ROW()-DPline</f>
        <v>257</v>
      </c>
      <c r="H269" s="117"/>
      <c r="I269" s="292"/>
      <c r="J269" s="87"/>
      <c r="K269" s="294"/>
      <c r="L269" s="293"/>
      <c r="M269" s="40"/>
      <c r="N269" s="77"/>
      <c r="O269" s="295"/>
      <c r="P269" s="88"/>
      <c r="Q269" s="88"/>
      <c r="R269" s="104"/>
      <c r="S269" s="730"/>
      <c r="T269" s="88"/>
      <c r="U269" s="88"/>
      <c r="V269" s="88"/>
      <c r="W269" s="89"/>
      <c r="X269" s="87"/>
      <c r="Y269" s="77"/>
      <c r="Z269" s="90"/>
      <c r="AA269" s="96">
        <f t="shared" si="89"/>
        <v>257</v>
      </c>
      <c r="AB269" s="505">
        <f t="shared" si="103"/>
        <v>0</v>
      </c>
      <c r="AC269" s="500">
        <f t="shared" si="90"/>
        <v>0</v>
      </c>
      <c r="AD269" s="159">
        <f t="shared" ref="AD269:AD332" si="114">+AC269*PDArate</f>
        <v>0</v>
      </c>
      <c r="AE269" s="8"/>
      <c r="AF269" s="870" t="str">
        <f t="shared" si="91"/>
        <v xml:space="preserve"> </v>
      </c>
      <c r="AG269" s="32">
        <f t="shared" si="92"/>
        <v>0</v>
      </c>
      <c r="AH269" s="32">
        <f t="shared" si="93"/>
        <v>0</v>
      </c>
      <c r="AR269" s="32">
        <f t="shared" si="94"/>
        <v>0</v>
      </c>
      <c r="AS269" s="32">
        <f t="shared" si="95"/>
        <v>0</v>
      </c>
      <c r="AT269" s="32">
        <f t="shared" si="96"/>
        <v>0</v>
      </c>
      <c r="AU269" s="32">
        <f t="shared" si="97"/>
        <v>0</v>
      </c>
      <c r="AX269" s="254">
        <f t="shared" si="98"/>
        <v>0</v>
      </c>
      <c r="AY269" s="254">
        <f t="shared" si="99"/>
        <v>0</v>
      </c>
      <c r="AZ269" s="32">
        <f t="shared" ref="AZ269:AZ332" si="115">IF(J269+K269 &gt; 0, 1, 0)</f>
        <v>0</v>
      </c>
      <c r="BB269" s="32">
        <f t="shared" si="104"/>
        <v>0</v>
      </c>
      <c r="BC269" s="341">
        <f t="shared" si="105"/>
        <v>0</v>
      </c>
      <c r="BD269" s="95">
        <f t="shared" si="100"/>
        <v>0</v>
      </c>
      <c r="BE269" s="95">
        <f t="shared" si="106"/>
        <v>0</v>
      </c>
      <c r="BF269" s="718">
        <f t="shared" ref="BF269:BF332" si="116">+BE269*PDArate</f>
        <v>0</v>
      </c>
      <c r="BG269" s="79"/>
      <c r="BH269" s="9"/>
      <c r="BJ269" s="32">
        <f t="shared" si="107"/>
        <v>0</v>
      </c>
      <c r="BK269" s="32">
        <f t="shared" si="108"/>
        <v>1</v>
      </c>
      <c r="BL269" s="32">
        <f t="shared" si="109"/>
        <v>0</v>
      </c>
      <c r="BM269" s="32">
        <f t="shared" si="110"/>
        <v>0</v>
      </c>
      <c r="BN269" s="32">
        <f t="shared" si="111"/>
        <v>1</v>
      </c>
    </row>
    <row r="270" spans="1:66" x14ac:dyDescent="0.2">
      <c r="A270" s="323"/>
      <c r="B270" s="530"/>
      <c r="C270" s="247"/>
      <c r="D270" s="247" t="str">
        <f t="shared" si="101"/>
        <v/>
      </c>
      <c r="E270" s="320" t="str">
        <f t="shared" si="102"/>
        <v>&lt; Error</v>
      </c>
      <c r="F270" s="120">
        <f t="shared" si="112"/>
        <v>0</v>
      </c>
      <c r="G270" s="118">
        <f t="shared" si="113"/>
        <v>258</v>
      </c>
      <c r="H270" s="117"/>
      <c r="I270" s="292"/>
      <c r="J270" s="87"/>
      <c r="K270" s="294"/>
      <c r="L270" s="293"/>
      <c r="M270" s="40"/>
      <c r="N270" s="77"/>
      <c r="O270" s="295"/>
      <c r="P270" s="88"/>
      <c r="Q270" s="88"/>
      <c r="R270" s="104"/>
      <c r="S270" s="730"/>
      <c r="T270" s="88"/>
      <c r="U270" s="88"/>
      <c r="V270" s="88"/>
      <c r="W270" s="89"/>
      <c r="X270" s="87"/>
      <c r="Y270" s="77"/>
      <c r="Z270" s="90"/>
      <c r="AA270" s="96">
        <f t="shared" ref="AA270:AA333" si="117">+G270</f>
        <v>258</v>
      </c>
      <c r="AB270" s="505">
        <f t="shared" si="103"/>
        <v>0</v>
      </c>
      <c r="AC270" s="500">
        <f t="shared" ref="AC270:AC333" si="118">+AX270+AY270</f>
        <v>0</v>
      </c>
      <c r="AD270" s="159">
        <f t="shared" si="114"/>
        <v>0</v>
      </c>
      <c r="AE270" s="8"/>
      <c r="AF270" s="870" t="str">
        <f t="shared" ref="AF270:AF333" si="119">IF(AG270+AH270=1,"Enter both columns 5 and 16.", " ")</f>
        <v xml:space="preserve"> </v>
      </c>
      <c r="AG270" s="32">
        <f t="shared" ref="AG270:AG333" si="120">IF(L270+M270+N270+O270+W270 &gt; 0, 1, 0)</f>
        <v>0</v>
      </c>
      <c r="AH270" s="32">
        <f t="shared" ref="AH270:AH333" si="121">IF(AX270 &gt; 0, 1, 0)</f>
        <v>0</v>
      </c>
      <c r="AR270" s="32">
        <f t="shared" ref="AR270:AR333" si="122">IF(ISNA(+F270), 1, 0)</f>
        <v>0</v>
      </c>
      <c r="AS270" s="32">
        <f t="shared" ref="AS270:AS333" si="123">IF(ISERR(+F270), 1, 0)</f>
        <v>0</v>
      </c>
      <c r="AT270" s="32">
        <f t="shared" ref="AT270:AT333" si="124">IF(ISERR(+AC270), 1, 0)</f>
        <v>0</v>
      </c>
      <c r="AU270" s="32">
        <f t="shared" ref="AU270:AU333" si="125">IF(ISERR(+AD270), 1, 0)</f>
        <v>0</v>
      </c>
      <c r="AX270" s="254">
        <f t="shared" ref="AX270:AX333" si="126">ROUND(L270,1)*W270</f>
        <v>0</v>
      </c>
      <c r="AY270" s="254">
        <f t="shared" ref="AY270:AY333" si="127">ROUND(X270,1)*Z270</f>
        <v>0</v>
      </c>
      <c r="AZ270" s="32">
        <f t="shared" si="115"/>
        <v>0</v>
      </c>
      <c r="BB270" s="32">
        <f t="shared" si="104"/>
        <v>0</v>
      </c>
      <c r="BC270" s="341">
        <f t="shared" si="105"/>
        <v>0</v>
      </c>
      <c r="BD270" s="95">
        <f t="shared" si="100"/>
        <v>0</v>
      </c>
      <c r="BE270" s="95">
        <f t="shared" si="106"/>
        <v>0</v>
      </c>
      <c r="BF270" s="718">
        <f t="shared" si="116"/>
        <v>0</v>
      </c>
      <c r="BG270" s="79"/>
      <c r="BH270" s="9"/>
      <c r="BJ270" s="32">
        <f t="shared" si="107"/>
        <v>0</v>
      </c>
      <c r="BK270" s="32">
        <f t="shared" si="108"/>
        <v>1</v>
      </c>
      <c r="BL270" s="32">
        <f t="shared" si="109"/>
        <v>0</v>
      </c>
      <c r="BM270" s="32">
        <f t="shared" si="110"/>
        <v>0</v>
      </c>
      <c r="BN270" s="32">
        <f t="shared" si="111"/>
        <v>1</v>
      </c>
    </row>
    <row r="271" spans="1:66" x14ac:dyDescent="0.2">
      <c r="A271" s="323"/>
      <c r="B271" s="530"/>
      <c r="C271" s="247"/>
      <c r="D271" s="247" t="str">
        <f t="shared" si="101"/>
        <v/>
      </c>
      <c r="E271" s="320" t="str">
        <f t="shared" si="102"/>
        <v>&lt; Error</v>
      </c>
      <c r="F271" s="120">
        <f t="shared" si="112"/>
        <v>0</v>
      </c>
      <c r="G271" s="118">
        <f t="shared" si="113"/>
        <v>259</v>
      </c>
      <c r="H271" s="117"/>
      <c r="I271" s="292"/>
      <c r="J271" s="87"/>
      <c r="K271" s="294"/>
      <c r="L271" s="293"/>
      <c r="M271" s="40"/>
      <c r="N271" s="77"/>
      <c r="O271" s="295"/>
      <c r="P271" s="88"/>
      <c r="Q271" s="88"/>
      <c r="R271" s="104"/>
      <c r="S271" s="730"/>
      <c r="T271" s="88"/>
      <c r="U271" s="88"/>
      <c r="V271" s="88"/>
      <c r="W271" s="89"/>
      <c r="X271" s="87"/>
      <c r="Y271" s="77"/>
      <c r="Z271" s="90"/>
      <c r="AA271" s="96">
        <f t="shared" si="117"/>
        <v>259</v>
      </c>
      <c r="AB271" s="505">
        <f t="shared" si="103"/>
        <v>0</v>
      </c>
      <c r="AC271" s="500">
        <f t="shared" si="118"/>
        <v>0</v>
      </c>
      <c r="AD271" s="159">
        <f t="shared" si="114"/>
        <v>0</v>
      </c>
      <c r="AE271" s="8"/>
      <c r="AF271" s="870" t="str">
        <f t="shared" si="119"/>
        <v xml:space="preserve"> </v>
      </c>
      <c r="AG271" s="32">
        <f t="shared" si="120"/>
        <v>0</v>
      </c>
      <c r="AH271" s="32">
        <f t="shared" si="121"/>
        <v>0</v>
      </c>
      <c r="AR271" s="32">
        <f t="shared" si="122"/>
        <v>0</v>
      </c>
      <c r="AS271" s="32">
        <f t="shared" si="123"/>
        <v>0</v>
      </c>
      <c r="AT271" s="32">
        <f t="shared" si="124"/>
        <v>0</v>
      </c>
      <c r="AU271" s="32">
        <f t="shared" si="125"/>
        <v>0</v>
      </c>
      <c r="AX271" s="254">
        <f t="shared" si="126"/>
        <v>0</v>
      </c>
      <c r="AY271" s="254">
        <f t="shared" si="127"/>
        <v>0</v>
      </c>
      <c r="AZ271" s="32">
        <f t="shared" si="115"/>
        <v>0</v>
      </c>
      <c r="BB271" s="32">
        <f t="shared" si="104"/>
        <v>0</v>
      </c>
      <c r="BC271" s="341">
        <f t="shared" si="105"/>
        <v>0</v>
      </c>
      <c r="BD271" s="95">
        <f t="shared" si="100"/>
        <v>0</v>
      </c>
      <c r="BE271" s="95">
        <f t="shared" si="106"/>
        <v>0</v>
      </c>
      <c r="BF271" s="718">
        <f t="shared" si="116"/>
        <v>0</v>
      </c>
      <c r="BG271" s="79"/>
      <c r="BH271" s="9"/>
      <c r="BJ271" s="32">
        <f t="shared" si="107"/>
        <v>0</v>
      </c>
      <c r="BK271" s="32">
        <f t="shared" si="108"/>
        <v>1</v>
      </c>
      <c r="BL271" s="32">
        <f t="shared" si="109"/>
        <v>0</v>
      </c>
      <c r="BM271" s="32">
        <f t="shared" si="110"/>
        <v>0</v>
      </c>
      <c r="BN271" s="32">
        <f t="shared" si="111"/>
        <v>1</v>
      </c>
    </row>
    <row r="272" spans="1:66" x14ac:dyDescent="0.2">
      <c r="A272" s="323"/>
      <c r="B272" s="530"/>
      <c r="C272" s="247"/>
      <c r="D272" s="247" t="str">
        <f t="shared" si="101"/>
        <v/>
      </c>
      <c r="E272" s="320" t="str">
        <f t="shared" si="102"/>
        <v>&lt; Error</v>
      </c>
      <c r="F272" s="120">
        <f t="shared" si="112"/>
        <v>0</v>
      </c>
      <c r="G272" s="118">
        <f t="shared" si="113"/>
        <v>260</v>
      </c>
      <c r="H272" s="117"/>
      <c r="I272" s="292"/>
      <c r="J272" s="87"/>
      <c r="K272" s="294"/>
      <c r="L272" s="293"/>
      <c r="M272" s="40"/>
      <c r="N272" s="77"/>
      <c r="O272" s="295"/>
      <c r="P272" s="88"/>
      <c r="Q272" s="88"/>
      <c r="R272" s="104"/>
      <c r="S272" s="730"/>
      <c r="T272" s="88"/>
      <c r="U272" s="88"/>
      <c r="V272" s="88"/>
      <c r="W272" s="89"/>
      <c r="X272" s="87"/>
      <c r="Y272" s="77"/>
      <c r="Z272" s="90"/>
      <c r="AA272" s="96">
        <f t="shared" si="117"/>
        <v>260</v>
      </c>
      <c r="AB272" s="505">
        <f t="shared" si="103"/>
        <v>0</v>
      </c>
      <c r="AC272" s="500">
        <f t="shared" si="118"/>
        <v>0</v>
      </c>
      <c r="AD272" s="159">
        <f t="shared" si="114"/>
        <v>0</v>
      </c>
      <c r="AE272" s="8"/>
      <c r="AF272" s="870" t="str">
        <f t="shared" si="119"/>
        <v xml:space="preserve"> </v>
      </c>
      <c r="AG272" s="32">
        <f t="shared" si="120"/>
        <v>0</v>
      </c>
      <c r="AH272" s="32">
        <f t="shared" si="121"/>
        <v>0</v>
      </c>
      <c r="AR272" s="32">
        <f t="shared" si="122"/>
        <v>0</v>
      </c>
      <c r="AS272" s="32">
        <f t="shared" si="123"/>
        <v>0</v>
      </c>
      <c r="AT272" s="32">
        <f t="shared" si="124"/>
        <v>0</v>
      </c>
      <c r="AU272" s="32">
        <f t="shared" si="125"/>
        <v>0</v>
      </c>
      <c r="AX272" s="254">
        <f t="shared" si="126"/>
        <v>0</v>
      </c>
      <c r="AY272" s="254">
        <f t="shared" si="127"/>
        <v>0</v>
      </c>
      <c r="AZ272" s="32">
        <f t="shared" si="115"/>
        <v>0</v>
      </c>
      <c r="BB272" s="32">
        <f t="shared" si="104"/>
        <v>0</v>
      </c>
      <c r="BC272" s="341">
        <f t="shared" si="105"/>
        <v>0</v>
      </c>
      <c r="BD272" s="95">
        <f t="shared" ref="BD272:BD335" si="128">IF(VALUE(I272)&lt;1,0,IF(VALUE(I272)&gt;17,0,VLOOKUP(VALUE(F272),T10Value,VALUE(I272)+1,FALSE)))</f>
        <v>0</v>
      </c>
      <c r="BE272" s="95">
        <f t="shared" si="106"/>
        <v>0</v>
      </c>
      <c r="BF272" s="718">
        <f t="shared" si="116"/>
        <v>0</v>
      </c>
      <c r="BG272" s="79"/>
      <c r="BH272" s="9"/>
      <c r="BJ272" s="32">
        <f t="shared" si="107"/>
        <v>0</v>
      </c>
      <c r="BK272" s="32">
        <f t="shared" si="108"/>
        <v>1</v>
      </c>
      <c r="BL272" s="32">
        <f t="shared" si="109"/>
        <v>0</v>
      </c>
      <c r="BM272" s="32">
        <f t="shared" si="110"/>
        <v>0</v>
      </c>
      <c r="BN272" s="32">
        <f t="shared" si="111"/>
        <v>1</v>
      </c>
    </row>
    <row r="273" spans="1:66" x14ac:dyDescent="0.2">
      <c r="A273" s="323"/>
      <c r="B273" s="530"/>
      <c r="C273" s="247"/>
      <c r="D273" s="247" t="str">
        <f t="shared" ref="D273:D336" si="129">IF(AND(L273&lt;J273,C273="", OR(L273="", L273=0)),1,"")</f>
        <v/>
      </c>
      <c r="E273" s="320" t="str">
        <f t="shared" ref="E273:E336" si="130">IF(+BN273+BM273&gt;0,"&lt; Error"," ")</f>
        <v>&lt; Error</v>
      </c>
      <c r="F273" s="120">
        <f t="shared" si="112"/>
        <v>0</v>
      </c>
      <c r="G273" s="118">
        <f t="shared" si="113"/>
        <v>261</v>
      </c>
      <c r="H273" s="117"/>
      <c r="I273" s="292"/>
      <c r="J273" s="87"/>
      <c r="K273" s="294"/>
      <c r="L273" s="293"/>
      <c r="M273" s="40"/>
      <c r="N273" s="77"/>
      <c r="O273" s="295"/>
      <c r="P273" s="88"/>
      <c r="Q273" s="88"/>
      <c r="R273" s="104"/>
      <c r="S273" s="730"/>
      <c r="T273" s="88"/>
      <c r="U273" s="88"/>
      <c r="V273" s="88"/>
      <c r="W273" s="89"/>
      <c r="X273" s="87"/>
      <c r="Y273" s="77"/>
      <c r="Z273" s="90"/>
      <c r="AA273" s="96">
        <f t="shared" si="117"/>
        <v>261</v>
      </c>
      <c r="AB273" s="505">
        <f t="shared" ref="AB273:AB336" si="131">C273*BJ273</f>
        <v>0</v>
      </c>
      <c r="AC273" s="500">
        <f t="shared" si="118"/>
        <v>0</v>
      </c>
      <c r="AD273" s="159">
        <f t="shared" si="114"/>
        <v>0</v>
      </c>
      <c r="AE273" s="8"/>
      <c r="AF273" s="870" t="str">
        <f t="shared" si="119"/>
        <v xml:space="preserve"> </v>
      </c>
      <c r="AG273" s="32">
        <f t="shared" si="120"/>
        <v>0</v>
      </c>
      <c r="AH273" s="32">
        <f t="shared" si="121"/>
        <v>0</v>
      </c>
      <c r="AR273" s="32">
        <f t="shared" si="122"/>
        <v>0</v>
      </c>
      <c r="AS273" s="32">
        <f t="shared" si="123"/>
        <v>0</v>
      </c>
      <c r="AT273" s="32">
        <f t="shared" si="124"/>
        <v>0</v>
      </c>
      <c r="AU273" s="32">
        <f t="shared" si="125"/>
        <v>0</v>
      </c>
      <c r="AX273" s="254">
        <f t="shared" si="126"/>
        <v>0</v>
      </c>
      <c r="AY273" s="254">
        <f t="shared" si="127"/>
        <v>0</v>
      </c>
      <c r="AZ273" s="32">
        <f t="shared" si="115"/>
        <v>0</v>
      </c>
      <c r="BB273" s="32">
        <f t="shared" ref="BB273:BB336" si="132">IF(+BC273&gt;0,IF(+BE273&lt;=0,1,0),0)</f>
        <v>0</v>
      </c>
      <c r="BC273" s="341">
        <f t="shared" ref="BC273:BC336" si="133">IF(+D273=1,IF(J273&gt;0, +J273, 0),0)</f>
        <v>0</v>
      </c>
      <c r="BD273" s="95">
        <f t="shared" si="128"/>
        <v>0</v>
      </c>
      <c r="BE273" s="95">
        <f t="shared" ref="BE273:BE336" si="134">ROUND(+BC273,1)*BD273</f>
        <v>0</v>
      </c>
      <c r="BF273" s="718">
        <f t="shared" si="116"/>
        <v>0</v>
      </c>
      <c r="BG273" s="79"/>
      <c r="BH273" s="9"/>
      <c r="BJ273" s="32">
        <f t="shared" ref="BJ273:BJ336" si="135">IF(J273+L273+M273=J273,0,IF(J273-L273-0.09&gt;0,IF(J273-L273&lt;=0.1*J273,J273-L273,0),0))</f>
        <v>0</v>
      </c>
      <c r="BK273" s="32">
        <f t="shared" ref="BK273:BK336" si="136">IF(L273+M273+J273+X273&lt;=0,1,IF(L273+M273+X273&gt;0,1,0))</f>
        <v>1</v>
      </c>
      <c r="BL273" s="32">
        <f t="shared" ref="BL273:BL336" si="137">IF(+BJ273&gt;0,1,0)</f>
        <v>0</v>
      </c>
      <c r="BM273" s="32">
        <f t="shared" ref="BM273:BM336" si="138">IF(ISNUMBER(C273),IF(2*BL273-C273&lt;0,1,IF(2*BL273-C273&gt;2,1,0)),IF(ISBLANK(C273),0,1))</f>
        <v>0</v>
      </c>
      <c r="BN273" s="32">
        <f t="shared" ref="BN273:BN336" si="139">IF(ISNUMBER(D273),IF(2*AG273-D273=1,1,IF(+D273=0,0, IF(+D273=1,0,1))),IF(ISBLANK(D273),0,1))</f>
        <v>1</v>
      </c>
    </row>
    <row r="274" spans="1:66" x14ac:dyDescent="0.2">
      <c r="A274" s="323"/>
      <c r="B274" s="530"/>
      <c r="C274" s="247"/>
      <c r="D274" s="247" t="str">
        <f t="shared" si="129"/>
        <v/>
      </c>
      <c r="E274" s="320" t="str">
        <f t="shared" si="130"/>
        <v>&lt; Error</v>
      </c>
      <c r="F274" s="120">
        <f t="shared" si="112"/>
        <v>0</v>
      </c>
      <c r="G274" s="118">
        <f t="shared" si="113"/>
        <v>262</v>
      </c>
      <c r="H274" s="117"/>
      <c r="I274" s="292"/>
      <c r="J274" s="87"/>
      <c r="K274" s="294"/>
      <c r="L274" s="293"/>
      <c r="M274" s="40"/>
      <c r="N274" s="77"/>
      <c r="O274" s="295"/>
      <c r="P274" s="88"/>
      <c r="Q274" s="88"/>
      <c r="R274" s="104"/>
      <c r="S274" s="730"/>
      <c r="T274" s="88"/>
      <c r="U274" s="88"/>
      <c r="V274" s="88"/>
      <c r="W274" s="89"/>
      <c r="X274" s="87"/>
      <c r="Y274" s="77"/>
      <c r="Z274" s="90"/>
      <c r="AA274" s="96">
        <f t="shared" si="117"/>
        <v>262</v>
      </c>
      <c r="AB274" s="505">
        <f t="shared" si="131"/>
        <v>0</v>
      </c>
      <c r="AC274" s="500">
        <f t="shared" si="118"/>
        <v>0</v>
      </c>
      <c r="AD274" s="159">
        <f t="shared" si="114"/>
        <v>0</v>
      </c>
      <c r="AE274" s="8"/>
      <c r="AF274" s="870" t="str">
        <f t="shared" si="119"/>
        <v xml:space="preserve"> </v>
      </c>
      <c r="AG274" s="32">
        <f t="shared" si="120"/>
        <v>0</v>
      </c>
      <c r="AH274" s="32">
        <f t="shared" si="121"/>
        <v>0</v>
      </c>
      <c r="AR274" s="32">
        <f t="shared" si="122"/>
        <v>0</v>
      </c>
      <c r="AS274" s="32">
        <f t="shared" si="123"/>
        <v>0</v>
      </c>
      <c r="AT274" s="32">
        <f t="shared" si="124"/>
        <v>0</v>
      </c>
      <c r="AU274" s="32">
        <f t="shared" si="125"/>
        <v>0</v>
      </c>
      <c r="AX274" s="254">
        <f t="shared" si="126"/>
        <v>0</v>
      </c>
      <c r="AY274" s="254">
        <f t="shared" si="127"/>
        <v>0</v>
      </c>
      <c r="AZ274" s="32">
        <f t="shared" si="115"/>
        <v>0</v>
      </c>
      <c r="BB274" s="32">
        <f t="shared" si="132"/>
        <v>0</v>
      </c>
      <c r="BC274" s="341">
        <f t="shared" si="133"/>
        <v>0</v>
      </c>
      <c r="BD274" s="95">
        <f t="shared" si="128"/>
        <v>0</v>
      </c>
      <c r="BE274" s="95">
        <f t="shared" si="134"/>
        <v>0</v>
      </c>
      <c r="BF274" s="718">
        <f t="shared" si="116"/>
        <v>0</v>
      </c>
      <c r="BG274" s="79"/>
      <c r="BH274" s="9"/>
      <c r="BJ274" s="32">
        <f t="shared" si="135"/>
        <v>0</v>
      </c>
      <c r="BK274" s="32">
        <f t="shared" si="136"/>
        <v>1</v>
      </c>
      <c r="BL274" s="32">
        <f t="shared" si="137"/>
        <v>0</v>
      </c>
      <c r="BM274" s="32">
        <f t="shared" si="138"/>
        <v>0</v>
      </c>
      <c r="BN274" s="32">
        <f t="shared" si="139"/>
        <v>1</v>
      </c>
    </row>
    <row r="275" spans="1:66" x14ac:dyDescent="0.2">
      <c r="A275" s="323"/>
      <c r="B275" s="530"/>
      <c r="C275" s="247"/>
      <c r="D275" s="247" t="str">
        <f t="shared" si="129"/>
        <v/>
      </c>
      <c r="E275" s="320" t="str">
        <f t="shared" si="130"/>
        <v>&lt; Error</v>
      </c>
      <c r="F275" s="120">
        <f t="shared" si="112"/>
        <v>0</v>
      </c>
      <c r="G275" s="118">
        <f t="shared" si="113"/>
        <v>263</v>
      </c>
      <c r="H275" s="117"/>
      <c r="I275" s="292"/>
      <c r="J275" s="87"/>
      <c r="K275" s="294"/>
      <c r="L275" s="293"/>
      <c r="M275" s="40"/>
      <c r="N275" s="77"/>
      <c r="O275" s="295"/>
      <c r="P275" s="88"/>
      <c r="Q275" s="88"/>
      <c r="R275" s="104"/>
      <c r="S275" s="730"/>
      <c r="T275" s="88"/>
      <c r="U275" s="88"/>
      <c r="V275" s="88"/>
      <c r="W275" s="89"/>
      <c r="X275" s="87"/>
      <c r="Y275" s="77"/>
      <c r="Z275" s="90"/>
      <c r="AA275" s="96">
        <f t="shared" si="117"/>
        <v>263</v>
      </c>
      <c r="AB275" s="505">
        <f t="shared" si="131"/>
        <v>0</v>
      </c>
      <c r="AC275" s="500">
        <f t="shared" si="118"/>
        <v>0</v>
      </c>
      <c r="AD275" s="159">
        <f t="shared" si="114"/>
        <v>0</v>
      </c>
      <c r="AE275" s="8"/>
      <c r="AF275" s="870" t="str">
        <f t="shared" si="119"/>
        <v xml:space="preserve"> </v>
      </c>
      <c r="AG275" s="32">
        <f t="shared" si="120"/>
        <v>0</v>
      </c>
      <c r="AH275" s="32">
        <f t="shared" si="121"/>
        <v>0</v>
      </c>
      <c r="AR275" s="32">
        <f t="shared" si="122"/>
        <v>0</v>
      </c>
      <c r="AS275" s="32">
        <f t="shared" si="123"/>
        <v>0</v>
      </c>
      <c r="AT275" s="32">
        <f t="shared" si="124"/>
        <v>0</v>
      </c>
      <c r="AU275" s="32">
        <f t="shared" si="125"/>
        <v>0</v>
      </c>
      <c r="AX275" s="254">
        <f t="shared" si="126"/>
        <v>0</v>
      </c>
      <c r="AY275" s="254">
        <f t="shared" si="127"/>
        <v>0</v>
      </c>
      <c r="AZ275" s="32">
        <f t="shared" si="115"/>
        <v>0</v>
      </c>
      <c r="BB275" s="32">
        <f t="shared" si="132"/>
        <v>0</v>
      </c>
      <c r="BC275" s="341">
        <f t="shared" si="133"/>
        <v>0</v>
      </c>
      <c r="BD275" s="95">
        <f t="shared" si="128"/>
        <v>0</v>
      </c>
      <c r="BE275" s="95">
        <f t="shared" si="134"/>
        <v>0</v>
      </c>
      <c r="BF275" s="718">
        <f t="shared" si="116"/>
        <v>0</v>
      </c>
      <c r="BG275" s="79"/>
      <c r="BH275" s="9"/>
      <c r="BJ275" s="32">
        <f t="shared" si="135"/>
        <v>0</v>
      </c>
      <c r="BK275" s="32">
        <f t="shared" si="136"/>
        <v>1</v>
      </c>
      <c r="BL275" s="32">
        <f t="shared" si="137"/>
        <v>0</v>
      </c>
      <c r="BM275" s="32">
        <f t="shared" si="138"/>
        <v>0</v>
      </c>
      <c r="BN275" s="32">
        <f t="shared" si="139"/>
        <v>1</v>
      </c>
    </row>
    <row r="276" spans="1:66" x14ac:dyDescent="0.2">
      <c r="A276" s="323"/>
      <c r="B276" s="530"/>
      <c r="C276" s="247"/>
      <c r="D276" s="247" t="str">
        <f t="shared" si="129"/>
        <v/>
      </c>
      <c r="E276" s="320" t="str">
        <f t="shared" si="130"/>
        <v>&lt; Error</v>
      </c>
      <c r="F276" s="120">
        <f t="shared" si="112"/>
        <v>0</v>
      </c>
      <c r="G276" s="118">
        <f t="shared" si="113"/>
        <v>264</v>
      </c>
      <c r="H276" s="117"/>
      <c r="I276" s="292"/>
      <c r="J276" s="87"/>
      <c r="K276" s="294"/>
      <c r="L276" s="293"/>
      <c r="M276" s="40"/>
      <c r="N276" s="77"/>
      <c r="O276" s="295"/>
      <c r="P276" s="88"/>
      <c r="Q276" s="88"/>
      <c r="R276" s="104"/>
      <c r="S276" s="730"/>
      <c r="T276" s="88"/>
      <c r="U276" s="88"/>
      <c r="V276" s="88"/>
      <c r="W276" s="89"/>
      <c r="X276" s="87"/>
      <c r="Y276" s="77"/>
      <c r="Z276" s="90"/>
      <c r="AA276" s="96">
        <f t="shared" si="117"/>
        <v>264</v>
      </c>
      <c r="AB276" s="505">
        <f t="shared" si="131"/>
        <v>0</v>
      </c>
      <c r="AC276" s="500">
        <f t="shared" si="118"/>
        <v>0</v>
      </c>
      <c r="AD276" s="159">
        <f t="shared" si="114"/>
        <v>0</v>
      </c>
      <c r="AE276" s="8"/>
      <c r="AF276" s="870" t="str">
        <f t="shared" si="119"/>
        <v xml:space="preserve"> </v>
      </c>
      <c r="AG276" s="32">
        <f t="shared" si="120"/>
        <v>0</v>
      </c>
      <c r="AH276" s="32">
        <f t="shared" si="121"/>
        <v>0</v>
      </c>
      <c r="AR276" s="32">
        <f t="shared" si="122"/>
        <v>0</v>
      </c>
      <c r="AS276" s="32">
        <f t="shared" si="123"/>
        <v>0</v>
      </c>
      <c r="AT276" s="32">
        <f t="shared" si="124"/>
        <v>0</v>
      </c>
      <c r="AU276" s="32">
        <f t="shared" si="125"/>
        <v>0</v>
      </c>
      <c r="AX276" s="254">
        <f t="shared" si="126"/>
        <v>0</v>
      </c>
      <c r="AY276" s="254">
        <f t="shared" si="127"/>
        <v>0</v>
      </c>
      <c r="AZ276" s="32">
        <f t="shared" si="115"/>
        <v>0</v>
      </c>
      <c r="BB276" s="32">
        <f t="shared" si="132"/>
        <v>0</v>
      </c>
      <c r="BC276" s="341">
        <f t="shared" si="133"/>
        <v>0</v>
      </c>
      <c r="BD276" s="95">
        <f t="shared" si="128"/>
        <v>0</v>
      </c>
      <c r="BE276" s="95">
        <f t="shared" si="134"/>
        <v>0</v>
      </c>
      <c r="BF276" s="718">
        <f t="shared" si="116"/>
        <v>0</v>
      </c>
      <c r="BG276" s="79"/>
      <c r="BH276" s="9"/>
      <c r="BJ276" s="32">
        <f t="shared" si="135"/>
        <v>0</v>
      </c>
      <c r="BK276" s="32">
        <f t="shared" si="136"/>
        <v>1</v>
      </c>
      <c r="BL276" s="32">
        <f t="shared" si="137"/>
        <v>0</v>
      </c>
      <c r="BM276" s="32">
        <f t="shared" si="138"/>
        <v>0</v>
      </c>
      <c r="BN276" s="32">
        <f t="shared" si="139"/>
        <v>1</v>
      </c>
    </row>
    <row r="277" spans="1:66" x14ac:dyDescent="0.2">
      <c r="A277" s="323"/>
      <c r="B277" s="530"/>
      <c r="C277" s="247"/>
      <c r="D277" s="247" t="str">
        <f t="shared" si="129"/>
        <v/>
      </c>
      <c r="E277" s="320" t="str">
        <f t="shared" si="130"/>
        <v>&lt; Error</v>
      </c>
      <c r="F277" s="120">
        <f t="shared" si="112"/>
        <v>0</v>
      </c>
      <c r="G277" s="118">
        <f t="shared" si="113"/>
        <v>265</v>
      </c>
      <c r="H277" s="117"/>
      <c r="I277" s="292"/>
      <c r="J277" s="87"/>
      <c r="K277" s="294"/>
      <c r="L277" s="293"/>
      <c r="M277" s="40"/>
      <c r="N277" s="77"/>
      <c r="O277" s="295"/>
      <c r="P277" s="88"/>
      <c r="Q277" s="88"/>
      <c r="R277" s="104"/>
      <c r="S277" s="730"/>
      <c r="T277" s="88"/>
      <c r="U277" s="88"/>
      <c r="V277" s="88"/>
      <c r="W277" s="89"/>
      <c r="X277" s="87"/>
      <c r="Y277" s="77"/>
      <c r="Z277" s="90"/>
      <c r="AA277" s="96">
        <f t="shared" si="117"/>
        <v>265</v>
      </c>
      <c r="AB277" s="505">
        <f t="shared" si="131"/>
        <v>0</v>
      </c>
      <c r="AC277" s="500">
        <f t="shared" si="118"/>
        <v>0</v>
      </c>
      <c r="AD277" s="159">
        <f t="shared" si="114"/>
        <v>0</v>
      </c>
      <c r="AE277" s="8"/>
      <c r="AF277" s="870" t="str">
        <f t="shared" si="119"/>
        <v xml:space="preserve"> </v>
      </c>
      <c r="AG277" s="32">
        <f t="shared" si="120"/>
        <v>0</v>
      </c>
      <c r="AH277" s="32">
        <f t="shared" si="121"/>
        <v>0</v>
      </c>
      <c r="AR277" s="32">
        <f t="shared" si="122"/>
        <v>0</v>
      </c>
      <c r="AS277" s="32">
        <f t="shared" si="123"/>
        <v>0</v>
      </c>
      <c r="AT277" s="32">
        <f t="shared" si="124"/>
        <v>0</v>
      </c>
      <c r="AU277" s="32">
        <f t="shared" si="125"/>
        <v>0</v>
      </c>
      <c r="AX277" s="254">
        <f t="shared" si="126"/>
        <v>0</v>
      </c>
      <c r="AY277" s="254">
        <f t="shared" si="127"/>
        <v>0</v>
      </c>
      <c r="AZ277" s="32">
        <f t="shared" si="115"/>
        <v>0</v>
      </c>
      <c r="BB277" s="32">
        <f t="shared" si="132"/>
        <v>0</v>
      </c>
      <c r="BC277" s="341">
        <f t="shared" si="133"/>
        <v>0</v>
      </c>
      <c r="BD277" s="95">
        <f t="shared" si="128"/>
        <v>0</v>
      </c>
      <c r="BE277" s="95">
        <f t="shared" si="134"/>
        <v>0</v>
      </c>
      <c r="BF277" s="718">
        <f t="shared" si="116"/>
        <v>0</v>
      </c>
      <c r="BG277" s="79"/>
      <c r="BH277" s="9"/>
      <c r="BJ277" s="32">
        <f t="shared" si="135"/>
        <v>0</v>
      </c>
      <c r="BK277" s="32">
        <f t="shared" si="136"/>
        <v>1</v>
      </c>
      <c r="BL277" s="32">
        <f t="shared" si="137"/>
        <v>0</v>
      </c>
      <c r="BM277" s="32">
        <f t="shared" si="138"/>
        <v>0</v>
      </c>
      <c r="BN277" s="32">
        <f t="shared" si="139"/>
        <v>1</v>
      </c>
    </row>
    <row r="278" spans="1:66" x14ac:dyDescent="0.2">
      <c r="A278" s="323"/>
      <c r="B278" s="530"/>
      <c r="C278" s="247"/>
      <c r="D278" s="247" t="str">
        <f t="shared" si="129"/>
        <v/>
      </c>
      <c r="E278" s="320" t="str">
        <f t="shared" si="130"/>
        <v>&lt; Error</v>
      </c>
      <c r="F278" s="120">
        <f t="shared" si="112"/>
        <v>0</v>
      </c>
      <c r="G278" s="118">
        <f t="shared" si="113"/>
        <v>266</v>
      </c>
      <c r="H278" s="117"/>
      <c r="I278" s="292"/>
      <c r="J278" s="87"/>
      <c r="K278" s="294"/>
      <c r="L278" s="293"/>
      <c r="M278" s="40"/>
      <c r="N278" s="77"/>
      <c r="O278" s="295"/>
      <c r="P278" s="88"/>
      <c r="Q278" s="88"/>
      <c r="R278" s="104"/>
      <c r="S278" s="730"/>
      <c r="T278" s="88"/>
      <c r="U278" s="88"/>
      <c r="V278" s="88"/>
      <c r="W278" s="89"/>
      <c r="X278" s="87"/>
      <c r="Y278" s="77"/>
      <c r="Z278" s="90"/>
      <c r="AA278" s="96">
        <f t="shared" si="117"/>
        <v>266</v>
      </c>
      <c r="AB278" s="505">
        <f t="shared" si="131"/>
        <v>0</v>
      </c>
      <c r="AC278" s="500">
        <f t="shared" si="118"/>
        <v>0</v>
      </c>
      <c r="AD278" s="159">
        <f t="shared" si="114"/>
        <v>0</v>
      </c>
      <c r="AE278" s="8"/>
      <c r="AF278" s="870" t="str">
        <f t="shared" si="119"/>
        <v xml:space="preserve"> </v>
      </c>
      <c r="AG278" s="32">
        <f t="shared" si="120"/>
        <v>0</v>
      </c>
      <c r="AH278" s="32">
        <f t="shared" si="121"/>
        <v>0</v>
      </c>
      <c r="AR278" s="32">
        <f t="shared" si="122"/>
        <v>0</v>
      </c>
      <c r="AS278" s="32">
        <f t="shared" si="123"/>
        <v>0</v>
      </c>
      <c r="AT278" s="32">
        <f t="shared" si="124"/>
        <v>0</v>
      </c>
      <c r="AU278" s="32">
        <f t="shared" si="125"/>
        <v>0</v>
      </c>
      <c r="AX278" s="254">
        <f t="shared" si="126"/>
        <v>0</v>
      </c>
      <c r="AY278" s="254">
        <f t="shared" si="127"/>
        <v>0</v>
      </c>
      <c r="AZ278" s="32">
        <f t="shared" si="115"/>
        <v>0</v>
      </c>
      <c r="BB278" s="32">
        <f t="shared" si="132"/>
        <v>0</v>
      </c>
      <c r="BC278" s="341">
        <f t="shared" si="133"/>
        <v>0</v>
      </c>
      <c r="BD278" s="95">
        <f t="shared" si="128"/>
        <v>0</v>
      </c>
      <c r="BE278" s="95">
        <f t="shared" si="134"/>
        <v>0</v>
      </c>
      <c r="BF278" s="718">
        <f t="shared" si="116"/>
        <v>0</v>
      </c>
      <c r="BG278" s="79"/>
      <c r="BH278" s="9"/>
      <c r="BJ278" s="32">
        <f t="shared" si="135"/>
        <v>0</v>
      </c>
      <c r="BK278" s="32">
        <f t="shared" si="136"/>
        <v>1</v>
      </c>
      <c r="BL278" s="32">
        <f t="shared" si="137"/>
        <v>0</v>
      </c>
      <c r="BM278" s="32">
        <f t="shared" si="138"/>
        <v>0</v>
      </c>
      <c r="BN278" s="32">
        <f t="shared" si="139"/>
        <v>1</v>
      </c>
    </row>
    <row r="279" spans="1:66" x14ac:dyDescent="0.2">
      <c r="A279" s="323"/>
      <c r="B279" s="530"/>
      <c r="C279" s="247"/>
      <c r="D279" s="247" t="str">
        <f t="shared" si="129"/>
        <v/>
      </c>
      <c r="E279" s="320" t="str">
        <f t="shared" si="130"/>
        <v>&lt; Error</v>
      </c>
      <c r="F279" s="120">
        <f t="shared" si="112"/>
        <v>0</v>
      </c>
      <c r="G279" s="118">
        <f t="shared" si="113"/>
        <v>267</v>
      </c>
      <c r="H279" s="117"/>
      <c r="I279" s="292"/>
      <c r="J279" s="87"/>
      <c r="K279" s="294"/>
      <c r="L279" s="293"/>
      <c r="M279" s="40"/>
      <c r="N279" s="77"/>
      <c r="O279" s="295"/>
      <c r="P279" s="88"/>
      <c r="Q279" s="88"/>
      <c r="R279" s="104"/>
      <c r="S279" s="730"/>
      <c r="T279" s="88"/>
      <c r="U279" s="88"/>
      <c r="V279" s="88"/>
      <c r="W279" s="89"/>
      <c r="X279" s="87"/>
      <c r="Y279" s="77"/>
      <c r="Z279" s="90"/>
      <c r="AA279" s="96">
        <f t="shared" si="117"/>
        <v>267</v>
      </c>
      <c r="AB279" s="505">
        <f t="shared" si="131"/>
        <v>0</v>
      </c>
      <c r="AC279" s="500">
        <f t="shared" si="118"/>
        <v>0</v>
      </c>
      <c r="AD279" s="159">
        <f t="shared" si="114"/>
        <v>0</v>
      </c>
      <c r="AE279" s="8"/>
      <c r="AF279" s="870" t="str">
        <f t="shared" si="119"/>
        <v xml:space="preserve"> </v>
      </c>
      <c r="AG279" s="32">
        <f t="shared" si="120"/>
        <v>0</v>
      </c>
      <c r="AH279" s="32">
        <f t="shared" si="121"/>
        <v>0</v>
      </c>
      <c r="AR279" s="32">
        <f t="shared" si="122"/>
        <v>0</v>
      </c>
      <c r="AS279" s="32">
        <f t="shared" si="123"/>
        <v>0</v>
      </c>
      <c r="AT279" s="32">
        <f t="shared" si="124"/>
        <v>0</v>
      </c>
      <c r="AU279" s="32">
        <f t="shared" si="125"/>
        <v>0</v>
      </c>
      <c r="AX279" s="254">
        <f t="shared" si="126"/>
        <v>0</v>
      </c>
      <c r="AY279" s="254">
        <f t="shared" si="127"/>
        <v>0</v>
      </c>
      <c r="AZ279" s="32">
        <f t="shared" si="115"/>
        <v>0</v>
      </c>
      <c r="BB279" s="32">
        <f t="shared" si="132"/>
        <v>0</v>
      </c>
      <c r="BC279" s="341">
        <f t="shared" si="133"/>
        <v>0</v>
      </c>
      <c r="BD279" s="95">
        <f t="shared" si="128"/>
        <v>0</v>
      </c>
      <c r="BE279" s="95">
        <f t="shared" si="134"/>
        <v>0</v>
      </c>
      <c r="BF279" s="718">
        <f t="shared" si="116"/>
        <v>0</v>
      </c>
      <c r="BG279" s="79"/>
      <c r="BH279" s="9"/>
      <c r="BJ279" s="32">
        <f t="shared" si="135"/>
        <v>0</v>
      </c>
      <c r="BK279" s="32">
        <f t="shared" si="136"/>
        <v>1</v>
      </c>
      <c r="BL279" s="32">
        <f t="shared" si="137"/>
        <v>0</v>
      </c>
      <c r="BM279" s="32">
        <f t="shared" si="138"/>
        <v>0</v>
      </c>
      <c r="BN279" s="32">
        <f t="shared" si="139"/>
        <v>1</v>
      </c>
    </row>
    <row r="280" spans="1:66" x14ac:dyDescent="0.2">
      <c r="A280" s="323"/>
      <c r="B280" s="530"/>
      <c r="C280" s="247"/>
      <c r="D280" s="247" t="str">
        <f t="shared" si="129"/>
        <v/>
      </c>
      <c r="E280" s="320" t="str">
        <f t="shared" si="130"/>
        <v>&lt; Error</v>
      </c>
      <c r="F280" s="120">
        <f t="shared" si="112"/>
        <v>0</v>
      </c>
      <c r="G280" s="118">
        <f t="shared" si="113"/>
        <v>268</v>
      </c>
      <c r="H280" s="117"/>
      <c r="I280" s="292"/>
      <c r="J280" s="87"/>
      <c r="K280" s="294"/>
      <c r="L280" s="293"/>
      <c r="M280" s="40"/>
      <c r="N280" s="77"/>
      <c r="O280" s="295"/>
      <c r="P280" s="88"/>
      <c r="Q280" s="88"/>
      <c r="R280" s="104"/>
      <c r="S280" s="730"/>
      <c r="T280" s="88"/>
      <c r="U280" s="88"/>
      <c r="V280" s="88"/>
      <c r="W280" s="89"/>
      <c r="X280" s="87"/>
      <c r="Y280" s="77"/>
      <c r="Z280" s="90"/>
      <c r="AA280" s="96">
        <f t="shared" si="117"/>
        <v>268</v>
      </c>
      <c r="AB280" s="505">
        <f t="shared" si="131"/>
        <v>0</v>
      </c>
      <c r="AC280" s="500">
        <f t="shared" si="118"/>
        <v>0</v>
      </c>
      <c r="AD280" s="159">
        <f t="shared" si="114"/>
        <v>0</v>
      </c>
      <c r="AE280" s="8"/>
      <c r="AF280" s="870" t="str">
        <f t="shared" si="119"/>
        <v xml:space="preserve"> </v>
      </c>
      <c r="AG280" s="32">
        <f t="shared" si="120"/>
        <v>0</v>
      </c>
      <c r="AH280" s="32">
        <f t="shared" si="121"/>
        <v>0</v>
      </c>
      <c r="AR280" s="32">
        <f t="shared" si="122"/>
        <v>0</v>
      </c>
      <c r="AS280" s="32">
        <f t="shared" si="123"/>
        <v>0</v>
      </c>
      <c r="AT280" s="32">
        <f t="shared" si="124"/>
        <v>0</v>
      </c>
      <c r="AU280" s="32">
        <f t="shared" si="125"/>
        <v>0</v>
      </c>
      <c r="AX280" s="254">
        <f t="shared" si="126"/>
        <v>0</v>
      </c>
      <c r="AY280" s="254">
        <f t="shared" si="127"/>
        <v>0</v>
      </c>
      <c r="AZ280" s="32">
        <f t="shared" si="115"/>
        <v>0</v>
      </c>
      <c r="BB280" s="32">
        <f t="shared" si="132"/>
        <v>0</v>
      </c>
      <c r="BC280" s="341">
        <f t="shared" si="133"/>
        <v>0</v>
      </c>
      <c r="BD280" s="95">
        <f t="shared" si="128"/>
        <v>0</v>
      </c>
      <c r="BE280" s="95">
        <f t="shared" si="134"/>
        <v>0</v>
      </c>
      <c r="BF280" s="718">
        <f t="shared" si="116"/>
        <v>0</v>
      </c>
      <c r="BG280" s="79"/>
      <c r="BH280" s="9"/>
      <c r="BJ280" s="32">
        <f t="shared" si="135"/>
        <v>0</v>
      </c>
      <c r="BK280" s="32">
        <f t="shared" si="136"/>
        <v>1</v>
      </c>
      <c r="BL280" s="32">
        <f t="shared" si="137"/>
        <v>0</v>
      </c>
      <c r="BM280" s="32">
        <f t="shared" si="138"/>
        <v>0</v>
      </c>
      <c r="BN280" s="32">
        <f t="shared" si="139"/>
        <v>1</v>
      </c>
    </row>
    <row r="281" spans="1:66" x14ac:dyDescent="0.2">
      <c r="A281" s="323"/>
      <c r="B281" s="530"/>
      <c r="C281" s="247"/>
      <c r="D281" s="247" t="str">
        <f t="shared" si="129"/>
        <v/>
      </c>
      <c r="E281" s="320" t="str">
        <f t="shared" si="130"/>
        <v>&lt; Error</v>
      </c>
      <c r="F281" s="120">
        <f t="shared" si="112"/>
        <v>0</v>
      </c>
      <c r="G281" s="118">
        <f t="shared" si="113"/>
        <v>269</v>
      </c>
      <c r="H281" s="117"/>
      <c r="I281" s="292"/>
      <c r="J281" s="87"/>
      <c r="K281" s="294"/>
      <c r="L281" s="293"/>
      <c r="M281" s="40"/>
      <c r="N281" s="77"/>
      <c r="O281" s="295"/>
      <c r="P281" s="88"/>
      <c r="Q281" s="88"/>
      <c r="R281" s="104"/>
      <c r="S281" s="730"/>
      <c r="T281" s="88"/>
      <c r="U281" s="88"/>
      <c r="V281" s="88"/>
      <c r="W281" s="89"/>
      <c r="X281" s="87"/>
      <c r="Y281" s="77"/>
      <c r="Z281" s="90"/>
      <c r="AA281" s="96">
        <f t="shared" si="117"/>
        <v>269</v>
      </c>
      <c r="AB281" s="505">
        <f t="shared" si="131"/>
        <v>0</v>
      </c>
      <c r="AC281" s="500">
        <f t="shared" si="118"/>
        <v>0</v>
      </c>
      <c r="AD281" s="159">
        <f t="shared" si="114"/>
        <v>0</v>
      </c>
      <c r="AE281" s="8"/>
      <c r="AF281" s="870" t="str">
        <f t="shared" si="119"/>
        <v xml:space="preserve"> </v>
      </c>
      <c r="AG281" s="32">
        <f t="shared" si="120"/>
        <v>0</v>
      </c>
      <c r="AH281" s="32">
        <f t="shared" si="121"/>
        <v>0</v>
      </c>
      <c r="AR281" s="32">
        <f t="shared" si="122"/>
        <v>0</v>
      </c>
      <c r="AS281" s="32">
        <f t="shared" si="123"/>
        <v>0</v>
      </c>
      <c r="AT281" s="32">
        <f t="shared" si="124"/>
        <v>0</v>
      </c>
      <c r="AU281" s="32">
        <f t="shared" si="125"/>
        <v>0</v>
      </c>
      <c r="AX281" s="254">
        <f t="shared" si="126"/>
        <v>0</v>
      </c>
      <c r="AY281" s="254">
        <f t="shared" si="127"/>
        <v>0</v>
      </c>
      <c r="AZ281" s="32">
        <f t="shared" si="115"/>
        <v>0</v>
      </c>
      <c r="BB281" s="32">
        <f t="shared" si="132"/>
        <v>0</v>
      </c>
      <c r="BC281" s="341">
        <f t="shared" si="133"/>
        <v>0</v>
      </c>
      <c r="BD281" s="95">
        <f t="shared" si="128"/>
        <v>0</v>
      </c>
      <c r="BE281" s="95">
        <f t="shared" si="134"/>
        <v>0</v>
      </c>
      <c r="BF281" s="718">
        <f t="shared" si="116"/>
        <v>0</v>
      </c>
      <c r="BG281" s="79"/>
      <c r="BH281" s="9"/>
      <c r="BJ281" s="32">
        <f t="shared" si="135"/>
        <v>0</v>
      </c>
      <c r="BK281" s="32">
        <f t="shared" si="136"/>
        <v>1</v>
      </c>
      <c r="BL281" s="32">
        <f t="shared" si="137"/>
        <v>0</v>
      </c>
      <c r="BM281" s="32">
        <f t="shared" si="138"/>
        <v>0</v>
      </c>
      <c r="BN281" s="32">
        <f t="shared" si="139"/>
        <v>1</v>
      </c>
    </row>
    <row r="282" spans="1:66" x14ac:dyDescent="0.2">
      <c r="A282" s="323"/>
      <c r="B282" s="530"/>
      <c r="C282" s="247"/>
      <c r="D282" s="247" t="str">
        <f t="shared" si="129"/>
        <v/>
      </c>
      <c r="E282" s="320" t="str">
        <f t="shared" si="130"/>
        <v>&lt; Error</v>
      </c>
      <c r="F282" s="120">
        <f t="shared" si="112"/>
        <v>0</v>
      </c>
      <c r="G282" s="118">
        <f t="shared" si="113"/>
        <v>270</v>
      </c>
      <c r="H282" s="117"/>
      <c r="I282" s="292"/>
      <c r="J282" s="87"/>
      <c r="K282" s="294"/>
      <c r="L282" s="293"/>
      <c r="M282" s="40"/>
      <c r="N282" s="77"/>
      <c r="O282" s="295"/>
      <c r="P282" s="88"/>
      <c r="Q282" s="88"/>
      <c r="R282" s="104"/>
      <c r="S282" s="730"/>
      <c r="T282" s="88"/>
      <c r="U282" s="88"/>
      <c r="V282" s="88"/>
      <c r="W282" s="89"/>
      <c r="X282" s="87"/>
      <c r="Y282" s="77"/>
      <c r="Z282" s="90"/>
      <c r="AA282" s="96">
        <f t="shared" si="117"/>
        <v>270</v>
      </c>
      <c r="AB282" s="505">
        <f t="shared" si="131"/>
        <v>0</v>
      </c>
      <c r="AC282" s="500">
        <f t="shared" si="118"/>
        <v>0</v>
      </c>
      <c r="AD282" s="159">
        <f t="shared" si="114"/>
        <v>0</v>
      </c>
      <c r="AE282" s="8"/>
      <c r="AF282" s="870" t="str">
        <f t="shared" si="119"/>
        <v xml:space="preserve"> </v>
      </c>
      <c r="AG282" s="32">
        <f t="shared" si="120"/>
        <v>0</v>
      </c>
      <c r="AH282" s="32">
        <f t="shared" si="121"/>
        <v>0</v>
      </c>
      <c r="AR282" s="32">
        <f t="shared" si="122"/>
        <v>0</v>
      </c>
      <c r="AS282" s="32">
        <f t="shared" si="123"/>
        <v>0</v>
      </c>
      <c r="AT282" s="32">
        <f t="shared" si="124"/>
        <v>0</v>
      </c>
      <c r="AU282" s="32">
        <f t="shared" si="125"/>
        <v>0</v>
      </c>
      <c r="AX282" s="254">
        <f t="shared" si="126"/>
        <v>0</v>
      </c>
      <c r="AY282" s="254">
        <f t="shared" si="127"/>
        <v>0</v>
      </c>
      <c r="AZ282" s="32">
        <f t="shared" si="115"/>
        <v>0</v>
      </c>
      <c r="BB282" s="32">
        <f t="shared" si="132"/>
        <v>0</v>
      </c>
      <c r="BC282" s="341">
        <f t="shared" si="133"/>
        <v>0</v>
      </c>
      <c r="BD282" s="95">
        <f t="shared" si="128"/>
        <v>0</v>
      </c>
      <c r="BE282" s="95">
        <f t="shared" si="134"/>
        <v>0</v>
      </c>
      <c r="BF282" s="718">
        <f t="shared" si="116"/>
        <v>0</v>
      </c>
      <c r="BG282" s="79"/>
      <c r="BH282" s="9"/>
      <c r="BJ282" s="32">
        <f t="shared" si="135"/>
        <v>0</v>
      </c>
      <c r="BK282" s="32">
        <f t="shared" si="136"/>
        <v>1</v>
      </c>
      <c r="BL282" s="32">
        <f t="shared" si="137"/>
        <v>0</v>
      </c>
      <c r="BM282" s="32">
        <f t="shared" si="138"/>
        <v>0</v>
      </c>
      <c r="BN282" s="32">
        <f t="shared" si="139"/>
        <v>1</v>
      </c>
    </row>
    <row r="283" spans="1:66" x14ac:dyDescent="0.2">
      <c r="A283" s="323"/>
      <c r="B283" s="530"/>
      <c r="C283" s="247"/>
      <c r="D283" s="247" t="str">
        <f t="shared" si="129"/>
        <v/>
      </c>
      <c r="E283" s="320" t="str">
        <f t="shared" si="130"/>
        <v>&lt; Error</v>
      </c>
      <c r="F283" s="120">
        <f t="shared" si="112"/>
        <v>0</v>
      </c>
      <c r="G283" s="118">
        <f t="shared" si="113"/>
        <v>271</v>
      </c>
      <c r="H283" s="117"/>
      <c r="I283" s="292"/>
      <c r="J283" s="87"/>
      <c r="K283" s="294"/>
      <c r="L283" s="293"/>
      <c r="M283" s="40"/>
      <c r="N283" s="77"/>
      <c r="O283" s="295"/>
      <c r="P283" s="88"/>
      <c r="Q283" s="88"/>
      <c r="R283" s="104"/>
      <c r="S283" s="730"/>
      <c r="T283" s="88"/>
      <c r="U283" s="88"/>
      <c r="V283" s="88"/>
      <c r="W283" s="89"/>
      <c r="X283" s="87"/>
      <c r="Y283" s="77"/>
      <c r="Z283" s="90"/>
      <c r="AA283" s="96">
        <f t="shared" si="117"/>
        <v>271</v>
      </c>
      <c r="AB283" s="505">
        <f t="shared" si="131"/>
        <v>0</v>
      </c>
      <c r="AC283" s="500">
        <f t="shared" si="118"/>
        <v>0</v>
      </c>
      <c r="AD283" s="159">
        <f t="shared" si="114"/>
        <v>0</v>
      </c>
      <c r="AE283" s="8"/>
      <c r="AF283" s="870" t="str">
        <f t="shared" si="119"/>
        <v xml:space="preserve"> </v>
      </c>
      <c r="AG283" s="32">
        <f t="shared" si="120"/>
        <v>0</v>
      </c>
      <c r="AH283" s="32">
        <f t="shared" si="121"/>
        <v>0</v>
      </c>
      <c r="AR283" s="32">
        <f t="shared" si="122"/>
        <v>0</v>
      </c>
      <c r="AS283" s="32">
        <f t="shared" si="123"/>
        <v>0</v>
      </c>
      <c r="AT283" s="32">
        <f t="shared" si="124"/>
        <v>0</v>
      </c>
      <c r="AU283" s="32">
        <f t="shared" si="125"/>
        <v>0</v>
      </c>
      <c r="AX283" s="254">
        <f t="shared" si="126"/>
        <v>0</v>
      </c>
      <c r="AY283" s="254">
        <f t="shared" si="127"/>
        <v>0</v>
      </c>
      <c r="AZ283" s="32">
        <f t="shared" si="115"/>
        <v>0</v>
      </c>
      <c r="BB283" s="32">
        <f t="shared" si="132"/>
        <v>0</v>
      </c>
      <c r="BC283" s="341">
        <f t="shared" si="133"/>
        <v>0</v>
      </c>
      <c r="BD283" s="95">
        <f t="shared" si="128"/>
        <v>0</v>
      </c>
      <c r="BE283" s="95">
        <f t="shared" si="134"/>
        <v>0</v>
      </c>
      <c r="BF283" s="718">
        <f t="shared" si="116"/>
        <v>0</v>
      </c>
      <c r="BG283" s="79"/>
      <c r="BH283" s="9"/>
      <c r="BJ283" s="32">
        <f t="shared" si="135"/>
        <v>0</v>
      </c>
      <c r="BK283" s="32">
        <f t="shared" si="136"/>
        <v>1</v>
      </c>
      <c r="BL283" s="32">
        <f t="shared" si="137"/>
        <v>0</v>
      </c>
      <c r="BM283" s="32">
        <f t="shared" si="138"/>
        <v>0</v>
      </c>
      <c r="BN283" s="32">
        <f t="shared" si="139"/>
        <v>1</v>
      </c>
    </row>
    <row r="284" spans="1:66" x14ac:dyDescent="0.2">
      <c r="A284" s="323"/>
      <c r="B284" s="530"/>
      <c r="C284" s="247"/>
      <c r="D284" s="247" t="str">
        <f t="shared" si="129"/>
        <v/>
      </c>
      <c r="E284" s="320" t="str">
        <f t="shared" si="130"/>
        <v>&lt; Error</v>
      </c>
      <c r="F284" s="120">
        <f t="shared" si="112"/>
        <v>0</v>
      </c>
      <c r="G284" s="118">
        <f t="shared" si="113"/>
        <v>272</v>
      </c>
      <c r="H284" s="117"/>
      <c r="I284" s="292"/>
      <c r="J284" s="87"/>
      <c r="K284" s="294"/>
      <c r="L284" s="293"/>
      <c r="M284" s="40"/>
      <c r="N284" s="77"/>
      <c r="O284" s="295"/>
      <c r="P284" s="88"/>
      <c r="Q284" s="88"/>
      <c r="R284" s="104"/>
      <c r="S284" s="730"/>
      <c r="T284" s="88"/>
      <c r="U284" s="88"/>
      <c r="V284" s="88"/>
      <c r="W284" s="89"/>
      <c r="X284" s="87"/>
      <c r="Y284" s="77"/>
      <c r="Z284" s="90"/>
      <c r="AA284" s="96">
        <f t="shared" si="117"/>
        <v>272</v>
      </c>
      <c r="AB284" s="505">
        <f t="shared" si="131"/>
        <v>0</v>
      </c>
      <c r="AC284" s="500">
        <f t="shared" si="118"/>
        <v>0</v>
      </c>
      <c r="AD284" s="159">
        <f t="shared" si="114"/>
        <v>0</v>
      </c>
      <c r="AE284" s="8"/>
      <c r="AF284" s="870" t="str">
        <f t="shared" si="119"/>
        <v xml:space="preserve"> </v>
      </c>
      <c r="AG284" s="32">
        <f t="shared" si="120"/>
        <v>0</v>
      </c>
      <c r="AH284" s="32">
        <f t="shared" si="121"/>
        <v>0</v>
      </c>
      <c r="AR284" s="32">
        <f t="shared" si="122"/>
        <v>0</v>
      </c>
      <c r="AS284" s="32">
        <f t="shared" si="123"/>
        <v>0</v>
      </c>
      <c r="AT284" s="32">
        <f t="shared" si="124"/>
        <v>0</v>
      </c>
      <c r="AU284" s="32">
        <f t="shared" si="125"/>
        <v>0</v>
      </c>
      <c r="AX284" s="254">
        <f t="shared" si="126"/>
        <v>0</v>
      </c>
      <c r="AY284" s="254">
        <f t="shared" si="127"/>
        <v>0</v>
      </c>
      <c r="AZ284" s="32">
        <f t="shared" si="115"/>
        <v>0</v>
      </c>
      <c r="BB284" s="32">
        <f t="shared" si="132"/>
        <v>0</v>
      </c>
      <c r="BC284" s="341">
        <f t="shared" si="133"/>
        <v>0</v>
      </c>
      <c r="BD284" s="95">
        <f t="shared" si="128"/>
        <v>0</v>
      </c>
      <c r="BE284" s="95">
        <f t="shared" si="134"/>
        <v>0</v>
      </c>
      <c r="BF284" s="718">
        <f t="shared" si="116"/>
        <v>0</v>
      </c>
      <c r="BG284" s="79"/>
      <c r="BH284" s="9"/>
      <c r="BJ284" s="32">
        <f t="shared" si="135"/>
        <v>0</v>
      </c>
      <c r="BK284" s="32">
        <f t="shared" si="136"/>
        <v>1</v>
      </c>
      <c r="BL284" s="32">
        <f t="shared" si="137"/>
        <v>0</v>
      </c>
      <c r="BM284" s="32">
        <f t="shared" si="138"/>
        <v>0</v>
      </c>
      <c r="BN284" s="32">
        <f t="shared" si="139"/>
        <v>1</v>
      </c>
    </row>
    <row r="285" spans="1:66" x14ac:dyDescent="0.2">
      <c r="A285" s="323"/>
      <c r="B285" s="530"/>
      <c r="C285" s="247"/>
      <c r="D285" s="247" t="str">
        <f t="shared" si="129"/>
        <v/>
      </c>
      <c r="E285" s="320" t="str">
        <f t="shared" si="130"/>
        <v>&lt; Error</v>
      </c>
      <c r="F285" s="120">
        <f t="shared" si="112"/>
        <v>0</v>
      </c>
      <c r="G285" s="118">
        <f t="shared" si="113"/>
        <v>273</v>
      </c>
      <c r="H285" s="117"/>
      <c r="I285" s="292"/>
      <c r="J285" s="87"/>
      <c r="K285" s="294"/>
      <c r="L285" s="293"/>
      <c r="M285" s="40"/>
      <c r="N285" s="77"/>
      <c r="O285" s="295"/>
      <c r="P285" s="88"/>
      <c r="Q285" s="88"/>
      <c r="R285" s="104"/>
      <c r="S285" s="730"/>
      <c r="T285" s="88"/>
      <c r="U285" s="88"/>
      <c r="V285" s="88"/>
      <c r="W285" s="89"/>
      <c r="X285" s="87"/>
      <c r="Y285" s="77"/>
      <c r="Z285" s="90"/>
      <c r="AA285" s="96">
        <f t="shared" si="117"/>
        <v>273</v>
      </c>
      <c r="AB285" s="505">
        <f t="shared" si="131"/>
        <v>0</v>
      </c>
      <c r="AC285" s="500">
        <f t="shared" si="118"/>
        <v>0</v>
      </c>
      <c r="AD285" s="159">
        <f t="shared" si="114"/>
        <v>0</v>
      </c>
      <c r="AE285" s="8"/>
      <c r="AF285" s="870" t="str">
        <f t="shared" si="119"/>
        <v xml:space="preserve"> </v>
      </c>
      <c r="AG285" s="32">
        <f t="shared" si="120"/>
        <v>0</v>
      </c>
      <c r="AH285" s="32">
        <f t="shared" si="121"/>
        <v>0</v>
      </c>
      <c r="AR285" s="32">
        <f t="shared" si="122"/>
        <v>0</v>
      </c>
      <c r="AS285" s="32">
        <f t="shared" si="123"/>
        <v>0</v>
      </c>
      <c r="AT285" s="32">
        <f t="shared" si="124"/>
        <v>0</v>
      </c>
      <c r="AU285" s="32">
        <f t="shared" si="125"/>
        <v>0</v>
      </c>
      <c r="AX285" s="254">
        <f t="shared" si="126"/>
        <v>0</v>
      </c>
      <c r="AY285" s="254">
        <f t="shared" si="127"/>
        <v>0</v>
      </c>
      <c r="AZ285" s="32">
        <f t="shared" si="115"/>
        <v>0</v>
      </c>
      <c r="BB285" s="32">
        <f t="shared" si="132"/>
        <v>0</v>
      </c>
      <c r="BC285" s="341">
        <f t="shared" si="133"/>
        <v>0</v>
      </c>
      <c r="BD285" s="95">
        <f t="shared" si="128"/>
        <v>0</v>
      </c>
      <c r="BE285" s="95">
        <f t="shared" si="134"/>
        <v>0</v>
      </c>
      <c r="BF285" s="718">
        <f t="shared" si="116"/>
        <v>0</v>
      </c>
      <c r="BG285" s="79"/>
      <c r="BH285" s="9"/>
      <c r="BJ285" s="32">
        <f t="shared" si="135"/>
        <v>0</v>
      </c>
      <c r="BK285" s="32">
        <f t="shared" si="136"/>
        <v>1</v>
      </c>
      <c r="BL285" s="32">
        <f t="shared" si="137"/>
        <v>0</v>
      </c>
      <c r="BM285" s="32">
        <f t="shared" si="138"/>
        <v>0</v>
      </c>
      <c r="BN285" s="32">
        <f t="shared" si="139"/>
        <v>1</v>
      </c>
    </row>
    <row r="286" spans="1:66" x14ac:dyDescent="0.2">
      <c r="A286" s="323"/>
      <c r="B286" s="530"/>
      <c r="C286" s="247"/>
      <c r="D286" s="247" t="str">
        <f t="shared" si="129"/>
        <v/>
      </c>
      <c r="E286" s="320" t="str">
        <f t="shared" si="130"/>
        <v>&lt; Error</v>
      </c>
      <c r="F286" s="120">
        <f t="shared" si="112"/>
        <v>0</v>
      </c>
      <c r="G286" s="118">
        <f t="shared" si="113"/>
        <v>274</v>
      </c>
      <c r="H286" s="117"/>
      <c r="I286" s="292"/>
      <c r="J286" s="87"/>
      <c r="K286" s="294"/>
      <c r="L286" s="293"/>
      <c r="M286" s="40"/>
      <c r="N286" s="77"/>
      <c r="O286" s="295"/>
      <c r="P286" s="88"/>
      <c r="Q286" s="88"/>
      <c r="R286" s="104"/>
      <c r="S286" s="730"/>
      <c r="T286" s="88"/>
      <c r="U286" s="88"/>
      <c r="V286" s="88"/>
      <c r="W286" s="89"/>
      <c r="X286" s="87"/>
      <c r="Y286" s="77"/>
      <c r="Z286" s="90"/>
      <c r="AA286" s="96">
        <f t="shared" si="117"/>
        <v>274</v>
      </c>
      <c r="AB286" s="505">
        <f t="shared" si="131"/>
        <v>0</v>
      </c>
      <c r="AC286" s="500">
        <f t="shared" si="118"/>
        <v>0</v>
      </c>
      <c r="AD286" s="159">
        <f t="shared" si="114"/>
        <v>0</v>
      </c>
      <c r="AE286" s="8"/>
      <c r="AF286" s="870" t="str">
        <f t="shared" si="119"/>
        <v xml:space="preserve"> </v>
      </c>
      <c r="AG286" s="32">
        <f t="shared" si="120"/>
        <v>0</v>
      </c>
      <c r="AH286" s="32">
        <f t="shared" si="121"/>
        <v>0</v>
      </c>
      <c r="AR286" s="32">
        <f t="shared" si="122"/>
        <v>0</v>
      </c>
      <c r="AS286" s="32">
        <f t="shared" si="123"/>
        <v>0</v>
      </c>
      <c r="AT286" s="32">
        <f t="shared" si="124"/>
        <v>0</v>
      </c>
      <c r="AU286" s="32">
        <f t="shared" si="125"/>
        <v>0</v>
      </c>
      <c r="AX286" s="254">
        <f t="shared" si="126"/>
        <v>0</v>
      </c>
      <c r="AY286" s="254">
        <f t="shared" si="127"/>
        <v>0</v>
      </c>
      <c r="AZ286" s="32">
        <f t="shared" si="115"/>
        <v>0</v>
      </c>
      <c r="BB286" s="32">
        <f t="shared" si="132"/>
        <v>0</v>
      </c>
      <c r="BC286" s="341">
        <f t="shared" si="133"/>
        <v>0</v>
      </c>
      <c r="BD286" s="95">
        <f t="shared" si="128"/>
        <v>0</v>
      </c>
      <c r="BE286" s="95">
        <f t="shared" si="134"/>
        <v>0</v>
      </c>
      <c r="BF286" s="718">
        <f t="shared" si="116"/>
        <v>0</v>
      </c>
      <c r="BG286" s="79"/>
      <c r="BH286" s="9"/>
      <c r="BJ286" s="32">
        <f t="shared" si="135"/>
        <v>0</v>
      </c>
      <c r="BK286" s="32">
        <f t="shared" si="136"/>
        <v>1</v>
      </c>
      <c r="BL286" s="32">
        <f t="shared" si="137"/>
        <v>0</v>
      </c>
      <c r="BM286" s="32">
        <f t="shared" si="138"/>
        <v>0</v>
      </c>
      <c r="BN286" s="32">
        <f t="shared" si="139"/>
        <v>1</v>
      </c>
    </row>
    <row r="287" spans="1:66" x14ac:dyDescent="0.2">
      <c r="A287" s="323"/>
      <c r="B287" s="530"/>
      <c r="C287" s="247"/>
      <c r="D287" s="247" t="str">
        <f t="shared" si="129"/>
        <v/>
      </c>
      <c r="E287" s="320" t="str">
        <f t="shared" si="130"/>
        <v>&lt; Error</v>
      </c>
      <c r="F287" s="120">
        <f t="shared" si="112"/>
        <v>0</v>
      </c>
      <c r="G287" s="118">
        <f t="shared" si="113"/>
        <v>275</v>
      </c>
      <c r="H287" s="117"/>
      <c r="I287" s="292"/>
      <c r="J287" s="87"/>
      <c r="K287" s="294"/>
      <c r="L287" s="293"/>
      <c r="M287" s="40"/>
      <c r="N287" s="77"/>
      <c r="O287" s="295"/>
      <c r="P287" s="88"/>
      <c r="Q287" s="88"/>
      <c r="R287" s="104"/>
      <c r="S287" s="730"/>
      <c r="T287" s="88"/>
      <c r="U287" s="88"/>
      <c r="V287" s="88"/>
      <c r="W287" s="89"/>
      <c r="X287" s="87"/>
      <c r="Y287" s="77"/>
      <c r="Z287" s="90"/>
      <c r="AA287" s="96">
        <f t="shared" si="117"/>
        <v>275</v>
      </c>
      <c r="AB287" s="505">
        <f t="shared" si="131"/>
        <v>0</v>
      </c>
      <c r="AC287" s="500">
        <f t="shared" si="118"/>
        <v>0</v>
      </c>
      <c r="AD287" s="159">
        <f t="shared" si="114"/>
        <v>0</v>
      </c>
      <c r="AE287" s="8"/>
      <c r="AF287" s="870" t="str">
        <f t="shared" si="119"/>
        <v xml:space="preserve"> </v>
      </c>
      <c r="AG287" s="32">
        <f t="shared" si="120"/>
        <v>0</v>
      </c>
      <c r="AH287" s="32">
        <f t="shared" si="121"/>
        <v>0</v>
      </c>
      <c r="AR287" s="32">
        <f t="shared" si="122"/>
        <v>0</v>
      </c>
      <c r="AS287" s="32">
        <f t="shared" si="123"/>
        <v>0</v>
      </c>
      <c r="AT287" s="32">
        <f t="shared" si="124"/>
        <v>0</v>
      </c>
      <c r="AU287" s="32">
        <f t="shared" si="125"/>
        <v>0</v>
      </c>
      <c r="AX287" s="254">
        <f t="shared" si="126"/>
        <v>0</v>
      </c>
      <c r="AY287" s="254">
        <f t="shared" si="127"/>
        <v>0</v>
      </c>
      <c r="AZ287" s="32">
        <f t="shared" si="115"/>
        <v>0</v>
      </c>
      <c r="BB287" s="32">
        <f t="shared" si="132"/>
        <v>0</v>
      </c>
      <c r="BC287" s="341">
        <f t="shared" si="133"/>
        <v>0</v>
      </c>
      <c r="BD287" s="95">
        <f t="shared" si="128"/>
        <v>0</v>
      </c>
      <c r="BE287" s="95">
        <f t="shared" si="134"/>
        <v>0</v>
      </c>
      <c r="BF287" s="718">
        <f t="shared" si="116"/>
        <v>0</v>
      </c>
      <c r="BG287" s="79"/>
      <c r="BH287" s="9"/>
      <c r="BJ287" s="32">
        <f t="shared" si="135"/>
        <v>0</v>
      </c>
      <c r="BK287" s="32">
        <f t="shared" si="136"/>
        <v>1</v>
      </c>
      <c r="BL287" s="32">
        <f t="shared" si="137"/>
        <v>0</v>
      </c>
      <c r="BM287" s="32">
        <f t="shared" si="138"/>
        <v>0</v>
      </c>
      <c r="BN287" s="32">
        <f t="shared" si="139"/>
        <v>1</v>
      </c>
    </row>
    <row r="288" spans="1:66" x14ac:dyDescent="0.2">
      <c r="A288" s="323"/>
      <c r="B288" s="530"/>
      <c r="C288" s="247"/>
      <c r="D288" s="247" t="str">
        <f t="shared" si="129"/>
        <v/>
      </c>
      <c r="E288" s="320" t="str">
        <f t="shared" si="130"/>
        <v>&lt; Error</v>
      </c>
      <c r="F288" s="120">
        <f t="shared" si="112"/>
        <v>0</v>
      </c>
      <c r="G288" s="118">
        <f t="shared" si="113"/>
        <v>276</v>
      </c>
      <c r="H288" s="117"/>
      <c r="I288" s="292"/>
      <c r="J288" s="87"/>
      <c r="K288" s="294"/>
      <c r="L288" s="293"/>
      <c r="M288" s="40"/>
      <c r="N288" s="77"/>
      <c r="O288" s="295"/>
      <c r="P288" s="88"/>
      <c r="Q288" s="88"/>
      <c r="R288" s="104"/>
      <c r="S288" s="730"/>
      <c r="T288" s="88"/>
      <c r="U288" s="88"/>
      <c r="V288" s="88"/>
      <c r="W288" s="89"/>
      <c r="X288" s="87"/>
      <c r="Y288" s="77"/>
      <c r="Z288" s="90"/>
      <c r="AA288" s="96">
        <f t="shared" si="117"/>
        <v>276</v>
      </c>
      <c r="AB288" s="505">
        <f t="shared" si="131"/>
        <v>0</v>
      </c>
      <c r="AC288" s="500">
        <f t="shared" si="118"/>
        <v>0</v>
      </c>
      <c r="AD288" s="159">
        <f t="shared" si="114"/>
        <v>0</v>
      </c>
      <c r="AE288" s="8"/>
      <c r="AF288" s="870" t="str">
        <f t="shared" si="119"/>
        <v xml:space="preserve"> </v>
      </c>
      <c r="AG288" s="32">
        <f t="shared" si="120"/>
        <v>0</v>
      </c>
      <c r="AH288" s="32">
        <f t="shared" si="121"/>
        <v>0</v>
      </c>
      <c r="AR288" s="32">
        <f t="shared" si="122"/>
        <v>0</v>
      </c>
      <c r="AS288" s="32">
        <f t="shared" si="123"/>
        <v>0</v>
      </c>
      <c r="AT288" s="32">
        <f t="shared" si="124"/>
        <v>0</v>
      </c>
      <c r="AU288" s="32">
        <f t="shared" si="125"/>
        <v>0</v>
      </c>
      <c r="AX288" s="254">
        <f t="shared" si="126"/>
        <v>0</v>
      </c>
      <c r="AY288" s="254">
        <f t="shared" si="127"/>
        <v>0</v>
      </c>
      <c r="AZ288" s="32">
        <f t="shared" si="115"/>
        <v>0</v>
      </c>
      <c r="BB288" s="32">
        <f t="shared" si="132"/>
        <v>0</v>
      </c>
      <c r="BC288" s="341">
        <f t="shared" si="133"/>
        <v>0</v>
      </c>
      <c r="BD288" s="95">
        <f t="shared" si="128"/>
        <v>0</v>
      </c>
      <c r="BE288" s="95">
        <f t="shared" si="134"/>
        <v>0</v>
      </c>
      <c r="BF288" s="718">
        <f t="shared" si="116"/>
        <v>0</v>
      </c>
      <c r="BG288" s="79"/>
      <c r="BH288" s="9"/>
      <c r="BJ288" s="32">
        <f t="shared" si="135"/>
        <v>0</v>
      </c>
      <c r="BK288" s="32">
        <f t="shared" si="136"/>
        <v>1</v>
      </c>
      <c r="BL288" s="32">
        <f t="shared" si="137"/>
        <v>0</v>
      </c>
      <c r="BM288" s="32">
        <f t="shared" si="138"/>
        <v>0</v>
      </c>
      <c r="BN288" s="32">
        <f t="shared" si="139"/>
        <v>1</v>
      </c>
    </row>
    <row r="289" spans="1:66" x14ac:dyDescent="0.2">
      <c r="A289" s="323"/>
      <c r="B289" s="530"/>
      <c r="C289" s="247"/>
      <c r="D289" s="247" t="str">
        <f t="shared" si="129"/>
        <v/>
      </c>
      <c r="E289" s="320" t="str">
        <f t="shared" si="130"/>
        <v>&lt; Error</v>
      </c>
      <c r="F289" s="120">
        <f t="shared" si="112"/>
        <v>0</v>
      </c>
      <c r="G289" s="118">
        <f t="shared" si="113"/>
        <v>277</v>
      </c>
      <c r="H289" s="117"/>
      <c r="I289" s="292"/>
      <c r="J289" s="87"/>
      <c r="K289" s="294"/>
      <c r="L289" s="293"/>
      <c r="M289" s="40"/>
      <c r="N289" s="77"/>
      <c r="O289" s="295"/>
      <c r="P289" s="88"/>
      <c r="Q289" s="88"/>
      <c r="R289" s="104"/>
      <c r="S289" s="730"/>
      <c r="T289" s="88"/>
      <c r="U289" s="88"/>
      <c r="V289" s="88"/>
      <c r="W289" s="89"/>
      <c r="X289" s="87"/>
      <c r="Y289" s="77"/>
      <c r="Z289" s="90"/>
      <c r="AA289" s="96">
        <f t="shared" si="117"/>
        <v>277</v>
      </c>
      <c r="AB289" s="505">
        <f t="shared" si="131"/>
        <v>0</v>
      </c>
      <c r="AC289" s="500">
        <f t="shared" si="118"/>
        <v>0</v>
      </c>
      <c r="AD289" s="159">
        <f t="shared" si="114"/>
        <v>0</v>
      </c>
      <c r="AE289" s="8"/>
      <c r="AF289" s="870" t="str">
        <f t="shared" si="119"/>
        <v xml:space="preserve"> </v>
      </c>
      <c r="AG289" s="32">
        <f t="shared" si="120"/>
        <v>0</v>
      </c>
      <c r="AH289" s="32">
        <f t="shared" si="121"/>
        <v>0</v>
      </c>
      <c r="AR289" s="32">
        <f t="shared" si="122"/>
        <v>0</v>
      </c>
      <c r="AS289" s="32">
        <f t="shared" si="123"/>
        <v>0</v>
      </c>
      <c r="AT289" s="32">
        <f t="shared" si="124"/>
        <v>0</v>
      </c>
      <c r="AU289" s="32">
        <f t="shared" si="125"/>
        <v>0</v>
      </c>
      <c r="AX289" s="254">
        <f t="shared" si="126"/>
        <v>0</v>
      </c>
      <c r="AY289" s="254">
        <f t="shared" si="127"/>
        <v>0</v>
      </c>
      <c r="AZ289" s="32">
        <f t="shared" si="115"/>
        <v>0</v>
      </c>
      <c r="BB289" s="32">
        <f t="shared" si="132"/>
        <v>0</v>
      </c>
      <c r="BC289" s="341">
        <f t="shared" si="133"/>
        <v>0</v>
      </c>
      <c r="BD289" s="95">
        <f t="shared" si="128"/>
        <v>0</v>
      </c>
      <c r="BE289" s="95">
        <f t="shared" si="134"/>
        <v>0</v>
      </c>
      <c r="BF289" s="718">
        <f t="shared" si="116"/>
        <v>0</v>
      </c>
      <c r="BG289" s="79"/>
      <c r="BH289" s="9"/>
      <c r="BJ289" s="32">
        <f t="shared" si="135"/>
        <v>0</v>
      </c>
      <c r="BK289" s="32">
        <f t="shared" si="136"/>
        <v>1</v>
      </c>
      <c r="BL289" s="32">
        <f t="shared" si="137"/>
        <v>0</v>
      </c>
      <c r="BM289" s="32">
        <f t="shared" si="138"/>
        <v>0</v>
      </c>
      <c r="BN289" s="32">
        <f t="shared" si="139"/>
        <v>1</v>
      </c>
    </row>
    <row r="290" spans="1:66" x14ac:dyDescent="0.2">
      <c r="A290" s="323"/>
      <c r="B290" s="530"/>
      <c r="C290" s="247"/>
      <c r="D290" s="247" t="str">
        <f t="shared" si="129"/>
        <v/>
      </c>
      <c r="E290" s="320" t="str">
        <f t="shared" si="130"/>
        <v>&lt; Error</v>
      </c>
      <c r="F290" s="120">
        <f t="shared" si="112"/>
        <v>0</v>
      </c>
      <c r="G290" s="118">
        <f t="shared" si="113"/>
        <v>278</v>
      </c>
      <c r="H290" s="117"/>
      <c r="I290" s="292"/>
      <c r="J290" s="87"/>
      <c r="K290" s="294"/>
      <c r="L290" s="293"/>
      <c r="M290" s="40"/>
      <c r="N290" s="77"/>
      <c r="O290" s="295"/>
      <c r="P290" s="88"/>
      <c r="Q290" s="88"/>
      <c r="R290" s="104"/>
      <c r="S290" s="730"/>
      <c r="T290" s="88"/>
      <c r="U290" s="88"/>
      <c r="V290" s="88"/>
      <c r="W290" s="89"/>
      <c r="X290" s="87"/>
      <c r="Y290" s="77"/>
      <c r="Z290" s="90"/>
      <c r="AA290" s="96">
        <f t="shared" si="117"/>
        <v>278</v>
      </c>
      <c r="AB290" s="505">
        <f t="shared" si="131"/>
        <v>0</v>
      </c>
      <c r="AC290" s="500">
        <f t="shared" si="118"/>
        <v>0</v>
      </c>
      <c r="AD290" s="159">
        <f t="shared" si="114"/>
        <v>0</v>
      </c>
      <c r="AE290" s="8"/>
      <c r="AF290" s="870" t="str">
        <f t="shared" si="119"/>
        <v xml:space="preserve"> </v>
      </c>
      <c r="AG290" s="32">
        <f t="shared" si="120"/>
        <v>0</v>
      </c>
      <c r="AH290" s="32">
        <f t="shared" si="121"/>
        <v>0</v>
      </c>
      <c r="AR290" s="32">
        <f t="shared" si="122"/>
        <v>0</v>
      </c>
      <c r="AS290" s="32">
        <f t="shared" si="123"/>
        <v>0</v>
      </c>
      <c r="AT290" s="32">
        <f t="shared" si="124"/>
        <v>0</v>
      </c>
      <c r="AU290" s="32">
        <f t="shared" si="125"/>
        <v>0</v>
      </c>
      <c r="AX290" s="254">
        <f t="shared" si="126"/>
        <v>0</v>
      </c>
      <c r="AY290" s="254">
        <f t="shared" si="127"/>
        <v>0</v>
      </c>
      <c r="AZ290" s="32">
        <f t="shared" si="115"/>
        <v>0</v>
      </c>
      <c r="BB290" s="32">
        <f t="shared" si="132"/>
        <v>0</v>
      </c>
      <c r="BC290" s="341">
        <f t="shared" si="133"/>
        <v>0</v>
      </c>
      <c r="BD290" s="95">
        <f t="shared" si="128"/>
        <v>0</v>
      </c>
      <c r="BE290" s="95">
        <f t="shared" si="134"/>
        <v>0</v>
      </c>
      <c r="BF290" s="718">
        <f t="shared" si="116"/>
        <v>0</v>
      </c>
      <c r="BG290" s="79"/>
      <c r="BH290" s="9"/>
      <c r="BJ290" s="32">
        <f t="shared" si="135"/>
        <v>0</v>
      </c>
      <c r="BK290" s="32">
        <f t="shared" si="136"/>
        <v>1</v>
      </c>
      <c r="BL290" s="32">
        <f t="shared" si="137"/>
        <v>0</v>
      </c>
      <c r="BM290" s="32">
        <f t="shared" si="138"/>
        <v>0</v>
      </c>
      <c r="BN290" s="32">
        <f t="shared" si="139"/>
        <v>1</v>
      </c>
    </row>
    <row r="291" spans="1:66" x14ac:dyDescent="0.2">
      <c r="A291" s="323"/>
      <c r="B291" s="530"/>
      <c r="C291" s="247"/>
      <c r="D291" s="247" t="str">
        <f t="shared" si="129"/>
        <v/>
      </c>
      <c r="E291" s="320" t="str">
        <f t="shared" si="130"/>
        <v>&lt; Error</v>
      </c>
      <c r="F291" s="120">
        <f t="shared" si="112"/>
        <v>0</v>
      </c>
      <c r="G291" s="118">
        <f t="shared" si="113"/>
        <v>279</v>
      </c>
      <c r="H291" s="117"/>
      <c r="I291" s="292"/>
      <c r="J291" s="87"/>
      <c r="K291" s="294"/>
      <c r="L291" s="293"/>
      <c r="M291" s="40"/>
      <c r="N291" s="77"/>
      <c r="O291" s="295"/>
      <c r="P291" s="88"/>
      <c r="Q291" s="88"/>
      <c r="R291" s="104"/>
      <c r="S291" s="730"/>
      <c r="T291" s="88"/>
      <c r="U291" s="88"/>
      <c r="V291" s="88"/>
      <c r="W291" s="89"/>
      <c r="X291" s="87"/>
      <c r="Y291" s="77"/>
      <c r="Z291" s="90"/>
      <c r="AA291" s="96">
        <f t="shared" si="117"/>
        <v>279</v>
      </c>
      <c r="AB291" s="505">
        <f t="shared" si="131"/>
        <v>0</v>
      </c>
      <c r="AC291" s="500">
        <f t="shared" si="118"/>
        <v>0</v>
      </c>
      <c r="AD291" s="159">
        <f t="shared" si="114"/>
        <v>0</v>
      </c>
      <c r="AE291" s="8"/>
      <c r="AF291" s="870" t="str">
        <f t="shared" si="119"/>
        <v xml:space="preserve"> </v>
      </c>
      <c r="AG291" s="32">
        <f t="shared" si="120"/>
        <v>0</v>
      </c>
      <c r="AH291" s="32">
        <f t="shared" si="121"/>
        <v>0</v>
      </c>
      <c r="AR291" s="32">
        <f t="shared" si="122"/>
        <v>0</v>
      </c>
      <c r="AS291" s="32">
        <f t="shared" si="123"/>
        <v>0</v>
      </c>
      <c r="AT291" s="32">
        <f t="shared" si="124"/>
        <v>0</v>
      </c>
      <c r="AU291" s="32">
        <f t="shared" si="125"/>
        <v>0</v>
      </c>
      <c r="AX291" s="254">
        <f t="shared" si="126"/>
        <v>0</v>
      </c>
      <c r="AY291" s="254">
        <f t="shared" si="127"/>
        <v>0</v>
      </c>
      <c r="AZ291" s="32">
        <f t="shared" si="115"/>
        <v>0</v>
      </c>
      <c r="BB291" s="32">
        <f t="shared" si="132"/>
        <v>0</v>
      </c>
      <c r="BC291" s="341">
        <f t="shared" si="133"/>
        <v>0</v>
      </c>
      <c r="BD291" s="95">
        <f t="shared" si="128"/>
        <v>0</v>
      </c>
      <c r="BE291" s="95">
        <f t="shared" si="134"/>
        <v>0</v>
      </c>
      <c r="BF291" s="718">
        <f t="shared" si="116"/>
        <v>0</v>
      </c>
      <c r="BG291" s="79"/>
      <c r="BH291" s="9"/>
      <c r="BJ291" s="32">
        <f t="shared" si="135"/>
        <v>0</v>
      </c>
      <c r="BK291" s="32">
        <f t="shared" si="136"/>
        <v>1</v>
      </c>
      <c r="BL291" s="32">
        <f t="shared" si="137"/>
        <v>0</v>
      </c>
      <c r="BM291" s="32">
        <f t="shared" si="138"/>
        <v>0</v>
      </c>
      <c r="BN291" s="32">
        <f t="shared" si="139"/>
        <v>1</v>
      </c>
    </row>
    <row r="292" spans="1:66" x14ac:dyDescent="0.2">
      <c r="A292" s="323"/>
      <c r="B292" s="530"/>
      <c r="C292" s="247"/>
      <c r="D292" s="247" t="str">
        <f t="shared" si="129"/>
        <v/>
      </c>
      <c r="E292" s="320" t="str">
        <f t="shared" si="130"/>
        <v>&lt; Error</v>
      </c>
      <c r="F292" s="120">
        <f t="shared" si="112"/>
        <v>0</v>
      </c>
      <c r="G292" s="118">
        <f t="shared" si="113"/>
        <v>280</v>
      </c>
      <c r="H292" s="117"/>
      <c r="I292" s="292"/>
      <c r="J292" s="87"/>
      <c r="K292" s="294"/>
      <c r="L292" s="293"/>
      <c r="M292" s="40"/>
      <c r="N292" s="77"/>
      <c r="O292" s="295"/>
      <c r="P292" s="88"/>
      <c r="Q292" s="88"/>
      <c r="R292" s="104"/>
      <c r="S292" s="730"/>
      <c r="T292" s="88"/>
      <c r="U292" s="88"/>
      <c r="V292" s="88"/>
      <c r="W292" s="89"/>
      <c r="X292" s="87"/>
      <c r="Y292" s="77"/>
      <c r="Z292" s="90"/>
      <c r="AA292" s="96">
        <f t="shared" si="117"/>
        <v>280</v>
      </c>
      <c r="AB292" s="505">
        <f t="shared" si="131"/>
        <v>0</v>
      </c>
      <c r="AC292" s="500">
        <f t="shared" si="118"/>
        <v>0</v>
      </c>
      <c r="AD292" s="159">
        <f t="shared" si="114"/>
        <v>0</v>
      </c>
      <c r="AE292" s="8"/>
      <c r="AF292" s="870" t="str">
        <f t="shared" si="119"/>
        <v xml:space="preserve"> </v>
      </c>
      <c r="AG292" s="32">
        <f t="shared" si="120"/>
        <v>0</v>
      </c>
      <c r="AH292" s="32">
        <f t="shared" si="121"/>
        <v>0</v>
      </c>
      <c r="AR292" s="32">
        <f t="shared" si="122"/>
        <v>0</v>
      </c>
      <c r="AS292" s="32">
        <f t="shared" si="123"/>
        <v>0</v>
      </c>
      <c r="AT292" s="32">
        <f t="shared" si="124"/>
        <v>0</v>
      </c>
      <c r="AU292" s="32">
        <f t="shared" si="125"/>
        <v>0</v>
      </c>
      <c r="AX292" s="254">
        <f t="shared" si="126"/>
        <v>0</v>
      </c>
      <c r="AY292" s="254">
        <f t="shared" si="127"/>
        <v>0</v>
      </c>
      <c r="AZ292" s="32">
        <f t="shared" si="115"/>
        <v>0</v>
      </c>
      <c r="BB292" s="32">
        <f t="shared" si="132"/>
        <v>0</v>
      </c>
      <c r="BC292" s="341">
        <f t="shared" si="133"/>
        <v>0</v>
      </c>
      <c r="BD292" s="95">
        <f t="shared" si="128"/>
        <v>0</v>
      </c>
      <c r="BE292" s="95">
        <f t="shared" si="134"/>
        <v>0</v>
      </c>
      <c r="BF292" s="718">
        <f t="shared" si="116"/>
        <v>0</v>
      </c>
      <c r="BG292" s="79"/>
      <c r="BH292" s="9"/>
      <c r="BJ292" s="32">
        <f t="shared" si="135"/>
        <v>0</v>
      </c>
      <c r="BK292" s="32">
        <f t="shared" si="136"/>
        <v>1</v>
      </c>
      <c r="BL292" s="32">
        <f t="shared" si="137"/>
        <v>0</v>
      </c>
      <c r="BM292" s="32">
        <f t="shared" si="138"/>
        <v>0</v>
      </c>
      <c r="BN292" s="32">
        <f t="shared" si="139"/>
        <v>1</v>
      </c>
    </row>
    <row r="293" spans="1:66" x14ac:dyDescent="0.2">
      <c r="A293" s="323"/>
      <c r="B293" s="530"/>
      <c r="C293" s="247"/>
      <c r="D293" s="247" t="str">
        <f t="shared" si="129"/>
        <v/>
      </c>
      <c r="E293" s="320" t="str">
        <f t="shared" si="130"/>
        <v>&lt; Error</v>
      </c>
      <c r="F293" s="120">
        <f t="shared" si="112"/>
        <v>0</v>
      </c>
      <c r="G293" s="118">
        <f t="shared" si="113"/>
        <v>281</v>
      </c>
      <c r="H293" s="117"/>
      <c r="I293" s="292"/>
      <c r="J293" s="87"/>
      <c r="K293" s="294"/>
      <c r="L293" s="293"/>
      <c r="M293" s="40"/>
      <c r="N293" s="77"/>
      <c r="O293" s="295"/>
      <c r="P293" s="88"/>
      <c r="Q293" s="88"/>
      <c r="R293" s="104"/>
      <c r="S293" s="730"/>
      <c r="T293" s="88"/>
      <c r="U293" s="88"/>
      <c r="V293" s="88"/>
      <c r="W293" s="89"/>
      <c r="X293" s="87"/>
      <c r="Y293" s="77"/>
      <c r="Z293" s="90"/>
      <c r="AA293" s="96">
        <f t="shared" si="117"/>
        <v>281</v>
      </c>
      <c r="AB293" s="505">
        <f t="shared" si="131"/>
        <v>0</v>
      </c>
      <c r="AC293" s="500">
        <f t="shared" si="118"/>
        <v>0</v>
      </c>
      <c r="AD293" s="159">
        <f t="shared" si="114"/>
        <v>0</v>
      </c>
      <c r="AE293" s="8"/>
      <c r="AF293" s="870" t="str">
        <f t="shared" si="119"/>
        <v xml:space="preserve"> </v>
      </c>
      <c r="AG293" s="32">
        <f t="shared" si="120"/>
        <v>0</v>
      </c>
      <c r="AH293" s="32">
        <f t="shared" si="121"/>
        <v>0</v>
      </c>
      <c r="AR293" s="32">
        <f t="shared" si="122"/>
        <v>0</v>
      </c>
      <c r="AS293" s="32">
        <f t="shared" si="123"/>
        <v>0</v>
      </c>
      <c r="AT293" s="32">
        <f t="shared" si="124"/>
        <v>0</v>
      </c>
      <c r="AU293" s="32">
        <f t="shared" si="125"/>
        <v>0</v>
      </c>
      <c r="AX293" s="254">
        <f t="shared" si="126"/>
        <v>0</v>
      </c>
      <c r="AY293" s="254">
        <f t="shared" si="127"/>
        <v>0</v>
      </c>
      <c r="AZ293" s="32">
        <f t="shared" si="115"/>
        <v>0</v>
      </c>
      <c r="BB293" s="32">
        <f t="shared" si="132"/>
        <v>0</v>
      </c>
      <c r="BC293" s="341">
        <f t="shared" si="133"/>
        <v>0</v>
      </c>
      <c r="BD293" s="95">
        <f t="shared" si="128"/>
        <v>0</v>
      </c>
      <c r="BE293" s="95">
        <f t="shared" si="134"/>
        <v>0</v>
      </c>
      <c r="BF293" s="718">
        <f t="shared" si="116"/>
        <v>0</v>
      </c>
      <c r="BG293" s="79"/>
      <c r="BH293" s="9"/>
      <c r="BJ293" s="32">
        <f t="shared" si="135"/>
        <v>0</v>
      </c>
      <c r="BK293" s="32">
        <f t="shared" si="136"/>
        <v>1</v>
      </c>
      <c r="BL293" s="32">
        <f t="shared" si="137"/>
        <v>0</v>
      </c>
      <c r="BM293" s="32">
        <f t="shared" si="138"/>
        <v>0</v>
      </c>
      <c r="BN293" s="32">
        <f t="shared" si="139"/>
        <v>1</v>
      </c>
    </row>
    <row r="294" spans="1:66" x14ac:dyDescent="0.2">
      <c r="A294" s="323"/>
      <c r="B294" s="530"/>
      <c r="C294" s="247"/>
      <c r="D294" s="247" t="str">
        <f t="shared" si="129"/>
        <v/>
      </c>
      <c r="E294" s="320" t="str">
        <f t="shared" si="130"/>
        <v>&lt; Error</v>
      </c>
      <c r="F294" s="120">
        <f t="shared" si="112"/>
        <v>0</v>
      </c>
      <c r="G294" s="118">
        <f t="shared" si="113"/>
        <v>282</v>
      </c>
      <c r="H294" s="117"/>
      <c r="I294" s="292"/>
      <c r="J294" s="87"/>
      <c r="K294" s="294"/>
      <c r="L294" s="293"/>
      <c r="M294" s="40"/>
      <c r="N294" s="77"/>
      <c r="O294" s="295"/>
      <c r="P294" s="88"/>
      <c r="Q294" s="88"/>
      <c r="R294" s="104"/>
      <c r="S294" s="730"/>
      <c r="T294" s="88"/>
      <c r="U294" s="88"/>
      <c r="V294" s="88"/>
      <c r="W294" s="89"/>
      <c r="X294" s="87"/>
      <c r="Y294" s="77"/>
      <c r="Z294" s="90"/>
      <c r="AA294" s="96">
        <f t="shared" si="117"/>
        <v>282</v>
      </c>
      <c r="AB294" s="505">
        <f t="shared" si="131"/>
        <v>0</v>
      </c>
      <c r="AC294" s="500">
        <f t="shared" si="118"/>
        <v>0</v>
      </c>
      <c r="AD294" s="159">
        <f t="shared" si="114"/>
        <v>0</v>
      </c>
      <c r="AE294" s="8"/>
      <c r="AF294" s="870" t="str">
        <f t="shared" si="119"/>
        <v xml:space="preserve"> </v>
      </c>
      <c r="AG294" s="32">
        <f t="shared" si="120"/>
        <v>0</v>
      </c>
      <c r="AH294" s="32">
        <f t="shared" si="121"/>
        <v>0</v>
      </c>
      <c r="AR294" s="32">
        <f t="shared" si="122"/>
        <v>0</v>
      </c>
      <c r="AS294" s="32">
        <f t="shared" si="123"/>
        <v>0</v>
      </c>
      <c r="AT294" s="32">
        <f t="shared" si="124"/>
        <v>0</v>
      </c>
      <c r="AU294" s="32">
        <f t="shared" si="125"/>
        <v>0</v>
      </c>
      <c r="AX294" s="254">
        <f t="shared" si="126"/>
        <v>0</v>
      </c>
      <c r="AY294" s="254">
        <f t="shared" si="127"/>
        <v>0</v>
      </c>
      <c r="AZ294" s="32">
        <f t="shared" si="115"/>
        <v>0</v>
      </c>
      <c r="BB294" s="32">
        <f t="shared" si="132"/>
        <v>0</v>
      </c>
      <c r="BC294" s="341">
        <f t="shared" si="133"/>
        <v>0</v>
      </c>
      <c r="BD294" s="95">
        <f t="shared" si="128"/>
        <v>0</v>
      </c>
      <c r="BE294" s="95">
        <f t="shared" si="134"/>
        <v>0</v>
      </c>
      <c r="BF294" s="718">
        <f t="shared" si="116"/>
        <v>0</v>
      </c>
      <c r="BG294" s="79"/>
      <c r="BH294" s="9"/>
      <c r="BJ294" s="32">
        <f t="shared" si="135"/>
        <v>0</v>
      </c>
      <c r="BK294" s="32">
        <f t="shared" si="136"/>
        <v>1</v>
      </c>
      <c r="BL294" s="32">
        <f t="shared" si="137"/>
        <v>0</v>
      </c>
      <c r="BM294" s="32">
        <f t="shared" si="138"/>
        <v>0</v>
      </c>
      <c r="BN294" s="32">
        <f t="shared" si="139"/>
        <v>1</v>
      </c>
    </row>
    <row r="295" spans="1:66" x14ac:dyDescent="0.2">
      <c r="A295" s="323"/>
      <c r="B295" s="530"/>
      <c r="C295" s="247"/>
      <c r="D295" s="247" t="str">
        <f t="shared" si="129"/>
        <v/>
      </c>
      <c r="E295" s="320" t="str">
        <f t="shared" si="130"/>
        <v>&lt; Error</v>
      </c>
      <c r="F295" s="120">
        <f t="shared" si="112"/>
        <v>0</v>
      </c>
      <c r="G295" s="118">
        <f t="shared" si="113"/>
        <v>283</v>
      </c>
      <c r="H295" s="117"/>
      <c r="I295" s="292"/>
      <c r="J295" s="87"/>
      <c r="K295" s="294"/>
      <c r="L295" s="293"/>
      <c r="M295" s="40"/>
      <c r="N295" s="77"/>
      <c r="O295" s="295"/>
      <c r="P295" s="88"/>
      <c r="Q295" s="88"/>
      <c r="R295" s="104"/>
      <c r="S295" s="730"/>
      <c r="T295" s="88"/>
      <c r="U295" s="88"/>
      <c r="V295" s="88"/>
      <c r="W295" s="89"/>
      <c r="X295" s="87"/>
      <c r="Y295" s="77"/>
      <c r="Z295" s="90"/>
      <c r="AA295" s="96">
        <f t="shared" si="117"/>
        <v>283</v>
      </c>
      <c r="AB295" s="505">
        <f t="shared" si="131"/>
        <v>0</v>
      </c>
      <c r="AC295" s="500">
        <f t="shared" si="118"/>
        <v>0</v>
      </c>
      <c r="AD295" s="159">
        <f t="shared" si="114"/>
        <v>0</v>
      </c>
      <c r="AE295" s="8"/>
      <c r="AF295" s="870" t="str">
        <f t="shared" si="119"/>
        <v xml:space="preserve"> </v>
      </c>
      <c r="AG295" s="32">
        <f t="shared" si="120"/>
        <v>0</v>
      </c>
      <c r="AH295" s="32">
        <f t="shared" si="121"/>
        <v>0</v>
      </c>
      <c r="AR295" s="32">
        <f t="shared" si="122"/>
        <v>0</v>
      </c>
      <c r="AS295" s="32">
        <f t="shared" si="123"/>
        <v>0</v>
      </c>
      <c r="AT295" s="32">
        <f t="shared" si="124"/>
        <v>0</v>
      </c>
      <c r="AU295" s="32">
        <f t="shared" si="125"/>
        <v>0</v>
      </c>
      <c r="AX295" s="254">
        <f t="shared" si="126"/>
        <v>0</v>
      </c>
      <c r="AY295" s="254">
        <f t="shared" si="127"/>
        <v>0</v>
      </c>
      <c r="AZ295" s="32">
        <f t="shared" si="115"/>
        <v>0</v>
      </c>
      <c r="BB295" s="32">
        <f t="shared" si="132"/>
        <v>0</v>
      </c>
      <c r="BC295" s="341">
        <f t="shared" si="133"/>
        <v>0</v>
      </c>
      <c r="BD295" s="95">
        <f t="shared" si="128"/>
        <v>0</v>
      </c>
      <c r="BE295" s="95">
        <f t="shared" si="134"/>
        <v>0</v>
      </c>
      <c r="BF295" s="718">
        <f t="shared" si="116"/>
        <v>0</v>
      </c>
      <c r="BG295" s="79"/>
      <c r="BH295" s="9"/>
      <c r="BJ295" s="32">
        <f t="shared" si="135"/>
        <v>0</v>
      </c>
      <c r="BK295" s="32">
        <f t="shared" si="136"/>
        <v>1</v>
      </c>
      <c r="BL295" s="32">
        <f t="shared" si="137"/>
        <v>0</v>
      </c>
      <c r="BM295" s="32">
        <f t="shared" si="138"/>
        <v>0</v>
      </c>
      <c r="BN295" s="32">
        <f t="shared" si="139"/>
        <v>1</v>
      </c>
    </row>
    <row r="296" spans="1:66" x14ac:dyDescent="0.2">
      <c r="A296" s="323"/>
      <c r="B296" s="530"/>
      <c r="C296" s="247"/>
      <c r="D296" s="247" t="str">
        <f t="shared" si="129"/>
        <v/>
      </c>
      <c r="E296" s="320" t="str">
        <f t="shared" si="130"/>
        <v>&lt; Error</v>
      </c>
      <c r="F296" s="120">
        <f t="shared" si="112"/>
        <v>0</v>
      </c>
      <c r="G296" s="118">
        <f t="shared" si="113"/>
        <v>284</v>
      </c>
      <c r="H296" s="117"/>
      <c r="I296" s="292"/>
      <c r="J296" s="87"/>
      <c r="K296" s="294"/>
      <c r="L296" s="293"/>
      <c r="M296" s="40"/>
      <c r="N296" s="77"/>
      <c r="O296" s="295"/>
      <c r="P296" s="88"/>
      <c r="Q296" s="88"/>
      <c r="R296" s="104"/>
      <c r="S296" s="730"/>
      <c r="T296" s="88"/>
      <c r="U296" s="88"/>
      <c r="V296" s="88"/>
      <c r="W296" s="89"/>
      <c r="X296" s="87"/>
      <c r="Y296" s="77"/>
      <c r="Z296" s="90"/>
      <c r="AA296" s="96">
        <f t="shared" si="117"/>
        <v>284</v>
      </c>
      <c r="AB296" s="505">
        <f t="shared" si="131"/>
        <v>0</v>
      </c>
      <c r="AC296" s="500">
        <f t="shared" si="118"/>
        <v>0</v>
      </c>
      <c r="AD296" s="159">
        <f t="shared" si="114"/>
        <v>0</v>
      </c>
      <c r="AE296" s="8"/>
      <c r="AF296" s="870" t="str">
        <f t="shared" si="119"/>
        <v xml:space="preserve"> </v>
      </c>
      <c r="AG296" s="32">
        <f t="shared" si="120"/>
        <v>0</v>
      </c>
      <c r="AH296" s="32">
        <f t="shared" si="121"/>
        <v>0</v>
      </c>
      <c r="AR296" s="32">
        <f t="shared" si="122"/>
        <v>0</v>
      </c>
      <c r="AS296" s="32">
        <f t="shared" si="123"/>
        <v>0</v>
      </c>
      <c r="AT296" s="32">
        <f t="shared" si="124"/>
        <v>0</v>
      </c>
      <c r="AU296" s="32">
        <f t="shared" si="125"/>
        <v>0</v>
      </c>
      <c r="AX296" s="254">
        <f t="shared" si="126"/>
        <v>0</v>
      </c>
      <c r="AY296" s="254">
        <f t="shared" si="127"/>
        <v>0</v>
      </c>
      <c r="AZ296" s="32">
        <f t="shared" si="115"/>
        <v>0</v>
      </c>
      <c r="BB296" s="32">
        <f t="shared" si="132"/>
        <v>0</v>
      </c>
      <c r="BC296" s="341">
        <f t="shared" si="133"/>
        <v>0</v>
      </c>
      <c r="BD296" s="95">
        <f t="shared" si="128"/>
        <v>0</v>
      </c>
      <c r="BE296" s="95">
        <f t="shared" si="134"/>
        <v>0</v>
      </c>
      <c r="BF296" s="718">
        <f t="shared" si="116"/>
        <v>0</v>
      </c>
      <c r="BG296" s="79"/>
      <c r="BH296" s="9"/>
      <c r="BJ296" s="32">
        <f t="shared" si="135"/>
        <v>0</v>
      </c>
      <c r="BK296" s="32">
        <f t="shared" si="136"/>
        <v>1</v>
      </c>
      <c r="BL296" s="32">
        <f t="shared" si="137"/>
        <v>0</v>
      </c>
      <c r="BM296" s="32">
        <f t="shared" si="138"/>
        <v>0</v>
      </c>
      <c r="BN296" s="32">
        <f t="shared" si="139"/>
        <v>1</v>
      </c>
    </row>
    <row r="297" spans="1:66" x14ac:dyDescent="0.2">
      <c r="A297" s="323"/>
      <c r="B297" s="530"/>
      <c r="C297" s="247"/>
      <c r="D297" s="247" t="str">
        <f t="shared" si="129"/>
        <v/>
      </c>
      <c r="E297" s="320" t="str">
        <f t="shared" si="130"/>
        <v>&lt; Error</v>
      </c>
      <c r="F297" s="120">
        <f t="shared" si="112"/>
        <v>0</v>
      </c>
      <c r="G297" s="118">
        <f t="shared" si="113"/>
        <v>285</v>
      </c>
      <c r="H297" s="117"/>
      <c r="I297" s="292"/>
      <c r="J297" s="87"/>
      <c r="K297" s="294"/>
      <c r="L297" s="293"/>
      <c r="M297" s="40"/>
      <c r="N297" s="77"/>
      <c r="O297" s="295"/>
      <c r="P297" s="88"/>
      <c r="Q297" s="88"/>
      <c r="R297" s="104"/>
      <c r="S297" s="730"/>
      <c r="T297" s="88"/>
      <c r="U297" s="88"/>
      <c r="V297" s="88"/>
      <c r="W297" s="89"/>
      <c r="X297" s="87"/>
      <c r="Y297" s="77"/>
      <c r="Z297" s="90"/>
      <c r="AA297" s="96">
        <f t="shared" si="117"/>
        <v>285</v>
      </c>
      <c r="AB297" s="505">
        <f t="shared" si="131"/>
        <v>0</v>
      </c>
      <c r="AC297" s="500">
        <f t="shared" si="118"/>
        <v>0</v>
      </c>
      <c r="AD297" s="159">
        <f t="shared" si="114"/>
        <v>0</v>
      </c>
      <c r="AE297" s="8"/>
      <c r="AF297" s="870" t="str">
        <f t="shared" si="119"/>
        <v xml:space="preserve"> </v>
      </c>
      <c r="AG297" s="32">
        <f t="shared" si="120"/>
        <v>0</v>
      </c>
      <c r="AH297" s="32">
        <f t="shared" si="121"/>
        <v>0</v>
      </c>
      <c r="AR297" s="32">
        <f t="shared" si="122"/>
        <v>0</v>
      </c>
      <c r="AS297" s="32">
        <f t="shared" si="123"/>
        <v>0</v>
      </c>
      <c r="AT297" s="32">
        <f t="shared" si="124"/>
        <v>0</v>
      </c>
      <c r="AU297" s="32">
        <f t="shared" si="125"/>
        <v>0</v>
      </c>
      <c r="AX297" s="254">
        <f t="shared" si="126"/>
        <v>0</v>
      </c>
      <c r="AY297" s="254">
        <f t="shared" si="127"/>
        <v>0</v>
      </c>
      <c r="AZ297" s="32">
        <f t="shared" si="115"/>
        <v>0</v>
      </c>
      <c r="BB297" s="32">
        <f t="shared" si="132"/>
        <v>0</v>
      </c>
      <c r="BC297" s="341">
        <f t="shared" si="133"/>
        <v>0</v>
      </c>
      <c r="BD297" s="95">
        <f t="shared" si="128"/>
        <v>0</v>
      </c>
      <c r="BE297" s="95">
        <f t="shared" si="134"/>
        <v>0</v>
      </c>
      <c r="BF297" s="718">
        <f t="shared" si="116"/>
        <v>0</v>
      </c>
      <c r="BG297" s="79"/>
      <c r="BH297" s="9"/>
      <c r="BJ297" s="32">
        <f t="shared" si="135"/>
        <v>0</v>
      </c>
      <c r="BK297" s="32">
        <f t="shared" si="136"/>
        <v>1</v>
      </c>
      <c r="BL297" s="32">
        <f t="shared" si="137"/>
        <v>0</v>
      </c>
      <c r="BM297" s="32">
        <f t="shared" si="138"/>
        <v>0</v>
      </c>
      <c r="BN297" s="32">
        <f t="shared" si="139"/>
        <v>1</v>
      </c>
    </row>
    <row r="298" spans="1:66" x14ac:dyDescent="0.2">
      <c r="A298" s="323"/>
      <c r="B298" s="530"/>
      <c r="C298" s="247"/>
      <c r="D298" s="247" t="str">
        <f t="shared" si="129"/>
        <v/>
      </c>
      <c r="E298" s="320" t="str">
        <f t="shared" si="130"/>
        <v>&lt; Error</v>
      </c>
      <c r="F298" s="120">
        <f t="shared" si="112"/>
        <v>0</v>
      </c>
      <c r="G298" s="118">
        <f t="shared" si="113"/>
        <v>286</v>
      </c>
      <c r="H298" s="117"/>
      <c r="I298" s="292"/>
      <c r="J298" s="87"/>
      <c r="K298" s="294"/>
      <c r="L298" s="293"/>
      <c r="M298" s="40"/>
      <c r="N298" s="77"/>
      <c r="O298" s="295"/>
      <c r="P298" s="88"/>
      <c r="Q298" s="88"/>
      <c r="R298" s="104"/>
      <c r="S298" s="730"/>
      <c r="T298" s="88"/>
      <c r="U298" s="88"/>
      <c r="V298" s="88"/>
      <c r="W298" s="89"/>
      <c r="X298" s="87"/>
      <c r="Y298" s="77"/>
      <c r="Z298" s="90"/>
      <c r="AA298" s="96">
        <f t="shared" si="117"/>
        <v>286</v>
      </c>
      <c r="AB298" s="505">
        <f t="shared" si="131"/>
        <v>0</v>
      </c>
      <c r="AC298" s="500">
        <f t="shared" si="118"/>
        <v>0</v>
      </c>
      <c r="AD298" s="159">
        <f t="shared" si="114"/>
        <v>0</v>
      </c>
      <c r="AE298" s="8"/>
      <c r="AF298" s="870" t="str">
        <f t="shared" si="119"/>
        <v xml:space="preserve"> </v>
      </c>
      <c r="AG298" s="32">
        <f t="shared" si="120"/>
        <v>0</v>
      </c>
      <c r="AH298" s="32">
        <f t="shared" si="121"/>
        <v>0</v>
      </c>
      <c r="AR298" s="32">
        <f t="shared" si="122"/>
        <v>0</v>
      </c>
      <c r="AS298" s="32">
        <f t="shared" si="123"/>
        <v>0</v>
      </c>
      <c r="AT298" s="32">
        <f t="shared" si="124"/>
        <v>0</v>
      </c>
      <c r="AU298" s="32">
        <f t="shared" si="125"/>
        <v>0</v>
      </c>
      <c r="AX298" s="254">
        <f t="shared" si="126"/>
        <v>0</v>
      </c>
      <c r="AY298" s="254">
        <f t="shared" si="127"/>
        <v>0</v>
      </c>
      <c r="AZ298" s="32">
        <f t="shared" si="115"/>
        <v>0</v>
      </c>
      <c r="BB298" s="32">
        <f t="shared" si="132"/>
        <v>0</v>
      </c>
      <c r="BC298" s="341">
        <f t="shared" si="133"/>
        <v>0</v>
      </c>
      <c r="BD298" s="95">
        <f t="shared" si="128"/>
        <v>0</v>
      </c>
      <c r="BE298" s="95">
        <f t="shared" si="134"/>
        <v>0</v>
      </c>
      <c r="BF298" s="718">
        <f t="shared" si="116"/>
        <v>0</v>
      </c>
      <c r="BG298" s="79"/>
      <c r="BH298" s="9"/>
      <c r="BJ298" s="32">
        <f t="shared" si="135"/>
        <v>0</v>
      </c>
      <c r="BK298" s="32">
        <f t="shared" si="136"/>
        <v>1</v>
      </c>
      <c r="BL298" s="32">
        <f t="shared" si="137"/>
        <v>0</v>
      </c>
      <c r="BM298" s="32">
        <f t="shared" si="138"/>
        <v>0</v>
      </c>
      <c r="BN298" s="32">
        <f t="shared" si="139"/>
        <v>1</v>
      </c>
    </row>
    <row r="299" spans="1:66" x14ac:dyDescent="0.2">
      <c r="A299" s="323"/>
      <c r="B299" s="530"/>
      <c r="C299" s="247"/>
      <c r="D299" s="247" t="str">
        <f t="shared" si="129"/>
        <v/>
      </c>
      <c r="E299" s="320" t="str">
        <f t="shared" si="130"/>
        <v>&lt; Error</v>
      </c>
      <c r="F299" s="120">
        <f t="shared" si="112"/>
        <v>0</v>
      </c>
      <c r="G299" s="118">
        <f t="shared" si="113"/>
        <v>287</v>
      </c>
      <c r="H299" s="117"/>
      <c r="I299" s="292"/>
      <c r="J299" s="87"/>
      <c r="K299" s="294"/>
      <c r="L299" s="293"/>
      <c r="M299" s="40"/>
      <c r="N299" s="77"/>
      <c r="O299" s="295"/>
      <c r="P299" s="88"/>
      <c r="Q299" s="88"/>
      <c r="R299" s="104"/>
      <c r="S299" s="730"/>
      <c r="T299" s="88"/>
      <c r="U299" s="88"/>
      <c r="V299" s="88"/>
      <c r="W299" s="89"/>
      <c r="X299" s="87"/>
      <c r="Y299" s="77"/>
      <c r="Z299" s="90"/>
      <c r="AA299" s="96">
        <f t="shared" si="117"/>
        <v>287</v>
      </c>
      <c r="AB299" s="505">
        <f t="shared" si="131"/>
        <v>0</v>
      </c>
      <c r="AC299" s="500">
        <f t="shared" si="118"/>
        <v>0</v>
      </c>
      <c r="AD299" s="159">
        <f t="shared" si="114"/>
        <v>0</v>
      </c>
      <c r="AE299" s="8"/>
      <c r="AF299" s="870" t="str">
        <f t="shared" si="119"/>
        <v xml:space="preserve"> </v>
      </c>
      <c r="AG299" s="32">
        <f t="shared" si="120"/>
        <v>0</v>
      </c>
      <c r="AH299" s="32">
        <f t="shared" si="121"/>
        <v>0</v>
      </c>
      <c r="AR299" s="32">
        <f t="shared" si="122"/>
        <v>0</v>
      </c>
      <c r="AS299" s="32">
        <f t="shared" si="123"/>
        <v>0</v>
      </c>
      <c r="AT299" s="32">
        <f t="shared" si="124"/>
        <v>0</v>
      </c>
      <c r="AU299" s="32">
        <f t="shared" si="125"/>
        <v>0</v>
      </c>
      <c r="AX299" s="254">
        <f t="shared" si="126"/>
        <v>0</v>
      </c>
      <c r="AY299" s="254">
        <f t="shared" si="127"/>
        <v>0</v>
      </c>
      <c r="AZ299" s="32">
        <f t="shared" si="115"/>
        <v>0</v>
      </c>
      <c r="BB299" s="32">
        <f t="shared" si="132"/>
        <v>0</v>
      </c>
      <c r="BC299" s="341">
        <f t="shared" si="133"/>
        <v>0</v>
      </c>
      <c r="BD299" s="95">
        <f t="shared" si="128"/>
        <v>0</v>
      </c>
      <c r="BE299" s="95">
        <f t="shared" si="134"/>
        <v>0</v>
      </c>
      <c r="BF299" s="718">
        <f t="shared" si="116"/>
        <v>0</v>
      </c>
      <c r="BG299" s="79"/>
      <c r="BH299" s="9"/>
      <c r="BJ299" s="32">
        <f t="shared" si="135"/>
        <v>0</v>
      </c>
      <c r="BK299" s="32">
        <f t="shared" si="136"/>
        <v>1</v>
      </c>
      <c r="BL299" s="32">
        <f t="shared" si="137"/>
        <v>0</v>
      </c>
      <c r="BM299" s="32">
        <f t="shared" si="138"/>
        <v>0</v>
      </c>
      <c r="BN299" s="32">
        <f t="shared" si="139"/>
        <v>1</v>
      </c>
    </row>
    <row r="300" spans="1:66" x14ac:dyDescent="0.2">
      <c r="A300" s="323"/>
      <c r="B300" s="530"/>
      <c r="C300" s="247"/>
      <c r="D300" s="247" t="str">
        <f t="shared" si="129"/>
        <v/>
      </c>
      <c r="E300" s="320" t="str">
        <f t="shared" si="130"/>
        <v>&lt; Error</v>
      </c>
      <c r="F300" s="120">
        <f t="shared" si="112"/>
        <v>0</v>
      </c>
      <c r="G300" s="118">
        <f t="shared" si="113"/>
        <v>288</v>
      </c>
      <c r="H300" s="117"/>
      <c r="I300" s="292"/>
      <c r="J300" s="87"/>
      <c r="K300" s="294"/>
      <c r="L300" s="293"/>
      <c r="M300" s="40"/>
      <c r="N300" s="77"/>
      <c r="O300" s="295"/>
      <c r="P300" s="88"/>
      <c r="Q300" s="88"/>
      <c r="R300" s="104"/>
      <c r="S300" s="730"/>
      <c r="T300" s="88"/>
      <c r="U300" s="88"/>
      <c r="V300" s="88"/>
      <c r="W300" s="89"/>
      <c r="X300" s="87"/>
      <c r="Y300" s="77"/>
      <c r="Z300" s="90"/>
      <c r="AA300" s="96">
        <f t="shared" si="117"/>
        <v>288</v>
      </c>
      <c r="AB300" s="505">
        <f t="shared" si="131"/>
        <v>0</v>
      </c>
      <c r="AC300" s="500">
        <f t="shared" si="118"/>
        <v>0</v>
      </c>
      <c r="AD300" s="159">
        <f t="shared" si="114"/>
        <v>0</v>
      </c>
      <c r="AE300" s="8"/>
      <c r="AF300" s="870" t="str">
        <f t="shared" si="119"/>
        <v xml:space="preserve"> </v>
      </c>
      <c r="AG300" s="32">
        <f t="shared" si="120"/>
        <v>0</v>
      </c>
      <c r="AH300" s="32">
        <f t="shared" si="121"/>
        <v>0</v>
      </c>
      <c r="AR300" s="32">
        <f t="shared" si="122"/>
        <v>0</v>
      </c>
      <c r="AS300" s="32">
        <f t="shared" si="123"/>
        <v>0</v>
      </c>
      <c r="AT300" s="32">
        <f t="shared" si="124"/>
        <v>0</v>
      </c>
      <c r="AU300" s="32">
        <f t="shared" si="125"/>
        <v>0</v>
      </c>
      <c r="AX300" s="254">
        <f t="shared" si="126"/>
        <v>0</v>
      </c>
      <c r="AY300" s="254">
        <f t="shared" si="127"/>
        <v>0</v>
      </c>
      <c r="AZ300" s="32">
        <f t="shared" si="115"/>
        <v>0</v>
      </c>
      <c r="BB300" s="32">
        <f t="shared" si="132"/>
        <v>0</v>
      </c>
      <c r="BC300" s="341">
        <f t="shared" si="133"/>
        <v>0</v>
      </c>
      <c r="BD300" s="95">
        <f t="shared" si="128"/>
        <v>0</v>
      </c>
      <c r="BE300" s="95">
        <f t="shared" si="134"/>
        <v>0</v>
      </c>
      <c r="BF300" s="718">
        <f t="shared" si="116"/>
        <v>0</v>
      </c>
      <c r="BG300" s="79"/>
      <c r="BH300" s="9"/>
      <c r="BJ300" s="32">
        <f t="shared" si="135"/>
        <v>0</v>
      </c>
      <c r="BK300" s="32">
        <f t="shared" si="136"/>
        <v>1</v>
      </c>
      <c r="BL300" s="32">
        <f t="shared" si="137"/>
        <v>0</v>
      </c>
      <c r="BM300" s="32">
        <f t="shared" si="138"/>
        <v>0</v>
      </c>
      <c r="BN300" s="32">
        <f t="shared" si="139"/>
        <v>1</v>
      </c>
    </row>
    <row r="301" spans="1:66" x14ac:dyDescent="0.2">
      <c r="A301" s="323"/>
      <c r="B301" s="530"/>
      <c r="C301" s="247"/>
      <c r="D301" s="247" t="str">
        <f t="shared" si="129"/>
        <v/>
      </c>
      <c r="E301" s="320" t="str">
        <f t="shared" si="130"/>
        <v>&lt; Error</v>
      </c>
      <c r="F301" s="120">
        <f t="shared" si="112"/>
        <v>0</v>
      </c>
      <c r="G301" s="118">
        <f t="shared" si="113"/>
        <v>289</v>
      </c>
      <c r="H301" s="117"/>
      <c r="I301" s="292"/>
      <c r="J301" s="87"/>
      <c r="K301" s="294"/>
      <c r="L301" s="293"/>
      <c r="M301" s="40"/>
      <c r="N301" s="77"/>
      <c r="O301" s="295"/>
      <c r="P301" s="88"/>
      <c r="Q301" s="88"/>
      <c r="R301" s="104"/>
      <c r="S301" s="730"/>
      <c r="T301" s="88"/>
      <c r="U301" s="88"/>
      <c r="V301" s="88"/>
      <c r="W301" s="89"/>
      <c r="X301" s="87"/>
      <c r="Y301" s="77"/>
      <c r="Z301" s="90"/>
      <c r="AA301" s="96">
        <f t="shared" si="117"/>
        <v>289</v>
      </c>
      <c r="AB301" s="505">
        <f t="shared" si="131"/>
        <v>0</v>
      </c>
      <c r="AC301" s="500">
        <f t="shared" si="118"/>
        <v>0</v>
      </c>
      <c r="AD301" s="159">
        <f t="shared" si="114"/>
        <v>0</v>
      </c>
      <c r="AE301" s="8"/>
      <c r="AF301" s="870" t="str">
        <f t="shared" si="119"/>
        <v xml:space="preserve"> </v>
      </c>
      <c r="AG301" s="32">
        <f t="shared" si="120"/>
        <v>0</v>
      </c>
      <c r="AH301" s="32">
        <f t="shared" si="121"/>
        <v>0</v>
      </c>
      <c r="AR301" s="32">
        <f t="shared" si="122"/>
        <v>0</v>
      </c>
      <c r="AS301" s="32">
        <f t="shared" si="123"/>
        <v>0</v>
      </c>
      <c r="AT301" s="32">
        <f t="shared" si="124"/>
        <v>0</v>
      </c>
      <c r="AU301" s="32">
        <f t="shared" si="125"/>
        <v>0</v>
      </c>
      <c r="AX301" s="254">
        <f t="shared" si="126"/>
        <v>0</v>
      </c>
      <c r="AY301" s="254">
        <f t="shared" si="127"/>
        <v>0</v>
      </c>
      <c r="AZ301" s="32">
        <f t="shared" si="115"/>
        <v>0</v>
      </c>
      <c r="BB301" s="32">
        <f t="shared" si="132"/>
        <v>0</v>
      </c>
      <c r="BC301" s="341">
        <f t="shared" si="133"/>
        <v>0</v>
      </c>
      <c r="BD301" s="95">
        <f t="shared" si="128"/>
        <v>0</v>
      </c>
      <c r="BE301" s="95">
        <f t="shared" si="134"/>
        <v>0</v>
      </c>
      <c r="BF301" s="718">
        <f t="shared" si="116"/>
        <v>0</v>
      </c>
      <c r="BG301" s="79"/>
      <c r="BH301" s="9"/>
      <c r="BJ301" s="32">
        <f t="shared" si="135"/>
        <v>0</v>
      </c>
      <c r="BK301" s="32">
        <f t="shared" si="136"/>
        <v>1</v>
      </c>
      <c r="BL301" s="32">
        <f t="shared" si="137"/>
        <v>0</v>
      </c>
      <c r="BM301" s="32">
        <f t="shared" si="138"/>
        <v>0</v>
      </c>
      <c r="BN301" s="32">
        <f t="shared" si="139"/>
        <v>1</v>
      </c>
    </row>
    <row r="302" spans="1:66" x14ac:dyDescent="0.2">
      <c r="A302" s="323"/>
      <c r="B302" s="530"/>
      <c r="C302" s="247"/>
      <c r="D302" s="247" t="str">
        <f t="shared" si="129"/>
        <v/>
      </c>
      <c r="E302" s="320" t="str">
        <f t="shared" si="130"/>
        <v>&lt; Error</v>
      </c>
      <c r="F302" s="120">
        <f t="shared" si="112"/>
        <v>0</v>
      </c>
      <c r="G302" s="118">
        <f t="shared" si="113"/>
        <v>290</v>
      </c>
      <c r="H302" s="117"/>
      <c r="I302" s="292"/>
      <c r="J302" s="87"/>
      <c r="K302" s="294"/>
      <c r="L302" s="293"/>
      <c r="M302" s="40"/>
      <c r="N302" s="77"/>
      <c r="O302" s="295"/>
      <c r="P302" s="88"/>
      <c r="Q302" s="88"/>
      <c r="R302" s="104"/>
      <c r="S302" s="730"/>
      <c r="T302" s="88"/>
      <c r="U302" s="88"/>
      <c r="V302" s="88"/>
      <c r="W302" s="89"/>
      <c r="X302" s="87"/>
      <c r="Y302" s="77"/>
      <c r="Z302" s="90"/>
      <c r="AA302" s="96">
        <f t="shared" si="117"/>
        <v>290</v>
      </c>
      <c r="AB302" s="505">
        <f t="shared" si="131"/>
        <v>0</v>
      </c>
      <c r="AC302" s="500">
        <f t="shared" si="118"/>
        <v>0</v>
      </c>
      <c r="AD302" s="159">
        <f t="shared" si="114"/>
        <v>0</v>
      </c>
      <c r="AE302" s="8"/>
      <c r="AF302" s="870" t="str">
        <f t="shared" si="119"/>
        <v xml:space="preserve"> </v>
      </c>
      <c r="AG302" s="32">
        <f t="shared" si="120"/>
        <v>0</v>
      </c>
      <c r="AH302" s="32">
        <f t="shared" si="121"/>
        <v>0</v>
      </c>
      <c r="AR302" s="32">
        <f t="shared" si="122"/>
        <v>0</v>
      </c>
      <c r="AS302" s="32">
        <f t="shared" si="123"/>
        <v>0</v>
      </c>
      <c r="AT302" s="32">
        <f t="shared" si="124"/>
        <v>0</v>
      </c>
      <c r="AU302" s="32">
        <f t="shared" si="125"/>
        <v>0</v>
      </c>
      <c r="AX302" s="254">
        <f t="shared" si="126"/>
        <v>0</v>
      </c>
      <c r="AY302" s="254">
        <f t="shared" si="127"/>
        <v>0</v>
      </c>
      <c r="AZ302" s="32">
        <f t="shared" si="115"/>
        <v>0</v>
      </c>
      <c r="BB302" s="32">
        <f t="shared" si="132"/>
        <v>0</v>
      </c>
      <c r="BC302" s="341">
        <f t="shared" si="133"/>
        <v>0</v>
      </c>
      <c r="BD302" s="95">
        <f t="shared" si="128"/>
        <v>0</v>
      </c>
      <c r="BE302" s="95">
        <f t="shared" si="134"/>
        <v>0</v>
      </c>
      <c r="BF302" s="718">
        <f t="shared" si="116"/>
        <v>0</v>
      </c>
      <c r="BG302" s="79"/>
      <c r="BH302" s="9"/>
      <c r="BJ302" s="32">
        <f t="shared" si="135"/>
        <v>0</v>
      </c>
      <c r="BK302" s="32">
        <f t="shared" si="136"/>
        <v>1</v>
      </c>
      <c r="BL302" s="32">
        <f t="shared" si="137"/>
        <v>0</v>
      </c>
      <c r="BM302" s="32">
        <f t="shared" si="138"/>
        <v>0</v>
      </c>
      <c r="BN302" s="32">
        <f t="shared" si="139"/>
        <v>1</v>
      </c>
    </row>
    <row r="303" spans="1:66" x14ac:dyDescent="0.2">
      <c r="A303" s="323"/>
      <c r="B303" s="530"/>
      <c r="C303" s="247"/>
      <c r="D303" s="247" t="str">
        <f t="shared" si="129"/>
        <v/>
      </c>
      <c r="E303" s="320" t="str">
        <f t="shared" si="130"/>
        <v>&lt; Error</v>
      </c>
      <c r="F303" s="120">
        <f t="shared" si="112"/>
        <v>0</v>
      </c>
      <c r="G303" s="118">
        <f t="shared" si="113"/>
        <v>291</v>
      </c>
      <c r="H303" s="117"/>
      <c r="I303" s="292"/>
      <c r="J303" s="87"/>
      <c r="K303" s="294"/>
      <c r="L303" s="293"/>
      <c r="M303" s="40"/>
      <c r="N303" s="77"/>
      <c r="O303" s="295"/>
      <c r="P303" s="88"/>
      <c r="Q303" s="88"/>
      <c r="R303" s="104"/>
      <c r="S303" s="730"/>
      <c r="T303" s="88"/>
      <c r="U303" s="88"/>
      <c r="V303" s="88"/>
      <c r="W303" s="89"/>
      <c r="X303" s="87"/>
      <c r="Y303" s="77"/>
      <c r="Z303" s="90"/>
      <c r="AA303" s="96">
        <f t="shared" si="117"/>
        <v>291</v>
      </c>
      <c r="AB303" s="505">
        <f t="shared" si="131"/>
        <v>0</v>
      </c>
      <c r="AC303" s="500">
        <f t="shared" si="118"/>
        <v>0</v>
      </c>
      <c r="AD303" s="159">
        <f t="shared" si="114"/>
        <v>0</v>
      </c>
      <c r="AE303" s="8"/>
      <c r="AF303" s="870" t="str">
        <f t="shared" si="119"/>
        <v xml:space="preserve"> </v>
      </c>
      <c r="AG303" s="32">
        <f t="shared" si="120"/>
        <v>0</v>
      </c>
      <c r="AH303" s="32">
        <f t="shared" si="121"/>
        <v>0</v>
      </c>
      <c r="AR303" s="32">
        <f t="shared" si="122"/>
        <v>0</v>
      </c>
      <c r="AS303" s="32">
        <f t="shared" si="123"/>
        <v>0</v>
      </c>
      <c r="AT303" s="32">
        <f t="shared" si="124"/>
        <v>0</v>
      </c>
      <c r="AU303" s="32">
        <f t="shared" si="125"/>
        <v>0</v>
      </c>
      <c r="AX303" s="254">
        <f t="shared" si="126"/>
        <v>0</v>
      </c>
      <c r="AY303" s="254">
        <f t="shared" si="127"/>
        <v>0</v>
      </c>
      <c r="AZ303" s="32">
        <f t="shared" si="115"/>
        <v>0</v>
      </c>
      <c r="BB303" s="32">
        <f t="shared" si="132"/>
        <v>0</v>
      </c>
      <c r="BC303" s="341">
        <f t="shared" si="133"/>
        <v>0</v>
      </c>
      <c r="BD303" s="95">
        <f t="shared" si="128"/>
        <v>0</v>
      </c>
      <c r="BE303" s="95">
        <f t="shared" si="134"/>
        <v>0</v>
      </c>
      <c r="BF303" s="718">
        <f t="shared" si="116"/>
        <v>0</v>
      </c>
      <c r="BG303" s="79"/>
      <c r="BH303" s="9"/>
      <c r="BJ303" s="32">
        <f t="shared" si="135"/>
        <v>0</v>
      </c>
      <c r="BK303" s="32">
        <f t="shared" si="136"/>
        <v>1</v>
      </c>
      <c r="BL303" s="32">
        <f t="shared" si="137"/>
        <v>0</v>
      </c>
      <c r="BM303" s="32">
        <f t="shared" si="138"/>
        <v>0</v>
      </c>
      <c r="BN303" s="32">
        <f t="shared" si="139"/>
        <v>1</v>
      </c>
    </row>
    <row r="304" spans="1:66" x14ac:dyDescent="0.2">
      <c r="A304" s="323"/>
      <c r="B304" s="530"/>
      <c r="C304" s="247"/>
      <c r="D304" s="247" t="str">
        <f t="shared" si="129"/>
        <v/>
      </c>
      <c r="E304" s="320" t="str">
        <f t="shared" si="130"/>
        <v>&lt; Error</v>
      </c>
      <c r="F304" s="120">
        <f t="shared" si="112"/>
        <v>0</v>
      </c>
      <c r="G304" s="118">
        <f t="shared" si="113"/>
        <v>292</v>
      </c>
      <c r="H304" s="117"/>
      <c r="I304" s="292"/>
      <c r="J304" s="87"/>
      <c r="K304" s="294"/>
      <c r="L304" s="293"/>
      <c r="M304" s="40"/>
      <c r="N304" s="77"/>
      <c r="O304" s="295"/>
      <c r="P304" s="88"/>
      <c r="Q304" s="88"/>
      <c r="R304" s="104"/>
      <c r="S304" s="730"/>
      <c r="T304" s="88"/>
      <c r="U304" s="88"/>
      <c r="V304" s="88"/>
      <c r="W304" s="89"/>
      <c r="X304" s="87"/>
      <c r="Y304" s="77"/>
      <c r="Z304" s="90"/>
      <c r="AA304" s="96">
        <f t="shared" si="117"/>
        <v>292</v>
      </c>
      <c r="AB304" s="505">
        <f t="shared" si="131"/>
        <v>0</v>
      </c>
      <c r="AC304" s="500">
        <f t="shared" si="118"/>
        <v>0</v>
      </c>
      <c r="AD304" s="159">
        <f t="shared" si="114"/>
        <v>0</v>
      </c>
      <c r="AE304" s="8"/>
      <c r="AF304" s="870" t="str">
        <f t="shared" si="119"/>
        <v xml:space="preserve"> </v>
      </c>
      <c r="AG304" s="32">
        <f t="shared" si="120"/>
        <v>0</v>
      </c>
      <c r="AH304" s="32">
        <f t="shared" si="121"/>
        <v>0</v>
      </c>
      <c r="AR304" s="32">
        <f t="shared" si="122"/>
        <v>0</v>
      </c>
      <c r="AS304" s="32">
        <f t="shared" si="123"/>
        <v>0</v>
      </c>
      <c r="AT304" s="32">
        <f t="shared" si="124"/>
        <v>0</v>
      </c>
      <c r="AU304" s="32">
        <f t="shared" si="125"/>
        <v>0</v>
      </c>
      <c r="AX304" s="254">
        <f t="shared" si="126"/>
        <v>0</v>
      </c>
      <c r="AY304" s="254">
        <f t="shared" si="127"/>
        <v>0</v>
      </c>
      <c r="AZ304" s="32">
        <f t="shared" si="115"/>
        <v>0</v>
      </c>
      <c r="BB304" s="32">
        <f t="shared" si="132"/>
        <v>0</v>
      </c>
      <c r="BC304" s="341">
        <f t="shared" si="133"/>
        <v>0</v>
      </c>
      <c r="BD304" s="95">
        <f t="shared" si="128"/>
        <v>0</v>
      </c>
      <c r="BE304" s="95">
        <f t="shared" si="134"/>
        <v>0</v>
      </c>
      <c r="BF304" s="718">
        <f t="shared" si="116"/>
        <v>0</v>
      </c>
      <c r="BG304" s="79"/>
      <c r="BH304" s="9"/>
      <c r="BJ304" s="32">
        <f t="shared" si="135"/>
        <v>0</v>
      </c>
      <c r="BK304" s="32">
        <f t="shared" si="136"/>
        <v>1</v>
      </c>
      <c r="BL304" s="32">
        <f t="shared" si="137"/>
        <v>0</v>
      </c>
      <c r="BM304" s="32">
        <f t="shared" si="138"/>
        <v>0</v>
      </c>
      <c r="BN304" s="32">
        <f t="shared" si="139"/>
        <v>1</v>
      </c>
    </row>
    <row r="305" spans="1:66" x14ac:dyDescent="0.2">
      <c r="A305" s="323"/>
      <c r="B305" s="530"/>
      <c r="C305" s="247"/>
      <c r="D305" s="247" t="str">
        <f t="shared" si="129"/>
        <v/>
      </c>
      <c r="E305" s="320" t="str">
        <f t="shared" si="130"/>
        <v>&lt; Error</v>
      </c>
      <c r="F305" s="120">
        <f t="shared" si="112"/>
        <v>0</v>
      </c>
      <c r="G305" s="118">
        <f t="shared" si="113"/>
        <v>293</v>
      </c>
      <c r="H305" s="117"/>
      <c r="I305" s="292"/>
      <c r="J305" s="87"/>
      <c r="K305" s="294"/>
      <c r="L305" s="293"/>
      <c r="M305" s="40"/>
      <c r="N305" s="77"/>
      <c r="O305" s="295"/>
      <c r="P305" s="88"/>
      <c r="Q305" s="88"/>
      <c r="R305" s="104"/>
      <c r="S305" s="730"/>
      <c r="T305" s="88"/>
      <c r="U305" s="88"/>
      <c r="V305" s="88"/>
      <c r="W305" s="89"/>
      <c r="X305" s="87"/>
      <c r="Y305" s="77"/>
      <c r="Z305" s="90"/>
      <c r="AA305" s="96">
        <f t="shared" si="117"/>
        <v>293</v>
      </c>
      <c r="AB305" s="505">
        <f t="shared" si="131"/>
        <v>0</v>
      </c>
      <c r="AC305" s="500">
        <f t="shared" si="118"/>
        <v>0</v>
      </c>
      <c r="AD305" s="159">
        <f t="shared" si="114"/>
        <v>0</v>
      </c>
      <c r="AE305" s="8"/>
      <c r="AF305" s="870" t="str">
        <f t="shared" si="119"/>
        <v xml:space="preserve"> </v>
      </c>
      <c r="AG305" s="32">
        <f t="shared" si="120"/>
        <v>0</v>
      </c>
      <c r="AH305" s="32">
        <f t="shared" si="121"/>
        <v>0</v>
      </c>
      <c r="AR305" s="32">
        <f t="shared" si="122"/>
        <v>0</v>
      </c>
      <c r="AS305" s="32">
        <f t="shared" si="123"/>
        <v>0</v>
      </c>
      <c r="AT305" s="32">
        <f t="shared" si="124"/>
        <v>0</v>
      </c>
      <c r="AU305" s="32">
        <f t="shared" si="125"/>
        <v>0</v>
      </c>
      <c r="AX305" s="254">
        <f t="shared" si="126"/>
        <v>0</v>
      </c>
      <c r="AY305" s="254">
        <f t="shared" si="127"/>
        <v>0</v>
      </c>
      <c r="AZ305" s="32">
        <f t="shared" si="115"/>
        <v>0</v>
      </c>
      <c r="BB305" s="32">
        <f t="shared" si="132"/>
        <v>0</v>
      </c>
      <c r="BC305" s="341">
        <f t="shared" si="133"/>
        <v>0</v>
      </c>
      <c r="BD305" s="95">
        <f t="shared" si="128"/>
        <v>0</v>
      </c>
      <c r="BE305" s="95">
        <f t="shared" si="134"/>
        <v>0</v>
      </c>
      <c r="BF305" s="718">
        <f t="shared" si="116"/>
        <v>0</v>
      </c>
      <c r="BG305" s="79"/>
      <c r="BH305" s="9"/>
      <c r="BJ305" s="32">
        <f t="shared" si="135"/>
        <v>0</v>
      </c>
      <c r="BK305" s="32">
        <f t="shared" si="136"/>
        <v>1</v>
      </c>
      <c r="BL305" s="32">
        <f t="shared" si="137"/>
        <v>0</v>
      </c>
      <c r="BM305" s="32">
        <f t="shared" si="138"/>
        <v>0</v>
      </c>
      <c r="BN305" s="32">
        <f t="shared" si="139"/>
        <v>1</v>
      </c>
    </row>
    <row r="306" spans="1:66" x14ac:dyDescent="0.2">
      <c r="A306" s="323"/>
      <c r="B306" s="530"/>
      <c r="C306" s="247"/>
      <c r="D306" s="247" t="str">
        <f t="shared" si="129"/>
        <v/>
      </c>
      <c r="E306" s="320" t="str">
        <f t="shared" si="130"/>
        <v>&lt; Error</v>
      </c>
      <c r="F306" s="120">
        <f t="shared" si="112"/>
        <v>0</v>
      </c>
      <c r="G306" s="118">
        <f t="shared" si="113"/>
        <v>294</v>
      </c>
      <c r="H306" s="117"/>
      <c r="I306" s="292"/>
      <c r="J306" s="87"/>
      <c r="K306" s="294"/>
      <c r="L306" s="293"/>
      <c r="M306" s="40"/>
      <c r="N306" s="77"/>
      <c r="O306" s="295"/>
      <c r="P306" s="88"/>
      <c r="Q306" s="88"/>
      <c r="R306" s="104"/>
      <c r="S306" s="730"/>
      <c r="T306" s="88"/>
      <c r="U306" s="88"/>
      <c r="V306" s="88"/>
      <c r="W306" s="89"/>
      <c r="X306" s="87"/>
      <c r="Y306" s="77"/>
      <c r="Z306" s="90"/>
      <c r="AA306" s="96">
        <f t="shared" si="117"/>
        <v>294</v>
      </c>
      <c r="AB306" s="505">
        <f t="shared" si="131"/>
        <v>0</v>
      </c>
      <c r="AC306" s="500">
        <f t="shared" si="118"/>
        <v>0</v>
      </c>
      <c r="AD306" s="159">
        <f t="shared" si="114"/>
        <v>0</v>
      </c>
      <c r="AE306" s="8"/>
      <c r="AF306" s="870" t="str">
        <f t="shared" si="119"/>
        <v xml:space="preserve"> </v>
      </c>
      <c r="AG306" s="32">
        <f t="shared" si="120"/>
        <v>0</v>
      </c>
      <c r="AH306" s="32">
        <f t="shared" si="121"/>
        <v>0</v>
      </c>
      <c r="AR306" s="32">
        <f t="shared" si="122"/>
        <v>0</v>
      </c>
      <c r="AS306" s="32">
        <f t="shared" si="123"/>
        <v>0</v>
      </c>
      <c r="AT306" s="32">
        <f t="shared" si="124"/>
        <v>0</v>
      </c>
      <c r="AU306" s="32">
        <f t="shared" si="125"/>
        <v>0</v>
      </c>
      <c r="AX306" s="254">
        <f t="shared" si="126"/>
        <v>0</v>
      </c>
      <c r="AY306" s="254">
        <f t="shared" si="127"/>
        <v>0</v>
      </c>
      <c r="AZ306" s="32">
        <f t="shared" si="115"/>
        <v>0</v>
      </c>
      <c r="BB306" s="32">
        <f t="shared" si="132"/>
        <v>0</v>
      </c>
      <c r="BC306" s="341">
        <f t="shared" si="133"/>
        <v>0</v>
      </c>
      <c r="BD306" s="95">
        <f t="shared" si="128"/>
        <v>0</v>
      </c>
      <c r="BE306" s="95">
        <f t="shared" si="134"/>
        <v>0</v>
      </c>
      <c r="BF306" s="718">
        <f t="shared" si="116"/>
        <v>0</v>
      </c>
      <c r="BG306" s="79"/>
      <c r="BH306" s="9"/>
      <c r="BJ306" s="32">
        <f t="shared" si="135"/>
        <v>0</v>
      </c>
      <c r="BK306" s="32">
        <f t="shared" si="136"/>
        <v>1</v>
      </c>
      <c r="BL306" s="32">
        <f t="shared" si="137"/>
        <v>0</v>
      </c>
      <c r="BM306" s="32">
        <f t="shared" si="138"/>
        <v>0</v>
      </c>
      <c r="BN306" s="32">
        <f t="shared" si="139"/>
        <v>1</v>
      </c>
    </row>
    <row r="307" spans="1:66" x14ac:dyDescent="0.2">
      <c r="A307" s="323"/>
      <c r="B307" s="530"/>
      <c r="C307" s="247"/>
      <c r="D307" s="247" t="str">
        <f t="shared" si="129"/>
        <v/>
      </c>
      <c r="E307" s="320" t="str">
        <f t="shared" si="130"/>
        <v>&lt; Error</v>
      </c>
      <c r="F307" s="120">
        <f t="shared" si="112"/>
        <v>0</v>
      </c>
      <c r="G307" s="118">
        <f t="shared" si="113"/>
        <v>295</v>
      </c>
      <c r="H307" s="117"/>
      <c r="I307" s="292"/>
      <c r="J307" s="87"/>
      <c r="K307" s="294"/>
      <c r="L307" s="293"/>
      <c r="M307" s="40"/>
      <c r="N307" s="77"/>
      <c r="O307" s="295"/>
      <c r="P307" s="88"/>
      <c r="Q307" s="88"/>
      <c r="R307" s="104"/>
      <c r="S307" s="730"/>
      <c r="T307" s="88"/>
      <c r="U307" s="88"/>
      <c r="V307" s="88"/>
      <c r="W307" s="89"/>
      <c r="X307" s="87"/>
      <c r="Y307" s="77"/>
      <c r="Z307" s="90"/>
      <c r="AA307" s="96">
        <f t="shared" si="117"/>
        <v>295</v>
      </c>
      <c r="AB307" s="505">
        <f t="shared" si="131"/>
        <v>0</v>
      </c>
      <c r="AC307" s="500">
        <f t="shared" si="118"/>
        <v>0</v>
      </c>
      <c r="AD307" s="159">
        <f t="shared" si="114"/>
        <v>0</v>
      </c>
      <c r="AE307" s="8"/>
      <c r="AF307" s="870" t="str">
        <f t="shared" si="119"/>
        <v xml:space="preserve"> </v>
      </c>
      <c r="AG307" s="32">
        <f t="shared" si="120"/>
        <v>0</v>
      </c>
      <c r="AH307" s="32">
        <f t="shared" si="121"/>
        <v>0</v>
      </c>
      <c r="AR307" s="32">
        <f t="shared" si="122"/>
        <v>0</v>
      </c>
      <c r="AS307" s="32">
        <f t="shared" si="123"/>
        <v>0</v>
      </c>
      <c r="AT307" s="32">
        <f t="shared" si="124"/>
        <v>0</v>
      </c>
      <c r="AU307" s="32">
        <f t="shared" si="125"/>
        <v>0</v>
      </c>
      <c r="AX307" s="254">
        <f t="shared" si="126"/>
        <v>0</v>
      </c>
      <c r="AY307" s="254">
        <f t="shared" si="127"/>
        <v>0</v>
      </c>
      <c r="AZ307" s="32">
        <f t="shared" si="115"/>
        <v>0</v>
      </c>
      <c r="BB307" s="32">
        <f t="shared" si="132"/>
        <v>0</v>
      </c>
      <c r="BC307" s="341">
        <f t="shared" si="133"/>
        <v>0</v>
      </c>
      <c r="BD307" s="95">
        <f t="shared" si="128"/>
        <v>0</v>
      </c>
      <c r="BE307" s="95">
        <f t="shared" si="134"/>
        <v>0</v>
      </c>
      <c r="BF307" s="718">
        <f t="shared" si="116"/>
        <v>0</v>
      </c>
      <c r="BG307" s="79"/>
      <c r="BH307" s="9"/>
      <c r="BJ307" s="32">
        <f t="shared" si="135"/>
        <v>0</v>
      </c>
      <c r="BK307" s="32">
        <f t="shared" si="136"/>
        <v>1</v>
      </c>
      <c r="BL307" s="32">
        <f t="shared" si="137"/>
        <v>0</v>
      </c>
      <c r="BM307" s="32">
        <f t="shared" si="138"/>
        <v>0</v>
      </c>
      <c r="BN307" s="32">
        <f t="shared" si="139"/>
        <v>1</v>
      </c>
    </row>
    <row r="308" spans="1:66" x14ac:dyDescent="0.2">
      <c r="A308" s="323"/>
      <c r="B308" s="530"/>
      <c r="C308" s="247"/>
      <c r="D308" s="247" t="str">
        <f t="shared" si="129"/>
        <v/>
      </c>
      <c r="E308" s="320" t="str">
        <f t="shared" si="130"/>
        <v>&lt; Error</v>
      </c>
      <c r="F308" s="120">
        <f t="shared" si="112"/>
        <v>0</v>
      </c>
      <c r="G308" s="118">
        <f t="shared" si="113"/>
        <v>296</v>
      </c>
      <c r="H308" s="117"/>
      <c r="I308" s="292"/>
      <c r="J308" s="87"/>
      <c r="K308" s="294"/>
      <c r="L308" s="293"/>
      <c r="M308" s="40"/>
      <c r="N308" s="77"/>
      <c r="O308" s="295"/>
      <c r="P308" s="88"/>
      <c r="Q308" s="88"/>
      <c r="R308" s="104"/>
      <c r="S308" s="730"/>
      <c r="T308" s="88"/>
      <c r="U308" s="88"/>
      <c r="V308" s="88"/>
      <c r="W308" s="89"/>
      <c r="X308" s="87"/>
      <c r="Y308" s="77"/>
      <c r="Z308" s="90"/>
      <c r="AA308" s="96">
        <f t="shared" si="117"/>
        <v>296</v>
      </c>
      <c r="AB308" s="505">
        <f t="shared" si="131"/>
        <v>0</v>
      </c>
      <c r="AC308" s="500">
        <f t="shared" si="118"/>
        <v>0</v>
      </c>
      <c r="AD308" s="159">
        <f t="shared" si="114"/>
        <v>0</v>
      </c>
      <c r="AE308" s="8"/>
      <c r="AF308" s="870" t="str">
        <f t="shared" si="119"/>
        <v xml:space="preserve"> </v>
      </c>
      <c r="AG308" s="32">
        <f t="shared" si="120"/>
        <v>0</v>
      </c>
      <c r="AH308" s="32">
        <f t="shared" si="121"/>
        <v>0</v>
      </c>
      <c r="AR308" s="32">
        <f t="shared" si="122"/>
        <v>0</v>
      </c>
      <c r="AS308" s="32">
        <f t="shared" si="123"/>
        <v>0</v>
      </c>
      <c r="AT308" s="32">
        <f t="shared" si="124"/>
        <v>0</v>
      </c>
      <c r="AU308" s="32">
        <f t="shared" si="125"/>
        <v>0</v>
      </c>
      <c r="AX308" s="254">
        <f t="shared" si="126"/>
        <v>0</v>
      </c>
      <c r="AY308" s="254">
        <f t="shared" si="127"/>
        <v>0</v>
      </c>
      <c r="AZ308" s="32">
        <f t="shared" si="115"/>
        <v>0</v>
      </c>
      <c r="BB308" s="32">
        <f t="shared" si="132"/>
        <v>0</v>
      </c>
      <c r="BC308" s="341">
        <f t="shared" si="133"/>
        <v>0</v>
      </c>
      <c r="BD308" s="95">
        <f t="shared" si="128"/>
        <v>0</v>
      </c>
      <c r="BE308" s="95">
        <f t="shared" si="134"/>
        <v>0</v>
      </c>
      <c r="BF308" s="718">
        <f t="shared" si="116"/>
        <v>0</v>
      </c>
      <c r="BG308" s="79"/>
      <c r="BH308" s="9"/>
      <c r="BJ308" s="32">
        <f t="shared" si="135"/>
        <v>0</v>
      </c>
      <c r="BK308" s="32">
        <f t="shared" si="136"/>
        <v>1</v>
      </c>
      <c r="BL308" s="32">
        <f t="shared" si="137"/>
        <v>0</v>
      </c>
      <c r="BM308" s="32">
        <f t="shared" si="138"/>
        <v>0</v>
      </c>
      <c r="BN308" s="32">
        <f t="shared" si="139"/>
        <v>1</v>
      </c>
    </row>
    <row r="309" spans="1:66" x14ac:dyDescent="0.2">
      <c r="A309" s="323"/>
      <c r="B309" s="530"/>
      <c r="C309" s="247"/>
      <c r="D309" s="247" t="str">
        <f t="shared" si="129"/>
        <v/>
      </c>
      <c r="E309" s="320" t="str">
        <f t="shared" si="130"/>
        <v>&lt; Error</v>
      </c>
      <c r="F309" s="120">
        <f t="shared" si="112"/>
        <v>0</v>
      </c>
      <c r="G309" s="118">
        <f t="shared" si="113"/>
        <v>297</v>
      </c>
      <c r="H309" s="117"/>
      <c r="I309" s="292"/>
      <c r="J309" s="87"/>
      <c r="K309" s="294"/>
      <c r="L309" s="293"/>
      <c r="M309" s="40"/>
      <c r="N309" s="77"/>
      <c r="O309" s="295"/>
      <c r="P309" s="88"/>
      <c r="Q309" s="88"/>
      <c r="R309" s="104"/>
      <c r="S309" s="730"/>
      <c r="T309" s="88"/>
      <c r="U309" s="88"/>
      <c r="V309" s="88"/>
      <c r="W309" s="89"/>
      <c r="X309" s="87"/>
      <c r="Y309" s="77"/>
      <c r="Z309" s="90"/>
      <c r="AA309" s="96">
        <f t="shared" si="117"/>
        <v>297</v>
      </c>
      <c r="AB309" s="505">
        <f t="shared" si="131"/>
        <v>0</v>
      </c>
      <c r="AC309" s="500">
        <f t="shared" si="118"/>
        <v>0</v>
      </c>
      <c r="AD309" s="159">
        <f t="shared" si="114"/>
        <v>0</v>
      </c>
      <c r="AE309" s="8"/>
      <c r="AF309" s="870" t="str">
        <f t="shared" si="119"/>
        <v xml:space="preserve"> </v>
      </c>
      <c r="AG309" s="32">
        <f t="shared" si="120"/>
        <v>0</v>
      </c>
      <c r="AH309" s="32">
        <f t="shared" si="121"/>
        <v>0</v>
      </c>
      <c r="AR309" s="32">
        <f t="shared" si="122"/>
        <v>0</v>
      </c>
      <c r="AS309" s="32">
        <f t="shared" si="123"/>
        <v>0</v>
      </c>
      <c r="AT309" s="32">
        <f t="shared" si="124"/>
        <v>0</v>
      </c>
      <c r="AU309" s="32">
        <f t="shared" si="125"/>
        <v>0</v>
      </c>
      <c r="AX309" s="254">
        <f t="shared" si="126"/>
        <v>0</v>
      </c>
      <c r="AY309" s="254">
        <f t="shared" si="127"/>
        <v>0</v>
      </c>
      <c r="AZ309" s="32">
        <f t="shared" si="115"/>
        <v>0</v>
      </c>
      <c r="BB309" s="32">
        <f t="shared" si="132"/>
        <v>0</v>
      </c>
      <c r="BC309" s="341">
        <f t="shared" si="133"/>
        <v>0</v>
      </c>
      <c r="BD309" s="95">
        <f t="shared" si="128"/>
        <v>0</v>
      </c>
      <c r="BE309" s="95">
        <f t="shared" si="134"/>
        <v>0</v>
      </c>
      <c r="BF309" s="718">
        <f t="shared" si="116"/>
        <v>0</v>
      </c>
      <c r="BG309" s="79"/>
      <c r="BH309" s="9"/>
      <c r="BJ309" s="32">
        <f t="shared" si="135"/>
        <v>0</v>
      </c>
      <c r="BK309" s="32">
        <f t="shared" si="136"/>
        <v>1</v>
      </c>
      <c r="BL309" s="32">
        <f t="shared" si="137"/>
        <v>0</v>
      </c>
      <c r="BM309" s="32">
        <f t="shared" si="138"/>
        <v>0</v>
      </c>
      <c r="BN309" s="32">
        <f t="shared" si="139"/>
        <v>1</v>
      </c>
    </row>
    <row r="310" spans="1:66" x14ac:dyDescent="0.2">
      <c r="A310" s="323"/>
      <c r="B310" s="530"/>
      <c r="C310" s="247"/>
      <c r="D310" s="247" t="str">
        <f t="shared" si="129"/>
        <v/>
      </c>
      <c r="E310" s="320" t="str">
        <f t="shared" si="130"/>
        <v>&lt; Error</v>
      </c>
      <c r="F310" s="120">
        <f t="shared" si="112"/>
        <v>0</v>
      </c>
      <c r="G310" s="118">
        <f t="shared" si="113"/>
        <v>298</v>
      </c>
      <c r="H310" s="117"/>
      <c r="I310" s="292"/>
      <c r="J310" s="87"/>
      <c r="K310" s="294"/>
      <c r="L310" s="293"/>
      <c r="M310" s="40"/>
      <c r="N310" s="77"/>
      <c r="O310" s="295"/>
      <c r="P310" s="88"/>
      <c r="Q310" s="88"/>
      <c r="R310" s="104"/>
      <c r="S310" s="730"/>
      <c r="T310" s="88"/>
      <c r="U310" s="88"/>
      <c r="V310" s="88"/>
      <c r="W310" s="89"/>
      <c r="X310" s="87"/>
      <c r="Y310" s="77"/>
      <c r="Z310" s="90"/>
      <c r="AA310" s="96">
        <f t="shared" si="117"/>
        <v>298</v>
      </c>
      <c r="AB310" s="505">
        <f t="shared" si="131"/>
        <v>0</v>
      </c>
      <c r="AC310" s="500">
        <f t="shared" si="118"/>
        <v>0</v>
      </c>
      <c r="AD310" s="159">
        <f t="shared" si="114"/>
        <v>0</v>
      </c>
      <c r="AE310" s="8"/>
      <c r="AF310" s="870" t="str">
        <f t="shared" si="119"/>
        <v xml:space="preserve"> </v>
      </c>
      <c r="AG310" s="32">
        <f t="shared" si="120"/>
        <v>0</v>
      </c>
      <c r="AH310" s="32">
        <f t="shared" si="121"/>
        <v>0</v>
      </c>
      <c r="AR310" s="32">
        <f t="shared" si="122"/>
        <v>0</v>
      </c>
      <c r="AS310" s="32">
        <f t="shared" si="123"/>
        <v>0</v>
      </c>
      <c r="AT310" s="32">
        <f t="shared" si="124"/>
        <v>0</v>
      </c>
      <c r="AU310" s="32">
        <f t="shared" si="125"/>
        <v>0</v>
      </c>
      <c r="AX310" s="254">
        <f t="shared" si="126"/>
        <v>0</v>
      </c>
      <c r="AY310" s="254">
        <f t="shared" si="127"/>
        <v>0</v>
      </c>
      <c r="AZ310" s="32">
        <f t="shared" si="115"/>
        <v>0</v>
      </c>
      <c r="BB310" s="32">
        <f t="shared" si="132"/>
        <v>0</v>
      </c>
      <c r="BC310" s="341">
        <f t="shared" si="133"/>
        <v>0</v>
      </c>
      <c r="BD310" s="95">
        <f t="shared" si="128"/>
        <v>0</v>
      </c>
      <c r="BE310" s="95">
        <f t="shared" si="134"/>
        <v>0</v>
      </c>
      <c r="BF310" s="718">
        <f t="shared" si="116"/>
        <v>0</v>
      </c>
      <c r="BG310" s="79"/>
      <c r="BH310" s="9"/>
      <c r="BJ310" s="32">
        <f t="shared" si="135"/>
        <v>0</v>
      </c>
      <c r="BK310" s="32">
        <f t="shared" si="136"/>
        <v>1</v>
      </c>
      <c r="BL310" s="32">
        <f t="shared" si="137"/>
        <v>0</v>
      </c>
      <c r="BM310" s="32">
        <f t="shared" si="138"/>
        <v>0</v>
      </c>
      <c r="BN310" s="32">
        <f t="shared" si="139"/>
        <v>1</v>
      </c>
    </row>
    <row r="311" spans="1:66" x14ac:dyDescent="0.2">
      <c r="A311" s="323"/>
      <c r="B311" s="530"/>
      <c r="C311" s="247"/>
      <c r="D311" s="247" t="str">
        <f t="shared" si="129"/>
        <v/>
      </c>
      <c r="E311" s="320" t="str">
        <f t="shared" si="130"/>
        <v>&lt; Error</v>
      </c>
      <c r="F311" s="120">
        <f t="shared" si="112"/>
        <v>0</v>
      </c>
      <c r="G311" s="118">
        <f t="shared" si="113"/>
        <v>299</v>
      </c>
      <c r="H311" s="117"/>
      <c r="I311" s="292"/>
      <c r="J311" s="87"/>
      <c r="K311" s="294"/>
      <c r="L311" s="293"/>
      <c r="M311" s="40"/>
      <c r="N311" s="77"/>
      <c r="O311" s="295"/>
      <c r="P311" s="88"/>
      <c r="Q311" s="88"/>
      <c r="R311" s="104"/>
      <c r="S311" s="730"/>
      <c r="T311" s="88"/>
      <c r="U311" s="88"/>
      <c r="V311" s="88"/>
      <c r="W311" s="89"/>
      <c r="X311" s="87"/>
      <c r="Y311" s="77"/>
      <c r="Z311" s="90"/>
      <c r="AA311" s="96">
        <f t="shared" si="117"/>
        <v>299</v>
      </c>
      <c r="AB311" s="505">
        <f t="shared" si="131"/>
        <v>0</v>
      </c>
      <c r="AC311" s="500">
        <f t="shared" si="118"/>
        <v>0</v>
      </c>
      <c r="AD311" s="159">
        <f t="shared" si="114"/>
        <v>0</v>
      </c>
      <c r="AE311" s="8"/>
      <c r="AF311" s="870" t="str">
        <f t="shared" si="119"/>
        <v xml:space="preserve"> </v>
      </c>
      <c r="AG311" s="32">
        <f t="shared" si="120"/>
        <v>0</v>
      </c>
      <c r="AH311" s="32">
        <f t="shared" si="121"/>
        <v>0</v>
      </c>
      <c r="AR311" s="32">
        <f t="shared" si="122"/>
        <v>0</v>
      </c>
      <c r="AS311" s="32">
        <f t="shared" si="123"/>
        <v>0</v>
      </c>
      <c r="AT311" s="32">
        <f t="shared" si="124"/>
        <v>0</v>
      </c>
      <c r="AU311" s="32">
        <f t="shared" si="125"/>
        <v>0</v>
      </c>
      <c r="AX311" s="254">
        <f t="shared" si="126"/>
        <v>0</v>
      </c>
      <c r="AY311" s="254">
        <f t="shared" si="127"/>
        <v>0</v>
      </c>
      <c r="AZ311" s="32">
        <f t="shared" si="115"/>
        <v>0</v>
      </c>
      <c r="BB311" s="32">
        <f t="shared" si="132"/>
        <v>0</v>
      </c>
      <c r="BC311" s="341">
        <f t="shared" si="133"/>
        <v>0</v>
      </c>
      <c r="BD311" s="95">
        <f t="shared" si="128"/>
        <v>0</v>
      </c>
      <c r="BE311" s="95">
        <f t="shared" si="134"/>
        <v>0</v>
      </c>
      <c r="BF311" s="718">
        <f t="shared" si="116"/>
        <v>0</v>
      </c>
      <c r="BG311" s="79"/>
      <c r="BH311" s="9"/>
      <c r="BJ311" s="32">
        <f t="shared" si="135"/>
        <v>0</v>
      </c>
      <c r="BK311" s="32">
        <f t="shared" si="136"/>
        <v>1</v>
      </c>
      <c r="BL311" s="32">
        <f t="shared" si="137"/>
        <v>0</v>
      </c>
      <c r="BM311" s="32">
        <f t="shared" si="138"/>
        <v>0</v>
      </c>
      <c r="BN311" s="32">
        <f t="shared" si="139"/>
        <v>1</v>
      </c>
    </row>
    <row r="312" spans="1:66" x14ac:dyDescent="0.2">
      <c r="A312" s="323"/>
      <c r="B312" s="530"/>
      <c r="C312" s="247"/>
      <c r="D312" s="247" t="str">
        <f t="shared" si="129"/>
        <v/>
      </c>
      <c r="E312" s="320" t="str">
        <f t="shared" si="130"/>
        <v>&lt; Error</v>
      </c>
      <c r="F312" s="120">
        <f t="shared" si="112"/>
        <v>0</v>
      </c>
      <c r="G312" s="118">
        <f t="shared" si="113"/>
        <v>300</v>
      </c>
      <c r="H312" s="117"/>
      <c r="I312" s="292"/>
      <c r="J312" s="87"/>
      <c r="K312" s="294"/>
      <c r="L312" s="293"/>
      <c r="M312" s="40"/>
      <c r="N312" s="77"/>
      <c r="O312" s="295"/>
      <c r="P312" s="88"/>
      <c r="Q312" s="88"/>
      <c r="R312" s="104"/>
      <c r="S312" s="730"/>
      <c r="T312" s="88"/>
      <c r="U312" s="88"/>
      <c r="V312" s="88"/>
      <c r="W312" s="89"/>
      <c r="X312" s="87"/>
      <c r="Y312" s="77"/>
      <c r="Z312" s="90"/>
      <c r="AA312" s="96">
        <f t="shared" si="117"/>
        <v>300</v>
      </c>
      <c r="AB312" s="505">
        <f t="shared" si="131"/>
        <v>0</v>
      </c>
      <c r="AC312" s="500">
        <f t="shared" si="118"/>
        <v>0</v>
      </c>
      <c r="AD312" s="159">
        <f t="shared" si="114"/>
        <v>0</v>
      </c>
      <c r="AE312" s="8"/>
      <c r="AF312" s="870" t="str">
        <f t="shared" si="119"/>
        <v xml:space="preserve"> </v>
      </c>
      <c r="AG312" s="32">
        <f t="shared" si="120"/>
        <v>0</v>
      </c>
      <c r="AH312" s="32">
        <f t="shared" si="121"/>
        <v>0</v>
      </c>
      <c r="AR312" s="32">
        <f t="shared" si="122"/>
        <v>0</v>
      </c>
      <c r="AS312" s="32">
        <f t="shared" si="123"/>
        <v>0</v>
      </c>
      <c r="AT312" s="32">
        <f t="shared" si="124"/>
        <v>0</v>
      </c>
      <c r="AU312" s="32">
        <f t="shared" si="125"/>
        <v>0</v>
      </c>
      <c r="AX312" s="254">
        <f t="shared" si="126"/>
        <v>0</v>
      </c>
      <c r="AY312" s="254">
        <f t="shared" si="127"/>
        <v>0</v>
      </c>
      <c r="AZ312" s="32">
        <f t="shared" si="115"/>
        <v>0</v>
      </c>
      <c r="BB312" s="32">
        <f t="shared" si="132"/>
        <v>0</v>
      </c>
      <c r="BC312" s="341">
        <f t="shared" si="133"/>
        <v>0</v>
      </c>
      <c r="BD312" s="95">
        <f t="shared" si="128"/>
        <v>0</v>
      </c>
      <c r="BE312" s="95">
        <f t="shared" si="134"/>
        <v>0</v>
      </c>
      <c r="BF312" s="718">
        <f t="shared" si="116"/>
        <v>0</v>
      </c>
      <c r="BG312" s="79"/>
      <c r="BH312" s="9"/>
      <c r="BJ312" s="32">
        <f t="shared" si="135"/>
        <v>0</v>
      </c>
      <c r="BK312" s="32">
        <f t="shared" si="136"/>
        <v>1</v>
      </c>
      <c r="BL312" s="32">
        <f t="shared" si="137"/>
        <v>0</v>
      </c>
      <c r="BM312" s="32">
        <f t="shared" si="138"/>
        <v>0</v>
      </c>
      <c r="BN312" s="32">
        <f t="shared" si="139"/>
        <v>1</v>
      </c>
    </row>
    <row r="313" spans="1:66" x14ac:dyDescent="0.2">
      <c r="A313" s="323"/>
      <c r="B313" s="530"/>
      <c r="C313" s="247"/>
      <c r="D313" s="247" t="str">
        <f t="shared" si="129"/>
        <v/>
      </c>
      <c r="E313" s="320" t="str">
        <f t="shared" si="130"/>
        <v>&lt; Error</v>
      </c>
      <c r="F313" s="120">
        <f t="shared" si="112"/>
        <v>0</v>
      </c>
      <c r="G313" s="118">
        <f t="shared" si="113"/>
        <v>301</v>
      </c>
      <c r="H313" s="117"/>
      <c r="I313" s="292"/>
      <c r="J313" s="87"/>
      <c r="K313" s="294"/>
      <c r="L313" s="293"/>
      <c r="M313" s="40"/>
      <c r="N313" s="77"/>
      <c r="O313" s="295"/>
      <c r="P313" s="88"/>
      <c r="Q313" s="88"/>
      <c r="R313" s="104"/>
      <c r="S313" s="730"/>
      <c r="T313" s="88"/>
      <c r="U313" s="88"/>
      <c r="V313" s="88"/>
      <c r="W313" s="89"/>
      <c r="X313" s="87"/>
      <c r="Y313" s="77"/>
      <c r="Z313" s="90"/>
      <c r="AA313" s="96">
        <f t="shared" si="117"/>
        <v>301</v>
      </c>
      <c r="AB313" s="505">
        <f t="shared" si="131"/>
        <v>0</v>
      </c>
      <c r="AC313" s="500">
        <f t="shared" si="118"/>
        <v>0</v>
      </c>
      <c r="AD313" s="159">
        <f t="shared" si="114"/>
        <v>0</v>
      </c>
      <c r="AE313" s="8"/>
      <c r="AF313" s="870" t="str">
        <f t="shared" si="119"/>
        <v xml:space="preserve"> </v>
      </c>
      <c r="AG313" s="32">
        <f t="shared" si="120"/>
        <v>0</v>
      </c>
      <c r="AH313" s="32">
        <f t="shared" si="121"/>
        <v>0</v>
      </c>
      <c r="AR313" s="32">
        <f t="shared" si="122"/>
        <v>0</v>
      </c>
      <c r="AS313" s="32">
        <f t="shared" si="123"/>
        <v>0</v>
      </c>
      <c r="AT313" s="32">
        <f t="shared" si="124"/>
        <v>0</v>
      </c>
      <c r="AU313" s="32">
        <f t="shared" si="125"/>
        <v>0</v>
      </c>
      <c r="AX313" s="254">
        <f t="shared" si="126"/>
        <v>0</v>
      </c>
      <c r="AY313" s="254">
        <f t="shared" si="127"/>
        <v>0</v>
      </c>
      <c r="AZ313" s="32">
        <f t="shared" si="115"/>
        <v>0</v>
      </c>
      <c r="BB313" s="32">
        <f t="shared" si="132"/>
        <v>0</v>
      </c>
      <c r="BC313" s="341">
        <f t="shared" si="133"/>
        <v>0</v>
      </c>
      <c r="BD313" s="95">
        <f t="shared" si="128"/>
        <v>0</v>
      </c>
      <c r="BE313" s="95">
        <f t="shared" si="134"/>
        <v>0</v>
      </c>
      <c r="BF313" s="718">
        <f t="shared" si="116"/>
        <v>0</v>
      </c>
      <c r="BG313" s="79"/>
      <c r="BH313" s="9"/>
      <c r="BJ313" s="32">
        <f t="shared" si="135"/>
        <v>0</v>
      </c>
      <c r="BK313" s="32">
        <f t="shared" si="136"/>
        <v>1</v>
      </c>
      <c r="BL313" s="32">
        <f t="shared" si="137"/>
        <v>0</v>
      </c>
      <c r="BM313" s="32">
        <f t="shared" si="138"/>
        <v>0</v>
      </c>
      <c r="BN313" s="32">
        <f t="shared" si="139"/>
        <v>1</v>
      </c>
    </row>
    <row r="314" spans="1:66" x14ac:dyDescent="0.2">
      <c r="A314" s="323"/>
      <c r="B314" s="530"/>
      <c r="C314" s="247"/>
      <c r="D314" s="247" t="str">
        <f t="shared" si="129"/>
        <v/>
      </c>
      <c r="E314" s="320" t="str">
        <f t="shared" si="130"/>
        <v>&lt; Error</v>
      </c>
      <c r="F314" s="120">
        <f t="shared" si="112"/>
        <v>0</v>
      </c>
      <c r="G314" s="118">
        <f t="shared" si="113"/>
        <v>302</v>
      </c>
      <c r="H314" s="117"/>
      <c r="I314" s="292"/>
      <c r="J314" s="87"/>
      <c r="K314" s="294"/>
      <c r="L314" s="293"/>
      <c r="M314" s="40"/>
      <c r="N314" s="77"/>
      <c r="O314" s="295"/>
      <c r="P314" s="88"/>
      <c r="Q314" s="88"/>
      <c r="R314" s="104"/>
      <c r="S314" s="730"/>
      <c r="T314" s="88"/>
      <c r="U314" s="88"/>
      <c r="V314" s="88"/>
      <c r="W314" s="89"/>
      <c r="X314" s="87"/>
      <c r="Y314" s="77"/>
      <c r="Z314" s="90"/>
      <c r="AA314" s="96">
        <f t="shared" si="117"/>
        <v>302</v>
      </c>
      <c r="AB314" s="505">
        <f t="shared" si="131"/>
        <v>0</v>
      </c>
      <c r="AC314" s="500">
        <f t="shared" si="118"/>
        <v>0</v>
      </c>
      <c r="AD314" s="159">
        <f t="shared" si="114"/>
        <v>0</v>
      </c>
      <c r="AE314" s="8"/>
      <c r="AF314" s="870" t="str">
        <f t="shared" si="119"/>
        <v xml:space="preserve"> </v>
      </c>
      <c r="AG314" s="32">
        <f t="shared" si="120"/>
        <v>0</v>
      </c>
      <c r="AH314" s="32">
        <f t="shared" si="121"/>
        <v>0</v>
      </c>
      <c r="AR314" s="32">
        <f t="shared" si="122"/>
        <v>0</v>
      </c>
      <c r="AS314" s="32">
        <f t="shared" si="123"/>
        <v>0</v>
      </c>
      <c r="AT314" s="32">
        <f t="shared" si="124"/>
        <v>0</v>
      </c>
      <c r="AU314" s="32">
        <f t="shared" si="125"/>
        <v>0</v>
      </c>
      <c r="AX314" s="254">
        <f t="shared" si="126"/>
        <v>0</v>
      </c>
      <c r="AY314" s="254">
        <f t="shared" si="127"/>
        <v>0</v>
      </c>
      <c r="AZ314" s="32">
        <f t="shared" si="115"/>
        <v>0</v>
      </c>
      <c r="BB314" s="32">
        <f t="shared" si="132"/>
        <v>0</v>
      </c>
      <c r="BC314" s="341">
        <f t="shared" si="133"/>
        <v>0</v>
      </c>
      <c r="BD314" s="95">
        <f t="shared" si="128"/>
        <v>0</v>
      </c>
      <c r="BE314" s="95">
        <f t="shared" si="134"/>
        <v>0</v>
      </c>
      <c r="BF314" s="718">
        <f t="shared" si="116"/>
        <v>0</v>
      </c>
      <c r="BG314" s="79"/>
      <c r="BH314" s="9"/>
      <c r="BJ314" s="32">
        <f t="shared" si="135"/>
        <v>0</v>
      </c>
      <c r="BK314" s="32">
        <f t="shared" si="136"/>
        <v>1</v>
      </c>
      <c r="BL314" s="32">
        <f t="shared" si="137"/>
        <v>0</v>
      </c>
      <c r="BM314" s="32">
        <f t="shared" si="138"/>
        <v>0</v>
      </c>
      <c r="BN314" s="32">
        <f t="shared" si="139"/>
        <v>1</v>
      </c>
    </row>
    <row r="315" spans="1:66" x14ac:dyDescent="0.2">
      <c r="A315" s="323"/>
      <c r="B315" s="530"/>
      <c r="C315" s="247"/>
      <c r="D315" s="247" t="str">
        <f t="shared" si="129"/>
        <v/>
      </c>
      <c r="E315" s="320" t="str">
        <f t="shared" si="130"/>
        <v>&lt; Error</v>
      </c>
      <c r="F315" s="120">
        <f t="shared" si="112"/>
        <v>0</v>
      </c>
      <c r="G315" s="118">
        <f t="shared" si="113"/>
        <v>303</v>
      </c>
      <c r="H315" s="117"/>
      <c r="I315" s="292"/>
      <c r="J315" s="87"/>
      <c r="K315" s="294"/>
      <c r="L315" s="293"/>
      <c r="M315" s="40"/>
      <c r="N315" s="77"/>
      <c r="O315" s="295"/>
      <c r="P315" s="88"/>
      <c r="Q315" s="88"/>
      <c r="R315" s="104"/>
      <c r="S315" s="730"/>
      <c r="T315" s="88"/>
      <c r="U315" s="88"/>
      <c r="V315" s="88"/>
      <c r="W315" s="89"/>
      <c r="X315" s="87"/>
      <c r="Y315" s="77"/>
      <c r="Z315" s="90"/>
      <c r="AA315" s="96">
        <f t="shared" si="117"/>
        <v>303</v>
      </c>
      <c r="AB315" s="505">
        <f t="shared" si="131"/>
        <v>0</v>
      </c>
      <c r="AC315" s="500">
        <f t="shared" si="118"/>
        <v>0</v>
      </c>
      <c r="AD315" s="159">
        <f t="shared" si="114"/>
        <v>0</v>
      </c>
      <c r="AE315" s="8"/>
      <c r="AF315" s="870" t="str">
        <f t="shared" si="119"/>
        <v xml:space="preserve"> </v>
      </c>
      <c r="AG315" s="32">
        <f t="shared" si="120"/>
        <v>0</v>
      </c>
      <c r="AH315" s="32">
        <f t="shared" si="121"/>
        <v>0</v>
      </c>
      <c r="AR315" s="32">
        <f t="shared" si="122"/>
        <v>0</v>
      </c>
      <c r="AS315" s="32">
        <f t="shared" si="123"/>
        <v>0</v>
      </c>
      <c r="AT315" s="32">
        <f t="shared" si="124"/>
        <v>0</v>
      </c>
      <c r="AU315" s="32">
        <f t="shared" si="125"/>
        <v>0</v>
      </c>
      <c r="AX315" s="254">
        <f t="shared" si="126"/>
        <v>0</v>
      </c>
      <c r="AY315" s="254">
        <f t="shared" si="127"/>
        <v>0</v>
      </c>
      <c r="AZ315" s="32">
        <f t="shared" si="115"/>
        <v>0</v>
      </c>
      <c r="BB315" s="32">
        <f t="shared" si="132"/>
        <v>0</v>
      </c>
      <c r="BC315" s="341">
        <f t="shared" si="133"/>
        <v>0</v>
      </c>
      <c r="BD315" s="95">
        <f t="shared" si="128"/>
        <v>0</v>
      </c>
      <c r="BE315" s="95">
        <f t="shared" si="134"/>
        <v>0</v>
      </c>
      <c r="BF315" s="718">
        <f t="shared" si="116"/>
        <v>0</v>
      </c>
      <c r="BG315" s="79"/>
      <c r="BH315" s="9"/>
      <c r="BJ315" s="32">
        <f t="shared" si="135"/>
        <v>0</v>
      </c>
      <c r="BK315" s="32">
        <f t="shared" si="136"/>
        <v>1</v>
      </c>
      <c r="BL315" s="32">
        <f t="shared" si="137"/>
        <v>0</v>
      </c>
      <c r="BM315" s="32">
        <f t="shared" si="138"/>
        <v>0</v>
      </c>
      <c r="BN315" s="32">
        <f t="shared" si="139"/>
        <v>1</v>
      </c>
    </row>
    <row r="316" spans="1:66" x14ac:dyDescent="0.2">
      <c r="A316" s="323"/>
      <c r="B316" s="530"/>
      <c r="C316" s="247"/>
      <c r="D316" s="247" t="str">
        <f t="shared" si="129"/>
        <v/>
      </c>
      <c r="E316" s="320" t="str">
        <f t="shared" si="130"/>
        <v>&lt; Error</v>
      </c>
      <c r="F316" s="120">
        <f t="shared" si="112"/>
        <v>0</v>
      </c>
      <c r="G316" s="118">
        <f t="shared" si="113"/>
        <v>304</v>
      </c>
      <c r="H316" s="117"/>
      <c r="I316" s="292"/>
      <c r="J316" s="87"/>
      <c r="K316" s="294"/>
      <c r="L316" s="293"/>
      <c r="M316" s="40"/>
      <c r="N316" s="77"/>
      <c r="O316" s="295"/>
      <c r="P316" s="88"/>
      <c r="Q316" s="88"/>
      <c r="R316" s="104"/>
      <c r="S316" s="730"/>
      <c r="T316" s="88"/>
      <c r="U316" s="88"/>
      <c r="V316" s="88"/>
      <c r="W316" s="89"/>
      <c r="X316" s="87"/>
      <c r="Y316" s="77"/>
      <c r="Z316" s="90"/>
      <c r="AA316" s="96">
        <f t="shared" si="117"/>
        <v>304</v>
      </c>
      <c r="AB316" s="505">
        <f t="shared" si="131"/>
        <v>0</v>
      </c>
      <c r="AC316" s="500">
        <f t="shared" si="118"/>
        <v>0</v>
      </c>
      <c r="AD316" s="159">
        <f t="shared" si="114"/>
        <v>0</v>
      </c>
      <c r="AE316" s="8"/>
      <c r="AF316" s="870" t="str">
        <f t="shared" si="119"/>
        <v xml:space="preserve"> </v>
      </c>
      <c r="AG316" s="32">
        <f t="shared" si="120"/>
        <v>0</v>
      </c>
      <c r="AH316" s="32">
        <f t="shared" si="121"/>
        <v>0</v>
      </c>
      <c r="AR316" s="32">
        <f t="shared" si="122"/>
        <v>0</v>
      </c>
      <c r="AS316" s="32">
        <f t="shared" si="123"/>
        <v>0</v>
      </c>
      <c r="AT316" s="32">
        <f t="shared" si="124"/>
        <v>0</v>
      </c>
      <c r="AU316" s="32">
        <f t="shared" si="125"/>
        <v>0</v>
      </c>
      <c r="AX316" s="254">
        <f t="shared" si="126"/>
        <v>0</v>
      </c>
      <c r="AY316" s="254">
        <f t="shared" si="127"/>
        <v>0</v>
      </c>
      <c r="AZ316" s="32">
        <f t="shared" si="115"/>
        <v>0</v>
      </c>
      <c r="BB316" s="32">
        <f t="shared" si="132"/>
        <v>0</v>
      </c>
      <c r="BC316" s="341">
        <f t="shared" si="133"/>
        <v>0</v>
      </c>
      <c r="BD316" s="95">
        <f t="shared" si="128"/>
        <v>0</v>
      </c>
      <c r="BE316" s="95">
        <f t="shared" si="134"/>
        <v>0</v>
      </c>
      <c r="BF316" s="718">
        <f t="shared" si="116"/>
        <v>0</v>
      </c>
      <c r="BG316" s="79"/>
      <c r="BH316" s="9"/>
      <c r="BJ316" s="32">
        <f t="shared" si="135"/>
        <v>0</v>
      </c>
      <c r="BK316" s="32">
        <f t="shared" si="136"/>
        <v>1</v>
      </c>
      <c r="BL316" s="32">
        <f t="shared" si="137"/>
        <v>0</v>
      </c>
      <c r="BM316" s="32">
        <f t="shared" si="138"/>
        <v>0</v>
      </c>
      <c r="BN316" s="32">
        <f t="shared" si="139"/>
        <v>1</v>
      </c>
    </row>
    <row r="317" spans="1:66" x14ac:dyDescent="0.2">
      <c r="A317" s="323"/>
      <c r="B317" s="530"/>
      <c r="C317" s="247"/>
      <c r="D317" s="247" t="str">
        <f t="shared" si="129"/>
        <v/>
      </c>
      <c r="E317" s="320" t="str">
        <f t="shared" si="130"/>
        <v>&lt; Error</v>
      </c>
      <c r="F317" s="120">
        <f t="shared" si="112"/>
        <v>0</v>
      </c>
      <c r="G317" s="118">
        <f t="shared" si="113"/>
        <v>305</v>
      </c>
      <c r="H317" s="117"/>
      <c r="I317" s="292"/>
      <c r="J317" s="87"/>
      <c r="K317" s="294"/>
      <c r="L317" s="293"/>
      <c r="M317" s="40"/>
      <c r="N317" s="77"/>
      <c r="O317" s="295"/>
      <c r="P317" s="88"/>
      <c r="Q317" s="88"/>
      <c r="R317" s="104"/>
      <c r="S317" s="730"/>
      <c r="T317" s="88"/>
      <c r="U317" s="88"/>
      <c r="V317" s="88"/>
      <c r="W317" s="89"/>
      <c r="X317" s="87"/>
      <c r="Y317" s="77"/>
      <c r="Z317" s="90"/>
      <c r="AA317" s="96">
        <f t="shared" si="117"/>
        <v>305</v>
      </c>
      <c r="AB317" s="505">
        <f t="shared" si="131"/>
        <v>0</v>
      </c>
      <c r="AC317" s="500">
        <f t="shared" si="118"/>
        <v>0</v>
      </c>
      <c r="AD317" s="159">
        <f t="shared" si="114"/>
        <v>0</v>
      </c>
      <c r="AE317" s="8"/>
      <c r="AF317" s="870" t="str">
        <f t="shared" si="119"/>
        <v xml:space="preserve"> </v>
      </c>
      <c r="AG317" s="32">
        <f t="shared" si="120"/>
        <v>0</v>
      </c>
      <c r="AH317" s="32">
        <f t="shared" si="121"/>
        <v>0</v>
      </c>
      <c r="AR317" s="32">
        <f t="shared" si="122"/>
        <v>0</v>
      </c>
      <c r="AS317" s="32">
        <f t="shared" si="123"/>
        <v>0</v>
      </c>
      <c r="AT317" s="32">
        <f t="shared" si="124"/>
        <v>0</v>
      </c>
      <c r="AU317" s="32">
        <f t="shared" si="125"/>
        <v>0</v>
      </c>
      <c r="AX317" s="254">
        <f t="shared" si="126"/>
        <v>0</v>
      </c>
      <c r="AY317" s="254">
        <f t="shared" si="127"/>
        <v>0</v>
      </c>
      <c r="AZ317" s="32">
        <f t="shared" si="115"/>
        <v>0</v>
      </c>
      <c r="BB317" s="32">
        <f t="shared" si="132"/>
        <v>0</v>
      </c>
      <c r="BC317" s="341">
        <f t="shared" si="133"/>
        <v>0</v>
      </c>
      <c r="BD317" s="95">
        <f t="shared" si="128"/>
        <v>0</v>
      </c>
      <c r="BE317" s="95">
        <f t="shared" si="134"/>
        <v>0</v>
      </c>
      <c r="BF317" s="718">
        <f t="shared" si="116"/>
        <v>0</v>
      </c>
      <c r="BG317" s="79"/>
      <c r="BH317" s="9"/>
      <c r="BJ317" s="32">
        <f t="shared" si="135"/>
        <v>0</v>
      </c>
      <c r="BK317" s="32">
        <f t="shared" si="136"/>
        <v>1</v>
      </c>
      <c r="BL317" s="32">
        <f t="shared" si="137"/>
        <v>0</v>
      </c>
      <c r="BM317" s="32">
        <f t="shared" si="138"/>
        <v>0</v>
      </c>
      <c r="BN317" s="32">
        <f t="shared" si="139"/>
        <v>1</v>
      </c>
    </row>
    <row r="318" spans="1:66" x14ac:dyDescent="0.2">
      <c r="A318" s="323"/>
      <c r="B318" s="530"/>
      <c r="C318" s="247"/>
      <c r="D318" s="247" t="str">
        <f t="shared" si="129"/>
        <v/>
      </c>
      <c r="E318" s="320" t="str">
        <f t="shared" si="130"/>
        <v>&lt; Error</v>
      </c>
      <c r="F318" s="120">
        <f t="shared" si="112"/>
        <v>0</v>
      </c>
      <c r="G318" s="118">
        <f t="shared" si="113"/>
        <v>306</v>
      </c>
      <c r="H318" s="117"/>
      <c r="I318" s="292"/>
      <c r="J318" s="87"/>
      <c r="K318" s="294"/>
      <c r="L318" s="293"/>
      <c r="M318" s="40"/>
      <c r="N318" s="77"/>
      <c r="O318" s="295"/>
      <c r="P318" s="88"/>
      <c r="Q318" s="88"/>
      <c r="R318" s="104"/>
      <c r="S318" s="730"/>
      <c r="T318" s="88"/>
      <c r="U318" s="88"/>
      <c r="V318" s="88"/>
      <c r="W318" s="89"/>
      <c r="X318" s="87"/>
      <c r="Y318" s="77"/>
      <c r="Z318" s="90"/>
      <c r="AA318" s="96">
        <f t="shared" si="117"/>
        <v>306</v>
      </c>
      <c r="AB318" s="505">
        <f t="shared" si="131"/>
        <v>0</v>
      </c>
      <c r="AC318" s="500">
        <f t="shared" si="118"/>
        <v>0</v>
      </c>
      <c r="AD318" s="159">
        <f t="shared" si="114"/>
        <v>0</v>
      </c>
      <c r="AE318" s="8"/>
      <c r="AF318" s="870" t="str">
        <f t="shared" si="119"/>
        <v xml:space="preserve"> </v>
      </c>
      <c r="AG318" s="32">
        <f t="shared" si="120"/>
        <v>0</v>
      </c>
      <c r="AH318" s="32">
        <f t="shared" si="121"/>
        <v>0</v>
      </c>
      <c r="AR318" s="32">
        <f t="shared" si="122"/>
        <v>0</v>
      </c>
      <c r="AS318" s="32">
        <f t="shared" si="123"/>
        <v>0</v>
      </c>
      <c r="AT318" s="32">
        <f t="shared" si="124"/>
        <v>0</v>
      </c>
      <c r="AU318" s="32">
        <f t="shared" si="125"/>
        <v>0</v>
      </c>
      <c r="AX318" s="254">
        <f t="shared" si="126"/>
        <v>0</v>
      </c>
      <c r="AY318" s="254">
        <f t="shared" si="127"/>
        <v>0</v>
      </c>
      <c r="AZ318" s="32">
        <f t="shared" si="115"/>
        <v>0</v>
      </c>
      <c r="BB318" s="32">
        <f t="shared" si="132"/>
        <v>0</v>
      </c>
      <c r="BC318" s="341">
        <f t="shared" si="133"/>
        <v>0</v>
      </c>
      <c r="BD318" s="95">
        <f t="shared" si="128"/>
        <v>0</v>
      </c>
      <c r="BE318" s="95">
        <f t="shared" si="134"/>
        <v>0</v>
      </c>
      <c r="BF318" s="718">
        <f t="shared" si="116"/>
        <v>0</v>
      </c>
      <c r="BG318" s="79"/>
      <c r="BH318" s="9"/>
      <c r="BJ318" s="32">
        <f t="shared" si="135"/>
        <v>0</v>
      </c>
      <c r="BK318" s="32">
        <f t="shared" si="136"/>
        <v>1</v>
      </c>
      <c r="BL318" s="32">
        <f t="shared" si="137"/>
        <v>0</v>
      </c>
      <c r="BM318" s="32">
        <f t="shared" si="138"/>
        <v>0</v>
      </c>
      <c r="BN318" s="32">
        <f t="shared" si="139"/>
        <v>1</v>
      </c>
    </row>
    <row r="319" spans="1:66" x14ac:dyDescent="0.2">
      <c r="A319" s="323"/>
      <c r="B319" s="530"/>
      <c r="C319" s="247"/>
      <c r="D319" s="247" t="str">
        <f t="shared" si="129"/>
        <v/>
      </c>
      <c r="E319" s="320" t="str">
        <f t="shared" si="130"/>
        <v>&lt; Error</v>
      </c>
      <c r="F319" s="120">
        <f t="shared" si="112"/>
        <v>0</v>
      </c>
      <c r="G319" s="118">
        <f t="shared" si="113"/>
        <v>307</v>
      </c>
      <c r="H319" s="117"/>
      <c r="I319" s="292"/>
      <c r="J319" s="87"/>
      <c r="K319" s="294"/>
      <c r="L319" s="293"/>
      <c r="M319" s="40"/>
      <c r="N319" s="77"/>
      <c r="O319" s="295"/>
      <c r="P319" s="88"/>
      <c r="Q319" s="88"/>
      <c r="R319" s="104"/>
      <c r="S319" s="730"/>
      <c r="T319" s="88"/>
      <c r="U319" s="88"/>
      <c r="V319" s="88"/>
      <c r="W319" s="89"/>
      <c r="X319" s="87"/>
      <c r="Y319" s="77"/>
      <c r="Z319" s="90"/>
      <c r="AA319" s="96">
        <f t="shared" si="117"/>
        <v>307</v>
      </c>
      <c r="AB319" s="505">
        <f t="shared" si="131"/>
        <v>0</v>
      </c>
      <c r="AC319" s="500">
        <f t="shared" si="118"/>
        <v>0</v>
      </c>
      <c r="AD319" s="159">
        <f t="shared" si="114"/>
        <v>0</v>
      </c>
      <c r="AE319" s="8"/>
      <c r="AF319" s="870" t="str">
        <f t="shared" si="119"/>
        <v xml:space="preserve"> </v>
      </c>
      <c r="AG319" s="32">
        <f t="shared" si="120"/>
        <v>0</v>
      </c>
      <c r="AH319" s="32">
        <f t="shared" si="121"/>
        <v>0</v>
      </c>
      <c r="AR319" s="32">
        <f t="shared" si="122"/>
        <v>0</v>
      </c>
      <c r="AS319" s="32">
        <f t="shared" si="123"/>
        <v>0</v>
      </c>
      <c r="AT319" s="32">
        <f t="shared" si="124"/>
        <v>0</v>
      </c>
      <c r="AU319" s="32">
        <f t="shared" si="125"/>
        <v>0</v>
      </c>
      <c r="AX319" s="254">
        <f t="shared" si="126"/>
        <v>0</v>
      </c>
      <c r="AY319" s="254">
        <f t="shared" si="127"/>
        <v>0</v>
      </c>
      <c r="AZ319" s="32">
        <f t="shared" si="115"/>
        <v>0</v>
      </c>
      <c r="BB319" s="32">
        <f t="shared" si="132"/>
        <v>0</v>
      </c>
      <c r="BC319" s="341">
        <f t="shared" si="133"/>
        <v>0</v>
      </c>
      <c r="BD319" s="95">
        <f t="shared" si="128"/>
        <v>0</v>
      </c>
      <c r="BE319" s="95">
        <f t="shared" si="134"/>
        <v>0</v>
      </c>
      <c r="BF319" s="718">
        <f t="shared" si="116"/>
        <v>0</v>
      </c>
      <c r="BG319" s="79"/>
      <c r="BH319" s="9"/>
      <c r="BJ319" s="32">
        <f t="shared" si="135"/>
        <v>0</v>
      </c>
      <c r="BK319" s="32">
        <f t="shared" si="136"/>
        <v>1</v>
      </c>
      <c r="BL319" s="32">
        <f t="shared" si="137"/>
        <v>0</v>
      </c>
      <c r="BM319" s="32">
        <f t="shared" si="138"/>
        <v>0</v>
      </c>
      <c r="BN319" s="32">
        <f t="shared" si="139"/>
        <v>1</v>
      </c>
    </row>
    <row r="320" spans="1:66" x14ac:dyDescent="0.2">
      <c r="A320" s="323"/>
      <c r="B320" s="530"/>
      <c r="C320" s="247"/>
      <c r="D320" s="247" t="str">
        <f t="shared" si="129"/>
        <v/>
      </c>
      <c r="E320" s="320" t="str">
        <f t="shared" si="130"/>
        <v>&lt; Error</v>
      </c>
      <c r="F320" s="120">
        <f t="shared" si="112"/>
        <v>0</v>
      </c>
      <c r="G320" s="118">
        <f t="shared" si="113"/>
        <v>308</v>
      </c>
      <c r="H320" s="117"/>
      <c r="I320" s="292"/>
      <c r="J320" s="87"/>
      <c r="K320" s="294"/>
      <c r="L320" s="293"/>
      <c r="M320" s="40"/>
      <c r="N320" s="77"/>
      <c r="O320" s="295"/>
      <c r="P320" s="88"/>
      <c r="Q320" s="88"/>
      <c r="R320" s="104"/>
      <c r="S320" s="730"/>
      <c r="T320" s="88"/>
      <c r="U320" s="88"/>
      <c r="V320" s="88"/>
      <c r="W320" s="89"/>
      <c r="X320" s="87"/>
      <c r="Y320" s="77"/>
      <c r="Z320" s="90"/>
      <c r="AA320" s="96">
        <f t="shared" si="117"/>
        <v>308</v>
      </c>
      <c r="AB320" s="505">
        <f t="shared" si="131"/>
        <v>0</v>
      </c>
      <c r="AC320" s="500">
        <f t="shared" si="118"/>
        <v>0</v>
      </c>
      <c r="AD320" s="159">
        <f t="shared" si="114"/>
        <v>0</v>
      </c>
      <c r="AE320" s="8"/>
      <c r="AF320" s="870" t="str">
        <f t="shared" si="119"/>
        <v xml:space="preserve"> </v>
      </c>
      <c r="AG320" s="32">
        <f t="shared" si="120"/>
        <v>0</v>
      </c>
      <c r="AH320" s="32">
        <f t="shared" si="121"/>
        <v>0</v>
      </c>
      <c r="AR320" s="32">
        <f t="shared" si="122"/>
        <v>0</v>
      </c>
      <c r="AS320" s="32">
        <f t="shared" si="123"/>
        <v>0</v>
      </c>
      <c r="AT320" s="32">
        <f t="shared" si="124"/>
        <v>0</v>
      </c>
      <c r="AU320" s="32">
        <f t="shared" si="125"/>
        <v>0</v>
      </c>
      <c r="AX320" s="254">
        <f t="shared" si="126"/>
        <v>0</v>
      </c>
      <c r="AY320" s="254">
        <f t="shared" si="127"/>
        <v>0</v>
      </c>
      <c r="AZ320" s="32">
        <f t="shared" si="115"/>
        <v>0</v>
      </c>
      <c r="BB320" s="32">
        <f t="shared" si="132"/>
        <v>0</v>
      </c>
      <c r="BC320" s="341">
        <f t="shared" si="133"/>
        <v>0</v>
      </c>
      <c r="BD320" s="95">
        <f t="shared" si="128"/>
        <v>0</v>
      </c>
      <c r="BE320" s="95">
        <f t="shared" si="134"/>
        <v>0</v>
      </c>
      <c r="BF320" s="718">
        <f t="shared" si="116"/>
        <v>0</v>
      </c>
      <c r="BG320" s="79"/>
      <c r="BH320" s="9"/>
      <c r="BJ320" s="32">
        <f t="shared" si="135"/>
        <v>0</v>
      </c>
      <c r="BK320" s="32">
        <f t="shared" si="136"/>
        <v>1</v>
      </c>
      <c r="BL320" s="32">
        <f t="shared" si="137"/>
        <v>0</v>
      </c>
      <c r="BM320" s="32">
        <f t="shared" si="138"/>
        <v>0</v>
      </c>
      <c r="BN320" s="32">
        <f t="shared" si="139"/>
        <v>1</v>
      </c>
    </row>
    <row r="321" spans="1:66" x14ac:dyDescent="0.2">
      <c r="A321" s="323"/>
      <c r="B321" s="530"/>
      <c r="C321" s="247"/>
      <c r="D321" s="247" t="str">
        <f t="shared" si="129"/>
        <v/>
      </c>
      <c r="E321" s="320" t="str">
        <f t="shared" si="130"/>
        <v>&lt; Error</v>
      </c>
      <c r="F321" s="120">
        <f t="shared" si="112"/>
        <v>0</v>
      </c>
      <c r="G321" s="118">
        <f t="shared" si="113"/>
        <v>309</v>
      </c>
      <c r="H321" s="117"/>
      <c r="I321" s="292"/>
      <c r="J321" s="87"/>
      <c r="K321" s="294"/>
      <c r="L321" s="293"/>
      <c r="M321" s="40"/>
      <c r="N321" s="77"/>
      <c r="O321" s="295"/>
      <c r="P321" s="88"/>
      <c r="Q321" s="88"/>
      <c r="R321" s="104"/>
      <c r="S321" s="730"/>
      <c r="T321" s="88"/>
      <c r="U321" s="88"/>
      <c r="V321" s="88"/>
      <c r="W321" s="89"/>
      <c r="X321" s="87"/>
      <c r="Y321" s="77"/>
      <c r="Z321" s="90"/>
      <c r="AA321" s="96">
        <f t="shared" si="117"/>
        <v>309</v>
      </c>
      <c r="AB321" s="505">
        <f t="shared" si="131"/>
        <v>0</v>
      </c>
      <c r="AC321" s="500">
        <f t="shared" si="118"/>
        <v>0</v>
      </c>
      <c r="AD321" s="159">
        <f t="shared" si="114"/>
        <v>0</v>
      </c>
      <c r="AE321" s="8"/>
      <c r="AF321" s="870" t="str">
        <f t="shared" si="119"/>
        <v xml:space="preserve"> </v>
      </c>
      <c r="AG321" s="32">
        <f t="shared" si="120"/>
        <v>0</v>
      </c>
      <c r="AH321" s="32">
        <f t="shared" si="121"/>
        <v>0</v>
      </c>
      <c r="AR321" s="32">
        <f t="shared" si="122"/>
        <v>0</v>
      </c>
      <c r="AS321" s="32">
        <f t="shared" si="123"/>
        <v>0</v>
      </c>
      <c r="AT321" s="32">
        <f t="shared" si="124"/>
        <v>0</v>
      </c>
      <c r="AU321" s="32">
        <f t="shared" si="125"/>
        <v>0</v>
      </c>
      <c r="AX321" s="254">
        <f t="shared" si="126"/>
        <v>0</v>
      </c>
      <c r="AY321" s="254">
        <f t="shared" si="127"/>
        <v>0</v>
      </c>
      <c r="AZ321" s="32">
        <f t="shared" si="115"/>
        <v>0</v>
      </c>
      <c r="BB321" s="32">
        <f t="shared" si="132"/>
        <v>0</v>
      </c>
      <c r="BC321" s="341">
        <f t="shared" si="133"/>
        <v>0</v>
      </c>
      <c r="BD321" s="95">
        <f t="shared" si="128"/>
        <v>0</v>
      </c>
      <c r="BE321" s="95">
        <f t="shared" si="134"/>
        <v>0</v>
      </c>
      <c r="BF321" s="718">
        <f t="shared" si="116"/>
        <v>0</v>
      </c>
      <c r="BG321" s="79"/>
      <c r="BH321" s="9"/>
      <c r="BJ321" s="32">
        <f t="shared" si="135"/>
        <v>0</v>
      </c>
      <c r="BK321" s="32">
        <f t="shared" si="136"/>
        <v>1</v>
      </c>
      <c r="BL321" s="32">
        <f t="shared" si="137"/>
        <v>0</v>
      </c>
      <c r="BM321" s="32">
        <f t="shared" si="138"/>
        <v>0</v>
      </c>
      <c r="BN321" s="32">
        <f t="shared" si="139"/>
        <v>1</v>
      </c>
    </row>
    <row r="322" spans="1:66" x14ac:dyDescent="0.2">
      <c r="A322" s="323"/>
      <c r="B322" s="530"/>
      <c r="C322" s="247"/>
      <c r="D322" s="247" t="str">
        <f t="shared" si="129"/>
        <v/>
      </c>
      <c r="E322" s="320" t="str">
        <f t="shared" si="130"/>
        <v>&lt; Error</v>
      </c>
      <c r="F322" s="120">
        <f t="shared" si="112"/>
        <v>0</v>
      </c>
      <c r="G322" s="118">
        <f t="shared" si="113"/>
        <v>310</v>
      </c>
      <c r="H322" s="117"/>
      <c r="I322" s="292"/>
      <c r="J322" s="87"/>
      <c r="K322" s="294"/>
      <c r="L322" s="293"/>
      <c r="M322" s="40"/>
      <c r="N322" s="77"/>
      <c r="O322" s="295"/>
      <c r="P322" s="88"/>
      <c r="Q322" s="88"/>
      <c r="R322" s="104"/>
      <c r="S322" s="730"/>
      <c r="T322" s="88"/>
      <c r="U322" s="88"/>
      <c r="V322" s="88"/>
      <c r="W322" s="89"/>
      <c r="X322" s="87"/>
      <c r="Y322" s="77"/>
      <c r="Z322" s="90"/>
      <c r="AA322" s="96">
        <f t="shared" si="117"/>
        <v>310</v>
      </c>
      <c r="AB322" s="505">
        <f t="shared" si="131"/>
        <v>0</v>
      </c>
      <c r="AC322" s="500">
        <f t="shared" si="118"/>
        <v>0</v>
      </c>
      <c r="AD322" s="159">
        <f t="shared" si="114"/>
        <v>0</v>
      </c>
      <c r="AE322" s="8"/>
      <c r="AF322" s="870" t="str">
        <f t="shared" si="119"/>
        <v xml:space="preserve"> </v>
      </c>
      <c r="AG322" s="32">
        <f t="shared" si="120"/>
        <v>0</v>
      </c>
      <c r="AH322" s="32">
        <f t="shared" si="121"/>
        <v>0</v>
      </c>
      <c r="AR322" s="32">
        <f t="shared" si="122"/>
        <v>0</v>
      </c>
      <c r="AS322" s="32">
        <f t="shared" si="123"/>
        <v>0</v>
      </c>
      <c r="AT322" s="32">
        <f t="shared" si="124"/>
        <v>0</v>
      </c>
      <c r="AU322" s="32">
        <f t="shared" si="125"/>
        <v>0</v>
      </c>
      <c r="AX322" s="254">
        <f t="shared" si="126"/>
        <v>0</v>
      </c>
      <c r="AY322" s="254">
        <f t="shared" si="127"/>
        <v>0</v>
      </c>
      <c r="AZ322" s="32">
        <f t="shared" si="115"/>
        <v>0</v>
      </c>
      <c r="BB322" s="32">
        <f t="shared" si="132"/>
        <v>0</v>
      </c>
      <c r="BC322" s="341">
        <f t="shared" si="133"/>
        <v>0</v>
      </c>
      <c r="BD322" s="95">
        <f t="shared" si="128"/>
        <v>0</v>
      </c>
      <c r="BE322" s="95">
        <f t="shared" si="134"/>
        <v>0</v>
      </c>
      <c r="BF322" s="718">
        <f t="shared" si="116"/>
        <v>0</v>
      </c>
      <c r="BG322" s="79"/>
      <c r="BH322" s="9"/>
      <c r="BJ322" s="32">
        <f t="shared" si="135"/>
        <v>0</v>
      </c>
      <c r="BK322" s="32">
        <f t="shared" si="136"/>
        <v>1</v>
      </c>
      <c r="BL322" s="32">
        <f t="shared" si="137"/>
        <v>0</v>
      </c>
      <c r="BM322" s="32">
        <f t="shared" si="138"/>
        <v>0</v>
      </c>
      <c r="BN322" s="32">
        <f t="shared" si="139"/>
        <v>1</v>
      </c>
    </row>
    <row r="323" spans="1:66" x14ac:dyDescent="0.2">
      <c r="A323" s="323"/>
      <c r="B323" s="530"/>
      <c r="C323" s="247"/>
      <c r="D323" s="247" t="str">
        <f t="shared" si="129"/>
        <v/>
      </c>
      <c r="E323" s="320" t="str">
        <f t="shared" si="130"/>
        <v>&lt; Error</v>
      </c>
      <c r="F323" s="120">
        <f t="shared" si="112"/>
        <v>0</v>
      </c>
      <c r="G323" s="118">
        <f t="shared" si="113"/>
        <v>311</v>
      </c>
      <c r="H323" s="117"/>
      <c r="I323" s="292"/>
      <c r="J323" s="87"/>
      <c r="K323" s="294"/>
      <c r="L323" s="293"/>
      <c r="M323" s="40"/>
      <c r="N323" s="77"/>
      <c r="O323" s="295"/>
      <c r="P323" s="88"/>
      <c r="Q323" s="88"/>
      <c r="R323" s="104"/>
      <c r="S323" s="730"/>
      <c r="T323" s="88"/>
      <c r="U323" s="88"/>
      <c r="V323" s="88"/>
      <c r="W323" s="89"/>
      <c r="X323" s="87"/>
      <c r="Y323" s="77"/>
      <c r="Z323" s="90"/>
      <c r="AA323" s="96">
        <f t="shared" si="117"/>
        <v>311</v>
      </c>
      <c r="AB323" s="505">
        <f t="shared" si="131"/>
        <v>0</v>
      </c>
      <c r="AC323" s="500">
        <f t="shared" si="118"/>
        <v>0</v>
      </c>
      <c r="AD323" s="159">
        <f t="shared" si="114"/>
        <v>0</v>
      </c>
      <c r="AE323" s="8"/>
      <c r="AF323" s="870" t="str">
        <f t="shared" si="119"/>
        <v xml:space="preserve"> </v>
      </c>
      <c r="AG323" s="32">
        <f t="shared" si="120"/>
        <v>0</v>
      </c>
      <c r="AH323" s="32">
        <f t="shared" si="121"/>
        <v>0</v>
      </c>
      <c r="AR323" s="32">
        <f t="shared" si="122"/>
        <v>0</v>
      </c>
      <c r="AS323" s="32">
        <f t="shared" si="123"/>
        <v>0</v>
      </c>
      <c r="AT323" s="32">
        <f t="shared" si="124"/>
        <v>0</v>
      </c>
      <c r="AU323" s="32">
        <f t="shared" si="125"/>
        <v>0</v>
      </c>
      <c r="AX323" s="254">
        <f t="shared" si="126"/>
        <v>0</v>
      </c>
      <c r="AY323" s="254">
        <f t="shared" si="127"/>
        <v>0</v>
      </c>
      <c r="AZ323" s="32">
        <f t="shared" si="115"/>
        <v>0</v>
      </c>
      <c r="BB323" s="32">
        <f t="shared" si="132"/>
        <v>0</v>
      </c>
      <c r="BC323" s="341">
        <f t="shared" si="133"/>
        <v>0</v>
      </c>
      <c r="BD323" s="95">
        <f t="shared" si="128"/>
        <v>0</v>
      </c>
      <c r="BE323" s="95">
        <f t="shared" si="134"/>
        <v>0</v>
      </c>
      <c r="BF323" s="718">
        <f t="shared" si="116"/>
        <v>0</v>
      </c>
      <c r="BG323" s="79"/>
      <c r="BH323" s="9"/>
      <c r="BJ323" s="32">
        <f t="shared" si="135"/>
        <v>0</v>
      </c>
      <c r="BK323" s="32">
        <f t="shared" si="136"/>
        <v>1</v>
      </c>
      <c r="BL323" s="32">
        <f t="shared" si="137"/>
        <v>0</v>
      </c>
      <c r="BM323" s="32">
        <f t="shared" si="138"/>
        <v>0</v>
      </c>
      <c r="BN323" s="32">
        <f t="shared" si="139"/>
        <v>1</v>
      </c>
    </row>
    <row r="324" spans="1:66" x14ac:dyDescent="0.2">
      <c r="A324" s="323"/>
      <c r="B324" s="530"/>
      <c r="C324" s="247"/>
      <c r="D324" s="247" t="str">
        <f t="shared" si="129"/>
        <v/>
      </c>
      <c r="E324" s="320" t="str">
        <f t="shared" si="130"/>
        <v>&lt; Error</v>
      </c>
      <c r="F324" s="120">
        <f t="shared" si="112"/>
        <v>0</v>
      </c>
      <c r="G324" s="118">
        <f t="shared" si="113"/>
        <v>312</v>
      </c>
      <c r="H324" s="117"/>
      <c r="I324" s="292"/>
      <c r="J324" s="87"/>
      <c r="K324" s="294"/>
      <c r="L324" s="293"/>
      <c r="M324" s="40"/>
      <c r="N324" s="77"/>
      <c r="O324" s="295"/>
      <c r="P324" s="88"/>
      <c r="Q324" s="88"/>
      <c r="R324" s="104"/>
      <c r="S324" s="730"/>
      <c r="T324" s="88"/>
      <c r="U324" s="88"/>
      <c r="V324" s="88"/>
      <c r="W324" s="89"/>
      <c r="X324" s="87"/>
      <c r="Y324" s="77"/>
      <c r="Z324" s="90"/>
      <c r="AA324" s="96">
        <f t="shared" si="117"/>
        <v>312</v>
      </c>
      <c r="AB324" s="505">
        <f t="shared" si="131"/>
        <v>0</v>
      </c>
      <c r="AC324" s="500">
        <f t="shared" si="118"/>
        <v>0</v>
      </c>
      <c r="AD324" s="159">
        <f t="shared" si="114"/>
        <v>0</v>
      </c>
      <c r="AE324" s="8"/>
      <c r="AF324" s="870" t="str">
        <f t="shared" si="119"/>
        <v xml:space="preserve"> </v>
      </c>
      <c r="AG324" s="32">
        <f t="shared" si="120"/>
        <v>0</v>
      </c>
      <c r="AH324" s="32">
        <f t="shared" si="121"/>
        <v>0</v>
      </c>
      <c r="AR324" s="32">
        <f t="shared" si="122"/>
        <v>0</v>
      </c>
      <c r="AS324" s="32">
        <f t="shared" si="123"/>
        <v>0</v>
      </c>
      <c r="AT324" s="32">
        <f t="shared" si="124"/>
        <v>0</v>
      </c>
      <c r="AU324" s="32">
        <f t="shared" si="125"/>
        <v>0</v>
      </c>
      <c r="AX324" s="254">
        <f t="shared" si="126"/>
        <v>0</v>
      </c>
      <c r="AY324" s="254">
        <f t="shared" si="127"/>
        <v>0</v>
      </c>
      <c r="AZ324" s="32">
        <f t="shared" si="115"/>
        <v>0</v>
      </c>
      <c r="BB324" s="32">
        <f t="shared" si="132"/>
        <v>0</v>
      </c>
      <c r="BC324" s="341">
        <f t="shared" si="133"/>
        <v>0</v>
      </c>
      <c r="BD324" s="95">
        <f t="shared" si="128"/>
        <v>0</v>
      </c>
      <c r="BE324" s="95">
        <f t="shared" si="134"/>
        <v>0</v>
      </c>
      <c r="BF324" s="718">
        <f t="shared" si="116"/>
        <v>0</v>
      </c>
      <c r="BG324" s="79"/>
      <c r="BH324" s="9"/>
      <c r="BJ324" s="32">
        <f t="shared" si="135"/>
        <v>0</v>
      </c>
      <c r="BK324" s="32">
        <f t="shared" si="136"/>
        <v>1</v>
      </c>
      <c r="BL324" s="32">
        <f t="shared" si="137"/>
        <v>0</v>
      </c>
      <c r="BM324" s="32">
        <f t="shared" si="138"/>
        <v>0</v>
      </c>
      <c r="BN324" s="32">
        <f t="shared" si="139"/>
        <v>1</v>
      </c>
    </row>
    <row r="325" spans="1:66" x14ac:dyDescent="0.2">
      <c r="A325" s="323"/>
      <c r="B325" s="530"/>
      <c r="C325" s="247"/>
      <c r="D325" s="247" t="str">
        <f t="shared" si="129"/>
        <v/>
      </c>
      <c r="E325" s="320" t="str">
        <f t="shared" si="130"/>
        <v>&lt; Error</v>
      </c>
      <c r="F325" s="120">
        <f t="shared" si="112"/>
        <v>0</v>
      </c>
      <c r="G325" s="118">
        <f t="shared" si="113"/>
        <v>313</v>
      </c>
      <c r="H325" s="117"/>
      <c r="I325" s="292"/>
      <c r="J325" s="87"/>
      <c r="K325" s="294"/>
      <c r="L325" s="293"/>
      <c r="M325" s="40"/>
      <c r="N325" s="77"/>
      <c r="O325" s="295"/>
      <c r="P325" s="88"/>
      <c r="Q325" s="88"/>
      <c r="R325" s="104"/>
      <c r="S325" s="730"/>
      <c r="T325" s="88"/>
      <c r="U325" s="88"/>
      <c r="V325" s="88"/>
      <c r="W325" s="89"/>
      <c r="X325" s="87"/>
      <c r="Y325" s="77"/>
      <c r="Z325" s="90"/>
      <c r="AA325" s="96">
        <f t="shared" si="117"/>
        <v>313</v>
      </c>
      <c r="AB325" s="505">
        <f t="shared" si="131"/>
        <v>0</v>
      </c>
      <c r="AC325" s="500">
        <f t="shared" si="118"/>
        <v>0</v>
      </c>
      <c r="AD325" s="159">
        <f t="shared" si="114"/>
        <v>0</v>
      </c>
      <c r="AE325" s="8"/>
      <c r="AF325" s="870" t="str">
        <f t="shared" si="119"/>
        <v xml:space="preserve"> </v>
      </c>
      <c r="AG325" s="32">
        <f t="shared" si="120"/>
        <v>0</v>
      </c>
      <c r="AH325" s="32">
        <f t="shared" si="121"/>
        <v>0</v>
      </c>
      <c r="AR325" s="32">
        <f t="shared" si="122"/>
        <v>0</v>
      </c>
      <c r="AS325" s="32">
        <f t="shared" si="123"/>
        <v>0</v>
      </c>
      <c r="AT325" s="32">
        <f t="shared" si="124"/>
        <v>0</v>
      </c>
      <c r="AU325" s="32">
        <f t="shared" si="125"/>
        <v>0</v>
      </c>
      <c r="AX325" s="254">
        <f t="shared" si="126"/>
        <v>0</v>
      </c>
      <c r="AY325" s="254">
        <f t="shared" si="127"/>
        <v>0</v>
      </c>
      <c r="AZ325" s="32">
        <f t="shared" si="115"/>
        <v>0</v>
      </c>
      <c r="BB325" s="32">
        <f t="shared" si="132"/>
        <v>0</v>
      </c>
      <c r="BC325" s="341">
        <f t="shared" si="133"/>
        <v>0</v>
      </c>
      <c r="BD325" s="95">
        <f t="shared" si="128"/>
        <v>0</v>
      </c>
      <c r="BE325" s="95">
        <f t="shared" si="134"/>
        <v>0</v>
      </c>
      <c r="BF325" s="718">
        <f t="shared" si="116"/>
        <v>0</v>
      </c>
      <c r="BG325" s="79"/>
      <c r="BH325" s="9"/>
      <c r="BJ325" s="32">
        <f t="shared" si="135"/>
        <v>0</v>
      </c>
      <c r="BK325" s="32">
        <f t="shared" si="136"/>
        <v>1</v>
      </c>
      <c r="BL325" s="32">
        <f t="shared" si="137"/>
        <v>0</v>
      </c>
      <c r="BM325" s="32">
        <f t="shared" si="138"/>
        <v>0</v>
      </c>
      <c r="BN325" s="32">
        <f t="shared" si="139"/>
        <v>1</v>
      </c>
    </row>
    <row r="326" spans="1:66" x14ac:dyDescent="0.2">
      <c r="A326" s="323"/>
      <c r="B326" s="530"/>
      <c r="C326" s="247"/>
      <c r="D326" s="247" t="str">
        <f t="shared" si="129"/>
        <v/>
      </c>
      <c r="E326" s="320" t="str">
        <f t="shared" si="130"/>
        <v>&lt; Error</v>
      </c>
      <c r="F326" s="120">
        <f t="shared" si="112"/>
        <v>0</v>
      </c>
      <c r="G326" s="118">
        <f t="shared" si="113"/>
        <v>314</v>
      </c>
      <c r="H326" s="117"/>
      <c r="I326" s="292"/>
      <c r="J326" s="87"/>
      <c r="K326" s="294"/>
      <c r="L326" s="293"/>
      <c r="M326" s="40"/>
      <c r="N326" s="77"/>
      <c r="O326" s="295"/>
      <c r="P326" s="88"/>
      <c r="Q326" s="88"/>
      <c r="R326" s="104"/>
      <c r="S326" s="730"/>
      <c r="T326" s="88"/>
      <c r="U326" s="88"/>
      <c r="V326" s="88"/>
      <c r="W326" s="89"/>
      <c r="X326" s="87"/>
      <c r="Y326" s="77"/>
      <c r="Z326" s="90"/>
      <c r="AA326" s="96">
        <f t="shared" si="117"/>
        <v>314</v>
      </c>
      <c r="AB326" s="505">
        <f t="shared" si="131"/>
        <v>0</v>
      </c>
      <c r="AC326" s="500">
        <f t="shared" si="118"/>
        <v>0</v>
      </c>
      <c r="AD326" s="159">
        <f t="shared" si="114"/>
        <v>0</v>
      </c>
      <c r="AE326" s="8"/>
      <c r="AF326" s="870" t="str">
        <f t="shared" si="119"/>
        <v xml:space="preserve"> </v>
      </c>
      <c r="AG326" s="32">
        <f t="shared" si="120"/>
        <v>0</v>
      </c>
      <c r="AH326" s="32">
        <f t="shared" si="121"/>
        <v>0</v>
      </c>
      <c r="AR326" s="32">
        <f t="shared" si="122"/>
        <v>0</v>
      </c>
      <c r="AS326" s="32">
        <f t="shared" si="123"/>
        <v>0</v>
      </c>
      <c r="AT326" s="32">
        <f t="shared" si="124"/>
        <v>0</v>
      </c>
      <c r="AU326" s="32">
        <f t="shared" si="125"/>
        <v>0</v>
      </c>
      <c r="AX326" s="254">
        <f t="shared" si="126"/>
        <v>0</v>
      </c>
      <c r="AY326" s="254">
        <f t="shared" si="127"/>
        <v>0</v>
      </c>
      <c r="AZ326" s="32">
        <f t="shared" si="115"/>
        <v>0</v>
      </c>
      <c r="BB326" s="32">
        <f t="shared" si="132"/>
        <v>0</v>
      </c>
      <c r="BC326" s="341">
        <f t="shared" si="133"/>
        <v>0</v>
      </c>
      <c r="BD326" s="95">
        <f t="shared" si="128"/>
        <v>0</v>
      </c>
      <c r="BE326" s="95">
        <f t="shared" si="134"/>
        <v>0</v>
      </c>
      <c r="BF326" s="718">
        <f t="shared" si="116"/>
        <v>0</v>
      </c>
      <c r="BG326" s="79"/>
      <c r="BH326" s="9"/>
      <c r="BJ326" s="32">
        <f t="shared" si="135"/>
        <v>0</v>
      </c>
      <c r="BK326" s="32">
        <f t="shared" si="136"/>
        <v>1</v>
      </c>
      <c r="BL326" s="32">
        <f t="shared" si="137"/>
        <v>0</v>
      </c>
      <c r="BM326" s="32">
        <f t="shared" si="138"/>
        <v>0</v>
      </c>
      <c r="BN326" s="32">
        <f t="shared" si="139"/>
        <v>1</v>
      </c>
    </row>
    <row r="327" spans="1:66" x14ac:dyDescent="0.2">
      <c r="A327" s="323"/>
      <c r="B327" s="530"/>
      <c r="C327" s="247"/>
      <c r="D327" s="247" t="str">
        <f t="shared" si="129"/>
        <v/>
      </c>
      <c r="E327" s="320" t="str">
        <f t="shared" si="130"/>
        <v>&lt; Error</v>
      </c>
      <c r="F327" s="120">
        <f t="shared" si="112"/>
        <v>0</v>
      </c>
      <c r="G327" s="118">
        <f t="shared" si="113"/>
        <v>315</v>
      </c>
      <c r="H327" s="117"/>
      <c r="I327" s="292"/>
      <c r="J327" s="87"/>
      <c r="K327" s="294"/>
      <c r="L327" s="293"/>
      <c r="M327" s="40"/>
      <c r="N327" s="77"/>
      <c r="O327" s="295"/>
      <c r="P327" s="88"/>
      <c r="Q327" s="88"/>
      <c r="R327" s="104"/>
      <c r="S327" s="730"/>
      <c r="T327" s="88"/>
      <c r="U327" s="88"/>
      <c r="V327" s="88"/>
      <c r="W327" s="89"/>
      <c r="X327" s="87"/>
      <c r="Y327" s="77"/>
      <c r="Z327" s="90"/>
      <c r="AA327" s="96">
        <f t="shared" si="117"/>
        <v>315</v>
      </c>
      <c r="AB327" s="505">
        <f t="shared" si="131"/>
        <v>0</v>
      </c>
      <c r="AC327" s="500">
        <f t="shared" si="118"/>
        <v>0</v>
      </c>
      <c r="AD327" s="159">
        <f t="shared" si="114"/>
        <v>0</v>
      </c>
      <c r="AE327" s="8"/>
      <c r="AF327" s="870" t="str">
        <f t="shared" si="119"/>
        <v xml:space="preserve"> </v>
      </c>
      <c r="AG327" s="32">
        <f t="shared" si="120"/>
        <v>0</v>
      </c>
      <c r="AH327" s="32">
        <f t="shared" si="121"/>
        <v>0</v>
      </c>
      <c r="AR327" s="32">
        <f t="shared" si="122"/>
        <v>0</v>
      </c>
      <c r="AS327" s="32">
        <f t="shared" si="123"/>
        <v>0</v>
      </c>
      <c r="AT327" s="32">
        <f t="shared" si="124"/>
        <v>0</v>
      </c>
      <c r="AU327" s="32">
        <f t="shared" si="125"/>
        <v>0</v>
      </c>
      <c r="AX327" s="254">
        <f t="shared" si="126"/>
        <v>0</v>
      </c>
      <c r="AY327" s="254">
        <f t="shared" si="127"/>
        <v>0</v>
      </c>
      <c r="AZ327" s="32">
        <f t="shared" si="115"/>
        <v>0</v>
      </c>
      <c r="BB327" s="32">
        <f t="shared" si="132"/>
        <v>0</v>
      </c>
      <c r="BC327" s="341">
        <f t="shared" si="133"/>
        <v>0</v>
      </c>
      <c r="BD327" s="95">
        <f t="shared" si="128"/>
        <v>0</v>
      </c>
      <c r="BE327" s="95">
        <f t="shared" si="134"/>
        <v>0</v>
      </c>
      <c r="BF327" s="718">
        <f t="shared" si="116"/>
        <v>0</v>
      </c>
      <c r="BG327" s="79"/>
      <c r="BH327" s="9"/>
      <c r="BJ327" s="32">
        <f t="shared" si="135"/>
        <v>0</v>
      </c>
      <c r="BK327" s="32">
        <f t="shared" si="136"/>
        <v>1</v>
      </c>
      <c r="BL327" s="32">
        <f t="shared" si="137"/>
        <v>0</v>
      </c>
      <c r="BM327" s="32">
        <f t="shared" si="138"/>
        <v>0</v>
      </c>
      <c r="BN327" s="32">
        <f t="shared" si="139"/>
        <v>1</v>
      </c>
    </row>
    <row r="328" spans="1:66" x14ac:dyDescent="0.2">
      <c r="A328" s="323"/>
      <c r="B328" s="530"/>
      <c r="C328" s="247"/>
      <c r="D328" s="247" t="str">
        <f t="shared" si="129"/>
        <v/>
      </c>
      <c r="E328" s="320" t="str">
        <f t="shared" si="130"/>
        <v>&lt; Error</v>
      </c>
      <c r="F328" s="120">
        <f t="shared" si="112"/>
        <v>0</v>
      </c>
      <c r="G328" s="118">
        <f t="shared" si="113"/>
        <v>316</v>
      </c>
      <c r="H328" s="117"/>
      <c r="I328" s="292"/>
      <c r="J328" s="87"/>
      <c r="K328" s="294"/>
      <c r="L328" s="293"/>
      <c r="M328" s="40"/>
      <c r="N328" s="77"/>
      <c r="O328" s="295"/>
      <c r="P328" s="88"/>
      <c r="Q328" s="88"/>
      <c r="R328" s="104"/>
      <c r="S328" s="730"/>
      <c r="T328" s="88"/>
      <c r="U328" s="88"/>
      <c r="V328" s="88"/>
      <c r="W328" s="89"/>
      <c r="X328" s="87"/>
      <c r="Y328" s="77"/>
      <c r="Z328" s="90"/>
      <c r="AA328" s="96">
        <f t="shared" si="117"/>
        <v>316</v>
      </c>
      <c r="AB328" s="505">
        <f t="shared" si="131"/>
        <v>0</v>
      </c>
      <c r="AC328" s="500">
        <f t="shared" si="118"/>
        <v>0</v>
      </c>
      <c r="AD328" s="159">
        <f t="shared" si="114"/>
        <v>0</v>
      </c>
      <c r="AE328" s="8"/>
      <c r="AF328" s="870" t="str">
        <f t="shared" si="119"/>
        <v xml:space="preserve"> </v>
      </c>
      <c r="AG328" s="32">
        <f t="shared" si="120"/>
        <v>0</v>
      </c>
      <c r="AH328" s="32">
        <f t="shared" si="121"/>
        <v>0</v>
      </c>
      <c r="AR328" s="32">
        <f t="shared" si="122"/>
        <v>0</v>
      </c>
      <c r="AS328" s="32">
        <f t="shared" si="123"/>
        <v>0</v>
      </c>
      <c r="AT328" s="32">
        <f t="shared" si="124"/>
        <v>0</v>
      </c>
      <c r="AU328" s="32">
        <f t="shared" si="125"/>
        <v>0</v>
      </c>
      <c r="AX328" s="254">
        <f t="shared" si="126"/>
        <v>0</v>
      </c>
      <c r="AY328" s="254">
        <f t="shared" si="127"/>
        <v>0</v>
      </c>
      <c r="AZ328" s="32">
        <f t="shared" si="115"/>
        <v>0</v>
      </c>
      <c r="BB328" s="32">
        <f t="shared" si="132"/>
        <v>0</v>
      </c>
      <c r="BC328" s="341">
        <f t="shared" si="133"/>
        <v>0</v>
      </c>
      <c r="BD328" s="95">
        <f t="shared" si="128"/>
        <v>0</v>
      </c>
      <c r="BE328" s="95">
        <f t="shared" si="134"/>
        <v>0</v>
      </c>
      <c r="BF328" s="718">
        <f t="shared" si="116"/>
        <v>0</v>
      </c>
      <c r="BG328" s="79"/>
      <c r="BH328" s="9"/>
      <c r="BJ328" s="32">
        <f t="shared" si="135"/>
        <v>0</v>
      </c>
      <c r="BK328" s="32">
        <f t="shared" si="136"/>
        <v>1</v>
      </c>
      <c r="BL328" s="32">
        <f t="shared" si="137"/>
        <v>0</v>
      </c>
      <c r="BM328" s="32">
        <f t="shared" si="138"/>
        <v>0</v>
      </c>
      <c r="BN328" s="32">
        <f t="shared" si="139"/>
        <v>1</v>
      </c>
    </row>
    <row r="329" spans="1:66" x14ac:dyDescent="0.2">
      <c r="A329" s="323"/>
      <c r="B329" s="530"/>
      <c r="C329" s="247"/>
      <c r="D329" s="247" t="str">
        <f t="shared" si="129"/>
        <v/>
      </c>
      <c r="E329" s="320" t="str">
        <f t="shared" si="130"/>
        <v>&lt; Error</v>
      </c>
      <c r="F329" s="120">
        <f t="shared" si="112"/>
        <v>0</v>
      </c>
      <c r="G329" s="118">
        <f t="shared" si="113"/>
        <v>317</v>
      </c>
      <c r="H329" s="117"/>
      <c r="I329" s="292"/>
      <c r="J329" s="87"/>
      <c r="K329" s="294"/>
      <c r="L329" s="293"/>
      <c r="M329" s="40"/>
      <c r="N329" s="77"/>
      <c r="O329" s="295"/>
      <c r="P329" s="88"/>
      <c r="Q329" s="88"/>
      <c r="R329" s="104"/>
      <c r="S329" s="730"/>
      <c r="T329" s="88"/>
      <c r="U329" s="88"/>
      <c r="V329" s="88"/>
      <c r="W329" s="89"/>
      <c r="X329" s="87"/>
      <c r="Y329" s="77"/>
      <c r="Z329" s="90"/>
      <c r="AA329" s="96">
        <f t="shared" si="117"/>
        <v>317</v>
      </c>
      <c r="AB329" s="505">
        <f t="shared" si="131"/>
        <v>0</v>
      </c>
      <c r="AC329" s="500">
        <f t="shared" si="118"/>
        <v>0</v>
      </c>
      <c r="AD329" s="159">
        <f t="shared" si="114"/>
        <v>0</v>
      </c>
      <c r="AE329" s="8"/>
      <c r="AF329" s="870" t="str">
        <f t="shared" si="119"/>
        <v xml:space="preserve"> </v>
      </c>
      <c r="AG329" s="32">
        <f t="shared" si="120"/>
        <v>0</v>
      </c>
      <c r="AH329" s="32">
        <f t="shared" si="121"/>
        <v>0</v>
      </c>
      <c r="AR329" s="32">
        <f t="shared" si="122"/>
        <v>0</v>
      </c>
      <c r="AS329" s="32">
        <f t="shared" si="123"/>
        <v>0</v>
      </c>
      <c r="AT329" s="32">
        <f t="shared" si="124"/>
        <v>0</v>
      </c>
      <c r="AU329" s="32">
        <f t="shared" si="125"/>
        <v>0</v>
      </c>
      <c r="AX329" s="254">
        <f t="shared" si="126"/>
        <v>0</v>
      </c>
      <c r="AY329" s="254">
        <f t="shared" si="127"/>
        <v>0</v>
      </c>
      <c r="AZ329" s="32">
        <f t="shared" si="115"/>
        <v>0</v>
      </c>
      <c r="BB329" s="32">
        <f t="shared" si="132"/>
        <v>0</v>
      </c>
      <c r="BC329" s="341">
        <f t="shared" si="133"/>
        <v>0</v>
      </c>
      <c r="BD329" s="95">
        <f t="shared" si="128"/>
        <v>0</v>
      </c>
      <c r="BE329" s="95">
        <f t="shared" si="134"/>
        <v>0</v>
      </c>
      <c r="BF329" s="718">
        <f t="shared" si="116"/>
        <v>0</v>
      </c>
      <c r="BG329" s="79"/>
      <c r="BH329" s="9"/>
      <c r="BJ329" s="32">
        <f t="shared" si="135"/>
        <v>0</v>
      </c>
      <c r="BK329" s="32">
        <f t="shared" si="136"/>
        <v>1</v>
      </c>
      <c r="BL329" s="32">
        <f t="shared" si="137"/>
        <v>0</v>
      </c>
      <c r="BM329" s="32">
        <f t="shared" si="138"/>
        <v>0</v>
      </c>
      <c r="BN329" s="32">
        <f t="shared" si="139"/>
        <v>1</v>
      </c>
    </row>
    <row r="330" spans="1:66" x14ac:dyDescent="0.2">
      <c r="A330" s="323"/>
      <c r="B330" s="530"/>
      <c r="C330" s="247"/>
      <c r="D330" s="247" t="str">
        <f t="shared" si="129"/>
        <v/>
      </c>
      <c r="E330" s="320" t="str">
        <f t="shared" si="130"/>
        <v>&lt; Error</v>
      </c>
      <c r="F330" s="120">
        <f t="shared" si="112"/>
        <v>0</v>
      </c>
      <c r="G330" s="118">
        <f t="shared" si="113"/>
        <v>318</v>
      </c>
      <c r="H330" s="117"/>
      <c r="I330" s="292"/>
      <c r="J330" s="87"/>
      <c r="K330" s="294"/>
      <c r="L330" s="293"/>
      <c r="M330" s="40"/>
      <c r="N330" s="77"/>
      <c r="O330" s="295"/>
      <c r="P330" s="88"/>
      <c r="Q330" s="88"/>
      <c r="R330" s="104"/>
      <c r="S330" s="730"/>
      <c r="T330" s="88"/>
      <c r="U330" s="88"/>
      <c r="V330" s="88"/>
      <c r="W330" s="89"/>
      <c r="X330" s="87"/>
      <c r="Y330" s="77"/>
      <c r="Z330" s="90"/>
      <c r="AA330" s="96">
        <f t="shared" si="117"/>
        <v>318</v>
      </c>
      <c r="AB330" s="505">
        <f t="shared" si="131"/>
        <v>0</v>
      </c>
      <c r="AC330" s="500">
        <f t="shared" si="118"/>
        <v>0</v>
      </c>
      <c r="AD330" s="159">
        <f t="shared" si="114"/>
        <v>0</v>
      </c>
      <c r="AE330" s="8"/>
      <c r="AF330" s="870" t="str">
        <f t="shared" si="119"/>
        <v xml:space="preserve"> </v>
      </c>
      <c r="AG330" s="32">
        <f t="shared" si="120"/>
        <v>0</v>
      </c>
      <c r="AH330" s="32">
        <f t="shared" si="121"/>
        <v>0</v>
      </c>
      <c r="AR330" s="32">
        <f t="shared" si="122"/>
        <v>0</v>
      </c>
      <c r="AS330" s="32">
        <f t="shared" si="123"/>
        <v>0</v>
      </c>
      <c r="AT330" s="32">
        <f t="shared" si="124"/>
        <v>0</v>
      </c>
      <c r="AU330" s="32">
        <f t="shared" si="125"/>
        <v>0</v>
      </c>
      <c r="AX330" s="254">
        <f t="shared" si="126"/>
        <v>0</v>
      </c>
      <c r="AY330" s="254">
        <f t="shared" si="127"/>
        <v>0</v>
      </c>
      <c r="AZ330" s="32">
        <f t="shared" si="115"/>
        <v>0</v>
      </c>
      <c r="BB330" s="32">
        <f t="shared" si="132"/>
        <v>0</v>
      </c>
      <c r="BC330" s="341">
        <f t="shared" si="133"/>
        <v>0</v>
      </c>
      <c r="BD330" s="95">
        <f t="shared" si="128"/>
        <v>0</v>
      </c>
      <c r="BE330" s="95">
        <f t="shared" si="134"/>
        <v>0</v>
      </c>
      <c r="BF330" s="718">
        <f t="shared" si="116"/>
        <v>0</v>
      </c>
      <c r="BG330" s="79"/>
      <c r="BH330" s="9"/>
      <c r="BJ330" s="32">
        <f t="shared" si="135"/>
        <v>0</v>
      </c>
      <c r="BK330" s="32">
        <f t="shared" si="136"/>
        <v>1</v>
      </c>
      <c r="BL330" s="32">
        <f t="shared" si="137"/>
        <v>0</v>
      </c>
      <c r="BM330" s="32">
        <f t="shared" si="138"/>
        <v>0</v>
      </c>
      <c r="BN330" s="32">
        <f t="shared" si="139"/>
        <v>1</v>
      </c>
    </row>
    <row r="331" spans="1:66" x14ac:dyDescent="0.2">
      <c r="A331" s="323"/>
      <c r="B331" s="530"/>
      <c r="C331" s="247"/>
      <c r="D331" s="247" t="str">
        <f t="shared" si="129"/>
        <v/>
      </c>
      <c r="E331" s="320" t="str">
        <f t="shared" si="130"/>
        <v>&lt; Error</v>
      </c>
      <c r="F331" s="120">
        <f t="shared" si="112"/>
        <v>0</v>
      </c>
      <c r="G331" s="118">
        <f t="shared" si="113"/>
        <v>319</v>
      </c>
      <c r="H331" s="117"/>
      <c r="I331" s="292"/>
      <c r="J331" s="87"/>
      <c r="K331" s="294"/>
      <c r="L331" s="293"/>
      <c r="M331" s="40"/>
      <c r="N331" s="77"/>
      <c r="O331" s="295"/>
      <c r="P331" s="88"/>
      <c r="Q331" s="88"/>
      <c r="R331" s="104"/>
      <c r="S331" s="730"/>
      <c r="T331" s="88"/>
      <c r="U331" s="88"/>
      <c r="V331" s="88"/>
      <c r="W331" s="89"/>
      <c r="X331" s="87"/>
      <c r="Y331" s="77"/>
      <c r="Z331" s="90"/>
      <c r="AA331" s="96">
        <f t="shared" si="117"/>
        <v>319</v>
      </c>
      <c r="AB331" s="505">
        <f t="shared" si="131"/>
        <v>0</v>
      </c>
      <c r="AC331" s="500">
        <f t="shared" si="118"/>
        <v>0</v>
      </c>
      <c r="AD331" s="159">
        <f t="shared" si="114"/>
        <v>0</v>
      </c>
      <c r="AE331" s="8"/>
      <c r="AF331" s="870" t="str">
        <f t="shared" si="119"/>
        <v xml:space="preserve"> </v>
      </c>
      <c r="AG331" s="32">
        <f t="shared" si="120"/>
        <v>0</v>
      </c>
      <c r="AH331" s="32">
        <f t="shared" si="121"/>
        <v>0</v>
      </c>
      <c r="AR331" s="32">
        <f t="shared" si="122"/>
        <v>0</v>
      </c>
      <c r="AS331" s="32">
        <f t="shared" si="123"/>
        <v>0</v>
      </c>
      <c r="AT331" s="32">
        <f t="shared" si="124"/>
        <v>0</v>
      </c>
      <c r="AU331" s="32">
        <f t="shared" si="125"/>
        <v>0</v>
      </c>
      <c r="AX331" s="254">
        <f t="shared" si="126"/>
        <v>0</v>
      </c>
      <c r="AY331" s="254">
        <f t="shared" si="127"/>
        <v>0</v>
      </c>
      <c r="AZ331" s="32">
        <f t="shared" si="115"/>
        <v>0</v>
      </c>
      <c r="BB331" s="32">
        <f t="shared" si="132"/>
        <v>0</v>
      </c>
      <c r="BC331" s="341">
        <f t="shared" si="133"/>
        <v>0</v>
      </c>
      <c r="BD331" s="95">
        <f t="shared" si="128"/>
        <v>0</v>
      </c>
      <c r="BE331" s="95">
        <f t="shared" si="134"/>
        <v>0</v>
      </c>
      <c r="BF331" s="718">
        <f t="shared" si="116"/>
        <v>0</v>
      </c>
      <c r="BG331" s="79"/>
      <c r="BH331" s="9"/>
      <c r="BJ331" s="32">
        <f t="shared" si="135"/>
        <v>0</v>
      </c>
      <c r="BK331" s="32">
        <f t="shared" si="136"/>
        <v>1</v>
      </c>
      <c r="BL331" s="32">
        <f t="shared" si="137"/>
        <v>0</v>
      </c>
      <c r="BM331" s="32">
        <f t="shared" si="138"/>
        <v>0</v>
      </c>
      <c r="BN331" s="32">
        <f t="shared" si="139"/>
        <v>1</v>
      </c>
    </row>
    <row r="332" spans="1:66" x14ac:dyDescent="0.2">
      <c r="A332" s="323"/>
      <c r="B332" s="530"/>
      <c r="C332" s="247"/>
      <c r="D332" s="247" t="str">
        <f t="shared" si="129"/>
        <v/>
      </c>
      <c r="E332" s="320" t="str">
        <f t="shared" si="130"/>
        <v>&lt; Error</v>
      </c>
      <c r="F332" s="120">
        <f t="shared" si="112"/>
        <v>0</v>
      </c>
      <c r="G332" s="118">
        <f t="shared" si="113"/>
        <v>320</v>
      </c>
      <c r="H332" s="117"/>
      <c r="I332" s="292"/>
      <c r="J332" s="87"/>
      <c r="K332" s="294"/>
      <c r="L332" s="293"/>
      <c r="M332" s="40"/>
      <c r="N332" s="77"/>
      <c r="O332" s="295"/>
      <c r="P332" s="88"/>
      <c r="Q332" s="88"/>
      <c r="R332" s="104"/>
      <c r="S332" s="730"/>
      <c r="T332" s="88"/>
      <c r="U332" s="88"/>
      <c r="V332" s="88"/>
      <c r="W332" s="89"/>
      <c r="X332" s="87"/>
      <c r="Y332" s="77"/>
      <c r="Z332" s="90"/>
      <c r="AA332" s="96">
        <f t="shared" si="117"/>
        <v>320</v>
      </c>
      <c r="AB332" s="505">
        <f t="shared" si="131"/>
        <v>0</v>
      </c>
      <c r="AC332" s="500">
        <f t="shared" si="118"/>
        <v>0</v>
      </c>
      <c r="AD332" s="159">
        <f t="shared" si="114"/>
        <v>0</v>
      </c>
      <c r="AE332" s="8"/>
      <c r="AF332" s="870" t="str">
        <f t="shared" si="119"/>
        <v xml:space="preserve"> </v>
      </c>
      <c r="AG332" s="32">
        <f t="shared" si="120"/>
        <v>0</v>
      </c>
      <c r="AH332" s="32">
        <f t="shared" si="121"/>
        <v>0</v>
      </c>
      <c r="AR332" s="32">
        <f t="shared" si="122"/>
        <v>0</v>
      </c>
      <c r="AS332" s="32">
        <f t="shared" si="123"/>
        <v>0</v>
      </c>
      <c r="AT332" s="32">
        <f t="shared" si="124"/>
        <v>0</v>
      </c>
      <c r="AU332" s="32">
        <f t="shared" si="125"/>
        <v>0</v>
      </c>
      <c r="AX332" s="254">
        <f t="shared" si="126"/>
        <v>0</v>
      </c>
      <c r="AY332" s="254">
        <f t="shared" si="127"/>
        <v>0</v>
      </c>
      <c r="AZ332" s="32">
        <f t="shared" si="115"/>
        <v>0</v>
      </c>
      <c r="BB332" s="32">
        <f t="shared" si="132"/>
        <v>0</v>
      </c>
      <c r="BC332" s="341">
        <f t="shared" si="133"/>
        <v>0</v>
      </c>
      <c r="BD332" s="95">
        <f t="shared" si="128"/>
        <v>0</v>
      </c>
      <c r="BE332" s="95">
        <f t="shared" si="134"/>
        <v>0</v>
      </c>
      <c r="BF332" s="718">
        <f t="shared" si="116"/>
        <v>0</v>
      </c>
      <c r="BG332" s="79"/>
      <c r="BH332" s="9"/>
      <c r="BJ332" s="32">
        <f t="shared" si="135"/>
        <v>0</v>
      </c>
      <c r="BK332" s="32">
        <f t="shared" si="136"/>
        <v>1</v>
      </c>
      <c r="BL332" s="32">
        <f t="shared" si="137"/>
        <v>0</v>
      </c>
      <c r="BM332" s="32">
        <f t="shared" si="138"/>
        <v>0</v>
      </c>
      <c r="BN332" s="32">
        <f t="shared" si="139"/>
        <v>1</v>
      </c>
    </row>
    <row r="333" spans="1:66" x14ac:dyDescent="0.2">
      <c r="A333" s="323"/>
      <c r="B333" s="530"/>
      <c r="C333" s="247"/>
      <c r="D333" s="247" t="str">
        <f t="shared" si="129"/>
        <v/>
      </c>
      <c r="E333" s="320" t="str">
        <f t="shared" si="130"/>
        <v>&lt; Error</v>
      </c>
      <c r="F333" s="120">
        <f t="shared" ref="F333:F396" si="140">IF(ISBLANK(H333),0,VLOOKUP(TRIM(H333),AllVarieties,4,FALSE))</f>
        <v>0</v>
      </c>
      <c r="G333" s="118">
        <f t="shared" ref="G333:G396" si="141">ROW()-DPline</f>
        <v>321</v>
      </c>
      <c r="H333" s="117"/>
      <c r="I333" s="292"/>
      <c r="J333" s="87"/>
      <c r="K333" s="294"/>
      <c r="L333" s="293"/>
      <c r="M333" s="40"/>
      <c r="N333" s="77"/>
      <c r="O333" s="295"/>
      <c r="P333" s="88"/>
      <c r="Q333" s="88"/>
      <c r="R333" s="104"/>
      <c r="S333" s="730"/>
      <c r="T333" s="88"/>
      <c r="U333" s="88"/>
      <c r="V333" s="88"/>
      <c r="W333" s="89"/>
      <c r="X333" s="87"/>
      <c r="Y333" s="77"/>
      <c r="Z333" s="90"/>
      <c r="AA333" s="96">
        <f t="shared" si="117"/>
        <v>321</v>
      </c>
      <c r="AB333" s="505">
        <f t="shared" si="131"/>
        <v>0</v>
      </c>
      <c r="AC333" s="500">
        <f t="shared" si="118"/>
        <v>0</v>
      </c>
      <c r="AD333" s="159">
        <f t="shared" ref="AD333:AD396" si="142">+AC333*PDArate</f>
        <v>0</v>
      </c>
      <c r="AE333" s="8"/>
      <c r="AF333" s="870" t="str">
        <f t="shared" si="119"/>
        <v xml:space="preserve"> </v>
      </c>
      <c r="AG333" s="32">
        <f t="shared" si="120"/>
        <v>0</v>
      </c>
      <c r="AH333" s="32">
        <f t="shared" si="121"/>
        <v>0</v>
      </c>
      <c r="AR333" s="32">
        <f t="shared" si="122"/>
        <v>0</v>
      </c>
      <c r="AS333" s="32">
        <f t="shared" si="123"/>
        <v>0</v>
      </c>
      <c r="AT333" s="32">
        <f t="shared" si="124"/>
        <v>0</v>
      </c>
      <c r="AU333" s="32">
        <f t="shared" si="125"/>
        <v>0</v>
      </c>
      <c r="AX333" s="254">
        <f t="shared" si="126"/>
        <v>0</v>
      </c>
      <c r="AY333" s="254">
        <f t="shared" si="127"/>
        <v>0</v>
      </c>
      <c r="AZ333" s="32">
        <f t="shared" ref="AZ333:AZ396" si="143">IF(J333+K333 &gt; 0, 1, 0)</f>
        <v>0</v>
      </c>
      <c r="BB333" s="32">
        <f t="shared" si="132"/>
        <v>0</v>
      </c>
      <c r="BC333" s="341">
        <f t="shared" si="133"/>
        <v>0</v>
      </c>
      <c r="BD333" s="95">
        <f t="shared" si="128"/>
        <v>0</v>
      </c>
      <c r="BE333" s="95">
        <f t="shared" si="134"/>
        <v>0</v>
      </c>
      <c r="BF333" s="718">
        <f t="shared" ref="BF333:BF396" si="144">+BE333*PDArate</f>
        <v>0</v>
      </c>
      <c r="BG333" s="79"/>
      <c r="BH333" s="9"/>
      <c r="BJ333" s="32">
        <f t="shared" si="135"/>
        <v>0</v>
      </c>
      <c r="BK333" s="32">
        <f t="shared" si="136"/>
        <v>1</v>
      </c>
      <c r="BL333" s="32">
        <f t="shared" si="137"/>
        <v>0</v>
      </c>
      <c r="BM333" s="32">
        <f t="shared" si="138"/>
        <v>0</v>
      </c>
      <c r="BN333" s="32">
        <f t="shared" si="139"/>
        <v>1</v>
      </c>
    </row>
    <row r="334" spans="1:66" x14ac:dyDescent="0.2">
      <c r="A334" s="323"/>
      <c r="B334" s="530"/>
      <c r="C334" s="247"/>
      <c r="D334" s="247" t="str">
        <f t="shared" si="129"/>
        <v/>
      </c>
      <c r="E334" s="320" t="str">
        <f t="shared" si="130"/>
        <v>&lt; Error</v>
      </c>
      <c r="F334" s="120">
        <f t="shared" si="140"/>
        <v>0</v>
      </c>
      <c r="G334" s="118">
        <f t="shared" si="141"/>
        <v>322</v>
      </c>
      <c r="H334" s="117"/>
      <c r="I334" s="292"/>
      <c r="J334" s="87"/>
      <c r="K334" s="294"/>
      <c r="L334" s="293"/>
      <c r="M334" s="40"/>
      <c r="N334" s="77"/>
      <c r="O334" s="295"/>
      <c r="P334" s="88"/>
      <c r="Q334" s="88"/>
      <c r="R334" s="104"/>
      <c r="S334" s="730"/>
      <c r="T334" s="88"/>
      <c r="U334" s="88"/>
      <c r="V334" s="88"/>
      <c r="W334" s="89"/>
      <c r="X334" s="87"/>
      <c r="Y334" s="77"/>
      <c r="Z334" s="90"/>
      <c r="AA334" s="96">
        <f t="shared" ref="AA334:AA397" si="145">+G334</f>
        <v>322</v>
      </c>
      <c r="AB334" s="505">
        <f t="shared" si="131"/>
        <v>0</v>
      </c>
      <c r="AC334" s="500">
        <f t="shared" ref="AC334:AC397" si="146">+AX334+AY334</f>
        <v>0</v>
      </c>
      <c r="AD334" s="159">
        <f t="shared" si="142"/>
        <v>0</v>
      </c>
      <c r="AE334" s="8"/>
      <c r="AF334" s="870" t="str">
        <f t="shared" ref="AF334:AF397" si="147">IF(AG334+AH334=1,"Enter both columns 5 and 16.", " ")</f>
        <v xml:space="preserve"> </v>
      </c>
      <c r="AG334" s="32">
        <f t="shared" ref="AG334:AG397" si="148">IF(L334+M334+N334+O334+W334 &gt; 0, 1, 0)</f>
        <v>0</v>
      </c>
      <c r="AH334" s="32">
        <f t="shared" ref="AH334:AH397" si="149">IF(AX334 &gt; 0, 1, 0)</f>
        <v>0</v>
      </c>
      <c r="AR334" s="32">
        <f t="shared" ref="AR334:AR397" si="150">IF(ISNA(+F334), 1, 0)</f>
        <v>0</v>
      </c>
      <c r="AS334" s="32">
        <f t="shared" ref="AS334:AS397" si="151">IF(ISERR(+F334), 1, 0)</f>
        <v>0</v>
      </c>
      <c r="AT334" s="32">
        <f t="shared" ref="AT334:AT397" si="152">IF(ISERR(+AC334), 1, 0)</f>
        <v>0</v>
      </c>
      <c r="AU334" s="32">
        <f t="shared" ref="AU334:AU397" si="153">IF(ISERR(+AD334), 1, 0)</f>
        <v>0</v>
      </c>
      <c r="AX334" s="254">
        <f t="shared" ref="AX334:AX397" si="154">ROUND(L334,1)*W334</f>
        <v>0</v>
      </c>
      <c r="AY334" s="254">
        <f t="shared" ref="AY334:AY397" si="155">ROUND(X334,1)*Z334</f>
        <v>0</v>
      </c>
      <c r="AZ334" s="32">
        <f t="shared" si="143"/>
        <v>0</v>
      </c>
      <c r="BB334" s="32">
        <f t="shared" si="132"/>
        <v>0</v>
      </c>
      <c r="BC334" s="341">
        <f t="shared" si="133"/>
        <v>0</v>
      </c>
      <c r="BD334" s="95">
        <f t="shared" si="128"/>
        <v>0</v>
      </c>
      <c r="BE334" s="95">
        <f t="shared" si="134"/>
        <v>0</v>
      </c>
      <c r="BF334" s="718">
        <f t="shared" si="144"/>
        <v>0</v>
      </c>
      <c r="BG334" s="79"/>
      <c r="BH334" s="9"/>
      <c r="BJ334" s="32">
        <f t="shared" si="135"/>
        <v>0</v>
      </c>
      <c r="BK334" s="32">
        <f t="shared" si="136"/>
        <v>1</v>
      </c>
      <c r="BL334" s="32">
        <f t="shared" si="137"/>
        <v>0</v>
      </c>
      <c r="BM334" s="32">
        <f t="shared" si="138"/>
        <v>0</v>
      </c>
      <c r="BN334" s="32">
        <f t="shared" si="139"/>
        <v>1</v>
      </c>
    </row>
    <row r="335" spans="1:66" x14ac:dyDescent="0.2">
      <c r="A335" s="323"/>
      <c r="B335" s="530"/>
      <c r="C335" s="247"/>
      <c r="D335" s="247" t="str">
        <f t="shared" si="129"/>
        <v/>
      </c>
      <c r="E335" s="320" t="str">
        <f t="shared" si="130"/>
        <v>&lt; Error</v>
      </c>
      <c r="F335" s="120">
        <f t="shared" si="140"/>
        <v>0</v>
      </c>
      <c r="G335" s="118">
        <f t="shared" si="141"/>
        <v>323</v>
      </c>
      <c r="H335" s="117"/>
      <c r="I335" s="292"/>
      <c r="J335" s="87"/>
      <c r="K335" s="294"/>
      <c r="L335" s="293"/>
      <c r="M335" s="40"/>
      <c r="N335" s="77"/>
      <c r="O335" s="295"/>
      <c r="P335" s="88"/>
      <c r="Q335" s="88"/>
      <c r="R335" s="104"/>
      <c r="S335" s="730"/>
      <c r="T335" s="88"/>
      <c r="U335" s="88"/>
      <c r="V335" s="88"/>
      <c r="W335" s="89"/>
      <c r="X335" s="87"/>
      <c r="Y335" s="77"/>
      <c r="Z335" s="90"/>
      <c r="AA335" s="96">
        <f t="shared" si="145"/>
        <v>323</v>
      </c>
      <c r="AB335" s="505">
        <f t="shared" si="131"/>
        <v>0</v>
      </c>
      <c r="AC335" s="500">
        <f t="shared" si="146"/>
        <v>0</v>
      </c>
      <c r="AD335" s="159">
        <f t="shared" si="142"/>
        <v>0</v>
      </c>
      <c r="AE335" s="8"/>
      <c r="AF335" s="870" t="str">
        <f t="shared" si="147"/>
        <v xml:space="preserve"> </v>
      </c>
      <c r="AG335" s="32">
        <f t="shared" si="148"/>
        <v>0</v>
      </c>
      <c r="AH335" s="32">
        <f t="shared" si="149"/>
        <v>0</v>
      </c>
      <c r="AR335" s="32">
        <f t="shared" si="150"/>
        <v>0</v>
      </c>
      <c r="AS335" s="32">
        <f t="shared" si="151"/>
        <v>0</v>
      </c>
      <c r="AT335" s="32">
        <f t="shared" si="152"/>
        <v>0</v>
      </c>
      <c r="AU335" s="32">
        <f t="shared" si="153"/>
        <v>0</v>
      </c>
      <c r="AX335" s="254">
        <f t="shared" si="154"/>
        <v>0</v>
      </c>
      <c r="AY335" s="254">
        <f t="shared" si="155"/>
        <v>0</v>
      </c>
      <c r="AZ335" s="32">
        <f t="shared" si="143"/>
        <v>0</v>
      </c>
      <c r="BB335" s="32">
        <f t="shared" si="132"/>
        <v>0</v>
      </c>
      <c r="BC335" s="341">
        <f t="shared" si="133"/>
        <v>0</v>
      </c>
      <c r="BD335" s="95">
        <f t="shared" si="128"/>
        <v>0</v>
      </c>
      <c r="BE335" s="95">
        <f t="shared" si="134"/>
        <v>0</v>
      </c>
      <c r="BF335" s="718">
        <f t="shared" si="144"/>
        <v>0</v>
      </c>
      <c r="BG335" s="79"/>
      <c r="BH335" s="9"/>
      <c r="BJ335" s="32">
        <f t="shared" si="135"/>
        <v>0</v>
      </c>
      <c r="BK335" s="32">
        <f t="shared" si="136"/>
        <v>1</v>
      </c>
      <c r="BL335" s="32">
        <f t="shared" si="137"/>
        <v>0</v>
      </c>
      <c r="BM335" s="32">
        <f t="shared" si="138"/>
        <v>0</v>
      </c>
      <c r="BN335" s="32">
        <f t="shared" si="139"/>
        <v>1</v>
      </c>
    </row>
    <row r="336" spans="1:66" x14ac:dyDescent="0.2">
      <c r="A336" s="323"/>
      <c r="B336" s="530"/>
      <c r="C336" s="247"/>
      <c r="D336" s="247" t="str">
        <f t="shared" si="129"/>
        <v/>
      </c>
      <c r="E336" s="320" t="str">
        <f t="shared" si="130"/>
        <v>&lt; Error</v>
      </c>
      <c r="F336" s="120">
        <f t="shared" si="140"/>
        <v>0</v>
      </c>
      <c r="G336" s="118">
        <f t="shared" si="141"/>
        <v>324</v>
      </c>
      <c r="H336" s="117"/>
      <c r="I336" s="292"/>
      <c r="J336" s="87"/>
      <c r="K336" s="294"/>
      <c r="L336" s="293"/>
      <c r="M336" s="40"/>
      <c r="N336" s="77"/>
      <c r="O336" s="295"/>
      <c r="P336" s="88"/>
      <c r="Q336" s="88"/>
      <c r="R336" s="104"/>
      <c r="S336" s="730"/>
      <c r="T336" s="88"/>
      <c r="U336" s="88"/>
      <c r="V336" s="88"/>
      <c r="W336" s="89"/>
      <c r="X336" s="87"/>
      <c r="Y336" s="77"/>
      <c r="Z336" s="90"/>
      <c r="AA336" s="96">
        <f t="shared" si="145"/>
        <v>324</v>
      </c>
      <c r="AB336" s="505">
        <f t="shared" si="131"/>
        <v>0</v>
      </c>
      <c r="AC336" s="500">
        <f t="shared" si="146"/>
        <v>0</v>
      </c>
      <c r="AD336" s="159">
        <f t="shared" si="142"/>
        <v>0</v>
      </c>
      <c r="AE336" s="8"/>
      <c r="AF336" s="870" t="str">
        <f t="shared" si="147"/>
        <v xml:space="preserve"> </v>
      </c>
      <c r="AG336" s="32">
        <f t="shared" si="148"/>
        <v>0</v>
      </c>
      <c r="AH336" s="32">
        <f t="shared" si="149"/>
        <v>0</v>
      </c>
      <c r="AR336" s="32">
        <f t="shared" si="150"/>
        <v>0</v>
      </c>
      <c r="AS336" s="32">
        <f t="shared" si="151"/>
        <v>0</v>
      </c>
      <c r="AT336" s="32">
        <f t="shared" si="152"/>
        <v>0</v>
      </c>
      <c r="AU336" s="32">
        <f t="shared" si="153"/>
        <v>0</v>
      </c>
      <c r="AX336" s="254">
        <f t="shared" si="154"/>
        <v>0</v>
      </c>
      <c r="AY336" s="254">
        <f t="shared" si="155"/>
        <v>0</v>
      </c>
      <c r="AZ336" s="32">
        <f t="shared" si="143"/>
        <v>0</v>
      </c>
      <c r="BB336" s="32">
        <f t="shared" si="132"/>
        <v>0</v>
      </c>
      <c r="BC336" s="341">
        <f t="shared" si="133"/>
        <v>0</v>
      </c>
      <c r="BD336" s="95">
        <f t="shared" ref="BD336:BD399" si="156">IF(VALUE(I336)&lt;1,0,IF(VALUE(I336)&gt;17,0,VLOOKUP(VALUE(F336),T10Value,VALUE(I336)+1,FALSE)))</f>
        <v>0</v>
      </c>
      <c r="BE336" s="95">
        <f t="shared" si="134"/>
        <v>0</v>
      </c>
      <c r="BF336" s="718">
        <f t="shared" si="144"/>
        <v>0</v>
      </c>
      <c r="BG336" s="79"/>
      <c r="BH336" s="9"/>
      <c r="BJ336" s="32">
        <f t="shared" si="135"/>
        <v>0</v>
      </c>
      <c r="BK336" s="32">
        <f t="shared" si="136"/>
        <v>1</v>
      </c>
      <c r="BL336" s="32">
        <f t="shared" si="137"/>
        <v>0</v>
      </c>
      <c r="BM336" s="32">
        <f t="shared" si="138"/>
        <v>0</v>
      </c>
      <c r="BN336" s="32">
        <f t="shared" si="139"/>
        <v>1</v>
      </c>
    </row>
    <row r="337" spans="1:66" x14ac:dyDescent="0.2">
      <c r="A337" s="323"/>
      <c r="B337" s="530"/>
      <c r="C337" s="247"/>
      <c r="D337" s="247" t="str">
        <f t="shared" ref="D337:D400" si="157">IF(AND(L337&lt;J337,C337="", OR(L337="", L337=0)),1,"")</f>
        <v/>
      </c>
      <c r="E337" s="320" t="str">
        <f t="shared" ref="E337:E400" si="158">IF(+BN337+BM337&gt;0,"&lt; Error"," ")</f>
        <v>&lt; Error</v>
      </c>
      <c r="F337" s="120">
        <f t="shared" si="140"/>
        <v>0</v>
      </c>
      <c r="G337" s="118">
        <f t="shared" si="141"/>
        <v>325</v>
      </c>
      <c r="H337" s="117"/>
      <c r="I337" s="292"/>
      <c r="J337" s="87"/>
      <c r="K337" s="294"/>
      <c r="L337" s="293"/>
      <c r="M337" s="40"/>
      <c r="N337" s="77"/>
      <c r="O337" s="295"/>
      <c r="P337" s="88"/>
      <c r="Q337" s="88"/>
      <c r="R337" s="104"/>
      <c r="S337" s="730"/>
      <c r="T337" s="88"/>
      <c r="U337" s="88"/>
      <c r="V337" s="88"/>
      <c r="W337" s="89"/>
      <c r="X337" s="87"/>
      <c r="Y337" s="77"/>
      <c r="Z337" s="90"/>
      <c r="AA337" s="96">
        <f t="shared" si="145"/>
        <v>325</v>
      </c>
      <c r="AB337" s="505">
        <f t="shared" ref="AB337:AB400" si="159">C337*BJ337</f>
        <v>0</v>
      </c>
      <c r="AC337" s="500">
        <f t="shared" si="146"/>
        <v>0</v>
      </c>
      <c r="AD337" s="159">
        <f t="shared" si="142"/>
        <v>0</v>
      </c>
      <c r="AE337" s="8"/>
      <c r="AF337" s="870" t="str">
        <f t="shared" si="147"/>
        <v xml:space="preserve"> </v>
      </c>
      <c r="AG337" s="32">
        <f t="shared" si="148"/>
        <v>0</v>
      </c>
      <c r="AH337" s="32">
        <f t="shared" si="149"/>
        <v>0</v>
      </c>
      <c r="AR337" s="32">
        <f t="shared" si="150"/>
        <v>0</v>
      </c>
      <c r="AS337" s="32">
        <f t="shared" si="151"/>
        <v>0</v>
      </c>
      <c r="AT337" s="32">
        <f t="shared" si="152"/>
        <v>0</v>
      </c>
      <c r="AU337" s="32">
        <f t="shared" si="153"/>
        <v>0</v>
      </c>
      <c r="AX337" s="254">
        <f t="shared" si="154"/>
        <v>0</v>
      </c>
      <c r="AY337" s="254">
        <f t="shared" si="155"/>
        <v>0</v>
      </c>
      <c r="AZ337" s="32">
        <f t="shared" si="143"/>
        <v>0</v>
      </c>
      <c r="BB337" s="32">
        <f t="shared" ref="BB337:BB400" si="160">IF(+BC337&gt;0,IF(+BE337&lt;=0,1,0),0)</f>
        <v>0</v>
      </c>
      <c r="BC337" s="341">
        <f t="shared" ref="BC337:BC400" si="161">IF(+D337=1,IF(J337&gt;0, +J337, 0),0)</f>
        <v>0</v>
      </c>
      <c r="BD337" s="95">
        <f t="shared" si="156"/>
        <v>0</v>
      </c>
      <c r="BE337" s="95">
        <f t="shared" ref="BE337:BE400" si="162">ROUND(+BC337,1)*BD337</f>
        <v>0</v>
      </c>
      <c r="BF337" s="718">
        <f t="shared" si="144"/>
        <v>0</v>
      </c>
      <c r="BG337" s="79"/>
      <c r="BH337" s="9"/>
      <c r="BJ337" s="32">
        <f t="shared" ref="BJ337:BJ400" si="163">IF(J337+L337+M337=J337,0,IF(J337-L337-0.09&gt;0,IF(J337-L337&lt;=0.1*J337,J337-L337,0),0))</f>
        <v>0</v>
      </c>
      <c r="BK337" s="32">
        <f t="shared" ref="BK337:BK400" si="164">IF(L337+M337+J337+X337&lt;=0,1,IF(L337+M337+X337&gt;0,1,0))</f>
        <v>1</v>
      </c>
      <c r="BL337" s="32">
        <f t="shared" ref="BL337:BL400" si="165">IF(+BJ337&gt;0,1,0)</f>
        <v>0</v>
      </c>
      <c r="BM337" s="32">
        <f t="shared" ref="BM337:BM400" si="166">IF(ISNUMBER(C337),IF(2*BL337-C337&lt;0,1,IF(2*BL337-C337&gt;2,1,0)),IF(ISBLANK(C337),0,1))</f>
        <v>0</v>
      </c>
      <c r="BN337" s="32">
        <f t="shared" ref="BN337:BN400" si="167">IF(ISNUMBER(D337),IF(2*AG337-D337=1,1,IF(+D337=0,0, IF(+D337=1,0,1))),IF(ISBLANK(D337),0,1))</f>
        <v>1</v>
      </c>
    </row>
    <row r="338" spans="1:66" x14ac:dyDescent="0.2">
      <c r="A338" s="323"/>
      <c r="B338" s="530"/>
      <c r="C338" s="247"/>
      <c r="D338" s="247" t="str">
        <f t="shared" si="157"/>
        <v/>
      </c>
      <c r="E338" s="320" t="str">
        <f t="shared" si="158"/>
        <v>&lt; Error</v>
      </c>
      <c r="F338" s="120">
        <f t="shared" si="140"/>
        <v>0</v>
      </c>
      <c r="G338" s="118">
        <f t="shared" si="141"/>
        <v>326</v>
      </c>
      <c r="H338" s="117"/>
      <c r="I338" s="292"/>
      <c r="J338" s="87"/>
      <c r="K338" s="294"/>
      <c r="L338" s="293"/>
      <c r="M338" s="40"/>
      <c r="N338" s="77"/>
      <c r="O338" s="295"/>
      <c r="P338" s="88"/>
      <c r="Q338" s="88"/>
      <c r="R338" s="104"/>
      <c r="S338" s="730"/>
      <c r="T338" s="88"/>
      <c r="U338" s="88"/>
      <c r="V338" s="88"/>
      <c r="W338" s="89"/>
      <c r="X338" s="87"/>
      <c r="Y338" s="77"/>
      <c r="Z338" s="90"/>
      <c r="AA338" s="96">
        <f t="shared" si="145"/>
        <v>326</v>
      </c>
      <c r="AB338" s="505">
        <f t="shared" si="159"/>
        <v>0</v>
      </c>
      <c r="AC338" s="500">
        <f t="shared" si="146"/>
        <v>0</v>
      </c>
      <c r="AD338" s="159">
        <f t="shared" si="142"/>
        <v>0</v>
      </c>
      <c r="AE338" s="8"/>
      <c r="AF338" s="870" t="str">
        <f t="shared" si="147"/>
        <v xml:space="preserve"> </v>
      </c>
      <c r="AG338" s="32">
        <f t="shared" si="148"/>
        <v>0</v>
      </c>
      <c r="AH338" s="32">
        <f t="shared" si="149"/>
        <v>0</v>
      </c>
      <c r="AR338" s="32">
        <f t="shared" si="150"/>
        <v>0</v>
      </c>
      <c r="AS338" s="32">
        <f t="shared" si="151"/>
        <v>0</v>
      </c>
      <c r="AT338" s="32">
        <f t="shared" si="152"/>
        <v>0</v>
      </c>
      <c r="AU338" s="32">
        <f t="shared" si="153"/>
        <v>0</v>
      </c>
      <c r="AX338" s="254">
        <f t="shared" si="154"/>
        <v>0</v>
      </c>
      <c r="AY338" s="254">
        <f t="shared" si="155"/>
        <v>0</v>
      </c>
      <c r="AZ338" s="32">
        <f t="shared" si="143"/>
        <v>0</v>
      </c>
      <c r="BB338" s="32">
        <f t="shared" si="160"/>
        <v>0</v>
      </c>
      <c r="BC338" s="341">
        <f t="shared" si="161"/>
        <v>0</v>
      </c>
      <c r="BD338" s="95">
        <f t="shared" si="156"/>
        <v>0</v>
      </c>
      <c r="BE338" s="95">
        <f t="shared" si="162"/>
        <v>0</v>
      </c>
      <c r="BF338" s="718">
        <f t="shared" si="144"/>
        <v>0</v>
      </c>
      <c r="BG338" s="79"/>
      <c r="BH338" s="9"/>
      <c r="BJ338" s="32">
        <f t="shared" si="163"/>
        <v>0</v>
      </c>
      <c r="BK338" s="32">
        <f t="shared" si="164"/>
        <v>1</v>
      </c>
      <c r="BL338" s="32">
        <f t="shared" si="165"/>
        <v>0</v>
      </c>
      <c r="BM338" s="32">
        <f t="shared" si="166"/>
        <v>0</v>
      </c>
      <c r="BN338" s="32">
        <f t="shared" si="167"/>
        <v>1</v>
      </c>
    </row>
    <row r="339" spans="1:66" x14ac:dyDescent="0.2">
      <c r="A339" s="323"/>
      <c r="B339" s="530"/>
      <c r="C339" s="247"/>
      <c r="D339" s="247" t="str">
        <f t="shared" si="157"/>
        <v/>
      </c>
      <c r="E339" s="320" t="str">
        <f t="shared" si="158"/>
        <v>&lt; Error</v>
      </c>
      <c r="F339" s="120">
        <f t="shared" si="140"/>
        <v>0</v>
      </c>
      <c r="G339" s="118">
        <f t="shared" si="141"/>
        <v>327</v>
      </c>
      <c r="H339" s="117"/>
      <c r="I339" s="292"/>
      <c r="J339" s="87"/>
      <c r="K339" s="294"/>
      <c r="L339" s="293"/>
      <c r="M339" s="40"/>
      <c r="N339" s="77"/>
      <c r="O339" s="295"/>
      <c r="P339" s="88"/>
      <c r="Q339" s="88"/>
      <c r="R339" s="104"/>
      <c r="S339" s="730"/>
      <c r="T339" s="88"/>
      <c r="U339" s="88"/>
      <c r="V339" s="88"/>
      <c r="W339" s="89"/>
      <c r="X339" s="87"/>
      <c r="Y339" s="77"/>
      <c r="Z339" s="90"/>
      <c r="AA339" s="96">
        <f t="shared" si="145"/>
        <v>327</v>
      </c>
      <c r="AB339" s="505">
        <f t="shared" si="159"/>
        <v>0</v>
      </c>
      <c r="AC339" s="500">
        <f t="shared" si="146"/>
        <v>0</v>
      </c>
      <c r="AD339" s="159">
        <f t="shared" si="142"/>
        <v>0</v>
      </c>
      <c r="AE339" s="8"/>
      <c r="AF339" s="870" t="str">
        <f t="shared" si="147"/>
        <v xml:space="preserve"> </v>
      </c>
      <c r="AG339" s="32">
        <f t="shared" si="148"/>
        <v>0</v>
      </c>
      <c r="AH339" s="32">
        <f t="shared" si="149"/>
        <v>0</v>
      </c>
      <c r="AR339" s="32">
        <f t="shared" si="150"/>
        <v>0</v>
      </c>
      <c r="AS339" s="32">
        <f t="shared" si="151"/>
        <v>0</v>
      </c>
      <c r="AT339" s="32">
        <f t="shared" si="152"/>
        <v>0</v>
      </c>
      <c r="AU339" s="32">
        <f t="shared" si="153"/>
        <v>0</v>
      </c>
      <c r="AX339" s="254">
        <f t="shared" si="154"/>
        <v>0</v>
      </c>
      <c r="AY339" s="254">
        <f t="shared" si="155"/>
        <v>0</v>
      </c>
      <c r="AZ339" s="32">
        <f t="shared" si="143"/>
        <v>0</v>
      </c>
      <c r="BB339" s="32">
        <f t="shared" si="160"/>
        <v>0</v>
      </c>
      <c r="BC339" s="341">
        <f t="shared" si="161"/>
        <v>0</v>
      </c>
      <c r="BD339" s="95">
        <f t="shared" si="156"/>
        <v>0</v>
      </c>
      <c r="BE339" s="95">
        <f t="shared" si="162"/>
        <v>0</v>
      </c>
      <c r="BF339" s="718">
        <f t="shared" si="144"/>
        <v>0</v>
      </c>
      <c r="BG339" s="79"/>
      <c r="BH339" s="9"/>
      <c r="BJ339" s="32">
        <f t="shared" si="163"/>
        <v>0</v>
      </c>
      <c r="BK339" s="32">
        <f t="shared" si="164"/>
        <v>1</v>
      </c>
      <c r="BL339" s="32">
        <f t="shared" si="165"/>
        <v>0</v>
      </c>
      <c r="BM339" s="32">
        <f t="shared" si="166"/>
        <v>0</v>
      </c>
      <c r="BN339" s="32">
        <f t="shared" si="167"/>
        <v>1</v>
      </c>
    </row>
    <row r="340" spans="1:66" x14ac:dyDescent="0.2">
      <c r="A340" s="323"/>
      <c r="B340" s="530"/>
      <c r="C340" s="247"/>
      <c r="D340" s="247" t="str">
        <f t="shared" si="157"/>
        <v/>
      </c>
      <c r="E340" s="320" t="str">
        <f t="shared" si="158"/>
        <v>&lt; Error</v>
      </c>
      <c r="F340" s="120">
        <f t="shared" si="140"/>
        <v>0</v>
      </c>
      <c r="G340" s="118">
        <f t="shared" si="141"/>
        <v>328</v>
      </c>
      <c r="H340" s="117"/>
      <c r="I340" s="292"/>
      <c r="J340" s="87"/>
      <c r="K340" s="294"/>
      <c r="L340" s="293"/>
      <c r="M340" s="40"/>
      <c r="N340" s="77"/>
      <c r="O340" s="295"/>
      <c r="P340" s="88"/>
      <c r="Q340" s="88"/>
      <c r="R340" s="104"/>
      <c r="S340" s="730"/>
      <c r="T340" s="88"/>
      <c r="U340" s="88"/>
      <c r="V340" s="88"/>
      <c r="W340" s="89"/>
      <c r="X340" s="87"/>
      <c r="Y340" s="77"/>
      <c r="Z340" s="90"/>
      <c r="AA340" s="96">
        <f t="shared" si="145"/>
        <v>328</v>
      </c>
      <c r="AB340" s="505">
        <f t="shared" si="159"/>
        <v>0</v>
      </c>
      <c r="AC340" s="500">
        <f t="shared" si="146"/>
        <v>0</v>
      </c>
      <c r="AD340" s="159">
        <f t="shared" si="142"/>
        <v>0</v>
      </c>
      <c r="AE340" s="8"/>
      <c r="AF340" s="870" t="str">
        <f t="shared" si="147"/>
        <v xml:space="preserve"> </v>
      </c>
      <c r="AG340" s="32">
        <f t="shared" si="148"/>
        <v>0</v>
      </c>
      <c r="AH340" s="32">
        <f t="shared" si="149"/>
        <v>0</v>
      </c>
      <c r="AR340" s="32">
        <f t="shared" si="150"/>
        <v>0</v>
      </c>
      <c r="AS340" s="32">
        <f t="shared" si="151"/>
        <v>0</v>
      </c>
      <c r="AT340" s="32">
        <f t="shared" si="152"/>
        <v>0</v>
      </c>
      <c r="AU340" s="32">
        <f t="shared" si="153"/>
        <v>0</v>
      </c>
      <c r="AX340" s="254">
        <f t="shared" si="154"/>
        <v>0</v>
      </c>
      <c r="AY340" s="254">
        <f t="shared" si="155"/>
        <v>0</v>
      </c>
      <c r="AZ340" s="32">
        <f t="shared" si="143"/>
        <v>0</v>
      </c>
      <c r="BB340" s="32">
        <f t="shared" si="160"/>
        <v>0</v>
      </c>
      <c r="BC340" s="341">
        <f t="shared" si="161"/>
        <v>0</v>
      </c>
      <c r="BD340" s="95">
        <f t="shared" si="156"/>
        <v>0</v>
      </c>
      <c r="BE340" s="95">
        <f t="shared" si="162"/>
        <v>0</v>
      </c>
      <c r="BF340" s="718">
        <f t="shared" si="144"/>
        <v>0</v>
      </c>
      <c r="BG340" s="79"/>
      <c r="BH340" s="9"/>
      <c r="BJ340" s="32">
        <f t="shared" si="163"/>
        <v>0</v>
      </c>
      <c r="BK340" s="32">
        <f t="shared" si="164"/>
        <v>1</v>
      </c>
      <c r="BL340" s="32">
        <f t="shared" si="165"/>
        <v>0</v>
      </c>
      <c r="BM340" s="32">
        <f t="shared" si="166"/>
        <v>0</v>
      </c>
      <c r="BN340" s="32">
        <f t="shared" si="167"/>
        <v>1</v>
      </c>
    </row>
    <row r="341" spans="1:66" x14ac:dyDescent="0.2">
      <c r="A341" s="323"/>
      <c r="B341" s="530"/>
      <c r="C341" s="247"/>
      <c r="D341" s="247" t="str">
        <f t="shared" si="157"/>
        <v/>
      </c>
      <c r="E341" s="320" t="str">
        <f t="shared" si="158"/>
        <v>&lt; Error</v>
      </c>
      <c r="F341" s="120">
        <f t="shared" si="140"/>
        <v>0</v>
      </c>
      <c r="G341" s="118">
        <f t="shared" si="141"/>
        <v>329</v>
      </c>
      <c r="H341" s="117"/>
      <c r="I341" s="292"/>
      <c r="J341" s="87"/>
      <c r="K341" s="294"/>
      <c r="L341" s="293"/>
      <c r="M341" s="40"/>
      <c r="N341" s="77"/>
      <c r="O341" s="295"/>
      <c r="P341" s="88"/>
      <c r="Q341" s="88"/>
      <c r="R341" s="104"/>
      <c r="S341" s="730"/>
      <c r="T341" s="88"/>
      <c r="U341" s="88"/>
      <c r="V341" s="88"/>
      <c r="W341" s="89"/>
      <c r="X341" s="87"/>
      <c r="Y341" s="77"/>
      <c r="Z341" s="90"/>
      <c r="AA341" s="96">
        <f t="shared" si="145"/>
        <v>329</v>
      </c>
      <c r="AB341" s="505">
        <f t="shared" si="159"/>
        <v>0</v>
      </c>
      <c r="AC341" s="500">
        <f t="shared" si="146"/>
        <v>0</v>
      </c>
      <c r="AD341" s="159">
        <f t="shared" si="142"/>
        <v>0</v>
      </c>
      <c r="AE341" s="8"/>
      <c r="AF341" s="870" t="str">
        <f t="shared" si="147"/>
        <v xml:space="preserve"> </v>
      </c>
      <c r="AG341" s="32">
        <f t="shared" si="148"/>
        <v>0</v>
      </c>
      <c r="AH341" s="32">
        <f t="shared" si="149"/>
        <v>0</v>
      </c>
      <c r="AR341" s="32">
        <f t="shared" si="150"/>
        <v>0</v>
      </c>
      <c r="AS341" s="32">
        <f t="shared" si="151"/>
        <v>0</v>
      </c>
      <c r="AT341" s="32">
        <f t="shared" si="152"/>
        <v>0</v>
      </c>
      <c r="AU341" s="32">
        <f t="shared" si="153"/>
        <v>0</v>
      </c>
      <c r="AX341" s="254">
        <f t="shared" si="154"/>
        <v>0</v>
      </c>
      <c r="AY341" s="254">
        <f t="shared" si="155"/>
        <v>0</v>
      </c>
      <c r="AZ341" s="32">
        <f t="shared" si="143"/>
        <v>0</v>
      </c>
      <c r="BB341" s="32">
        <f t="shared" si="160"/>
        <v>0</v>
      </c>
      <c r="BC341" s="341">
        <f t="shared" si="161"/>
        <v>0</v>
      </c>
      <c r="BD341" s="95">
        <f t="shared" si="156"/>
        <v>0</v>
      </c>
      <c r="BE341" s="95">
        <f t="shared" si="162"/>
        <v>0</v>
      </c>
      <c r="BF341" s="718">
        <f t="shared" si="144"/>
        <v>0</v>
      </c>
      <c r="BG341" s="79"/>
      <c r="BH341" s="9"/>
      <c r="BJ341" s="32">
        <f t="shared" si="163"/>
        <v>0</v>
      </c>
      <c r="BK341" s="32">
        <f t="shared" si="164"/>
        <v>1</v>
      </c>
      <c r="BL341" s="32">
        <f t="shared" si="165"/>
        <v>0</v>
      </c>
      <c r="BM341" s="32">
        <f t="shared" si="166"/>
        <v>0</v>
      </c>
      <c r="BN341" s="32">
        <f t="shared" si="167"/>
        <v>1</v>
      </c>
    </row>
    <row r="342" spans="1:66" x14ac:dyDescent="0.2">
      <c r="A342" s="323"/>
      <c r="B342" s="530"/>
      <c r="C342" s="247"/>
      <c r="D342" s="247" t="str">
        <f t="shared" si="157"/>
        <v/>
      </c>
      <c r="E342" s="320" t="str">
        <f t="shared" si="158"/>
        <v>&lt; Error</v>
      </c>
      <c r="F342" s="120">
        <f t="shared" si="140"/>
        <v>0</v>
      </c>
      <c r="G342" s="118">
        <f t="shared" si="141"/>
        <v>330</v>
      </c>
      <c r="H342" s="117"/>
      <c r="I342" s="292"/>
      <c r="J342" s="87"/>
      <c r="K342" s="294"/>
      <c r="L342" s="293"/>
      <c r="M342" s="40"/>
      <c r="N342" s="77"/>
      <c r="O342" s="295"/>
      <c r="P342" s="88"/>
      <c r="Q342" s="88"/>
      <c r="R342" s="104"/>
      <c r="S342" s="730"/>
      <c r="T342" s="88"/>
      <c r="U342" s="88"/>
      <c r="V342" s="88"/>
      <c r="W342" s="89"/>
      <c r="X342" s="87"/>
      <c r="Y342" s="77"/>
      <c r="Z342" s="90"/>
      <c r="AA342" s="96">
        <f t="shared" si="145"/>
        <v>330</v>
      </c>
      <c r="AB342" s="505">
        <f t="shared" si="159"/>
        <v>0</v>
      </c>
      <c r="AC342" s="500">
        <f t="shared" si="146"/>
        <v>0</v>
      </c>
      <c r="AD342" s="159">
        <f t="shared" si="142"/>
        <v>0</v>
      </c>
      <c r="AE342" s="8"/>
      <c r="AF342" s="870" t="str">
        <f t="shared" si="147"/>
        <v xml:space="preserve"> </v>
      </c>
      <c r="AG342" s="32">
        <f t="shared" si="148"/>
        <v>0</v>
      </c>
      <c r="AH342" s="32">
        <f t="shared" si="149"/>
        <v>0</v>
      </c>
      <c r="AR342" s="32">
        <f t="shared" si="150"/>
        <v>0</v>
      </c>
      <c r="AS342" s="32">
        <f t="shared" si="151"/>
        <v>0</v>
      </c>
      <c r="AT342" s="32">
        <f t="shared" si="152"/>
        <v>0</v>
      </c>
      <c r="AU342" s="32">
        <f t="shared" si="153"/>
        <v>0</v>
      </c>
      <c r="AX342" s="254">
        <f t="shared" si="154"/>
        <v>0</v>
      </c>
      <c r="AY342" s="254">
        <f t="shared" si="155"/>
        <v>0</v>
      </c>
      <c r="AZ342" s="32">
        <f t="shared" si="143"/>
        <v>0</v>
      </c>
      <c r="BB342" s="32">
        <f t="shared" si="160"/>
        <v>0</v>
      </c>
      <c r="BC342" s="341">
        <f t="shared" si="161"/>
        <v>0</v>
      </c>
      <c r="BD342" s="95">
        <f t="shared" si="156"/>
        <v>0</v>
      </c>
      <c r="BE342" s="95">
        <f t="shared" si="162"/>
        <v>0</v>
      </c>
      <c r="BF342" s="718">
        <f t="shared" si="144"/>
        <v>0</v>
      </c>
      <c r="BG342" s="79"/>
      <c r="BH342" s="9"/>
      <c r="BJ342" s="32">
        <f t="shared" si="163"/>
        <v>0</v>
      </c>
      <c r="BK342" s="32">
        <f t="shared" si="164"/>
        <v>1</v>
      </c>
      <c r="BL342" s="32">
        <f t="shared" si="165"/>
        <v>0</v>
      </c>
      <c r="BM342" s="32">
        <f t="shared" si="166"/>
        <v>0</v>
      </c>
      <c r="BN342" s="32">
        <f t="shared" si="167"/>
        <v>1</v>
      </c>
    </row>
    <row r="343" spans="1:66" x14ac:dyDescent="0.2">
      <c r="A343" s="323"/>
      <c r="B343" s="530"/>
      <c r="C343" s="247"/>
      <c r="D343" s="247" t="str">
        <f t="shared" si="157"/>
        <v/>
      </c>
      <c r="E343" s="320" t="str">
        <f t="shared" si="158"/>
        <v>&lt; Error</v>
      </c>
      <c r="F343" s="120">
        <f t="shared" si="140"/>
        <v>0</v>
      </c>
      <c r="G343" s="118">
        <f t="shared" si="141"/>
        <v>331</v>
      </c>
      <c r="H343" s="117"/>
      <c r="I343" s="292"/>
      <c r="J343" s="87"/>
      <c r="K343" s="294"/>
      <c r="L343" s="293"/>
      <c r="M343" s="40"/>
      <c r="N343" s="77"/>
      <c r="O343" s="295"/>
      <c r="P343" s="88"/>
      <c r="Q343" s="88"/>
      <c r="R343" s="104"/>
      <c r="S343" s="730"/>
      <c r="T343" s="88"/>
      <c r="U343" s="88"/>
      <c r="V343" s="88"/>
      <c r="W343" s="89"/>
      <c r="X343" s="87"/>
      <c r="Y343" s="77"/>
      <c r="Z343" s="90"/>
      <c r="AA343" s="96">
        <f t="shared" si="145"/>
        <v>331</v>
      </c>
      <c r="AB343" s="505">
        <f t="shared" si="159"/>
        <v>0</v>
      </c>
      <c r="AC343" s="500">
        <f t="shared" si="146"/>
        <v>0</v>
      </c>
      <c r="AD343" s="159">
        <f t="shared" si="142"/>
        <v>0</v>
      </c>
      <c r="AE343" s="8"/>
      <c r="AF343" s="870" t="str">
        <f t="shared" si="147"/>
        <v xml:space="preserve"> </v>
      </c>
      <c r="AG343" s="32">
        <f t="shared" si="148"/>
        <v>0</v>
      </c>
      <c r="AH343" s="32">
        <f t="shared" si="149"/>
        <v>0</v>
      </c>
      <c r="AR343" s="32">
        <f t="shared" si="150"/>
        <v>0</v>
      </c>
      <c r="AS343" s="32">
        <f t="shared" si="151"/>
        <v>0</v>
      </c>
      <c r="AT343" s="32">
        <f t="shared" si="152"/>
        <v>0</v>
      </c>
      <c r="AU343" s="32">
        <f t="shared" si="153"/>
        <v>0</v>
      </c>
      <c r="AX343" s="254">
        <f t="shared" si="154"/>
        <v>0</v>
      </c>
      <c r="AY343" s="254">
        <f t="shared" si="155"/>
        <v>0</v>
      </c>
      <c r="AZ343" s="32">
        <f t="shared" si="143"/>
        <v>0</v>
      </c>
      <c r="BB343" s="32">
        <f t="shared" si="160"/>
        <v>0</v>
      </c>
      <c r="BC343" s="341">
        <f t="shared" si="161"/>
        <v>0</v>
      </c>
      <c r="BD343" s="95">
        <f t="shared" si="156"/>
        <v>0</v>
      </c>
      <c r="BE343" s="95">
        <f t="shared" si="162"/>
        <v>0</v>
      </c>
      <c r="BF343" s="718">
        <f t="shared" si="144"/>
        <v>0</v>
      </c>
      <c r="BG343" s="79"/>
      <c r="BH343" s="9"/>
      <c r="BJ343" s="32">
        <f t="shared" si="163"/>
        <v>0</v>
      </c>
      <c r="BK343" s="32">
        <f t="shared" si="164"/>
        <v>1</v>
      </c>
      <c r="BL343" s="32">
        <f t="shared" si="165"/>
        <v>0</v>
      </c>
      <c r="BM343" s="32">
        <f t="shared" si="166"/>
        <v>0</v>
      </c>
      <c r="BN343" s="32">
        <f t="shared" si="167"/>
        <v>1</v>
      </c>
    </row>
    <row r="344" spans="1:66" x14ac:dyDescent="0.2">
      <c r="A344" s="323"/>
      <c r="B344" s="530"/>
      <c r="C344" s="247"/>
      <c r="D344" s="247" t="str">
        <f t="shared" si="157"/>
        <v/>
      </c>
      <c r="E344" s="320" t="str">
        <f t="shared" si="158"/>
        <v>&lt; Error</v>
      </c>
      <c r="F344" s="120">
        <f t="shared" si="140"/>
        <v>0</v>
      </c>
      <c r="G344" s="118">
        <f t="shared" si="141"/>
        <v>332</v>
      </c>
      <c r="H344" s="117"/>
      <c r="I344" s="292"/>
      <c r="J344" s="87"/>
      <c r="K344" s="294"/>
      <c r="L344" s="293"/>
      <c r="M344" s="40"/>
      <c r="N344" s="77"/>
      <c r="O344" s="295"/>
      <c r="P344" s="88"/>
      <c r="Q344" s="88"/>
      <c r="R344" s="104"/>
      <c r="S344" s="730"/>
      <c r="T344" s="88"/>
      <c r="U344" s="88"/>
      <c r="V344" s="88"/>
      <c r="W344" s="89"/>
      <c r="X344" s="87"/>
      <c r="Y344" s="77"/>
      <c r="Z344" s="90"/>
      <c r="AA344" s="96">
        <f t="shared" si="145"/>
        <v>332</v>
      </c>
      <c r="AB344" s="505">
        <f t="shared" si="159"/>
        <v>0</v>
      </c>
      <c r="AC344" s="500">
        <f t="shared" si="146"/>
        <v>0</v>
      </c>
      <c r="AD344" s="159">
        <f t="shared" si="142"/>
        <v>0</v>
      </c>
      <c r="AE344" s="8"/>
      <c r="AF344" s="870" t="str">
        <f t="shared" si="147"/>
        <v xml:space="preserve"> </v>
      </c>
      <c r="AG344" s="32">
        <f t="shared" si="148"/>
        <v>0</v>
      </c>
      <c r="AH344" s="32">
        <f t="shared" si="149"/>
        <v>0</v>
      </c>
      <c r="AR344" s="32">
        <f t="shared" si="150"/>
        <v>0</v>
      </c>
      <c r="AS344" s="32">
        <f t="shared" si="151"/>
        <v>0</v>
      </c>
      <c r="AT344" s="32">
        <f t="shared" si="152"/>
        <v>0</v>
      </c>
      <c r="AU344" s="32">
        <f t="shared" si="153"/>
        <v>0</v>
      </c>
      <c r="AX344" s="254">
        <f t="shared" si="154"/>
        <v>0</v>
      </c>
      <c r="AY344" s="254">
        <f t="shared" si="155"/>
        <v>0</v>
      </c>
      <c r="AZ344" s="32">
        <f t="shared" si="143"/>
        <v>0</v>
      </c>
      <c r="BB344" s="32">
        <f t="shared" si="160"/>
        <v>0</v>
      </c>
      <c r="BC344" s="341">
        <f t="shared" si="161"/>
        <v>0</v>
      </c>
      <c r="BD344" s="95">
        <f t="shared" si="156"/>
        <v>0</v>
      </c>
      <c r="BE344" s="95">
        <f t="shared" si="162"/>
        <v>0</v>
      </c>
      <c r="BF344" s="718">
        <f t="shared" si="144"/>
        <v>0</v>
      </c>
      <c r="BG344" s="79"/>
      <c r="BH344" s="9"/>
      <c r="BJ344" s="32">
        <f t="shared" si="163"/>
        <v>0</v>
      </c>
      <c r="BK344" s="32">
        <f t="shared" si="164"/>
        <v>1</v>
      </c>
      <c r="BL344" s="32">
        <f t="shared" si="165"/>
        <v>0</v>
      </c>
      <c r="BM344" s="32">
        <f t="shared" si="166"/>
        <v>0</v>
      </c>
      <c r="BN344" s="32">
        <f t="shared" si="167"/>
        <v>1</v>
      </c>
    </row>
    <row r="345" spans="1:66" x14ac:dyDescent="0.2">
      <c r="A345" s="323"/>
      <c r="B345" s="530"/>
      <c r="C345" s="247"/>
      <c r="D345" s="247" t="str">
        <f t="shared" si="157"/>
        <v/>
      </c>
      <c r="E345" s="320" t="str">
        <f t="shared" si="158"/>
        <v>&lt; Error</v>
      </c>
      <c r="F345" s="120">
        <f t="shared" si="140"/>
        <v>0</v>
      </c>
      <c r="G345" s="118">
        <f t="shared" si="141"/>
        <v>333</v>
      </c>
      <c r="H345" s="117"/>
      <c r="I345" s="292"/>
      <c r="J345" s="87"/>
      <c r="K345" s="294"/>
      <c r="L345" s="293"/>
      <c r="M345" s="40"/>
      <c r="N345" s="77"/>
      <c r="O345" s="295"/>
      <c r="P345" s="88"/>
      <c r="Q345" s="88"/>
      <c r="R345" s="104"/>
      <c r="S345" s="730"/>
      <c r="T345" s="88"/>
      <c r="U345" s="88"/>
      <c r="V345" s="88"/>
      <c r="W345" s="89"/>
      <c r="X345" s="87"/>
      <c r="Y345" s="77"/>
      <c r="Z345" s="90"/>
      <c r="AA345" s="96">
        <f t="shared" si="145"/>
        <v>333</v>
      </c>
      <c r="AB345" s="505">
        <f t="shared" si="159"/>
        <v>0</v>
      </c>
      <c r="AC345" s="500">
        <f t="shared" si="146"/>
        <v>0</v>
      </c>
      <c r="AD345" s="159">
        <f t="shared" si="142"/>
        <v>0</v>
      </c>
      <c r="AE345" s="8"/>
      <c r="AF345" s="870" t="str">
        <f t="shared" si="147"/>
        <v xml:space="preserve"> </v>
      </c>
      <c r="AG345" s="32">
        <f t="shared" si="148"/>
        <v>0</v>
      </c>
      <c r="AH345" s="32">
        <f t="shared" si="149"/>
        <v>0</v>
      </c>
      <c r="AR345" s="32">
        <f t="shared" si="150"/>
        <v>0</v>
      </c>
      <c r="AS345" s="32">
        <f t="shared" si="151"/>
        <v>0</v>
      </c>
      <c r="AT345" s="32">
        <f t="shared" si="152"/>
        <v>0</v>
      </c>
      <c r="AU345" s="32">
        <f t="shared" si="153"/>
        <v>0</v>
      </c>
      <c r="AX345" s="254">
        <f t="shared" si="154"/>
        <v>0</v>
      </c>
      <c r="AY345" s="254">
        <f t="shared" si="155"/>
        <v>0</v>
      </c>
      <c r="AZ345" s="32">
        <f t="shared" si="143"/>
        <v>0</v>
      </c>
      <c r="BB345" s="32">
        <f t="shared" si="160"/>
        <v>0</v>
      </c>
      <c r="BC345" s="341">
        <f t="shared" si="161"/>
        <v>0</v>
      </c>
      <c r="BD345" s="95">
        <f t="shared" si="156"/>
        <v>0</v>
      </c>
      <c r="BE345" s="95">
        <f t="shared" si="162"/>
        <v>0</v>
      </c>
      <c r="BF345" s="718">
        <f t="shared" si="144"/>
        <v>0</v>
      </c>
      <c r="BG345" s="79"/>
      <c r="BH345" s="9"/>
      <c r="BJ345" s="32">
        <f t="shared" si="163"/>
        <v>0</v>
      </c>
      <c r="BK345" s="32">
        <f t="shared" si="164"/>
        <v>1</v>
      </c>
      <c r="BL345" s="32">
        <f t="shared" si="165"/>
        <v>0</v>
      </c>
      <c r="BM345" s="32">
        <f t="shared" si="166"/>
        <v>0</v>
      </c>
      <c r="BN345" s="32">
        <f t="shared" si="167"/>
        <v>1</v>
      </c>
    </row>
    <row r="346" spans="1:66" x14ac:dyDescent="0.2">
      <c r="A346" s="323"/>
      <c r="B346" s="530"/>
      <c r="C346" s="247"/>
      <c r="D346" s="247" t="str">
        <f t="shared" si="157"/>
        <v/>
      </c>
      <c r="E346" s="320" t="str">
        <f t="shared" si="158"/>
        <v>&lt; Error</v>
      </c>
      <c r="F346" s="120">
        <f t="shared" si="140"/>
        <v>0</v>
      </c>
      <c r="G346" s="118">
        <f t="shared" si="141"/>
        <v>334</v>
      </c>
      <c r="H346" s="117"/>
      <c r="I346" s="292"/>
      <c r="J346" s="87"/>
      <c r="K346" s="294"/>
      <c r="L346" s="293"/>
      <c r="M346" s="40"/>
      <c r="N346" s="77"/>
      <c r="O346" s="295"/>
      <c r="P346" s="88"/>
      <c r="Q346" s="88"/>
      <c r="R346" s="104"/>
      <c r="S346" s="730"/>
      <c r="T346" s="88"/>
      <c r="U346" s="88"/>
      <c r="V346" s="88"/>
      <c r="W346" s="89"/>
      <c r="X346" s="87"/>
      <c r="Y346" s="77"/>
      <c r="Z346" s="90"/>
      <c r="AA346" s="96">
        <f t="shared" si="145"/>
        <v>334</v>
      </c>
      <c r="AB346" s="505">
        <f t="shared" si="159"/>
        <v>0</v>
      </c>
      <c r="AC346" s="500">
        <f t="shared" si="146"/>
        <v>0</v>
      </c>
      <c r="AD346" s="159">
        <f t="shared" si="142"/>
        <v>0</v>
      </c>
      <c r="AE346" s="8"/>
      <c r="AF346" s="870" t="str">
        <f t="shared" si="147"/>
        <v xml:space="preserve"> </v>
      </c>
      <c r="AG346" s="32">
        <f t="shared" si="148"/>
        <v>0</v>
      </c>
      <c r="AH346" s="32">
        <f t="shared" si="149"/>
        <v>0</v>
      </c>
      <c r="AR346" s="32">
        <f t="shared" si="150"/>
        <v>0</v>
      </c>
      <c r="AS346" s="32">
        <f t="shared" si="151"/>
        <v>0</v>
      </c>
      <c r="AT346" s="32">
        <f t="shared" si="152"/>
        <v>0</v>
      </c>
      <c r="AU346" s="32">
        <f t="shared" si="153"/>
        <v>0</v>
      </c>
      <c r="AX346" s="254">
        <f t="shared" si="154"/>
        <v>0</v>
      </c>
      <c r="AY346" s="254">
        <f t="shared" si="155"/>
        <v>0</v>
      </c>
      <c r="AZ346" s="32">
        <f t="shared" si="143"/>
        <v>0</v>
      </c>
      <c r="BB346" s="32">
        <f t="shared" si="160"/>
        <v>0</v>
      </c>
      <c r="BC346" s="341">
        <f t="shared" si="161"/>
        <v>0</v>
      </c>
      <c r="BD346" s="95">
        <f t="shared" si="156"/>
        <v>0</v>
      </c>
      <c r="BE346" s="95">
        <f t="shared" si="162"/>
        <v>0</v>
      </c>
      <c r="BF346" s="718">
        <f t="shared" si="144"/>
        <v>0</v>
      </c>
      <c r="BG346" s="79"/>
      <c r="BH346" s="9"/>
      <c r="BJ346" s="32">
        <f t="shared" si="163"/>
        <v>0</v>
      </c>
      <c r="BK346" s="32">
        <f t="shared" si="164"/>
        <v>1</v>
      </c>
      <c r="BL346" s="32">
        <f t="shared" si="165"/>
        <v>0</v>
      </c>
      <c r="BM346" s="32">
        <f t="shared" si="166"/>
        <v>0</v>
      </c>
      <c r="BN346" s="32">
        <f t="shared" si="167"/>
        <v>1</v>
      </c>
    </row>
    <row r="347" spans="1:66" x14ac:dyDescent="0.2">
      <c r="A347" s="323"/>
      <c r="B347" s="530"/>
      <c r="C347" s="247"/>
      <c r="D347" s="247" t="str">
        <f t="shared" si="157"/>
        <v/>
      </c>
      <c r="E347" s="320" t="str">
        <f t="shared" si="158"/>
        <v>&lt; Error</v>
      </c>
      <c r="F347" s="120">
        <f t="shared" si="140"/>
        <v>0</v>
      </c>
      <c r="G347" s="118">
        <f t="shared" si="141"/>
        <v>335</v>
      </c>
      <c r="H347" s="117"/>
      <c r="I347" s="292"/>
      <c r="J347" s="87"/>
      <c r="K347" s="294"/>
      <c r="L347" s="293"/>
      <c r="M347" s="40"/>
      <c r="N347" s="77"/>
      <c r="O347" s="295"/>
      <c r="P347" s="88"/>
      <c r="Q347" s="88"/>
      <c r="R347" s="104"/>
      <c r="S347" s="730"/>
      <c r="T347" s="88"/>
      <c r="U347" s="88"/>
      <c r="V347" s="88"/>
      <c r="W347" s="89"/>
      <c r="X347" s="87"/>
      <c r="Y347" s="77"/>
      <c r="Z347" s="90"/>
      <c r="AA347" s="96">
        <f t="shared" si="145"/>
        <v>335</v>
      </c>
      <c r="AB347" s="505">
        <f t="shared" si="159"/>
        <v>0</v>
      </c>
      <c r="AC347" s="500">
        <f t="shared" si="146"/>
        <v>0</v>
      </c>
      <c r="AD347" s="159">
        <f t="shared" si="142"/>
        <v>0</v>
      </c>
      <c r="AE347" s="8"/>
      <c r="AF347" s="870" t="str">
        <f t="shared" si="147"/>
        <v xml:space="preserve"> </v>
      </c>
      <c r="AG347" s="32">
        <f t="shared" si="148"/>
        <v>0</v>
      </c>
      <c r="AH347" s="32">
        <f t="shared" si="149"/>
        <v>0</v>
      </c>
      <c r="AR347" s="32">
        <f t="shared" si="150"/>
        <v>0</v>
      </c>
      <c r="AS347" s="32">
        <f t="shared" si="151"/>
        <v>0</v>
      </c>
      <c r="AT347" s="32">
        <f t="shared" si="152"/>
        <v>0</v>
      </c>
      <c r="AU347" s="32">
        <f t="shared" si="153"/>
        <v>0</v>
      </c>
      <c r="AX347" s="254">
        <f t="shared" si="154"/>
        <v>0</v>
      </c>
      <c r="AY347" s="254">
        <f t="shared" si="155"/>
        <v>0</v>
      </c>
      <c r="AZ347" s="32">
        <f t="shared" si="143"/>
        <v>0</v>
      </c>
      <c r="BB347" s="32">
        <f t="shared" si="160"/>
        <v>0</v>
      </c>
      <c r="BC347" s="341">
        <f t="shared" si="161"/>
        <v>0</v>
      </c>
      <c r="BD347" s="95">
        <f t="shared" si="156"/>
        <v>0</v>
      </c>
      <c r="BE347" s="95">
        <f t="shared" si="162"/>
        <v>0</v>
      </c>
      <c r="BF347" s="718">
        <f t="shared" si="144"/>
        <v>0</v>
      </c>
      <c r="BG347" s="79"/>
      <c r="BH347" s="9"/>
      <c r="BJ347" s="32">
        <f t="shared" si="163"/>
        <v>0</v>
      </c>
      <c r="BK347" s="32">
        <f t="shared" si="164"/>
        <v>1</v>
      </c>
      <c r="BL347" s="32">
        <f t="shared" si="165"/>
        <v>0</v>
      </c>
      <c r="BM347" s="32">
        <f t="shared" si="166"/>
        <v>0</v>
      </c>
      <c r="BN347" s="32">
        <f t="shared" si="167"/>
        <v>1</v>
      </c>
    </row>
    <row r="348" spans="1:66" x14ac:dyDescent="0.2">
      <c r="A348" s="323"/>
      <c r="B348" s="530"/>
      <c r="C348" s="247"/>
      <c r="D348" s="247" t="str">
        <f t="shared" si="157"/>
        <v/>
      </c>
      <c r="E348" s="320" t="str">
        <f t="shared" si="158"/>
        <v>&lt; Error</v>
      </c>
      <c r="F348" s="120">
        <f t="shared" si="140"/>
        <v>0</v>
      </c>
      <c r="G348" s="118">
        <f t="shared" si="141"/>
        <v>336</v>
      </c>
      <c r="H348" s="117"/>
      <c r="I348" s="292"/>
      <c r="J348" s="87"/>
      <c r="K348" s="294"/>
      <c r="L348" s="293"/>
      <c r="M348" s="40"/>
      <c r="N348" s="77"/>
      <c r="O348" s="295"/>
      <c r="P348" s="88"/>
      <c r="Q348" s="88"/>
      <c r="R348" s="104"/>
      <c r="S348" s="730"/>
      <c r="T348" s="88"/>
      <c r="U348" s="88"/>
      <c r="V348" s="88"/>
      <c r="W348" s="89"/>
      <c r="X348" s="87"/>
      <c r="Y348" s="77"/>
      <c r="Z348" s="90"/>
      <c r="AA348" s="96">
        <f t="shared" si="145"/>
        <v>336</v>
      </c>
      <c r="AB348" s="505">
        <f t="shared" si="159"/>
        <v>0</v>
      </c>
      <c r="AC348" s="500">
        <f t="shared" si="146"/>
        <v>0</v>
      </c>
      <c r="AD348" s="159">
        <f t="shared" si="142"/>
        <v>0</v>
      </c>
      <c r="AE348" s="8"/>
      <c r="AF348" s="870" t="str">
        <f t="shared" si="147"/>
        <v xml:space="preserve"> </v>
      </c>
      <c r="AG348" s="32">
        <f t="shared" si="148"/>
        <v>0</v>
      </c>
      <c r="AH348" s="32">
        <f t="shared" si="149"/>
        <v>0</v>
      </c>
      <c r="AR348" s="32">
        <f t="shared" si="150"/>
        <v>0</v>
      </c>
      <c r="AS348" s="32">
        <f t="shared" si="151"/>
        <v>0</v>
      </c>
      <c r="AT348" s="32">
        <f t="shared" si="152"/>
        <v>0</v>
      </c>
      <c r="AU348" s="32">
        <f t="shared" si="153"/>
        <v>0</v>
      </c>
      <c r="AX348" s="254">
        <f t="shared" si="154"/>
        <v>0</v>
      </c>
      <c r="AY348" s="254">
        <f t="shared" si="155"/>
        <v>0</v>
      </c>
      <c r="AZ348" s="32">
        <f t="shared" si="143"/>
        <v>0</v>
      </c>
      <c r="BB348" s="32">
        <f t="shared" si="160"/>
        <v>0</v>
      </c>
      <c r="BC348" s="341">
        <f t="shared" si="161"/>
        <v>0</v>
      </c>
      <c r="BD348" s="95">
        <f t="shared" si="156"/>
        <v>0</v>
      </c>
      <c r="BE348" s="95">
        <f t="shared" si="162"/>
        <v>0</v>
      </c>
      <c r="BF348" s="718">
        <f t="shared" si="144"/>
        <v>0</v>
      </c>
      <c r="BG348" s="79"/>
      <c r="BH348" s="9"/>
      <c r="BJ348" s="32">
        <f t="shared" si="163"/>
        <v>0</v>
      </c>
      <c r="BK348" s="32">
        <f t="shared" si="164"/>
        <v>1</v>
      </c>
      <c r="BL348" s="32">
        <f t="shared" si="165"/>
        <v>0</v>
      </c>
      <c r="BM348" s="32">
        <f t="shared" si="166"/>
        <v>0</v>
      </c>
      <c r="BN348" s="32">
        <f t="shared" si="167"/>
        <v>1</v>
      </c>
    </row>
    <row r="349" spans="1:66" x14ac:dyDescent="0.2">
      <c r="A349" s="323"/>
      <c r="B349" s="530"/>
      <c r="C349" s="247"/>
      <c r="D349" s="247" t="str">
        <f t="shared" si="157"/>
        <v/>
      </c>
      <c r="E349" s="320" t="str">
        <f t="shared" si="158"/>
        <v>&lt; Error</v>
      </c>
      <c r="F349" s="120">
        <f t="shared" si="140"/>
        <v>0</v>
      </c>
      <c r="G349" s="118">
        <f t="shared" si="141"/>
        <v>337</v>
      </c>
      <c r="H349" s="117"/>
      <c r="I349" s="292"/>
      <c r="J349" s="87"/>
      <c r="K349" s="294"/>
      <c r="L349" s="293"/>
      <c r="M349" s="40"/>
      <c r="N349" s="77"/>
      <c r="O349" s="295"/>
      <c r="P349" s="88"/>
      <c r="Q349" s="88"/>
      <c r="R349" s="104"/>
      <c r="S349" s="730"/>
      <c r="T349" s="88"/>
      <c r="U349" s="88"/>
      <c r="V349" s="88"/>
      <c r="W349" s="89"/>
      <c r="X349" s="87"/>
      <c r="Y349" s="77"/>
      <c r="Z349" s="90"/>
      <c r="AA349" s="96">
        <f t="shared" si="145"/>
        <v>337</v>
      </c>
      <c r="AB349" s="505">
        <f t="shared" si="159"/>
        <v>0</v>
      </c>
      <c r="AC349" s="500">
        <f t="shared" si="146"/>
        <v>0</v>
      </c>
      <c r="AD349" s="159">
        <f t="shared" si="142"/>
        <v>0</v>
      </c>
      <c r="AE349" s="8"/>
      <c r="AF349" s="870" t="str">
        <f t="shared" si="147"/>
        <v xml:space="preserve"> </v>
      </c>
      <c r="AG349" s="32">
        <f t="shared" si="148"/>
        <v>0</v>
      </c>
      <c r="AH349" s="32">
        <f t="shared" si="149"/>
        <v>0</v>
      </c>
      <c r="AR349" s="32">
        <f t="shared" si="150"/>
        <v>0</v>
      </c>
      <c r="AS349" s="32">
        <f t="shared" si="151"/>
        <v>0</v>
      </c>
      <c r="AT349" s="32">
        <f t="shared" si="152"/>
        <v>0</v>
      </c>
      <c r="AU349" s="32">
        <f t="shared" si="153"/>
        <v>0</v>
      </c>
      <c r="AX349" s="254">
        <f t="shared" si="154"/>
        <v>0</v>
      </c>
      <c r="AY349" s="254">
        <f t="shared" si="155"/>
        <v>0</v>
      </c>
      <c r="AZ349" s="32">
        <f t="shared" si="143"/>
        <v>0</v>
      </c>
      <c r="BB349" s="32">
        <f t="shared" si="160"/>
        <v>0</v>
      </c>
      <c r="BC349" s="341">
        <f t="shared" si="161"/>
        <v>0</v>
      </c>
      <c r="BD349" s="95">
        <f t="shared" si="156"/>
        <v>0</v>
      </c>
      <c r="BE349" s="95">
        <f t="shared" si="162"/>
        <v>0</v>
      </c>
      <c r="BF349" s="718">
        <f t="shared" si="144"/>
        <v>0</v>
      </c>
      <c r="BG349" s="79"/>
      <c r="BH349" s="9"/>
      <c r="BJ349" s="32">
        <f t="shared" si="163"/>
        <v>0</v>
      </c>
      <c r="BK349" s="32">
        <f t="shared" si="164"/>
        <v>1</v>
      </c>
      <c r="BL349" s="32">
        <f t="shared" si="165"/>
        <v>0</v>
      </c>
      <c r="BM349" s="32">
        <f t="shared" si="166"/>
        <v>0</v>
      </c>
      <c r="BN349" s="32">
        <f t="shared" si="167"/>
        <v>1</v>
      </c>
    </row>
    <row r="350" spans="1:66" x14ac:dyDescent="0.2">
      <c r="A350" s="323"/>
      <c r="B350" s="530"/>
      <c r="C350" s="247"/>
      <c r="D350" s="247" t="str">
        <f t="shared" si="157"/>
        <v/>
      </c>
      <c r="E350" s="320" t="str">
        <f t="shared" si="158"/>
        <v>&lt; Error</v>
      </c>
      <c r="F350" s="120">
        <f t="shared" si="140"/>
        <v>0</v>
      </c>
      <c r="G350" s="118">
        <f t="shared" si="141"/>
        <v>338</v>
      </c>
      <c r="H350" s="117"/>
      <c r="I350" s="292"/>
      <c r="J350" s="87"/>
      <c r="K350" s="294"/>
      <c r="L350" s="293"/>
      <c r="M350" s="40"/>
      <c r="N350" s="77"/>
      <c r="O350" s="295"/>
      <c r="P350" s="88"/>
      <c r="Q350" s="88"/>
      <c r="R350" s="104"/>
      <c r="S350" s="730"/>
      <c r="T350" s="88"/>
      <c r="U350" s="88"/>
      <c r="V350" s="88"/>
      <c r="W350" s="89"/>
      <c r="X350" s="87"/>
      <c r="Y350" s="77"/>
      <c r="Z350" s="90"/>
      <c r="AA350" s="96">
        <f t="shared" si="145"/>
        <v>338</v>
      </c>
      <c r="AB350" s="505">
        <f t="shared" si="159"/>
        <v>0</v>
      </c>
      <c r="AC350" s="500">
        <f t="shared" si="146"/>
        <v>0</v>
      </c>
      <c r="AD350" s="159">
        <f t="shared" si="142"/>
        <v>0</v>
      </c>
      <c r="AE350" s="8"/>
      <c r="AF350" s="870" t="str">
        <f t="shared" si="147"/>
        <v xml:space="preserve"> </v>
      </c>
      <c r="AG350" s="32">
        <f t="shared" si="148"/>
        <v>0</v>
      </c>
      <c r="AH350" s="32">
        <f t="shared" si="149"/>
        <v>0</v>
      </c>
      <c r="AR350" s="32">
        <f t="shared" si="150"/>
        <v>0</v>
      </c>
      <c r="AS350" s="32">
        <f t="shared" si="151"/>
        <v>0</v>
      </c>
      <c r="AT350" s="32">
        <f t="shared" si="152"/>
        <v>0</v>
      </c>
      <c r="AU350" s="32">
        <f t="shared" si="153"/>
        <v>0</v>
      </c>
      <c r="AX350" s="254">
        <f t="shared" si="154"/>
        <v>0</v>
      </c>
      <c r="AY350" s="254">
        <f t="shared" si="155"/>
        <v>0</v>
      </c>
      <c r="AZ350" s="32">
        <f t="shared" si="143"/>
        <v>0</v>
      </c>
      <c r="BB350" s="32">
        <f t="shared" si="160"/>
        <v>0</v>
      </c>
      <c r="BC350" s="341">
        <f t="shared" si="161"/>
        <v>0</v>
      </c>
      <c r="BD350" s="95">
        <f t="shared" si="156"/>
        <v>0</v>
      </c>
      <c r="BE350" s="95">
        <f t="shared" si="162"/>
        <v>0</v>
      </c>
      <c r="BF350" s="718">
        <f t="shared" si="144"/>
        <v>0</v>
      </c>
      <c r="BG350" s="79"/>
      <c r="BH350" s="9"/>
      <c r="BJ350" s="32">
        <f t="shared" si="163"/>
        <v>0</v>
      </c>
      <c r="BK350" s="32">
        <f t="shared" si="164"/>
        <v>1</v>
      </c>
      <c r="BL350" s="32">
        <f t="shared" si="165"/>
        <v>0</v>
      </c>
      <c r="BM350" s="32">
        <f t="shared" si="166"/>
        <v>0</v>
      </c>
      <c r="BN350" s="32">
        <f t="shared" si="167"/>
        <v>1</v>
      </c>
    </row>
    <row r="351" spans="1:66" x14ac:dyDescent="0.2">
      <c r="A351" s="323"/>
      <c r="B351" s="530"/>
      <c r="C351" s="247"/>
      <c r="D351" s="247" t="str">
        <f t="shared" si="157"/>
        <v/>
      </c>
      <c r="E351" s="320" t="str">
        <f t="shared" si="158"/>
        <v>&lt; Error</v>
      </c>
      <c r="F351" s="120">
        <f t="shared" si="140"/>
        <v>0</v>
      </c>
      <c r="G351" s="118">
        <f t="shared" si="141"/>
        <v>339</v>
      </c>
      <c r="H351" s="117"/>
      <c r="I351" s="292"/>
      <c r="J351" s="87"/>
      <c r="K351" s="294"/>
      <c r="L351" s="293"/>
      <c r="M351" s="40"/>
      <c r="N351" s="77"/>
      <c r="O351" s="295"/>
      <c r="P351" s="88"/>
      <c r="Q351" s="88"/>
      <c r="R351" s="104"/>
      <c r="S351" s="730"/>
      <c r="T351" s="88"/>
      <c r="U351" s="88"/>
      <c r="V351" s="88"/>
      <c r="W351" s="89"/>
      <c r="X351" s="87"/>
      <c r="Y351" s="77"/>
      <c r="Z351" s="90"/>
      <c r="AA351" s="96">
        <f t="shared" si="145"/>
        <v>339</v>
      </c>
      <c r="AB351" s="505">
        <f t="shared" si="159"/>
        <v>0</v>
      </c>
      <c r="AC351" s="500">
        <f t="shared" si="146"/>
        <v>0</v>
      </c>
      <c r="AD351" s="159">
        <f t="shared" si="142"/>
        <v>0</v>
      </c>
      <c r="AE351" s="8"/>
      <c r="AF351" s="870" t="str">
        <f t="shared" si="147"/>
        <v xml:space="preserve"> </v>
      </c>
      <c r="AG351" s="32">
        <f t="shared" si="148"/>
        <v>0</v>
      </c>
      <c r="AH351" s="32">
        <f t="shared" si="149"/>
        <v>0</v>
      </c>
      <c r="AR351" s="32">
        <f t="shared" si="150"/>
        <v>0</v>
      </c>
      <c r="AS351" s="32">
        <f t="shared" si="151"/>
        <v>0</v>
      </c>
      <c r="AT351" s="32">
        <f t="shared" si="152"/>
        <v>0</v>
      </c>
      <c r="AU351" s="32">
        <f t="shared" si="153"/>
        <v>0</v>
      </c>
      <c r="AX351" s="254">
        <f t="shared" si="154"/>
        <v>0</v>
      </c>
      <c r="AY351" s="254">
        <f t="shared" si="155"/>
        <v>0</v>
      </c>
      <c r="AZ351" s="32">
        <f t="shared" si="143"/>
        <v>0</v>
      </c>
      <c r="BB351" s="32">
        <f t="shared" si="160"/>
        <v>0</v>
      </c>
      <c r="BC351" s="341">
        <f t="shared" si="161"/>
        <v>0</v>
      </c>
      <c r="BD351" s="95">
        <f t="shared" si="156"/>
        <v>0</v>
      </c>
      <c r="BE351" s="95">
        <f t="shared" si="162"/>
        <v>0</v>
      </c>
      <c r="BF351" s="718">
        <f t="shared" si="144"/>
        <v>0</v>
      </c>
      <c r="BG351" s="79"/>
      <c r="BH351" s="9"/>
      <c r="BJ351" s="32">
        <f t="shared" si="163"/>
        <v>0</v>
      </c>
      <c r="BK351" s="32">
        <f t="shared" si="164"/>
        <v>1</v>
      </c>
      <c r="BL351" s="32">
        <f t="shared" si="165"/>
        <v>0</v>
      </c>
      <c r="BM351" s="32">
        <f t="shared" si="166"/>
        <v>0</v>
      </c>
      <c r="BN351" s="32">
        <f t="shared" si="167"/>
        <v>1</v>
      </c>
    </row>
    <row r="352" spans="1:66" x14ac:dyDescent="0.2">
      <c r="A352" s="323"/>
      <c r="B352" s="530"/>
      <c r="C352" s="247"/>
      <c r="D352" s="247" t="str">
        <f t="shared" si="157"/>
        <v/>
      </c>
      <c r="E352" s="320" t="str">
        <f t="shared" si="158"/>
        <v>&lt; Error</v>
      </c>
      <c r="F352" s="120">
        <f t="shared" si="140"/>
        <v>0</v>
      </c>
      <c r="G352" s="118">
        <f t="shared" si="141"/>
        <v>340</v>
      </c>
      <c r="H352" s="117"/>
      <c r="I352" s="292"/>
      <c r="J352" s="87"/>
      <c r="K352" s="294"/>
      <c r="L352" s="293"/>
      <c r="M352" s="40"/>
      <c r="N352" s="77"/>
      <c r="O352" s="295"/>
      <c r="P352" s="88"/>
      <c r="Q352" s="88"/>
      <c r="R352" s="104"/>
      <c r="S352" s="730"/>
      <c r="T352" s="88"/>
      <c r="U352" s="88"/>
      <c r="V352" s="88"/>
      <c r="W352" s="89"/>
      <c r="X352" s="87"/>
      <c r="Y352" s="77"/>
      <c r="Z352" s="90"/>
      <c r="AA352" s="96">
        <f t="shared" si="145"/>
        <v>340</v>
      </c>
      <c r="AB352" s="505">
        <f t="shared" si="159"/>
        <v>0</v>
      </c>
      <c r="AC352" s="500">
        <f t="shared" si="146"/>
        <v>0</v>
      </c>
      <c r="AD352" s="159">
        <f t="shared" si="142"/>
        <v>0</v>
      </c>
      <c r="AE352" s="8"/>
      <c r="AF352" s="870" t="str">
        <f t="shared" si="147"/>
        <v xml:space="preserve"> </v>
      </c>
      <c r="AG352" s="32">
        <f t="shared" si="148"/>
        <v>0</v>
      </c>
      <c r="AH352" s="32">
        <f t="shared" si="149"/>
        <v>0</v>
      </c>
      <c r="AR352" s="32">
        <f t="shared" si="150"/>
        <v>0</v>
      </c>
      <c r="AS352" s="32">
        <f t="shared" si="151"/>
        <v>0</v>
      </c>
      <c r="AT352" s="32">
        <f t="shared" si="152"/>
        <v>0</v>
      </c>
      <c r="AU352" s="32">
        <f t="shared" si="153"/>
        <v>0</v>
      </c>
      <c r="AX352" s="254">
        <f t="shared" si="154"/>
        <v>0</v>
      </c>
      <c r="AY352" s="254">
        <f t="shared" si="155"/>
        <v>0</v>
      </c>
      <c r="AZ352" s="32">
        <f t="shared" si="143"/>
        <v>0</v>
      </c>
      <c r="BB352" s="32">
        <f t="shared" si="160"/>
        <v>0</v>
      </c>
      <c r="BC352" s="341">
        <f t="shared" si="161"/>
        <v>0</v>
      </c>
      <c r="BD352" s="95">
        <f t="shared" si="156"/>
        <v>0</v>
      </c>
      <c r="BE352" s="95">
        <f t="shared" si="162"/>
        <v>0</v>
      </c>
      <c r="BF352" s="718">
        <f t="shared" si="144"/>
        <v>0</v>
      </c>
      <c r="BG352" s="79"/>
      <c r="BH352" s="9"/>
      <c r="BJ352" s="32">
        <f t="shared" si="163"/>
        <v>0</v>
      </c>
      <c r="BK352" s="32">
        <f t="shared" si="164"/>
        <v>1</v>
      </c>
      <c r="BL352" s="32">
        <f t="shared" si="165"/>
        <v>0</v>
      </c>
      <c r="BM352" s="32">
        <f t="shared" si="166"/>
        <v>0</v>
      </c>
      <c r="BN352" s="32">
        <f t="shared" si="167"/>
        <v>1</v>
      </c>
    </row>
    <row r="353" spans="1:66" x14ac:dyDescent="0.2">
      <c r="A353" s="323"/>
      <c r="B353" s="530"/>
      <c r="C353" s="247"/>
      <c r="D353" s="247" t="str">
        <f t="shared" si="157"/>
        <v/>
      </c>
      <c r="E353" s="320" t="str">
        <f t="shared" si="158"/>
        <v>&lt; Error</v>
      </c>
      <c r="F353" s="120">
        <f t="shared" si="140"/>
        <v>0</v>
      </c>
      <c r="G353" s="118">
        <f t="shared" si="141"/>
        <v>341</v>
      </c>
      <c r="H353" s="117"/>
      <c r="I353" s="292"/>
      <c r="J353" s="87"/>
      <c r="K353" s="294"/>
      <c r="L353" s="293"/>
      <c r="M353" s="40"/>
      <c r="N353" s="77"/>
      <c r="O353" s="295"/>
      <c r="P353" s="88"/>
      <c r="Q353" s="88"/>
      <c r="R353" s="104"/>
      <c r="S353" s="730"/>
      <c r="T353" s="88"/>
      <c r="U353" s="88"/>
      <c r="V353" s="88"/>
      <c r="W353" s="89"/>
      <c r="X353" s="87"/>
      <c r="Y353" s="77"/>
      <c r="Z353" s="90"/>
      <c r="AA353" s="96">
        <f t="shared" si="145"/>
        <v>341</v>
      </c>
      <c r="AB353" s="505">
        <f t="shared" si="159"/>
        <v>0</v>
      </c>
      <c r="AC353" s="500">
        <f t="shared" si="146"/>
        <v>0</v>
      </c>
      <c r="AD353" s="159">
        <f t="shared" si="142"/>
        <v>0</v>
      </c>
      <c r="AE353" s="8"/>
      <c r="AF353" s="870" t="str">
        <f t="shared" si="147"/>
        <v xml:space="preserve"> </v>
      </c>
      <c r="AG353" s="32">
        <f t="shared" si="148"/>
        <v>0</v>
      </c>
      <c r="AH353" s="32">
        <f t="shared" si="149"/>
        <v>0</v>
      </c>
      <c r="AR353" s="32">
        <f t="shared" si="150"/>
        <v>0</v>
      </c>
      <c r="AS353" s="32">
        <f t="shared" si="151"/>
        <v>0</v>
      </c>
      <c r="AT353" s="32">
        <f t="shared" si="152"/>
        <v>0</v>
      </c>
      <c r="AU353" s="32">
        <f t="shared" si="153"/>
        <v>0</v>
      </c>
      <c r="AX353" s="254">
        <f t="shared" si="154"/>
        <v>0</v>
      </c>
      <c r="AY353" s="254">
        <f t="shared" si="155"/>
        <v>0</v>
      </c>
      <c r="AZ353" s="32">
        <f t="shared" si="143"/>
        <v>0</v>
      </c>
      <c r="BB353" s="32">
        <f t="shared" si="160"/>
        <v>0</v>
      </c>
      <c r="BC353" s="341">
        <f t="shared" si="161"/>
        <v>0</v>
      </c>
      <c r="BD353" s="95">
        <f t="shared" si="156"/>
        <v>0</v>
      </c>
      <c r="BE353" s="95">
        <f t="shared" si="162"/>
        <v>0</v>
      </c>
      <c r="BF353" s="718">
        <f t="shared" si="144"/>
        <v>0</v>
      </c>
      <c r="BG353" s="79"/>
      <c r="BH353" s="9"/>
      <c r="BJ353" s="32">
        <f t="shared" si="163"/>
        <v>0</v>
      </c>
      <c r="BK353" s="32">
        <f t="shared" si="164"/>
        <v>1</v>
      </c>
      <c r="BL353" s="32">
        <f t="shared" si="165"/>
        <v>0</v>
      </c>
      <c r="BM353" s="32">
        <f t="shared" si="166"/>
        <v>0</v>
      </c>
      <c r="BN353" s="32">
        <f t="shared" si="167"/>
        <v>1</v>
      </c>
    </row>
    <row r="354" spans="1:66" x14ac:dyDescent="0.2">
      <c r="A354" s="323"/>
      <c r="B354" s="530"/>
      <c r="C354" s="247"/>
      <c r="D354" s="247" t="str">
        <f t="shared" si="157"/>
        <v/>
      </c>
      <c r="E354" s="320" t="str">
        <f t="shared" si="158"/>
        <v>&lt; Error</v>
      </c>
      <c r="F354" s="120">
        <f t="shared" si="140"/>
        <v>0</v>
      </c>
      <c r="G354" s="118">
        <f t="shared" si="141"/>
        <v>342</v>
      </c>
      <c r="H354" s="117"/>
      <c r="I354" s="292"/>
      <c r="J354" s="87"/>
      <c r="K354" s="294"/>
      <c r="L354" s="293"/>
      <c r="M354" s="40"/>
      <c r="N354" s="77"/>
      <c r="O354" s="295"/>
      <c r="P354" s="88"/>
      <c r="Q354" s="88"/>
      <c r="R354" s="104"/>
      <c r="S354" s="730"/>
      <c r="T354" s="88"/>
      <c r="U354" s="88"/>
      <c r="V354" s="88"/>
      <c r="W354" s="89"/>
      <c r="X354" s="87"/>
      <c r="Y354" s="77"/>
      <c r="Z354" s="90"/>
      <c r="AA354" s="96">
        <f t="shared" si="145"/>
        <v>342</v>
      </c>
      <c r="AB354" s="505">
        <f t="shared" si="159"/>
        <v>0</v>
      </c>
      <c r="AC354" s="500">
        <f t="shared" si="146"/>
        <v>0</v>
      </c>
      <c r="AD354" s="159">
        <f t="shared" si="142"/>
        <v>0</v>
      </c>
      <c r="AE354" s="8"/>
      <c r="AF354" s="870" t="str">
        <f t="shared" si="147"/>
        <v xml:space="preserve"> </v>
      </c>
      <c r="AG354" s="32">
        <f t="shared" si="148"/>
        <v>0</v>
      </c>
      <c r="AH354" s="32">
        <f t="shared" si="149"/>
        <v>0</v>
      </c>
      <c r="AR354" s="32">
        <f t="shared" si="150"/>
        <v>0</v>
      </c>
      <c r="AS354" s="32">
        <f t="shared" si="151"/>
        <v>0</v>
      </c>
      <c r="AT354" s="32">
        <f t="shared" si="152"/>
        <v>0</v>
      </c>
      <c r="AU354" s="32">
        <f t="shared" si="153"/>
        <v>0</v>
      </c>
      <c r="AX354" s="254">
        <f t="shared" si="154"/>
        <v>0</v>
      </c>
      <c r="AY354" s="254">
        <f t="shared" si="155"/>
        <v>0</v>
      </c>
      <c r="AZ354" s="32">
        <f t="shared" si="143"/>
        <v>0</v>
      </c>
      <c r="BB354" s="32">
        <f t="shared" si="160"/>
        <v>0</v>
      </c>
      <c r="BC354" s="341">
        <f t="shared" si="161"/>
        <v>0</v>
      </c>
      <c r="BD354" s="95">
        <f t="shared" si="156"/>
        <v>0</v>
      </c>
      <c r="BE354" s="95">
        <f t="shared" si="162"/>
        <v>0</v>
      </c>
      <c r="BF354" s="718">
        <f t="shared" si="144"/>
        <v>0</v>
      </c>
      <c r="BG354" s="79"/>
      <c r="BH354" s="9"/>
      <c r="BJ354" s="32">
        <f t="shared" si="163"/>
        <v>0</v>
      </c>
      <c r="BK354" s="32">
        <f t="shared" si="164"/>
        <v>1</v>
      </c>
      <c r="BL354" s="32">
        <f t="shared" si="165"/>
        <v>0</v>
      </c>
      <c r="BM354" s="32">
        <f t="shared" si="166"/>
        <v>0</v>
      </c>
      <c r="BN354" s="32">
        <f t="shared" si="167"/>
        <v>1</v>
      </c>
    </row>
    <row r="355" spans="1:66" x14ac:dyDescent="0.2">
      <c r="A355" s="323"/>
      <c r="B355" s="530"/>
      <c r="C355" s="247"/>
      <c r="D355" s="247" t="str">
        <f t="shared" si="157"/>
        <v/>
      </c>
      <c r="E355" s="320" t="str">
        <f t="shared" si="158"/>
        <v>&lt; Error</v>
      </c>
      <c r="F355" s="120">
        <f t="shared" si="140"/>
        <v>0</v>
      </c>
      <c r="G355" s="118">
        <f t="shared" si="141"/>
        <v>343</v>
      </c>
      <c r="H355" s="117"/>
      <c r="I355" s="292"/>
      <c r="J355" s="87"/>
      <c r="K355" s="294"/>
      <c r="L355" s="293"/>
      <c r="M355" s="40"/>
      <c r="N355" s="77"/>
      <c r="O355" s="295"/>
      <c r="P355" s="88"/>
      <c r="Q355" s="88"/>
      <c r="R355" s="104"/>
      <c r="S355" s="730"/>
      <c r="T355" s="88"/>
      <c r="U355" s="88"/>
      <c r="V355" s="88"/>
      <c r="W355" s="89"/>
      <c r="X355" s="87"/>
      <c r="Y355" s="77"/>
      <c r="Z355" s="90"/>
      <c r="AA355" s="96">
        <f t="shared" si="145"/>
        <v>343</v>
      </c>
      <c r="AB355" s="505">
        <f t="shared" si="159"/>
        <v>0</v>
      </c>
      <c r="AC355" s="500">
        <f t="shared" si="146"/>
        <v>0</v>
      </c>
      <c r="AD355" s="159">
        <f t="shared" si="142"/>
        <v>0</v>
      </c>
      <c r="AE355" s="8"/>
      <c r="AF355" s="870" t="str">
        <f t="shared" si="147"/>
        <v xml:space="preserve"> </v>
      </c>
      <c r="AG355" s="32">
        <f t="shared" si="148"/>
        <v>0</v>
      </c>
      <c r="AH355" s="32">
        <f t="shared" si="149"/>
        <v>0</v>
      </c>
      <c r="AR355" s="32">
        <f t="shared" si="150"/>
        <v>0</v>
      </c>
      <c r="AS355" s="32">
        <f t="shared" si="151"/>
        <v>0</v>
      </c>
      <c r="AT355" s="32">
        <f t="shared" si="152"/>
        <v>0</v>
      </c>
      <c r="AU355" s="32">
        <f t="shared" si="153"/>
        <v>0</v>
      </c>
      <c r="AX355" s="254">
        <f t="shared" si="154"/>
        <v>0</v>
      </c>
      <c r="AY355" s="254">
        <f t="shared" si="155"/>
        <v>0</v>
      </c>
      <c r="AZ355" s="32">
        <f t="shared" si="143"/>
        <v>0</v>
      </c>
      <c r="BB355" s="32">
        <f t="shared" si="160"/>
        <v>0</v>
      </c>
      <c r="BC355" s="341">
        <f t="shared" si="161"/>
        <v>0</v>
      </c>
      <c r="BD355" s="95">
        <f t="shared" si="156"/>
        <v>0</v>
      </c>
      <c r="BE355" s="95">
        <f t="shared" si="162"/>
        <v>0</v>
      </c>
      <c r="BF355" s="718">
        <f t="shared" si="144"/>
        <v>0</v>
      </c>
      <c r="BG355" s="79"/>
      <c r="BH355" s="9"/>
      <c r="BJ355" s="32">
        <f t="shared" si="163"/>
        <v>0</v>
      </c>
      <c r="BK355" s="32">
        <f t="shared" si="164"/>
        <v>1</v>
      </c>
      <c r="BL355" s="32">
        <f t="shared" si="165"/>
        <v>0</v>
      </c>
      <c r="BM355" s="32">
        <f t="shared" si="166"/>
        <v>0</v>
      </c>
      <c r="BN355" s="32">
        <f t="shared" si="167"/>
        <v>1</v>
      </c>
    </row>
    <row r="356" spans="1:66" x14ac:dyDescent="0.2">
      <c r="A356" s="323"/>
      <c r="B356" s="530"/>
      <c r="C356" s="247"/>
      <c r="D356" s="247" t="str">
        <f t="shared" si="157"/>
        <v/>
      </c>
      <c r="E356" s="320" t="str">
        <f t="shared" si="158"/>
        <v>&lt; Error</v>
      </c>
      <c r="F356" s="120">
        <f t="shared" si="140"/>
        <v>0</v>
      </c>
      <c r="G356" s="118">
        <f t="shared" si="141"/>
        <v>344</v>
      </c>
      <c r="H356" s="117"/>
      <c r="I356" s="292"/>
      <c r="J356" s="87"/>
      <c r="K356" s="294"/>
      <c r="L356" s="293"/>
      <c r="M356" s="40"/>
      <c r="N356" s="77"/>
      <c r="O356" s="295"/>
      <c r="P356" s="88"/>
      <c r="Q356" s="88"/>
      <c r="R356" s="104"/>
      <c r="S356" s="730"/>
      <c r="T356" s="88"/>
      <c r="U356" s="88"/>
      <c r="V356" s="88"/>
      <c r="W356" s="89"/>
      <c r="X356" s="87"/>
      <c r="Y356" s="77"/>
      <c r="Z356" s="90"/>
      <c r="AA356" s="96">
        <f t="shared" si="145"/>
        <v>344</v>
      </c>
      <c r="AB356" s="505">
        <f t="shared" si="159"/>
        <v>0</v>
      </c>
      <c r="AC356" s="500">
        <f t="shared" si="146"/>
        <v>0</v>
      </c>
      <c r="AD356" s="159">
        <f t="shared" si="142"/>
        <v>0</v>
      </c>
      <c r="AE356" s="8"/>
      <c r="AF356" s="870" t="str">
        <f t="shared" si="147"/>
        <v xml:space="preserve"> </v>
      </c>
      <c r="AG356" s="32">
        <f t="shared" si="148"/>
        <v>0</v>
      </c>
      <c r="AH356" s="32">
        <f t="shared" si="149"/>
        <v>0</v>
      </c>
      <c r="AR356" s="32">
        <f t="shared" si="150"/>
        <v>0</v>
      </c>
      <c r="AS356" s="32">
        <f t="shared" si="151"/>
        <v>0</v>
      </c>
      <c r="AT356" s="32">
        <f t="shared" si="152"/>
        <v>0</v>
      </c>
      <c r="AU356" s="32">
        <f t="shared" si="153"/>
        <v>0</v>
      </c>
      <c r="AX356" s="254">
        <f t="shared" si="154"/>
        <v>0</v>
      </c>
      <c r="AY356" s="254">
        <f t="shared" si="155"/>
        <v>0</v>
      </c>
      <c r="AZ356" s="32">
        <f t="shared" si="143"/>
        <v>0</v>
      </c>
      <c r="BB356" s="32">
        <f t="shared" si="160"/>
        <v>0</v>
      </c>
      <c r="BC356" s="341">
        <f t="shared" si="161"/>
        <v>0</v>
      </c>
      <c r="BD356" s="95">
        <f t="shared" si="156"/>
        <v>0</v>
      </c>
      <c r="BE356" s="95">
        <f t="shared" si="162"/>
        <v>0</v>
      </c>
      <c r="BF356" s="718">
        <f t="shared" si="144"/>
        <v>0</v>
      </c>
      <c r="BG356" s="79"/>
      <c r="BH356" s="9"/>
      <c r="BJ356" s="32">
        <f t="shared" si="163"/>
        <v>0</v>
      </c>
      <c r="BK356" s="32">
        <f t="shared" si="164"/>
        <v>1</v>
      </c>
      <c r="BL356" s="32">
        <f t="shared" si="165"/>
        <v>0</v>
      </c>
      <c r="BM356" s="32">
        <f t="shared" si="166"/>
        <v>0</v>
      </c>
      <c r="BN356" s="32">
        <f t="shared" si="167"/>
        <v>1</v>
      </c>
    </row>
    <row r="357" spans="1:66" x14ac:dyDescent="0.2">
      <c r="A357" s="323"/>
      <c r="B357" s="530"/>
      <c r="C357" s="247"/>
      <c r="D357" s="247" t="str">
        <f t="shared" si="157"/>
        <v/>
      </c>
      <c r="E357" s="320" t="str">
        <f t="shared" si="158"/>
        <v>&lt; Error</v>
      </c>
      <c r="F357" s="120">
        <f t="shared" si="140"/>
        <v>0</v>
      </c>
      <c r="G357" s="118">
        <f t="shared" si="141"/>
        <v>345</v>
      </c>
      <c r="H357" s="117"/>
      <c r="I357" s="292"/>
      <c r="J357" s="87"/>
      <c r="K357" s="294"/>
      <c r="L357" s="293"/>
      <c r="M357" s="40"/>
      <c r="N357" s="77"/>
      <c r="O357" s="295"/>
      <c r="P357" s="88"/>
      <c r="Q357" s="88"/>
      <c r="R357" s="104"/>
      <c r="S357" s="730"/>
      <c r="T357" s="88"/>
      <c r="U357" s="88"/>
      <c r="V357" s="88"/>
      <c r="W357" s="89"/>
      <c r="X357" s="87"/>
      <c r="Y357" s="77"/>
      <c r="Z357" s="90"/>
      <c r="AA357" s="96">
        <f t="shared" si="145"/>
        <v>345</v>
      </c>
      <c r="AB357" s="505">
        <f t="shared" si="159"/>
        <v>0</v>
      </c>
      <c r="AC357" s="500">
        <f t="shared" si="146"/>
        <v>0</v>
      </c>
      <c r="AD357" s="159">
        <f t="shared" si="142"/>
        <v>0</v>
      </c>
      <c r="AE357" s="8"/>
      <c r="AF357" s="870" t="str">
        <f t="shared" si="147"/>
        <v xml:space="preserve"> </v>
      </c>
      <c r="AG357" s="32">
        <f t="shared" si="148"/>
        <v>0</v>
      </c>
      <c r="AH357" s="32">
        <f t="shared" si="149"/>
        <v>0</v>
      </c>
      <c r="AR357" s="32">
        <f t="shared" si="150"/>
        <v>0</v>
      </c>
      <c r="AS357" s="32">
        <f t="shared" si="151"/>
        <v>0</v>
      </c>
      <c r="AT357" s="32">
        <f t="shared" si="152"/>
        <v>0</v>
      </c>
      <c r="AU357" s="32">
        <f t="shared" si="153"/>
        <v>0</v>
      </c>
      <c r="AX357" s="254">
        <f t="shared" si="154"/>
        <v>0</v>
      </c>
      <c r="AY357" s="254">
        <f t="shared" si="155"/>
        <v>0</v>
      </c>
      <c r="AZ357" s="32">
        <f t="shared" si="143"/>
        <v>0</v>
      </c>
      <c r="BB357" s="32">
        <f t="shared" si="160"/>
        <v>0</v>
      </c>
      <c r="BC357" s="341">
        <f t="shared" si="161"/>
        <v>0</v>
      </c>
      <c r="BD357" s="95">
        <f t="shared" si="156"/>
        <v>0</v>
      </c>
      <c r="BE357" s="95">
        <f t="shared" si="162"/>
        <v>0</v>
      </c>
      <c r="BF357" s="718">
        <f t="shared" si="144"/>
        <v>0</v>
      </c>
      <c r="BG357" s="79"/>
      <c r="BH357" s="9"/>
      <c r="BJ357" s="32">
        <f t="shared" si="163"/>
        <v>0</v>
      </c>
      <c r="BK357" s="32">
        <f t="shared" si="164"/>
        <v>1</v>
      </c>
      <c r="BL357" s="32">
        <f t="shared" si="165"/>
        <v>0</v>
      </c>
      <c r="BM357" s="32">
        <f t="shared" si="166"/>
        <v>0</v>
      </c>
      <c r="BN357" s="32">
        <f t="shared" si="167"/>
        <v>1</v>
      </c>
    </row>
    <row r="358" spans="1:66" x14ac:dyDescent="0.2">
      <c r="A358" s="323"/>
      <c r="B358" s="530"/>
      <c r="C358" s="247"/>
      <c r="D358" s="247" t="str">
        <f t="shared" si="157"/>
        <v/>
      </c>
      <c r="E358" s="320" t="str">
        <f t="shared" si="158"/>
        <v>&lt; Error</v>
      </c>
      <c r="F358" s="120">
        <f t="shared" si="140"/>
        <v>0</v>
      </c>
      <c r="G358" s="118">
        <f t="shared" si="141"/>
        <v>346</v>
      </c>
      <c r="H358" s="117"/>
      <c r="I358" s="292"/>
      <c r="J358" s="87"/>
      <c r="K358" s="294"/>
      <c r="L358" s="293"/>
      <c r="M358" s="40"/>
      <c r="N358" s="77"/>
      <c r="O358" s="295"/>
      <c r="P358" s="88"/>
      <c r="Q358" s="88"/>
      <c r="R358" s="104"/>
      <c r="S358" s="730"/>
      <c r="T358" s="88"/>
      <c r="U358" s="88"/>
      <c r="V358" s="88"/>
      <c r="W358" s="89"/>
      <c r="X358" s="87"/>
      <c r="Y358" s="77"/>
      <c r="Z358" s="90"/>
      <c r="AA358" s="96">
        <f t="shared" si="145"/>
        <v>346</v>
      </c>
      <c r="AB358" s="505">
        <f t="shared" si="159"/>
        <v>0</v>
      </c>
      <c r="AC358" s="500">
        <f t="shared" si="146"/>
        <v>0</v>
      </c>
      <c r="AD358" s="159">
        <f t="shared" si="142"/>
        <v>0</v>
      </c>
      <c r="AE358" s="8"/>
      <c r="AF358" s="870" t="str">
        <f t="shared" si="147"/>
        <v xml:space="preserve"> </v>
      </c>
      <c r="AG358" s="32">
        <f t="shared" si="148"/>
        <v>0</v>
      </c>
      <c r="AH358" s="32">
        <f t="shared" si="149"/>
        <v>0</v>
      </c>
      <c r="AR358" s="32">
        <f t="shared" si="150"/>
        <v>0</v>
      </c>
      <c r="AS358" s="32">
        <f t="shared" si="151"/>
        <v>0</v>
      </c>
      <c r="AT358" s="32">
        <f t="shared" si="152"/>
        <v>0</v>
      </c>
      <c r="AU358" s="32">
        <f t="shared" si="153"/>
        <v>0</v>
      </c>
      <c r="AX358" s="254">
        <f t="shared" si="154"/>
        <v>0</v>
      </c>
      <c r="AY358" s="254">
        <f t="shared" si="155"/>
        <v>0</v>
      </c>
      <c r="AZ358" s="32">
        <f t="shared" si="143"/>
        <v>0</v>
      </c>
      <c r="BB358" s="32">
        <f t="shared" si="160"/>
        <v>0</v>
      </c>
      <c r="BC358" s="341">
        <f t="shared" si="161"/>
        <v>0</v>
      </c>
      <c r="BD358" s="95">
        <f t="shared" si="156"/>
        <v>0</v>
      </c>
      <c r="BE358" s="95">
        <f t="shared" si="162"/>
        <v>0</v>
      </c>
      <c r="BF358" s="718">
        <f t="shared" si="144"/>
        <v>0</v>
      </c>
      <c r="BG358" s="79"/>
      <c r="BH358" s="9"/>
      <c r="BJ358" s="32">
        <f t="shared" si="163"/>
        <v>0</v>
      </c>
      <c r="BK358" s="32">
        <f t="shared" si="164"/>
        <v>1</v>
      </c>
      <c r="BL358" s="32">
        <f t="shared" si="165"/>
        <v>0</v>
      </c>
      <c r="BM358" s="32">
        <f t="shared" si="166"/>
        <v>0</v>
      </c>
      <c r="BN358" s="32">
        <f t="shared" si="167"/>
        <v>1</v>
      </c>
    </row>
    <row r="359" spans="1:66" x14ac:dyDescent="0.2">
      <c r="A359" s="323"/>
      <c r="B359" s="530"/>
      <c r="C359" s="247"/>
      <c r="D359" s="247" t="str">
        <f t="shared" si="157"/>
        <v/>
      </c>
      <c r="E359" s="320" t="str">
        <f t="shared" si="158"/>
        <v>&lt; Error</v>
      </c>
      <c r="F359" s="120">
        <f t="shared" si="140"/>
        <v>0</v>
      </c>
      <c r="G359" s="118">
        <f t="shared" si="141"/>
        <v>347</v>
      </c>
      <c r="H359" s="117"/>
      <c r="I359" s="292"/>
      <c r="J359" s="87"/>
      <c r="K359" s="294"/>
      <c r="L359" s="293"/>
      <c r="M359" s="40"/>
      <c r="N359" s="77"/>
      <c r="O359" s="295"/>
      <c r="P359" s="88"/>
      <c r="Q359" s="88"/>
      <c r="R359" s="104"/>
      <c r="S359" s="730"/>
      <c r="T359" s="88"/>
      <c r="U359" s="88"/>
      <c r="V359" s="88"/>
      <c r="W359" s="89"/>
      <c r="X359" s="87"/>
      <c r="Y359" s="77"/>
      <c r="Z359" s="90"/>
      <c r="AA359" s="96">
        <f t="shared" si="145"/>
        <v>347</v>
      </c>
      <c r="AB359" s="505">
        <f t="shared" si="159"/>
        <v>0</v>
      </c>
      <c r="AC359" s="500">
        <f t="shared" si="146"/>
        <v>0</v>
      </c>
      <c r="AD359" s="159">
        <f t="shared" si="142"/>
        <v>0</v>
      </c>
      <c r="AE359" s="8"/>
      <c r="AF359" s="870" t="str">
        <f t="shared" si="147"/>
        <v xml:space="preserve"> </v>
      </c>
      <c r="AG359" s="32">
        <f t="shared" si="148"/>
        <v>0</v>
      </c>
      <c r="AH359" s="32">
        <f t="shared" si="149"/>
        <v>0</v>
      </c>
      <c r="AR359" s="32">
        <f t="shared" si="150"/>
        <v>0</v>
      </c>
      <c r="AS359" s="32">
        <f t="shared" si="151"/>
        <v>0</v>
      </c>
      <c r="AT359" s="32">
        <f t="shared" si="152"/>
        <v>0</v>
      </c>
      <c r="AU359" s="32">
        <f t="shared" si="153"/>
        <v>0</v>
      </c>
      <c r="AX359" s="254">
        <f t="shared" si="154"/>
        <v>0</v>
      </c>
      <c r="AY359" s="254">
        <f t="shared" si="155"/>
        <v>0</v>
      </c>
      <c r="AZ359" s="32">
        <f t="shared" si="143"/>
        <v>0</v>
      </c>
      <c r="BB359" s="32">
        <f t="shared" si="160"/>
        <v>0</v>
      </c>
      <c r="BC359" s="341">
        <f t="shared" si="161"/>
        <v>0</v>
      </c>
      <c r="BD359" s="95">
        <f t="shared" si="156"/>
        <v>0</v>
      </c>
      <c r="BE359" s="95">
        <f t="shared" si="162"/>
        <v>0</v>
      </c>
      <c r="BF359" s="718">
        <f t="shared" si="144"/>
        <v>0</v>
      </c>
      <c r="BG359" s="79"/>
      <c r="BH359" s="9"/>
      <c r="BJ359" s="32">
        <f t="shared" si="163"/>
        <v>0</v>
      </c>
      <c r="BK359" s="32">
        <f t="shared" si="164"/>
        <v>1</v>
      </c>
      <c r="BL359" s="32">
        <f t="shared" si="165"/>
        <v>0</v>
      </c>
      <c r="BM359" s="32">
        <f t="shared" si="166"/>
        <v>0</v>
      </c>
      <c r="BN359" s="32">
        <f t="shared" si="167"/>
        <v>1</v>
      </c>
    </row>
    <row r="360" spans="1:66" x14ac:dyDescent="0.2">
      <c r="A360" s="323"/>
      <c r="B360" s="530"/>
      <c r="C360" s="247"/>
      <c r="D360" s="247" t="str">
        <f t="shared" si="157"/>
        <v/>
      </c>
      <c r="E360" s="320" t="str">
        <f t="shared" si="158"/>
        <v>&lt; Error</v>
      </c>
      <c r="F360" s="120">
        <f t="shared" si="140"/>
        <v>0</v>
      </c>
      <c r="G360" s="118">
        <f t="shared" si="141"/>
        <v>348</v>
      </c>
      <c r="H360" s="117"/>
      <c r="I360" s="292"/>
      <c r="J360" s="87"/>
      <c r="K360" s="294"/>
      <c r="L360" s="293"/>
      <c r="M360" s="40"/>
      <c r="N360" s="77"/>
      <c r="O360" s="295"/>
      <c r="P360" s="88"/>
      <c r="Q360" s="88"/>
      <c r="R360" s="104"/>
      <c r="S360" s="730"/>
      <c r="T360" s="88"/>
      <c r="U360" s="88"/>
      <c r="V360" s="88"/>
      <c r="W360" s="89"/>
      <c r="X360" s="87"/>
      <c r="Y360" s="77"/>
      <c r="Z360" s="90"/>
      <c r="AA360" s="96">
        <f t="shared" si="145"/>
        <v>348</v>
      </c>
      <c r="AB360" s="505">
        <f t="shared" si="159"/>
        <v>0</v>
      </c>
      <c r="AC360" s="500">
        <f t="shared" si="146"/>
        <v>0</v>
      </c>
      <c r="AD360" s="159">
        <f t="shared" si="142"/>
        <v>0</v>
      </c>
      <c r="AE360" s="8"/>
      <c r="AF360" s="870" t="str">
        <f t="shared" si="147"/>
        <v xml:space="preserve"> </v>
      </c>
      <c r="AG360" s="32">
        <f t="shared" si="148"/>
        <v>0</v>
      </c>
      <c r="AH360" s="32">
        <f t="shared" si="149"/>
        <v>0</v>
      </c>
      <c r="AR360" s="32">
        <f t="shared" si="150"/>
        <v>0</v>
      </c>
      <c r="AS360" s="32">
        <f t="shared" si="151"/>
        <v>0</v>
      </c>
      <c r="AT360" s="32">
        <f t="shared" si="152"/>
        <v>0</v>
      </c>
      <c r="AU360" s="32">
        <f t="shared" si="153"/>
        <v>0</v>
      </c>
      <c r="AX360" s="254">
        <f t="shared" si="154"/>
        <v>0</v>
      </c>
      <c r="AY360" s="254">
        <f t="shared" si="155"/>
        <v>0</v>
      </c>
      <c r="AZ360" s="32">
        <f t="shared" si="143"/>
        <v>0</v>
      </c>
      <c r="BB360" s="32">
        <f t="shared" si="160"/>
        <v>0</v>
      </c>
      <c r="BC360" s="341">
        <f t="shared" si="161"/>
        <v>0</v>
      </c>
      <c r="BD360" s="95">
        <f t="shared" si="156"/>
        <v>0</v>
      </c>
      <c r="BE360" s="95">
        <f t="shared" si="162"/>
        <v>0</v>
      </c>
      <c r="BF360" s="718">
        <f t="shared" si="144"/>
        <v>0</v>
      </c>
      <c r="BG360" s="79"/>
      <c r="BH360" s="9"/>
      <c r="BJ360" s="32">
        <f t="shared" si="163"/>
        <v>0</v>
      </c>
      <c r="BK360" s="32">
        <f t="shared" si="164"/>
        <v>1</v>
      </c>
      <c r="BL360" s="32">
        <f t="shared" si="165"/>
        <v>0</v>
      </c>
      <c r="BM360" s="32">
        <f t="shared" si="166"/>
        <v>0</v>
      </c>
      <c r="BN360" s="32">
        <f t="shared" si="167"/>
        <v>1</v>
      </c>
    </row>
    <row r="361" spans="1:66" x14ac:dyDescent="0.2">
      <c r="A361" s="323"/>
      <c r="B361" s="530"/>
      <c r="C361" s="247"/>
      <c r="D361" s="247" t="str">
        <f t="shared" si="157"/>
        <v/>
      </c>
      <c r="E361" s="320" t="str">
        <f t="shared" si="158"/>
        <v>&lt; Error</v>
      </c>
      <c r="F361" s="120">
        <f t="shared" si="140"/>
        <v>0</v>
      </c>
      <c r="G361" s="118">
        <f t="shared" si="141"/>
        <v>349</v>
      </c>
      <c r="H361" s="117"/>
      <c r="I361" s="292"/>
      <c r="J361" s="87"/>
      <c r="K361" s="294"/>
      <c r="L361" s="293"/>
      <c r="M361" s="40"/>
      <c r="N361" s="77"/>
      <c r="O361" s="295"/>
      <c r="P361" s="88"/>
      <c r="Q361" s="88"/>
      <c r="R361" s="104"/>
      <c r="S361" s="730"/>
      <c r="T361" s="88"/>
      <c r="U361" s="88"/>
      <c r="V361" s="88"/>
      <c r="W361" s="89"/>
      <c r="X361" s="87"/>
      <c r="Y361" s="77"/>
      <c r="Z361" s="90"/>
      <c r="AA361" s="96">
        <f t="shared" si="145"/>
        <v>349</v>
      </c>
      <c r="AB361" s="505">
        <f t="shared" si="159"/>
        <v>0</v>
      </c>
      <c r="AC361" s="500">
        <f t="shared" si="146"/>
        <v>0</v>
      </c>
      <c r="AD361" s="159">
        <f t="shared" si="142"/>
        <v>0</v>
      </c>
      <c r="AE361" s="8"/>
      <c r="AF361" s="870" t="str">
        <f t="shared" si="147"/>
        <v xml:space="preserve"> </v>
      </c>
      <c r="AG361" s="32">
        <f t="shared" si="148"/>
        <v>0</v>
      </c>
      <c r="AH361" s="32">
        <f t="shared" si="149"/>
        <v>0</v>
      </c>
      <c r="AR361" s="32">
        <f t="shared" si="150"/>
        <v>0</v>
      </c>
      <c r="AS361" s="32">
        <f t="shared" si="151"/>
        <v>0</v>
      </c>
      <c r="AT361" s="32">
        <f t="shared" si="152"/>
        <v>0</v>
      </c>
      <c r="AU361" s="32">
        <f t="shared" si="153"/>
        <v>0</v>
      </c>
      <c r="AX361" s="254">
        <f t="shared" si="154"/>
        <v>0</v>
      </c>
      <c r="AY361" s="254">
        <f t="shared" si="155"/>
        <v>0</v>
      </c>
      <c r="AZ361" s="32">
        <f t="shared" si="143"/>
        <v>0</v>
      </c>
      <c r="BB361" s="32">
        <f t="shared" si="160"/>
        <v>0</v>
      </c>
      <c r="BC361" s="341">
        <f t="shared" si="161"/>
        <v>0</v>
      </c>
      <c r="BD361" s="95">
        <f t="shared" si="156"/>
        <v>0</v>
      </c>
      <c r="BE361" s="95">
        <f t="shared" si="162"/>
        <v>0</v>
      </c>
      <c r="BF361" s="718">
        <f t="shared" si="144"/>
        <v>0</v>
      </c>
      <c r="BG361" s="79"/>
      <c r="BH361" s="9"/>
      <c r="BJ361" s="32">
        <f t="shared" si="163"/>
        <v>0</v>
      </c>
      <c r="BK361" s="32">
        <f t="shared" si="164"/>
        <v>1</v>
      </c>
      <c r="BL361" s="32">
        <f t="shared" si="165"/>
        <v>0</v>
      </c>
      <c r="BM361" s="32">
        <f t="shared" si="166"/>
        <v>0</v>
      </c>
      <c r="BN361" s="32">
        <f t="shared" si="167"/>
        <v>1</v>
      </c>
    </row>
    <row r="362" spans="1:66" x14ac:dyDescent="0.2">
      <c r="A362" s="323"/>
      <c r="B362" s="530"/>
      <c r="C362" s="247"/>
      <c r="D362" s="247" t="str">
        <f t="shared" si="157"/>
        <v/>
      </c>
      <c r="E362" s="320" t="str">
        <f t="shared" si="158"/>
        <v>&lt; Error</v>
      </c>
      <c r="F362" s="120">
        <f t="shared" si="140"/>
        <v>0</v>
      </c>
      <c r="G362" s="118">
        <f t="shared" si="141"/>
        <v>350</v>
      </c>
      <c r="H362" s="117"/>
      <c r="I362" s="292"/>
      <c r="J362" s="87"/>
      <c r="K362" s="294"/>
      <c r="L362" s="293"/>
      <c r="M362" s="40"/>
      <c r="N362" s="77"/>
      <c r="O362" s="295"/>
      <c r="P362" s="88"/>
      <c r="Q362" s="88"/>
      <c r="R362" s="104"/>
      <c r="S362" s="730"/>
      <c r="T362" s="88"/>
      <c r="U362" s="88"/>
      <c r="V362" s="88"/>
      <c r="W362" s="89"/>
      <c r="X362" s="87"/>
      <c r="Y362" s="77"/>
      <c r="Z362" s="90"/>
      <c r="AA362" s="96">
        <f t="shared" si="145"/>
        <v>350</v>
      </c>
      <c r="AB362" s="505">
        <f t="shared" si="159"/>
        <v>0</v>
      </c>
      <c r="AC362" s="500">
        <f t="shared" si="146"/>
        <v>0</v>
      </c>
      <c r="AD362" s="159">
        <f t="shared" si="142"/>
        <v>0</v>
      </c>
      <c r="AE362" s="8"/>
      <c r="AF362" s="870" t="str">
        <f t="shared" si="147"/>
        <v xml:space="preserve"> </v>
      </c>
      <c r="AG362" s="32">
        <f t="shared" si="148"/>
        <v>0</v>
      </c>
      <c r="AH362" s="32">
        <f t="shared" si="149"/>
        <v>0</v>
      </c>
      <c r="AR362" s="32">
        <f t="shared" si="150"/>
        <v>0</v>
      </c>
      <c r="AS362" s="32">
        <f t="shared" si="151"/>
        <v>0</v>
      </c>
      <c r="AT362" s="32">
        <f t="shared" si="152"/>
        <v>0</v>
      </c>
      <c r="AU362" s="32">
        <f t="shared" si="153"/>
        <v>0</v>
      </c>
      <c r="AX362" s="254">
        <f t="shared" si="154"/>
        <v>0</v>
      </c>
      <c r="AY362" s="254">
        <f t="shared" si="155"/>
        <v>0</v>
      </c>
      <c r="AZ362" s="32">
        <f t="shared" si="143"/>
        <v>0</v>
      </c>
      <c r="BB362" s="32">
        <f t="shared" si="160"/>
        <v>0</v>
      </c>
      <c r="BC362" s="341">
        <f t="shared" si="161"/>
        <v>0</v>
      </c>
      <c r="BD362" s="95">
        <f t="shared" si="156"/>
        <v>0</v>
      </c>
      <c r="BE362" s="95">
        <f t="shared" si="162"/>
        <v>0</v>
      </c>
      <c r="BF362" s="718">
        <f t="shared" si="144"/>
        <v>0</v>
      </c>
      <c r="BG362" s="79"/>
      <c r="BH362" s="9"/>
      <c r="BJ362" s="32">
        <f t="shared" si="163"/>
        <v>0</v>
      </c>
      <c r="BK362" s="32">
        <f t="shared" si="164"/>
        <v>1</v>
      </c>
      <c r="BL362" s="32">
        <f t="shared" si="165"/>
        <v>0</v>
      </c>
      <c r="BM362" s="32">
        <f t="shared" si="166"/>
        <v>0</v>
      </c>
      <c r="BN362" s="32">
        <f t="shared" si="167"/>
        <v>1</v>
      </c>
    </row>
    <row r="363" spans="1:66" x14ac:dyDescent="0.2">
      <c r="A363" s="323"/>
      <c r="B363" s="530"/>
      <c r="C363" s="247"/>
      <c r="D363" s="247" t="str">
        <f t="shared" si="157"/>
        <v/>
      </c>
      <c r="E363" s="320" t="str">
        <f t="shared" si="158"/>
        <v>&lt; Error</v>
      </c>
      <c r="F363" s="120">
        <f t="shared" si="140"/>
        <v>0</v>
      </c>
      <c r="G363" s="118">
        <f t="shared" si="141"/>
        <v>351</v>
      </c>
      <c r="H363" s="117"/>
      <c r="I363" s="292"/>
      <c r="J363" s="87"/>
      <c r="K363" s="294"/>
      <c r="L363" s="293"/>
      <c r="M363" s="40"/>
      <c r="N363" s="77"/>
      <c r="O363" s="295"/>
      <c r="P363" s="88"/>
      <c r="Q363" s="88"/>
      <c r="R363" s="104"/>
      <c r="S363" s="730"/>
      <c r="T363" s="88"/>
      <c r="U363" s="88"/>
      <c r="V363" s="88"/>
      <c r="W363" s="89"/>
      <c r="X363" s="87"/>
      <c r="Y363" s="77"/>
      <c r="Z363" s="90"/>
      <c r="AA363" s="96">
        <f t="shared" si="145"/>
        <v>351</v>
      </c>
      <c r="AB363" s="505">
        <f t="shared" si="159"/>
        <v>0</v>
      </c>
      <c r="AC363" s="500">
        <f t="shared" si="146"/>
        <v>0</v>
      </c>
      <c r="AD363" s="159">
        <f t="shared" si="142"/>
        <v>0</v>
      </c>
      <c r="AE363" s="8"/>
      <c r="AF363" s="870" t="str">
        <f t="shared" si="147"/>
        <v xml:space="preserve"> </v>
      </c>
      <c r="AG363" s="32">
        <f t="shared" si="148"/>
        <v>0</v>
      </c>
      <c r="AH363" s="32">
        <f t="shared" si="149"/>
        <v>0</v>
      </c>
      <c r="AR363" s="32">
        <f t="shared" si="150"/>
        <v>0</v>
      </c>
      <c r="AS363" s="32">
        <f t="shared" si="151"/>
        <v>0</v>
      </c>
      <c r="AT363" s="32">
        <f t="shared" si="152"/>
        <v>0</v>
      </c>
      <c r="AU363" s="32">
        <f t="shared" si="153"/>
        <v>0</v>
      </c>
      <c r="AX363" s="254">
        <f t="shared" si="154"/>
        <v>0</v>
      </c>
      <c r="AY363" s="254">
        <f t="shared" si="155"/>
        <v>0</v>
      </c>
      <c r="AZ363" s="32">
        <f t="shared" si="143"/>
        <v>0</v>
      </c>
      <c r="BB363" s="32">
        <f t="shared" si="160"/>
        <v>0</v>
      </c>
      <c r="BC363" s="341">
        <f t="shared" si="161"/>
        <v>0</v>
      </c>
      <c r="BD363" s="95">
        <f t="shared" si="156"/>
        <v>0</v>
      </c>
      <c r="BE363" s="95">
        <f t="shared" si="162"/>
        <v>0</v>
      </c>
      <c r="BF363" s="718">
        <f t="shared" si="144"/>
        <v>0</v>
      </c>
      <c r="BG363" s="79"/>
      <c r="BH363" s="9"/>
      <c r="BJ363" s="32">
        <f t="shared" si="163"/>
        <v>0</v>
      </c>
      <c r="BK363" s="32">
        <f t="shared" si="164"/>
        <v>1</v>
      </c>
      <c r="BL363" s="32">
        <f t="shared" si="165"/>
        <v>0</v>
      </c>
      <c r="BM363" s="32">
        <f t="shared" si="166"/>
        <v>0</v>
      </c>
      <c r="BN363" s="32">
        <f t="shared" si="167"/>
        <v>1</v>
      </c>
    </row>
    <row r="364" spans="1:66" x14ac:dyDescent="0.2">
      <c r="A364" s="323"/>
      <c r="B364" s="530"/>
      <c r="C364" s="247"/>
      <c r="D364" s="247" t="str">
        <f t="shared" si="157"/>
        <v/>
      </c>
      <c r="E364" s="320" t="str">
        <f t="shared" si="158"/>
        <v>&lt; Error</v>
      </c>
      <c r="F364" s="120">
        <f t="shared" si="140"/>
        <v>0</v>
      </c>
      <c r="G364" s="118">
        <f t="shared" si="141"/>
        <v>352</v>
      </c>
      <c r="H364" s="117"/>
      <c r="I364" s="292"/>
      <c r="J364" s="87"/>
      <c r="K364" s="294"/>
      <c r="L364" s="293"/>
      <c r="M364" s="40"/>
      <c r="N364" s="77"/>
      <c r="O364" s="295"/>
      <c r="P364" s="88"/>
      <c r="Q364" s="88"/>
      <c r="R364" s="104"/>
      <c r="S364" s="730"/>
      <c r="T364" s="88"/>
      <c r="U364" s="88"/>
      <c r="V364" s="88"/>
      <c r="W364" s="89"/>
      <c r="X364" s="87"/>
      <c r="Y364" s="77"/>
      <c r="Z364" s="90"/>
      <c r="AA364" s="96">
        <f t="shared" si="145"/>
        <v>352</v>
      </c>
      <c r="AB364" s="505">
        <f t="shared" si="159"/>
        <v>0</v>
      </c>
      <c r="AC364" s="500">
        <f t="shared" si="146"/>
        <v>0</v>
      </c>
      <c r="AD364" s="159">
        <f t="shared" si="142"/>
        <v>0</v>
      </c>
      <c r="AE364" s="8"/>
      <c r="AF364" s="870" t="str">
        <f t="shared" si="147"/>
        <v xml:space="preserve"> </v>
      </c>
      <c r="AG364" s="32">
        <f t="shared" si="148"/>
        <v>0</v>
      </c>
      <c r="AH364" s="32">
        <f t="shared" si="149"/>
        <v>0</v>
      </c>
      <c r="AR364" s="32">
        <f t="shared" si="150"/>
        <v>0</v>
      </c>
      <c r="AS364" s="32">
        <f t="shared" si="151"/>
        <v>0</v>
      </c>
      <c r="AT364" s="32">
        <f t="shared" si="152"/>
        <v>0</v>
      </c>
      <c r="AU364" s="32">
        <f t="shared" si="153"/>
        <v>0</v>
      </c>
      <c r="AX364" s="254">
        <f t="shared" si="154"/>
        <v>0</v>
      </c>
      <c r="AY364" s="254">
        <f t="shared" si="155"/>
        <v>0</v>
      </c>
      <c r="AZ364" s="32">
        <f t="shared" si="143"/>
        <v>0</v>
      </c>
      <c r="BB364" s="32">
        <f t="shared" si="160"/>
        <v>0</v>
      </c>
      <c r="BC364" s="341">
        <f t="shared" si="161"/>
        <v>0</v>
      </c>
      <c r="BD364" s="95">
        <f t="shared" si="156"/>
        <v>0</v>
      </c>
      <c r="BE364" s="95">
        <f t="shared" si="162"/>
        <v>0</v>
      </c>
      <c r="BF364" s="718">
        <f t="shared" si="144"/>
        <v>0</v>
      </c>
      <c r="BG364" s="79"/>
      <c r="BH364" s="9"/>
      <c r="BJ364" s="32">
        <f t="shared" si="163"/>
        <v>0</v>
      </c>
      <c r="BK364" s="32">
        <f t="shared" si="164"/>
        <v>1</v>
      </c>
      <c r="BL364" s="32">
        <f t="shared" si="165"/>
        <v>0</v>
      </c>
      <c r="BM364" s="32">
        <f t="shared" si="166"/>
        <v>0</v>
      </c>
      <c r="BN364" s="32">
        <f t="shared" si="167"/>
        <v>1</v>
      </c>
    </row>
    <row r="365" spans="1:66" x14ac:dyDescent="0.2">
      <c r="A365" s="323"/>
      <c r="B365" s="530"/>
      <c r="C365" s="247"/>
      <c r="D365" s="247" t="str">
        <f t="shared" si="157"/>
        <v/>
      </c>
      <c r="E365" s="320" t="str">
        <f t="shared" si="158"/>
        <v>&lt; Error</v>
      </c>
      <c r="F365" s="120">
        <f t="shared" si="140"/>
        <v>0</v>
      </c>
      <c r="G365" s="118">
        <f t="shared" si="141"/>
        <v>353</v>
      </c>
      <c r="H365" s="117"/>
      <c r="I365" s="292"/>
      <c r="J365" s="87"/>
      <c r="K365" s="294"/>
      <c r="L365" s="293"/>
      <c r="M365" s="40"/>
      <c r="N365" s="77"/>
      <c r="O365" s="295"/>
      <c r="P365" s="88"/>
      <c r="Q365" s="88"/>
      <c r="R365" s="104"/>
      <c r="S365" s="730"/>
      <c r="T365" s="88"/>
      <c r="U365" s="88"/>
      <c r="V365" s="88"/>
      <c r="W365" s="89"/>
      <c r="X365" s="87"/>
      <c r="Y365" s="77"/>
      <c r="Z365" s="90"/>
      <c r="AA365" s="96">
        <f t="shared" si="145"/>
        <v>353</v>
      </c>
      <c r="AB365" s="505">
        <f t="shared" si="159"/>
        <v>0</v>
      </c>
      <c r="AC365" s="500">
        <f t="shared" si="146"/>
        <v>0</v>
      </c>
      <c r="AD365" s="159">
        <f t="shared" si="142"/>
        <v>0</v>
      </c>
      <c r="AE365" s="8"/>
      <c r="AF365" s="870" t="str">
        <f t="shared" si="147"/>
        <v xml:space="preserve"> </v>
      </c>
      <c r="AG365" s="32">
        <f t="shared" si="148"/>
        <v>0</v>
      </c>
      <c r="AH365" s="32">
        <f t="shared" si="149"/>
        <v>0</v>
      </c>
      <c r="AR365" s="32">
        <f t="shared" si="150"/>
        <v>0</v>
      </c>
      <c r="AS365" s="32">
        <f t="shared" si="151"/>
        <v>0</v>
      </c>
      <c r="AT365" s="32">
        <f t="shared" si="152"/>
        <v>0</v>
      </c>
      <c r="AU365" s="32">
        <f t="shared" si="153"/>
        <v>0</v>
      </c>
      <c r="AX365" s="254">
        <f t="shared" si="154"/>
        <v>0</v>
      </c>
      <c r="AY365" s="254">
        <f t="shared" si="155"/>
        <v>0</v>
      </c>
      <c r="AZ365" s="32">
        <f t="shared" si="143"/>
        <v>0</v>
      </c>
      <c r="BB365" s="32">
        <f t="shared" si="160"/>
        <v>0</v>
      </c>
      <c r="BC365" s="341">
        <f t="shared" si="161"/>
        <v>0</v>
      </c>
      <c r="BD365" s="95">
        <f t="shared" si="156"/>
        <v>0</v>
      </c>
      <c r="BE365" s="95">
        <f t="shared" si="162"/>
        <v>0</v>
      </c>
      <c r="BF365" s="718">
        <f t="shared" si="144"/>
        <v>0</v>
      </c>
      <c r="BG365" s="79"/>
      <c r="BH365" s="9"/>
      <c r="BJ365" s="32">
        <f t="shared" si="163"/>
        <v>0</v>
      </c>
      <c r="BK365" s="32">
        <f t="shared" si="164"/>
        <v>1</v>
      </c>
      <c r="BL365" s="32">
        <f t="shared" si="165"/>
        <v>0</v>
      </c>
      <c r="BM365" s="32">
        <f t="shared" si="166"/>
        <v>0</v>
      </c>
      <c r="BN365" s="32">
        <f t="shared" si="167"/>
        <v>1</v>
      </c>
    </row>
    <row r="366" spans="1:66" x14ac:dyDescent="0.2">
      <c r="A366" s="323"/>
      <c r="B366" s="530"/>
      <c r="C366" s="247"/>
      <c r="D366" s="247" t="str">
        <f t="shared" si="157"/>
        <v/>
      </c>
      <c r="E366" s="320" t="str">
        <f t="shared" si="158"/>
        <v>&lt; Error</v>
      </c>
      <c r="F366" s="120">
        <f t="shared" si="140"/>
        <v>0</v>
      </c>
      <c r="G366" s="118">
        <f t="shared" si="141"/>
        <v>354</v>
      </c>
      <c r="H366" s="117"/>
      <c r="I366" s="292"/>
      <c r="J366" s="87"/>
      <c r="K366" s="294"/>
      <c r="L366" s="293"/>
      <c r="M366" s="40"/>
      <c r="N366" s="77"/>
      <c r="O366" s="295"/>
      <c r="P366" s="88"/>
      <c r="Q366" s="88"/>
      <c r="R366" s="104"/>
      <c r="S366" s="730"/>
      <c r="T366" s="88"/>
      <c r="U366" s="88"/>
      <c r="V366" s="88"/>
      <c r="W366" s="89"/>
      <c r="X366" s="87"/>
      <c r="Y366" s="77"/>
      <c r="Z366" s="90"/>
      <c r="AA366" s="96">
        <f t="shared" si="145"/>
        <v>354</v>
      </c>
      <c r="AB366" s="505">
        <f t="shared" si="159"/>
        <v>0</v>
      </c>
      <c r="AC366" s="500">
        <f t="shared" si="146"/>
        <v>0</v>
      </c>
      <c r="AD366" s="159">
        <f t="shared" si="142"/>
        <v>0</v>
      </c>
      <c r="AE366" s="8"/>
      <c r="AF366" s="870" t="str">
        <f t="shared" si="147"/>
        <v xml:space="preserve"> </v>
      </c>
      <c r="AG366" s="32">
        <f t="shared" si="148"/>
        <v>0</v>
      </c>
      <c r="AH366" s="32">
        <f t="shared" si="149"/>
        <v>0</v>
      </c>
      <c r="AR366" s="32">
        <f t="shared" si="150"/>
        <v>0</v>
      </c>
      <c r="AS366" s="32">
        <f t="shared" si="151"/>
        <v>0</v>
      </c>
      <c r="AT366" s="32">
        <f t="shared" si="152"/>
        <v>0</v>
      </c>
      <c r="AU366" s="32">
        <f t="shared" si="153"/>
        <v>0</v>
      </c>
      <c r="AX366" s="254">
        <f t="shared" si="154"/>
        <v>0</v>
      </c>
      <c r="AY366" s="254">
        <f t="shared" si="155"/>
        <v>0</v>
      </c>
      <c r="AZ366" s="32">
        <f t="shared" si="143"/>
        <v>0</v>
      </c>
      <c r="BB366" s="32">
        <f t="shared" si="160"/>
        <v>0</v>
      </c>
      <c r="BC366" s="341">
        <f t="shared" si="161"/>
        <v>0</v>
      </c>
      <c r="BD366" s="95">
        <f t="shared" si="156"/>
        <v>0</v>
      </c>
      <c r="BE366" s="95">
        <f t="shared" si="162"/>
        <v>0</v>
      </c>
      <c r="BF366" s="718">
        <f t="shared" si="144"/>
        <v>0</v>
      </c>
      <c r="BG366" s="79"/>
      <c r="BH366" s="9"/>
      <c r="BJ366" s="32">
        <f t="shared" si="163"/>
        <v>0</v>
      </c>
      <c r="BK366" s="32">
        <f t="shared" si="164"/>
        <v>1</v>
      </c>
      <c r="BL366" s="32">
        <f t="shared" si="165"/>
        <v>0</v>
      </c>
      <c r="BM366" s="32">
        <f t="shared" si="166"/>
        <v>0</v>
      </c>
      <c r="BN366" s="32">
        <f t="shared" si="167"/>
        <v>1</v>
      </c>
    </row>
    <row r="367" spans="1:66" x14ac:dyDescent="0.2">
      <c r="A367" s="323"/>
      <c r="B367" s="530"/>
      <c r="C367" s="247"/>
      <c r="D367" s="247" t="str">
        <f t="shared" si="157"/>
        <v/>
      </c>
      <c r="E367" s="320" t="str">
        <f t="shared" si="158"/>
        <v>&lt; Error</v>
      </c>
      <c r="F367" s="120">
        <f t="shared" si="140"/>
        <v>0</v>
      </c>
      <c r="G367" s="118">
        <f t="shared" si="141"/>
        <v>355</v>
      </c>
      <c r="H367" s="117"/>
      <c r="I367" s="292"/>
      <c r="J367" s="87"/>
      <c r="K367" s="294"/>
      <c r="L367" s="293"/>
      <c r="M367" s="40"/>
      <c r="N367" s="77"/>
      <c r="O367" s="295"/>
      <c r="P367" s="88"/>
      <c r="Q367" s="88"/>
      <c r="R367" s="104"/>
      <c r="S367" s="730"/>
      <c r="T367" s="88"/>
      <c r="U367" s="88"/>
      <c r="V367" s="88"/>
      <c r="W367" s="89"/>
      <c r="X367" s="87"/>
      <c r="Y367" s="77"/>
      <c r="Z367" s="90"/>
      <c r="AA367" s="96">
        <f t="shared" si="145"/>
        <v>355</v>
      </c>
      <c r="AB367" s="505">
        <f t="shared" si="159"/>
        <v>0</v>
      </c>
      <c r="AC367" s="500">
        <f t="shared" si="146"/>
        <v>0</v>
      </c>
      <c r="AD367" s="159">
        <f t="shared" si="142"/>
        <v>0</v>
      </c>
      <c r="AE367" s="8"/>
      <c r="AF367" s="870" t="str">
        <f t="shared" si="147"/>
        <v xml:space="preserve"> </v>
      </c>
      <c r="AG367" s="32">
        <f t="shared" si="148"/>
        <v>0</v>
      </c>
      <c r="AH367" s="32">
        <f t="shared" si="149"/>
        <v>0</v>
      </c>
      <c r="AR367" s="32">
        <f t="shared" si="150"/>
        <v>0</v>
      </c>
      <c r="AS367" s="32">
        <f t="shared" si="151"/>
        <v>0</v>
      </c>
      <c r="AT367" s="32">
        <f t="shared" si="152"/>
        <v>0</v>
      </c>
      <c r="AU367" s="32">
        <f t="shared" si="153"/>
        <v>0</v>
      </c>
      <c r="AX367" s="254">
        <f t="shared" si="154"/>
        <v>0</v>
      </c>
      <c r="AY367" s="254">
        <f t="shared" si="155"/>
        <v>0</v>
      </c>
      <c r="AZ367" s="32">
        <f t="shared" si="143"/>
        <v>0</v>
      </c>
      <c r="BB367" s="32">
        <f t="shared" si="160"/>
        <v>0</v>
      </c>
      <c r="BC367" s="341">
        <f t="shared" si="161"/>
        <v>0</v>
      </c>
      <c r="BD367" s="95">
        <f t="shared" si="156"/>
        <v>0</v>
      </c>
      <c r="BE367" s="95">
        <f t="shared" si="162"/>
        <v>0</v>
      </c>
      <c r="BF367" s="718">
        <f t="shared" si="144"/>
        <v>0</v>
      </c>
      <c r="BG367" s="79"/>
      <c r="BH367" s="9"/>
      <c r="BJ367" s="32">
        <f t="shared" si="163"/>
        <v>0</v>
      </c>
      <c r="BK367" s="32">
        <f t="shared" si="164"/>
        <v>1</v>
      </c>
      <c r="BL367" s="32">
        <f t="shared" si="165"/>
        <v>0</v>
      </c>
      <c r="BM367" s="32">
        <f t="shared" si="166"/>
        <v>0</v>
      </c>
      <c r="BN367" s="32">
        <f t="shared" si="167"/>
        <v>1</v>
      </c>
    </row>
    <row r="368" spans="1:66" x14ac:dyDescent="0.2">
      <c r="A368" s="323"/>
      <c r="B368" s="530"/>
      <c r="C368" s="247"/>
      <c r="D368" s="247" t="str">
        <f t="shared" si="157"/>
        <v/>
      </c>
      <c r="E368" s="320" t="str">
        <f t="shared" si="158"/>
        <v>&lt; Error</v>
      </c>
      <c r="F368" s="120">
        <f t="shared" si="140"/>
        <v>0</v>
      </c>
      <c r="G368" s="118">
        <f t="shared" si="141"/>
        <v>356</v>
      </c>
      <c r="H368" s="117"/>
      <c r="I368" s="292"/>
      <c r="J368" s="87"/>
      <c r="K368" s="294"/>
      <c r="L368" s="293"/>
      <c r="M368" s="40"/>
      <c r="N368" s="77"/>
      <c r="O368" s="295"/>
      <c r="P368" s="88"/>
      <c r="Q368" s="88"/>
      <c r="R368" s="104"/>
      <c r="S368" s="730"/>
      <c r="T368" s="88"/>
      <c r="U368" s="88"/>
      <c r="V368" s="88"/>
      <c r="W368" s="89"/>
      <c r="X368" s="87"/>
      <c r="Y368" s="77"/>
      <c r="Z368" s="90"/>
      <c r="AA368" s="96">
        <f t="shared" si="145"/>
        <v>356</v>
      </c>
      <c r="AB368" s="505">
        <f t="shared" si="159"/>
        <v>0</v>
      </c>
      <c r="AC368" s="500">
        <f t="shared" si="146"/>
        <v>0</v>
      </c>
      <c r="AD368" s="159">
        <f t="shared" si="142"/>
        <v>0</v>
      </c>
      <c r="AE368" s="8"/>
      <c r="AF368" s="870" t="str">
        <f t="shared" si="147"/>
        <v xml:space="preserve"> </v>
      </c>
      <c r="AG368" s="32">
        <f t="shared" si="148"/>
        <v>0</v>
      </c>
      <c r="AH368" s="32">
        <f t="shared" si="149"/>
        <v>0</v>
      </c>
      <c r="AR368" s="32">
        <f t="shared" si="150"/>
        <v>0</v>
      </c>
      <c r="AS368" s="32">
        <f t="shared" si="151"/>
        <v>0</v>
      </c>
      <c r="AT368" s="32">
        <f t="shared" si="152"/>
        <v>0</v>
      </c>
      <c r="AU368" s="32">
        <f t="shared" si="153"/>
        <v>0</v>
      </c>
      <c r="AX368" s="254">
        <f t="shared" si="154"/>
        <v>0</v>
      </c>
      <c r="AY368" s="254">
        <f t="shared" si="155"/>
        <v>0</v>
      </c>
      <c r="AZ368" s="32">
        <f t="shared" si="143"/>
        <v>0</v>
      </c>
      <c r="BB368" s="32">
        <f t="shared" si="160"/>
        <v>0</v>
      </c>
      <c r="BC368" s="341">
        <f t="shared" si="161"/>
        <v>0</v>
      </c>
      <c r="BD368" s="95">
        <f t="shared" si="156"/>
        <v>0</v>
      </c>
      <c r="BE368" s="95">
        <f t="shared" si="162"/>
        <v>0</v>
      </c>
      <c r="BF368" s="718">
        <f t="shared" si="144"/>
        <v>0</v>
      </c>
      <c r="BG368" s="79"/>
      <c r="BH368" s="9"/>
      <c r="BJ368" s="32">
        <f t="shared" si="163"/>
        <v>0</v>
      </c>
      <c r="BK368" s="32">
        <f t="shared" si="164"/>
        <v>1</v>
      </c>
      <c r="BL368" s="32">
        <f t="shared" si="165"/>
        <v>0</v>
      </c>
      <c r="BM368" s="32">
        <f t="shared" si="166"/>
        <v>0</v>
      </c>
      <c r="BN368" s="32">
        <f t="shared" si="167"/>
        <v>1</v>
      </c>
    </row>
    <row r="369" spans="1:66" x14ac:dyDescent="0.2">
      <c r="A369" s="323"/>
      <c r="B369" s="530"/>
      <c r="C369" s="247"/>
      <c r="D369" s="247" t="str">
        <f t="shared" si="157"/>
        <v/>
      </c>
      <c r="E369" s="320" t="str">
        <f t="shared" si="158"/>
        <v>&lt; Error</v>
      </c>
      <c r="F369" s="120">
        <f t="shared" si="140"/>
        <v>0</v>
      </c>
      <c r="G369" s="118">
        <f t="shared" si="141"/>
        <v>357</v>
      </c>
      <c r="H369" s="117"/>
      <c r="I369" s="292"/>
      <c r="J369" s="87"/>
      <c r="K369" s="294"/>
      <c r="L369" s="293"/>
      <c r="M369" s="40"/>
      <c r="N369" s="77"/>
      <c r="O369" s="295"/>
      <c r="P369" s="88"/>
      <c r="Q369" s="88"/>
      <c r="R369" s="104"/>
      <c r="S369" s="730"/>
      <c r="T369" s="88"/>
      <c r="U369" s="88"/>
      <c r="V369" s="88"/>
      <c r="W369" s="89"/>
      <c r="X369" s="87"/>
      <c r="Y369" s="77"/>
      <c r="Z369" s="90"/>
      <c r="AA369" s="96">
        <f t="shared" si="145"/>
        <v>357</v>
      </c>
      <c r="AB369" s="505">
        <f t="shared" si="159"/>
        <v>0</v>
      </c>
      <c r="AC369" s="500">
        <f t="shared" si="146"/>
        <v>0</v>
      </c>
      <c r="AD369" s="159">
        <f t="shared" si="142"/>
        <v>0</v>
      </c>
      <c r="AE369" s="8"/>
      <c r="AF369" s="870" t="str">
        <f t="shared" si="147"/>
        <v xml:space="preserve"> </v>
      </c>
      <c r="AG369" s="32">
        <f t="shared" si="148"/>
        <v>0</v>
      </c>
      <c r="AH369" s="32">
        <f t="shared" si="149"/>
        <v>0</v>
      </c>
      <c r="AR369" s="32">
        <f t="shared" si="150"/>
        <v>0</v>
      </c>
      <c r="AS369" s="32">
        <f t="shared" si="151"/>
        <v>0</v>
      </c>
      <c r="AT369" s="32">
        <f t="shared" si="152"/>
        <v>0</v>
      </c>
      <c r="AU369" s="32">
        <f t="shared" si="153"/>
        <v>0</v>
      </c>
      <c r="AX369" s="254">
        <f t="shared" si="154"/>
        <v>0</v>
      </c>
      <c r="AY369" s="254">
        <f t="shared" si="155"/>
        <v>0</v>
      </c>
      <c r="AZ369" s="32">
        <f t="shared" si="143"/>
        <v>0</v>
      </c>
      <c r="BB369" s="32">
        <f t="shared" si="160"/>
        <v>0</v>
      </c>
      <c r="BC369" s="341">
        <f t="shared" si="161"/>
        <v>0</v>
      </c>
      <c r="BD369" s="95">
        <f t="shared" si="156"/>
        <v>0</v>
      </c>
      <c r="BE369" s="95">
        <f t="shared" si="162"/>
        <v>0</v>
      </c>
      <c r="BF369" s="718">
        <f t="shared" si="144"/>
        <v>0</v>
      </c>
      <c r="BG369" s="79"/>
      <c r="BH369" s="9"/>
      <c r="BJ369" s="32">
        <f t="shared" si="163"/>
        <v>0</v>
      </c>
      <c r="BK369" s="32">
        <f t="shared" si="164"/>
        <v>1</v>
      </c>
      <c r="BL369" s="32">
        <f t="shared" si="165"/>
        <v>0</v>
      </c>
      <c r="BM369" s="32">
        <f t="shared" si="166"/>
        <v>0</v>
      </c>
      <c r="BN369" s="32">
        <f t="shared" si="167"/>
        <v>1</v>
      </c>
    </row>
    <row r="370" spans="1:66" x14ac:dyDescent="0.2">
      <c r="A370" s="323"/>
      <c r="B370" s="530"/>
      <c r="C370" s="247"/>
      <c r="D370" s="247" t="str">
        <f t="shared" si="157"/>
        <v/>
      </c>
      <c r="E370" s="320" t="str">
        <f t="shared" si="158"/>
        <v>&lt; Error</v>
      </c>
      <c r="F370" s="120">
        <f t="shared" si="140"/>
        <v>0</v>
      </c>
      <c r="G370" s="118">
        <f t="shared" si="141"/>
        <v>358</v>
      </c>
      <c r="H370" s="117"/>
      <c r="I370" s="292"/>
      <c r="J370" s="87"/>
      <c r="K370" s="294"/>
      <c r="L370" s="293"/>
      <c r="M370" s="40"/>
      <c r="N370" s="77"/>
      <c r="O370" s="295"/>
      <c r="P370" s="88"/>
      <c r="Q370" s="88"/>
      <c r="R370" s="104"/>
      <c r="S370" s="730"/>
      <c r="T370" s="88"/>
      <c r="U370" s="88"/>
      <c r="V370" s="88"/>
      <c r="W370" s="89"/>
      <c r="X370" s="87"/>
      <c r="Y370" s="77"/>
      <c r="Z370" s="90"/>
      <c r="AA370" s="96">
        <f t="shared" si="145"/>
        <v>358</v>
      </c>
      <c r="AB370" s="505">
        <f t="shared" si="159"/>
        <v>0</v>
      </c>
      <c r="AC370" s="500">
        <f t="shared" si="146"/>
        <v>0</v>
      </c>
      <c r="AD370" s="159">
        <f t="shared" si="142"/>
        <v>0</v>
      </c>
      <c r="AE370" s="8"/>
      <c r="AF370" s="870" t="str">
        <f t="shared" si="147"/>
        <v xml:space="preserve"> </v>
      </c>
      <c r="AG370" s="32">
        <f t="shared" si="148"/>
        <v>0</v>
      </c>
      <c r="AH370" s="32">
        <f t="shared" si="149"/>
        <v>0</v>
      </c>
      <c r="AR370" s="32">
        <f t="shared" si="150"/>
        <v>0</v>
      </c>
      <c r="AS370" s="32">
        <f t="shared" si="151"/>
        <v>0</v>
      </c>
      <c r="AT370" s="32">
        <f t="shared" si="152"/>
        <v>0</v>
      </c>
      <c r="AU370" s="32">
        <f t="shared" si="153"/>
        <v>0</v>
      </c>
      <c r="AX370" s="254">
        <f t="shared" si="154"/>
        <v>0</v>
      </c>
      <c r="AY370" s="254">
        <f t="shared" si="155"/>
        <v>0</v>
      </c>
      <c r="AZ370" s="32">
        <f t="shared" si="143"/>
        <v>0</v>
      </c>
      <c r="BB370" s="32">
        <f t="shared" si="160"/>
        <v>0</v>
      </c>
      <c r="BC370" s="341">
        <f t="shared" si="161"/>
        <v>0</v>
      </c>
      <c r="BD370" s="95">
        <f t="shared" si="156"/>
        <v>0</v>
      </c>
      <c r="BE370" s="95">
        <f t="shared" si="162"/>
        <v>0</v>
      </c>
      <c r="BF370" s="718">
        <f t="shared" si="144"/>
        <v>0</v>
      </c>
      <c r="BG370" s="79"/>
      <c r="BH370" s="9"/>
      <c r="BJ370" s="32">
        <f t="shared" si="163"/>
        <v>0</v>
      </c>
      <c r="BK370" s="32">
        <f t="shared" si="164"/>
        <v>1</v>
      </c>
      <c r="BL370" s="32">
        <f t="shared" si="165"/>
        <v>0</v>
      </c>
      <c r="BM370" s="32">
        <f t="shared" si="166"/>
        <v>0</v>
      </c>
      <c r="BN370" s="32">
        <f t="shared" si="167"/>
        <v>1</v>
      </c>
    </row>
    <row r="371" spans="1:66" x14ac:dyDescent="0.2">
      <c r="A371" s="323"/>
      <c r="B371" s="530"/>
      <c r="C371" s="247"/>
      <c r="D371" s="247" t="str">
        <f t="shared" si="157"/>
        <v/>
      </c>
      <c r="E371" s="320" t="str">
        <f t="shared" si="158"/>
        <v>&lt; Error</v>
      </c>
      <c r="F371" s="120">
        <f t="shared" si="140"/>
        <v>0</v>
      </c>
      <c r="G371" s="118">
        <f t="shared" si="141"/>
        <v>359</v>
      </c>
      <c r="H371" s="117"/>
      <c r="I371" s="292"/>
      <c r="J371" s="87"/>
      <c r="K371" s="294"/>
      <c r="L371" s="293"/>
      <c r="M371" s="40"/>
      <c r="N371" s="77"/>
      <c r="O371" s="295"/>
      <c r="P371" s="88"/>
      <c r="Q371" s="88"/>
      <c r="R371" s="104"/>
      <c r="S371" s="730"/>
      <c r="T371" s="88"/>
      <c r="U371" s="88"/>
      <c r="V371" s="88"/>
      <c r="W371" s="89"/>
      <c r="X371" s="87"/>
      <c r="Y371" s="77"/>
      <c r="Z371" s="90"/>
      <c r="AA371" s="96">
        <f t="shared" si="145"/>
        <v>359</v>
      </c>
      <c r="AB371" s="505">
        <f t="shared" si="159"/>
        <v>0</v>
      </c>
      <c r="AC371" s="500">
        <f t="shared" si="146"/>
        <v>0</v>
      </c>
      <c r="AD371" s="159">
        <f t="shared" si="142"/>
        <v>0</v>
      </c>
      <c r="AE371" s="8"/>
      <c r="AF371" s="870" t="str">
        <f t="shared" si="147"/>
        <v xml:space="preserve"> </v>
      </c>
      <c r="AG371" s="32">
        <f t="shared" si="148"/>
        <v>0</v>
      </c>
      <c r="AH371" s="32">
        <f t="shared" si="149"/>
        <v>0</v>
      </c>
      <c r="AR371" s="32">
        <f t="shared" si="150"/>
        <v>0</v>
      </c>
      <c r="AS371" s="32">
        <f t="shared" si="151"/>
        <v>0</v>
      </c>
      <c r="AT371" s="32">
        <f t="shared" si="152"/>
        <v>0</v>
      </c>
      <c r="AU371" s="32">
        <f t="shared" si="153"/>
        <v>0</v>
      </c>
      <c r="AX371" s="254">
        <f t="shared" si="154"/>
        <v>0</v>
      </c>
      <c r="AY371" s="254">
        <f t="shared" si="155"/>
        <v>0</v>
      </c>
      <c r="AZ371" s="32">
        <f t="shared" si="143"/>
        <v>0</v>
      </c>
      <c r="BB371" s="32">
        <f t="shared" si="160"/>
        <v>0</v>
      </c>
      <c r="BC371" s="341">
        <f t="shared" si="161"/>
        <v>0</v>
      </c>
      <c r="BD371" s="95">
        <f t="shared" si="156"/>
        <v>0</v>
      </c>
      <c r="BE371" s="95">
        <f t="shared" si="162"/>
        <v>0</v>
      </c>
      <c r="BF371" s="718">
        <f t="shared" si="144"/>
        <v>0</v>
      </c>
      <c r="BG371" s="79"/>
      <c r="BH371" s="9"/>
      <c r="BJ371" s="32">
        <f t="shared" si="163"/>
        <v>0</v>
      </c>
      <c r="BK371" s="32">
        <f t="shared" si="164"/>
        <v>1</v>
      </c>
      <c r="BL371" s="32">
        <f t="shared" si="165"/>
        <v>0</v>
      </c>
      <c r="BM371" s="32">
        <f t="shared" si="166"/>
        <v>0</v>
      </c>
      <c r="BN371" s="32">
        <f t="shared" si="167"/>
        <v>1</v>
      </c>
    </row>
    <row r="372" spans="1:66" x14ac:dyDescent="0.2">
      <c r="A372" s="323"/>
      <c r="B372" s="530"/>
      <c r="C372" s="247"/>
      <c r="D372" s="247" t="str">
        <f t="shared" si="157"/>
        <v/>
      </c>
      <c r="E372" s="320" t="str">
        <f t="shared" si="158"/>
        <v>&lt; Error</v>
      </c>
      <c r="F372" s="120">
        <f t="shared" si="140"/>
        <v>0</v>
      </c>
      <c r="G372" s="118">
        <f t="shared" si="141"/>
        <v>360</v>
      </c>
      <c r="H372" s="117"/>
      <c r="I372" s="292"/>
      <c r="J372" s="87"/>
      <c r="K372" s="294"/>
      <c r="L372" s="293"/>
      <c r="M372" s="40"/>
      <c r="N372" s="77"/>
      <c r="O372" s="295"/>
      <c r="P372" s="88"/>
      <c r="Q372" s="88"/>
      <c r="R372" s="104"/>
      <c r="S372" s="730"/>
      <c r="T372" s="88"/>
      <c r="U372" s="88"/>
      <c r="V372" s="88"/>
      <c r="W372" s="89"/>
      <c r="X372" s="87"/>
      <c r="Y372" s="77"/>
      <c r="Z372" s="90"/>
      <c r="AA372" s="96">
        <f t="shared" si="145"/>
        <v>360</v>
      </c>
      <c r="AB372" s="505">
        <f t="shared" si="159"/>
        <v>0</v>
      </c>
      <c r="AC372" s="500">
        <f t="shared" si="146"/>
        <v>0</v>
      </c>
      <c r="AD372" s="159">
        <f t="shared" si="142"/>
        <v>0</v>
      </c>
      <c r="AE372" s="8"/>
      <c r="AF372" s="870" t="str">
        <f t="shared" si="147"/>
        <v xml:space="preserve"> </v>
      </c>
      <c r="AG372" s="32">
        <f t="shared" si="148"/>
        <v>0</v>
      </c>
      <c r="AH372" s="32">
        <f t="shared" si="149"/>
        <v>0</v>
      </c>
      <c r="AR372" s="32">
        <f t="shared" si="150"/>
        <v>0</v>
      </c>
      <c r="AS372" s="32">
        <f t="shared" si="151"/>
        <v>0</v>
      </c>
      <c r="AT372" s="32">
        <f t="shared" si="152"/>
        <v>0</v>
      </c>
      <c r="AU372" s="32">
        <f t="shared" si="153"/>
        <v>0</v>
      </c>
      <c r="AX372" s="254">
        <f t="shared" si="154"/>
        <v>0</v>
      </c>
      <c r="AY372" s="254">
        <f t="shared" si="155"/>
        <v>0</v>
      </c>
      <c r="AZ372" s="32">
        <f t="shared" si="143"/>
        <v>0</v>
      </c>
      <c r="BB372" s="32">
        <f t="shared" si="160"/>
        <v>0</v>
      </c>
      <c r="BC372" s="341">
        <f t="shared" si="161"/>
        <v>0</v>
      </c>
      <c r="BD372" s="95">
        <f t="shared" si="156"/>
        <v>0</v>
      </c>
      <c r="BE372" s="95">
        <f t="shared" si="162"/>
        <v>0</v>
      </c>
      <c r="BF372" s="718">
        <f t="shared" si="144"/>
        <v>0</v>
      </c>
      <c r="BG372" s="79"/>
      <c r="BH372" s="9"/>
      <c r="BJ372" s="32">
        <f t="shared" si="163"/>
        <v>0</v>
      </c>
      <c r="BK372" s="32">
        <f t="shared" si="164"/>
        <v>1</v>
      </c>
      <c r="BL372" s="32">
        <f t="shared" si="165"/>
        <v>0</v>
      </c>
      <c r="BM372" s="32">
        <f t="shared" si="166"/>
        <v>0</v>
      </c>
      <c r="BN372" s="32">
        <f t="shared" si="167"/>
        <v>1</v>
      </c>
    </row>
    <row r="373" spans="1:66" x14ac:dyDescent="0.2">
      <c r="A373" s="323"/>
      <c r="B373" s="530"/>
      <c r="C373" s="247"/>
      <c r="D373" s="247" t="str">
        <f t="shared" si="157"/>
        <v/>
      </c>
      <c r="E373" s="320" t="str">
        <f t="shared" si="158"/>
        <v>&lt; Error</v>
      </c>
      <c r="F373" s="120">
        <f t="shared" si="140"/>
        <v>0</v>
      </c>
      <c r="G373" s="118">
        <f t="shared" si="141"/>
        <v>361</v>
      </c>
      <c r="H373" s="117"/>
      <c r="I373" s="292"/>
      <c r="J373" s="87"/>
      <c r="K373" s="294"/>
      <c r="L373" s="293"/>
      <c r="M373" s="40"/>
      <c r="N373" s="77"/>
      <c r="O373" s="295"/>
      <c r="P373" s="88"/>
      <c r="Q373" s="88"/>
      <c r="R373" s="104"/>
      <c r="S373" s="730"/>
      <c r="T373" s="88"/>
      <c r="U373" s="88"/>
      <c r="V373" s="88"/>
      <c r="W373" s="89"/>
      <c r="X373" s="87"/>
      <c r="Y373" s="77"/>
      <c r="Z373" s="90"/>
      <c r="AA373" s="96">
        <f t="shared" si="145"/>
        <v>361</v>
      </c>
      <c r="AB373" s="505">
        <f t="shared" si="159"/>
        <v>0</v>
      </c>
      <c r="AC373" s="500">
        <f t="shared" si="146"/>
        <v>0</v>
      </c>
      <c r="AD373" s="159">
        <f t="shared" si="142"/>
        <v>0</v>
      </c>
      <c r="AE373" s="8"/>
      <c r="AF373" s="870" t="str">
        <f t="shared" si="147"/>
        <v xml:space="preserve"> </v>
      </c>
      <c r="AG373" s="32">
        <f t="shared" si="148"/>
        <v>0</v>
      </c>
      <c r="AH373" s="32">
        <f t="shared" si="149"/>
        <v>0</v>
      </c>
      <c r="AR373" s="32">
        <f t="shared" si="150"/>
        <v>0</v>
      </c>
      <c r="AS373" s="32">
        <f t="shared" si="151"/>
        <v>0</v>
      </c>
      <c r="AT373" s="32">
        <f t="shared" si="152"/>
        <v>0</v>
      </c>
      <c r="AU373" s="32">
        <f t="shared" si="153"/>
        <v>0</v>
      </c>
      <c r="AX373" s="254">
        <f t="shared" si="154"/>
        <v>0</v>
      </c>
      <c r="AY373" s="254">
        <f t="shared" si="155"/>
        <v>0</v>
      </c>
      <c r="AZ373" s="32">
        <f t="shared" si="143"/>
        <v>0</v>
      </c>
      <c r="BB373" s="32">
        <f t="shared" si="160"/>
        <v>0</v>
      </c>
      <c r="BC373" s="341">
        <f t="shared" si="161"/>
        <v>0</v>
      </c>
      <c r="BD373" s="95">
        <f t="shared" si="156"/>
        <v>0</v>
      </c>
      <c r="BE373" s="95">
        <f t="shared" si="162"/>
        <v>0</v>
      </c>
      <c r="BF373" s="718">
        <f t="shared" si="144"/>
        <v>0</v>
      </c>
      <c r="BG373" s="79"/>
      <c r="BH373" s="9"/>
      <c r="BJ373" s="32">
        <f t="shared" si="163"/>
        <v>0</v>
      </c>
      <c r="BK373" s="32">
        <f t="shared" si="164"/>
        <v>1</v>
      </c>
      <c r="BL373" s="32">
        <f t="shared" si="165"/>
        <v>0</v>
      </c>
      <c r="BM373" s="32">
        <f t="shared" si="166"/>
        <v>0</v>
      </c>
      <c r="BN373" s="32">
        <f t="shared" si="167"/>
        <v>1</v>
      </c>
    </row>
    <row r="374" spans="1:66" x14ac:dyDescent="0.2">
      <c r="A374" s="323"/>
      <c r="B374" s="530"/>
      <c r="C374" s="247"/>
      <c r="D374" s="247" t="str">
        <f t="shared" si="157"/>
        <v/>
      </c>
      <c r="E374" s="320" t="str">
        <f t="shared" si="158"/>
        <v>&lt; Error</v>
      </c>
      <c r="F374" s="120">
        <f t="shared" si="140"/>
        <v>0</v>
      </c>
      <c r="G374" s="118">
        <f t="shared" si="141"/>
        <v>362</v>
      </c>
      <c r="H374" s="117"/>
      <c r="I374" s="292"/>
      <c r="J374" s="87"/>
      <c r="K374" s="294"/>
      <c r="L374" s="293"/>
      <c r="M374" s="40"/>
      <c r="N374" s="77"/>
      <c r="O374" s="295"/>
      <c r="P374" s="88"/>
      <c r="Q374" s="88"/>
      <c r="R374" s="104"/>
      <c r="S374" s="730"/>
      <c r="T374" s="88"/>
      <c r="U374" s="88"/>
      <c r="V374" s="88"/>
      <c r="W374" s="89"/>
      <c r="X374" s="87"/>
      <c r="Y374" s="77"/>
      <c r="Z374" s="90"/>
      <c r="AA374" s="96">
        <f t="shared" si="145"/>
        <v>362</v>
      </c>
      <c r="AB374" s="505">
        <f t="shared" si="159"/>
        <v>0</v>
      </c>
      <c r="AC374" s="500">
        <f t="shared" si="146"/>
        <v>0</v>
      </c>
      <c r="AD374" s="159">
        <f t="shared" si="142"/>
        <v>0</v>
      </c>
      <c r="AE374" s="8"/>
      <c r="AF374" s="870" t="str">
        <f t="shared" si="147"/>
        <v xml:space="preserve"> </v>
      </c>
      <c r="AG374" s="32">
        <f t="shared" si="148"/>
        <v>0</v>
      </c>
      <c r="AH374" s="32">
        <f t="shared" si="149"/>
        <v>0</v>
      </c>
      <c r="AR374" s="32">
        <f t="shared" si="150"/>
        <v>0</v>
      </c>
      <c r="AS374" s="32">
        <f t="shared" si="151"/>
        <v>0</v>
      </c>
      <c r="AT374" s="32">
        <f t="shared" si="152"/>
        <v>0</v>
      </c>
      <c r="AU374" s="32">
        <f t="shared" si="153"/>
        <v>0</v>
      </c>
      <c r="AX374" s="254">
        <f t="shared" si="154"/>
        <v>0</v>
      </c>
      <c r="AY374" s="254">
        <f t="shared" si="155"/>
        <v>0</v>
      </c>
      <c r="AZ374" s="32">
        <f t="shared" si="143"/>
        <v>0</v>
      </c>
      <c r="BB374" s="32">
        <f t="shared" si="160"/>
        <v>0</v>
      </c>
      <c r="BC374" s="341">
        <f t="shared" si="161"/>
        <v>0</v>
      </c>
      <c r="BD374" s="95">
        <f t="shared" si="156"/>
        <v>0</v>
      </c>
      <c r="BE374" s="95">
        <f t="shared" si="162"/>
        <v>0</v>
      </c>
      <c r="BF374" s="718">
        <f t="shared" si="144"/>
        <v>0</v>
      </c>
      <c r="BG374" s="79"/>
      <c r="BH374" s="9"/>
      <c r="BJ374" s="32">
        <f t="shared" si="163"/>
        <v>0</v>
      </c>
      <c r="BK374" s="32">
        <f t="shared" si="164"/>
        <v>1</v>
      </c>
      <c r="BL374" s="32">
        <f t="shared" si="165"/>
        <v>0</v>
      </c>
      <c r="BM374" s="32">
        <f t="shared" si="166"/>
        <v>0</v>
      </c>
      <c r="BN374" s="32">
        <f t="shared" si="167"/>
        <v>1</v>
      </c>
    </row>
    <row r="375" spans="1:66" x14ac:dyDescent="0.2">
      <c r="A375" s="323"/>
      <c r="B375" s="530"/>
      <c r="C375" s="247"/>
      <c r="D375" s="247" t="str">
        <f t="shared" si="157"/>
        <v/>
      </c>
      <c r="E375" s="320" t="str">
        <f t="shared" si="158"/>
        <v>&lt; Error</v>
      </c>
      <c r="F375" s="120">
        <f t="shared" si="140"/>
        <v>0</v>
      </c>
      <c r="G375" s="118">
        <f t="shared" si="141"/>
        <v>363</v>
      </c>
      <c r="H375" s="117"/>
      <c r="I375" s="292"/>
      <c r="J375" s="87"/>
      <c r="K375" s="294"/>
      <c r="L375" s="293"/>
      <c r="M375" s="40"/>
      <c r="N375" s="77"/>
      <c r="O375" s="295"/>
      <c r="P375" s="88"/>
      <c r="Q375" s="88"/>
      <c r="R375" s="104"/>
      <c r="S375" s="730"/>
      <c r="T375" s="88"/>
      <c r="U375" s="88"/>
      <c r="V375" s="88"/>
      <c r="W375" s="89"/>
      <c r="X375" s="87"/>
      <c r="Y375" s="77"/>
      <c r="Z375" s="90"/>
      <c r="AA375" s="96">
        <f t="shared" si="145"/>
        <v>363</v>
      </c>
      <c r="AB375" s="505">
        <f t="shared" si="159"/>
        <v>0</v>
      </c>
      <c r="AC375" s="500">
        <f t="shared" si="146"/>
        <v>0</v>
      </c>
      <c r="AD375" s="159">
        <f t="shared" si="142"/>
        <v>0</v>
      </c>
      <c r="AE375" s="8"/>
      <c r="AF375" s="870" t="str">
        <f t="shared" si="147"/>
        <v xml:space="preserve"> </v>
      </c>
      <c r="AG375" s="32">
        <f t="shared" si="148"/>
        <v>0</v>
      </c>
      <c r="AH375" s="32">
        <f t="shared" si="149"/>
        <v>0</v>
      </c>
      <c r="AR375" s="32">
        <f t="shared" si="150"/>
        <v>0</v>
      </c>
      <c r="AS375" s="32">
        <f t="shared" si="151"/>
        <v>0</v>
      </c>
      <c r="AT375" s="32">
        <f t="shared" si="152"/>
        <v>0</v>
      </c>
      <c r="AU375" s="32">
        <f t="shared" si="153"/>
        <v>0</v>
      </c>
      <c r="AX375" s="254">
        <f t="shared" si="154"/>
        <v>0</v>
      </c>
      <c r="AY375" s="254">
        <f t="shared" si="155"/>
        <v>0</v>
      </c>
      <c r="AZ375" s="32">
        <f t="shared" si="143"/>
        <v>0</v>
      </c>
      <c r="BB375" s="32">
        <f t="shared" si="160"/>
        <v>0</v>
      </c>
      <c r="BC375" s="341">
        <f t="shared" si="161"/>
        <v>0</v>
      </c>
      <c r="BD375" s="95">
        <f t="shared" si="156"/>
        <v>0</v>
      </c>
      <c r="BE375" s="95">
        <f t="shared" si="162"/>
        <v>0</v>
      </c>
      <c r="BF375" s="718">
        <f t="shared" si="144"/>
        <v>0</v>
      </c>
      <c r="BG375" s="79"/>
      <c r="BH375" s="9"/>
      <c r="BJ375" s="32">
        <f t="shared" si="163"/>
        <v>0</v>
      </c>
      <c r="BK375" s="32">
        <f t="shared" si="164"/>
        <v>1</v>
      </c>
      <c r="BL375" s="32">
        <f t="shared" si="165"/>
        <v>0</v>
      </c>
      <c r="BM375" s="32">
        <f t="shared" si="166"/>
        <v>0</v>
      </c>
      <c r="BN375" s="32">
        <f t="shared" si="167"/>
        <v>1</v>
      </c>
    </row>
    <row r="376" spans="1:66" x14ac:dyDescent="0.2">
      <c r="A376" s="323"/>
      <c r="B376" s="530"/>
      <c r="C376" s="247"/>
      <c r="D376" s="247" t="str">
        <f t="shared" si="157"/>
        <v/>
      </c>
      <c r="E376" s="320" t="str">
        <f t="shared" si="158"/>
        <v>&lt; Error</v>
      </c>
      <c r="F376" s="120">
        <f t="shared" si="140"/>
        <v>0</v>
      </c>
      <c r="G376" s="118">
        <f t="shared" si="141"/>
        <v>364</v>
      </c>
      <c r="H376" s="117"/>
      <c r="I376" s="292"/>
      <c r="J376" s="87"/>
      <c r="K376" s="294"/>
      <c r="L376" s="293"/>
      <c r="M376" s="40"/>
      <c r="N376" s="77"/>
      <c r="O376" s="295"/>
      <c r="P376" s="88"/>
      <c r="Q376" s="88"/>
      <c r="R376" s="104"/>
      <c r="S376" s="730"/>
      <c r="T376" s="88"/>
      <c r="U376" s="88"/>
      <c r="V376" s="88"/>
      <c r="W376" s="89"/>
      <c r="X376" s="87"/>
      <c r="Y376" s="77"/>
      <c r="Z376" s="90"/>
      <c r="AA376" s="96">
        <f t="shared" si="145"/>
        <v>364</v>
      </c>
      <c r="AB376" s="505">
        <f t="shared" si="159"/>
        <v>0</v>
      </c>
      <c r="AC376" s="500">
        <f t="shared" si="146"/>
        <v>0</v>
      </c>
      <c r="AD376" s="159">
        <f t="shared" si="142"/>
        <v>0</v>
      </c>
      <c r="AE376" s="8"/>
      <c r="AF376" s="870" t="str">
        <f t="shared" si="147"/>
        <v xml:space="preserve"> </v>
      </c>
      <c r="AG376" s="32">
        <f t="shared" si="148"/>
        <v>0</v>
      </c>
      <c r="AH376" s="32">
        <f t="shared" si="149"/>
        <v>0</v>
      </c>
      <c r="AR376" s="32">
        <f t="shared" si="150"/>
        <v>0</v>
      </c>
      <c r="AS376" s="32">
        <f t="shared" si="151"/>
        <v>0</v>
      </c>
      <c r="AT376" s="32">
        <f t="shared" si="152"/>
        <v>0</v>
      </c>
      <c r="AU376" s="32">
        <f t="shared" si="153"/>
        <v>0</v>
      </c>
      <c r="AX376" s="254">
        <f t="shared" si="154"/>
        <v>0</v>
      </c>
      <c r="AY376" s="254">
        <f t="shared" si="155"/>
        <v>0</v>
      </c>
      <c r="AZ376" s="32">
        <f t="shared" si="143"/>
        <v>0</v>
      </c>
      <c r="BB376" s="32">
        <f t="shared" si="160"/>
        <v>0</v>
      </c>
      <c r="BC376" s="341">
        <f t="shared" si="161"/>
        <v>0</v>
      </c>
      <c r="BD376" s="95">
        <f t="shared" si="156"/>
        <v>0</v>
      </c>
      <c r="BE376" s="95">
        <f t="shared" si="162"/>
        <v>0</v>
      </c>
      <c r="BF376" s="718">
        <f t="shared" si="144"/>
        <v>0</v>
      </c>
      <c r="BG376" s="79"/>
      <c r="BH376" s="9"/>
      <c r="BJ376" s="32">
        <f t="shared" si="163"/>
        <v>0</v>
      </c>
      <c r="BK376" s="32">
        <f t="shared" si="164"/>
        <v>1</v>
      </c>
      <c r="BL376" s="32">
        <f t="shared" si="165"/>
        <v>0</v>
      </c>
      <c r="BM376" s="32">
        <f t="shared" si="166"/>
        <v>0</v>
      </c>
      <c r="BN376" s="32">
        <f t="shared" si="167"/>
        <v>1</v>
      </c>
    </row>
    <row r="377" spans="1:66" x14ac:dyDescent="0.2">
      <c r="A377" s="323"/>
      <c r="B377" s="530"/>
      <c r="C377" s="247"/>
      <c r="D377" s="247" t="str">
        <f t="shared" si="157"/>
        <v/>
      </c>
      <c r="E377" s="320" t="str">
        <f t="shared" si="158"/>
        <v>&lt; Error</v>
      </c>
      <c r="F377" s="120">
        <f t="shared" si="140"/>
        <v>0</v>
      </c>
      <c r="G377" s="118">
        <f t="shared" si="141"/>
        <v>365</v>
      </c>
      <c r="H377" s="117"/>
      <c r="I377" s="292"/>
      <c r="J377" s="87"/>
      <c r="K377" s="294"/>
      <c r="L377" s="293"/>
      <c r="M377" s="40"/>
      <c r="N377" s="77"/>
      <c r="O377" s="295"/>
      <c r="P377" s="88"/>
      <c r="Q377" s="88"/>
      <c r="R377" s="104"/>
      <c r="S377" s="730"/>
      <c r="T377" s="88"/>
      <c r="U377" s="88"/>
      <c r="V377" s="88"/>
      <c r="W377" s="89"/>
      <c r="X377" s="87"/>
      <c r="Y377" s="77"/>
      <c r="Z377" s="90"/>
      <c r="AA377" s="96">
        <f t="shared" si="145"/>
        <v>365</v>
      </c>
      <c r="AB377" s="505">
        <f t="shared" si="159"/>
        <v>0</v>
      </c>
      <c r="AC377" s="500">
        <f t="shared" si="146"/>
        <v>0</v>
      </c>
      <c r="AD377" s="159">
        <f t="shared" si="142"/>
        <v>0</v>
      </c>
      <c r="AE377" s="8"/>
      <c r="AF377" s="870" t="str">
        <f t="shared" si="147"/>
        <v xml:space="preserve"> </v>
      </c>
      <c r="AG377" s="32">
        <f t="shared" si="148"/>
        <v>0</v>
      </c>
      <c r="AH377" s="32">
        <f t="shared" si="149"/>
        <v>0</v>
      </c>
      <c r="AR377" s="32">
        <f t="shared" si="150"/>
        <v>0</v>
      </c>
      <c r="AS377" s="32">
        <f t="shared" si="151"/>
        <v>0</v>
      </c>
      <c r="AT377" s="32">
        <f t="shared" si="152"/>
        <v>0</v>
      </c>
      <c r="AU377" s="32">
        <f t="shared" si="153"/>
        <v>0</v>
      </c>
      <c r="AX377" s="254">
        <f t="shared" si="154"/>
        <v>0</v>
      </c>
      <c r="AY377" s="254">
        <f t="shared" si="155"/>
        <v>0</v>
      </c>
      <c r="AZ377" s="32">
        <f t="shared" si="143"/>
        <v>0</v>
      </c>
      <c r="BB377" s="32">
        <f t="shared" si="160"/>
        <v>0</v>
      </c>
      <c r="BC377" s="341">
        <f t="shared" si="161"/>
        <v>0</v>
      </c>
      <c r="BD377" s="95">
        <f t="shared" si="156"/>
        <v>0</v>
      </c>
      <c r="BE377" s="95">
        <f t="shared" si="162"/>
        <v>0</v>
      </c>
      <c r="BF377" s="718">
        <f t="shared" si="144"/>
        <v>0</v>
      </c>
      <c r="BG377" s="79"/>
      <c r="BH377" s="9"/>
      <c r="BJ377" s="32">
        <f t="shared" si="163"/>
        <v>0</v>
      </c>
      <c r="BK377" s="32">
        <f t="shared" si="164"/>
        <v>1</v>
      </c>
      <c r="BL377" s="32">
        <f t="shared" si="165"/>
        <v>0</v>
      </c>
      <c r="BM377" s="32">
        <f t="shared" si="166"/>
        <v>0</v>
      </c>
      <c r="BN377" s="32">
        <f t="shared" si="167"/>
        <v>1</v>
      </c>
    </row>
    <row r="378" spans="1:66" x14ac:dyDescent="0.2">
      <c r="A378" s="323"/>
      <c r="B378" s="530"/>
      <c r="C378" s="247"/>
      <c r="D378" s="247" t="str">
        <f t="shared" si="157"/>
        <v/>
      </c>
      <c r="E378" s="320" t="str">
        <f t="shared" si="158"/>
        <v>&lt; Error</v>
      </c>
      <c r="F378" s="120">
        <f t="shared" si="140"/>
        <v>0</v>
      </c>
      <c r="G378" s="118">
        <f t="shared" si="141"/>
        <v>366</v>
      </c>
      <c r="H378" s="117"/>
      <c r="I378" s="292"/>
      <c r="J378" s="87"/>
      <c r="K378" s="294"/>
      <c r="L378" s="293"/>
      <c r="M378" s="40"/>
      <c r="N378" s="77"/>
      <c r="O378" s="295"/>
      <c r="P378" s="88"/>
      <c r="Q378" s="88"/>
      <c r="R378" s="104"/>
      <c r="S378" s="730"/>
      <c r="T378" s="88"/>
      <c r="U378" s="88"/>
      <c r="V378" s="88"/>
      <c r="W378" s="89"/>
      <c r="X378" s="87"/>
      <c r="Y378" s="77"/>
      <c r="Z378" s="90"/>
      <c r="AA378" s="96">
        <f t="shared" si="145"/>
        <v>366</v>
      </c>
      <c r="AB378" s="505">
        <f t="shared" si="159"/>
        <v>0</v>
      </c>
      <c r="AC378" s="500">
        <f t="shared" si="146"/>
        <v>0</v>
      </c>
      <c r="AD378" s="159">
        <f t="shared" si="142"/>
        <v>0</v>
      </c>
      <c r="AE378" s="8"/>
      <c r="AF378" s="870" t="str">
        <f t="shared" si="147"/>
        <v xml:space="preserve"> </v>
      </c>
      <c r="AG378" s="32">
        <f t="shared" si="148"/>
        <v>0</v>
      </c>
      <c r="AH378" s="32">
        <f t="shared" si="149"/>
        <v>0</v>
      </c>
      <c r="AR378" s="32">
        <f t="shared" si="150"/>
        <v>0</v>
      </c>
      <c r="AS378" s="32">
        <f t="shared" si="151"/>
        <v>0</v>
      </c>
      <c r="AT378" s="32">
        <f t="shared" si="152"/>
        <v>0</v>
      </c>
      <c r="AU378" s="32">
        <f t="shared" si="153"/>
        <v>0</v>
      </c>
      <c r="AX378" s="254">
        <f t="shared" si="154"/>
        <v>0</v>
      </c>
      <c r="AY378" s="254">
        <f t="shared" si="155"/>
        <v>0</v>
      </c>
      <c r="AZ378" s="32">
        <f t="shared" si="143"/>
        <v>0</v>
      </c>
      <c r="BB378" s="32">
        <f t="shared" si="160"/>
        <v>0</v>
      </c>
      <c r="BC378" s="341">
        <f t="shared" si="161"/>
        <v>0</v>
      </c>
      <c r="BD378" s="95">
        <f t="shared" si="156"/>
        <v>0</v>
      </c>
      <c r="BE378" s="95">
        <f t="shared" si="162"/>
        <v>0</v>
      </c>
      <c r="BF378" s="718">
        <f t="shared" si="144"/>
        <v>0</v>
      </c>
      <c r="BG378" s="79"/>
      <c r="BH378" s="9"/>
      <c r="BJ378" s="32">
        <f t="shared" si="163"/>
        <v>0</v>
      </c>
      <c r="BK378" s="32">
        <f t="shared" si="164"/>
        <v>1</v>
      </c>
      <c r="BL378" s="32">
        <f t="shared" si="165"/>
        <v>0</v>
      </c>
      <c r="BM378" s="32">
        <f t="shared" si="166"/>
        <v>0</v>
      </c>
      <c r="BN378" s="32">
        <f t="shared" si="167"/>
        <v>1</v>
      </c>
    </row>
    <row r="379" spans="1:66" x14ac:dyDescent="0.2">
      <c r="A379" s="323"/>
      <c r="B379" s="530"/>
      <c r="C379" s="247"/>
      <c r="D379" s="247" t="str">
        <f t="shared" si="157"/>
        <v/>
      </c>
      <c r="E379" s="320" t="str">
        <f t="shared" si="158"/>
        <v>&lt; Error</v>
      </c>
      <c r="F379" s="120">
        <f t="shared" si="140"/>
        <v>0</v>
      </c>
      <c r="G379" s="118">
        <f t="shared" si="141"/>
        <v>367</v>
      </c>
      <c r="H379" s="117"/>
      <c r="I379" s="292"/>
      <c r="J379" s="87"/>
      <c r="K379" s="294"/>
      <c r="L379" s="293"/>
      <c r="M379" s="40"/>
      <c r="N379" s="77"/>
      <c r="O379" s="295"/>
      <c r="P379" s="88"/>
      <c r="Q379" s="88"/>
      <c r="R379" s="104"/>
      <c r="S379" s="730"/>
      <c r="T379" s="88"/>
      <c r="U379" s="88"/>
      <c r="V379" s="88"/>
      <c r="W379" s="89"/>
      <c r="X379" s="87"/>
      <c r="Y379" s="77"/>
      <c r="Z379" s="90"/>
      <c r="AA379" s="96">
        <f t="shared" si="145"/>
        <v>367</v>
      </c>
      <c r="AB379" s="505">
        <f t="shared" si="159"/>
        <v>0</v>
      </c>
      <c r="AC379" s="500">
        <f t="shared" si="146"/>
        <v>0</v>
      </c>
      <c r="AD379" s="159">
        <f t="shared" si="142"/>
        <v>0</v>
      </c>
      <c r="AE379" s="8"/>
      <c r="AF379" s="870" t="str">
        <f t="shared" si="147"/>
        <v xml:space="preserve"> </v>
      </c>
      <c r="AG379" s="32">
        <f t="shared" si="148"/>
        <v>0</v>
      </c>
      <c r="AH379" s="32">
        <f t="shared" si="149"/>
        <v>0</v>
      </c>
      <c r="AR379" s="32">
        <f t="shared" si="150"/>
        <v>0</v>
      </c>
      <c r="AS379" s="32">
        <f t="shared" si="151"/>
        <v>0</v>
      </c>
      <c r="AT379" s="32">
        <f t="shared" si="152"/>
        <v>0</v>
      </c>
      <c r="AU379" s="32">
        <f t="shared" si="153"/>
        <v>0</v>
      </c>
      <c r="AX379" s="254">
        <f t="shared" si="154"/>
        <v>0</v>
      </c>
      <c r="AY379" s="254">
        <f t="shared" si="155"/>
        <v>0</v>
      </c>
      <c r="AZ379" s="32">
        <f t="shared" si="143"/>
        <v>0</v>
      </c>
      <c r="BB379" s="32">
        <f t="shared" si="160"/>
        <v>0</v>
      </c>
      <c r="BC379" s="341">
        <f t="shared" si="161"/>
        <v>0</v>
      </c>
      <c r="BD379" s="95">
        <f t="shared" si="156"/>
        <v>0</v>
      </c>
      <c r="BE379" s="95">
        <f t="shared" si="162"/>
        <v>0</v>
      </c>
      <c r="BF379" s="718">
        <f t="shared" si="144"/>
        <v>0</v>
      </c>
      <c r="BG379" s="79"/>
      <c r="BH379" s="9"/>
      <c r="BJ379" s="32">
        <f t="shared" si="163"/>
        <v>0</v>
      </c>
      <c r="BK379" s="32">
        <f t="shared" si="164"/>
        <v>1</v>
      </c>
      <c r="BL379" s="32">
        <f t="shared" si="165"/>
        <v>0</v>
      </c>
      <c r="BM379" s="32">
        <f t="shared" si="166"/>
        <v>0</v>
      </c>
      <c r="BN379" s="32">
        <f t="shared" si="167"/>
        <v>1</v>
      </c>
    </row>
    <row r="380" spans="1:66" x14ac:dyDescent="0.2">
      <c r="A380" s="323"/>
      <c r="B380" s="530"/>
      <c r="C380" s="247"/>
      <c r="D380" s="247" t="str">
        <f t="shared" si="157"/>
        <v/>
      </c>
      <c r="E380" s="320" t="str">
        <f t="shared" si="158"/>
        <v>&lt; Error</v>
      </c>
      <c r="F380" s="120">
        <f t="shared" si="140"/>
        <v>0</v>
      </c>
      <c r="G380" s="118">
        <f t="shared" si="141"/>
        <v>368</v>
      </c>
      <c r="H380" s="117"/>
      <c r="I380" s="292"/>
      <c r="J380" s="87"/>
      <c r="K380" s="294"/>
      <c r="L380" s="293"/>
      <c r="M380" s="40"/>
      <c r="N380" s="77"/>
      <c r="O380" s="295"/>
      <c r="P380" s="88"/>
      <c r="Q380" s="88"/>
      <c r="R380" s="104"/>
      <c r="S380" s="730"/>
      <c r="T380" s="88"/>
      <c r="U380" s="88"/>
      <c r="V380" s="88"/>
      <c r="W380" s="89"/>
      <c r="X380" s="87"/>
      <c r="Y380" s="77"/>
      <c r="Z380" s="90"/>
      <c r="AA380" s="96">
        <f t="shared" si="145"/>
        <v>368</v>
      </c>
      <c r="AB380" s="505">
        <f t="shared" si="159"/>
        <v>0</v>
      </c>
      <c r="AC380" s="500">
        <f t="shared" si="146"/>
        <v>0</v>
      </c>
      <c r="AD380" s="159">
        <f t="shared" si="142"/>
        <v>0</v>
      </c>
      <c r="AE380" s="8"/>
      <c r="AF380" s="870" t="str">
        <f t="shared" si="147"/>
        <v xml:space="preserve"> </v>
      </c>
      <c r="AG380" s="32">
        <f t="shared" si="148"/>
        <v>0</v>
      </c>
      <c r="AH380" s="32">
        <f t="shared" si="149"/>
        <v>0</v>
      </c>
      <c r="AR380" s="32">
        <f t="shared" si="150"/>
        <v>0</v>
      </c>
      <c r="AS380" s="32">
        <f t="shared" si="151"/>
        <v>0</v>
      </c>
      <c r="AT380" s="32">
        <f t="shared" si="152"/>
        <v>0</v>
      </c>
      <c r="AU380" s="32">
        <f t="shared" si="153"/>
        <v>0</v>
      </c>
      <c r="AX380" s="254">
        <f t="shared" si="154"/>
        <v>0</v>
      </c>
      <c r="AY380" s="254">
        <f t="shared" si="155"/>
        <v>0</v>
      </c>
      <c r="AZ380" s="32">
        <f t="shared" si="143"/>
        <v>0</v>
      </c>
      <c r="BB380" s="32">
        <f t="shared" si="160"/>
        <v>0</v>
      </c>
      <c r="BC380" s="341">
        <f t="shared" si="161"/>
        <v>0</v>
      </c>
      <c r="BD380" s="95">
        <f t="shared" si="156"/>
        <v>0</v>
      </c>
      <c r="BE380" s="95">
        <f t="shared" si="162"/>
        <v>0</v>
      </c>
      <c r="BF380" s="718">
        <f t="shared" si="144"/>
        <v>0</v>
      </c>
      <c r="BG380" s="79"/>
      <c r="BH380" s="9"/>
      <c r="BJ380" s="32">
        <f t="shared" si="163"/>
        <v>0</v>
      </c>
      <c r="BK380" s="32">
        <f t="shared" si="164"/>
        <v>1</v>
      </c>
      <c r="BL380" s="32">
        <f t="shared" si="165"/>
        <v>0</v>
      </c>
      <c r="BM380" s="32">
        <f t="shared" si="166"/>
        <v>0</v>
      </c>
      <c r="BN380" s="32">
        <f t="shared" si="167"/>
        <v>1</v>
      </c>
    </row>
    <row r="381" spans="1:66" x14ac:dyDescent="0.2">
      <c r="A381" s="323"/>
      <c r="B381" s="530"/>
      <c r="C381" s="247"/>
      <c r="D381" s="247" t="str">
        <f t="shared" si="157"/>
        <v/>
      </c>
      <c r="E381" s="320" t="str">
        <f t="shared" si="158"/>
        <v>&lt; Error</v>
      </c>
      <c r="F381" s="120">
        <f t="shared" si="140"/>
        <v>0</v>
      </c>
      <c r="G381" s="118">
        <f t="shared" si="141"/>
        <v>369</v>
      </c>
      <c r="H381" s="117"/>
      <c r="I381" s="292"/>
      <c r="J381" s="87"/>
      <c r="K381" s="294"/>
      <c r="L381" s="293"/>
      <c r="M381" s="40"/>
      <c r="N381" s="77"/>
      <c r="O381" s="295"/>
      <c r="P381" s="88"/>
      <c r="Q381" s="88"/>
      <c r="R381" s="104"/>
      <c r="S381" s="730"/>
      <c r="T381" s="88"/>
      <c r="U381" s="88"/>
      <c r="V381" s="88"/>
      <c r="W381" s="89"/>
      <c r="X381" s="87"/>
      <c r="Y381" s="77"/>
      <c r="Z381" s="90"/>
      <c r="AA381" s="96">
        <f t="shared" si="145"/>
        <v>369</v>
      </c>
      <c r="AB381" s="505">
        <f t="shared" si="159"/>
        <v>0</v>
      </c>
      <c r="AC381" s="500">
        <f t="shared" si="146"/>
        <v>0</v>
      </c>
      <c r="AD381" s="159">
        <f t="shared" si="142"/>
        <v>0</v>
      </c>
      <c r="AE381" s="8"/>
      <c r="AF381" s="870" t="str">
        <f t="shared" si="147"/>
        <v xml:space="preserve"> </v>
      </c>
      <c r="AG381" s="32">
        <f t="shared" si="148"/>
        <v>0</v>
      </c>
      <c r="AH381" s="32">
        <f t="shared" si="149"/>
        <v>0</v>
      </c>
      <c r="AR381" s="32">
        <f t="shared" si="150"/>
        <v>0</v>
      </c>
      <c r="AS381" s="32">
        <f t="shared" si="151"/>
        <v>0</v>
      </c>
      <c r="AT381" s="32">
        <f t="shared" si="152"/>
        <v>0</v>
      </c>
      <c r="AU381" s="32">
        <f t="shared" si="153"/>
        <v>0</v>
      </c>
      <c r="AX381" s="254">
        <f t="shared" si="154"/>
        <v>0</v>
      </c>
      <c r="AY381" s="254">
        <f t="shared" si="155"/>
        <v>0</v>
      </c>
      <c r="AZ381" s="32">
        <f t="shared" si="143"/>
        <v>0</v>
      </c>
      <c r="BB381" s="32">
        <f t="shared" si="160"/>
        <v>0</v>
      </c>
      <c r="BC381" s="341">
        <f t="shared" si="161"/>
        <v>0</v>
      </c>
      <c r="BD381" s="95">
        <f t="shared" si="156"/>
        <v>0</v>
      </c>
      <c r="BE381" s="95">
        <f t="shared" si="162"/>
        <v>0</v>
      </c>
      <c r="BF381" s="718">
        <f t="shared" si="144"/>
        <v>0</v>
      </c>
      <c r="BG381" s="79"/>
      <c r="BH381" s="9"/>
      <c r="BJ381" s="32">
        <f t="shared" si="163"/>
        <v>0</v>
      </c>
      <c r="BK381" s="32">
        <f t="shared" si="164"/>
        <v>1</v>
      </c>
      <c r="BL381" s="32">
        <f t="shared" si="165"/>
        <v>0</v>
      </c>
      <c r="BM381" s="32">
        <f t="shared" si="166"/>
        <v>0</v>
      </c>
      <c r="BN381" s="32">
        <f t="shared" si="167"/>
        <v>1</v>
      </c>
    </row>
    <row r="382" spans="1:66" x14ac:dyDescent="0.2">
      <c r="A382" s="323"/>
      <c r="B382" s="530"/>
      <c r="C382" s="247"/>
      <c r="D382" s="247" t="str">
        <f t="shared" si="157"/>
        <v/>
      </c>
      <c r="E382" s="320" t="str">
        <f t="shared" si="158"/>
        <v>&lt; Error</v>
      </c>
      <c r="F382" s="120">
        <f t="shared" si="140"/>
        <v>0</v>
      </c>
      <c r="G382" s="118">
        <f t="shared" si="141"/>
        <v>370</v>
      </c>
      <c r="H382" s="117"/>
      <c r="I382" s="292"/>
      <c r="J382" s="87"/>
      <c r="K382" s="294"/>
      <c r="L382" s="293"/>
      <c r="M382" s="40"/>
      <c r="N382" s="77"/>
      <c r="O382" s="295"/>
      <c r="P382" s="88"/>
      <c r="Q382" s="88"/>
      <c r="R382" s="104"/>
      <c r="S382" s="730"/>
      <c r="T382" s="88"/>
      <c r="U382" s="88"/>
      <c r="V382" s="88"/>
      <c r="W382" s="89"/>
      <c r="X382" s="87"/>
      <c r="Y382" s="77"/>
      <c r="Z382" s="90"/>
      <c r="AA382" s="96">
        <f t="shared" si="145"/>
        <v>370</v>
      </c>
      <c r="AB382" s="505">
        <f t="shared" si="159"/>
        <v>0</v>
      </c>
      <c r="AC382" s="500">
        <f t="shared" si="146"/>
        <v>0</v>
      </c>
      <c r="AD382" s="159">
        <f t="shared" si="142"/>
        <v>0</v>
      </c>
      <c r="AE382" s="8"/>
      <c r="AF382" s="870" t="str">
        <f t="shared" si="147"/>
        <v xml:space="preserve"> </v>
      </c>
      <c r="AG382" s="32">
        <f t="shared" si="148"/>
        <v>0</v>
      </c>
      <c r="AH382" s="32">
        <f t="shared" si="149"/>
        <v>0</v>
      </c>
      <c r="AR382" s="32">
        <f t="shared" si="150"/>
        <v>0</v>
      </c>
      <c r="AS382" s="32">
        <f t="shared" si="151"/>
        <v>0</v>
      </c>
      <c r="AT382" s="32">
        <f t="shared" si="152"/>
        <v>0</v>
      </c>
      <c r="AU382" s="32">
        <f t="shared" si="153"/>
        <v>0</v>
      </c>
      <c r="AX382" s="254">
        <f t="shared" si="154"/>
        <v>0</v>
      </c>
      <c r="AY382" s="254">
        <f t="shared" si="155"/>
        <v>0</v>
      </c>
      <c r="AZ382" s="32">
        <f t="shared" si="143"/>
        <v>0</v>
      </c>
      <c r="BB382" s="32">
        <f t="shared" si="160"/>
        <v>0</v>
      </c>
      <c r="BC382" s="341">
        <f t="shared" si="161"/>
        <v>0</v>
      </c>
      <c r="BD382" s="95">
        <f t="shared" si="156"/>
        <v>0</v>
      </c>
      <c r="BE382" s="95">
        <f t="shared" si="162"/>
        <v>0</v>
      </c>
      <c r="BF382" s="718">
        <f t="shared" si="144"/>
        <v>0</v>
      </c>
      <c r="BG382" s="79"/>
      <c r="BH382" s="9"/>
      <c r="BJ382" s="32">
        <f t="shared" si="163"/>
        <v>0</v>
      </c>
      <c r="BK382" s="32">
        <f t="shared" si="164"/>
        <v>1</v>
      </c>
      <c r="BL382" s="32">
        <f t="shared" si="165"/>
        <v>0</v>
      </c>
      <c r="BM382" s="32">
        <f t="shared" si="166"/>
        <v>0</v>
      </c>
      <c r="BN382" s="32">
        <f t="shared" si="167"/>
        <v>1</v>
      </c>
    </row>
    <row r="383" spans="1:66" x14ac:dyDescent="0.2">
      <c r="A383" s="323"/>
      <c r="B383" s="530"/>
      <c r="C383" s="247"/>
      <c r="D383" s="247" t="str">
        <f t="shared" si="157"/>
        <v/>
      </c>
      <c r="E383" s="320" t="str">
        <f t="shared" si="158"/>
        <v>&lt; Error</v>
      </c>
      <c r="F383" s="120">
        <f t="shared" si="140"/>
        <v>0</v>
      </c>
      <c r="G383" s="118">
        <f t="shared" si="141"/>
        <v>371</v>
      </c>
      <c r="H383" s="117"/>
      <c r="I383" s="292"/>
      <c r="J383" s="87"/>
      <c r="K383" s="294"/>
      <c r="L383" s="293"/>
      <c r="M383" s="40"/>
      <c r="N383" s="77"/>
      <c r="O383" s="295"/>
      <c r="P383" s="88"/>
      <c r="Q383" s="88"/>
      <c r="R383" s="104"/>
      <c r="S383" s="730"/>
      <c r="T383" s="88"/>
      <c r="U383" s="88"/>
      <c r="V383" s="88"/>
      <c r="W383" s="89"/>
      <c r="X383" s="87"/>
      <c r="Y383" s="77"/>
      <c r="Z383" s="90"/>
      <c r="AA383" s="96">
        <f t="shared" si="145"/>
        <v>371</v>
      </c>
      <c r="AB383" s="505">
        <f t="shared" si="159"/>
        <v>0</v>
      </c>
      <c r="AC383" s="500">
        <f t="shared" si="146"/>
        <v>0</v>
      </c>
      <c r="AD383" s="159">
        <f t="shared" si="142"/>
        <v>0</v>
      </c>
      <c r="AE383" s="8"/>
      <c r="AF383" s="870" t="str">
        <f t="shared" si="147"/>
        <v xml:space="preserve"> </v>
      </c>
      <c r="AG383" s="32">
        <f t="shared" si="148"/>
        <v>0</v>
      </c>
      <c r="AH383" s="32">
        <f t="shared" si="149"/>
        <v>0</v>
      </c>
      <c r="AR383" s="32">
        <f t="shared" si="150"/>
        <v>0</v>
      </c>
      <c r="AS383" s="32">
        <f t="shared" si="151"/>
        <v>0</v>
      </c>
      <c r="AT383" s="32">
        <f t="shared" si="152"/>
        <v>0</v>
      </c>
      <c r="AU383" s="32">
        <f t="shared" si="153"/>
        <v>0</v>
      </c>
      <c r="AX383" s="254">
        <f t="shared" si="154"/>
        <v>0</v>
      </c>
      <c r="AY383" s="254">
        <f t="shared" si="155"/>
        <v>0</v>
      </c>
      <c r="AZ383" s="32">
        <f t="shared" si="143"/>
        <v>0</v>
      </c>
      <c r="BB383" s="32">
        <f t="shared" si="160"/>
        <v>0</v>
      </c>
      <c r="BC383" s="341">
        <f t="shared" si="161"/>
        <v>0</v>
      </c>
      <c r="BD383" s="95">
        <f t="shared" si="156"/>
        <v>0</v>
      </c>
      <c r="BE383" s="95">
        <f t="shared" si="162"/>
        <v>0</v>
      </c>
      <c r="BF383" s="718">
        <f t="shared" si="144"/>
        <v>0</v>
      </c>
      <c r="BG383" s="79"/>
      <c r="BH383" s="9"/>
      <c r="BJ383" s="32">
        <f t="shared" si="163"/>
        <v>0</v>
      </c>
      <c r="BK383" s="32">
        <f t="shared" si="164"/>
        <v>1</v>
      </c>
      <c r="BL383" s="32">
        <f t="shared" si="165"/>
        <v>0</v>
      </c>
      <c r="BM383" s="32">
        <f t="shared" si="166"/>
        <v>0</v>
      </c>
      <c r="BN383" s="32">
        <f t="shared" si="167"/>
        <v>1</v>
      </c>
    </row>
    <row r="384" spans="1:66" x14ac:dyDescent="0.2">
      <c r="A384" s="323"/>
      <c r="B384" s="530"/>
      <c r="C384" s="247"/>
      <c r="D384" s="247" t="str">
        <f t="shared" si="157"/>
        <v/>
      </c>
      <c r="E384" s="320" t="str">
        <f t="shared" si="158"/>
        <v>&lt; Error</v>
      </c>
      <c r="F384" s="120">
        <f t="shared" si="140"/>
        <v>0</v>
      </c>
      <c r="G384" s="118">
        <f t="shared" si="141"/>
        <v>372</v>
      </c>
      <c r="H384" s="117"/>
      <c r="I384" s="292"/>
      <c r="J384" s="87"/>
      <c r="K384" s="294"/>
      <c r="L384" s="293"/>
      <c r="M384" s="40"/>
      <c r="N384" s="77"/>
      <c r="O384" s="295"/>
      <c r="P384" s="88"/>
      <c r="Q384" s="88"/>
      <c r="R384" s="104"/>
      <c r="S384" s="730"/>
      <c r="T384" s="88"/>
      <c r="U384" s="88"/>
      <c r="V384" s="88"/>
      <c r="W384" s="89"/>
      <c r="X384" s="87"/>
      <c r="Y384" s="77"/>
      <c r="Z384" s="90"/>
      <c r="AA384" s="96">
        <f t="shared" si="145"/>
        <v>372</v>
      </c>
      <c r="AB384" s="505">
        <f t="shared" si="159"/>
        <v>0</v>
      </c>
      <c r="AC384" s="500">
        <f t="shared" si="146"/>
        <v>0</v>
      </c>
      <c r="AD384" s="159">
        <f t="shared" si="142"/>
        <v>0</v>
      </c>
      <c r="AE384" s="8"/>
      <c r="AF384" s="870" t="str">
        <f t="shared" si="147"/>
        <v xml:space="preserve"> </v>
      </c>
      <c r="AG384" s="32">
        <f t="shared" si="148"/>
        <v>0</v>
      </c>
      <c r="AH384" s="32">
        <f t="shared" si="149"/>
        <v>0</v>
      </c>
      <c r="AR384" s="32">
        <f t="shared" si="150"/>
        <v>0</v>
      </c>
      <c r="AS384" s="32">
        <f t="shared" si="151"/>
        <v>0</v>
      </c>
      <c r="AT384" s="32">
        <f t="shared" si="152"/>
        <v>0</v>
      </c>
      <c r="AU384" s="32">
        <f t="shared" si="153"/>
        <v>0</v>
      </c>
      <c r="AX384" s="254">
        <f t="shared" si="154"/>
        <v>0</v>
      </c>
      <c r="AY384" s="254">
        <f t="shared" si="155"/>
        <v>0</v>
      </c>
      <c r="AZ384" s="32">
        <f t="shared" si="143"/>
        <v>0</v>
      </c>
      <c r="BB384" s="32">
        <f t="shared" si="160"/>
        <v>0</v>
      </c>
      <c r="BC384" s="341">
        <f t="shared" si="161"/>
        <v>0</v>
      </c>
      <c r="BD384" s="95">
        <f t="shared" si="156"/>
        <v>0</v>
      </c>
      <c r="BE384" s="95">
        <f t="shared" si="162"/>
        <v>0</v>
      </c>
      <c r="BF384" s="718">
        <f t="shared" si="144"/>
        <v>0</v>
      </c>
      <c r="BG384" s="79"/>
      <c r="BH384" s="9"/>
      <c r="BJ384" s="32">
        <f t="shared" si="163"/>
        <v>0</v>
      </c>
      <c r="BK384" s="32">
        <f t="shared" si="164"/>
        <v>1</v>
      </c>
      <c r="BL384" s="32">
        <f t="shared" si="165"/>
        <v>0</v>
      </c>
      <c r="BM384" s="32">
        <f t="shared" si="166"/>
        <v>0</v>
      </c>
      <c r="BN384" s="32">
        <f t="shared" si="167"/>
        <v>1</v>
      </c>
    </row>
    <row r="385" spans="1:66" x14ac:dyDescent="0.2">
      <c r="A385" s="323"/>
      <c r="B385" s="530"/>
      <c r="C385" s="247"/>
      <c r="D385" s="247" t="str">
        <f t="shared" si="157"/>
        <v/>
      </c>
      <c r="E385" s="320" t="str">
        <f t="shared" si="158"/>
        <v>&lt; Error</v>
      </c>
      <c r="F385" s="120">
        <f t="shared" si="140"/>
        <v>0</v>
      </c>
      <c r="G385" s="118">
        <f t="shared" si="141"/>
        <v>373</v>
      </c>
      <c r="H385" s="117"/>
      <c r="I385" s="292"/>
      <c r="J385" s="87"/>
      <c r="K385" s="294"/>
      <c r="L385" s="293"/>
      <c r="M385" s="40"/>
      <c r="N385" s="77"/>
      <c r="O385" s="295"/>
      <c r="P385" s="88"/>
      <c r="Q385" s="88"/>
      <c r="R385" s="104"/>
      <c r="S385" s="730"/>
      <c r="T385" s="88"/>
      <c r="U385" s="88"/>
      <c r="V385" s="88"/>
      <c r="W385" s="89"/>
      <c r="X385" s="87"/>
      <c r="Y385" s="77"/>
      <c r="Z385" s="90"/>
      <c r="AA385" s="96">
        <f t="shared" si="145"/>
        <v>373</v>
      </c>
      <c r="AB385" s="505">
        <f t="shared" si="159"/>
        <v>0</v>
      </c>
      <c r="AC385" s="500">
        <f t="shared" si="146"/>
        <v>0</v>
      </c>
      <c r="AD385" s="159">
        <f t="shared" si="142"/>
        <v>0</v>
      </c>
      <c r="AE385" s="8"/>
      <c r="AF385" s="870" t="str">
        <f t="shared" si="147"/>
        <v xml:space="preserve"> </v>
      </c>
      <c r="AG385" s="32">
        <f t="shared" si="148"/>
        <v>0</v>
      </c>
      <c r="AH385" s="32">
        <f t="shared" si="149"/>
        <v>0</v>
      </c>
      <c r="AR385" s="32">
        <f t="shared" si="150"/>
        <v>0</v>
      </c>
      <c r="AS385" s="32">
        <f t="shared" si="151"/>
        <v>0</v>
      </c>
      <c r="AT385" s="32">
        <f t="shared" si="152"/>
        <v>0</v>
      </c>
      <c r="AU385" s="32">
        <f t="shared" si="153"/>
        <v>0</v>
      </c>
      <c r="AX385" s="254">
        <f t="shared" si="154"/>
        <v>0</v>
      </c>
      <c r="AY385" s="254">
        <f t="shared" si="155"/>
        <v>0</v>
      </c>
      <c r="AZ385" s="32">
        <f t="shared" si="143"/>
        <v>0</v>
      </c>
      <c r="BB385" s="32">
        <f t="shared" si="160"/>
        <v>0</v>
      </c>
      <c r="BC385" s="341">
        <f t="shared" si="161"/>
        <v>0</v>
      </c>
      <c r="BD385" s="95">
        <f t="shared" si="156"/>
        <v>0</v>
      </c>
      <c r="BE385" s="95">
        <f t="shared" si="162"/>
        <v>0</v>
      </c>
      <c r="BF385" s="718">
        <f t="shared" si="144"/>
        <v>0</v>
      </c>
      <c r="BG385" s="79"/>
      <c r="BH385" s="9"/>
      <c r="BJ385" s="32">
        <f t="shared" si="163"/>
        <v>0</v>
      </c>
      <c r="BK385" s="32">
        <f t="shared" si="164"/>
        <v>1</v>
      </c>
      <c r="BL385" s="32">
        <f t="shared" si="165"/>
        <v>0</v>
      </c>
      <c r="BM385" s="32">
        <f t="shared" si="166"/>
        <v>0</v>
      </c>
      <c r="BN385" s="32">
        <f t="shared" si="167"/>
        <v>1</v>
      </c>
    </row>
    <row r="386" spans="1:66" x14ac:dyDescent="0.2">
      <c r="A386" s="323"/>
      <c r="B386" s="530"/>
      <c r="C386" s="247"/>
      <c r="D386" s="247" t="str">
        <f t="shared" si="157"/>
        <v/>
      </c>
      <c r="E386" s="320" t="str">
        <f t="shared" si="158"/>
        <v>&lt; Error</v>
      </c>
      <c r="F386" s="120">
        <f t="shared" si="140"/>
        <v>0</v>
      </c>
      <c r="G386" s="118">
        <f t="shared" si="141"/>
        <v>374</v>
      </c>
      <c r="H386" s="117"/>
      <c r="I386" s="292"/>
      <c r="J386" s="87"/>
      <c r="K386" s="294"/>
      <c r="L386" s="293"/>
      <c r="M386" s="40"/>
      <c r="N386" s="77"/>
      <c r="O386" s="295"/>
      <c r="P386" s="88"/>
      <c r="Q386" s="88"/>
      <c r="R386" s="104"/>
      <c r="S386" s="730"/>
      <c r="T386" s="88"/>
      <c r="U386" s="88"/>
      <c r="V386" s="88"/>
      <c r="W386" s="89"/>
      <c r="X386" s="87"/>
      <c r="Y386" s="77"/>
      <c r="Z386" s="90"/>
      <c r="AA386" s="96">
        <f t="shared" si="145"/>
        <v>374</v>
      </c>
      <c r="AB386" s="505">
        <f t="shared" si="159"/>
        <v>0</v>
      </c>
      <c r="AC386" s="500">
        <f t="shared" si="146"/>
        <v>0</v>
      </c>
      <c r="AD386" s="159">
        <f t="shared" si="142"/>
        <v>0</v>
      </c>
      <c r="AE386" s="8"/>
      <c r="AF386" s="870" t="str">
        <f t="shared" si="147"/>
        <v xml:space="preserve"> </v>
      </c>
      <c r="AG386" s="32">
        <f t="shared" si="148"/>
        <v>0</v>
      </c>
      <c r="AH386" s="32">
        <f t="shared" si="149"/>
        <v>0</v>
      </c>
      <c r="AR386" s="32">
        <f t="shared" si="150"/>
        <v>0</v>
      </c>
      <c r="AS386" s="32">
        <f t="shared" si="151"/>
        <v>0</v>
      </c>
      <c r="AT386" s="32">
        <f t="shared" si="152"/>
        <v>0</v>
      </c>
      <c r="AU386" s="32">
        <f t="shared" si="153"/>
        <v>0</v>
      </c>
      <c r="AX386" s="254">
        <f t="shared" si="154"/>
        <v>0</v>
      </c>
      <c r="AY386" s="254">
        <f t="shared" si="155"/>
        <v>0</v>
      </c>
      <c r="AZ386" s="32">
        <f t="shared" si="143"/>
        <v>0</v>
      </c>
      <c r="BB386" s="32">
        <f t="shared" si="160"/>
        <v>0</v>
      </c>
      <c r="BC386" s="341">
        <f t="shared" si="161"/>
        <v>0</v>
      </c>
      <c r="BD386" s="95">
        <f t="shared" si="156"/>
        <v>0</v>
      </c>
      <c r="BE386" s="95">
        <f t="shared" si="162"/>
        <v>0</v>
      </c>
      <c r="BF386" s="718">
        <f t="shared" si="144"/>
        <v>0</v>
      </c>
      <c r="BG386" s="79"/>
      <c r="BH386" s="9"/>
      <c r="BJ386" s="32">
        <f t="shared" si="163"/>
        <v>0</v>
      </c>
      <c r="BK386" s="32">
        <f t="shared" si="164"/>
        <v>1</v>
      </c>
      <c r="BL386" s="32">
        <f t="shared" si="165"/>
        <v>0</v>
      </c>
      <c r="BM386" s="32">
        <f t="shared" si="166"/>
        <v>0</v>
      </c>
      <c r="BN386" s="32">
        <f t="shared" si="167"/>
        <v>1</v>
      </c>
    </row>
    <row r="387" spans="1:66" x14ac:dyDescent="0.2">
      <c r="A387" s="323"/>
      <c r="B387" s="530"/>
      <c r="C387" s="247"/>
      <c r="D387" s="247" t="str">
        <f t="shared" si="157"/>
        <v/>
      </c>
      <c r="E387" s="320" t="str">
        <f t="shared" si="158"/>
        <v>&lt; Error</v>
      </c>
      <c r="F387" s="120">
        <f t="shared" si="140"/>
        <v>0</v>
      </c>
      <c r="G387" s="118">
        <f t="shared" si="141"/>
        <v>375</v>
      </c>
      <c r="H387" s="117"/>
      <c r="I387" s="292"/>
      <c r="J387" s="87"/>
      <c r="K387" s="294"/>
      <c r="L387" s="293"/>
      <c r="M387" s="40"/>
      <c r="N387" s="77"/>
      <c r="O387" s="295"/>
      <c r="P387" s="88"/>
      <c r="Q387" s="88"/>
      <c r="R387" s="104"/>
      <c r="S387" s="730"/>
      <c r="T387" s="88"/>
      <c r="U387" s="88"/>
      <c r="V387" s="88"/>
      <c r="W387" s="89"/>
      <c r="X387" s="87"/>
      <c r="Y387" s="77"/>
      <c r="Z387" s="90"/>
      <c r="AA387" s="96">
        <f t="shared" si="145"/>
        <v>375</v>
      </c>
      <c r="AB387" s="505">
        <f t="shared" si="159"/>
        <v>0</v>
      </c>
      <c r="AC387" s="500">
        <f t="shared" si="146"/>
        <v>0</v>
      </c>
      <c r="AD387" s="159">
        <f t="shared" si="142"/>
        <v>0</v>
      </c>
      <c r="AE387" s="8"/>
      <c r="AF387" s="870" t="str">
        <f t="shared" si="147"/>
        <v xml:space="preserve"> </v>
      </c>
      <c r="AG387" s="32">
        <f t="shared" si="148"/>
        <v>0</v>
      </c>
      <c r="AH387" s="32">
        <f t="shared" si="149"/>
        <v>0</v>
      </c>
      <c r="AR387" s="32">
        <f t="shared" si="150"/>
        <v>0</v>
      </c>
      <c r="AS387" s="32">
        <f t="shared" si="151"/>
        <v>0</v>
      </c>
      <c r="AT387" s="32">
        <f t="shared" si="152"/>
        <v>0</v>
      </c>
      <c r="AU387" s="32">
        <f t="shared" si="153"/>
        <v>0</v>
      </c>
      <c r="AX387" s="254">
        <f t="shared" si="154"/>
        <v>0</v>
      </c>
      <c r="AY387" s="254">
        <f t="shared" si="155"/>
        <v>0</v>
      </c>
      <c r="AZ387" s="32">
        <f t="shared" si="143"/>
        <v>0</v>
      </c>
      <c r="BB387" s="32">
        <f t="shared" si="160"/>
        <v>0</v>
      </c>
      <c r="BC387" s="341">
        <f t="shared" si="161"/>
        <v>0</v>
      </c>
      <c r="BD387" s="95">
        <f t="shared" si="156"/>
        <v>0</v>
      </c>
      <c r="BE387" s="95">
        <f t="shared" si="162"/>
        <v>0</v>
      </c>
      <c r="BF387" s="718">
        <f t="shared" si="144"/>
        <v>0</v>
      </c>
      <c r="BG387" s="79"/>
      <c r="BH387" s="9"/>
      <c r="BJ387" s="32">
        <f t="shared" si="163"/>
        <v>0</v>
      </c>
      <c r="BK387" s="32">
        <f t="shared" si="164"/>
        <v>1</v>
      </c>
      <c r="BL387" s="32">
        <f t="shared" si="165"/>
        <v>0</v>
      </c>
      <c r="BM387" s="32">
        <f t="shared" si="166"/>
        <v>0</v>
      </c>
      <c r="BN387" s="32">
        <f t="shared" si="167"/>
        <v>1</v>
      </c>
    </row>
    <row r="388" spans="1:66" x14ac:dyDescent="0.2">
      <c r="A388" s="323"/>
      <c r="B388" s="530"/>
      <c r="C388" s="247"/>
      <c r="D388" s="247" t="str">
        <f t="shared" si="157"/>
        <v/>
      </c>
      <c r="E388" s="320" t="str">
        <f t="shared" si="158"/>
        <v>&lt; Error</v>
      </c>
      <c r="F388" s="120">
        <f t="shared" si="140"/>
        <v>0</v>
      </c>
      <c r="G388" s="118">
        <f t="shared" si="141"/>
        <v>376</v>
      </c>
      <c r="H388" s="117"/>
      <c r="I388" s="292"/>
      <c r="J388" s="87"/>
      <c r="K388" s="294"/>
      <c r="L388" s="293"/>
      <c r="M388" s="40"/>
      <c r="N388" s="77"/>
      <c r="O388" s="295"/>
      <c r="P388" s="88"/>
      <c r="Q388" s="88"/>
      <c r="R388" s="104"/>
      <c r="S388" s="730"/>
      <c r="T388" s="88"/>
      <c r="U388" s="88"/>
      <c r="V388" s="88"/>
      <c r="W388" s="89"/>
      <c r="X388" s="87"/>
      <c r="Y388" s="77"/>
      <c r="Z388" s="90"/>
      <c r="AA388" s="96">
        <f t="shared" si="145"/>
        <v>376</v>
      </c>
      <c r="AB388" s="505">
        <f t="shared" si="159"/>
        <v>0</v>
      </c>
      <c r="AC388" s="500">
        <f t="shared" si="146"/>
        <v>0</v>
      </c>
      <c r="AD388" s="159">
        <f t="shared" si="142"/>
        <v>0</v>
      </c>
      <c r="AE388" s="8"/>
      <c r="AF388" s="870" t="str">
        <f t="shared" si="147"/>
        <v xml:space="preserve"> </v>
      </c>
      <c r="AG388" s="32">
        <f t="shared" si="148"/>
        <v>0</v>
      </c>
      <c r="AH388" s="32">
        <f t="shared" si="149"/>
        <v>0</v>
      </c>
      <c r="AR388" s="32">
        <f t="shared" si="150"/>
        <v>0</v>
      </c>
      <c r="AS388" s="32">
        <f t="shared" si="151"/>
        <v>0</v>
      </c>
      <c r="AT388" s="32">
        <f t="shared" si="152"/>
        <v>0</v>
      </c>
      <c r="AU388" s="32">
        <f t="shared" si="153"/>
        <v>0</v>
      </c>
      <c r="AX388" s="254">
        <f t="shared" si="154"/>
        <v>0</v>
      </c>
      <c r="AY388" s="254">
        <f t="shared" si="155"/>
        <v>0</v>
      </c>
      <c r="AZ388" s="32">
        <f t="shared" si="143"/>
        <v>0</v>
      </c>
      <c r="BB388" s="32">
        <f t="shared" si="160"/>
        <v>0</v>
      </c>
      <c r="BC388" s="341">
        <f t="shared" si="161"/>
        <v>0</v>
      </c>
      <c r="BD388" s="95">
        <f t="shared" si="156"/>
        <v>0</v>
      </c>
      <c r="BE388" s="95">
        <f t="shared" si="162"/>
        <v>0</v>
      </c>
      <c r="BF388" s="718">
        <f t="shared" si="144"/>
        <v>0</v>
      </c>
      <c r="BG388" s="79"/>
      <c r="BH388" s="9"/>
      <c r="BJ388" s="32">
        <f t="shared" si="163"/>
        <v>0</v>
      </c>
      <c r="BK388" s="32">
        <f t="shared" si="164"/>
        <v>1</v>
      </c>
      <c r="BL388" s="32">
        <f t="shared" si="165"/>
        <v>0</v>
      </c>
      <c r="BM388" s="32">
        <f t="shared" si="166"/>
        <v>0</v>
      </c>
      <c r="BN388" s="32">
        <f t="shared" si="167"/>
        <v>1</v>
      </c>
    </row>
    <row r="389" spans="1:66" x14ac:dyDescent="0.2">
      <c r="A389" s="323"/>
      <c r="B389" s="530"/>
      <c r="C389" s="247"/>
      <c r="D389" s="247" t="str">
        <f t="shared" si="157"/>
        <v/>
      </c>
      <c r="E389" s="320" t="str">
        <f t="shared" si="158"/>
        <v>&lt; Error</v>
      </c>
      <c r="F389" s="120">
        <f t="shared" si="140"/>
        <v>0</v>
      </c>
      <c r="G389" s="118">
        <f t="shared" si="141"/>
        <v>377</v>
      </c>
      <c r="H389" s="117"/>
      <c r="I389" s="292"/>
      <c r="J389" s="87"/>
      <c r="K389" s="294"/>
      <c r="L389" s="293"/>
      <c r="M389" s="40"/>
      <c r="N389" s="77"/>
      <c r="O389" s="295"/>
      <c r="P389" s="88"/>
      <c r="Q389" s="88"/>
      <c r="R389" s="104"/>
      <c r="S389" s="730"/>
      <c r="T389" s="88"/>
      <c r="U389" s="88"/>
      <c r="V389" s="88"/>
      <c r="W389" s="89"/>
      <c r="X389" s="87"/>
      <c r="Y389" s="77"/>
      <c r="Z389" s="90"/>
      <c r="AA389" s="96">
        <f t="shared" si="145"/>
        <v>377</v>
      </c>
      <c r="AB389" s="505">
        <f t="shared" si="159"/>
        <v>0</v>
      </c>
      <c r="AC389" s="500">
        <f t="shared" si="146"/>
        <v>0</v>
      </c>
      <c r="AD389" s="159">
        <f t="shared" si="142"/>
        <v>0</v>
      </c>
      <c r="AE389" s="8"/>
      <c r="AF389" s="870" t="str">
        <f t="shared" si="147"/>
        <v xml:space="preserve"> </v>
      </c>
      <c r="AG389" s="32">
        <f t="shared" si="148"/>
        <v>0</v>
      </c>
      <c r="AH389" s="32">
        <f t="shared" si="149"/>
        <v>0</v>
      </c>
      <c r="AR389" s="32">
        <f t="shared" si="150"/>
        <v>0</v>
      </c>
      <c r="AS389" s="32">
        <f t="shared" si="151"/>
        <v>0</v>
      </c>
      <c r="AT389" s="32">
        <f t="shared" si="152"/>
        <v>0</v>
      </c>
      <c r="AU389" s="32">
        <f t="shared" si="153"/>
        <v>0</v>
      </c>
      <c r="AX389" s="254">
        <f t="shared" si="154"/>
        <v>0</v>
      </c>
      <c r="AY389" s="254">
        <f t="shared" si="155"/>
        <v>0</v>
      </c>
      <c r="AZ389" s="32">
        <f t="shared" si="143"/>
        <v>0</v>
      </c>
      <c r="BB389" s="32">
        <f t="shared" si="160"/>
        <v>0</v>
      </c>
      <c r="BC389" s="341">
        <f t="shared" si="161"/>
        <v>0</v>
      </c>
      <c r="BD389" s="95">
        <f t="shared" si="156"/>
        <v>0</v>
      </c>
      <c r="BE389" s="95">
        <f t="shared" si="162"/>
        <v>0</v>
      </c>
      <c r="BF389" s="718">
        <f t="shared" si="144"/>
        <v>0</v>
      </c>
      <c r="BG389" s="79"/>
      <c r="BH389" s="9"/>
      <c r="BJ389" s="32">
        <f t="shared" si="163"/>
        <v>0</v>
      </c>
      <c r="BK389" s="32">
        <f t="shared" si="164"/>
        <v>1</v>
      </c>
      <c r="BL389" s="32">
        <f t="shared" si="165"/>
        <v>0</v>
      </c>
      <c r="BM389" s="32">
        <f t="shared" si="166"/>
        <v>0</v>
      </c>
      <c r="BN389" s="32">
        <f t="shared" si="167"/>
        <v>1</v>
      </c>
    </row>
    <row r="390" spans="1:66" x14ac:dyDescent="0.2">
      <c r="A390" s="323"/>
      <c r="B390" s="530"/>
      <c r="C390" s="247"/>
      <c r="D390" s="247" t="str">
        <f t="shared" si="157"/>
        <v/>
      </c>
      <c r="E390" s="320" t="str">
        <f t="shared" si="158"/>
        <v>&lt; Error</v>
      </c>
      <c r="F390" s="120">
        <f t="shared" si="140"/>
        <v>0</v>
      </c>
      <c r="G390" s="118">
        <f t="shared" si="141"/>
        <v>378</v>
      </c>
      <c r="H390" s="117"/>
      <c r="I390" s="292"/>
      <c r="J390" s="87"/>
      <c r="K390" s="294"/>
      <c r="L390" s="293"/>
      <c r="M390" s="40"/>
      <c r="N390" s="77"/>
      <c r="O390" s="295"/>
      <c r="P390" s="88"/>
      <c r="Q390" s="88"/>
      <c r="R390" s="104"/>
      <c r="S390" s="730"/>
      <c r="T390" s="88"/>
      <c r="U390" s="88"/>
      <c r="V390" s="88"/>
      <c r="W390" s="89"/>
      <c r="X390" s="87"/>
      <c r="Y390" s="77"/>
      <c r="Z390" s="90"/>
      <c r="AA390" s="96">
        <f t="shared" si="145"/>
        <v>378</v>
      </c>
      <c r="AB390" s="505">
        <f t="shared" si="159"/>
        <v>0</v>
      </c>
      <c r="AC390" s="500">
        <f t="shared" si="146"/>
        <v>0</v>
      </c>
      <c r="AD390" s="159">
        <f t="shared" si="142"/>
        <v>0</v>
      </c>
      <c r="AE390" s="8"/>
      <c r="AF390" s="870" t="str">
        <f t="shared" si="147"/>
        <v xml:space="preserve"> </v>
      </c>
      <c r="AG390" s="32">
        <f t="shared" si="148"/>
        <v>0</v>
      </c>
      <c r="AH390" s="32">
        <f t="shared" si="149"/>
        <v>0</v>
      </c>
      <c r="AR390" s="32">
        <f t="shared" si="150"/>
        <v>0</v>
      </c>
      <c r="AS390" s="32">
        <f t="shared" si="151"/>
        <v>0</v>
      </c>
      <c r="AT390" s="32">
        <f t="shared" si="152"/>
        <v>0</v>
      </c>
      <c r="AU390" s="32">
        <f t="shared" si="153"/>
        <v>0</v>
      </c>
      <c r="AX390" s="254">
        <f t="shared" si="154"/>
        <v>0</v>
      </c>
      <c r="AY390" s="254">
        <f t="shared" si="155"/>
        <v>0</v>
      </c>
      <c r="AZ390" s="32">
        <f t="shared" si="143"/>
        <v>0</v>
      </c>
      <c r="BB390" s="32">
        <f t="shared" si="160"/>
        <v>0</v>
      </c>
      <c r="BC390" s="341">
        <f t="shared" si="161"/>
        <v>0</v>
      </c>
      <c r="BD390" s="95">
        <f t="shared" si="156"/>
        <v>0</v>
      </c>
      <c r="BE390" s="95">
        <f t="shared" si="162"/>
        <v>0</v>
      </c>
      <c r="BF390" s="718">
        <f t="shared" si="144"/>
        <v>0</v>
      </c>
      <c r="BG390" s="79"/>
      <c r="BH390" s="9"/>
      <c r="BJ390" s="32">
        <f t="shared" si="163"/>
        <v>0</v>
      </c>
      <c r="BK390" s="32">
        <f t="shared" si="164"/>
        <v>1</v>
      </c>
      <c r="BL390" s="32">
        <f t="shared" si="165"/>
        <v>0</v>
      </c>
      <c r="BM390" s="32">
        <f t="shared" si="166"/>
        <v>0</v>
      </c>
      <c r="BN390" s="32">
        <f t="shared" si="167"/>
        <v>1</v>
      </c>
    </row>
    <row r="391" spans="1:66" x14ac:dyDescent="0.2">
      <c r="A391" s="323"/>
      <c r="B391" s="530"/>
      <c r="C391" s="247"/>
      <c r="D391" s="247" t="str">
        <f t="shared" si="157"/>
        <v/>
      </c>
      <c r="E391" s="320" t="str">
        <f t="shared" si="158"/>
        <v>&lt; Error</v>
      </c>
      <c r="F391" s="120">
        <f t="shared" si="140"/>
        <v>0</v>
      </c>
      <c r="G391" s="118">
        <f t="shared" si="141"/>
        <v>379</v>
      </c>
      <c r="H391" s="117"/>
      <c r="I391" s="292"/>
      <c r="J391" s="87"/>
      <c r="K391" s="294"/>
      <c r="L391" s="293"/>
      <c r="M391" s="40"/>
      <c r="N391" s="77"/>
      <c r="O391" s="295"/>
      <c r="P391" s="88"/>
      <c r="Q391" s="88"/>
      <c r="R391" s="104"/>
      <c r="S391" s="730"/>
      <c r="T391" s="88"/>
      <c r="U391" s="88"/>
      <c r="V391" s="88"/>
      <c r="W391" s="89"/>
      <c r="X391" s="87"/>
      <c r="Y391" s="77"/>
      <c r="Z391" s="90"/>
      <c r="AA391" s="96">
        <f t="shared" si="145"/>
        <v>379</v>
      </c>
      <c r="AB391" s="505">
        <f t="shared" si="159"/>
        <v>0</v>
      </c>
      <c r="AC391" s="500">
        <f t="shared" si="146"/>
        <v>0</v>
      </c>
      <c r="AD391" s="159">
        <f t="shared" si="142"/>
        <v>0</v>
      </c>
      <c r="AE391" s="8"/>
      <c r="AF391" s="870" t="str">
        <f t="shared" si="147"/>
        <v xml:space="preserve"> </v>
      </c>
      <c r="AG391" s="32">
        <f t="shared" si="148"/>
        <v>0</v>
      </c>
      <c r="AH391" s="32">
        <f t="shared" si="149"/>
        <v>0</v>
      </c>
      <c r="AR391" s="32">
        <f t="shared" si="150"/>
        <v>0</v>
      </c>
      <c r="AS391" s="32">
        <f t="shared" si="151"/>
        <v>0</v>
      </c>
      <c r="AT391" s="32">
        <f t="shared" si="152"/>
        <v>0</v>
      </c>
      <c r="AU391" s="32">
        <f t="shared" si="153"/>
        <v>0</v>
      </c>
      <c r="AX391" s="254">
        <f t="shared" si="154"/>
        <v>0</v>
      </c>
      <c r="AY391" s="254">
        <f t="shared" si="155"/>
        <v>0</v>
      </c>
      <c r="AZ391" s="32">
        <f t="shared" si="143"/>
        <v>0</v>
      </c>
      <c r="BB391" s="32">
        <f t="shared" si="160"/>
        <v>0</v>
      </c>
      <c r="BC391" s="341">
        <f t="shared" si="161"/>
        <v>0</v>
      </c>
      <c r="BD391" s="95">
        <f t="shared" si="156"/>
        <v>0</v>
      </c>
      <c r="BE391" s="95">
        <f t="shared" si="162"/>
        <v>0</v>
      </c>
      <c r="BF391" s="718">
        <f t="shared" si="144"/>
        <v>0</v>
      </c>
      <c r="BG391" s="79"/>
      <c r="BH391" s="9"/>
      <c r="BJ391" s="32">
        <f t="shared" si="163"/>
        <v>0</v>
      </c>
      <c r="BK391" s="32">
        <f t="shared" si="164"/>
        <v>1</v>
      </c>
      <c r="BL391" s="32">
        <f t="shared" si="165"/>
        <v>0</v>
      </c>
      <c r="BM391" s="32">
        <f t="shared" si="166"/>
        <v>0</v>
      </c>
      <c r="BN391" s="32">
        <f t="shared" si="167"/>
        <v>1</v>
      </c>
    </row>
    <row r="392" spans="1:66" x14ac:dyDescent="0.2">
      <c r="A392" s="323"/>
      <c r="B392" s="530"/>
      <c r="C392" s="247"/>
      <c r="D392" s="247" t="str">
        <f t="shared" si="157"/>
        <v/>
      </c>
      <c r="E392" s="320" t="str">
        <f t="shared" si="158"/>
        <v>&lt; Error</v>
      </c>
      <c r="F392" s="120">
        <f t="shared" si="140"/>
        <v>0</v>
      </c>
      <c r="G392" s="118">
        <f t="shared" si="141"/>
        <v>380</v>
      </c>
      <c r="H392" s="117"/>
      <c r="I392" s="292"/>
      <c r="J392" s="87"/>
      <c r="K392" s="294"/>
      <c r="L392" s="293"/>
      <c r="M392" s="40"/>
      <c r="N392" s="77"/>
      <c r="O392" s="295"/>
      <c r="P392" s="88"/>
      <c r="Q392" s="88"/>
      <c r="R392" s="104"/>
      <c r="S392" s="730"/>
      <c r="T392" s="88"/>
      <c r="U392" s="88"/>
      <c r="V392" s="88"/>
      <c r="W392" s="89"/>
      <c r="X392" s="87"/>
      <c r="Y392" s="77"/>
      <c r="Z392" s="90"/>
      <c r="AA392" s="96">
        <f t="shared" si="145"/>
        <v>380</v>
      </c>
      <c r="AB392" s="505">
        <f t="shared" si="159"/>
        <v>0</v>
      </c>
      <c r="AC392" s="500">
        <f t="shared" si="146"/>
        <v>0</v>
      </c>
      <c r="AD392" s="159">
        <f t="shared" si="142"/>
        <v>0</v>
      </c>
      <c r="AE392" s="8"/>
      <c r="AF392" s="870" t="str">
        <f t="shared" si="147"/>
        <v xml:space="preserve"> </v>
      </c>
      <c r="AG392" s="32">
        <f t="shared" si="148"/>
        <v>0</v>
      </c>
      <c r="AH392" s="32">
        <f t="shared" si="149"/>
        <v>0</v>
      </c>
      <c r="AR392" s="32">
        <f t="shared" si="150"/>
        <v>0</v>
      </c>
      <c r="AS392" s="32">
        <f t="shared" si="151"/>
        <v>0</v>
      </c>
      <c r="AT392" s="32">
        <f t="shared" si="152"/>
        <v>0</v>
      </c>
      <c r="AU392" s="32">
        <f t="shared" si="153"/>
        <v>0</v>
      </c>
      <c r="AX392" s="254">
        <f t="shared" si="154"/>
        <v>0</v>
      </c>
      <c r="AY392" s="254">
        <f t="shared" si="155"/>
        <v>0</v>
      </c>
      <c r="AZ392" s="32">
        <f t="shared" si="143"/>
        <v>0</v>
      </c>
      <c r="BB392" s="32">
        <f t="shared" si="160"/>
        <v>0</v>
      </c>
      <c r="BC392" s="341">
        <f t="shared" si="161"/>
        <v>0</v>
      </c>
      <c r="BD392" s="95">
        <f t="shared" si="156"/>
        <v>0</v>
      </c>
      <c r="BE392" s="95">
        <f t="shared" si="162"/>
        <v>0</v>
      </c>
      <c r="BF392" s="718">
        <f t="shared" si="144"/>
        <v>0</v>
      </c>
      <c r="BG392" s="79"/>
      <c r="BH392" s="9"/>
      <c r="BJ392" s="32">
        <f t="shared" si="163"/>
        <v>0</v>
      </c>
      <c r="BK392" s="32">
        <f t="shared" si="164"/>
        <v>1</v>
      </c>
      <c r="BL392" s="32">
        <f t="shared" si="165"/>
        <v>0</v>
      </c>
      <c r="BM392" s="32">
        <f t="shared" si="166"/>
        <v>0</v>
      </c>
      <c r="BN392" s="32">
        <f t="shared" si="167"/>
        <v>1</v>
      </c>
    </row>
    <row r="393" spans="1:66" x14ac:dyDescent="0.2">
      <c r="A393" s="323"/>
      <c r="B393" s="530"/>
      <c r="C393" s="247"/>
      <c r="D393" s="247" t="str">
        <f t="shared" si="157"/>
        <v/>
      </c>
      <c r="E393" s="320" t="str">
        <f t="shared" si="158"/>
        <v>&lt; Error</v>
      </c>
      <c r="F393" s="120">
        <f t="shared" si="140"/>
        <v>0</v>
      </c>
      <c r="G393" s="118">
        <f t="shared" si="141"/>
        <v>381</v>
      </c>
      <c r="H393" s="117"/>
      <c r="I393" s="292"/>
      <c r="J393" s="87"/>
      <c r="K393" s="294"/>
      <c r="L393" s="293"/>
      <c r="M393" s="40"/>
      <c r="N393" s="77"/>
      <c r="O393" s="295"/>
      <c r="P393" s="88"/>
      <c r="Q393" s="88"/>
      <c r="R393" s="104"/>
      <c r="S393" s="730"/>
      <c r="T393" s="88"/>
      <c r="U393" s="88"/>
      <c r="V393" s="88"/>
      <c r="W393" s="89"/>
      <c r="X393" s="87"/>
      <c r="Y393" s="77"/>
      <c r="Z393" s="90"/>
      <c r="AA393" s="96">
        <f t="shared" si="145"/>
        <v>381</v>
      </c>
      <c r="AB393" s="505">
        <f t="shared" si="159"/>
        <v>0</v>
      </c>
      <c r="AC393" s="500">
        <f t="shared" si="146"/>
        <v>0</v>
      </c>
      <c r="AD393" s="159">
        <f t="shared" si="142"/>
        <v>0</v>
      </c>
      <c r="AE393" s="8"/>
      <c r="AF393" s="870" t="str">
        <f t="shared" si="147"/>
        <v xml:space="preserve"> </v>
      </c>
      <c r="AG393" s="32">
        <f t="shared" si="148"/>
        <v>0</v>
      </c>
      <c r="AH393" s="32">
        <f t="shared" si="149"/>
        <v>0</v>
      </c>
      <c r="AR393" s="32">
        <f t="shared" si="150"/>
        <v>0</v>
      </c>
      <c r="AS393" s="32">
        <f t="shared" si="151"/>
        <v>0</v>
      </c>
      <c r="AT393" s="32">
        <f t="shared" si="152"/>
        <v>0</v>
      </c>
      <c r="AU393" s="32">
        <f t="shared" si="153"/>
        <v>0</v>
      </c>
      <c r="AX393" s="254">
        <f t="shared" si="154"/>
        <v>0</v>
      </c>
      <c r="AY393" s="254">
        <f t="shared" si="155"/>
        <v>0</v>
      </c>
      <c r="AZ393" s="32">
        <f t="shared" si="143"/>
        <v>0</v>
      </c>
      <c r="BB393" s="32">
        <f t="shared" si="160"/>
        <v>0</v>
      </c>
      <c r="BC393" s="341">
        <f t="shared" si="161"/>
        <v>0</v>
      </c>
      <c r="BD393" s="95">
        <f t="shared" si="156"/>
        <v>0</v>
      </c>
      <c r="BE393" s="95">
        <f t="shared" si="162"/>
        <v>0</v>
      </c>
      <c r="BF393" s="718">
        <f t="shared" si="144"/>
        <v>0</v>
      </c>
      <c r="BG393" s="79"/>
      <c r="BH393" s="9"/>
      <c r="BJ393" s="32">
        <f t="shared" si="163"/>
        <v>0</v>
      </c>
      <c r="BK393" s="32">
        <f t="shared" si="164"/>
        <v>1</v>
      </c>
      <c r="BL393" s="32">
        <f t="shared" si="165"/>
        <v>0</v>
      </c>
      <c r="BM393" s="32">
        <f t="shared" si="166"/>
        <v>0</v>
      </c>
      <c r="BN393" s="32">
        <f t="shared" si="167"/>
        <v>1</v>
      </c>
    </row>
    <row r="394" spans="1:66" x14ac:dyDescent="0.2">
      <c r="A394" s="323"/>
      <c r="B394" s="530"/>
      <c r="C394" s="247"/>
      <c r="D394" s="247" t="str">
        <f t="shared" si="157"/>
        <v/>
      </c>
      <c r="E394" s="320" t="str">
        <f t="shared" si="158"/>
        <v>&lt; Error</v>
      </c>
      <c r="F394" s="120">
        <f t="shared" si="140"/>
        <v>0</v>
      </c>
      <c r="G394" s="118">
        <f t="shared" si="141"/>
        <v>382</v>
      </c>
      <c r="H394" s="117"/>
      <c r="I394" s="292"/>
      <c r="J394" s="87"/>
      <c r="K394" s="294"/>
      <c r="L394" s="293"/>
      <c r="M394" s="40"/>
      <c r="N394" s="77"/>
      <c r="O394" s="295"/>
      <c r="P394" s="88"/>
      <c r="Q394" s="88"/>
      <c r="R394" s="104"/>
      <c r="S394" s="730"/>
      <c r="T394" s="88"/>
      <c r="U394" s="88"/>
      <c r="V394" s="88"/>
      <c r="W394" s="89"/>
      <c r="X394" s="87"/>
      <c r="Y394" s="77"/>
      <c r="Z394" s="90"/>
      <c r="AA394" s="96">
        <f t="shared" si="145"/>
        <v>382</v>
      </c>
      <c r="AB394" s="505">
        <f t="shared" si="159"/>
        <v>0</v>
      </c>
      <c r="AC394" s="500">
        <f t="shared" si="146"/>
        <v>0</v>
      </c>
      <c r="AD394" s="159">
        <f t="shared" si="142"/>
        <v>0</v>
      </c>
      <c r="AE394" s="8"/>
      <c r="AF394" s="870" t="str">
        <f t="shared" si="147"/>
        <v xml:space="preserve"> </v>
      </c>
      <c r="AG394" s="32">
        <f t="shared" si="148"/>
        <v>0</v>
      </c>
      <c r="AH394" s="32">
        <f t="shared" si="149"/>
        <v>0</v>
      </c>
      <c r="AR394" s="32">
        <f t="shared" si="150"/>
        <v>0</v>
      </c>
      <c r="AS394" s="32">
        <f t="shared" si="151"/>
        <v>0</v>
      </c>
      <c r="AT394" s="32">
        <f t="shared" si="152"/>
        <v>0</v>
      </c>
      <c r="AU394" s="32">
        <f t="shared" si="153"/>
        <v>0</v>
      </c>
      <c r="AX394" s="254">
        <f t="shared" si="154"/>
        <v>0</v>
      </c>
      <c r="AY394" s="254">
        <f t="shared" si="155"/>
        <v>0</v>
      </c>
      <c r="AZ394" s="32">
        <f t="shared" si="143"/>
        <v>0</v>
      </c>
      <c r="BB394" s="32">
        <f t="shared" si="160"/>
        <v>0</v>
      </c>
      <c r="BC394" s="341">
        <f t="shared" si="161"/>
        <v>0</v>
      </c>
      <c r="BD394" s="95">
        <f t="shared" si="156"/>
        <v>0</v>
      </c>
      <c r="BE394" s="95">
        <f t="shared" si="162"/>
        <v>0</v>
      </c>
      <c r="BF394" s="718">
        <f t="shared" si="144"/>
        <v>0</v>
      </c>
      <c r="BG394" s="79"/>
      <c r="BH394" s="9"/>
      <c r="BJ394" s="32">
        <f t="shared" si="163"/>
        <v>0</v>
      </c>
      <c r="BK394" s="32">
        <f t="shared" si="164"/>
        <v>1</v>
      </c>
      <c r="BL394" s="32">
        <f t="shared" si="165"/>
        <v>0</v>
      </c>
      <c r="BM394" s="32">
        <f t="shared" si="166"/>
        <v>0</v>
      </c>
      <c r="BN394" s="32">
        <f t="shared" si="167"/>
        <v>1</v>
      </c>
    </row>
    <row r="395" spans="1:66" x14ac:dyDescent="0.2">
      <c r="A395" s="323"/>
      <c r="B395" s="530"/>
      <c r="C395" s="247"/>
      <c r="D395" s="247" t="str">
        <f t="shared" si="157"/>
        <v/>
      </c>
      <c r="E395" s="320" t="str">
        <f t="shared" si="158"/>
        <v>&lt; Error</v>
      </c>
      <c r="F395" s="120">
        <f t="shared" si="140"/>
        <v>0</v>
      </c>
      <c r="G395" s="118">
        <f t="shared" si="141"/>
        <v>383</v>
      </c>
      <c r="H395" s="117"/>
      <c r="I395" s="292"/>
      <c r="J395" s="87"/>
      <c r="K395" s="294"/>
      <c r="L395" s="293"/>
      <c r="M395" s="40"/>
      <c r="N395" s="77"/>
      <c r="O395" s="295"/>
      <c r="P395" s="88"/>
      <c r="Q395" s="88"/>
      <c r="R395" s="104"/>
      <c r="S395" s="730"/>
      <c r="T395" s="88"/>
      <c r="U395" s="88"/>
      <c r="V395" s="88"/>
      <c r="W395" s="89"/>
      <c r="X395" s="87"/>
      <c r="Y395" s="77"/>
      <c r="Z395" s="90"/>
      <c r="AA395" s="96">
        <f t="shared" si="145"/>
        <v>383</v>
      </c>
      <c r="AB395" s="505">
        <f t="shared" si="159"/>
        <v>0</v>
      </c>
      <c r="AC395" s="500">
        <f t="shared" si="146"/>
        <v>0</v>
      </c>
      <c r="AD395" s="159">
        <f t="shared" si="142"/>
        <v>0</v>
      </c>
      <c r="AE395" s="8"/>
      <c r="AF395" s="870" t="str">
        <f t="shared" si="147"/>
        <v xml:space="preserve"> </v>
      </c>
      <c r="AG395" s="32">
        <f t="shared" si="148"/>
        <v>0</v>
      </c>
      <c r="AH395" s="32">
        <f t="shared" si="149"/>
        <v>0</v>
      </c>
      <c r="AR395" s="32">
        <f t="shared" si="150"/>
        <v>0</v>
      </c>
      <c r="AS395" s="32">
        <f t="shared" si="151"/>
        <v>0</v>
      </c>
      <c r="AT395" s="32">
        <f t="shared" si="152"/>
        <v>0</v>
      </c>
      <c r="AU395" s="32">
        <f t="shared" si="153"/>
        <v>0</v>
      </c>
      <c r="AX395" s="254">
        <f t="shared" si="154"/>
        <v>0</v>
      </c>
      <c r="AY395" s="254">
        <f t="shared" si="155"/>
        <v>0</v>
      </c>
      <c r="AZ395" s="32">
        <f t="shared" si="143"/>
        <v>0</v>
      </c>
      <c r="BB395" s="32">
        <f t="shared" si="160"/>
        <v>0</v>
      </c>
      <c r="BC395" s="341">
        <f t="shared" si="161"/>
        <v>0</v>
      </c>
      <c r="BD395" s="95">
        <f t="shared" si="156"/>
        <v>0</v>
      </c>
      <c r="BE395" s="95">
        <f t="shared" si="162"/>
        <v>0</v>
      </c>
      <c r="BF395" s="718">
        <f t="shared" si="144"/>
        <v>0</v>
      </c>
      <c r="BG395" s="79"/>
      <c r="BH395" s="9"/>
      <c r="BJ395" s="32">
        <f t="shared" si="163"/>
        <v>0</v>
      </c>
      <c r="BK395" s="32">
        <f t="shared" si="164"/>
        <v>1</v>
      </c>
      <c r="BL395" s="32">
        <f t="shared" si="165"/>
        <v>0</v>
      </c>
      <c r="BM395" s="32">
        <f t="shared" si="166"/>
        <v>0</v>
      </c>
      <c r="BN395" s="32">
        <f t="shared" si="167"/>
        <v>1</v>
      </c>
    </row>
    <row r="396" spans="1:66" x14ac:dyDescent="0.2">
      <c r="A396" s="323"/>
      <c r="B396" s="530"/>
      <c r="C396" s="247"/>
      <c r="D396" s="247" t="str">
        <f t="shared" si="157"/>
        <v/>
      </c>
      <c r="E396" s="320" t="str">
        <f t="shared" si="158"/>
        <v>&lt; Error</v>
      </c>
      <c r="F396" s="120">
        <f t="shared" si="140"/>
        <v>0</v>
      </c>
      <c r="G396" s="118">
        <f t="shared" si="141"/>
        <v>384</v>
      </c>
      <c r="H396" s="117"/>
      <c r="I396" s="292"/>
      <c r="J396" s="87"/>
      <c r="K396" s="294"/>
      <c r="L396" s="293"/>
      <c r="M396" s="40"/>
      <c r="N396" s="77"/>
      <c r="O396" s="295"/>
      <c r="P396" s="88"/>
      <c r="Q396" s="88"/>
      <c r="R396" s="104"/>
      <c r="S396" s="730"/>
      <c r="T396" s="88"/>
      <c r="U396" s="88"/>
      <c r="V396" s="88"/>
      <c r="W396" s="89"/>
      <c r="X396" s="87"/>
      <c r="Y396" s="77"/>
      <c r="Z396" s="90"/>
      <c r="AA396" s="96">
        <f t="shared" si="145"/>
        <v>384</v>
      </c>
      <c r="AB396" s="505">
        <f t="shared" si="159"/>
        <v>0</v>
      </c>
      <c r="AC396" s="500">
        <f t="shared" si="146"/>
        <v>0</v>
      </c>
      <c r="AD396" s="159">
        <f t="shared" si="142"/>
        <v>0</v>
      </c>
      <c r="AE396" s="8"/>
      <c r="AF396" s="870" t="str">
        <f t="shared" si="147"/>
        <v xml:space="preserve"> </v>
      </c>
      <c r="AG396" s="32">
        <f t="shared" si="148"/>
        <v>0</v>
      </c>
      <c r="AH396" s="32">
        <f t="shared" si="149"/>
        <v>0</v>
      </c>
      <c r="AR396" s="32">
        <f t="shared" si="150"/>
        <v>0</v>
      </c>
      <c r="AS396" s="32">
        <f t="shared" si="151"/>
        <v>0</v>
      </c>
      <c r="AT396" s="32">
        <f t="shared" si="152"/>
        <v>0</v>
      </c>
      <c r="AU396" s="32">
        <f t="shared" si="153"/>
        <v>0</v>
      </c>
      <c r="AX396" s="254">
        <f t="shared" si="154"/>
        <v>0</v>
      </c>
      <c r="AY396" s="254">
        <f t="shared" si="155"/>
        <v>0</v>
      </c>
      <c r="AZ396" s="32">
        <f t="shared" si="143"/>
        <v>0</v>
      </c>
      <c r="BB396" s="32">
        <f t="shared" si="160"/>
        <v>0</v>
      </c>
      <c r="BC396" s="341">
        <f t="shared" si="161"/>
        <v>0</v>
      </c>
      <c r="BD396" s="95">
        <f t="shared" si="156"/>
        <v>0</v>
      </c>
      <c r="BE396" s="95">
        <f t="shared" si="162"/>
        <v>0</v>
      </c>
      <c r="BF396" s="718">
        <f t="shared" si="144"/>
        <v>0</v>
      </c>
      <c r="BG396" s="79"/>
      <c r="BH396" s="9"/>
      <c r="BJ396" s="32">
        <f t="shared" si="163"/>
        <v>0</v>
      </c>
      <c r="BK396" s="32">
        <f t="shared" si="164"/>
        <v>1</v>
      </c>
      <c r="BL396" s="32">
        <f t="shared" si="165"/>
        <v>0</v>
      </c>
      <c r="BM396" s="32">
        <f t="shared" si="166"/>
        <v>0</v>
      </c>
      <c r="BN396" s="32">
        <f t="shared" si="167"/>
        <v>1</v>
      </c>
    </row>
    <row r="397" spans="1:66" x14ac:dyDescent="0.2">
      <c r="A397" s="323"/>
      <c r="B397" s="530"/>
      <c r="C397" s="247"/>
      <c r="D397" s="247" t="str">
        <f t="shared" si="157"/>
        <v/>
      </c>
      <c r="E397" s="320" t="str">
        <f t="shared" si="158"/>
        <v>&lt; Error</v>
      </c>
      <c r="F397" s="120">
        <f t="shared" ref="F397:F460" si="168">IF(ISBLANK(H397),0,VLOOKUP(TRIM(H397),AllVarieties,4,FALSE))</f>
        <v>0</v>
      </c>
      <c r="G397" s="118">
        <f t="shared" ref="G397:G460" si="169">ROW()-DPline</f>
        <v>385</v>
      </c>
      <c r="H397" s="117"/>
      <c r="I397" s="292"/>
      <c r="J397" s="87"/>
      <c r="K397" s="294"/>
      <c r="L397" s="293"/>
      <c r="M397" s="40"/>
      <c r="N397" s="77"/>
      <c r="O397" s="295"/>
      <c r="P397" s="88"/>
      <c r="Q397" s="88"/>
      <c r="R397" s="104"/>
      <c r="S397" s="730"/>
      <c r="T397" s="88"/>
      <c r="U397" s="88"/>
      <c r="V397" s="88"/>
      <c r="W397" s="89"/>
      <c r="X397" s="87"/>
      <c r="Y397" s="77"/>
      <c r="Z397" s="90"/>
      <c r="AA397" s="96">
        <f t="shared" si="145"/>
        <v>385</v>
      </c>
      <c r="AB397" s="505">
        <f t="shared" si="159"/>
        <v>0</v>
      </c>
      <c r="AC397" s="500">
        <f t="shared" si="146"/>
        <v>0</v>
      </c>
      <c r="AD397" s="159">
        <f t="shared" ref="AD397:AD460" si="170">+AC397*PDArate</f>
        <v>0</v>
      </c>
      <c r="AE397" s="8"/>
      <c r="AF397" s="870" t="str">
        <f t="shared" si="147"/>
        <v xml:space="preserve"> </v>
      </c>
      <c r="AG397" s="32">
        <f t="shared" si="148"/>
        <v>0</v>
      </c>
      <c r="AH397" s="32">
        <f t="shared" si="149"/>
        <v>0</v>
      </c>
      <c r="AR397" s="32">
        <f t="shared" si="150"/>
        <v>0</v>
      </c>
      <c r="AS397" s="32">
        <f t="shared" si="151"/>
        <v>0</v>
      </c>
      <c r="AT397" s="32">
        <f t="shared" si="152"/>
        <v>0</v>
      </c>
      <c r="AU397" s="32">
        <f t="shared" si="153"/>
        <v>0</v>
      </c>
      <c r="AX397" s="254">
        <f t="shared" si="154"/>
        <v>0</v>
      </c>
      <c r="AY397" s="254">
        <f t="shared" si="155"/>
        <v>0</v>
      </c>
      <c r="AZ397" s="32">
        <f t="shared" ref="AZ397:AZ460" si="171">IF(J397+K397 &gt; 0, 1, 0)</f>
        <v>0</v>
      </c>
      <c r="BB397" s="32">
        <f t="shared" si="160"/>
        <v>0</v>
      </c>
      <c r="BC397" s="341">
        <f t="shared" si="161"/>
        <v>0</v>
      </c>
      <c r="BD397" s="95">
        <f t="shared" si="156"/>
        <v>0</v>
      </c>
      <c r="BE397" s="95">
        <f t="shared" si="162"/>
        <v>0</v>
      </c>
      <c r="BF397" s="718">
        <f t="shared" ref="BF397:BF460" si="172">+BE397*PDArate</f>
        <v>0</v>
      </c>
      <c r="BG397" s="79"/>
      <c r="BH397" s="9"/>
      <c r="BJ397" s="32">
        <f t="shared" si="163"/>
        <v>0</v>
      </c>
      <c r="BK397" s="32">
        <f t="shared" si="164"/>
        <v>1</v>
      </c>
      <c r="BL397" s="32">
        <f t="shared" si="165"/>
        <v>0</v>
      </c>
      <c r="BM397" s="32">
        <f t="shared" si="166"/>
        <v>0</v>
      </c>
      <c r="BN397" s="32">
        <f t="shared" si="167"/>
        <v>1</v>
      </c>
    </row>
    <row r="398" spans="1:66" x14ac:dyDescent="0.2">
      <c r="A398" s="323"/>
      <c r="B398" s="530"/>
      <c r="C398" s="247"/>
      <c r="D398" s="247" t="str">
        <f t="shared" si="157"/>
        <v/>
      </c>
      <c r="E398" s="320" t="str">
        <f t="shared" si="158"/>
        <v>&lt; Error</v>
      </c>
      <c r="F398" s="120">
        <f t="shared" si="168"/>
        <v>0</v>
      </c>
      <c r="G398" s="118">
        <f t="shared" si="169"/>
        <v>386</v>
      </c>
      <c r="H398" s="117"/>
      <c r="I398" s="292"/>
      <c r="J398" s="87"/>
      <c r="K398" s="294"/>
      <c r="L398" s="293"/>
      <c r="M398" s="40"/>
      <c r="N398" s="77"/>
      <c r="O398" s="295"/>
      <c r="P398" s="88"/>
      <c r="Q398" s="88"/>
      <c r="R398" s="104"/>
      <c r="S398" s="730"/>
      <c r="T398" s="88"/>
      <c r="U398" s="88"/>
      <c r="V398" s="88"/>
      <c r="W398" s="89"/>
      <c r="X398" s="87"/>
      <c r="Y398" s="77"/>
      <c r="Z398" s="90"/>
      <c r="AA398" s="96">
        <f t="shared" ref="AA398:AA461" si="173">+G398</f>
        <v>386</v>
      </c>
      <c r="AB398" s="505">
        <f t="shared" si="159"/>
        <v>0</v>
      </c>
      <c r="AC398" s="500">
        <f t="shared" ref="AC398:AC461" si="174">+AX398+AY398</f>
        <v>0</v>
      </c>
      <c r="AD398" s="159">
        <f t="shared" si="170"/>
        <v>0</v>
      </c>
      <c r="AE398" s="8"/>
      <c r="AF398" s="870" t="str">
        <f t="shared" ref="AF398:AF461" si="175">IF(AG398+AH398=1,"Enter both columns 5 and 16.", " ")</f>
        <v xml:space="preserve"> </v>
      </c>
      <c r="AG398" s="32">
        <f t="shared" ref="AG398:AG461" si="176">IF(L398+M398+N398+O398+W398 &gt; 0, 1, 0)</f>
        <v>0</v>
      </c>
      <c r="AH398" s="32">
        <f t="shared" ref="AH398:AH461" si="177">IF(AX398 &gt; 0, 1, 0)</f>
        <v>0</v>
      </c>
      <c r="AR398" s="32">
        <f t="shared" ref="AR398:AR461" si="178">IF(ISNA(+F398), 1, 0)</f>
        <v>0</v>
      </c>
      <c r="AS398" s="32">
        <f t="shared" ref="AS398:AS461" si="179">IF(ISERR(+F398), 1, 0)</f>
        <v>0</v>
      </c>
      <c r="AT398" s="32">
        <f t="shared" ref="AT398:AT461" si="180">IF(ISERR(+AC398), 1, 0)</f>
        <v>0</v>
      </c>
      <c r="AU398" s="32">
        <f t="shared" ref="AU398:AU461" si="181">IF(ISERR(+AD398), 1, 0)</f>
        <v>0</v>
      </c>
      <c r="AX398" s="254">
        <f t="shared" ref="AX398:AX461" si="182">ROUND(L398,1)*W398</f>
        <v>0</v>
      </c>
      <c r="AY398" s="254">
        <f t="shared" ref="AY398:AY461" si="183">ROUND(X398,1)*Z398</f>
        <v>0</v>
      </c>
      <c r="AZ398" s="32">
        <f t="shared" si="171"/>
        <v>0</v>
      </c>
      <c r="BB398" s="32">
        <f t="shared" si="160"/>
        <v>0</v>
      </c>
      <c r="BC398" s="341">
        <f t="shared" si="161"/>
        <v>0</v>
      </c>
      <c r="BD398" s="95">
        <f t="shared" si="156"/>
        <v>0</v>
      </c>
      <c r="BE398" s="95">
        <f t="shared" si="162"/>
        <v>0</v>
      </c>
      <c r="BF398" s="718">
        <f t="shared" si="172"/>
        <v>0</v>
      </c>
      <c r="BG398" s="79"/>
      <c r="BH398" s="9"/>
      <c r="BJ398" s="32">
        <f t="shared" si="163"/>
        <v>0</v>
      </c>
      <c r="BK398" s="32">
        <f t="shared" si="164"/>
        <v>1</v>
      </c>
      <c r="BL398" s="32">
        <f t="shared" si="165"/>
        <v>0</v>
      </c>
      <c r="BM398" s="32">
        <f t="shared" si="166"/>
        <v>0</v>
      </c>
      <c r="BN398" s="32">
        <f t="shared" si="167"/>
        <v>1</v>
      </c>
    </row>
    <row r="399" spans="1:66" x14ac:dyDescent="0.2">
      <c r="A399" s="323"/>
      <c r="B399" s="530"/>
      <c r="C399" s="247"/>
      <c r="D399" s="247" t="str">
        <f t="shared" si="157"/>
        <v/>
      </c>
      <c r="E399" s="320" t="str">
        <f t="shared" si="158"/>
        <v>&lt; Error</v>
      </c>
      <c r="F399" s="120">
        <f t="shared" si="168"/>
        <v>0</v>
      </c>
      <c r="G399" s="118">
        <f t="shared" si="169"/>
        <v>387</v>
      </c>
      <c r="H399" s="117"/>
      <c r="I399" s="292"/>
      <c r="J399" s="87"/>
      <c r="K399" s="294"/>
      <c r="L399" s="293"/>
      <c r="M399" s="40"/>
      <c r="N399" s="77"/>
      <c r="O399" s="295"/>
      <c r="P399" s="88"/>
      <c r="Q399" s="88"/>
      <c r="R399" s="104"/>
      <c r="S399" s="730"/>
      <c r="T399" s="88"/>
      <c r="U399" s="88"/>
      <c r="V399" s="88"/>
      <c r="W399" s="89"/>
      <c r="X399" s="87"/>
      <c r="Y399" s="77"/>
      <c r="Z399" s="90"/>
      <c r="AA399" s="96">
        <f t="shared" si="173"/>
        <v>387</v>
      </c>
      <c r="AB399" s="505">
        <f t="shared" si="159"/>
        <v>0</v>
      </c>
      <c r="AC399" s="500">
        <f t="shared" si="174"/>
        <v>0</v>
      </c>
      <c r="AD399" s="159">
        <f t="shared" si="170"/>
        <v>0</v>
      </c>
      <c r="AE399" s="8"/>
      <c r="AF399" s="870" t="str">
        <f t="shared" si="175"/>
        <v xml:space="preserve"> </v>
      </c>
      <c r="AG399" s="32">
        <f t="shared" si="176"/>
        <v>0</v>
      </c>
      <c r="AH399" s="32">
        <f t="shared" si="177"/>
        <v>0</v>
      </c>
      <c r="AR399" s="32">
        <f t="shared" si="178"/>
        <v>0</v>
      </c>
      <c r="AS399" s="32">
        <f t="shared" si="179"/>
        <v>0</v>
      </c>
      <c r="AT399" s="32">
        <f t="shared" si="180"/>
        <v>0</v>
      </c>
      <c r="AU399" s="32">
        <f t="shared" si="181"/>
        <v>0</v>
      </c>
      <c r="AX399" s="254">
        <f t="shared" si="182"/>
        <v>0</v>
      </c>
      <c r="AY399" s="254">
        <f t="shared" si="183"/>
        <v>0</v>
      </c>
      <c r="AZ399" s="32">
        <f t="shared" si="171"/>
        <v>0</v>
      </c>
      <c r="BB399" s="32">
        <f t="shared" si="160"/>
        <v>0</v>
      </c>
      <c r="BC399" s="341">
        <f t="shared" si="161"/>
        <v>0</v>
      </c>
      <c r="BD399" s="95">
        <f t="shared" si="156"/>
        <v>0</v>
      </c>
      <c r="BE399" s="95">
        <f t="shared" si="162"/>
        <v>0</v>
      </c>
      <c r="BF399" s="718">
        <f t="shared" si="172"/>
        <v>0</v>
      </c>
      <c r="BG399" s="79"/>
      <c r="BH399" s="9"/>
      <c r="BJ399" s="32">
        <f t="shared" si="163"/>
        <v>0</v>
      </c>
      <c r="BK399" s="32">
        <f t="shared" si="164"/>
        <v>1</v>
      </c>
      <c r="BL399" s="32">
        <f t="shared" si="165"/>
        <v>0</v>
      </c>
      <c r="BM399" s="32">
        <f t="shared" si="166"/>
        <v>0</v>
      </c>
      <c r="BN399" s="32">
        <f t="shared" si="167"/>
        <v>1</v>
      </c>
    </row>
    <row r="400" spans="1:66" x14ac:dyDescent="0.2">
      <c r="A400" s="323"/>
      <c r="B400" s="530"/>
      <c r="C400" s="247"/>
      <c r="D400" s="247" t="str">
        <f t="shared" si="157"/>
        <v/>
      </c>
      <c r="E400" s="320" t="str">
        <f t="shared" si="158"/>
        <v>&lt; Error</v>
      </c>
      <c r="F400" s="120">
        <f t="shared" si="168"/>
        <v>0</v>
      </c>
      <c r="G400" s="118">
        <f t="shared" si="169"/>
        <v>388</v>
      </c>
      <c r="H400" s="117"/>
      <c r="I400" s="292"/>
      <c r="J400" s="87"/>
      <c r="K400" s="294"/>
      <c r="L400" s="293"/>
      <c r="M400" s="40"/>
      <c r="N400" s="77"/>
      <c r="O400" s="295"/>
      <c r="P400" s="88"/>
      <c r="Q400" s="88"/>
      <c r="R400" s="104"/>
      <c r="S400" s="730"/>
      <c r="T400" s="88"/>
      <c r="U400" s="88"/>
      <c r="V400" s="88"/>
      <c r="W400" s="89"/>
      <c r="X400" s="87"/>
      <c r="Y400" s="77"/>
      <c r="Z400" s="90"/>
      <c r="AA400" s="96">
        <f t="shared" si="173"/>
        <v>388</v>
      </c>
      <c r="AB400" s="505">
        <f t="shared" si="159"/>
        <v>0</v>
      </c>
      <c r="AC400" s="500">
        <f t="shared" si="174"/>
        <v>0</v>
      </c>
      <c r="AD400" s="159">
        <f t="shared" si="170"/>
        <v>0</v>
      </c>
      <c r="AE400" s="8"/>
      <c r="AF400" s="870" t="str">
        <f t="shared" si="175"/>
        <v xml:space="preserve"> </v>
      </c>
      <c r="AG400" s="32">
        <f t="shared" si="176"/>
        <v>0</v>
      </c>
      <c r="AH400" s="32">
        <f t="shared" si="177"/>
        <v>0</v>
      </c>
      <c r="AR400" s="32">
        <f t="shared" si="178"/>
        <v>0</v>
      </c>
      <c r="AS400" s="32">
        <f t="shared" si="179"/>
        <v>0</v>
      </c>
      <c r="AT400" s="32">
        <f t="shared" si="180"/>
        <v>0</v>
      </c>
      <c r="AU400" s="32">
        <f t="shared" si="181"/>
        <v>0</v>
      </c>
      <c r="AX400" s="254">
        <f t="shared" si="182"/>
        <v>0</v>
      </c>
      <c r="AY400" s="254">
        <f t="shared" si="183"/>
        <v>0</v>
      </c>
      <c r="AZ400" s="32">
        <f t="shared" si="171"/>
        <v>0</v>
      </c>
      <c r="BB400" s="32">
        <f t="shared" si="160"/>
        <v>0</v>
      </c>
      <c r="BC400" s="341">
        <f t="shared" si="161"/>
        <v>0</v>
      </c>
      <c r="BD400" s="95">
        <f t="shared" ref="BD400:BD463" si="184">IF(VALUE(I400)&lt;1,0,IF(VALUE(I400)&gt;17,0,VLOOKUP(VALUE(F400),T10Value,VALUE(I400)+1,FALSE)))</f>
        <v>0</v>
      </c>
      <c r="BE400" s="95">
        <f t="shared" si="162"/>
        <v>0</v>
      </c>
      <c r="BF400" s="718">
        <f t="shared" si="172"/>
        <v>0</v>
      </c>
      <c r="BG400" s="79"/>
      <c r="BH400" s="9"/>
      <c r="BJ400" s="32">
        <f t="shared" si="163"/>
        <v>0</v>
      </c>
      <c r="BK400" s="32">
        <f t="shared" si="164"/>
        <v>1</v>
      </c>
      <c r="BL400" s="32">
        <f t="shared" si="165"/>
        <v>0</v>
      </c>
      <c r="BM400" s="32">
        <f t="shared" si="166"/>
        <v>0</v>
      </c>
      <c r="BN400" s="32">
        <f t="shared" si="167"/>
        <v>1</v>
      </c>
    </row>
    <row r="401" spans="1:66" x14ac:dyDescent="0.2">
      <c r="A401" s="323"/>
      <c r="B401" s="530"/>
      <c r="C401" s="247"/>
      <c r="D401" s="247" t="str">
        <f t="shared" ref="D401:D464" si="185">IF(AND(L401&lt;J401,C401="", OR(L401="", L401=0)),1,"")</f>
        <v/>
      </c>
      <c r="E401" s="320" t="str">
        <f t="shared" ref="E401:E464" si="186">IF(+BN401+BM401&gt;0,"&lt; Error"," ")</f>
        <v>&lt; Error</v>
      </c>
      <c r="F401" s="120">
        <f t="shared" si="168"/>
        <v>0</v>
      </c>
      <c r="G401" s="118">
        <f t="shared" si="169"/>
        <v>389</v>
      </c>
      <c r="H401" s="117"/>
      <c r="I401" s="292"/>
      <c r="J401" s="87"/>
      <c r="K401" s="294"/>
      <c r="L401" s="293"/>
      <c r="M401" s="40"/>
      <c r="N401" s="77"/>
      <c r="O401" s="295"/>
      <c r="P401" s="88"/>
      <c r="Q401" s="88"/>
      <c r="R401" s="104"/>
      <c r="S401" s="730"/>
      <c r="T401" s="88"/>
      <c r="U401" s="88"/>
      <c r="V401" s="88"/>
      <c r="W401" s="89"/>
      <c r="X401" s="87"/>
      <c r="Y401" s="77"/>
      <c r="Z401" s="90"/>
      <c r="AA401" s="96">
        <f t="shared" si="173"/>
        <v>389</v>
      </c>
      <c r="AB401" s="505">
        <f t="shared" ref="AB401:AB464" si="187">C401*BJ401</f>
        <v>0</v>
      </c>
      <c r="AC401" s="500">
        <f t="shared" si="174"/>
        <v>0</v>
      </c>
      <c r="AD401" s="159">
        <f t="shared" si="170"/>
        <v>0</v>
      </c>
      <c r="AE401" s="8"/>
      <c r="AF401" s="870" t="str">
        <f t="shared" si="175"/>
        <v xml:space="preserve"> </v>
      </c>
      <c r="AG401" s="32">
        <f t="shared" si="176"/>
        <v>0</v>
      </c>
      <c r="AH401" s="32">
        <f t="shared" si="177"/>
        <v>0</v>
      </c>
      <c r="AR401" s="32">
        <f t="shared" si="178"/>
        <v>0</v>
      </c>
      <c r="AS401" s="32">
        <f t="shared" si="179"/>
        <v>0</v>
      </c>
      <c r="AT401" s="32">
        <f t="shared" si="180"/>
        <v>0</v>
      </c>
      <c r="AU401" s="32">
        <f t="shared" si="181"/>
        <v>0</v>
      </c>
      <c r="AX401" s="254">
        <f t="shared" si="182"/>
        <v>0</v>
      </c>
      <c r="AY401" s="254">
        <f t="shared" si="183"/>
        <v>0</v>
      </c>
      <c r="AZ401" s="32">
        <f t="shared" si="171"/>
        <v>0</v>
      </c>
      <c r="BB401" s="32">
        <f t="shared" ref="BB401:BB464" si="188">IF(+BC401&gt;0,IF(+BE401&lt;=0,1,0),0)</f>
        <v>0</v>
      </c>
      <c r="BC401" s="341">
        <f t="shared" ref="BC401:BC464" si="189">IF(+D401=1,IF(J401&gt;0, +J401, 0),0)</f>
        <v>0</v>
      </c>
      <c r="BD401" s="95">
        <f t="shared" si="184"/>
        <v>0</v>
      </c>
      <c r="BE401" s="95">
        <f t="shared" ref="BE401:BE464" si="190">ROUND(+BC401,1)*BD401</f>
        <v>0</v>
      </c>
      <c r="BF401" s="718">
        <f t="shared" si="172"/>
        <v>0</v>
      </c>
      <c r="BG401" s="79"/>
      <c r="BH401" s="9"/>
      <c r="BJ401" s="32">
        <f t="shared" ref="BJ401:BJ464" si="191">IF(J401+L401+M401=J401,0,IF(J401-L401-0.09&gt;0,IF(J401-L401&lt;=0.1*J401,J401-L401,0),0))</f>
        <v>0</v>
      </c>
      <c r="BK401" s="32">
        <f t="shared" ref="BK401:BK464" si="192">IF(L401+M401+J401+X401&lt;=0,1,IF(L401+M401+X401&gt;0,1,0))</f>
        <v>1</v>
      </c>
      <c r="BL401" s="32">
        <f t="shared" ref="BL401:BL464" si="193">IF(+BJ401&gt;0,1,0)</f>
        <v>0</v>
      </c>
      <c r="BM401" s="32">
        <f t="shared" ref="BM401:BM464" si="194">IF(ISNUMBER(C401),IF(2*BL401-C401&lt;0,1,IF(2*BL401-C401&gt;2,1,0)),IF(ISBLANK(C401),0,1))</f>
        <v>0</v>
      </c>
      <c r="BN401" s="32">
        <f t="shared" ref="BN401:BN464" si="195">IF(ISNUMBER(D401),IF(2*AG401-D401=1,1,IF(+D401=0,0, IF(+D401=1,0,1))),IF(ISBLANK(D401),0,1))</f>
        <v>1</v>
      </c>
    </row>
    <row r="402" spans="1:66" x14ac:dyDescent="0.2">
      <c r="A402" s="323"/>
      <c r="B402" s="530"/>
      <c r="C402" s="247"/>
      <c r="D402" s="247" t="str">
        <f t="shared" si="185"/>
        <v/>
      </c>
      <c r="E402" s="320" t="str">
        <f t="shared" si="186"/>
        <v>&lt; Error</v>
      </c>
      <c r="F402" s="120">
        <f t="shared" si="168"/>
        <v>0</v>
      </c>
      <c r="G402" s="118">
        <f t="shared" si="169"/>
        <v>390</v>
      </c>
      <c r="H402" s="117"/>
      <c r="I402" s="292"/>
      <c r="J402" s="87"/>
      <c r="K402" s="294"/>
      <c r="L402" s="293"/>
      <c r="M402" s="40"/>
      <c r="N402" s="77"/>
      <c r="O402" s="295"/>
      <c r="P402" s="88"/>
      <c r="Q402" s="88"/>
      <c r="R402" s="104"/>
      <c r="S402" s="730"/>
      <c r="T402" s="88"/>
      <c r="U402" s="88"/>
      <c r="V402" s="88"/>
      <c r="W402" s="89"/>
      <c r="X402" s="87"/>
      <c r="Y402" s="77"/>
      <c r="Z402" s="90"/>
      <c r="AA402" s="96">
        <f t="shared" si="173"/>
        <v>390</v>
      </c>
      <c r="AB402" s="505">
        <f t="shared" si="187"/>
        <v>0</v>
      </c>
      <c r="AC402" s="500">
        <f t="shared" si="174"/>
        <v>0</v>
      </c>
      <c r="AD402" s="159">
        <f t="shared" si="170"/>
        <v>0</v>
      </c>
      <c r="AE402" s="8"/>
      <c r="AF402" s="870" t="str">
        <f t="shared" si="175"/>
        <v xml:space="preserve"> </v>
      </c>
      <c r="AG402" s="32">
        <f t="shared" si="176"/>
        <v>0</v>
      </c>
      <c r="AH402" s="32">
        <f t="shared" si="177"/>
        <v>0</v>
      </c>
      <c r="AR402" s="32">
        <f t="shared" si="178"/>
        <v>0</v>
      </c>
      <c r="AS402" s="32">
        <f t="shared" si="179"/>
        <v>0</v>
      </c>
      <c r="AT402" s="32">
        <f t="shared" si="180"/>
        <v>0</v>
      </c>
      <c r="AU402" s="32">
        <f t="shared" si="181"/>
        <v>0</v>
      </c>
      <c r="AX402" s="254">
        <f t="shared" si="182"/>
        <v>0</v>
      </c>
      <c r="AY402" s="254">
        <f t="shared" si="183"/>
        <v>0</v>
      </c>
      <c r="AZ402" s="32">
        <f t="shared" si="171"/>
        <v>0</v>
      </c>
      <c r="BB402" s="32">
        <f t="shared" si="188"/>
        <v>0</v>
      </c>
      <c r="BC402" s="341">
        <f t="shared" si="189"/>
        <v>0</v>
      </c>
      <c r="BD402" s="95">
        <f t="shared" si="184"/>
        <v>0</v>
      </c>
      <c r="BE402" s="95">
        <f t="shared" si="190"/>
        <v>0</v>
      </c>
      <c r="BF402" s="718">
        <f t="shared" si="172"/>
        <v>0</v>
      </c>
      <c r="BG402" s="79"/>
      <c r="BH402" s="9"/>
      <c r="BJ402" s="32">
        <f t="shared" si="191"/>
        <v>0</v>
      </c>
      <c r="BK402" s="32">
        <f t="shared" si="192"/>
        <v>1</v>
      </c>
      <c r="BL402" s="32">
        <f t="shared" si="193"/>
        <v>0</v>
      </c>
      <c r="BM402" s="32">
        <f t="shared" si="194"/>
        <v>0</v>
      </c>
      <c r="BN402" s="32">
        <f t="shared" si="195"/>
        <v>1</v>
      </c>
    </row>
    <row r="403" spans="1:66" x14ac:dyDescent="0.2">
      <c r="A403" s="323"/>
      <c r="B403" s="530"/>
      <c r="C403" s="247"/>
      <c r="D403" s="247" t="str">
        <f t="shared" si="185"/>
        <v/>
      </c>
      <c r="E403" s="320" t="str">
        <f t="shared" si="186"/>
        <v>&lt; Error</v>
      </c>
      <c r="F403" s="120">
        <f t="shared" si="168"/>
        <v>0</v>
      </c>
      <c r="G403" s="118">
        <f t="shared" si="169"/>
        <v>391</v>
      </c>
      <c r="H403" s="117"/>
      <c r="I403" s="292"/>
      <c r="J403" s="87"/>
      <c r="K403" s="294"/>
      <c r="L403" s="293"/>
      <c r="M403" s="40"/>
      <c r="N403" s="77"/>
      <c r="O403" s="295"/>
      <c r="P403" s="88"/>
      <c r="Q403" s="88"/>
      <c r="R403" s="104"/>
      <c r="S403" s="730"/>
      <c r="T403" s="88"/>
      <c r="U403" s="88"/>
      <c r="V403" s="88"/>
      <c r="W403" s="89"/>
      <c r="X403" s="87"/>
      <c r="Y403" s="77"/>
      <c r="Z403" s="90"/>
      <c r="AA403" s="96">
        <f t="shared" si="173"/>
        <v>391</v>
      </c>
      <c r="AB403" s="505">
        <f t="shared" si="187"/>
        <v>0</v>
      </c>
      <c r="AC403" s="500">
        <f t="shared" si="174"/>
        <v>0</v>
      </c>
      <c r="AD403" s="159">
        <f t="shared" si="170"/>
        <v>0</v>
      </c>
      <c r="AE403" s="8"/>
      <c r="AF403" s="870" t="str">
        <f t="shared" si="175"/>
        <v xml:space="preserve"> </v>
      </c>
      <c r="AG403" s="32">
        <f t="shared" si="176"/>
        <v>0</v>
      </c>
      <c r="AH403" s="32">
        <f t="shared" si="177"/>
        <v>0</v>
      </c>
      <c r="AR403" s="32">
        <f t="shared" si="178"/>
        <v>0</v>
      </c>
      <c r="AS403" s="32">
        <f t="shared" si="179"/>
        <v>0</v>
      </c>
      <c r="AT403" s="32">
        <f t="shared" si="180"/>
        <v>0</v>
      </c>
      <c r="AU403" s="32">
        <f t="shared" si="181"/>
        <v>0</v>
      </c>
      <c r="AX403" s="254">
        <f t="shared" si="182"/>
        <v>0</v>
      </c>
      <c r="AY403" s="254">
        <f t="shared" si="183"/>
        <v>0</v>
      </c>
      <c r="AZ403" s="32">
        <f t="shared" si="171"/>
        <v>0</v>
      </c>
      <c r="BB403" s="32">
        <f t="shared" si="188"/>
        <v>0</v>
      </c>
      <c r="BC403" s="341">
        <f t="shared" si="189"/>
        <v>0</v>
      </c>
      <c r="BD403" s="95">
        <f t="shared" si="184"/>
        <v>0</v>
      </c>
      <c r="BE403" s="95">
        <f t="shared" si="190"/>
        <v>0</v>
      </c>
      <c r="BF403" s="718">
        <f t="shared" si="172"/>
        <v>0</v>
      </c>
      <c r="BG403" s="79"/>
      <c r="BH403" s="9"/>
      <c r="BJ403" s="32">
        <f t="shared" si="191"/>
        <v>0</v>
      </c>
      <c r="BK403" s="32">
        <f t="shared" si="192"/>
        <v>1</v>
      </c>
      <c r="BL403" s="32">
        <f t="shared" si="193"/>
        <v>0</v>
      </c>
      <c r="BM403" s="32">
        <f t="shared" si="194"/>
        <v>0</v>
      </c>
      <c r="BN403" s="32">
        <f t="shared" si="195"/>
        <v>1</v>
      </c>
    </row>
    <row r="404" spans="1:66" x14ac:dyDescent="0.2">
      <c r="A404" s="323"/>
      <c r="B404" s="530"/>
      <c r="C404" s="247"/>
      <c r="D404" s="247" t="str">
        <f t="shared" si="185"/>
        <v/>
      </c>
      <c r="E404" s="320" t="str">
        <f t="shared" si="186"/>
        <v>&lt; Error</v>
      </c>
      <c r="F404" s="120">
        <f t="shared" si="168"/>
        <v>0</v>
      </c>
      <c r="G404" s="118">
        <f t="shared" si="169"/>
        <v>392</v>
      </c>
      <c r="H404" s="117"/>
      <c r="I404" s="292"/>
      <c r="J404" s="87"/>
      <c r="K404" s="294"/>
      <c r="L404" s="293"/>
      <c r="M404" s="40"/>
      <c r="N404" s="77"/>
      <c r="O404" s="295"/>
      <c r="P404" s="88"/>
      <c r="Q404" s="88"/>
      <c r="R404" s="104"/>
      <c r="S404" s="730"/>
      <c r="T404" s="88"/>
      <c r="U404" s="88"/>
      <c r="V404" s="88"/>
      <c r="W404" s="89"/>
      <c r="X404" s="87"/>
      <c r="Y404" s="77"/>
      <c r="Z404" s="90"/>
      <c r="AA404" s="96">
        <f t="shared" si="173"/>
        <v>392</v>
      </c>
      <c r="AB404" s="505">
        <f t="shared" si="187"/>
        <v>0</v>
      </c>
      <c r="AC404" s="500">
        <f t="shared" si="174"/>
        <v>0</v>
      </c>
      <c r="AD404" s="159">
        <f t="shared" si="170"/>
        <v>0</v>
      </c>
      <c r="AE404" s="8"/>
      <c r="AF404" s="870" t="str">
        <f t="shared" si="175"/>
        <v xml:space="preserve"> </v>
      </c>
      <c r="AG404" s="32">
        <f t="shared" si="176"/>
        <v>0</v>
      </c>
      <c r="AH404" s="32">
        <f t="shared" si="177"/>
        <v>0</v>
      </c>
      <c r="AR404" s="32">
        <f t="shared" si="178"/>
        <v>0</v>
      </c>
      <c r="AS404" s="32">
        <f t="shared" si="179"/>
        <v>0</v>
      </c>
      <c r="AT404" s="32">
        <f t="shared" si="180"/>
        <v>0</v>
      </c>
      <c r="AU404" s="32">
        <f t="shared" si="181"/>
        <v>0</v>
      </c>
      <c r="AX404" s="254">
        <f t="shared" si="182"/>
        <v>0</v>
      </c>
      <c r="AY404" s="254">
        <f t="shared" si="183"/>
        <v>0</v>
      </c>
      <c r="AZ404" s="32">
        <f t="shared" si="171"/>
        <v>0</v>
      </c>
      <c r="BB404" s="32">
        <f t="shared" si="188"/>
        <v>0</v>
      </c>
      <c r="BC404" s="341">
        <f t="shared" si="189"/>
        <v>0</v>
      </c>
      <c r="BD404" s="95">
        <f t="shared" si="184"/>
        <v>0</v>
      </c>
      <c r="BE404" s="95">
        <f t="shared" si="190"/>
        <v>0</v>
      </c>
      <c r="BF404" s="718">
        <f t="shared" si="172"/>
        <v>0</v>
      </c>
      <c r="BG404" s="79"/>
      <c r="BH404" s="9"/>
      <c r="BJ404" s="32">
        <f t="shared" si="191"/>
        <v>0</v>
      </c>
      <c r="BK404" s="32">
        <f t="shared" si="192"/>
        <v>1</v>
      </c>
      <c r="BL404" s="32">
        <f t="shared" si="193"/>
        <v>0</v>
      </c>
      <c r="BM404" s="32">
        <f t="shared" si="194"/>
        <v>0</v>
      </c>
      <c r="BN404" s="32">
        <f t="shared" si="195"/>
        <v>1</v>
      </c>
    </row>
    <row r="405" spans="1:66" x14ac:dyDescent="0.2">
      <c r="A405" s="323"/>
      <c r="B405" s="530"/>
      <c r="C405" s="247"/>
      <c r="D405" s="247" t="str">
        <f t="shared" si="185"/>
        <v/>
      </c>
      <c r="E405" s="320" t="str">
        <f t="shared" si="186"/>
        <v>&lt; Error</v>
      </c>
      <c r="F405" s="120">
        <f t="shared" si="168"/>
        <v>0</v>
      </c>
      <c r="G405" s="118">
        <f t="shared" si="169"/>
        <v>393</v>
      </c>
      <c r="H405" s="117"/>
      <c r="I405" s="292"/>
      <c r="J405" s="87"/>
      <c r="K405" s="294"/>
      <c r="L405" s="293"/>
      <c r="M405" s="40"/>
      <c r="N405" s="77"/>
      <c r="O405" s="295"/>
      <c r="P405" s="88"/>
      <c r="Q405" s="88"/>
      <c r="R405" s="104"/>
      <c r="S405" s="730"/>
      <c r="T405" s="88"/>
      <c r="U405" s="88"/>
      <c r="V405" s="88"/>
      <c r="W405" s="89"/>
      <c r="X405" s="87"/>
      <c r="Y405" s="77"/>
      <c r="Z405" s="90"/>
      <c r="AA405" s="96">
        <f t="shared" si="173"/>
        <v>393</v>
      </c>
      <c r="AB405" s="505">
        <f t="shared" si="187"/>
        <v>0</v>
      </c>
      <c r="AC405" s="500">
        <f t="shared" si="174"/>
        <v>0</v>
      </c>
      <c r="AD405" s="159">
        <f t="shared" si="170"/>
        <v>0</v>
      </c>
      <c r="AE405" s="8"/>
      <c r="AF405" s="870" t="str">
        <f t="shared" si="175"/>
        <v xml:space="preserve"> </v>
      </c>
      <c r="AG405" s="32">
        <f t="shared" si="176"/>
        <v>0</v>
      </c>
      <c r="AH405" s="32">
        <f t="shared" si="177"/>
        <v>0</v>
      </c>
      <c r="AR405" s="32">
        <f t="shared" si="178"/>
        <v>0</v>
      </c>
      <c r="AS405" s="32">
        <f t="shared" si="179"/>
        <v>0</v>
      </c>
      <c r="AT405" s="32">
        <f t="shared" si="180"/>
        <v>0</v>
      </c>
      <c r="AU405" s="32">
        <f t="shared" si="181"/>
        <v>0</v>
      </c>
      <c r="AX405" s="254">
        <f t="shared" si="182"/>
        <v>0</v>
      </c>
      <c r="AY405" s="254">
        <f t="shared" si="183"/>
        <v>0</v>
      </c>
      <c r="AZ405" s="32">
        <f t="shared" si="171"/>
        <v>0</v>
      </c>
      <c r="BB405" s="32">
        <f t="shared" si="188"/>
        <v>0</v>
      </c>
      <c r="BC405" s="341">
        <f t="shared" si="189"/>
        <v>0</v>
      </c>
      <c r="BD405" s="95">
        <f t="shared" si="184"/>
        <v>0</v>
      </c>
      <c r="BE405" s="95">
        <f t="shared" si="190"/>
        <v>0</v>
      </c>
      <c r="BF405" s="718">
        <f t="shared" si="172"/>
        <v>0</v>
      </c>
      <c r="BG405" s="79"/>
      <c r="BH405" s="9"/>
      <c r="BJ405" s="32">
        <f t="shared" si="191"/>
        <v>0</v>
      </c>
      <c r="BK405" s="32">
        <f t="shared" si="192"/>
        <v>1</v>
      </c>
      <c r="BL405" s="32">
        <f t="shared" si="193"/>
        <v>0</v>
      </c>
      <c r="BM405" s="32">
        <f t="shared" si="194"/>
        <v>0</v>
      </c>
      <c r="BN405" s="32">
        <f t="shared" si="195"/>
        <v>1</v>
      </c>
    </row>
    <row r="406" spans="1:66" x14ac:dyDescent="0.2">
      <c r="A406" s="323"/>
      <c r="B406" s="530"/>
      <c r="C406" s="247"/>
      <c r="D406" s="247" t="str">
        <f t="shared" si="185"/>
        <v/>
      </c>
      <c r="E406" s="320" t="str">
        <f t="shared" si="186"/>
        <v>&lt; Error</v>
      </c>
      <c r="F406" s="120">
        <f t="shared" si="168"/>
        <v>0</v>
      </c>
      <c r="G406" s="118">
        <f t="shared" si="169"/>
        <v>394</v>
      </c>
      <c r="H406" s="117"/>
      <c r="I406" s="292"/>
      <c r="J406" s="87"/>
      <c r="K406" s="294"/>
      <c r="L406" s="293"/>
      <c r="M406" s="40"/>
      <c r="N406" s="77"/>
      <c r="O406" s="295"/>
      <c r="P406" s="88"/>
      <c r="Q406" s="88"/>
      <c r="R406" s="104"/>
      <c r="S406" s="730"/>
      <c r="T406" s="88"/>
      <c r="U406" s="88"/>
      <c r="V406" s="88"/>
      <c r="W406" s="89"/>
      <c r="X406" s="87"/>
      <c r="Y406" s="77"/>
      <c r="Z406" s="90"/>
      <c r="AA406" s="96">
        <f t="shared" si="173"/>
        <v>394</v>
      </c>
      <c r="AB406" s="505">
        <f t="shared" si="187"/>
        <v>0</v>
      </c>
      <c r="AC406" s="500">
        <f t="shared" si="174"/>
        <v>0</v>
      </c>
      <c r="AD406" s="159">
        <f t="shared" si="170"/>
        <v>0</v>
      </c>
      <c r="AE406" s="8"/>
      <c r="AF406" s="870" t="str">
        <f t="shared" si="175"/>
        <v xml:space="preserve"> </v>
      </c>
      <c r="AG406" s="32">
        <f t="shared" si="176"/>
        <v>0</v>
      </c>
      <c r="AH406" s="32">
        <f t="shared" si="177"/>
        <v>0</v>
      </c>
      <c r="AR406" s="32">
        <f t="shared" si="178"/>
        <v>0</v>
      </c>
      <c r="AS406" s="32">
        <f t="shared" si="179"/>
        <v>0</v>
      </c>
      <c r="AT406" s="32">
        <f t="shared" si="180"/>
        <v>0</v>
      </c>
      <c r="AU406" s="32">
        <f t="shared" si="181"/>
        <v>0</v>
      </c>
      <c r="AX406" s="254">
        <f t="shared" si="182"/>
        <v>0</v>
      </c>
      <c r="AY406" s="254">
        <f t="shared" si="183"/>
        <v>0</v>
      </c>
      <c r="AZ406" s="32">
        <f t="shared" si="171"/>
        <v>0</v>
      </c>
      <c r="BB406" s="32">
        <f t="shared" si="188"/>
        <v>0</v>
      </c>
      <c r="BC406" s="341">
        <f t="shared" si="189"/>
        <v>0</v>
      </c>
      <c r="BD406" s="95">
        <f t="shared" si="184"/>
        <v>0</v>
      </c>
      <c r="BE406" s="95">
        <f t="shared" si="190"/>
        <v>0</v>
      </c>
      <c r="BF406" s="718">
        <f t="shared" si="172"/>
        <v>0</v>
      </c>
      <c r="BG406" s="79"/>
      <c r="BH406" s="9"/>
      <c r="BJ406" s="32">
        <f t="shared" si="191"/>
        <v>0</v>
      </c>
      <c r="BK406" s="32">
        <f t="shared" si="192"/>
        <v>1</v>
      </c>
      <c r="BL406" s="32">
        <f t="shared" si="193"/>
        <v>0</v>
      </c>
      <c r="BM406" s="32">
        <f t="shared" si="194"/>
        <v>0</v>
      </c>
      <c r="BN406" s="32">
        <f t="shared" si="195"/>
        <v>1</v>
      </c>
    </row>
    <row r="407" spans="1:66" x14ac:dyDescent="0.2">
      <c r="A407" s="323"/>
      <c r="B407" s="530"/>
      <c r="C407" s="247"/>
      <c r="D407" s="247" t="str">
        <f t="shared" si="185"/>
        <v/>
      </c>
      <c r="E407" s="320" t="str">
        <f t="shared" si="186"/>
        <v>&lt; Error</v>
      </c>
      <c r="F407" s="120">
        <f t="shared" si="168"/>
        <v>0</v>
      </c>
      <c r="G407" s="118">
        <f t="shared" si="169"/>
        <v>395</v>
      </c>
      <c r="H407" s="117"/>
      <c r="I407" s="292"/>
      <c r="J407" s="87"/>
      <c r="K407" s="294"/>
      <c r="L407" s="293"/>
      <c r="M407" s="40"/>
      <c r="N407" s="77"/>
      <c r="O407" s="295"/>
      <c r="P407" s="88"/>
      <c r="Q407" s="88"/>
      <c r="R407" s="104"/>
      <c r="S407" s="730"/>
      <c r="T407" s="88"/>
      <c r="U407" s="88"/>
      <c r="V407" s="88"/>
      <c r="W407" s="89"/>
      <c r="X407" s="87"/>
      <c r="Y407" s="77"/>
      <c r="Z407" s="90"/>
      <c r="AA407" s="96">
        <f t="shared" si="173"/>
        <v>395</v>
      </c>
      <c r="AB407" s="505">
        <f t="shared" si="187"/>
        <v>0</v>
      </c>
      <c r="AC407" s="500">
        <f t="shared" si="174"/>
        <v>0</v>
      </c>
      <c r="AD407" s="159">
        <f t="shared" si="170"/>
        <v>0</v>
      </c>
      <c r="AE407" s="8"/>
      <c r="AF407" s="870" t="str">
        <f t="shared" si="175"/>
        <v xml:space="preserve"> </v>
      </c>
      <c r="AG407" s="32">
        <f t="shared" si="176"/>
        <v>0</v>
      </c>
      <c r="AH407" s="32">
        <f t="shared" si="177"/>
        <v>0</v>
      </c>
      <c r="AR407" s="32">
        <f t="shared" si="178"/>
        <v>0</v>
      </c>
      <c r="AS407" s="32">
        <f t="shared" si="179"/>
        <v>0</v>
      </c>
      <c r="AT407" s="32">
        <f t="shared" si="180"/>
        <v>0</v>
      </c>
      <c r="AU407" s="32">
        <f t="shared" si="181"/>
        <v>0</v>
      </c>
      <c r="AX407" s="254">
        <f t="shared" si="182"/>
        <v>0</v>
      </c>
      <c r="AY407" s="254">
        <f t="shared" si="183"/>
        <v>0</v>
      </c>
      <c r="AZ407" s="32">
        <f t="shared" si="171"/>
        <v>0</v>
      </c>
      <c r="BB407" s="32">
        <f t="shared" si="188"/>
        <v>0</v>
      </c>
      <c r="BC407" s="341">
        <f t="shared" si="189"/>
        <v>0</v>
      </c>
      <c r="BD407" s="95">
        <f t="shared" si="184"/>
        <v>0</v>
      </c>
      <c r="BE407" s="95">
        <f t="shared" si="190"/>
        <v>0</v>
      </c>
      <c r="BF407" s="718">
        <f t="shared" si="172"/>
        <v>0</v>
      </c>
      <c r="BG407" s="79"/>
      <c r="BH407" s="9"/>
      <c r="BJ407" s="32">
        <f t="shared" si="191"/>
        <v>0</v>
      </c>
      <c r="BK407" s="32">
        <f t="shared" si="192"/>
        <v>1</v>
      </c>
      <c r="BL407" s="32">
        <f t="shared" si="193"/>
        <v>0</v>
      </c>
      <c r="BM407" s="32">
        <f t="shared" si="194"/>
        <v>0</v>
      </c>
      <c r="BN407" s="32">
        <f t="shared" si="195"/>
        <v>1</v>
      </c>
    </row>
    <row r="408" spans="1:66" x14ac:dyDescent="0.2">
      <c r="A408" s="323"/>
      <c r="B408" s="530"/>
      <c r="C408" s="247"/>
      <c r="D408" s="247" t="str">
        <f t="shared" si="185"/>
        <v/>
      </c>
      <c r="E408" s="320" t="str">
        <f t="shared" si="186"/>
        <v>&lt; Error</v>
      </c>
      <c r="F408" s="120">
        <f t="shared" si="168"/>
        <v>0</v>
      </c>
      <c r="G408" s="118">
        <f t="shared" si="169"/>
        <v>396</v>
      </c>
      <c r="H408" s="117"/>
      <c r="I408" s="292"/>
      <c r="J408" s="87"/>
      <c r="K408" s="294"/>
      <c r="L408" s="293"/>
      <c r="M408" s="40"/>
      <c r="N408" s="77"/>
      <c r="O408" s="295"/>
      <c r="P408" s="88"/>
      <c r="Q408" s="88"/>
      <c r="R408" s="104"/>
      <c r="S408" s="730"/>
      <c r="T408" s="88"/>
      <c r="U408" s="88"/>
      <c r="V408" s="88"/>
      <c r="W408" s="89"/>
      <c r="X408" s="87"/>
      <c r="Y408" s="77"/>
      <c r="Z408" s="90"/>
      <c r="AA408" s="96">
        <f t="shared" si="173"/>
        <v>396</v>
      </c>
      <c r="AB408" s="505">
        <f t="shared" si="187"/>
        <v>0</v>
      </c>
      <c r="AC408" s="500">
        <f t="shared" si="174"/>
        <v>0</v>
      </c>
      <c r="AD408" s="159">
        <f t="shared" si="170"/>
        <v>0</v>
      </c>
      <c r="AE408" s="8"/>
      <c r="AF408" s="870" t="str">
        <f t="shared" si="175"/>
        <v xml:space="preserve"> </v>
      </c>
      <c r="AG408" s="32">
        <f t="shared" si="176"/>
        <v>0</v>
      </c>
      <c r="AH408" s="32">
        <f t="shared" si="177"/>
        <v>0</v>
      </c>
      <c r="AR408" s="32">
        <f t="shared" si="178"/>
        <v>0</v>
      </c>
      <c r="AS408" s="32">
        <f t="shared" si="179"/>
        <v>0</v>
      </c>
      <c r="AT408" s="32">
        <f t="shared" si="180"/>
        <v>0</v>
      </c>
      <c r="AU408" s="32">
        <f t="shared" si="181"/>
        <v>0</v>
      </c>
      <c r="AX408" s="254">
        <f t="shared" si="182"/>
        <v>0</v>
      </c>
      <c r="AY408" s="254">
        <f t="shared" si="183"/>
        <v>0</v>
      </c>
      <c r="AZ408" s="32">
        <f t="shared" si="171"/>
        <v>0</v>
      </c>
      <c r="BB408" s="32">
        <f t="shared" si="188"/>
        <v>0</v>
      </c>
      <c r="BC408" s="341">
        <f t="shared" si="189"/>
        <v>0</v>
      </c>
      <c r="BD408" s="95">
        <f t="shared" si="184"/>
        <v>0</v>
      </c>
      <c r="BE408" s="95">
        <f t="shared" si="190"/>
        <v>0</v>
      </c>
      <c r="BF408" s="718">
        <f t="shared" si="172"/>
        <v>0</v>
      </c>
      <c r="BG408" s="79"/>
      <c r="BH408" s="9"/>
      <c r="BJ408" s="32">
        <f t="shared" si="191"/>
        <v>0</v>
      </c>
      <c r="BK408" s="32">
        <f t="shared" si="192"/>
        <v>1</v>
      </c>
      <c r="BL408" s="32">
        <f t="shared" si="193"/>
        <v>0</v>
      </c>
      <c r="BM408" s="32">
        <f t="shared" si="194"/>
        <v>0</v>
      </c>
      <c r="BN408" s="32">
        <f t="shared" si="195"/>
        <v>1</v>
      </c>
    </row>
    <row r="409" spans="1:66" x14ac:dyDescent="0.2">
      <c r="A409" s="323"/>
      <c r="B409" s="530"/>
      <c r="C409" s="247"/>
      <c r="D409" s="247" t="str">
        <f t="shared" si="185"/>
        <v/>
      </c>
      <c r="E409" s="320" t="str">
        <f t="shared" si="186"/>
        <v>&lt; Error</v>
      </c>
      <c r="F409" s="120">
        <f t="shared" si="168"/>
        <v>0</v>
      </c>
      <c r="G409" s="118">
        <f t="shared" si="169"/>
        <v>397</v>
      </c>
      <c r="H409" s="117"/>
      <c r="I409" s="292"/>
      <c r="J409" s="87"/>
      <c r="K409" s="294"/>
      <c r="L409" s="293"/>
      <c r="M409" s="40"/>
      <c r="N409" s="77"/>
      <c r="O409" s="295"/>
      <c r="P409" s="88"/>
      <c r="Q409" s="88"/>
      <c r="R409" s="104"/>
      <c r="S409" s="730"/>
      <c r="T409" s="88"/>
      <c r="U409" s="88"/>
      <c r="V409" s="88"/>
      <c r="W409" s="89"/>
      <c r="X409" s="87"/>
      <c r="Y409" s="77"/>
      <c r="Z409" s="90"/>
      <c r="AA409" s="96">
        <f t="shared" si="173"/>
        <v>397</v>
      </c>
      <c r="AB409" s="505">
        <f t="shared" si="187"/>
        <v>0</v>
      </c>
      <c r="AC409" s="500">
        <f t="shared" si="174"/>
        <v>0</v>
      </c>
      <c r="AD409" s="159">
        <f t="shared" si="170"/>
        <v>0</v>
      </c>
      <c r="AE409" s="8"/>
      <c r="AF409" s="870" t="str">
        <f t="shared" si="175"/>
        <v xml:space="preserve"> </v>
      </c>
      <c r="AG409" s="32">
        <f t="shared" si="176"/>
        <v>0</v>
      </c>
      <c r="AH409" s="32">
        <f t="shared" si="177"/>
        <v>0</v>
      </c>
      <c r="AR409" s="32">
        <f t="shared" si="178"/>
        <v>0</v>
      </c>
      <c r="AS409" s="32">
        <f t="shared" si="179"/>
        <v>0</v>
      </c>
      <c r="AT409" s="32">
        <f t="shared" si="180"/>
        <v>0</v>
      </c>
      <c r="AU409" s="32">
        <f t="shared" si="181"/>
        <v>0</v>
      </c>
      <c r="AX409" s="254">
        <f t="shared" si="182"/>
        <v>0</v>
      </c>
      <c r="AY409" s="254">
        <f t="shared" si="183"/>
        <v>0</v>
      </c>
      <c r="AZ409" s="32">
        <f t="shared" si="171"/>
        <v>0</v>
      </c>
      <c r="BB409" s="32">
        <f t="shared" si="188"/>
        <v>0</v>
      </c>
      <c r="BC409" s="341">
        <f t="shared" si="189"/>
        <v>0</v>
      </c>
      <c r="BD409" s="95">
        <f t="shared" si="184"/>
        <v>0</v>
      </c>
      <c r="BE409" s="95">
        <f t="shared" si="190"/>
        <v>0</v>
      </c>
      <c r="BF409" s="718">
        <f t="shared" si="172"/>
        <v>0</v>
      </c>
      <c r="BG409" s="79"/>
      <c r="BH409" s="9"/>
      <c r="BJ409" s="32">
        <f t="shared" si="191"/>
        <v>0</v>
      </c>
      <c r="BK409" s="32">
        <f t="shared" si="192"/>
        <v>1</v>
      </c>
      <c r="BL409" s="32">
        <f t="shared" si="193"/>
        <v>0</v>
      </c>
      <c r="BM409" s="32">
        <f t="shared" si="194"/>
        <v>0</v>
      </c>
      <c r="BN409" s="32">
        <f t="shared" si="195"/>
        <v>1</v>
      </c>
    </row>
    <row r="410" spans="1:66" x14ac:dyDescent="0.2">
      <c r="A410" s="323"/>
      <c r="B410" s="530"/>
      <c r="C410" s="247"/>
      <c r="D410" s="247" t="str">
        <f t="shared" si="185"/>
        <v/>
      </c>
      <c r="E410" s="320" t="str">
        <f t="shared" si="186"/>
        <v>&lt; Error</v>
      </c>
      <c r="F410" s="120">
        <f t="shared" si="168"/>
        <v>0</v>
      </c>
      <c r="G410" s="118">
        <f t="shared" si="169"/>
        <v>398</v>
      </c>
      <c r="H410" s="117"/>
      <c r="I410" s="292"/>
      <c r="J410" s="87"/>
      <c r="K410" s="294"/>
      <c r="L410" s="293"/>
      <c r="M410" s="40"/>
      <c r="N410" s="77"/>
      <c r="O410" s="295"/>
      <c r="P410" s="88"/>
      <c r="Q410" s="88"/>
      <c r="R410" s="104"/>
      <c r="S410" s="730"/>
      <c r="T410" s="88"/>
      <c r="U410" s="88"/>
      <c r="V410" s="88"/>
      <c r="W410" s="89"/>
      <c r="X410" s="87"/>
      <c r="Y410" s="77"/>
      <c r="Z410" s="90"/>
      <c r="AA410" s="96">
        <f t="shared" si="173"/>
        <v>398</v>
      </c>
      <c r="AB410" s="505">
        <f t="shared" si="187"/>
        <v>0</v>
      </c>
      <c r="AC410" s="500">
        <f t="shared" si="174"/>
        <v>0</v>
      </c>
      <c r="AD410" s="159">
        <f t="shared" si="170"/>
        <v>0</v>
      </c>
      <c r="AE410" s="8"/>
      <c r="AF410" s="870" t="str">
        <f t="shared" si="175"/>
        <v xml:space="preserve"> </v>
      </c>
      <c r="AG410" s="32">
        <f t="shared" si="176"/>
        <v>0</v>
      </c>
      <c r="AH410" s="32">
        <f t="shared" si="177"/>
        <v>0</v>
      </c>
      <c r="AR410" s="32">
        <f t="shared" si="178"/>
        <v>0</v>
      </c>
      <c r="AS410" s="32">
        <f t="shared" si="179"/>
        <v>0</v>
      </c>
      <c r="AT410" s="32">
        <f t="shared" si="180"/>
        <v>0</v>
      </c>
      <c r="AU410" s="32">
        <f t="shared" si="181"/>
        <v>0</v>
      </c>
      <c r="AX410" s="254">
        <f t="shared" si="182"/>
        <v>0</v>
      </c>
      <c r="AY410" s="254">
        <f t="shared" si="183"/>
        <v>0</v>
      </c>
      <c r="AZ410" s="32">
        <f t="shared" si="171"/>
        <v>0</v>
      </c>
      <c r="BB410" s="32">
        <f t="shared" si="188"/>
        <v>0</v>
      </c>
      <c r="BC410" s="341">
        <f t="shared" si="189"/>
        <v>0</v>
      </c>
      <c r="BD410" s="95">
        <f t="shared" si="184"/>
        <v>0</v>
      </c>
      <c r="BE410" s="95">
        <f t="shared" si="190"/>
        <v>0</v>
      </c>
      <c r="BF410" s="718">
        <f t="shared" si="172"/>
        <v>0</v>
      </c>
      <c r="BG410" s="79"/>
      <c r="BH410" s="9"/>
      <c r="BJ410" s="32">
        <f t="shared" si="191"/>
        <v>0</v>
      </c>
      <c r="BK410" s="32">
        <f t="shared" si="192"/>
        <v>1</v>
      </c>
      <c r="BL410" s="32">
        <f t="shared" si="193"/>
        <v>0</v>
      </c>
      <c r="BM410" s="32">
        <f t="shared" si="194"/>
        <v>0</v>
      </c>
      <c r="BN410" s="32">
        <f t="shared" si="195"/>
        <v>1</v>
      </c>
    </row>
    <row r="411" spans="1:66" x14ac:dyDescent="0.2">
      <c r="A411" s="323"/>
      <c r="B411" s="530"/>
      <c r="C411" s="247"/>
      <c r="D411" s="247" t="str">
        <f t="shared" si="185"/>
        <v/>
      </c>
      <c r="E411" s="320" t="str">
        <f t="shared" si="186"/>
        <v>&lt; Error</v>
      </c>
      <c r="F411" s="120">
        <f t="shared" si="168"/>
        <v>0</v>
      </c>
      <c r="G411" s="118">
        <f t="shared" si="169"/>
        <v>399</v>
      </c>
      <c r="H411" s="117"/>
      <c r="I411" s="292"/>
      <c r="J411" s="87"/>
      <c r="K411" s="294"/>
      <c r="L411" s="293"/>
      <c r="M411" s="40"/>
      <c r="N411" s="77"/>
      <c r="O411" s="295"/>
      <c r="P411" s="88"/>
      <c r="Q411" s="88"/>
      <c r="R411" s="104"/>
      <c r="S411" s="730"/>
      <c r="T411" s="88"/>
      <c r="U411" s="88"/>
      <c r="V411" s="88"/>
      <c r="W411" s="89"/>
      <c r="X411" s="87"/>
      <c r="Y411" s="77"/>
      <c r="Z411" s="90"/>
      <c r="AA411" s="96">
        <f t="shared" si="173"/>
        <v>399</v>
      </c>
      <c r="AB411" s="505">
        <f t="shared" si="187"/>
        <v>0</v>
      </c>
      <c r="AC411" s="500">
        <f t="shared" si="174"/>
        <v>0</v>
      </c>
      <c r="AD411" s="159">
        <f t="shared" si="170"/>
        <v>0</v>
      </c>
      <c r="AE411" s="8"/>
      <c r="AF411" s="870" t="str">
        <f t="shared" si="175"/>
        <v xml:space="preserve"> </v>
      </c>
      <c r="AG411" s="32">
        <f t="shared" si="176"/>
        <v>0</v>
      </c>
      <c r="AH411" s="32">
        <f t="shared" si="177"/>
        <v>0</v>
      </c>
      <c r="AR411" s="32">
        <f t="shared" si="178"/>
        <v>0</v>
      </c>
      <c r="AS411" s="32">
        <f t="shared" si="179"/>
        <v>0</v>
      </c>
      <c r="AT411" s="32">
        <f t="shared" si="180"/>
        <v>0</v>
      </c>
      <c r="AU411" s="32">
        <f t="shared" si="181"/>
        <v>0</v>
      </c>
      <c r="AX411" s="254">
        <f t="shared" si="182"/>
        <v>0</v>
      </c>
      <c r="AY411" s="254">
        <f t="shared" si="183"/>
        <v>0</v>
      </c>
      <c r="AZ411" s="32">
        <f t="shared" si="171"/>
        <v>0</v>
      </c>
      <c r="BB411" s="32">
        <f t="shared" si="188"/>
        <v>0</v>
      </c>
      <c r="BC411" s="341">
        <f t="shared" si="189"/>
        <v>0</v>
      </c>
      <c r="BD411" s="95">
        <f t="shared" si="184"/>
        <v>0</v>
      </c>
      <c r="BE411" s="95">
        <f t="shared" si="190"/>
        <v>0</v>
      </c>
      <c r="BF411" s="718">
        <f t="shared" si="172"/>
        <v>0</v>
      </c>
      <c r="BG411" s="79"/>
      <c r="BH411" s="9"/>
      <c r="BJ411" s="32">
        <f t="shared" si="191"/>
        <v>0</v>
      </c>
      <c r="BK411" s="32">
        <f t="shared" si="192"/>
        <v>1</v>
      </c>
      <c r="BL411" s="32">
        <f t="shared" si="193"/>
        <v>0</v>
      </c>
      <c r="BM411" s="32">
        <f t="shared" si="194"/>
        <v>0</v>
      </c>
      <c r="BN411" s="32">
        <f t="shared" si="195"/>
        <v>1</v>
      </c>
    </row>
    <row r="412" spans="1:66" x14ac:dyDescent="0.2">
      <c r="A412" s="323"/>
      <c r="B412" s="530"/>
      <c r="C412" s="247"/>
      <c r="D412" s="247" t="str">
        <f t="shared" si="185"/>
        <v/>
      </c>
      <c r="E412" s="320" t="str">
        <f t="shared" si="186"/>
        <v>&lt; Error</v>
      </c>
      <c r="F412" s="120">
        <f t="shared" si="168"/>
        <v>0</v>
      </c>
      <c r="G412" s="118">
        <f t="shared" si="169"/>
        <v>400</v>
      </c>
      <c r="H412" s="117"/>
      <c r="I412" s="292"/>
      <c r="J412" s="87"/>
      <c r="K412" s="294"/>
      <c r="L412" s="293"/>
      <c r="M412" s="40"/>
      <c r="N412" s="77"/>
      <c r="O412" s="295"/>
      <c r="P412" s="88"/>
      <c r="Q412" s="88"/>
      <c r="R412" s="104"/>
      <c r="S412" s="730"/>
      <c r="T412" s="88"/>
      <c r="U412" s="88"/>
      <c r="V412" s="88"/>
      <c r="W412" s="89"/>
      <c r="X412" s="87"/>
      <c r="Y412" s="77"/>
      <c r="Z412" s="90"/>
      <c r="AA412" s="96">
        <f t="shared" si="173"/>
        <v>400</v>
      </c>
      <c r="AB412" s="505">
        <f t="shared" si="187"/>
        <v>0</v>
      </c>
      <c r="AC412" s="500">
        <f t="shared" si="174"/>
        <v>0</v>
      </c>
      <c r="AD412" s="159">
        <f t="shared" si="170"/>
        <v>0</v>
      </c>
      <c r="AE412" s="8"/>
      <c r="AF412" s="870" t="str">
        <f t="shared" si="175"/>
        <v xml:space="preserve"> </v>
      </c>
      <c r="AG412" s="32">
        <f t="shared" si="176"/>
        <v>0</v>
      </c>
      <c r="AH412" s="32">
        <f t="shared" si="177"/>
        <v>0</v>
      </c>
      <c r="AR412" s="32">
        <f t="shared" si="178"/>
        <v>0</v>
      </c>
      <c r="AS412" s="32">
        <f t="shared" si="179"/>
        <v>0</v>
      </c>
      <c r="AT412" s="32">
        <f t="shared" si="180"/>
        <v>0</v>
      </c>
      <c r="AU412" s="32">
        <f t="shared" si="181"/>
        <v>0</v>
      </c>
      <c r="AX412" s="254">
        <f t="shared" si="182"/>
        <v>0</v>
      </c>
      <c r="AY412" s="254">
        <f t="shared" si="183"/>
        <v>0</v>
      </c>
      <c r="AZ412" s="32">
        <f t="shared" si="171"/>
        <v>0</v>
      </c>
      <c r="BB412" s="32">
        <f t="shared" si="188"/>
        <v>0</v>
      </c>
      <c r="BC412" s="341">
        <f t="shared" si="189"/>
        <v>0</v>
      </c>
      <c r="BD412" s="95">
        <f t="shared" si="184"/>
        <v>0</v>
      </c>
      <c r="BE412" s="95">
        <f t="shared" si="190"/>
        <v>0</v>
      </c>
      <c r="BF412" s="718">
        <f t="shared" si="172"/>
        <v>0</v>
      </c>
      <c r="BG412" s="79"/>
      <c r="BH412" s="9"/>
      <c r="BJ412" s="32">
        <f t="shared" si="191"/>
        <v>0</v>
      </c>
      <c r="BK412" s="32">
        <f t="shared" si="192"/>
        <v>1</v>
      </c>
      <c r="BL412" s="32">
        <f t="shared" si="193"/>
        <v>0</v>
      </c>
      <c r="BM412" s="32">
        <f t="shared" si="194"/>
        <v>0</v>
      </c>
      <c r="BN412" s="32">
        <f t="shared" si="195"/>
        <v>1</v>
      </c>
    </row>
    <row r="413" spans="1:66" x14ac:dyDescent="0.2">
      <c r="A413" s="323"/>
      <c r="B413" s="530"/>
      <c r="C413" s="247"/>
      <c r="D413" s="247" t="str">
        <f t="shared" si="185"/>
        <v/>
      </c>
      <c r="E413" s="320" t="str">
        <f t="shared" si="186"/>
        <v>&lt; Error</v>
      </c>
      <c r="F413" s="120">
        <f t="shared" si="168"/>
        <v>0</v>
      </c>
      <c r="G413" s="118">
        <f t="shared" si="169"/>
        <v>401</v>
      </c>
      <c r="H413" s="117"/>
      <c r="I413" s="292"/>
      <c r="J413" s="87"/>
      <c r="K413" s="294"/>
      <c r="L413" s="293"/>
      <c r="M413" s="40"/>
      <c r="N413" s="77"/>
      <c r="O413" s="295"/>
      <c r="P413" s="88"/>
      <c r="Q413" s="88"/>
      <c r="R413" s="104"/>
      <c r="S413" s="730"/>
      <c r="T413" s="88"/>
      <c r="U413" s="88"/>
      <c r="V413" s="88"/>
      <c r="W413" s="89"/>
      <c r="X413" s="87"/>
      <c r="Y413" s="77"/>
      <c r="Z413" s="90"/>
      <c r="AA413" s="96">
        <f t="shared" si="173"/>
        <v>401</v>
      </c>
      <c r="AB413" s="505">
        <f t="shared" si="187"/>
        <v>0</v>
      </c>
      <c r="AC413" s="500">
        <f t="shared" si="174"/>
        <v>0</v>
      </c>
      <c r="AD413" s="159">
        <f t="shared" si="170"/>
        <v>0</v>
      </c>
      <c r="AE413" s="8"/>
      <c r="AF413" s="870" t="str">
        <f t="shared" si="175"/>
        <v xml:space="preserve"> </v>
      </c>
      <c r="AG413" s="32">
        <f t="shared" si="176"/>
        <v>0</v>
      </c>
      <c r="AH413" s="32">
        <f t="shared" si="177"/>
        <v>0</v>
      </c>
      <c r="AR413" s="32">
        <f t="shared" si="178"/>
        <v>0</v>
      </c>
      <c r="AS413" s="32">
        <f t="shared" si="179"/>
        <v>0</v>
      </c>
      <c r="AT413" s="32">
        <f t="shared" si="180"/>
        <v>0</v>
      </c>
      <c r="AU413" s="32">
        <f t="shared" si="181"/>
        <v>0</v>
      </c>
      <c r="AX413" s="254">
        <f t="shared" si="182"/>
        <v>0</v>
      </c>
      <c r="AY413" s="254">
        <f t="shared" si="183"/>
        <v>0</v>
      </c>
      <c r="AZ413" s="32">
        <f t="shared" si="171"/>
        <v>0</v>
      </c>
      <c r="BB413" s="32">
        <f t="shared" si="188"/>
        <v>0</v>
      </c>
      <c r="BC413" s="341">
        <f t="shared" si="189"/>
        <v>0</v>
      </c>
      <c r="BD413" s="95">
        <f t="shared" si="184"/>
        <v>0</v>
      </c>
      <c r="BE413" s="95">
        <f t="shared" si="190"/>
        <v>0</v>
      </c>
      <c r="BF413" s="718">
        <f t="shared" si="172"/>
        <v>0</v>
      </c>
      <c r="BG413" s="79"/>
      <c r="BH413" s="9"/>
      <c r="BJ413" s="32">
        <f t="shared" si="191"/>
        <v>0</v>
      </c>
      <c r="BK413" s="32">
        <f t="shared" si="192"/>
        <v>1</v>
      </c>
      <c r="BL413" s="32">
        <f t="shared" si="193"/>
        <v>0</v>
      </c>
      <c r="BM413" s="32">
        <f t="shared" si="194"/>
        <v>0</v>
      </c>
      <c r="BN413" s="32">
        <f t="shared" si="195"/>
        <v>1</v>
      </c>
    </row>
    <row r="414" spans="1:66" x14ac:dyDescent="0.2">
      <c r="A414" s="323"/>
      <c r="B414" s="530"/>
      <c r="C414" s="247"/>
      <c r="D414" s="247" t="str">
        <f t="shared" si="185"/>
        <v/>
      </c>
      <c r="E414" s="320" t="str">
        <f t="shared" si="186"/>
        <v>&lt; Error</v>
      </c>
      <c r="F414" s="120">
        <f t="shared" si="168"/>
        <v>0</v>
      </c>
      <c r="G414" s="118">
        <f t="shared" si="169"/>
        <v>402</v>
      </c>
      <c r="H414" s="117"/>
      <c r="I414" s="292"/>
      <c r="J414" s="87"/>
      <c r="K414" s="294"/>
      <c r="L414" s="293"/>
      <c r="M414" s="40"/>
      <c r="N414" s="77"/>
      <c r="O414" s="295"/>
      <c r="P414" s="88"/>
      <c r="Q414" s="88"/>
      <c r="R414" s="104"/>
      <c r="S414" s="730"/>
      <c r="T414" s="88"/>
      <c r="U414" s="88"/>
      <c r="V414" s="88"/>
      <c r="W414" s="89"/>
      <c r="X414" s="87"/>
      <c r="Y414" s="77"/>
      <c r="Z414" s="90"/>
      <c r="AA414" s="96">
        <f t="shared" si="173"/>
        <v>402</v>
      </c>
      <c r="AB414" s="505">
        <f t="shared" si="187"/>
        <v>0</v>
      </c>
      <c r="AC414" s="500">
        <f t="shared" si="174"/>
        <v>0</v>
      </c>
      <c r="AD414" s="159">
        <f t="shared" si="170"/>
        <v>0</v>
      </c>
      <c r="AE414" s="8"/>
      <c r="AF414" s="870" t="str">
        <f t="shared" si="175"/>
        <v xml:space="preserve"> </v>
      </c>
      <c r="AG414" s="32">
        <f t="shared" si="176"/>
        <v>0</v>
      </c>
      <c r="AH414" s="32">
        <f t="shared" si="177"/>
        <v>0</v>
      </c>
      <c r="AR414" s="32">
        <f t="shared" si="178"/>
        <v>0</v>
      </c>
      <c r="AS414" s="32">
        <f t="shared" si="179"/>
        <v>0</v>
      </c>
      <c r="AT414" s="32">
        <f t="shared" si="180"/>
        <v>0</v>
      </c>
      <c r="AU414" s="32">
        <f t="shared" si="181"/>
        <v>0</v>
      </c>
      <c r="AX414" s="254">
        <f t="shared" si="182"/>
        <v>0</v>
      </c>
      <c r="AY414" s="254">
        <f t="shared" si="183"/>
        <v>0</v>
      </c>
      <c r="AZ414" s="32">
        <f t="shared" si="171"/>
        <v>0</v>
      </c>
      <c r="BB414" s="32">
        <f t="shared" si="188"/>
        <v>0</v>
      </c>
      <c r="BC414" s="341">
        <f t="shared" si="189"/>
        <v>0</v>
      </c>
      <c r="BD414" s="95">
        <f t="shared" si="184"/>
        <v>0</v>
      </c>
      <c r="BE414" s="95">
        <f t="shared" si="190"/>
        <v>0</v>
      </c>
      <c r="BF414" s="718">
        <f t="shared" si="172"/>
        <v>0</v>
      </c>
      <c r="BG414" s="79"/>
      <c r="BH414" s="9"/>
      <c r="BJ414" s="32">
        <f t="shared" si="191"/>
        <v>0</v>
      </c>
      <c r="BK414" s="32">
        <f t="shared" si="192"/>
        <v>1</v>
      </c>
      <c r="BL414" s="32">
        <f t="shared" si="193"/>
        <v>0</v>
      </c>
      <c r="BM414" s="32">
        <f t="shared" si="194"/>
        <v>0</v>
      </c>
      <c r="BN414" s="32">
        <f t="shared" si="195"/>
        <v>1</v>
      </c>
    </row>
    <row r="415" spans="1:66" x14ac:dyDescent="0.2">
      <c r="A415" s="323"/>
      <c r="B415" s="530"/>
      <c r="C415" s="247"/>
      <c r="D415" s="247" t="str">
        <f t="shared" si="185"/>
        <v/>
      </c>
      <c r="E415" s="320" t="str">
        <f t="shared" si="186"/>
        <v>&lt; Error</v>
      </c>
      <c r="F415" s="120">
        <f t="shared" si="168"/>
        <v>0</v>
      </c>
      <c r="G415" s="118">
        <f t="shared" si="169"/>
        <v>403</v>
      </c>
      <c r="H415" s="117"/>
      <c r="I415" s="292"/>
      <c r="J415" s="87"/>
      <c r="K415" s="294"/>
      <c r="L415" s="293"/>
      <c r="M415" s="40"/>
      <c r="N415" s="77"/>
      <c r="O415" s="295"/>
      <c r="P415" s="88"/>
      <c r="Q415" s="88"/>
      <c r="R415" s="104"/>
      <c r="S415" s="730"/>
      <c r="T415" s="88"/>
      <c r="U415" s="88"/>
      <c r="V415" s="88"/>
      <c r="W415" s="89"/>
      <c r="X415" s="87"/>
      <c r="Y415" s="77"/>
      <c r="Z415" s="90"/>
      <c r="AA415" s="96">
        <f t="shared" si="173"/>
        <v>403</v>
      </c>
      <c r="AB415" s="505">
        <f t="shared" si="187"/>
        <v>0</v>
      </c>
      <c r="AC415" s="500">
        <f t="shared" si="174"/>
        <v>0</v>
      </c>
      <c r="AD415" s="159">
        <f t="shared" si="170"/>
        <v>0</v>
      </c>
      <c r="AE415" s="8"/>
      <c r="AF415" s="870" t="str">
        <f t="shared" si="175"/>
        <v xml:space="preserve"> </v>
      </c>
      <c r="AG415" s="32">
        <f t="shared" si="176"/>
        <v>0</v>
      </c>
      <c r="AH415" s="32">
        <f t="shared" si="177"/>
        <v>0</v>
      </c>
      <c r="AR415" s="32">
        <f t="shared" si="178"/>
        <v>0</v>
      </c>
      <c r="AS415" s="32">
        <f t="shared" si="179"/>
        <v>0</v>
      </c>
      <c r="AT415" s="32">
        <f t="shared" si="180"/>
        <v>0</v>
      </c>
      <c r="AU415" s="32">
        <f t="shared" si="181"/>
        <v>0</v>
      </c>
      <c r="AX415" s="254">
        <f t="shared" si="182"/>
        <v>0</v>
      </c>
      <c r="AY415" s="254">
        <f t="shared" si="183"/>
        <v>0</v>
      </c>
      <c r="AZ415" s="32">
        <f t="shared" si="171"/>
        <v>0</v>
      </c>
      <c r="BB415" s="32">
        <f t="shared" si="188"/>
        <v>0</v>
      </c>
      <c r="BC415" s="341">
        <f t="shared" si="189"/>
        <v>0</v>
      </c>
      <c r="BD415" s="95">
        <f t="shared" si="184"/>
        <v>0</v>
      </c>
      <c r="BE415" s="95">
        <f t="shared" si="190"/>
        <v>0</v>
      </c>
      <c r="BF415" s="718">
        <f t="shared" si="172"/>
        <v>0</v>
      </c>
      <c r="BG415" s="79"/>
      <c r="BH415" s="9"/>
      <c r="BJ415" s="32">
        <f t="shared" si="191"/>
        <v>0</v>
      </c>
      <c r="BK415" s="32">
        <f t="shared" si="192"/>
        <v>1</v>
      </c>
      <c r="BL415" s="32">
        <f t="shared" si="193"/>
        <v>0</v>
      </c>
      <c r="BM415" s="32">
        <f t="shared" si="194"/>
        <v>0</v>
      </c>
      <c r="BN415" s="32">
        <f t="shared" si="195"/>
        <v>1</v>
      </c>
    </row>
    <row r="416" spans="1:66" x14ac:dyDescent="0.2">
      <c r="A416" s="323"/>
      <c r="B416" s="530"/>
      <c r="C416" s="247"/>
      <c r="D416" s="247" t="str">
        <f t="shared" si="185"/>
        <v/>
      </c>
      <c r="E416" s="320" t="str">
        <f t="shared" si="186"/>
        <v>&lt; Error</v>
      </c>
      <c r="F416" s="120">
        <f t="shared" si="168"/>
        <v>0</v>
      </c>
      <c r="G416" s="118">
        <f t="shared" si="169"/>
        <v>404</v>
      </c>
      <c r="H416" s="117"/>
      <c r="I416" s="292"/>
      <c r="J416" s="87"/>
      <c r="K416" s="294"/>
      <c r="L416" s="293"/>
      <c r="M416" s="40"/>
      <c r="N416" s="77"/>
      <c r="O416" s="295"/>
      <c r="P416" s="88"/>
      <c r="Q416" s="88"/>
      <c r="R416" s="104"/>
      <c r="S416" s="730"/>
      <c r="T416" s="88"/>
      <c r="U416" s="88"/>
      <c r="V416" s="88"/>
      <c r="W416" s="89"/>
      <c r="X416" s="87"/>
      <c r="Y416" s="77"/>
      <c r="Z416" s="90"/>
      <c r="AA416" s="96">
        <f t="shared" si="173"/>
        <v>404</v>
      </c>
      <c r="AB416" s="505">
        <f t="shared" si="187"/>
        <v>0</v>
      </c>
      <c r="AC416" s="500">
        <f t="shared" si="174"/>
        <v>0</v>
      </c>
      <c r="AD416" s="159">
        <f t="shared" si="170"/>
        <v>0</v>
      </c>
      <c r="AE416" s="8"/>
      <c r="AF416" s="870" t="str">
        <f t="shared" si="175"/>
        <v xml:space="preserve"> </v>
      </c>
      <c r="AG416" s="32">
        <f t="shared" si="176"/>
        <v>0</v>
      </c>
      <c r="AH416" s="32">
        <f t="shared" si="177"/>
        <v>0</v>
      </c>
      <c r="AR416" s="32">
        <f t="shared" si="178"/>
        <v>0</v>
      </c>
      <c r="AS416" s="32">
        <f t="shared" si="179"/>
        <v>0</v>
      </c>
      <c r="AT416" s="32">
        <f t="shared" si="180"/>
        <v>0</v>
      </c>
      <c r="AU416" s="32">
        <f t="shared" si="181"/>
        <v>0</v>
      </c>
      <c r="AX416" s="254">
        <f t="shared" si="182"/>
        <v>0</v>
      </c>
      <c r="AY416" s="254">
        <f t="shared" si="183"/>
        <v>0</v>
      </c>
      <c r="AZ416" s="32">
        <f t="shared" si="171"/>
        <v>0</v>
      </c>
      <c r="BB416" s="32">
        <f t="shared" si="188"/>
        <v>0</v>
      </c>
      <c r="BC416" s="341">
        <f t="shared" si="189"/>
        <v>0</v>
      </c>
      <c r="BD416" s="95">
        <f t="shared" si="184"/>
        <v>0</v>
      </c>
      <c r="BE416" s="95">
        <f t="shared" si="190"/>
        <v>0</v>
      </c>
      <c r="BF416" s="718">
        <f t="shared" si="172"/>
        <v>0</v>
      </c>
      <c r="BG416" s="79"/>
      <c r="BH416" s="9"/>
      <c r="BJ416" s="32">
        <f t="shared" si="191"/>
        <v>0</v>
      </c>
      <c r="BK416" s="32">
        <f t="shared" si="192"/>
        <v>1</v>
      </c>
      <c r="BL416" s="32">
        <f t="shared" si="193"/>
        <v>0</v>
      </c>
      <c r="BM416" s="32">
        <f t="shared" si="194"/>
        <v>0</v>
      </c>
      <c r="BN416" s="32">
        <f t="shared" si="195"/>
        <v>1</v>
      </c>
    </row>
    <row r="417" spans="1:66" x14ac:dyDescent="0.2">
      <c r="A417" s="323"/>
      <c r="B417" s="530"/>
      <c r="C417" s="247"/>
      <c r="D417" s="247" t="str">
        <f t="shared" si="185"/>
        <v/>
      </c>
      <c r="E417" s="320" t="str">
        <f t="shared" si="186"/>
        <v>&lt; Error</v>
      </c>
      <c r="F417" s="120">
        <f t="shared" si="168"/>
        <v>0</v>
      </c>
      <c r="G417" s="118">
        <f t="shared" si="169"/>
        <v>405</v>
      </c>
      <c r="H417" s="117"/>
      <c r="I417" s="292"/>
      <c r="J417" s="87"/>
      <c r="K417" s="294"/>
      <c r="L417" s="293"/>
      <c r="M417" s="40"/>
      <c r="N417" s="77"/>
      <c r="O417" s="295"/>
      <c r="P417" s="88"/>
      <c r="Q417" s="88"/>
      <c r="R417" s="104"/>
      <c r="S417" s="730"/>
      <c r="T417" s="88"/>
      <c r="U417" s="88"/>
      <c r="V417" s="88"/>
      <c r="W417" s="89"/>
      <c r="X417" s="87"/>
      <c r="Y417" s="77"/>
      <c r="Z417" s="90"/>
      <c r="AA417" s="96">
        <f t="shared" si="173"/>
        <v>405</v>
      </c>
      <c r="AB417" s="505">
        <f t="shared" si="187"/>
        <v>0</v>
      </c>
      <c r="AC417" s="500">
        <f t="shared" si="174"/>
        <v>0</v>
      </c>
      <c r="AD417" s="159">
        <f t="shared" si="170"/>
        <v>0</v>
      </c>
      <c r="AE417" s="8"/>
      <c r="AF417" s="870" t="str">
        <f t="shared" si="175"/>
        <v xml:space="preserve"> </v>
      </c>
      <c r="AG417" s="32">
        <f t="shared" si="176"/>
        <v>0</v>
      </c>
      <c r="AH417" s="32">
        <f t="shared" si="177"/>
        <v>0</v>
      </c>
      <c r="AR417" s="32">
        <f t="shared" si="178"/>
        <v>0</v>
      </c>
      <c r="AS417" s="32">
        <f t="shared" si="179"/>
        <v>0</v>
      </c>
      <c r="AT417" s="32">
        <f t="shared" si="180"/>
        <v>0</v>
      </c>
      <c r="AU417" s="32">
        <f t="shared" si="181"/>
        <v>0</v>
      </c>
      <c r="AX417" s="254">
        <f t="shared" si="182"/>
        <v>0</v>
      </c>
      <c r="AY417" s="254">
        <f t="shared" si="183"/>
        <v>0</v>
      </c>
      <c r="AZ417" s="32">
        <f t="shared" si="171"/>
        <v>0</v>
      </c>
      <c r="BB417" s="32">
        <f t="shared" si="188"/>
        <v>0</v>
      </c>
      <c r="BC417" s="341">
        <f t="shared" si="189"/>
        <v>0</v>
      </c>
      <c r="BD417" s="95">
        <f t="shared" si="184"/>
        <v>0</v>
      </c>
      <c r="BE417" s="95">
        <f t="shared" si="190"/>
        <v>0</v>
      </c>
      <c r="BF417" s="718">
        <f t="shared" si="172"/>
        <v>0</v>
      </c>
      <c r="BG417" s="79"/>
      <c r="BH417" s="9"/>
      <c r="BJ417" s="32">
        <f t="shared" si="191"/>
        <v>0</v>
      </c>
      <c r="BK417" s="32">
        <f t="shared" si="192"/>
        <v>1</v>
      </c>
      <c r="BL417" s="32">
        <f t="shared" si="193"/>
        <v>0</v>
      </c>
      <c r="BM417" s="32">
        <f t="shared" si="194"/>
        <v>0</v>
      </c>
      <c r="BN417" s="32">
        <f t="shared" si="195"/>
        <v>1</v>
      </c>
    </row>
    <row r="418" spans="1:66" x14ac:dyDescent="0.2">
      <c r="A418" s="323"/>
      <c r="B418" s="530"/>
      <c r="C418" s="247"/>
      <c r="D418" s="247" t="str">
        <f t="shared" si="185"/>
        <v/>
      </c>
      <c r="E418" s="320" t="str">
        <f t="shared" si="186"/>
        <v>&lt; Error</v>
      </c>
      <c r="F418" s="120">
        <f t="shared" si="168"/>
        <v>0</v>
      </c>
      <c r="G418" s="118">
        <f t="shared" si="169"/>
        <v>406</v>
      </c>
      <c r="H418" s="117"/>
      <c r="I418" s="292"/>
      <c r="J418" s="87"/>
      <c r="K418" s="294"/>
      <c r="L418" s="293"/>
      <c r="M418" s="40"/>
      <c r="N418" s="77"/>
      <c r="O418" s="295"/>
      <c r="P418" s="88"/>
      <c r="Q418" s="88"/>
      <c r="R418" s="104"/>
      <c r="S418" s="730"/>
      <c r="T418" s="88"/>
      <c r="U418" s="88"/>
      <c r="V418" s="88"/>
      <c r="W418" s="89"/>
      <c r="X418" s="87"/>
      <c r="Y418" s="77"/>
      <c r="Z418" s="90"/>
      <c r="AA418" s="96">
        <f t="shared" si="173"/>
        <v>406</v>
      </c>
      <c r="AB418" s="505">
        <f t="shared" si="187"/>
        <v>0</v>
      </c>
      <c r="AC418" s="500">
        <f t="shared" si="174"/>
        <v>0</v>
      </c>
      <c r="AD418" s="159">
        <f t="shared" si="170"/>
        <v>0</v>
      </c>
      <c r="AE418" s="8"/>
      <c r="AF418" s="870" t="str">
        <f t="shared" si="175"/>
        <v xml:space="preserve"> </v>
      </c>
      <c r="AG418" s="32">
        <f t="shared" si="176"/>
        <v>0</v>
      </c>
      <c r="AH418" s="32">
        <f t="shared" si="177"/>
        <v>0</v>
      </c>
      <c r="AR418" s="32">
        <f t="shared" si="178"/>
        <v>0</v>
      </c>
      <c r="AS418" s="32">
        <f t="shared" si="179"/>
        <v>0</v>
      </c>
      <c r="AT418" s="32">
        <f t="shared" si="180"/>
        <v>0</v>
      </c>
      <c r="AU418" s="32">
        <f t="shared" si="181"/>
        <v>0</v>
      </c>
      <c r="AX418" s="254">
        <f t="shared" si="182"/>
        <v>0</v>
      </c>
      <c r="AY418" s="254">
        <f t="shared" si="183"/>
        <v>0</v>
      </c>
      <c r="AZ418" s="32">
        <f t="shared" si="171"/>
        <v>0</v>
      </c>
      <c r="BB418" s="32">
        <f t="shared" si="188"/>
        <v>0</v>
      </c>
      <c r="BC418" s="341">
        <f t="shared" si="189"/>
        <v>0</v>
      </c>
      <c r="BD418" s="95">
        <f t="shared" si="184"/>
        <v>0</v>
      </c>
      <c r="BE418" s="95">
        <f t="shared" si="190"/>
        <v>0</v>
      </c>
      <c r="BF418" s="718">
        <f t="shared" si="172"/>
        <v>0</v>
      </c>
      <c r="BG418" s="79"/>
      <c r="BH418" s="9"/>
      <c r="BJ418" s="32">
        <f t="shared" si="191"/>
        <v>0</v>
      </c>
      <c r="BK418" s="32">
        <f t="shared" si="192"/>
        <v>1</v>
      </c>
      <c r="BL418" s="32">
        <f t="shared" si="193"/>
        <v>0</v>
      </c>
      <c r="BM418" s="32">
        <f t="shared" si="194"/>
        <v>0</v>
      </c>
      <c r="BN418" s="32">
        <f t="shared" si="195"/>
        <v>1</v>
      </c>
    </row>
    <row r="419" spans="1:66" x14ac:dyDescent="0.2">
      <c r="A419" s="323"/>
      <c r="B419" s="530"/>
      <c r="C419" s="247"/>
      <c r="D419" s="247" t="str">
        <f t="shared" si="185"/>
        <v/>
      </c>
      <c r="E419" s="320" t="str">
        <f t="shared" si="186"/>
        <v>&lt; Error</v>
      </c>
      <c r="F419" s="120">
        <f t="shared" si="168"/>
        <v>0</v>
      </c>
      <c r="G419" s="118">
        <f t="shared" si="169"/>
        <v>407</v>
      </c>
      <c r="H419" s="117"/>
      <c r="I419" s="292"/>
      <c r="J419" s="87"/>
      <c r="K419" s="294"/>
      <c r="L419" s="293"/>
      <c r="M419" s="40"/>
      <c r="N419" s="77"/>
      <c r="O419" s="295"/>
      <c r="P419" s="88"/>
      <c r="Q419" s="88"/>
      <c r="R419" s="104"/>
      <c r="S419" s="730"/>
      <c r="T419" s="88"/>
      <c r="U419" s="88"/>
      <c r="V419" s="88"/>
      <c r="W419" s="89"/>
      <c r="X419" s="87"/>
      <c r="Y419" s="77"/>
      <c r="Z419" s="90"/>
      <c r="AA419" s="96">
        <f t="shared" si="173"/>
        <v>407</v>
      </c>
      <c r="AB419" s="505">
        <f t="shared" si="187"/>
        <v>0</v>
      </c>
      <c r="AC419" s="500">
        <f t="shared" si="174"/>
        <v>0</v>
      </c>
      <c r="AD419" s="159">
        <f t="shared" si="170"/>
        <v>0</v>
      </c>
      <c r="AE419" s="8"/>
      <c r="AF419" s="870" t="str">
        <f t="shared" si="175"/>
        <v xml:space="preserve"> </v>
      </c>
      <c r="AG419" s="32">
        <f t="shared" si="176"/>
        <v>0</v>
      </c>
      <c r="AH419" s="32">
        <f t="shared" si="177"/>
        <v>0</v>
      </c>
      <c r="AR419" s="32">
        <f t="shared" si="178"/>
        <v>0</v>
      </c>
      <c r="AS419" s="32">
        <f t="shared" si="179"/>
        <v>0</v>
      </c>
      <c r="AT419" s="32">
        <f t="shared" si="180"/>
        <v>0</v>
      </c>
      <c r="AU419" s="32">
        <f t="shared" si="181"/>
        <v>0</v>
      </c>
      <c r="AX419" s="254">
        <f t="shared" si="182"/>
        <v>0</v>
      </c>
      <c r="AY419" s="254">
        <f t="shared" si="183"/>
        <v>0</v>
      </c>
      <c r="AZ419" s="32">
        <f t="shared" si="171"/>
        <v>0</v>
      </c>
      <c r="BB419" s="32">
        <f t="shared" si="188"/>
        <v>0</v>
      </c>
      <c r="BC419" s="341">
        <f t="shared" si="189"/>
        <v>0</v>
      </c>
      <c r="BD419" s="95">
        <f t="shared" si="184"/>
        <v>0</v>
      </c>
      <c r="BE419" s="95">
        <f t="shared" si="190"/>
        <v>0</v>
      </c>
      <c r="BF419" s="718">
        <f t="shared" si="172"/>
        <v>0</v>
      </c>
      <c r="BG419" s="79"/>
      <c r="BH419" s="9"/>
      <c r="BJ419" s="32">
        <f t="shared" si="191"/>
        <v>0</v>
      </c>
      <c r="BK419" s="32">
        <f t="shared" si="192"/>
        <v>1</v>
      </c>
      <c r="BL419" s="32">
        <f t="shared" si="193"/>
        <v>0</v>
      </c>
      <c r="BM419" s="32">
        <f t="shared" si="194"/>
        <v>0</v>
      </c>
      <c r="BN419" s="32">
        <f t="shared" si="195"/>
        <v>1</v>
      </c>
    </row>
    <row r="420" spans="1:66" x14ac:dyDescent="0.2">
      <c r="A420" s="323"/>
      <c r="B420" s="530"/>
      <c r="C420" s="247"/>
      <c r="D420" s="247" t="str">
        <f t="shared" si="185"/>
        <v/>
      </c>
      <c r="E420" s="320" t="str">
        <f t="shared" si="186"/>
        <v>&lt; Error</v>
      </c>
      <c r="F420" s="120">
        <f t="shared" si="168"/>
        <v>0</v>
      </c>
      <c r="G420" s="118">
        <f t="shared" si="169"/>
        <v>408</v>
      </c>
      <c r="H420" s="117"/>
      <c r="I420" s="292"/>
      <c r="J420" s="87"/>
      <c r="K420" s="294"/>
      <c r="L420" s="293"/>
      <c r="M420" s="40"/>
      <c r="N420" s="77"/>
      <c r="O420" s="295"/>
      <c r="P420" s="88"/>
      <c r="Q420" s="88"/>
      <c r="R420" s="104"/>
      <c r="S420" s="730"/>
      <c r="T420" s="88"/>
      <c r="U420" s="88"/>
      <c r="V420" s="88"/>
      <c r="W420" s="89"/>
      <c r="X420" s="87"/>
      <c r="Y420" s="77"/>
      <c r="Z420" s="90"/>
      <c r="AA420" s="96">
        <f t="shared" si="173"/>
        <v>408</v>
      </c>
      <c r="AB420" s="505">
        <f t="shared" si="187"/>
        <v>0</v>
      </c>
      <c r="AC420" s="500">
        <f t="shared" si="174"/>
        <v>0</v>
      </c>
      <c r="AD420" s="159">
        <f t="shared" si="170"/>
        <v>0</v>
      </c>
      <c r="AE420" s="8"/>
      <c r="AF420" s="870" t="str">
        <f t="shared" si="175"/>
        <v xml:space="preserve"> </v>
      </c>
      <c r="AG420" s="32">
        <f t="shared" si="176"/>
        <v>0</v>
      </c>
      <c r="AH420" s="32">
        <f t="shared" si="177"/>
        <v>0</v>
      </c>
      <c r="AR420" s="32">
        <f t="shared" si="178"/>
        <v>0</v>
      </c>
      <c r="AS420" s="32">
        <f t="shared" si="179"/>
        <v>0</v>
      </c>
      <c r="AT420" s="32">
        <f t="shared" si="180"/>
        <v>0</v>
      </c>
      <c r="AU420" s="32">
        <f t="shared" si="181"/>
        <v>0</v>
      </c>
      <c r="AX420" s="254">
        <f t="shared" si="182"/>
        <v>0</v>
      </c>
      <c r="AY420" s="254">
        <f t="shared" si="183"/>
        <v>0</v>
      </c>
      <c r="AZ420" s="32">
        <f t="shared" si="171"/>
        <v>0</v>
      </c>
      <c r="BB420" s="32">
        <f t="shared" si="188"/>
        <v>0</v>
      </c>
      <c r="BC420" s="341">
        <f t="shared" si="189"/>
        <v>0</v>
      </c>
      <c r="BD420" s="95">
        <f t="shared" si="184"/>
        <v>0</v>
      </c>
      <c r="BE420" s="95">
        <f t="shared" si="190"/>
        <v>0</v>
      </c>
      <c r="BF420" s="718">
        <f t="shared" si="172"/>
        <v>0</v>
      </c>
      <c r="BG420" s="79"/>
      <c r="BH420" s="9"/>
      <c r="BJ420" s="32">
        <f t="shared" si="191"/>
        <v>0</v>
      </c>
      <c r="BK420" s="32">
        <f t="shared" si="192"/>
        <v>1</v>
      </c>
      <c r="BL420" s="32">
        <f t="shared" si="193"/>
        <v>0</v>
      </c>
      <c r="BM420" s="32">
        <f t="shared" si="194"/>
        <v>0</v>
      </c>
      <c r="BN420" s="32">
        <f t="shared" si="195"/>
        <v>1</v>
      </c>
    </row>
    <row r="421" spans="1:66" x14ac:dyDescent="0.2">
      <c r="A421" s="323"/>
      <c r="B421" s="530"/>
      <c r="C421" s="247"/>
      <c r="D421" s="247" t="str">
        <f t="shared" si="185"/>
        <v/>
      </c>
      <c r="E421" s="320" t="str">
        <f t="shared" si="186"/>
        <v>&lt; Error</v>
      </c>
      <c r="F421" s="120">
        <f t="shared" si="168"/>
        <v>0</v>
      </c>
      <c r="G421" s="118">
        <f t="shared" si="169"/>
        <v>409</v>
      </c>
      <c r="H421" s="117"/>
      <c r="I421" s="292"/>
      <c r="J421" s="87"/>
      <c r="K421" s="294"/>
      <c r="L421" s="293"/>
      <c r="M421" s="40"/>
      <c r="N421" s="77"/>
      <c r="O421" s="295"/>
      <c r="P421" s="88"/>
      <c r="Q421" s="88"/>
      <c r="R421" s="104"/>
      <c r="S421" s="730"/>
      <c r="T421" s="88"/>
      <c r="U421" s="88"/>
      <c r="V421" s="88"/>
      <c r="W421" s="89"/>
      <c r="X421" s="87"/>
      <c r="Y421" s="77"/>
      <c r="Z421" s="90"/>
      <c r="AA421" s="96">
        <f t="shared" si="173"/>
        <v>409</v>
      </c>
      <c r="AB421" s="505">
        <f t="shared" si="187"/>
        <v>0</v>
      </c>
      <c r="AC421" s="500">
        <f t="shared" si="174"/>
        <v>0</v>
      </c>
      <c r="AD421" s="159">
        <f t="shared" si="170"/>
        <v>0</v>
      </c>
      <c r="AE421" s="8"/>
      <c r="AF421" s="870" t="str">
        <f t="shared" si="175"/>
        <v xml:space="preserve"> </v>
      </c>
      <c r="AG421" s="32">
        <f t="shared" si="176"/>
        <v>0</v>
      </c>
      <c r="AH421" s="32">
        <f t="shared" si="177"/>
        <v>0</v>
      </c>
      <c r="AR421" s="32">
        <f t="shared" si="178"/>
        <v>0</v>
      </c>
      <c r="AS421" s="32">
        <f t="shared" si="179"/>
        <v>0</v>
      </c>
      <c r="AT421" s="32">
        <f t="shared" si="180"/>
        <v>0</v>
      </c>
      <c r="AU421" s="32">
        <f t="shared" si="181"/>
        <v>0</v>
      </c>
      <c r="AX421" s="254">
        <f t="shared" si="182"/>
        <v>0</v>
      </c>
      <c r="AY421" s="254">
        <f t="shared" si="183"/>
        <v>0</v>
      </c>
      <c r="AZ421" s="32">
        <f t="shared" si="171"/>
        <v>0</v>
      </c>
      <c r="BB421" s="32">
        <f t="shared" si="188"/>
        <v>0</v>
      </c>
      <c r="BC421" s="341">
        <f t="shared" si="189"/>
        <v>0</v>
      </c>
      <c r="BD421" s="95">
        <f t="shared" si="184"/>
        <v>0</v>
      </c>
      <c r="BE421" s="95">
        <f t="shared" si="190"/>
        <v>0</v>
      </c>
      <c r="BF421" s="718">
        <f t="shared" si="172"/>
        <v>0</v>
      </c>
      <c r="BG421" s="79"/>
      <c r="BH421" s="9"/>
      <c r="BJ421" s="32">
        <f t="shared" si="191"/>
        <v>0</v>
      </c>
      <c r="BK421" s="32">
        <f t="shared" si="192"/>
        <v>1</v>
      </c>
      <c r="BL421" s="32">
        <f t="shared" si="193"/>
        <v>0</v>
      </c>
      <c r="BM421" s="32">
        <f t="shared" si="194"/>
        <v>0</v>
      </c>
      <c r="BN421" s="32">
        <f t="shared" si="195"/>
        <v>1</v>
      </c>
    </row>
    <row r="422" spans="1:66" x14ac:dyDescent="0.2">
      <c r="A422" s="323"/>
      <c r="B422" s="530"/>
      <c r="C422" s="247"/>
      <c r="D422" s="247" t="str">
        <f t="shared" si="185"/>
        <v/>
      </c>
      <c r="E422" s="320" t="str">
        <f t="shared" si="186"/>
        <v>&lt; Error</v>
      </c>
      <c r="F422" s="120">
        <f t="shared" si="168"/>
        <v>0</v>
      </c>
      <c r="G422" s="118">
        <f t="shared" si="169"/>
        <v>410</v>
      </c>
      <c r="H422" s="117"/>
      <c r="I422" s="292"/>
      <c r="J422" s="87"/>
      <c r="K422" s="294"/>
      <c r="L422" s="293"/>
      <c r="M422" s="40"/>
      <c r="N422" s="77"/>
      <c r="O422" s="295"/>
      <c r="P422" s="88"/>
      <c r="Q422" s="88"/>
      <c r="R422" s="104"/>
      <c r="S422" s="730"/>
      <c r="T422" s="88"/>
      <c r="U422" s="88"/>
      <c r="V422" s="88"/>
      <c r="W422" s="89"/>
      <c r="X422" s="87"/>
      <c r="Y422" s="77"/>
      <c r="Z422" s="90"/>
      <c r="AA422" s="96">
        <f t="shared" si="173"/>
        <v>410</v>
      </c>
      <c r="AB422" s="505">
        <f t="shared" si="187"/>
        <v>0</v>
      </c>
      <c r="AC422" s="500">
        <f t="shared" si="174"/>
        <v>0</v>
      </c>
      <c r="AD422" s="159">
        <f t="shared" si="170"/>
        <v>0</v>
      </c>
      <c r="AE422" s="8"/>
      <c r="AF422" s="870" t="str">
        <f t="shared" si="175"/>
        <v xml:space="preserve"> </v>
      </c>
      <c r="AG422" s="32">
        <f t="shared" si="176"/>
        <v>0</v>
      </c>
      <c r="AH422" s="32">
        <f t="shared" si="177"/>
        <v>0</v>
      </c>
      <c r="AR422" s="32">
        <f t="shared" si="178"/>
        <v>0</v>
      </c>
      <c r="AS422" s="32">
        <f t="shared" si="179"/>
        <v>0</v>
      </c>
      <c r="AT422" s="32">
        <f t="shared" si="180"/>
        <v>0</v>
      </c>
      <c r="AU422" s="32">
        <f t="shared" si="181"/>
        <v>0</v>
      </c>
      <c r="AX422" s="254">
        <f t="shared" si="182"/>
        <v>0</v>
      </c>
      <c r="AY422" s="254">
        <f t="shared" si="183"/>
        <v>0</v>
      </c>
      <c r="AZ422" s="32">
        <f t="shared" si="171"/>
        <v>0</v>
      </c>
      <c r="BB422" s="32">
        <f t="shared" si="188"/>
        <v>0</v>
      </c>
      <c r="BC422" s="341">
        <f t="shared" si="189"/>
        <v>0</v>
      </c>
      <c r="BD422" s="95">
        <f t="shared" si="184"/>
        <v>0</v>
      </c>
      <c r="BE422" s="95">
        <f t="shared" si="190"/>
        <v>0</v>
      </c>
      <c r="BF422" s="718">
        <f t="shared" si="172"/>
        <v>0</v>
      </c>
      <c r="BG422" s="79"/>
      <c r="BH422" s="9"/>
      <c r="BJ422" s="32">
        <f t="shared" si="191"/>
        <v>0</v>
      </c>
      <c r="BK422" s="32">
        <f t="shared" si="192"/>
        <v>1</v>
      </c>
      <c r="BL422" s="32">
        <f t="shared" si="193"/>
        <v>0</v>
      </c>
      <c r="BM422" s="32">
        <f t="shared" si="194"/>
        <v>0</v>
      </c>
      <c r="BN422" s="32">
        <f t="shared" si="195"/>
        <v>1</v>
      </c>
    </row>
    <row r="423" spans="1:66" x14ac:dyDescent="0.2">
      <c r="A423" s="323"/>
      <c r="B423" s="530"/>
      <c r="C423" s="247"/>
      <c r="D423" s="247" t="str">
        <f t="shared" si="185"/>
        <v/>
      </c>
      <c r="E423" s="320" t="str">
        <f t="shared" si="186"/>
        <v>&lt; Error</v>
      </c>
      <c r="F423" s="120">
        <f t="shared" si="168"/>
        <v>0</v>
      </c>
      <c r="G423" s="118">
        <f t="shared" si="169"/>
        <v>411</v>
      </c>
      <c r="H423" s="117"/>
      <c r="I423" s="292"/>
      <c r="J423" s="87"/>
      <c r="K423" s="294"/>
      <c r="L423" s="293"/>
      <c r="M423" s="40"/>
      <c r="N423" s="77"/>
      <c r="O423" s="295"/>
      <c r="P423" s="88"/>
      <c r="Q423" s="88"/>
      <c r="R423" s="104"/>
      <c r="S423" s="730"/>
      <c r="T423" s="88"/>
      <c r="U423" s="88"/>
      <c r="V423" s="88"/>
      <c r="W423" s="89"/>
      <c r="X423" s="87"/>
      <c r="Y423" s="77"/>
      <c r="Z423" s="90"/>
      <c r="AA423" s="96">
        <f t="shared" si="173"/>
        <v>411</v>
      </c>
      <c r="AB423" s="505">
        <f t="shared" si="187"/>
        <v>0</v>
      </c>
      <c r="AC423" s="500">
        <f t="shared" si="174"/>
        <v>0</v>
      </c>
      <c r="AD423" s="159">
        <f t="shared" si="170"/>
        <v>0</v>
      </c>
      <c r="AE423" s="8"/>
      <c r="AF423" s="870" t="str">
        <f t="shared" si="175"/>
        <v xml:space="preserve"> </v>
      </c>
      <c r="AG423" s="32">
        <f t="shared" si="176"/>
        <v>0</v>
      </c>
      <c r="AH423" s="32">
        <f t="shared" si="177"/>
        <v>0</v>
      </c>
      <c r="AR423" s="32">
        <f t="shared" si="178"/>
        <v>0</v>
      </c>
      <c r="AS423" s="32">
        <f t="shared" si="179"/>
        <v>0</v>
      </c>
      <c r="AT423" s="32">
        <f t="shared" si="180"/>
        <v>0</v>
      </c>
      <c r="AU423" s="32">
        <f t="shared" si="181"/>
        <v>0</v>
      </c>
      <c r="AX423" s="254">
        <f t="shared" si="182"/>
        <v>0</v>
      </c>
      <c r="AY423" s="254">
        <f t="shared" si="183"/>
        <v>0</v>
      </c>
      <c r="AZ423" s="32">
        <f t="shared" si="171"/>
        <v>0</v>
      </c>
      <c r="BB423" s="32">
        <f t="shared" si="188"/>
        <v>0</v>
      </c>
      <c r="BC423" s="341">
        <f t="shared" si="189"/>
        <v>0</v>
      </c>
      <c r="BD423" s="95">
        <f t="shared" si="184"/>
        <v>0</v>
      </c>
      <c r="BE423" s="95">
        <f t="shared" si="190"/>
        <v>0</v>
      </c>
      <c r="BF423" s="718">
        <f t="shared" si="172"/>
        <v>0</v>
      </c>
      <c r="BG423" s="79"/>
      <c r="BH423" s="9"/>
      <c r="BJ423" s="32">
        <f t="shared" si="191"/>
        <v>0</v>
      </c>
      <c r="BK423" s="32">
        <f t="shared" si="192"/>
        <v>1</v>
      </c>
      <c r="BL423" s="32">
        <f t="shared" si="193"/>
        <v>0</v>
      </c>
      <c r="BM423" s="32">
        <f t="shared" si="194"/>
        <v>0</v>
      </c>
      <c r="BN423" s="32">
        <f t="shared" si="195"/>
        <v>1</v>
      </c>
    </row>
    <row r="424" spans="1:66" x14ac:dyDescent="0.2">
      <c r="A424" s="323"/>
      <c r="B424" s="530"/>
      <c r="C424" s="247"/>
      <c r="D424" s="247" t="str">
        <f t="shared" si="185"/>
        <v/>
      </c>
      <c r="E424" s="320" t="str">
        <f t="shared" si="186"/>
        <v>&lt; Error</v>
      </c>
      <c r="F424" s="120">
        <f t="shared" si="168"/>
        <v>0</v>
      </c>
      <c r="G424" s="118">
        <f t="shared" si="169"/>
        <v>412</v>
      </c>
      <c r="H424" s="117"/>
      <c r="I424" s="292"/>
      <c r="J424" s="87"/>
      <c r="K424" s="294"/>
      <c r="L424" s="293"/>
      <c r="M424" s="40"/>
      <c r="N424" s="77"/>
      <c r="O424" s="295"/>
      <c r="P424" s="88"/>
      <c r="Q424" s="88"/>
      <c r="R424" s="104"/>
      <c r="S424" s="730"/>
      <c r="T424" s="88"/>
      <c r="U424" s="88"/>
      <c r="V424" s="88"/>
      <c r="W424" s="89"/>
      <c r="X424" s="87"/>
      <c r="Y424" s="77"/>
      <c r="Z424" s="90"/>
      <c r="AA424" s="96">
        <f t="shared" si="173"/>
        <v>412</v>
      </c>
      <c r="AB424" s="505">
        <f t="shared" si="187"/>
        <v>0</v>
      </c>
      <c r="AC424" s="500">
        <f t="shared" si="174"/>
        <v>0</v>
      </c>
      <c r="AD424" s="159">
        <f t="shared" si="170"/>
        <v>0</v>
      </c>
      <c r="AE424" s="8"/>
      <c r="AF424" s="870" t="str">
        <f t="shared" si="175"/>
        <v xml:space="preserve"> </v>
      </c>
      <c r="AG424" s="32">
        <f t="shared" si="176"/>
        <v>0</v>
      </c>
      <c r="AH424" s="32">
        <f t="shared" si="177"/>
        <v>0</v>
      </c>
      <c r="AR424" s="32">
        <f t="shared" si="178"/>
        <v>0</v>
      </c>
      <c r="AS424" s="32">
        <f t="shared" si="179"/>
        <v>0</v>
      </c>
      <c r="AT424" s="32">
        <f t="shared" si="180"/>
        <v>0</v>
      </c>
      <c r="AU424" s="32">
        <f t="shared" si="181"/>
        <v>0</v>
      </c>
      <c r="AX424" s="254">
        <f t="shared" si="182"/>
        <v>0</v>
      </c>
      <c r="AY424" s="254">
        <f t="shared" si="183"/>
        <v>0</v>
      </c>
      <c r="AZ424" s="32">
        <f t="shared" si="171"/>
        <v>0</v>
      </c>
      <c r="BB424" s="32">
        <f t="shared" si="188"/>
        <v>0</v>
      </c>
      <c r="BC424" s="341">
        <f t="shared" si="189"/>
        <v>0</v>
      </c>
      <c r="BD424" s="95">
        <f t="shared" si="184"/>
        <v>0</v>
      </c>
      <c r="BE424" s="95">
        <f t="shared" si="190"/>
        <v>0</v>
      </c>
      <c r="BF424" s="718">
        <f t="shared" si="172"/>
        <v>0</v>
      </c>
      <c r="BG424" s="79"/>
      <c r="BH424" s="9"/>
      <c r="BJ424" s="32">
        <f t="shared" si="191"/>
        <v>0</v>
      </c>
      <c r="BK424" s="32">
        <f t="shared" si="192"/>
        <v>1</v>
      </c>
      <c r="BL424" s="32">
        <f t="shared" si="193"/>
        <v>0</v>
      </c>
      <c r="BM424" s="32">
        <f t="shared" si="194"/>
        <v>0</v>
      </c>
      <c r="BN424" s="32">
        <f t="shared" si="195"/>
        <v>1</v>
      </c>
    </row>
    <row r="425" spans="1:66" x14ac:dyDescent="0.2">
      <c r="A425" s="323"/>
      <c r="B425" s="530"/>
      <c r="C425" s="247"/>
      <c r="D425" s="247" t="str">
        <f t="shared" si="185"/>
        <v/>
      </c>
      <c r="E425" s="320" t="str">
        <f t="shared" si="186"/>
        <v>&lt; Error</v>
      </c>
      <c r="F425" s="120">
        <f t="shared" si="168"/>
        <v>0</v>
      </c>
      <c r="G425" s="118">
        <f t="shared" si="169"/>
        <v>413</v>
      </c>
      <c r="H425" s="117"/>
      <c r="I425" s="292"/>
      <c r="J425" s="87"/>
      <c r="K425" s="294"/>
      <c r="L425" s="293"/>
      <c r="M425" s="40"/>
      <c r="N425" s="77"/>
      <c r="O425" s="295"/>
      <c r="P425" s="88"/>
      <c r="Q425" s="88"/>
      <c r="R425" s="104"/>
      <c r="S425" s="730"/>
      <c r="T425" s="88"/>
      <c r="U425" s="88"/>
      <c r="V425" s="88"/>
      <c r="W425" s="89"/>
      <c r="X425" s="87"/>
      <c r="Y425" s="77"/>
      <c r="Z425" s="90"/>
      <c r="AA425" s="96">
        <f t="shared" si="173"/>
        <v>413</v>
      </c>
      <c r="AB425" s="505">
        <f t="shared" si="187"/>
        <v>0</v>
      </c>
      <c r="AC425" s="500">
        <f t="shared" si="174"/>
        <v>0</v>
      </c>
      <c r="AD425" s="159">
        <f t="shared" si="170"/>
        <v>0</v>
      </c>
      <c r="AE425" s="8"/>
      <c r="AF425" s="870" t="str">
        <f t="shared" si="175"/>
        <v xml:space="preserve"> </v>
      </c>
      <c r="AG425" s="32">
        <f t="shared" si="176"/>
        <v>0</v>
      </c>
      <c r="AH425" s="32">
        <f t="shared" si="177"/>
        <v>0</v>
      </c>
      <c r="AR425" s="32">
        <f t="shared" si="178"/>
        <v>0</v>
      </c>
      <c r="AS425" s="32">
        <f t="shared" si="179"/>
        <v>0</v>
      </c>
      <c r="AT425" s="32">
        <f t="shared" si="180"/>
        <v>0</v>
      </c>
      <c r="AU425" s="32">
        <f t="shared" si="181"/>
        <v>0</v>
      </c>
      <c r="AX425" s="254">
        <f t="shared" si="182"/>
        <v>0</v>
      </c>
      <c r="AY425" s="254">
        <f t="shared" si="183"/>
        <v>0</v>
      </c>
      <c r="AZ425" s="32">
        <f t="shared" si="171"/>
        <v>0</v>
      </c>
      <c r="BB425" s="32">
        <f t="shared" si="188"/>
        <v>0</v>
      </c>
      <c r="BC425" s="341">
        <f t="shared" si="189"/>
        <v>0</v>
      </c>
      <c r="BD425" s="95">
        <f t="shared" si="184"/>
        <v>0</v>
      </c>
      <c r="BE425" s="95">
        <f t="shared" si="190"/>
        <v>0</v>
      </c>
      <c r="BF425" s="718">
        <f t="shared" si="172"/>
        <v>0</v>
      </c>
      <c r="BG425" s="79"/>
      <c r="BH425" s="9"/>
      <c r="BJ425" s="32">
        <f t="shared" si="191"/>
        <v>0</v>
      </c>
      <c r="BK425" s="32">
        <f t="shared" si="192"/>
        <v>1</v>
      </c>
      <c r="BL425" s="32">
        <f t="shared" si="193"/>
        <v>0</v>
      </c>
      <c r="BM425" s="32">
        <f t="shared" si="194"/>
        <v>0</v>
      </c>
      <c r="BN425" s="32">
        <f t="shared" si="195"/>
        <v>1</v>
      </c>
    </row>
    <row r="426" spans="1:66" x14ac:dyDescent="0.2">
      <c r="A426" s="323"/>
      <c r="B426" s="530"/>
      <c r="C426" s="247"/>
      <c r="D426" s="247" t="str">
        <f t="shared" si="185"/>
        <v/>
      </c>
      <c r="E426" s="320" t="str">
        <f t="shared" si="186"/>
        <v>&lt; Error</v>
      </c>
      <c r="F426" s="120">
        <f t="shared" si="168"/>
        <v>0</v>
      </c>
      <c r="G426" s="118">
        <f t="shared" si="169"/>
        <v>414</v>
      </c>
      <c r="H426" s="117"/>
      <c r="I426" s="292"/>
      <c r="J426" s="87"/>
      <c r="K426" s="294"/>
      <c r="L426" s="293"/>
      <c r="M426" s="40"/>
      <c r="N426" s="77"/>
      <c r="O426" s="295"/>
      <c r="P426" s="88"/>
      <c r="Q426" s="88"/>
      <c r="R426" s="104"/>
      <c r="S426" s="730"/>
      <c r="T426" s="88"/>
      <c r="U426" s="88"/>
      <c r="V426" s="88"/>
      <c r="W426" s="89"/>
      <c r="X426" s="87"/>
      <c r="Y426" s="77"/>
      <c r="Z426" s="90"/>
      <c r="AA426" s="96">
        <f t="shared" si="173"/>
        <v>414</v>
      </c>
      <c r="AB426" s="505">
        <f t="shared" si="187"/>
        <v>0</v>
      </c>
      <c r="AC426" s="500">
        <f t="shared" si="174"/>
        <v>0</v>
      </c>
      <c r="AD426" s="159">
        <f t="shared" si="170"/>
        <v>0</v>
      </c>
      <c r="AE426" s="8"/>
      <c r="AF426" s="870" t="str">
        <f t="shared" si="175"/>
        <v xml:space="preserve"> </v>
      </c>
      <c r="AG426" s="32">
        <f t="shared" si="176"/>
        <v>0</v>
      </c>
      <c r="AH426" s="32">
        <f t="shared" si="177"/>
        <v>0</v>
      </c>
      <c r="AR426" s="32">
        <f t="shared" si="178"/>
        <v>0</v>
      </c>
      <c r="AS426" s="32">
        <f t="shared" si="179"/>
        <v>0</v>
      </c>
      <c r="AT426" s="32">
        <f t="shared" si="180"/>
        <v>0</v>
      </c>
      <c r="AU426" s="32">
        <f t="shared" si="181"/>
        <v>0</v>
      </c>
      <c r="AX426" s="254">
        <f t="shared" si="182"/>
        <v>0</v>
      </c>
      <c r="AY426" s="254">
        <f t="shared" si="183"/>
        <v>0</v>
      </c>
      <c r="AZ426" s="32">
        <f t="shared" si="171"/>
        <v>0</v>
      </c>
      <c r="BB426" s="32">
        <f t="shared" si="188"/>
        <v>0</v>
      </c>
      <c r="BC426" s="341">
        <f t="shared" si="189"/>
        <v>0</v>
      </c>
      <c r="BD426" s="95">
        <f t="shared" si="184"/>
        <v>0</v>
      </c>
      <c r="BE426" s="95">
        <f t="shared" si="190"/>
        <v>0</v>
      </c>
      <c r="BF426" s="718">
        <f t="shared" si="172"/>
        <v>0</v>
      </c>
      <c r="BG426" s="79"/>
      <c r="BH426" s="9"/>
      <c r="BJ426" s="32">
        <f t="shared" si="191"/>
        <v>0</v>
      </c>
      <c r="BK426" s="32">
        <f t="shared" si="192"/>
        <v>1</v>
      </c>
      <c r="BL426" s="32">
        <f t="shared" si="193"/>
        <v>0</v>
      </c>
      <c r="BM426" s="32">
        <f t="shared" si="194"/>
        <v>0</v>
      </c>
      <c r="BN426" s="32">
        <f t="shared" si="195"/>
        <v>1</v>
      </c>
    </row>
    <row r="427" spans="1:66" x14ac:dyDescent="0.2">
      <c r="A427" s="323"/>
      <c r="B427" s="530"/>
      <c r="C427" s="247"/>
      <c r="D427" s="247" t="str">
        <f t="shared" si="185"/>
        <v/>
      </c>
      <c r="E427" s="320" t="str">
        <f t="shared" si="186"/>
        <v>&lt; Error</v>
      </c>
      <c r="F427" s="120">
        <f t="shared" si="168"/>
        <v>0</v>
      </c>
      <c r="G427" s="118">
        <f t="shared" si="169"/>
        <v>415</v>
      </c>
      <c r="H427" s="117"/>
      <c r="I427" s="292"/>
      <c r="J427" s="87"/>
      <c r="K427" s="294"/>
      <c r="L427" s="293"/>
      <c r="M427" s="40"/>
      <c r="N427" s="77"/>
      <c r="O427" s="295"/>
      <c r="P427" s="88"/>
      <c r="Q427" s="88"/>
      <c r="R427" s="104"/>
      <c r="S427" s="730"/>
      <c r="T427" s="88"/>
      <c r="U427" s="88"/>
      <c r="V427" s="88"/>
      <c r="W427" s="89"/>
      <c r="X427" s="87"/>
      <c r="Y427" s="77"/>
      <c r="Z427" s="90"/>
      <c r="AA427" s="96">
        <f t="shared" si="173"/>
        <v>415</v>
      </c>
      <c r="AB427" s="505">
        <f t="shared" si="187"/>
        <v>0</v>
      </c>
      <c r="AC427" s="500">
        <f t="shared" si="174"/>
        <v>0</v>
      </c>
      <c r="AD427" s="159">
        <f t="shared" si="170"/>
        <v>0</v>
      </c>
      <c r="AE427" s="8"/>
      <c r="AF427" s="870" t="str">
        <f t="shared" si="175"/>
        <v xml:space="preserve"> </v>
      </c>
      <c r="AG427" s="32">
        <f t="shared" si="176"/>
        <v>0</v>
      </c>
      <c r="AH427" s="32">
        <f t="shared" si="177"/>
        <v>0</v>
      </c>
      <c r="AR427" s="32">
        <f t="shared" si="178"/>
        <v>0</v>
      </c>
      <c r="AS427" s="32">
        <f t="shared" si="179"/>
        <v>0</v>
      </c>
      <c r="AT427" s="32">
        <f t="shared" si="180"/>
        <v>0</v>
      </c>
      <c r="AU427" s="32">
        <f t="shared" si="181"/>
        <v>0</v>
      </c>
      <c r="AX427" s="254">
        <f t="shared" si="182"/>
        <v>0</v>
      </c>
      <c r="AY427" s="254">
        <f t="shared" si="183"/>
        <v>0</v>
      </c>
      <c r="AZ427" s="32">
        <f t="shared" si="171"/>
        <v>0</v>
      </c>
      <c r="BB427" s="32">
        <f t="shared" si="188"/>
        <v>0</v>
      </c>
      <c r="BC427" s="341">
        <f t="shared" si="189"/>
        <v>0</v>
      </c>
      <c r="BD427" s="95">
        <f t="shared" si="184"/>
        <v>0</v>
      </c>
      <c r="BE427" s="95">
        <f t="shared" si="190"/>
        <v>0</v>
      </c>
      <c r="BF427" s="718">
        <f t="shared" si="172"/>
        <v>0</v>
      </c>
      <c r="BG427" s="79"/>
      <c r="BH427" s="9"/>
      <c r="BJ427" s="32">
        <f t="shared" si="191"/>
        <v>0</v>
      </c>
      <c r="BK427" s="32">
        <f t="shared" si="192"/>
        <v>1</v>
      </c>
      <c r="BL427" s="32">
        <f t="shared" si="193"/>
        <v>0</v>
      </c>
      <c r="BM427" s="32">
        <f t="shared" si="194"/>
        <v>0</v>
      </c>
      <c r="BN427" s="32">
        <f t="shared" si="195"/>
        <v>1</v>
      </c>
    </row>
    <row r="428" spans="1:66" x14ac:dyDescent="0.2">
      <c r="A428" s="323"/>
      <c r="B428" s="530"/>
      <c r="C428" s="247"/>
      <c r="D428" s="247" t="str">
        <f t="shared" si="185"/>
        <v/>
      </c>
      <c r="E428" s="320" t="str">
        <f t="shared" si="186"/>
        <v>&lt; Error</v>
      </c>
      <c r="F428" s="120">
        <f t="shared" si="168"/>
        <v>0</v>
      </c>
      <c r="G428" s="118">
        <f t="shared" si="169"/>
        <v>416</v>
      </c>
      <c r="H428" s="117"/>
      <c r="I428" s="292"/>
      <c r="J428" s="87"/>
      <c r="K428" s="294"/>
      <c r="L428" s="293"/>
      <c r="M428" s="40"/>
      <c r="N428" s="77"/>
      <c r="O428" s="295"/>
      <c r="P428" s="88"/>
      <c r="Q428" s="88"/>
      <c r="R428" s="104"/>
      <c r="S428" s="730"/>
      <c r="T428" s="88"/>
      <c r="U428" s="88"/>
      <c r="V428" s="88"/>
      <c r="W428" s="89"/>
      <c r="X428" s="87"/>
      <c r="Y428" s="77"/>
      <c r="Z428" s="90"/>
      <c r="AA428" s="96">
        <f t="shared" si="173"/>
        <v>416</v>
      </c>
      <c r="AB428" s="505">
        <f t="shared" si="187"/>
        <v>0</v>
      </c>
      <c r="AC428" s="500">
        <f t="shared" si="174"/>
        <v>0</v>
      </c>
      <c r="AD428" s="159">
        <f t="shared" si="170"/>
        <v>0</v>
      </c>
      <c r="AE428" s="8"/>
      <c r="AF428" s="870" t="str">
        <f t="shared" si="175"/>
        <v xml:space="preserve"> </v>
      </c>
      <c r="AG428" s="32">
        <f t="shared" si="176"/>
        <v>0</v>
      </c>
      <c r="AH428" s="32">
        <f t="shared" si="177"/>
        <v>0</v>
      </c>
      <c r="AR428" s="32">
        <f t="shared" si="178"/>
        <v>0</v>
      </c>
      <c r="AS428" s="32">
        <f t="shared" si="179"/>
        <v>0</v>
      </c>
      <c r="AT428" s="32">
        <f t="shared" si="180"/>
        <v>0</v>
      </c>
      <c r="AU428" s="32">
        <f t="shared" si="181"/>
        <v>0</v>
      </c>
      <c r="AX428" s="254">
        <f t="shared" si="182"/>
        <v>0</v>
      </c>
      <c r="AY428" s="254">
        <f t="shared" si="183"/>
        <v>0</v>
      </c>
      <c r="AZ428" s="32">
        <f t="shared" si="171"/>
        <v>0</v>
      </c>
      <c r="BB428" s="32">
        <f t="shared" si="188"/>
        <v>0</v>
      </c>
      <c r="BC428" s="341">
        <f t="shared" si="189"/>
        <v>0</v>
      </c>
      <c r="BD428" s="95">
        <f t="shared" si="184"/>
        <v>0</v>
      </c>
      <c r="BE428" s="95">
        <f t="shared" si="190"/>
        <v>0</v>
      </c>
      <c r="BF428" s="718">
        <f t="shared" si="172"/>
        <v>0</v>
      </c>
      <c r="BG428" s="79"/>
      <c r="BH428" s="9"/>
      <c r="BJ428" s="32">
        <f t="shared" si="191"/>
        <v>0</v>
      </c>
      <c r="BK428" s="32">
        <f t="shared" si="192"/>
        <v>1</v>
      </c>
      <c r="BL428" s="32">
        <f t="shared" si="193"/>
        <v>0</v>
      </c>
      <c r="BM428" s="32">
        <f t="shared" si="194"/>
        <v>0</v>
      </c>
      <c r="BN428" s="32">
        <f t="shared" si="195"/>
        <v>1</v>
      </c>
    </row>
    <row r="429" spans="1:66" x14ac:dyDescent="0.2">
      <c r="A429" s="323"/>
      <c r="B429" s="530"/>
      <c r="C429" s="247"/>
      <c r="D429" s="247" t="str">
        <f t="shared" si="185"/>
        <v/>
      </c>
      <c r="E429" s="320" t="str">
        <f t="shared" si="186"/>
        <v>&lt; Error</v>
      </c>
      <c r="F429" s="120">
        <f t="shared" si="168"/>
        <v>0</v>
      </c>
      <c r="G429" s="118">
        <f t="shared" si="169"/>
        <v>417</v>
      </c>
      <c r="H429" s="117"/>
      <c r="I429" s="292"/>
      <c r="J429" s="87"/>
      <c r="K429" s="294"/>
      <c r="L429" s="293"/>
      <c r="M429" s="40"/>
      <c r="N429" s="77"/>
      <c r="O429" s="295"/>
      <c r="P429" s="88"/>
      <c r="Q429" s="88"/>
      <c r="R429" s="104"/>
      <c r="S429" s="730"/>
      <c r="T429" s="88"/>
      <c r="U429" s="88"/>
      <c r="V429" s="88"/>
      <c r="W429" s="89"/>
      <c r="X429" s="87"/>
      <c r="Y429" s="77"/>
      <c r="Z429" s="90"/>
      <c r="AA429" s="96">
        <f t="shared" si="173"/>
        <v>417</v>
      </c>
      <c r="AB429" s="505">
        <f t="shared" si="187"/>
        <v>0</v>
      </c>
      <c r="AC429" s="500">
        <f t="shared" si="174"/>
        <v>0</v>
      </c>
      <c r="AD429" s="159">
        <f t="shared" si="170"/>
        <v>0</v>
      </c>
      <c r="AE429" s="8"/>
      <c r="AF429" s="870" t="str">
        <f t="shared" si="175"/>
        <v xml:space="preserve"> </v>
      </c>
      <c r="AG429" s="32">
        <f t="shared" si="176"/>
        <v>0</v>
      </c>
      <c r="AH429" s="32">
        <f t="shared" si="177"/>
        <v>0</v>
      </c>
      <c r="AR429" s="32">
        <f t="shared" si="178"/>
        <v>0</v>
      </c>
      <c r="AS429" s="32">
        <f t="shared" si="179"/>
        <v>0</v>
      </c>
      <c r="AT429" s="32">
        <f t="shared" si="180"/>
        <v>0</v>
      </c>
      <c r="AU429" s="32">
        <f t="shared" si="181"/>
        <v>0</v>
      </c>
      <c r="AX429" s="254">
        <f t="shared" si="182"/>
        <v>0</v>
      </c>
      <c r="AY429" s="254">
        <f t="shared" si="183"/>
        <v>0</v>
      </c>
      <c r="AZ429" s="32">
        <f t="shared" si="171"/>
        <v>0</v>
      </c>
      <c r="BB429" s="32">
        <f t="shared" si="188"/>
        <v>0</v>
      </c>
      <c r="BC429" s="341">
        <f t="shared" si="189"/>
        <v>0</v>
      </c>
      <c r="BD429" s="95">
        <f t="shared" si="184"/>
        <v>0</v>
      </c>
      <c r="BE429" s="95">
        <f t="shared" si="190"/>
        <v>0</v>
      </c>
      <c r="BF429" s="718">
        <f t="shared" si="172"/>
        <v>0</v>
      </c>
      <c r="BG429" s="79"/>
      <c r="BH429" s="9"/>
      <c r="BJ429" s="32">
        <f t="shared" si="191"/>
        <v>0</v>
      </c>
      <c r="BK429" s="32">
        <f t="shared" si="192"/>
        <v>1</v>
      </c>
      <c r="BL429" s="32">
        <f t="shared" si="193"/>
        <v>0</v>
      </c>
      <c r="BM429" s="32">
        <f t="shared" si="194"/>
        <v>0</v>
      </c>
      <c r="BN429" s="32">
        <f t="shared" si="195"/>
        <v>1</v>
      </c>
    </row>
    <row r="430" spans="1:66" x14ac:dyDescent="0.2">
      <c r="A430" s="323"/>
      <c r="B430" s="530"/>
      <c r="C430" s="247"/>
      <c r="D430" s="247" t="str">
        <f t="shared" si="185"/>
        <v/>
      </c>
      <c r="E430" s="320" t="str">
        <f t="shared" si="186"/>
        <v>&lt; Error</v>
      </c>
      <c r="F430" s="120">
        <f t="shared" si="168"/>
        <v>0</v>
      </c>
      <c r="G430" s="118">
        <f t="shared" si="169"/>
        <v>418</v>
      </c>
      <c r="H430" s="117"/>
      <c r="I430" s="292"/>
      <c r="J430" s="87"/>
      <c r="K430" s="294"/>
      <c r="L430" s="293"/>
      <c r="M430" s="40"/>
      <c r="N430" s="77"/>
      <c r="O430" s="295"/>
      <c r="P430" s="88"/>
      <c r="Q430" s="88"/>
      <c r="R430" s="104"/>
      <c r="S430" s="730"/>
      <c r="T430" s="88"/>
      <c r="U430" s="88"/>
      <c r="V430" s="88"/>
      <c r="W430" s="89"/>
      <c r="X430" s="87"/>
      <c r="Y430" s="77"/>
      <c r="Z430" s="90"/>
      <c r="AA430" s="96">
        <f t="shared" si="173"/>
        <v>418</v>
      </c>
      <c r="AB430" s="505">
        <f t="shared" si="187"/>
        <v>0</v>
      </c>
      <c r="AC430" s="500">
        <f t="shared" si="174"/>
        <v>0</v>
      </c>
      <c r="AD430" s="159">
        <f t="shared" si="170"/>
        <v>0</v>
      </c>
      <c r="AE430" s="8"/>
      <c r="AF430" s="870" t="str">
        <f t="shared" si="175"/>
        <v xml:space="preserve"> </v>
      </c>
      <c r="AG430" s="32">
        <f t="shared" si="176"/>
        <v>0</v>
      </c>
      <c r="AH430" s="32">
        <f t="shared" si="177"/>
        <v>0</v>
      </c>
      <c r="AR430" s="32">
        <f t="shared" si="178"/>
        <v>0</v>
      </c>
      <c r="AS430" s="32">
        <f t="shared" si="179"/>
        <v>0</v>
      </c>
      <c r="AT430" s="32">
        <f t="shared" si="180"/>
        <v>0</v>
      </c>
      <c r="AU430" s="32">
        <f t="shared" si="181"/>
        <v>0</v>
      </c>
      <c r="AX430" s="254">
        <f t="shared" si="182"/>
        <v>0</v>
      </c>
      <c r="AY430" s="254">
        <f t="shared" si="183"/>
        <v>0</v>
      </c>
      <c r="AZ430" s="32">
        <f t="shared" si="171"/>
        <v>0</v>
      </c>
      <c r="BB430" s="32">
        <f t="shared" si="188"/>
        <v>0</v>
      </c>
      <c r="BC430" s="341">
        <f t="shared" si="189"/>
        <v>0</v>
      </c>
      <c r="BD430" s="95">
        <f t="shared" si="184"/>
        <v>0</v>
      </c>
      <c r="BE430" s="95">
        <f t="shared" si="190"/>
        <v>0</v>
      </c>
      <c r="BF430" s="718">
        <f t="shared" si="172"/>
        <v>0</v>
      </c>
      <c r="BG430" s="79"/>
      <c r="BH430" s="9"/>
      <c r="BJ430" s="32">
        <f t="shared" si="191"/>
        <v>0</v>
      </c>
      <c r="BK430" s="32">
        <f t="shared" si="192"/>
        <v>1</v>
      </c>
      <c r="BL430" s="32">
        <f t="shared" si="193"/>
        <v>0</v>
      </c>
      <c r="BM430" s="32">
        <f t="shared" si="194"/>
        <v>0</v>
      </c>
      <c r="BN430" s="32">
        <f t="shared" si="195"/>
        <v>1</v>
      </c>
    </row>
    <row r="431" spans="1:66" x14ac:dyDescent="0.2">
      <c r="A431" s="323"/>
      <c r="B431" s="530"/>
      <c r="C431" s="247"/>
      <c r="D431" s="247" t="str">
        <f t="shared" si="185"/>
        <v/>
      </c>
      <c r="E431" s="320" t="str">
        <f t="shared" si="186"/>
        <v>&lt; Error</v>
      </c>
      <c r="F431" s="120">
        <f t="shared" si="168"/>
        <v>0</v>
      </c>
      <c r="G431" s="118">
        <f t="shared" si="169"/>
        <v>419</v>
      </c>
      <c r="H431" s="117"/>
      <c r="I431" s="292"/>
      <c r="J431" s="87"/>
      <c r="K431" s="294"/>
      <c r="L431" s="293"/>
      <c r="M431" s="40"/>
      <c r="N431" s="77"/>
      <c r="O431" s="295"/>
      <c r="P431" s="88"/>
      <c r="Q431" s="88"/>
      <c r="R431" s="104"/>
      <c r="S431" s="730"/>
      <c r="T431" s="88"/>
      <c r="U431" s="88"/>
      <c r="V431" s="88"/>
      <c r="W431" s="89"/>
      <c r="X431" s="87"/>
      <c r="Y431" s="77"/>
      <c r="Z431" s="90"/>
      <c r="AA431" s="96">
        <f t="shared" si="173"/>
        <v>419</v>
      </c>
      <c r="AB431" s="505">
        <f t="shared" si="187"/>
        <v>0</v>
      </c>
      <c r="AC431" s="500">
        <f t="shared" si="174"/>
        <v>0</v>
      </c>
      <c r="AD431" s="159">
        <f t="shared" si="170"/>
        <v>0</v>
      </c>
      <c r="AE431" s="8"/>
      <c r="AF431" s="870" t="str">
        <f t="shared" si="175"/>
        <v xml:space="preserve"> </v>
      </c>
      <c r="AG431" s="32">
        <f t="shared" si="176"/>
        <v>0</v>
      </c>
      <c r="AH431" s="32">
        <f t="shared" si="177"/>
        <v>0</v>
      </c>
      <c r="AR431" s="32">
        <f t="shared" si="178"/>
        <v>0</v>
      </c>
      <c r="AS431" s="32">
        <f t="shared" si="179"/>
        <v>0</v>
      </c>
      <c r="AT431" s="32">
        <f t="shared" si="180"/>
        <v>0</v>
      </c>
      <c r="AU431" s="32">
        <f t="shared" si="181"/>
        <v>0</v>
      </c>
      <c r="AX431" s="254">
        <f t="shared" si="182"/>
        <v>0</v>
      </c>
      <c r="AY431" s="254">
        <f t="shared" si="183"/>
        <v>0</v>
      </c>
      <c r="AZ431" s="32">
        <f t="shared" si="171"/>
        <v>0</v>
      </c>
      <c r="BB431" s="32">
        <f t="shared" si="188"/>
        <v>0</v>
      </c>
      <c r="BC431" s="341">
        <f t="shared" si="189"/>
        <v>0</v>
      </c>
      <c r="BD431" s="95">
        <f t="shared" si="184"/>
        <v>0</v>
      </c>
      <c r="BE431" s="95">
        <f t="shared" si="190"/>
        <v>0</v>
      </c>
      <c r="BF431" s="718">
        <f t="shared" si="172"/>
        <v>0</v>
      </c>
      <c r="BG431" s="79"/>
      <c r="BH431" s="9"/>
      <c r="BJ431" s="32">
        <f t="shared" si="191"/>
        <v>0</v>
      </c>
      <c r="BK431" s="32">
        <f t="shared" si="192"/>
        <v>1</v>
      </c>
      <c r="BL431" s="32">
        <f t="shared" si="193"/>
        <v>0</v>
      </c>
      <c r="BM431" s="32">
        <f t="shared" si="194"/>
        <v>0</v>
      </c>
      <c r="BN431" s="32">
        <f t="shared" si="195"/>
        <v>1</v>
      </c>
    </row>
    <row r="432" spans="1:66" x14ac:dyDescent="0.2">
      <c r="A432" s="323"/>
      <c r="B432" s="530"/>
      <c r="C432" s="247"/>
      <c r="D432" s="247" t="str">
        <f t="shared" si="185"/>
        <v/>
      </c>
      <c r="E432" s="320" t="str">
        <f t="shared" si="186"/>
        <v>&lt; Error</v>
      </c>
      <c r="F432" s="120">
        <f t="shared" si="168"/>
        <v>0</v>
      </c>
      <c r="G432" s="118">
        <f t="shared" si="169"/>
        <v>420</v>
      </c>
      <c r="H432" s="117"/>
      <c r="I432" s="292"/>
      <c r="J432" s="87"/>
      <c r="K432" s="294"/>
      <c r="L432" s="293"/>
      <c r="M432" s="40"/>
      <c r="N432" s="77"/>
      <c r="O432" s="295"/>
      <c r="P432" s="88"/>
      <c r="Q432" s="88"/>
      <c r="R432" s="104"/>
      <c r="S432" s="730"/>
      <c r="T432" s="88"/>
      <c r="U432" s="88"/>
      <c r="V432" s="88"/>
      <c r="W432" s="89"/>
      <c r="X432" s="87"/>
      <c r="Y432" s="77"/>
      <c r="Z432" s="90"/>
      <c r="AA432" s="96">
        <f t="shared" si="173"/>
        <v>420</v>
      </c>
      <c r="AB432" s="505">
        <f t="shared" si="187"/>
        <v>0</v>
      </c>
      <c r="AC432" s="500">
        <f t="shared" si="174"/>
        <v>0</v>
      </c>
      <c r="AD432" s="159">
        <f t="shared" si="170"/>
        <v>0</v>
      </c>
      <c r="AE432" s="8"/>
      <c r="AF432" s="870" t="str">
        <f t="shared" si="175"/>
        <v xml:space="preserve"> </v>
      </c>
      <c r="AG432" s="32">
        <f t="shared" si="176"/>
        <v>0</v>
      </c>
      <c r="AH432" s="32">
        <f t="shared" si="177"/>
        <v>0</v>
      </c>
      <c r="AR432" s="32">
        <f t="shared" si="178"/>
        <v>0</v>
      </c>
      <c r="AS432" s="32">
        <f t="shared" si="179"/>
        <v>0</v>
      </c>
      <c r="AT432" s="32">
        <f t="shared" si="180"/>
        <v>0</v>
      </c>
      <c r="AU432" s="32">
        <f t="shared" si="181"/>
        <v>0</v>
      </c>
      <c r="AX432" s="254">
        <f t="shared" si="182"/>
        <v>0</v>
      </c>
      <c r="AY432" s="254">
        <f t="shared" si="183"/>
        <v>0</v>
      </c>
      <c r="AZ432" s="32">
        <f t="shared" si="171"/>
        <v>0</v>
      </c>
      <c r="BB432" s="32">
        <f t="shared" si="188"/>
        <v>0</v>
      </c>
      <c r="BC432" s="341">
        <f t="shared" si="189"/>
        <v>0</v>
      </c>
      <c r="BD432" s="95">
        <f t="shared" si="184"/>
        <v>0</v>
      </c>
      <c r="BE432" s="95">
        <f t="shared" si="190"/>
        <v>0</v>
      </c>
      <c r="BF432" s="718">
        <f t="shared" si="172"/>
        <v>0</v>
      </c>
      <c r="BG432" s="79"/>
      <c r="BH432" s="9"/>
      <c r="BJ432" s="32">
        <f t="shared" si="191"/>
        <v>0</v>
      </c>
      <c r="BK432" s="32">
        <f t="shared" si="192"/>
        <v>1</v>
      </c>
      <c r="BL432" s="32">
        <f t="shared" si="193"/>
        <v>0</v>
      </c>
      <c r="BM432" s="32">
        <f t="shared" si="194"/>
        <v>0</v>
      </c>
      <c r="BN432" s="32">
        <f t="shared" si="195"/>
        <v>1</v>
      </c>
    </row>
    <row r="433" spans="1:66" x14ac:dyDescent="0.2">
      <c r="A433" s="323"/>
      <c r="B433" s="530"/>
      <c r="C433" s="247"/>
      <c r="D433" s="247" t="str">
        <f t="shared" si="185"/>
        <v/>
      </c>
      <c r="E433" s="320" t="str">
        <f t="shared" si="186"/>
        <v>&lt; Error</v>
      </c>
      <c r="F433" s="120">
        <f t="shared" si="168"/>
        <v>0</v>
      </c>
      <c r="G433" s="118">
        <f t="shared" si="169"/>
        <v>421</v>
      </c>
      <c r="H433" s="117"/>
      <c r="I433" s="292"/>
      <c r="J433" s="87"/>
      <c r="K433" s="294"/>
      <c r="L433" s="293"/>
      <c r="M433" s="40"/>
      <c r="N433" s="77"/>
      <c r="O433" s="295"/>
      <c r="P433" s="88"/>
      <c r="Q433" s="88"/>
      <c r="R433" s="104"/>
      <c r="S433" s="730"/>
      <c r="T433" s="88"/>
      <c r="U433" s="88"/>
      <c r="V433" s="88"/>
      <c r="W433" s="89"/>
      <c r="X433" s="87"/>
      <c r="Y433" s="77"/>
      <c r="Z433" s="90"/>
      <c r="AA433" s="96">
        <f t="shared" si="173"/>
        <v>421</v>
      </c>
      <c r="AB433" s="505">
        <f t="shared" si="187"/>
        <v>0</v>
      </c>
      <c r="AC433" s="500">
        <f t="shared" si="174"/>
        <v>0</v>
      </c>
      <c r="AD433" s="159">
        <f t="shared" si="170"/>
        <v>0</v>
      </c>
      <c r="AE433" s="8"/>
      <c r="AF433" s="870" t="str">
        <f t="shared" si="175"/>
        <v xml:space="preserve"> </v>
      </c>
      <c r="AG433" s="32">
        <f t="shared" si="176"/>
        <v>0</v>
      </c>
      <c r="AH433" s="32">
        <f t="shared" si="177"/>
        <v>0</v>
      </c>
      <c r="AR433" s="32">
        <f t="shared" si="178"/>
        <v>0</v>
      </c>
      <c r="AS433" s="32">
        <f t="shared" si="179"/>
        <v>0</v>
      </c>
      <c r="AT433" s="32">
        <f t="shared" si="180"/>
        <v>0</v>
      </c>
      <c r="AU433" s="32">
        <f t="shared" si="181"/>
        <v>0</v>
      </c>
      <c r="AX433" s="254">
        <f t="shared" si="182"/>
        <v>0</v>
      </c>
      <c r="AY433" s="254">
        <f t="shared" si="183"/>
        <v>0</v>
      </c>
      <c r="AZ433" s="32">
        <f t="shared" si="171"/>
        <v>0</v>
      </c>
      <c r="BB433" s="32">
        <f t="shared" si="188"/>
        <v>0</v>
      </c>
      <c r="BC433" s="341">
        <f t="shared" si="189"/>
        <v>0</v>
      </c>
      <c r="BD433" s="95">
        <f t="shared" si="184"/>
        <v>0</v>
      </c>
      <c r="BE433" s="95">
        <f t="shared" si="190"/>
        <v>0</v>
      </c>
      <c r="BF433" s="718">
        <f t="shared" si="172"/>
        <v>0</v>
      </c>
      <c r="BG433" s="79"/>
      <c r="BH433" s="9"/>
      <c r="BJ433" s="32">
        <f t="shared" si="191"/>
        <v>0</v>
      </c>
      <c r="BK433" s="32">
        <f t="shared" si="192"/>
        <v>1</v>
      </c>
      <c r="BL433" s="32">
        <f t="shared" si="193"/>
        <v>0</v>
      </c>
      <c r="BM433" s="32">
        <f t="shared" si="194"/>
        <v>0</v>
      </c>
      <c r="BN433" s="32">
        <f t="shared" si="195"/>
        <v>1</v>
      </c>
    </row>
    <row r="434" spans="1:66" x14ac:dyDescent="0.2">
      <c r="A434" s="323"/>
      <c r="B434" s="530"/>
      <c r="C434" s="247"/>
      <c r="D434" s="247" t="str">
        <f t="shared" si="185"/>
        <v/>
      </c>
      <c r="E434" s="320" t="str">
        <f t="shared" si="186"/>
        <v>&lt; Error</v>
      </c>
      <c r="F434" s="120">
        <f t="shared" si="168"/>
        <v>0</v>
      </c>
      <c r="G434" s="118">
        <f t="shared" si="169"/>
        <v>422</v>
      </c>
      <c r="H434" s="117"/>
      <c r="I434" s="292"/>
      <c r="J434" s="87"/>
      <c r="K434" s="294"/>
      <c r="L434" s="293"/>
      <c r="M434" s="40"/>
      <c r="N434" s="77"/>
      <c r="O434" s="295"/>
      <c r="P434" s="88"/>
      <c r="Q434" s="88"/>
      <c r="R434" s="104"/>
      <c r="S434" s="730"/>
      <c r="T434" s="88"/>
      <c r="U434" s="88"/>
      <c r="V434" s="88"/>
      <c r="W434" s="89"/>
      <c r="X434" s="87"/>
      <c r="Y434" s="77"/>
      <c r="Z434" s="90"/>
      <c r="AA434" s="96">
        <f t="shared" si="173"/>
        <v>422</v>
      </c>
      <c r="AB434" s="505">
        <f t="shared" si="187"/>
        <v>0</v>
      </c>
      <c r="AC434" s="500">
        <f t="shared" si="174"/>
        <v>0</v>
      </c>
      <c r="AD434" s="159">
        <f t="shared" si="170"/>
        <v>0</v>
      </c>
      <c r="AE434" s="8"/>
      <c r="AF434" s="870" t="str">
        <f t="shared" si="175"/>
        <v xml:space="preserve"> </v>
      </c>
      <c r="AG434" s="32">
        <f t="shared" si="176"/>
        <v>0</v>
      </c>
      <c r="AH434" s="32">
        <f t="shared" si="177"/>
        <v>0</v>
      </c>
      <c r="AR434" s="32">
        <f t="shared" si="178"/>
        <v>0</v>
      </c>
      <c r="AS434" s="32">
        <f t="shared" si="179"/>
        <v>0</v>
      </c>
      <c r="AT434" s="32">
        <f t="shared" si="180"/>
        <v>0</v>
      </c>
      <c r="AU434" s="32">
        <f t="shared" si="181"/>
        <v>0</v>
      </c>
      <c r="AX434" s="254">
        <f t="shared" si="182"/>
        <v>0</v>
      </c>
      <c r="AY434" s="254">
        <f t="shared" si="183"/>
        <v>0</v>
      </c>
      <c r="AZ434" s="32">
        <f t="shared" si="171"/>
        <v>0</v>
      </c>
      <c r="BB434" s="32">
        <f t="shared" si="188"/>
        <v>0</v>
      </c>
      <c r="BC434" s="341">
        <f t="shared" si="189"/>
        <v>0</v>
      </c>
      <c r="BD434" s="95">
        <f t="shared" si="184"/>
        <v>0</v>
      </c>
      <c r="BE434" s="95">
        <f t="shared" si="190"/>
        <v>0</v>
      </c>
      <c r="BF434" s="718">
        <f t="shared" si="172"/>
        <v>0</v>
      </c>
      <c r="BG434" s="79"/>
      <c r="BH434" s="9"/>
      <c r="BJ434" s="32">
        <f t="shared" si="191"/>
        <v>0</v>
      </c>
      <c r="BK434" s="32">
        <f t="shared" si="192"/>
        <v>1</v>
      </c>
      <c r="BL434" s="32">
        <f t="shared" si="193"/>
        <v>0</v>
      </c>
      <c r="BM434" s="32">
        <f t="shared" si="194"/>
        <v>0</v>
      </c>
      <c r="BN434" s="32">
        <f t="shared" si="195"/>
        <v>1</v>
      </c>
    </row>
    <row r="435" spans="1:66" x14ac:dyDescent="0.2">
      <c r="A435" s="323"/>
      <c r="B435" s="530"/>
      <c r="C435" s="247"/>
      <c r="D435" s="247" t="str">
        <f t="shared" si="185"/>
        <v/>
      </c>
      <c r="E435" s="320" t="str">
        <f t="shared" si="186"/>
        <v>&lt; Error</v>
      </c>
      <c r="F435" s="120">
        <f t="shared" si="168"/>
        <v>0</v>
      </c>
      <c r="G435" s="118">
        <f t="shared" si="169"/>
        <v>423</v>
      </c>
      <c r="H435" s="117"/>
      <c r="I435" s="292"/>
      <c r="J435" s="87"/>
      <c r="K435" s="294"/>
      <c r="L435" s="293"/>
      <c r="M435" s="40"/>
      <c r="N435" s="77"/>
      <c r="O435" s="295"/>
      <c r="P435" s="88"/>
      <c r="Q435" s="88"/>
      <c r="R435" s="104"/>
      <c r="S435" s="730"/>
      <c r="T435" s="88"/>
      <c r="U435" s="88"/>
      <c r="V435" s="88"/>
      <c r="W435" s="89"/>
      <c r="X435" s="87"/>
      <c r="Y435" s="77"/>
      <c r="Z435" s="90"/>
      <c r="AA435" s="96">
        <f t="shared" si="173"/>
        <v>423</v>
      </c>
      <c r="AB435" s="505">
        <f t="shared" si="187"/>
        <v>0</v>
      </c>
      <c r="AC435" s="500">
        <f t="shared" si="174"/>
        <v>0</v>
      </c>
      <c r="AD435" s="159">
        <f t="shared" si="170"/>
        <v>0</v>
      </c>
      <c r="AE435" s="8"/>
      <c r="AF435" s="870" t="str">
        <f t="shared" si="175"/>
        <v xml:space="preserve"> </v>
      </c>
      <c r="AG435" s="32">
        <f t="shared" si="176"/>
        <v>0</v>
      </c>
      <c r="AH435" s="32">
        <f t="shared" si="177"/>
        <v>0</v>
      </c>
      <c r="AR435" s="32">
        <f t="shared" si="178"/>
        <v>0</v>
      </c>
      <c r="AS435" s="32">
        <f t="shared" si="179"/>
        <v>0</v>
      </c>
      <c r="AT435" s="32">
        <f t="shared" si="180"/>
        <v>0</v>
      </c>
      <c r="AU435" s="32">
        <f t="shared" si="181"/>
        <v>0</v>
      </c>
      <c r="AX435" s="254">
        <f t="shared" si="182"/>
        <v>0</v>
      </c>
      <c r="AY435" s="254">
        <f t="shared" si="183"/>
        <v>0</v>
      </c>
      <c r="AZ435" s="32">
        <f t="shared" si="171"/>
        <v>0</v>
      </c>
      <c r="BB435" s="32">
        <f t="shared" si="188"/>
        <v>0</v>
      </c>
      <c r="BC435" s="341">
        <f t="shared" si="189"/>
        <v>0</v>
      </c>
      <c r="BD435" s="95">
        <f t="shared" si="184"/>
        <v>0</v>
      </c>
      <c r="BE435" s="95">
        <f t="shared" si="190"/>
        <v>0</v>
      </c>
      <c r="BF435" s="718">
        <f t="shared" si="172"/>
        <v>0</v>
      </c>
      <c r="BG435" s="79"/>
      <c r="BH435" s="9"/>
      <c r="BJ435" s="32">
        <f t="shared" si="191"/>
        <v>0</v>
      </c>
      <c r="BK435" s="32">
        <f t="shared" si="192"/>
        <v>1</v>
      </c>
      <c r="BL435" s="32">
        <f t="shared" si="193"/>
        <v>0</v>
      </c>
      <c r="BM435" s="32">
        <f t="shared" si="194"/>
        <v>0</v>
      </c>
      <c r="BN435" s="32">
        <f t="shared" si="195"/>
        <v>1</v>
      </c>
    </row>
    <row r="436" spans="1:66" x14ac:dyDescent="0.2">
      <c r="A436" s="323"/>
      <c r="B436" s="530"/>
      <c r="C436" s="247"/>
      <c r="D436" s="247" t="str">
        <f t="shared" si="185"/>
        <v/>
      </c>
      <c r="E436" s="320" t="str">
        <f t="shared" si="186"/>
        <v>&lt; Error</v>
      </c>
      <c r="F436" s="120">
        <f t="shared" si="168"/>
        <v>0</v>
      </c>
      <c r="G436" s="118">
        <f t="shared" si="169"/>
        <v>424</v>
      </c>
      <c r="H436" s="117"/>
      <c r="I436" s="292"/>
      <c r="J436" s="87"/>
      <c r="K436" s="294"/>
      <c r="L436" s="293"/>
      <c r="M436" s="40"/>
      <c r="N436" s="77"/>
      <c r="O436" s="295"/>
      <c r="P436" s="88"/>
      <c r="Q436" s="88"/>
      <c r="R436" s="104"/>
      <c r="S436" s="730"/>
      <c r="T436" s="88"/>
      <c r="U436" s="88"/>
      <c r="V436" s="88"/>
      <c r="W436" s="89"/>
      <c r="X436" s="87"/>
      <c r="Y436" s="77"/>
      <c r="Z436" s="90"/>
      <c r="AA436" s="96">
        <f t="shared" si="173"/>
        <v>424</v>
      </c>
      <c r="AB436" s="505">
        <f t="shared" si="187"/>
        <v>0</v>
      </c>
      <c r="AC436" s="500">
        <f t="shared" si="174"/>
        <v>0</v>
      </c>
      <c r="AD436" s="159">
        <f t="shared" si="170"/>
        <v>0</v>
      </c>
      <c r="AE436" s="8"/>
      <c r="AF436" s="870" t="str">
        <f t="shared" si="175"/>
        <v xml:space="preserve"> </v>
      </c>
      <c r="AG436" s="32">
        <f t="shared" si="176"/>
        <v>0</v>
      </c>
      <c r="AH436" s="32">
        <f t="shared" si="177"/>
        <v>0</v>
      </c>
      <c r="AR436" s="32">
        <f t="shared" si="178"/>
        <v>0</v>
      </c>
      <c r="AS436" s="32">
        <f t="shared" si="179"/>
        <v>0</v>
      </c>
      <c r="AT436" s="32">
        <f t="shared" si="180"/>
        <v>0</v>
      </c>
      <c r="AU436" s="32">
        <f t="shared" si="181"/>
        <v>0</v>
      </c>
      <c r="AX436" s="254">
        <f t="shared" si="182"/>
        <v>0</v>
      </c>
      <c r="AY436" s="254">
        <f t="shared" si="183"/>
        <v>0</v>
      </c>
      <c r="AZ436" s="32">
        <f t="shared" si="171"/>
        <v>0</v>
      </c>
      <c r="BB436" s="32">
        <f t="shared" si="188"/>
        <v>0</v>
      </c>
      <c r="BC436" s="341">
        <f t="shared" si="189"/>
        <v>0</v>
      </c>
      <c r="BD436" s="95">
        <f t="shared" si="184"/>
        <v>0</v>
      </c>
      <c r="BE436" s="95">
        <f t="shared" si="190"/>
        <v>0</v>
      </c>
      <c r="BF436" s="718">
        <f t="shared" si="172"/>
        <v>0</v>
      </c>
      <c r="BG436" s="79"/>
      <c r="BH436" s="9"/>
      <c r="BJ436" s="32">
        <f t="shared" si="191"/>
        <v>0</v>
      </c>
      <c r="BK436" s="32">
        <f t="shared" si="192"/>
        <v>1</v>
      </c>
      <c r="BL436" s="32">
        <f t="shared" si="193"/>
        <v>0</v>
      </c>
      <c r="BM436" s="32">
        <f t="shared" si="194"/>
        <v>0</v>
      </c>
      <c r="BN436" s="32">
        <f t="shared" si="195"/>
        <v>1</v>
      </c>
    </row>
    <row r="437" spans="1:66" x14ac:dyDescent="0.2">
      <c r="A437" s="323"/>
      <c r="B437" s="530"/>
      <c r="C437" s="247"/>
      <c r="D437" s="247" t="str">
        <f t="shared" si="185"/>
        <v/>
      </c>
      <c r="E437" s="320" t="str">
        <f t="shared" si="186"/>
        <v>&lt; Error</v>
      </c>
      <c r="F437" s="120">
        <f t="shared" si="168"/>
        <v>0</v>
      </c>
      <c r="G437" s="118">
        <f t="shared" si="169"/>
        <v>425</v>
      </c>
      <c r="H437" s="117"/>
      <c r="I437" s="292"/>
      <c r="J437" s="87"/>
      <c r="K437" s="294"/>
      <c r="L437" s="293"/>
      <c r="M437" s="40"/>
      <c r="N437" s="77"/>
      <c r="O437" s="295"/>
      <c r="P437" s="88"/>
      <c r="Q437" s="88"/>
      <c r="R437" s="104"/>
      <c r="S437" s="730"/>
      <c r="T437" s="88"/>
      <c r="U437" s="88"/>
      <c r="V437" s="88"/>
      <c r="W437" s="89"/>
      <c r="X437" s="87"/>
      <c r="Y437" s="77"/>
      <c r="Z437" s="90"/>
      <c r="AA437" s="96">
        <f t="shared" si="173"/>
        <v>425</v>
      </c>
      <c r="AB437" s="505">
        <f t="shared" si="187"/>
        <v>0</v>
      </c>
      <c r="AC437" s="500">
        <f t="shared" si="174"/>
        <v>0</v>
      </c>
      <c r="AD437" s="159">
        <f t="shared" si="170"/>
        <v>0</v>
      </c>
      <c r="AE437" s="8"/>
      <c r="AF437" s="870" t="str">
        <f t="shared" si="175"/>
        <v xml:space="preserve"> </v>
      </c>
      <c r="AG437" s="32">
        <f t="shared" si="176"/>
        <v>0</v>
      </c>
      <c r="AH437" s="32">
        <f t="shared" si="177"/>
        <v>0</v>
      </c>
      <c r="AR437" s="32">
        <f t="shared" si="178"/>
        <v>0</v>
      </c>
      <c r="AS437" s="32">
        <f t="shared" si="179"/>
        <v>0</v>
      </c>
      <c r="AT437" s="32">
        <f t="shared" si="180"/>
        <v>0</v>
      </c>
      <c r="AU437" s="32">
        <f t="shared" si="181"/>
        <v>0</v>
      </c>
      <c r="AX437" s="254">
        <f t="shared" si="182"/>
        <v>0</v>
      </c>
      <c r="AY437" s="254">
        <f t="shared" si="183"/>
        <v>0</v>
      </c>
      <c r="AZ437" s="32">
        <f t="shared" si="171"/>
        <v>0</v>
      </c>
      <c r="BB437" s="32">
        <f t="shared" si="188"/>
        <v>0</v>
      </c>
      <c r="BC437" s="341">
        <f t="shared" si="189"/>
        <v>0</v>
      </c>
      <c r="BD437" s="95">
        <f t="shared" si="184"/>
        <v>0</v>
      </c>
      <c r="BE437" s="95">
        <f t="shared" si="190"/>
        <v>0</v>
      </c>
      <c r="BF437" s="718">
        <f t="shared" si="172"/>
        <v>0</v>
      </c>
      <c r="BG437" s="79"/>
      <c r="BH437" s="9"/>
      <c r="BJ437" s="32">
        <f t="shared" si="191"/>
        <v>0</v>
      </c>
      <c r="BK437" s="32">
        <f t="shared" si="192"/>
        <v>1</v>
      </c>
      <c r="BL437" s="32">
        <f t="shared" si="193"/>
        <v>0</v>
      </c>
      <c r="BM437" s="32">
        <f t="shared" si="194"/>
        <v>0</v>
      </c>
      <c r="BN437" s="32">
        <f t="shared" si="195"/>
        <v>1</v>
      </c>
    </row>
    <row r="438" spans="1:66" x14ac:dyDescent="0.2">
      <c r="A438" s="323"/>
      <c r="B438" s="530"/>
      <c r="C438" s="247"/>
      <c r="D438" s="247" t="str">
        <f t="shared" si="185"/>
        <v/>
      </c>
      <c r="E438" s="320" t="str">
        <f t="shared" si="186"/>
        <v>&lt; Error</v>
      </c>
      <c r="F438" s="120">
        <f t="shared" si="168"/>
        <v>0</v>
      </c>
      <c r="G438" s="118">
        <f t="shared" si="169"/>
        <v>426</v>
      </c>
      <c r="H438" s="117"/>
      <c r="I438" s="292"/>
      <c r="J438" s="87"/>
      <c r="K438" s="294"/>
      <c r="L438" s="293"/>
      <c r="M438" s="40"/>
      <c r="N438" s="77"/>
      <c r="O438" s="295"/>
      <c r="P438" s="88"/>
      <c r="Q438" s="88"/>
      <c r="R438" s="104"/>
      <c r="S438" s="730"/>
      <c r="T438" s="88"/>
      <c r="U438" s="88"/>
      <c r="V438" s="88"/>
      <c r="W438" s="89"/>
      <c r="X438" s="87"/>
      <c r="Y438" s="77"/>
      <c r="Z438" s="90"/>
      <c r="AA438" s="96">
        <f t="shared" si="173"/>
        <v>426</v>
      </c>
      <c r="AB438" s="505">
        <f t="shared" si="187"/>
        <v>0</v>
      </c>
      <c r="AC438" s="500">
        <f t="shared" si="174"/>
        <v>0</v>
      </c>
      <c r="AD438" s="159">
        <f t="shared" si="170"/>
        <v>0</v>
      </c>
      <c r="AE438" s="8"/>
      <c r="AF438" s="870" t="str">
        <f t="shared" si="175"/>
        <v xml:space="preserve"> </v>
      </c>
      <c r="AG438" s="32">
        <f t="shared" si="176"/>
        <v>0</v>
      </c>
      <c r="AH438" s="32">
        <f t="shared" si="177"/>
        <v>0</v>
      </c>
      <c r="AR438" s="32">
        <f t="shared" si="178"/>
        <v>0</v>
      </c>
      <c r="AS438" s="32">
        <f t="shared" si="179"/>
        <v>0</v>
      </c>
      <c r="AT438" s="32">
        <f t="shared" si="180"/>
        <v>0</v>
      </c>
      <c r="AU438" s="32">
        <f t="shared" si="181"/>
        <v>0</v>
      </c>
      <c r="AX438" s="254">
        <f t="shared" si="182"/>
        <v>0</v>
      </c>
      <c r="AY438" s="254">
        <f t="shared" si="183"/>
        <v>0</v>
      </c>
      <c r="AZ438" s="32">
        <f t="shared" si="171"/>
        <v>0</v>
      </c>
      <c r="BB438" s="32">
        <f t="shared" si="188"/>
        <v>0</v>
      </c>
      <c r="BC438" s="341">
        <f t="shared" si="189"/>
        <v>0</v>
      </c>
      <c r="BD438" s="95">
        <f t="shared" si="184"/>
        <v>0</v>
      </c>
      <c r="BE438" s="95">
        <f t="shared" si="190"/>
        <v>0</v>
      </c>
      <c r="BF438" s="718">
        <f t="shared" si="172"/>
        <v>0</v>
      </c>
      <c r="BG438" s="79"/>
      <c r="BH438" s="9"/>
      <c r="BJ438" s="32">
        <f t="shared" si="191"/>
        <v>0</v>
      </c>
      <c r="BK438" s="32">
        <f t="shared" si="192"/>
        <v>1</v>
      </c>
      <c r="BL438" s="32">
        <f t="shared" si="193"/>
        <v>0</v>
      </c>
      <c r="BM438" s="32">
        <f t="shared" si="194"/>
        <v>0</v>
      </c>
      <c r="BN438" s="32">
        <f t="shared" si="195"/>
        <v>1</v>
      </c>
    </row>
    <row r="439" spans="1:66" x14ac:dyDescent="0.2">
      <c r="A439" s="323"/>
      <c r="B439" s="530"/>
      <c r="C439" s="247"/>
      <c r="D439" s="247" t="str">
        <f t="shared" si="185"/>
        <v/>
      </c>
      <c r="E439" s="320" t="str">
        <f t="shared" si="186"/>
        <v>&lt; Error</v>
      </c>
      <c r="F439" s="120">
        <f t="shared" si="168"/>
        <v>0</v>
      </c>
      <c r="G439" s="118">
        <f t="shared" si="169"/>
        <v>427</v>
      </c>
      <c r="H439" s="117"/>
      <c r="I439" s="292"/>
      <c r="J439" s="87"/>
      <c r="K439" s="294"/>
      <c r="L439" s="293"/>
      <c r="M439" s="40"/>
      <c r="N439" s="77"/>
      <c r="O439" s="295"/>
      <c r="P439" s="88"/>
      <c r="Q439" s="88"/>
      <c r="R439" s="104"/>
      <c r="S439" s="730"/>
      <c r="T439" s="88"/>
      <c r="U439" s="88"/>
      <c r="V439" s="88"/>
      <c r="W439" s="89"/>
      <c r="X439" s="87"/>
      <c r="Y439" s="77"/>
      <c r="Z439" s="90"/>
      <c r="AA439" s="96">
        <f t="shared" si="173"/>
        <v>427</v>
      </c>
      <c r="AB439" s="505">
        <f t="shared" si="187"/>
        <v>0</v>
      </c>
      <c r="AC439" s="500">
        <f t="shared" si="174"/>
        <v>0</v>
      </c>
      <c r="AD439" s="159">
        <f t="shared" si="170"/>
        <v>0</v>
      </c>
      <c r="AE439" s="8"/>
      <c r="AF439" s="870" t="str">
        <f t="shared" si="175"/>
        <v xml:space="preserve"> </v>
      </c>
      <c r="AG439" s="32">
        <f t="shared" si="176"/>
        <v>0</v>
      </c>
      <c r="AH439" s="32">
        <f t="shared" si="177"/>
        <v>0</v>
      </c>
      <c r="AR439" s="32">
        <f t="shared" si="178"/>
        <v>0</v>
      </c>
      <c r="AS439" s="32">
        <f t="shared" si="179"/>
        <v>0</v>
      </c>
      <c r="AT439" s="32">
        <f t="shared" si="180"/>
        <v>0</v>
      </c>
      <c r="AU439" s="32">
        <f t="shared" si="181"/>
        <v>0</v>
      </c>
      <c r="AX439" s="254">
        <f t="shared" si="182"/>
        <v>0</v>
      </c>
      <c r="AY439" s="254">
        <f t="shared" si="183"/>
        <v>0</v>
      </c>
      <c r="AZ439" s="32">
        <f t="shared" si="171"/>
        <v>0</v>
      </c>
      <c r="BB439" s="32">
        <f t="shared" si="188"/>
        <v>0</v>
      </c>
      <c r="BC439" s="341">
        <f t="shared" si="189"/>
        <v>0</v>
      </c>
      <c r="BD439" s="95">
        <f t="shared" si="184"/>
        <v>0</v>
      </c>
      <c r="BE439" s="95">
        <f t="shared" si="190"/>
        <v>0</v>
      </c>
      <c r="BF439" s="718">
        <f t="shared" si="172"/>
        <v>0</v>
      </c>
      <c r="BG439" s="79"/>
      <c r="BH439" s="9"/>
      <c r="BJ439" s="32">
        <f t="shared" si="191"/>
        <v>0</v>
      </c>
      <c r="BK439" s="32">
        <f t="shared" si="192"/>
        <v>1</v>
      </c>
      <c r="BL439" s="32">
        <f t="shared" si="193"/>
        <v>0</v>
      </c>
      <c r="BM439" s="32">
        <f t="shared" si="194"/>
        <v>0</v>
      </c>
      <c r="BN439" s="32">
        <f t="shared" si="195"/>
        <v>1</v>
      </c>
    </row>
    <row r="440" spans="1:66" x14ac:dyDescent="0.2">
      <c r="A440" s="323"/>
      <c r="B440" s="530"/>
      <c r="C440" s="247"/>
      <c r="D440" s="247" t="str">
        <f t="shared" si="185"/>
        <v/>
      </c>
      <c r="E440" s="320" t="str">
        <f t="shared" si="186"/>
        <v>&lt; Error</v>
      </c>
      <c r="F440" s="120">
        <f t="shared" si="168"/>
        <v>0</v>
      </c>
      <c r="G440" s="118">
        <f t="shared" si="169"/>
        <v>428</v>
      </c>
      <c r="H440" s="117"/>
      <c r="I440" s="292"/>
      <c r="J440" s="87"/>
      <c r="K440" s="294"/>
      <c r="L440" s="293"/>
      <c r="M440" s="40"/>
      <c r="N440" s="77"/>
      <c r="O440" s="295"/>
      <c r="P440" s="88"/>
      <c r="Q440" s="88"/>
      <c r="R440" s="104"/>
      <c r="S440" s="730"/>
      <c r="T440" s="88"/>
      <c r="U440" s="88"/>
      <c r="V440" s="88"/>
      <c r="W440" s="89"/>
      <c r="X440" s="87"/>
      <c r="Y440" s="77"/>
      <c r="Z440" s="90"/>
      <c r="AA440" s="96">
        <f t="shared" si="173"/>
        <v>428</v>
      </c>
      <c r="AB440" s="505">
        <f t="shared" si="187"/>
        <v>0</v>
      </c>
      <c r="AC440" s="500">
        <f t="shared" si="174"/>
        <v>0</v>
      </c>
      <c r="AD440" s="159">
        <f t="shared" si="170"/>
        <v>0</v>
      </c>
      <c r="AE440" s="8"/>
      <c r="AF440" s="870" t="str">
        <f t="shared" si="175"/>
        <v xml:space="preserve"> </v>
      </c>
      <c r="AG440" s="32">
        <f t="shared" si="176"/>
        <v>0</v>
      </c>
      <c r="AH440" s="32">
        <f t="shared" si="177"/>
        <v>0</v>
      </c>
      <c r="AR440" s="32">
        <f t="shared" si="178"/>
        <v>0</v>
      </c>
      <c r="AS440" s="32">
        <f t="shared" si="179"/>
        <v>0</v>
      </c>
      <c r="AT440" s="32">
        <f t="shared" si="180"/>
        <v>0</v>
      </c>
      <c r="AU440" s="32">
        <f t="shared" si="181"/>
        <v>0</v>
      </c>
      <c r="AX440" s="254">
        <f t="shared" si="182"/>
        <v>0</v>
      </c>
      <c r="AY440" s="254">
        <f t="shared" si="183"/>
        <v>0</v>
      </c>
      <c r="AZ440" s="32">
        <f t="shared" si="171"/>
        <v>0</v>
      </c>
      <c r="BB440" s="32">
        <f t="shared" si="188"/>
        <v>0</v>
      </c>
      <c r="BC440" s="341">
        <f t="shared" si="189"/>
        <v>0</v>
      </c>
      <c r="BD440" s="95">
        <f t="shared" si="184"/>
        <v>0</v>
      </c>
      <c r="BE440" s="95">
        <f t="shared" si="190"/>
        <v>0</v>
      </c>
      <c r="BF440" s="718">
        <f t="shared" si="172"/>
        <v>0</v>
      </c>
      <c r="BG440" s="79"/>
      <c r="BH440" s="9"/>
      <c r="BJ440" s="32">
        <f t="shared" si="191"/>
        <v>0</v>
      </c>
      <c r="BK440" s="32">
        <f t="shared" si="192"/>
        <v>1</v>
      </c>
      <c r="BL440" s="32">
        <f t="shared" si="193"/>
        <v>0</v>
      </c>
      <c r="BM440" s="32">
        <f t="shared" si="194"/>
        <v>0</v>
      </c>
      <c r="BN440" s="32">
        <f t="shared" si="195"/>
        <v>1</v>
      </c>
    </row>
    <row r="441" spans="1:66" x14ac:dyDescent="0.2">
      <c r="A441" s="323"/>
      <c r="B441" s="530"/>
      <c r="C441" s="247"/>
      <c r="D441" s="247" t="str">
        <f t="shared" si="185"/>
        <v/>
      </c>
      <c r="E441" s="320" t="str">
        <f t="shared" si="186"/>
        <v>&lt; Error</v>
      </c>
      <c r="F441" s="120">
        <f t="shared" si="168"/>
        <v>0</v>
      </c>
      <c r="G441" s="118">
        <f t="shared" si="169"/>
        <v>429</v>
      </c>
      <c r="H441" s="117"/>
      <c r="I441" s="292"/>
      <c r="J441" s="87"/>
      <c r="K441" s="294"/>
      <c r="L441" s="293"/>
      <c r="M441" s="40"/>
      <c r="N441" s="77"/>
      <c r="O441" s="295"/>
      <c r="P441" s="88"/>
      <c r="Q441" s="88"/>
      <c r="R441" s="104"/>
      <c r="S441" s="730"/>
      <c r="T441" s="88"/>
      <c r="U441" s="88"/>
      <c r="V441" s="88"/>
      <c r="W441" s="89"/>
      <c r="X441" s="87"/>
      <c r="Y441" s="77"/>
      <c r="Z441" s="90"/>
      <c r="AA441" s="96">
        <f t="shared" si="173"/>
        <v>429</v>
      </c>
      <c r="AB441" s="505">
        <f t="shared" si="187"/>
        <v>0</v>
      </c>
      <c r="AC441" s="500">
        <f t="shared" si="174"/>
        <v>0</v>
      </c>
      <c r="AD441" s="159">
        <f t="shared" si="170"/>
        <v>0</v>
      </c>
      <c r="AE441" s="8"/>
      <c r="AF441" s="870" t="str">
        <f t="shared" si="175"/>
        <v xml:space="preserve"> </v>
      </c>
      <c r="AG441" s="32">
        <f t="shared" si="176"/>
        <v>0</v>
      </c>
      <c r="AH441" s="32">
        <f t="shared" si="177"/>
        <v>0</v>
      </c>
      <c r="AR441" s="32">
        <f t="shared" si="178"/>
        <v>0</v>
      </c>
      <c r="AS441" s="32">
        <f t="shared" si="179"/>
        <v>0</v>
      </c>
      <c r="AT441" s="32">
        <f t="shared" si="180"/>
        <v>0</v>
      </c>
      <c r="AU441" s="32">
        <f t="shared" si="181"/>
        <v>0</v>
      </c>
      <c r="AX441" s="254">
        <f t="shared" si="182"/>
        <v>0</v>
      </c>
      <c r="AY441" s="254">
        <f t="shared" si="183"/>
        <v>0</v>
      </c>
      <c r="AZ441" s="32">
        <f t="shared" si="171"/>
        <v>0</v>
      </c>
      <c r="BB441" s="32">
        <f t="shared" si="188"/>
        <v>0</v>
      </c>
      <c r="BC441" s="341">
        <f t="shared" si="189"/>
        <v>0</v>
      </c>
      <c r="BD441" s="95">
        <f t="shared" si="184"/>
        <v>0</v>
      </c>
      <c r="BE441" s="95">
        <f t="shared" si="190"/>
        <v>0</v>
      </c>
      <c r="BF441" s="718">
        <f t="shared" si="172"/>
        <v>0</v>
      </c>
      <c r="BG441" s="79"/>
      <c r="BH441" s="9"/>
      <c r="BJ441" s="32">
        <f t="shared" si="191"/>
        <v>0</v>
      </c>
      <c r="BK441" s="32">
        <f t="shared" si="192"/>
        <v>1</v>
      </c>
      <c r="BL441" s="32">
        <f t="shared" si="193"/>
        <v>0</v>
      </c>
      <c r="BM441" s="32">
        <f t="shared" si="194"/>
        <v>0</v>
      </c>
      <c r="BN441" s="32">
        <f t="shared" si="195"/>
        <v>1</v>
      </c>
    </row>
    <row r="442" spans="1:66" x14ac:dyDescent="0.2">
      <c r="A442" s="323"/>
      <c r="B442" s="530"/>
      <c r="C442" s="247"/>
      <c r="D442" s="247" t="str">
        <f t="shared" si="185"/>
        <v/>
      </c>
      <c r="E442" s="320" t="str">
        <f t="shared" si="186"/>
        <v>&lt; Error</v>
      </c>
      <c r="F442" s="120">
        <f t="shared" si="168"/>
        <v>0</v>
      </c>
      <c r="G442" s="118">
        <f t="shared" si="169"/>
        <v>430</v>
      </c>
      <c r="H442" s="117"/>
      <c r="I442" s="292"/>
      <c r="J442" s="87"/>
      <c r="K442" s="294"/>
      <c r="L442" s="293"/>
      <c r="M442" s="40"/>
      <c r="N442" s="77"/>
      <c r="O442" s="295"/>
      <c r="P442" s="88"/>
      <c r="Q442" s="88"/>
      <c r="R442" s="104"/>
      <c r="S442" s="730"/>
      <c r="T442" s="88"/>
      <c r="U442" s="88"/>
      <c r="V442" s="88"/>
      <c r="W442" s="89"/>
      <c r="X442" s="87"/>
      <c r="Y442" s="77"/>
      <c r="Z442" s="90"/>
      <c r="AA442" s="96">
        <f t="shared" si="173"/>
        <v>430</v>
      </c>
      <c r="AB442" s="505">
        <f t="shared" si="187"/>
        <v>0</v>
      </c>
      <c r="AC442" s="500">
        <f t="shared" si="174"/>
        <v>0</v>
      </c>
      <c r="AD442" s="159">
        <f t="shared" si="170"/>
        <v>0</v>
      </c>
      <c r="AE442" s="8"/>
      <c r="AF442" s="870" t="str">
        <f t="shared" si="175"/>
        <v xml:space="preserve"> </v>
      </c>
      <c r="AG442" s="32">
        <f t="shared" si="176"/>
        <v>0</v>
      </c>
      <c r="AH442" s="32">
        <f t="shared" si="177"/>
        <v>0</v>
      </c>
      <c r="AR442" s="32">
        <f t="shared" si="178"/>
        <v>0</v>
      </c>
      <c r="AS442" s="32">
        <f t="shared" si="179"/>
        <v>0</v>
      </c>
      <c r="AT442" s="32">
        <f t="shared" si="180"/>
        <v>0</v>
      </c>
      <c r="AU442" s="32">
        <f t="shared" si="181"/>
        <v>0</v>
      </c>
      <c r="AX442" s="254">
        <f t="shared" si="182"/>
        <v>0</v>
      </c>
      <c r="AY442" s="254">
        <f t="shared" si="183"/>
        <v>0</v>
      </c>
      <c r="AZ442" s="32">
        <f t="shared" si="171"/>
        <v>0</v>
      </c>
      <c r="BB442" s="32">
        <f t="shared" si="188"/>
        <v>0</v>
      </c>
      <c r="BC442" s="341">
        <f t="shared" si="189"/>
        <v>0</v>
      </c>
      <c r="BD442" s="95">
        <f t="shared" si="184"/>
        <v>0</v>
      </c>
      <c r="BE442" s="95">
        <f t="shared" si="190"/>
        <v>0</v>
      </c>
      <c r="BF442" s="718">
        <f t="shared" si="172"/>
        <v>0</v>
      </c>
      <c r="BG442" s="79"/>
      <c r="BH442" s="9"/>
      <c r="BJ442" s="32">
        <f t="shared" si="191"/>
        <v>0</v>
      </c>
      <c r="BK442" s="32">
        <f t="shared" si="192"/>
        <v>1</v>
      </c>
      <c r="BL442" s="32">
        <f t="shared" si="193"/>
        <v>0</v>
      </c>
      <c r="BM442" s="32">
        <f t="shared" si="194"/>
        <v>0</v>
      </c>
      <c r="BN442" s="32">
        <f t="shared" si="195"/>
        <v>1</v>
      </c>
    </row>
    <row r="443" spans="1:66" x14ac:dyDescent="0.2">
      <c r="A443" s="323"/>
      <c r="B443" s="530"/>
      <c r="C443" s="247"/>
      <c r="D443" s="247" t="str">
        <f t="shared" si="185"/>
        <v/>
      </c>
      <c r="E443" s="320" t="str">
        <f t="shared" si="186"/>
        <v>&lt; Error</v>
      </c>
      <c r="F443" s="120">
        <f t="shared" si="168"/>
        <v>0</v>
      </c>
      <c r="G443" s="118">
        <f t="shared" si="169"/>
        <v>431</v>
      </c>
      <c r="H443" s="117"/>
      <c r="I443" s="292"/>
      <c r="J443" s="87"/>
      <c r="K443" s="294"/>
      <c r="L443" s="293"/>
      <c r="M443" s="40"/>
      <c r="N443" s="77"/>
      <c r="O443" s="295"/>
      <c r="P443" s="88"/>
      <c r="Q443" s="88"/>
      <c r="R443" s="104"/>
      <c r="S443" s="730"/>
      <c r="T443" s="88"/>
      <c r="U443" s="88"/>
      <c r="V443" s="88"/>
      <c r="W443" s="89"/>
      <c r="X443" s="87"/>
      <c r="Y443" s="77"/>
      <c r="Z443" s="90"/>
      <c r="AA443" s="96">
        <f t="shared" si="173"/>
        <v>431</v>
      </c>
      <c r="AB443" s="505">
        <f t="shared" si="187"/>
        <v>0</v>
      </c>
      <c r="AC443" s="500">
        <f t="shared" si="174"/>
        <v>0</v>
      </c>
      <c r="AD443" s="159">
        <f t="shared" si="170"/>
        <v>0</v>
      </c>
      <c r="AE443" s="8"/>
      <c r="AF443" s="870" t="str">
        <f t="shared" si="175"/>
        <v xml:space="preserve"> </v>
      </c>
      <c r="AG443" s="32">
        <f t="shared" si="176"/>
        <v>0</v>
      </c>
      <c r="AH443" s="32">
        <f t="shared" si="177"/>
        <v>0</v>
      </c>
      <c r="AR443" s="32">
        <f t="shared" si="178"/>
        <v>0</v>
      </c>
      <c r="AS443" s="32">
        <f t="shared" si="179"/>
        <v>0</v>
      </c>
      <c r="AT443" s="32">
        <f t="shared" si="180"/>
        <v>0</v>
      </c>
      <c r="AU443" s="32">
        <f t="shared" si="181"/>
        <v>0</v>
      </c>
      <c r="AX443" s="254">
        <f t="shared" si="182"/>
        <v>0</v>
      </c>
      <c r="AY443" s="254">
        <f t="shared" si="183"/>
        <v>0</v>
      </c>
      <c r="AZ443" s="32">
        <f t="shared" si="171"/>
        <v>0</v>
      </c>
      <c r="BB443" s="32">
        <f t="shared" si="188"/>
        <v>0</v>
      </c>
      <c r="BC443" s="341">
        <f t="shared" si="189"/>
        <v>0</v>
      </c>
      <c r="BD443" s="95">
        <f t="shared" si="184"/>
        <v>0</v>
      </c>
      <c r="BE443" s="95">
        <f t="shared" si="190"/>
        <v>0</v>
      </c>
      <c r="BF443" s="718">
        <f t="shared" si="172"/>
        <v>0</v>
      </c>
      <c r="BG443" s="79"/>
      <c r="BH443" s="9"/>
      <c r="BJ443" s="32">
        <f t="shared" si="191"/>
        <v>0</v>
      </c>
      <c r="BK443" s="32">
        <f t="shared" si="192"/>
        <v>1</v>
      </c>
      <c r="BL443" s="32">
        <f t="shared" si="193"/>
        <v>0</v>
      </c>
      <c r="BM443" s="32">
        <f t="shared" si="194"/>
        <v>0</v>
      </c>
      <c r="BN443" s="32">
        <f t="shared" si="195"/>
        <v>1</v>
      </c>
    </row>
    <row r="444" spans="1:66" x14ac:dyDescent="0.2">
      <c r="A444" s="323"/>
      <c r="B444" s="530"/>
      <c r="C444" s="247"/>
      <c r="D444" s="247" t="str">
        <f t="shared" si="185"/>
        <v/>
      </c>
      <c r="E444" s="320" t="str">
        <f t="shared" si="186"/>
        <v>&lt; Error</v>
      </c>
      <c r="F444" s="120">
        <f t="shared" si="168"/>
        <v>0</v>
      </c>
      <c r="G444" s="118">
        <f t="shared" si="169"/>
        <v>432</v>
      </c>
      <c r="H444" s="117"/>
      <c r="I444" s="292"/>
      <c r="J444" s="87"/>
      <c r="K444" s="294"/>
      <c r="L444" s="293"/>
      <c r="M444" s="40"/>
      <c r="N444" s="77"/>
      <c r="O444" s="295"/>
      <c r="P444" s="88"/>
      <c r="Q444" s="88"/>
      <c r="R444" s="104"/>
      <c r="S444" s="730"/>
      <c r="T444" s="88"/>
      <c r="U444" s="88"/>
      <c r="V444" s="88"/>
      <c r="W444" s="89"/>
      <c r="X444" s="87"/>
      <c r="Y444" s="77"/>
      <c r="Z444" s="90"/>
      <c r="AA444" s="96">
        <f t="shared" si="173"/>
        <v>432</v>
      </c>
      <c r="AB444" s="505">
        <f t="shared" si="187"/>
        <v>0</v>
      </c>
      <c r="AC444" s="500">
        <f t="shared" si="174"/>
        <v>0</v>
      </c>
      <c r="AD444" s="159">
        <f t="shared" si="170"/>
        <v>0</v>
      </c>
      <c r="AE444" s="8"/>
      <c r="AF444" s="870" t="str">
        <f t="shared" si="175"/>
        <v xml:space="preserve"> </v>
      </c>
      <c r="AG444" s="32">
        <f t="shared" si="176"/>
        <v>0</v>
      </c>
      <c r="AH444" s="32">
        <f t="shared" si="177"/>
        <v>0</v>
      </c>
      <c r="AR444" s="32">
        <f t="shared" si="178"/>
        <v>0</v>
      </c>
      <c r="AS444" s="32">
        <f t="shared" si="179"/>
        <v>0</v>
      </c>
      <c r="AT444" s="32">
        <f t="shared" si="180"/>
        <v>0</v>
      </c>
      <c r="AU444" s="32">
        <f t="shared" si="181"/>
        <v>0</v>
      </c>
      <c r="AX444" s="254">
        <f t="shared" si="182"/>
        <v>0</v>
      </c>
      <c r="AY444" s="254">
        <f t="shared" si="183"/>
        <v>0</v>
      </c>
      <c r="AZ444" s="32">
        <f t="shared" si="171"/>
        <v>0</v>
      </c>
      <c r="BB444" s="32">
        <f t="shared" si="188"/>
        <v>0</v>
      </c>
      <c r="BC444" s="341">
        <f t="shared" si="189"/>
        <v>0</v>
      </c>
      <c r="BD444" s="95">
        <f t="shared" si="184"/>
        <v>0</v>
      </c>
      <c r="BE444" s="95">
        <f t="shared" si="190"/>
        <v>0</v>
      </c>
      <c r="BF444" s="718">
        <f t="shared" si="172"/>
        <v>0</v>
      </c>
      <c r="BG444" s="79"/>
      <c r="BH444" s="9"/>
      <c r="BJ444" s="32">
        <f t="shared" si="191"/>
        <v>0</v>
      </c>
      <c r="BK444" s="32">
        <f t="shared" si="192"/>
        <v>1</v>
      </c>
      <c r="BL444" s="32">
        <f t="shared" si="193"/>
        <v>0</v>
      </c>
      <c r="BM444" s="32">
        <f t="shared" si="194"/>
        <v>0</v>
      </c>
      <c r="BN444" s="32">
        <f t="shared" si="195"/>
        <v>1</v>
      </c>
    </row>
    <row r="445" spans="1:66" x14ac:dyDescent="0.2">
      <c r="A445" s="323"/>
      <c r="B445" s="530"/>
      <c r="C445" s="247"/>
      <c r="D445" s="247" t="str">
        <f t="shared" si="185"/>
        <v/>
      </c>
      <c r="E445" s="320" t="str">
        <f t="shared" si="186"/>
        <v>&lt; Error</v>
      </c>
      <c r="F445" s="120">
        <f t="shared" si="168"/>
        <v>0</v>
      </c>
      <c r="G445" s="118">
        <f t="shared" si="169"/>
        <v>433</v>
      </c>
      <c r="H445" s="117"/>
      <c r="I445" s="292"/>
      <c r="J445" s="87"/>
      <c r="K445" s="294"/>
      <c r="L445" s="293"/>
      <c r="M445" s="40"/>
      <c r="N445" s="77"/>
      <c r="O445" s="295"/>
      <c r="P445" s="88"/>
      <c r="Q445" s="88"/>
      <c r="R445" s="104"/>
      <c r="S445" s="730"/>
      <c r="T445" s="88"/>
      <c r="U445" s="88"/>
      <c r="V445" s="88"/>
      <c r="W445" s="89"/>
      <c r="X445" s="87"/>
      <c r="Y445" s="77"/>
      <c r="Z445" s="90"/>
      <c r="AA445" s="96">
        <f t="shared" si="173"/>
        <v>433</v>
      </c>
      <c r="AB445" s="505">
        <f t="shared" si="187"/>
        <v>0</v>
      </c>
      <c r="AC445" s="500">
        <f t="shared" si="174"/>
        <v>0</v>
      </c>
      <c r="AD445" s="159">
        <f t="shared" si="170"/>
        <v>0</v>
      </c>
      <c r="AE445" s="8"/>
      <c r="AF445" s="870" t="str">
        <f t="shared" si="175"/>
        <v xml:space="preserve"> </v>
      </c>
      <c r="AG445" s="32">
        <f t="shared" si="176"/>
        <v>0</v>
      </c>
      <c r="AH445" s="32">
        <f t="shared" si="177"/>
        <v>0</v>
      </c>
      <c r="AR445" s="32">
        <f t="shared" si="178"/>
        <v>0</v>
      </c>
      <c r="AS445" s="32">
        <f t="shared" si="179"/>
        <v>0</v>
      </c>
      <c r="AT445" s="32">
        <f t="shared" si="180"/>
        <v>0</v>
      </c>
      <c r="AU445" s="32">
        <f t="shared" si="181"/>
        <v>0</v>
      </c>
      <c r="AX445" s="254">
        <f t="shared" si="182"/>
        <v>0</v>
      </c>
      <c r="AY445" s="254">
        <f t="shared" si="183"/>
        <v>0</v>
      </c>
      <c r="AZ445" s="32">
        <f t="shared" si="171"/>
        <v>0</v>
      </c>
      <c r="BB445" s="32">
        <f t="shared" si="188"/>
        <v>0</v>
      </c>
      <c r="BC445" s="341">
        <f t="shared" si="189"/>
        <v>0</v>
      </c>
      <c r="BD445" s="95">
        <f t="shared" si="184"/>
        <v>0</v>
      </c>
      <c r="BE445" s="95">
        <f t="shared" si="190"/>
        <v>0</v>
      </c>
      <c r="BF445" s="718">
        <f t="shared" si="172"/>
        <v>0</v>
      </c>
      <c r="BG445" s="79"/>
      <c r="BH445" s="9"/>
      <c r="BJ445" s="32">
        <f t="shared" si="191"/>
        <v>0</v>
      </c>
      <c r="BK445" s="32">
        <f t="shared" si="192"/>
        <v>1</v>
      </c>
      <c r="BL445" s="32">
        <f t="shared" si="193"/>
        <v>0</v>
      </c>
      <c r="BM445" s="32">
        <f t="shared" si="194"/>
        <v>0</v>
      </c>
      <c r="BN445" s="32">
        <f t="shared" si="195"/>
        <v>1</v>
      </c>
    </row>
    <row r="446" spans="1:66" x14ac:dyDescent="0.2">
      <c r="A446" s="323"/>
      <c r="B446" s="530"/>
      <c r="C446" s="247"/>
      <c r="D446" s="247" t="str">
        <f t="shared" si="185"/>
        <v/>
      </c>
      <c r="E446" s="320" t="str">
        <f t="shared" si="186"/>
        <v>&lt; Error</v>
      </c>
      <c r="F446" s="120">
        <f t="shared" si="168"/>
        <v>0</v>
      </c>
      <c r="G446" s="118">
        <f t="shared" si="169"/>
        <v>434</v>
      </c>
      <c r="H446" s="117"/>
      <c r="I446" s="292"/>
      <c r="J446" s="87"/>
      <c r="K446" s="294"/>
      <c r="L446" s="293"/>
      <c r="M446" s="40"/>
      <c r="N446" s="77"/>
      <c r="O446" s="295"/>
      <c r="P446" s="88"/>
      <c r="Q446" s="88"/>
      <c r="R446" s="104"/>
      <c r="S446" s="730"/>
      <c r="T446" s="88"/>
      <c r="U446" s="88"/>
      <c r="V446" s="88"/>
      <c r="W446" s="89"/>
      <c r="X446" s="87"/>
      <c r="Y446" s="77"/>
      <c r="Z446" s="90"/>
      <c r="AA446" s="96">
        <f t="shared" si="173"/>
        <v>434</v>
      </c>
      <c r="AB446" s="505">
        <f t="shared" si="187"/>
        <v>0</v>
      </c>
      <c r="AC446" s="500">
        <f t="shared" si="174"/>
        <v>0</v>
      </c>
      <c r="AD446" s="159">
        <f t="shared" si="170"/>
        <v>0</v>
      </c>
      <c r="AE446" s="8"/>
      <c r="AF446" s="870" t="str">
        <f t="shared" si="175"/>
        <v xml:space="preserve"> </v>
      </c>
      <c r="AG446" s="32">
        <f t="shared" si="176"/>
        <v>0</v>
      </c>
      <c r="AH446" s="32">
        <f t="shared" si="177"/>
        <v>0</v>
      </c>
      <c r="AR446" s="32">
        <f t="shared" si="178"/>
        <v>0</v>
      </c>
      <c r="AS446" s="32">
        <f t="shared" si="179"/>
        <v>0</v>
      </c>
      <c r="AT446" s="32">
        <f t="shared" si="180"/>
        <v>0</v>
      </c>
      <c r="AU446" s="32">
        <f t="shared" si="181"/>
        <v>0</v>
      </c>
      <c r="AX446" s="254">
        <f t="shared" si="182"/>
        <v>0</v>
      </c>
      <c r="AY446" s="254">
        <f t="shared" si="183"/>
        <v>0</v>
      </c>
      <c r="AZ446" s="32">
        <f t="shared" si="171"/>
        <v>0</v>
      </c>
      <c r="BB446" s="32">
        <f t="shared" si="188"/>
        <v>0</v>
      </c>
      <c r="BC446" s="341">
        <f t="shared" si="189"/>
        <v>0</v>
      </c>
      <c r="BD446" s="95">
        <f t="shared" si="184"/>
        <v>0</v>
      </c>
      <c r="BE446" s="95">
        <f t="shared" si="190"/>
        <v>0</v>
      </c>
      <c r="BF446" s="718">
        <f t="shared" si="172"/>
        <v>0</v>
      </c>
      <c r="BG446" s="79"/>
      <c r="BH446" s="9"/>
      <c r="BJ446" s="32">
        <f t="shared" si="191"/>
        <v>0</v>
      </c>
      <c r="BK446" s="32">
        <f t="shared" si="192"/>
        <v>1</v>
      </c>
      <c r="BL446" s="32">
        <f t="shared" si="193"/>
        <v>0</v>
      </c>
      <c r="BM446" s="32">
        <f t="shared" si="194"/>
        <v>0</v>
      </c>
      <c r="BN446" s="32">
        <f t="shared" si="195"/>
        <v>1</v>
      </c>
    </row>
    <row r="447" spans="1:66" x14ac:dyDescent="0.2">
      <c r="A447" s="323"/>
      <c r="B447" s="530"/>
      <c r="C447" s="247"/>
      <c r="D447" s="247" t="str">
        <f t="shared" si="185"/>
        <v/>
      </c>
      <c r="E447" s="320" t="str">
        <f t="shared" si="186"/>
        <v>&lt; Error</v>
      </c>
      <c r="F447" s="120">
        <f t="shared" si="168"/>
        <v>0</v>
      </c>
      <c r="G447" s="118">
        <f t="shared" si="169"/>
        <v>435</v>
      </c>
      <c r="H447" s="117"/>
      <c r="I447" s="292"/>
      <c r="J447" s="87"/>
      <c r="K447" s="294"/>
      <c r="L447" s="293"/>
      <c r="M447" s="40"/>
      <c r="N447" s="77"/>
      <c r="O447" s="295"/>
      <c r="P447" s="88"/>
      <c r="Q447" s="88"/>
      <c r="R447" s="104"/>
      <c r="S447" s="730"/>
      <c r="T447" s="88"/>
      <c r="U447" s="88"/>
      <c r="V447" s="88"/>
      <c r="W447" s="89"/>
      <c r="X447" s="87"/>
      <c r="Y447" s="77"/>
      <c r="Z447" s="90"/>
      <c r="AA447" s="96">
        <f t="shared" si="173"/>
        <v>435</v>
      </c>
      <c r="AB447" s="505">
        <f t="shared" si="187"/>
        <v>0</v>
      </c>
      <c r="AC447" s="500">
        <f t="shared" si="174"/>
        <v>0</v>
      </c>
      <c r="AD447" s="159">
        <f t="shared" si="170"/>
        <v>0</v>
      </c>
      <c r="AE447" s="8"/>
      <c r="AF447" s="870" t="str">
        <f t="shared" si="175"/>
        <v xml:space="preserve"> </v>
      </c>
      <c r="AG447" s="32">
        <f t="shared" si="176"/>
        <v>0</v>
      </c>
      <c r="AH447" s="32">
        <f t="shared" si="177"/>
        <v>0</v>
      </c>
      <c r="AR447" s="32">
        <f t="shared" si="178"/>
        <v>0</v>
      </c>
      <c r="AS447" s="32">
        <f t="shared" si="179"/>
        <v>0</v>
      </c>
      <c r="AT447" s="32">
        <f t="shared" si="180"/>
        <v>0</v>
      </c>
      <c r="AU447" s="32">
        <f t="shared" si="181"/>
        <v>0</v>
      </c>
      <c r="AX447" s="254">
        <f t="shared" si="182"/>
        <v>0</v>
      </c>
      <c r="AY447" s="254">
        <f t="shared" si="183"/>
        <v>0</v>
      </c>
      <c r="AZ447" s="32">
        <f t="shared" si="171"/>
        <v>0</v>
      </c>
      <c r="BB447" s="32">
        <f t="shared" si="188"/>
        <v>0</v>
      </c>
      <c r="BC447" s="341">
        <f t="shared" si="189"/>
        <v>0</v>
      </c>
      <c r="BD447" s="95">
        <f t="shared" si="184"/>
        <v>0</v>
      </c>
      <c r="BE447" s="95">
        <f t="shared" si="190"/>
        <v>0</v>
      </c>
      <c r="BF447" s="718">
        <f t="shared" si="172"/>
        <v>0</v>
      </c>
      <c r="BG447" s="79"/>
      <c r="BH447" s="9"/>
      <c r="BJ447" s="32">
        <f t="shared" si="191"/>
        <v>0</v>
      </c>
      <c r="BK447" s="32">
        <f t="shared" si="192"/>
        <v>1</v>
      </c>
      <c r="BL447" s="32">
        <f t="shared" si="193"/>
        <v>0</v>
      </c>
      <c r="BM447" s="32">
        <f t="shared" si="194"/>
        <v>0</v>
      </c>
      <c r="BN447" s="32">
        <f t="shared" si="195"/>
        <v>1</v>
      </c>
    </row>
    <row r="448" spans="1:66" x14ac:dyDescent="0.2">
      <c r="A448" s="323"/>
      <c r="B448" s="530"/>
      <c r="C448" s="247"/>
      <c r="D448" s="247" t="str">
        <f t="shared" si="185"/>
        <v/>
      </c>
      <c r="E448" s="320" t="str">
        <f t="shared" si="186"/>
        <v>&lt; Error</v>
      </c>
      <c r="F448" s="120">
        <f t="shared" si="168"/>
        <v>0</v>
      </c>
      <c r="G448" s="118">
        <f t="shared" si="169"/>
        <v>436</v>
      </c>
      <c r="H448" s="117"/>
      <c r="I448" s="292"/>
      <c r="J448" s="87"/>
      <c r="K448" s="294"/>
      <c r="L448" s="293"/>
      <c r="M448" s="40"/>
      <c r="N448" s="77"/>
      <c r="O448" s="295"/>
      <c r="P448" s="88"/>
      <c r="Q448" s="88"/>
      <c r="R448" s="104"/>
      <c r="S448" s="730"/>
      <c r="T448" s="88"/>
      <c r="U448" s="88"/>
      <c r="V448" s="88"/>
      <c r="W448" s="89"/>
      <c r="X448" s="87"/>
      <c r="Y448" s="77"/>
      <c r="Z448" s="90"/>
      <c r="AA448" s="96">
        <f t="shared" si="173"/>
        <v>436</v>
      </c>
      <c r="AB448" s="505">
        <f t="shared" si="187"/>
        <v>0</v>
      </c>
      <c r="AC448" s="500">
        <f t="shared" si="174"/>
        <v>0</v>
      </c>
      <c r="AD448" s="159">
        <f t="shared" si="170"/>
        <v>0</v>
      </c>
      <c r="AE448" s="8"/>
      <c r="AF448" s="870" t="str">
        <f t="shared" si="175"/>
        <v xml:space="preserve"> </v>
      </c>
      <c r="AG448" s="32">
        <f t="shared" si="176"/>
        <v>0</v>
      </c>
      <c r="AH448" s="32">
        <f t="shared" si="177"/>
        <v>0</v>
      </c>
      <c r="AR448" s="32">
        <f t="shared" si="178"/>
        <v>0</v>
      </c>
      <c r="AS448" s="32">
        <f t="shared" si="179"/>
        <v>0</v>
      </c>
      <c r="AT448" s="32">
        <f t="shared" si="180"/>
        <v>0</v>
      </c>
      <c r="AU448" s="32">
        <f t="shared" si="181"/>
        <v>0</v>
      </c>
      <c r="AX448" s="254">
        <f t="shared" si="182"/>
        <v>0</v>
      </c>
      <c r="AY448" s="254">
        <f t="shared" si="183"/>
        <v>0</v>
      </c>
      <c r="AZ448" s="32">
        <f t="shared" si="171"/>
        <v>0</v>
      </c>
      <c r="BB448" s="32">
        <f t="shared" si="188"/>
        <v>0</v>
      </c>
      <c r="BC448" s="341">
        <f t="shared" si="189"/>
        <v>0</v>
      </c>
      <c r="BD448" s="95">
        <f t="shared" si="184"/>
        <v>0</v>
      </c>
      <c r="BE448" s="95">
        <f t="shared" si="190"/>
        <v>0</v>
      </c>
      <c r="BF448" s="718">
        <f t="shared" si="172"/>
        <v>0</v>
      </c>
      <c r="BG448" s="79"/>
      <c r="BH448" s="9"/>
      <c r="BJ448" s="32">
        <f t="shared" si="191"/>
        <v>0</v>
      </c>
      <c r="BK448" s="32">
        <f t="shared" si="192"/>
        <v>1</v>
      </c>
      <c r="BL448" s="32">
        <f t="shared" si="193"/>
        <v>0</v>
      </c>
      <c r="BM448" s="32">
        <f t="shared" si="194"/>
        <v>0</v>
      </c>
      <c r="BN448" s="32">
        <f t="shared" si="195"/>
        <v>1</v>
      </c>
    </row>
    <row r="449" spans="1:66" x14ac:dyDescent="0.2">
      <c r="A449" s="323"/>
      <c r="B449" s="530"/>
      <c r="C449" s="247"/>
      <c r="D449" s="247" t="str">
        <f t="shared" si="185"/>
        <v/>
      </c>
      <c r="E449" s="320" t="str">
        <f t="shared" si="186"/>
        <v>&lt; Error</v>
      </c>
      <c r="F449" s="120">
        <f t="shared" si="168"/>
        <v>0</v>
      </c>
      <c r="G449" s="118">
        <f t="shared" si="169"/>
        <v>437</v>
      </c>
      <c r="H449" s="117"/>
      <c r="I449" s="292"/>
      <c r="J449" s="87"/>
      <c r="K449" s="294"/>
      <c r="L449" s="293"/>
      <c r="M449" s="40"/>
      <c r="N449" s="77"/>
      <c r="O449" s="295"/>
      <c r="P449" s="88"/>
      <c r="Q449" s="88"/>
      <c r="R449" s="104"/>
      <c r="S449" s="730"/>
      <c r="T449" s="88"/>
      <c r="U449" s="88"/>
      <c r="V449" s="88"/>
      <c r="W449" s="89"/>
      <c r="X449" s="87"/>
      <c r="Y449" s="77"/>
      <c r="Z449" s="90"/>
      <c r="AA449" s="96">
        <f t="shared" si="173"/>
        <v>437</v>
      </c>
      <c r="AB449" s="505">
        <f t="shared" si="187"/>
        <v>0</v>
      </c>
      <c r="AC449" s="500">
        <f t="shared" si="174"/>
        <v>0</v>
      </c>
      <c r="AD449" s="159">
        <f t="shared" si="170"/>
        <v>0</v>
      </c>
      <c r="AE449" s="8"/>
      <c r="AF449" s="870" t="str">
        <f t="shared" si="175"/>
        <v xml:space="preserve"> </v>
      </c>
      <c r="AG449" s="32">
        <f t="shared" si="176"/>
        <v>0</v>
      </c>
      <c r="AH449" s="32">
        <f t="shared" si="177"/>
        <v>0</v>
      </c>
      <c r="AR449" s="32">
        <f t="shared" si="178"/>
        <v>0</v>
      </c>
      <c r="AS449" s="32">
        <f t="shared" si="179"/>
        <v>0</v>
      </c>
      <c r="AT449" s="32">
        <f t="shared" si="180"/>
        <v>0</v>
      </c>
      <c r="AU449" s="32">
        <f t="shared" si="181"/>
        <v>0</v>
      </c>
      <c r="AX449" s="254">
        <f t="shared" si="182"/>
        <v>0</v>
      </c>
      <c r="AY449" s="254">
        <f t="shared" si="183"/>
        <v>0</v>
      </c>
      <c r="AZ449" s="32">
        <f t="shared" si="171"/>
        <v>0</v>
      </c>
      <c r="BB449" s="32">
        <f t="shared" si="188"/>
        <v>0</v>
      </c>
      <c r="BC449" s="341">
        <f t="shared" si="189"/>
        <v>0</v>
      </c>
      <c r="BD449" s="95">
        <f t="shared" si="184"/>
        <v>0</v>
      </c>
      <c r="BE449" s="95">
        <f t="shared" si="190"/>
        <v>0</v>
      </c>
      <c r="BF449" s="718">
        <f t="shared" si="172"/>
        <v>0</v>
      </c>
      <c r="BG449" s="79"/>
      <c r="BH449" s="9"/>
      <c r="BJ449" s="32">
        <f t="shared" si="191"/>
        <v>0</v>
      </c>
      <c r="BK449" s="32">
        <f t="shared" si="192"/>
        <v>1</v>
      </c>
      <c r="BL449" s="32">
        <f t="shared" si="193"/>
        <v>0</v>
      </c>
      <c r="BM449" s="32">
        <f t="shared" si="194"/>
        <v>0</v>
      </c>
      <c r="BN449" s="32">
        <f t="shared" si="195"/>
        <v>1</v>
      </c>
    </row>
    <row r="450" spans="1:66" x14ac:dyDescent="0.2">
      <c r="A450" s="323"/>
      <c r="B450" s="530"/>
      <c r="C450" s="247"/>
      <c r="D450" s="247" t="str">
        <f t="shared" si="185"/>
        <v/>
      </c>
      <c r="E450" s="320" t="str">
        <f t="shared" si="186"/>
        <v>&lt; Error</v>
      </c>
      <c r="F450" s="120">
        <f t="shared" si="168"/>
        <v>0</v>
      </c>
      <c r="G450" s="118">
        <f t="shared" si="169"/>
        <v>438</v>
      </c>
      <c r="H450" s="117"/>
      <c r="I450" s="292"/>
      <c r="J450" s="87"/>
      <c r="K450" s="294"/>
      <c r="L450" s="293"/>
      <c r="M450" s="40"/>
      <c r="N450" s="77"/>
      <c r="O450" s="295"/>
      <c r="P450" s="88"/>
      <c r="Q450" s="88"/>
      <c r="R450" s="104"/>
      <c r="S450" s="730"/>
      <c r="T450" s="88"/>
      <c r="U450" s="88"/>
      <c r="V450" s="88"/>
      <c r="W450" s="89"/>
      <c r="X450" s="87"/>
      <c r="Y450" s="77"/>
      <c r="Z450" s="90"/>
      <c r="AA450" s="96">
        <f t="shared" si="173"/>
        <v>438</v>
      </c>
      <c r="AB450" s="505">
        <f t="shared" si="187"/>
        <v>0</v>
      </c>
      <c r="AC450" s="500">
        <f t="shared" si="174"/>
        <v>0</v>
      </c>
      <c r="AD450" s="159">
        <f t="shared" si="170"/>
        <v>0</v>
      </c>
      <c r="AE450" s="8"/>
      <c r="AF450" s="870" t="str">
        <f t="shared" si="175"/>
        <v xml:space="preserve"> </v>
      </c>
      <c r="AG450" s="32">
        <f t="shared" si="176"/>
        <v>0</v>
      </c>
      <c r="AH450" s="32">
        <f t="shared" si="177"/>
        <v>0</v>
      </c>
      <c r="AR450" s="32">
        <f t="shared" si="178"/>
        <v>0</v>
      </c>
      <c r="AS450" s="32">
        <f t="shared" si="179"/>
        <v>0</v>
      </c>
      <c r="AT450" s="32">
        <f t="shared" si="180"/>
        <v>0</v>
      </c>
      <c r="AU450" s="32">
        <f t="shared" si="181"/>
        <v>0</v>
      </c>
      <c r="AX450" s="254">
        <f t="shared" si="182"/>
        <v>0</v>
      </c>
      <c r="AY450" s="254">
        <f t="shared" si="183"/>
        <v>0</v>
      </c>
      <c r="AZ450" s="32">
        <f t="shared" si="171"/>
        <v>0</v>
      </c>
      <c r="BB450" s="32">
        <f t="shared" si="188"/>
        <v>0</v>
      </c>
      <c r="BC450" s="341">
        <f t="shared" si="189"/>
        <v>0</v>
      </c>
      <c r="BD450" s="95">
        <f t="shared" si="184"/>
        <v>0</v>
      </c>
      <c r="BE450" s="95">
        <f t="shared" si="190"/>
        <v>0</v>
      </c>
      <c r="BF450" s="718">
        <f t="shared" si="172"/>
        <v>0</v>
      </c>
      <c r="BG450" s="79"/>
      <c r="BH450" s="9"/>
      <c r="BJ450" s="32">
        <f t="shared" si="191"/>
        <v>0</v>
      </c>
      <c r="BK450" s="32">
        <f t="shared" si="192"/>
        <v>1</v>
      </c>
      <c r="BL450" s="32">
        <f t="shared" si="193"/>
        <v>0</v>
      </c>
      <c r="BM450" s="32">
        <f t="shared" si="194"/>
        <v>0</v>
      </c>
      <c r="BN450" s="32">
        <f t="shared" si="195"/>
        <v>1</v>
      </c>
    </row>
    <row r="451" spans="1:66" x14ac:dyDescent="0.2">
      <c r="A451" s="323"/>
      <c r="B451" s="530"/>
      <c r="C451" s="247"/>
      <c r="D451" s="247" t="str">
        <f t="shared" si="185"/>
        <v/>
      </c>
      <c r="E451" s="320" t="str">
        <f t="shared" si="186"/>
        <v>&lt; Error</v>
      </c>
      <c r="F451" s="120">
        <f t="shared" si="168"/>
        <v>0</v>
      </c>
      <c r="G451" s="118">
        <f t="shared" si="169"/>
        <v>439</v>
      </c>
      <c r="H451" s="117"/>
      <c r="I451" s="292"/>
      <c r="J451" s="87"/>
      <c r="K451" s="294"/>
      <c r="L451" s="293"/>
      <c r="M451" s="40"/>
      <c r="N451" s="77"/>
      <c r="O451" s="295"/>
      <c r="P451" s="88"/>
      <c r="Q451" s="88"/>
      <c r="R451" s="104"/>
      <c r="S451" s="730"/>
      <c r="T451" s="88"/>
      <c r="U451" s="88"/>
      <c r="V451" s="88"/>
      <c r="W451" s="89"/>
      <c r="X451" s="87"/>
      <c r="Y451" s="77"/>
      <c r="Z451" s="90"/>
      <c r="AA451" s="96">
        <f t="shared" si="173"/>
        <v>439</v>
      </c>
      <c r="AB451" s="505">
        <f t="shared" si="187"/>
        <v>0</v>
      </c>
      <c r="AC451" s="500">
        <f t="shared" si="174"/>
        <v>0</v>
      </c>
      <c r="AD451" s="159">
        <f t="shared" si="170"/>
        <v>0</v>
      </c>
      <c r="AE451" s="8"/>
      <c r="AF451" s="870" t="str">
        <f t="shared" si="175"/>
        <v xml:space="preserve"> </v>
      </c>
      <c r="AG451" s="32">
        <f t="shared" si="176"/>
        <v>0</v>
      </c>
      <c r="AH451" s="32">
        <f t="shared" si="177"/>
        <v>0</v>
      </c>
      <c r="AR451" s="32">
        <f t="shared" si="178"/>
        <v>0</v>
      </c>
      <c r="AS451" s="32">
        <f t="shared" si="179"/>
        <v>0</v>
      </c>
      <c r="AT451" s="32">
        <f t="shared" si="180"/>
        <v>0</v>
      </c>
      <c r="AU451" s="32">
        <f t="shared" si="181"/>
        <v>0</v>
      </c>
      <c r="AX451" s="254">
        <f t="shared" si="182"/>
        <v>0</v>
      </c>
      <c r="AY451" s="254">
        <f t="shared" si="183"/>
        <v>0</v>
      </c>
      <c r="AZ451" s="32">
        <f t="shared" si="171"/>
        <v>0</v>
      </c>
      <c r="BB451" s="32">
        <f t="shared" si="188"/>
        <v>0</v>
      </c>
      <c r="BC451" s="341">
        <f t="shared" si="189"/>
        <v>0</v>
      </c>
      <c r="BD451" s="95">
        <f t="shared" si="184"/>
        <v>0</v>
      </c>
      <c r="BE451" s="95">
        <f t="shared" si="190"/>
        <v>0</v>
      </c>
      <c r="BF451" s="718">
        <f t="shared" si="172"/>
        <v>0</v>
      </c>
      <c r="BG451" s="79"/>
      <c r="BH451" s="9"/>
      <c r="BJ451" s="32">
        <f t="shared" si="191"/>
        <v>0</v>
      </c>
      <c r="BK451" s="32">
        <f t="shared" si="192"/>
        <v>1</v>
      </c>
      <c r="BL451" s="32">
        <f t="shared" si="193"/>
        <v>0</v>
      </c>
      <c r="BM451" s="32">
        <f t="shared" si="194"/>
        <v>0</v>
      </c>
      <c r="BN451" s="32">
        <f t="shared" si="195"/>
        <v>1</v>
      </c>
    </row>
    <row r="452" spans="1:66" x14ac:dyDescent="0.2">
      <c r="A452" s="323"/>
      <c r="B452" s="530"/>
      <c r="C452" s="247"/>
      <c r="D452" s="247" t="str">
        <f t="shared" si="185"/>
        <v/>
      </c>
      <c r="E452" s="320" t="str">
        <f t="shared" si="186"/>
        <v>&lt; Error</v>
      </c>
      <c r="F452" s="120">
        <f t="shared" si="168"/>
        <v>0</v>
      </c>
      <c r="G452" s="118">
        <f t="shared" si="169"/>
        <v>440</v>
      </c>
      <c r="H452" s="117"/>
      <c r="I452" s="292"/>
      <c r="J452" s="87"/>
      <c r="K452" s="294"/>
      <c r="L452" s="293"/>
      <c r="M452" s="40"/>
      <c r="N452" s="77"/>
      <c r="O452" s="295"/>
      <c r="P452" s="88"/>
      <c r="Q452" s="88"/>
      <c r="R452" s="104"/>
      <c r="S452" s="730"/>
      <c r="T452" s="88"/>
      <c r="U452" s="88"/>
      <c r="V452" s="88"/>
      <c r="W452" s="89"/>
      <c r="X452" s="87"/>
      <c r="Y452" s="77"/>
      <c r="Z452" s="90"/>
      <c r="AA452" s="96">
        <f t="shared" si="173"/>
        <v>440</v>
      </c>
      <c r="AB452" s="505">
        <f t="shared" si="187"/>
        <v>0</v>
      </c>
      <c r="AC452" s="500">
        <f t="shared" si="174"/>
        <v>0</v>
      </c>
      <c r="AD452" s="159">
        <f t="shared" si="170"/>
        <v>0</v>
      </c>
      <c r="AE452" s="8"/>
      <c r="AF452" s="870" t="str">
        <f t="shared" si="175"/>
        <v xml:space="preserve"> </v>
      </c>
      <c r="AG452" s="32">
        <f t="shared" si="176"/>
        <v>0</v>
      </c>
      <c r="AH452" s="32">
        <f t="shared" si="177"/>
        <v>0</v>
      </c>
      <c r="AR452" s="32">
        <f t="shared" si="178"/>
        <v>0</v>
      </c>
      <c r="AS452" s="32">
        <f t="shared" si="179"/>
        <v>0</v>
      </c>
      <c r="AT452" s="32">
        <f t="shared" si="180"/>
        <v>0</v>
      </c>
      <c r="AU452" s="32">
        <f t="shared" si="181"/>
        <v>0</v>
      </c>
      <c r="AX452" s="254">
        <f t="shared" si="182"/>
        <v>0</v>
      </c>
      <c r="AY452" s="254">
        <f t="shared" si="183"/>
        <v>0</v>
      </c>
      <c r="AZ452" s="32">
        <f t="shared" si="171"/>
        <v>0</v>
      </c>
      <c r="BB452" s="32">
        <f t="shared" si="188"/>
        <v>0</v>
      </c>
      <c r="BC452" s="341">
        <f t="shared" si="189"/>
        <v>0</v>
      </c>
      <c r="BD452" s="95">
        <f t="shared" si="184"/>
        <v>0</v>
      </c>
      <c r="BE452" s="95">
        <f t="shared" si="190"/>
        <v>0</v>
      </c>
      <c r="BF452" s="718">
        <f t="shared" si="172"/>
        <v>0</v>
      </c>
      <c r="BG452" s="79"/>
      <c r="BH452" s="9"/>
      <c r="BJ452" s="32">
        <f t="shared" si="191"/>
        <v>0</v>
      </c>
      <c r="BK452" s="32">
        <f t="shared" si="192"/>
        <v>1</v>
      </c>
      <c r="BL452" s="32">
        <f t="shared" si="193"/>
        <v>0</v>
      </c>
      <c r="BM452" s="32">
        <f t="shared" si="194"/>
        <v>0</v>
      </c>
      <c r="BN452" s="32">
        <f t="shared" si="195"/>
        <v>1</v>
      </c>
    </row>
    <row r="453" spans="1:66" x14ac:dyDescent="0.2">
      <c r="A453" s="323"/>
      <c r="B453" s="530"/>
      <c r="C453" s="247"/>
      <c r="D453" s="247" t="str">
        <f t="shared" si="185"/>
        <v/>
      </c>
      <c r="E453" s="320" t="str">
        <f t="shared" si="186"/>
        <v>&lt; Error</v>
      </c>
      <c r="F453" s="120">
        <f t="shared" si="168"/>
        <v>0</v>
      </c>
      <c r="G453" s="118">
        <f t="shared" si="169"/>
        <v>441</v>
      </c>
      <c r="H453" s="117"/>
      <c r="I453" s="292"/>
      <c r="J453" s="87"/>
      <c r="K453" s="294"/>
      <c r="L453" s="293"/>
      <c r="M453" s="40"/>
      <c r="N453" s="77"/>
      <c r="O453" s="295"/>
      <c r="P453" s="88"/>
      <c r="Q453" s="88"/>
      <c r="R453" s="104"/>
      <c r="S453" s="730"/>
      <c r="T453" s="88"/>
      <c r="U453" s="88"/>
      <c r="V453" s="88"/>
      <c r="W453" s="89"/>
      <c r="X453" s="87"/>
      <c r="Y453" s="77"/>
      <c r="Z453" s="90"/>
      <c r="AA453" s="96">
        <f t="shared" si="173"/>
        <v>441</v>
      </c>
      <c r="AB453" s="505">
        <f t="shared" si="187"/>
        <v>0</v>
      </c>
      <c r="AC453" s="500">
        <f t="shared" si="174"/>
        <v>0</v>
      </c>
      <c r="AD453" s="159">
        <f t="shared" si="170"/>
        <v>0</v>
      </c>
      <c r="AE453" s="8"/>
      <c r="AF453" s="870" t="str">
        <f t="shared" si="175"/>
        <v xml:space="preserve"> </v>
      </c>
      <c r="AG453" s="32">
        <f t="shared" si="176"/>
        <v>0</v>
      </c>
      <c r="AH453" s="32">
        <f t="shared" si="177"/>
        <v>0</v>
      </c>
      <c r="AR453" s="32">
        <f t="shared" si="178"/>
        <v>0</v>
      </c>
      <c r="AS453" s="32">
        <f t="shared" si="179"/>
        <v>0</v>
      </c>
      <c r="AT453" s="32">
        <f t="shared" si="180"/>
        <v>0</v>
      </c>
      <c r="AU453" s="32">
        <f t="shared" si="181"/>
        <v>0</v>
      </c>
      <c r="AX453" s="254">
        <f t="shared" si="182"/>
        <v>0</v>
      </c>
      <c r="AY453" s="254">
        <f t="shared" si="183"/>
        <v>0</v>
      </c>
      <c r="AZ453" s="32">
        <f t="shared" si="171"/>
        <v>0</v>
      </c>
      <c r="BB453" s="32">
        <f t="shared" si="188"/>
        <v>0</v>
      </c>
      <c r="BC453" s="341">
        <f t="shared" si="189"/>
        <v>0</v>
      </c>
      <c r="BD453" s="95">
        <f t="shared" si="184"/>
        <v>0</v>
      </c>
      <c r="BE453" s="95">
        <f t="shared" si="190"/>
        <v>0</v>
      </c>
      <c r="BF453" s="718">
        <f t="shared" si="172"/>
        <v>0</v>
      </c>
      <c r="BG453" s="79"/>
      <c r="BH453" s="9"/>
      <c r="BJ453" s="32">
        <f t="shared" si="191"/>
        <v>0</v>
      </c>
      <c r="BK453" s="32">
        <f t="shared" si="192"/>
        <v>1</v>
      </c>
      <c r="BL453" s="32">
        <f t="shared" si="193"/>
        <v>0</v>
      </c>
      <c r="BM453" s="32">
        <f t="shared" si="194"/>
        <v>0</v>
      </c>
      <c r="BN453" s="32">
        <f t="shared" si="195"/>
        <v>1</v>
      </c>
    </row>
    <row r="454" spans="1:66" x14ac:dyDescent="0.2">
      <c r="A454" s="323"/>
      <c r="B454" s="530"/>
      <c r="C454" s="247"/>
      <c r="D454" s="247" t="str">
        <f t="shared" si="185"/>
        <v/>
      </c>
      <c r="E454" s="320" t="str">
        <f t="shared" si="186"/>
        <v>&lt; Error</v>
      </c>
      <c r="F454" s="120">
        <f t="shared" si="168"/>
        <v>0</v>
      </c>
      <c r="G454" s="118">
        <f t="shared" si="169"/>
        <v>442</v>
      </c>
      <c r="H454" s="117"/>
      <c r="I454" s="292"/>
      <c r="J454" s="87"/>
      <c r="K454" s="294"/>
      <c r="L454" s="293"/>
      <c r="M454" s="40"/>
      <c r="N454" s="77"/>
      <c r="O454" s="295"/>
      <c r="P454" s="88"/>
      <c r="Q454" s="88"/>
      <c r="R454" s="104"/>
      <c r="S454" s="730"/>
      <c r="T454" s="88"/>
      <c r="U454" s="88"/>
      <c r="V454" s="88"/>
      <c r="W454" s="89"/>
      <c r="X454" s="87"/>
      <c r="Y454" s="77"/>
      <c r="Z454" s="90"/>
      <c r="AA454" s="96">
        <f t="shared" si="173"/>
        <v>442</v>
      </c>
      <c r="AB454" s="505">
        <f t="shared" si="187"/>
        <v>0</v>
      </c>
      <c r="AC454" s="500">
        <f t="shared" si="174"/>
        <v>0</v>
      </c>
      <c r="AD454" s="159">
        <f t="shared" si="170"/>
        <v>0</v>
      </c>
      <c r="AE454" s="8"/>
      <c r="AF454" s="870" t="str">
        <f t="shared" si="175"/>
        <v xml:space="preserve"> </v>
      </c>
      <c r="AG454" s="32">
        <f t="shared" si="176"/>
        <v>0</v>
      </c>
      <c r="AH454" s="32">
        <f t="shared" si="177"/>
        <v>0</v>
      </c>
      <c r="AR454" s="32">
        <f t="shared" si="178"/>
        <v>0</v>
      </c>
      <c r="AS454" s="32">
        <f t="shared" si="179"/>
        <v>0</v>
      </c>
      <c r="AT454" s="32">
        <f t="shared" si="180"/>
        <v>0</v>
      </c>
      <c r="AU454" s="32">
        <f t="shared" si="181"/>
        <v>0</v>
      </c>
      <c r="AX454" s="254">
        <f t="shared" si="182"/>
        <v>0</v>
      </c>
      <c r="AY454" s="254">
        <f t="shared" si="183"/>
        <v>0</v>
      </c>
      <c r="AZ454" s="32">
        <f t="shared" si="171"/>
        <v>0</v>
      </c>
      <c r="BB454" s="32">
        <f t="shared" si="188"/>
        <v>0</v>
      </c>
      <c r="BC454" s="341">
        <f t="shared" si="189"/>
        <v>0</v>
      </c>
      <c r="BD454" s="95">
        <f t="shared" si="184"/>
        <v>0</v>
      </c>
      <c r="BE454" s="95">
        <f t="shared" si="190"/>
        <v>0</v>
      </c>
      <c r="BF454" s="718">
        <f t="shared" si="172"/>
        <v>0</v>
      </c>
      <c r="BG454" s="79"/>
      <c r="BH454" s="9"/>
      <c r="BJ454" s="32">
        <f t="shared" si="191"/>
        <v>0</v>
      </c>
      <c r="BK454" s="32">
        <f t="shared" si="192"/>
        <v>1</v>
      </c>
      <c r="BL454" s="32">
        <f t="shared" si="193"/>
        <v>0</v>
      </c>
      <c r="BM454" s="32">
        <f t="shared" si="194"/>
        <v>0</v>
      </c>
      <c r="BN454" s="32">
        <f t="shared" si="195"/>
        <v>1</v>
      </c>
    </row>
    <row r="455" spans="1:66" x14ac:dyDescent="0.2">
      <c r="A455" s="323"/>
      <c r="B455" s="530"/>
      <c r="C455" s="247"/>
      <c r="D455" s="247" t="str">
        <f t="shared" si="185"/>
        <v/>
      </c>
      <c r="E455" s="320" t="str">
        <f t="shared" si="186"/>
        <v>&lt; Error</v>
      </c>
      <c r="F455" s="120">
        <f t="shared" si="168"/>
        <v>0</v>
      </c>
      <c r="G455" s="118">
        <f t="shared" si="169"/>
        <v>443</v>
      </c>
      <c r="H455" s="117"/>
      <c r="I455" s="292"/>
      <c r="J455" s="87"/>
      <c r="K455" s="294"/>
      <c r="L455" s="293"/>
      <c r="M455" s="40"/>
      <c r="N455" s="77"/>
      <c r="O455" s="295"/>
      <c r="P455" s="88"/>
      <c r="Q455" s="88"/>
      <c r="R455" s="104"/>
      <c r="S455" s="730"/>
      <c r="T455" s="88"/>
      <c r="U455" s="88"/>
      <c r="V455" s="88"/>
      <c r="W455" s="89"/>
      <c r="X455" s="87"/>
      <c r="Y455" s="77"/>
      <c r="Z455" s="90"/>
      <c r="AA455" s="96">
        <f t="shared" si="173"/>
        <v>443</v>
      </c>
      <c r="AB455" s="505">
        <f t="shared" si="187"/>
        <v>0</v>
      </c>
      <c r="AC455" s="500">
        <f t="shared" si="174"/>
        <v>0</v>
      </c>
      <c r="AD455" s="159">
        <f t="shared" si="170"/>
        <v>0</v>
      </c>
      <c r="AE455" s="8"/>
      <c r="AF455" s="870" t="str">
        <f t="shared" si="175"/>
        <v xml:space="preserve"> </v>
      </c>
      <c r="AG455" s="32">
        <f t="shared" si="176"/>
        <v>0</v>
      </c>
      <c r="AH455" s="32">
        <f t="shared" si="177"/>
        <v>0</v>
      </c>
      <c r="AR455" s="32">
        <f t="shared" si="178"/>
        <v>0</v>
      </c>
      <c r="AS455" s="32">
        <f t="shared" si="179"/>
        <v>0</v>
      </c>
      <c r="AT455" s="32">
        <f t="shared" si="180"/>
        <v>0</v>
      </c>
      <c r="AU455" s="32">
        <f t="shared" si="181"/>
        <v>0</v>
      </c>
      <c r="AX455" s="254">
        <f t="shared" si="182"/>
        <v>0</v>
      </c>
      <c r="AY455" s="254">
        <f t="shared" si="183"/>
        <v>0</v>
      </c>
      <c r="AZ455" s="32">
        <f t="shared" si="171"/>
        <v>0</v>
      </c>
      <c r="BB455" s="32">
        <f t="shared" si="188"/>
        <v>0</v>
      </c>
      <c r="BC455" s="341">
        <f t="shared" si="189"/>
        <v>0</v>
      </c>
      <c r="BD455" s="95">
        <f t="shared" si="184"/>
        <v>0</v>
      </c>
      <c r="BE455" s="95">
        <f t="shared" si="190"/>
        <v>0</v>
      </c>
      <c r="BF455" s="718">
        <f t="shared" si="172"/>
        <v>0</v>
      </c>
      <c r="BG455" s="79"/>
      <c r="BH455" s="9"/>
      <c r="BJ455" s="32">
        <f t="shared" si="191"/>
        <v>0</v>
      </c>
      <c r="BK455" s="32">
        <f t="shared" si="192"/>
        <v>1</v>
      </c>
      <c r="BL455" s="32">
        <f t="shared" si="193"/>
        <v>0</v>
      </c>
      <c r="BM455" s="32">
        <f t="shared" si="194"/>
        <v>0</v>
      </c>
      <c r="BN455" s="32">
        <f t="shared" si="195"/>
        <v>1</v>
      </c>
    </row>
    <row r="456" spans="1:66" x14ac:dyDescent="0.2">
      <c r="A456" s="323"/>
      <c r="B456" s="530"/>
      <c r="C456" s="247"/>
      <c r="D456" s="247" t="str">
        <f t="shared" si="185"/>
        <v/>
      </c>
      <c r="E456" s="320" t="str">
        <f t="shared" si="186"/>
        <v>&lt; Error</v>
      </c>
      <c r="F456" s="120">
        <f t="shared" si="168"/>
        <v>0</v>
      </c>
      <c r="G456" s="118">
        <f t="shared" si="169"/>
        <v>444</v>
      </c>
      <c r="H456" s="117"/>
      <c r="I456" s="292"/>
      <c r="J456" s="87"/>
      <c r="K456" s="294"/>
      <c r="L456" s="293"/>
      <c r="M456" s="40"/>
      <c r="N456" s="77"/>
      <c r="O456" s="295"/>
      <c r="P456" s="88"/>
      <c r="Q456" s="88"/>
      <c r="R456" s="104"/>
      <c r="S456" s="730"/>
      <c r="T456" s="88"/>
      <c r="U456" s="88"/>
      <c r="V456" s="88"/>
      <c r="W456" s="89"/>
      <c r="X456" s="87"/>
      <c r="Y456" s="77"/>
      <c r="Z456" s="90"/>
      <c r="AA456" s="96">
        <f t="shared" si="173"/>
        <v>444</v>
      </c>
      <c r="AB456" s="505">
        <f t="shared" si="187"/>
        <v>0</v>
      </c>
      <c r="AC456" s="500">
        <f t="shared" si="174"/>
        <v>0</v>
      </c>
      <c r="AD456" s="159">
        <f t="shared" si="170"/>
        <v>0</v>
      </c>
      <c r="AE456" s="8"/>
      <c r="AF456" s="870" t="str">
        <f t="shared" si="175"/>
        <v xml:space="preserve"> </v>
      </c>
      <c r="AG456" s="32">
        <f t="shared" si="176"/>
        <v>0</v>
      </c>
      <c r="AH456" s="32">
        <f t="shared" si="177"/>
        <v>0</v>
      </c>
      <c r="AR456" s="32">
        <f t="shared" si="178"/>
        <v>0</v>
      </c>
      <c r="AS456" s="32">
        <f t="shared" si="179"/>
        <v>0</v>
      </c>
      <c r="AT456" s="32">
        <f t="shared" si="180"/>
        <v>0</v>
      </c>
      <c r="AU456" s="32">
        <f t="shared" si="181"/>
        <v>0</v>
      </c>
      <c r="AX456" s="254">
        <f t="shared" si="182"/>
        <v>0</v>
      </c>
      <c r="AY456" s="254">
        <f t="shared" si="183"/>
        <v>0</v>
      </c>
      <c r="AZ456" s="32">
        <f t="shared" si="171"/>
        <v>0</v>
      </c>
      <c r="BB456" s="32">
        <f t="shared" si="188"/>
        <v>0</v>
      </c>
      <c r="BC456" s="341">
        <f t="shared" si="189"/>
        <v>0</v>
      </c>
      <c r="BD456" s="95">
        <f t="shared" si="184"/>
        <v>0</v>
      </c>
      <c r="BE456" s="95">
        <f t="shared" si="190"/>
        <v>0</v>
      </c>
      <c r="BF456" s="718">
        <f t="shared" si="172"/>
        <v>0</v>
      </c>
      <c r="BG456" s="79"/>
      <c r="BH456" s="9"/>
      <c r="BJ456" s="32">
        <f t="shared" si="191"/>
        <v>0</v>
      </c>
      <c r="BK456" s="32">
        <f t="shared" si="192"/>
        <v>1</v>
      </c>
      <c r="BL456" s="32">
        <f t="shared" si="193"/>
        <v>0</v>
      </c>
      <c r="BM456" s="32">
        <f t="shared" si="194"/>
        <v>0</v>
      </c>
      <c r="BN456" s="32">
        <f t="shared" si="195"/>
        <v>1</v>
      </c>
    </row>
    <row r="457" spans="1:66" x14ac:dyDescent="0.2">
      <c r="A457" s="323"/>
      <c r="B457" s="530"/>
      <c r="C457" s="247"/>
      <c r="D457" s="247" t="str">
        <f t="shared" si="185"/>
        <v/>
      </c>
      <c r="E457" s="320" t="str">
        <f t="shared" si="186"/>
        <v>&lt; Error</v>
      </c>
      <c r="F457" s="120">
        <f t="shared" si="168"/>
        <v>0</v>
      </c>
      <c r="G457" s="118">
        <f t="shared" si="169"/>
        <v>445</v>
      </c>
      <c r="H457" s="117"/>
      <c r="I457" s="292"/>
      <c r="J457" s="87"/>
      <c r="K457" s="294"/>
      <c r="L457" s="293"/>
      <c r="M457" s="40"/>
      <c r="N457" s="77"/>
      <c r="O457" s="295"/>
      <c r="P457" s="88"/>
      <c r="Q457" s="88"/>
      <c r="R457" s="104"/>
      <c r="S457" s="730"/>
      <c r="T457" s="88"/>
      <c r="U457" s="88"/>
      <c r="V457" s="88"/>
      <c r="W457" s="89"/>
      <c r="X457" s="87"/>
      <c r="Y457" s="77"/>
      <c r="Z457" s="90"/>
      <c r="AA457" s="96">
        <f t="shared" si="173"/>
        <v>445</v>
      </c>
      <c r="AB457" s="505">
        <f t="shared" si="187"/>
        <v>0</v>
      </c>
      <c r="AC457" s="500">
        <f t="shared" si="174"/>
        <v>0</v>
      </c>
      <c r="AD457" s="159">
        <f t="shared" si="170"/>
        <v>0</v>
      </c>
      <c r="AE457" s="8"/>
      <c r="AF457" s="870" t="str">
        <f t="shared" si="175"/>
        <v xml:space="preserve"> </v>
      </c>
      <c r="AG457" s="32">
        <f t="shared" si="176"/>
        <v>0</v>
      </c>
      <c r="AH457" s="32">
        <f t="shared" si="177"/>
        <v>0</v>
      </c>
      <c r="AR457" s="32">
        <f t="shared" si="178"/>
        <v>0</v>
      </c>
      <c r="AS457" s="32">
        <f t="shared" si="179"/>
        <v>0</v>
      </c>
      <c r="AT457" s="32">
        <f t="shared" si="180"/>
        <v>0</v>
      </c>
      <c r="AU457" s="32">
        <f t="shared" si="181"/>
        <v>0</v>
      </c>
      <c r="AX457" s="254">
        <f t="shared" si="182"/>
        <v>0</v>
      </c>
      <c r="AY457" s="254">
        <f t="shared" si="183"/>
        <v>0</v>
      </c>
      <c r="AZ457" s="32">
        <f t="shared" si="171"/>
        <v>0</v>
      </c>
      <c r="BB457" s="32">
        <f t="shared" si="188"/>
        <v>0</v>
      </c>
      <c r="BC457" s="341">
        <f t="shared" si="189"/>
        <v>0</v>
      </c>
      <c r="BD457" s="95">
        <f t="shared" si="184"/>
        <v>0</v>
      </c>
      <c r="BE457" s="95">
        <f t="shared" si="190"/>
        <v>0</v>
      </c>
      <c r="BF457" s="718">
        <f t="shared" si="172"/>
        <v>0</v>
      </c>
      <c r="BG457" s="79"/>
      <c r="BH457" s="9"/>
      <c r="BJ457" s="32">
        <f t="shared" si="191"/>
        <v>0</v>
      </c>
      <c r="BK457" s="32">
        <f t="shared" si="192"/>
        <v>1</v>
      </c>
      <c r="BL457" s="32">
        <f t="shared" si="193"/>
        <v>0</v>
      </c>
      <c r="BM457" s="32">
        <f t="shared" si="194"/>
        <v>0</v>
      </c>
      <c r="BN457" s="32">
        <f t="shared" si="195"/>
        <v>1</v>
      </c>
    </row>
    <row r="458" spans="1:66" x14ac:dyDescent="0.2">
      <c r="A458" s="323"/>
      <c r="B458" s="530"/>
      <c r="C458" s="247"/>
      <c r="D458" s="247" t="str">
        <f t="shared" si="185"/>
        <v/>
      </c>
      <c r="E458" s="320" t="str">
        <f t="shared" si="186"/>
        <v>&lt; Error</v>
      </c>
      <c r="F458" s="120">
        <f t="shared" si="168"/>
        <v>0</v>
      </c>
      <c r="G458" s="118">
        <f t="shared" si="169"/>
        <v>446</v>
      </c>
      <c r="H458" s="117"/>
      <c r="I458" s="292"/>
      <c r="J458" s="87"/>
      <c r="K458" s="294"/>
      <c r="L458" s="293"/>
      <c r="M458" s="40"/>
      <c r="N458" s="77"/>
      <c r="O458" s="295"/>
      <c r="P458" s="88"/>
      <c r="Q458" s="88"/>
      <c r="R458" s="104"/>
      <c r="S458" s="730"/>
      <c r="T458" s="88"/>
      <c r="U458" s="88"/>
      <c r="V458" s="88"/>
      <c r="W458" s="89"/>
      <c r="X458" s="87"/>
      <c r="Y458" s="77"/>
      <c r="Z458" s="90"/>
      <c r="AA458" s="96">
        <f t="shared" si="173"/>
        <v>446</v>
      </c>
      <c r="AB458" s="505">
        <f t="shared" si="187"/>
        <v>0</v>
      </c>
      <c r="AC458" s="500">
        <f t="shared" si="174"/>
        <v>0</v>
      </c>
      <c r="AD458" s="159">
        <f t="shared" si="170"/>
        <v>0</v>
      </c>
      <c r="AE458" s="8"/>
      <c r="AF458" s="870" t="str">
        <f t="shared" si="175"/>
        <v xml:space="preserve"> </v>
      </c>
      <c r="AG458" s="32">
        <f t="shared" si="176"/>
        <v>0</v>
      </c>
      <c r="AH458" s="32">
        <f t="shared" si="177"/>
        <v>0</v>
      </c>
      <c r="AR458" s="32">
        <f t="shared" si="178"/>
        <v>0</v>
      </c>
      <c r="AS458" s="32">
        <f t="shared" si="179"/>
        <v>0</v>
      </c>
      <c r="AT458" s="32">
        <f t="shared" si="180"/>
        <v>0</v>
      </c>
      <c r="AU458" s="32">
        <f t="shared" si="181"/>
        <v>0</v>
      </c>
      <c r="AX458" s="254">
        <f t="shared" si="182"/>
        <v>0</v>
      </c>
      <c r="AY458" s="254">
        <f t="shared" si="183"/>
        <v>0</v>
      </c>
      <c r="AZ458" s="32">
        <f t="shared" si="171"/>
        <v>0</v>
      </c>
      <c r="BB458" s="32">
        <f t="shared" si="188"/>
        <v>0</v>
      </c>
      <c r="BC458" s="341">
        <f t="shared" si="189"/>
        <v>0</v>
      </c>
      <c r="BD458" s="95">
        <f t="shared" si="184"/>
        <v>0</v>
      </c>
      <c r="BE458" s="95">
        <f t="shared" si="190"/>
        <v>0</v>
      </c>
      <c r="BF458" s="718">
        <f t="shared" si="172"/>
        <v>0</v>
      </c>
      <c r="BG458" s="79"/>
      <c r="BH458" s="9"/>
      <c r="BJ458" s="32">
        <f t="shared" si="191"/>
        <v>0</v>
      </c>
      <c r="BK458" s="32">
        <f t="shared" si="192"/>
        <v>1</v>
      </c>
      <c r="BL458" s="32">
        <f t="shared" si="193"/>
        <v>0</v>
      </c>
      <c r="BM458" s="32">
        <f t="shared" si="194"/>
        <v>0</v>
      </c>
      <c r="BN458" s="32">
        <f t="shared" si="195"/>
        <v>1</v>
      </c>
    </row>
    <row r="459" spans="1:66" x14ac:dyDescent="0.2">
      <c r="A459" s="323"/>
      <c r="B459" s="530"/>
      <c r="C459" s="247"/>
      <c r="D459" s="247" t="str">
        <f t="shared" si="185"/>
        <v/>
      </c>
      <c r="E459" s="320" t="str">
        <f t="shared" si="186"/>
        <v>&lt; Error</v>
      </c>
      <c r="F459" s="120">
        <f t="shared" si="168"/>
        <v>0</v>
      </c>
      <c r="G459" s="118">
        <f t="shared" si="169"/>
        <v>447</v>
      </c>
      <c r="H459" s="117"/>
      <c r="I459" s="292"/>
      <c r="J459" s="87"/>
      <c r="K459" s="294"/>
      <c r="L459" s="293"/>
      <c r="M459" s="40"/>
      <c r="N459" s="77"/>
      <c r="O459" s="295"/>
      <c r="P459" s="88"/>
      <c r="Q459" s="88"/>
      <c r="R459" s="104"/>
      <c r="S459" s="730"/>
      <c r="T459" s="88"/>
      <c r="U459" s="88"/>
      <c r="V459" s="88"/>
      <c r="W459" s="89"/>
      <c r="X459" s="87"/>
      <c r="Y459" s="77"/>
      <c r="Z459" s="90"/>
      <c r="AA459" s="96">
        <f t="shared" si="173"/>
        <v>447</v>
      </c>
      <c r="AB459" s="505">
        <f t="shared" si="187"/>
        <v>0</v>
      </c>
      <c r="AC459" s="500">
        <f t="shared" si="174"/>
        <v>0</v>
      </c>
      <c r="AD459" s="159">
        <f t="shared" si="170"/>
        <v>0</v>
      </c>
      <c r="AE459" s="8"/>
      <c r="AF459" s="870" t="str">
        <f t="shared" si="175"/>
        <v xml:space="preserve"> </v>
      </c>
      <c r="AG459" s="32">
        <f t="shared" si="176"/>
        <v>0</v>
      </c>
      <c r="AH459" s="32">
        <f t="shared" si="177"/>
        <v>0</v>
      </c>
      <c r="AR459" s="32">
        <f t="shared" si="178"/>
        <v>0</v>
      </c>
      <c r="AS459" s="32">
        <f t="shared" si="179"/>
        <v>0</v>
      </c>
      <c r="AT459" s="32">
        <f t="shared" si="180"/>
        <v>0</v>
      </c>
      <c r="AU459" s="32">
        <f t="shared" si="181"/>
        <v>0</v>
      </c>
      <c r="AX459" s="254">
        <f t="shared" si="182"/>
        <v>0</v>
      </c>
      <c r="AY459" s="254">
        <f t="shared" si="183"/>
        <v>0</v>
      </c>
      <c r="AZ459" s="32">
        <f t="shared" si="171"/>
        <v>0</v>
      </c>
      <c r="BB459" s="32">
        <f t="shared" si="188"/>
        <v>0</v>
      </c>
      <c r="BC459" s="341">
        <f t="shared" si="189"/>
        <v>0</v>
      </c>
      <c r="BD459" s="95">
        <f t="shared" si="184"/>
        <v>0</v>
      </c>
      <c r="BE459" s="95">
        <f t="shared" si="190"/>
        <v>0</v>
      </c>
      <c r="BF459" s="718">
        <f t="shared" si="172"/>
        <v>0</v>
      </c>
      <c r="BG459" s="79"/>
      <c r="BH459" s="9"/>
      <c r="BJ459" s="32">
        <f t="shared" si="191"/>
        <v>0</v>
      </c>
      <c r="BK459" s="32">
        <f t="shared" si="192"/>
        <v>1</v>
      </c>
      <c r="BL459" s="32">
        <f t="shared" si="193"/>
        <v>0</v>
      </c>
      <c r="BM459" s="32">
        <f t="shared" si="194"/>
        <v>0</v>
      </c>
      <c r="BN459" s="32">
        <f t="shared" si="195"/>
        <v>1</v>
      </c>
    </row>
    <row r="460" spans="1:66" x14ac:dyDescent="0.2">
      <c r="A460" s="323"/>
      <c r="B460" s="530"/>
      <c r="C460" s="247"/>
      <c r="D460" s="247" t="str">
        <f t="shared" si="185"/>
        <v/>
      </c>
      <c r="E460" s="320" t="str">
        <f t="shared" si="186"/>
        <v>&lt; Error</v>
      </c>
      <c r="F460" s="120">
        <f t="shared" si="168"/>
        <v>0</v>
      </c>
      <c r="G460" s="118">
        <f t="shared" si="169"/>
        <v>448</v>
      </c>
      <c r="H460" s="117"/>
      <c r="I460" s="292"/>
      <c r="J460" s="87"/>
      <c r="K460" s="294"/>
      <c r="L460" s="293"/>
      <c r="M460" s="40"/>
      <c r="N460" s="77"/>
      <c r="O460" s="295"/>
      <c r="P460" s="88"/>
      <c r="Q460" s="88"/>
      <c r="R460" s="104"/>
      <c r="S460" s="730"/>
      <c r="T460" s="88"/>
      <c r="U460" s="88"/>
      <c r="V460" s="88"/>
      <c r="W460" s="89"/>
      <c r="X460" s="87"/>
      <c r="Y460" s="77"/>
      <c r="Z460" s="90"/>
      <c r="AA460" s="96">
        <f t="shared" si="173"/>
        <v>448</v>
      </c>
      <c r="AB460" s="505">
        <f t="shared" si="187"/>
        <v>0</v>
      </c>
      <c r="AC460" s="500">
        <f t="shared" si="174"/>
        <v>0</v>
      </c>
      <c r="AD460" s="159">
        <f t="shared" si="170"/>
        <v>0</v>
      </c>
      <c r="AE460" s="8"/>
      <c r="AF460" s="870" t="str">
        <f t="shared" si="175"/>
        <v xml:space="preserve"> </v>
      </c>
      <c r="AG460" s="32">
        <f t="shared" si="176"/>
        <v>0</v>
      </c>
      <c r="AH460" s="32">
        <f t="shared" si="177"/>
        <v>0</v>
      </c>
      <c r="AR460" s="32">
        <f t="shared" si="178"/>
        <v>0</v>
      </c>
      <c r="AS460" s="32">
        <f t="shared" si="179"/>
        <v>0</v>
      </c>
      <c r="AT460" s="32">
        <f t="shared" si="180"/>
        <v>0</v>
      </c>
      <c r="AU460" s="32">
        <f t="shared" si="181"/>
        <v>0</v>
      </c>
      <c r="AX460" s="254">
        <f t="shared" si="182"/>
        <v>0</v>
      </c>
      <c r="AY460" s="254">
        <f t="shared" si="183"/>
        <v>0</v>
      </c>
      <c r="AZ460" s="32">
        <f t="shared" si="171"/>
        <v>0</v>
      </c>
      <c r="BB460" s="32">
        <f t="shared" si="188"/>
        <v>0</v>
      </c>
      <c r="BC460" s="341">
        <f t="shared" si="189"/>
        <v>0</v>
      </c>
      <c r="BD460" s="95">
        <f t="shared" si="184"/>
        <v>0</v>
      </c>
      <c r="BE460" s="95">
        <f t="shared" si="190"/>
        <v>0</v>
      </c>
      <c r="BF460" s="718">
        <f t="shared" si="172"/>
        <v>0</v>
      </c>
      <c r="BG460" s="79"/>
      <c r="BH460" s="9"/>
      <c r="BJ460" s="32">
        <f t="shared" si="191"/>
        <v>0</v>
      </c>
      <c r="BK460" s="32">
        <f t="shared" si="192"/>
        <v>1</v>
      </c>
      <c r="BL460" s="32">
        <f t="shared" si="193"/>
        <v>0</v>
      </c>
      <c r="BM460" s="32">
        <f t="shared" si="194"/>
        <v>0</v>
      </c>
      <c r="BN460" s="32">
        <f t="shared" si="195"/>
        <v>1</v>
      </c>
    </row>
    <row r="461" spans="1:66" x14ac:dyDescent="0.2">
      <c r="A461" s="323"/>
      <c r="B461" s="530"/>
      <c r="C461" s="247"/>
      <c r="D461" s="247" t="str">
        <f t="shared" si="185"/>
        <v/>
      </c>
      <c r="E461" s="320" t="str">
        <f t="shared" si="186"/>
        <v>&lt; Error</v>
      </c>
      <c r="F461" s="120">
        <f t="shared" ref="F461:F524" si="196">IF(ISBLANK(H461),0,VLOOKUP(TRIM(H461),AllVarieties,4,FALSE))</f>
        <v>0</v>
      </c>
      <c r="G461" s="118">
        <f t="shared" ref="G461:G524" si="197">ROW()-DPline</f>
        <v>449</v>
      </c>
      <c r="H461" s="117"/>
      <c r="I461" s="292"/>
      <c r="J461" s="87"/>
      <c r="K461" s="294"/>
      <c r="L461" s="293"/>
      <c r="M461" s="40"/>
      <c r="N461" s="77"/>
      <c r="O461" s="295"/>
      <c r="P461" s="88"/>
      <c r="Q461" s="88"/>
      <c r="R461" s="104"/>
      <c r="S461" s="730"/>
      <c r="T461" s="88"/>
      <c r="U461" s="88"/>
      <c r="V461" s="88"/>
      <c r="W461" s="89"/>
      <c r="X461" s="87"/>
      <c r="Y461" s="77"/>
      <c r="Z461" s="90"/>
      <c r="AA461" s="96">
        <f t="shared" si="173"/>
        <v>449</v>
      </c>
      <c r="AB461" s="505">
        <f t="shared" si="187"/>
        <v>0</v>
      </c>
      <c r="AC461" s="500">
        <f t="shared" si="174"/>
        <v>0</v>
      </c>
      <c r="AD461" s="159">
        <f t="shared" ref="AD461:AD524" si="198">+AC461*PDArate</f>
        <v>0</v>
      </c>
      <c r="AE461" s="8"/>
      <c r="AF461" s="870" t="str">
        <f t="shared" si="175"/>
        <v xml:space="preserve"> </v>
      </c>
      <c r="AG461" s="32">
        <f t="shared" si="176"/>
        <v>0</v>
      </c>
      <c r="AH461" s="32">
        <f t="shared" si="177"/>
        <v>0</v>
      </c>
      <c r="AR461" s="32">
        <f t="shared" si="178"/>
        <v>0</v>
      </c>
      <c r="AS461" s="32">
        <f t="shared" si="179"/>
        <v>0</v>
      </c>
      <c r="AT461" s="32">
        <f t="shared" si="180"/>
        <v>0</v>
      </c>
      <c r="AU461" s="32">
        <f t="shared" si="181"/>
        <v>0</v>
      </c>
      <c r="AX461" s="254">
        <f t="shared" si="182"/>
        <v>0</v>
      </c>
      <c r="AY461" s="254">
        <f t="shared" si="183"/>
        <v>0</v>
      </c>
      <c r="AZ461" s="32">
        <f t="shared" ref="AZ461:AZ524" si="199">IF(J461+K461 &gt; 0, 1, 0)</f>
        <v>0</v>
      </c>
      <c r="BB461" s="32">
        <f t="shared" si="188"/>
        <v>0</v>
      </c>
      <c r="BC461" s="341">
        <f t="shared" si="189"/>
        <v>0</v>
      </c>
      <c r="BD461" s="95">
        <f t="shared" si="184"/>
        <v>0</v>
      </c>
      <c r="BE461" s="95">
        <f t="shared" si="190"/>
        <v>0</v>
      </c>
      <c r="BF461" s="718">
        <f t="shared" ref="BF461:BF524" si="200">+BE461*PDArate</f>
        <v>0</v>
      </c>
      <c r="BG461" s="79"/>
      <c r="BH461" s="9"/>
      <c r="BJ461" s="32">
        <f t="shared" si="191"/>
        <v>0</v>
      </c>
      <c r="BK461" s="32">
        <f t="shared" si="192"/>
        <v>1</v>
      </c>
      <c r="BL461" s="32">
        <f t="shared" si="193"/>
        <v>0</v>
      </c>
      <c r="BM461" s="32">
        <f t="shared" si="194"/>
        <v>0</v>
      </c>
      <c r="BN461" s="32">
        <f t="shared" si="195"/>
        <v>1</v>
      </c>
    </row>
    <row r="462" spans="1:66" x14ac:dyDescent="0.2">
      <c r="A462" s="323"/>
      <c r="B462" s="530"/>
      <c r="C462" s="247"/>
      <c r="D462" s="247" t="str">
        <f t="shared" si="185"/>
        <v/>
      </c>
      <c r="E462" s="320" t="str">
        <f t="shared" si="186"/>
        <v>&lt; Error</v>
      </c>
      <c r="F462" s="120">
        <f t="shared" si="196"/>
        <v>0</v>
      </c>
      <c r="G462" s="118">
        <f t="shared" si="197"/>
        <v>450</v>
      </c>
      <c r="H462" s="117"/>
      <c r="I462" s="292"/>
      <c r="J462" s="87"/>
      <c r="K462" s="294"/>
      <c r="L462" s="293"/>
      <c r="M462" s="40"/>
      <c r="N462" s="77"/>
      <c r="O462" s="295"/>
      <c r="P462" s="88"/>
      <c r="Q462" s="88"/>
      <c r="R462" s="104"/>
      <c r="S462" s="730"/>
      <c r="T462" s="88"/>
      <c r="U462" s="88"/>
      <c r="V462" s="88"/>
      <c r="W462" s="89"/>
      <c r="X462" s="87"/>
      <c r="Y462" s="77"/>
      <c r="Z462" s="90"/>
      <c r="AA462" s="96">
        <f t="shared" ref="AA462:AA525" si="201">+G462</f>
        <v>450</v>
      </c>
      <c r="AB462" s="505">
        <f t="shared" si="187"/>
        <v>0</v>
      </c>
      <c r="AC462" s="500">
        <f t="shared" ref="AC462:AC525" si="202">+AX462+AY462</f>
        <v>0</v>
      </c>
      <c r="AD462" s="159">
        <f t="shared" si="198"/>
        <v>0</v>
      </c>
      <c r="AE462" s="8"/>
      <c r="AF462" s="870" t="str">
        <f t="shared" ref="AF462:AF525" si="203">IF(AG462+AH462=1,"Enter both columns 5 and 16.", " ")</f>
        <v xml:space="preserve"> </v>
      </c>
      <c r="AG462" s="32">
        <f t="shared" ref="AG462:AG525" si="204">IF(L462+M462+N462+O462+W462 &gt; 0, 1, 0)</f>
        <v>0</v>
      </c>
      <c r="AH462" s="32">
        <f t="shared" ref="AH462:AH525" si="205">IF(AX462 &gt; 0, 1, 0)</f>
        <v>0</v>
      </c>
      <c r="AR462" s="32">
        <f t="shared" ref="AR462:AR525" si="206">IF(ISNA(+F462), 1, 0)</f>
        <v>0</v>
      </c>
      <c r="AS462" s="32">
        <f t="shared" ref="AS462:AS525" si="207">IF(ISERR(+F462), 1, 0)</f>
        <v>0</v>
      </c>
      <c r="AT462" s="32">
        <f t="shared" ref="AT462:AT525" si="208">IF(ISERR(+AC462), 1, 0)</f>
        <v>0</v>
      </c>
      <c r="AU462" s="32">
        <f t="shared" ref="AU462:AU525" si="209">IF(ISERR(+AD462), 1, 0)</f>
        <v>0</v>
      </c>
      <c r="AX462" s="254">
        <f t="shared" ref="AX462:AX525" si="210">ROUND(L462,1)*W462</f>
        <v>0</v>
      </c>
      <c r="AY462" s="254">
        <f t="shared" ref="AY462:AY525" si="211">ROUND(X462,1)*Z462</f>
        <v>0</v>
      </c>
      <c r="AZ462" s="32">
        <f t="shared" si="199"/>
        <v>0</v>
      </c>
      <c r="BB462" s="32">
        <f t="shared" si="188"/>
        <v>0</v>
      </c>
      <c r="BC462" s="341">
        <f t="shared" si="189"/>
        <v>0</v>
      </c>
      <c r="BD462" s="95">
        <f t="shared" si="184"/>
        <v>0</v>
      </c>
      <c r="BE462" s="95">
        <f t="shared" si="190"/>
        <v>0</v>
      </c>
      <c r="BF462" s="718">
        <f t="shared" si="200"/>
        <v>0</v>
      </c>
      <c r="BG462" s="79"/>
      <c r="BH462" s="9"/>
      <c r="BJ462" s="32">
        <f t="shared" si="191"/>
        <v>0</v>
      </c>
      <c r="BK462" s="32">
        <f t="shared" si="192"/>
        <v>1</v>
      </c>
      <c r="BL462" s="32">
        <f t="shared" si="193"/>
        <v>0</v>
      </c>
      <c r="BM462" s="32">
        <f t="shared" si="194"/>
        <v>0</v>
      </c>
      <c r="BN462" s="32">
        <f t="shared" si="195"/>
        <v>1</v>
      </c>
    </row>
    <row r="463" spans="1:66" x14ac:dyDescent="0.2">
      <c r="A463" s="323"/>
      <c r="B463" s="530"/>
      <c r="C463" s="247"/>
      <c r="D463" s="247" t="str">
        <f t="shared" si="185"/>
        <v/>
      </c>
      <c r="E463" s="320" t="str">
        <f t="shared" si="186"/>
        <v>&lt; Error</v>
      </c>
      <c r="F463" s="120">
        <f t="shared" si="196"/>
        <v>0</v>
      </c>
      <c r="G463" s="118">
        <f t="shared" si="197"/>
        <v>451</v>
      </c>
      <c r="H463" s="117"/>
      <c r="I463" s="292"/>
      <c r="J463" s="87"/>
      <c r="K463" s="294"/>
      <c r="L463" s="293"/>
      <c r="M463" s="40"/>
      <c r="N463" s="77"/>
      <c r="O463" s="295"/>
      <c r="P463" s="88"/>
      <c r="Q463" s="88"/>
      <c r="R463" s="104"/>
      <c r="S463" s="730"/>
      <c r="T463" s="88"/>
      <c r="U463" s="88"/>
      <c r="V463" s="88"/>
      <c r="W463" s="89"/>
      <c r="X463" s="87"/>
      <c r="Y463" s="77"/>
      <c r="Z463" s="90"/>
      <c r="AA463" s="96">
        <f t="shared" si="201"/>
        <v>451</v>
      </c>
      <c r="AB463" s="505">
        <f t="shared" si="187"/>
        <v>0</v>
      </c>
      <c r="AC463" s="500">
        <f t="shared" si="202"/>
        <v>0</v>
      </c>
      <c r="AD463" s="159">
        <f t="shared" si="198"/>
        <v>0</v>
      </c>
      <c r="AE463" s="8"/>
      <c r="AF463" s="870" t="str">
        <f t="shared" si="203"/>
        <v xml:space="preserve"> </v>
      </c>
      <c r="AG463" s="32">
        <f t="shared" si="204"/>
        <v>0</v>
      </c>
      <c r="AH463" s="32">
        <f t="shared" si="205"/>
        <v>0</v>
      </c>
      <c r="AR463" s="32">
        <f t="shared" si="206"/>
        <v>0</v>
      </c>
      <c r="AS463" s="32">
        <f t="shared" si="207"/>
        <v>0</v>
      </c>
      <c r="AT463" s="32">
        <f t="shared" si="208"/>
        <v>0</v>
      </c>
      <c r="AU463" s="32">
        <f t="shared" si="209"/>
        <v>0</v>
      </c>
      <c r="AX463" s="254">
        <f t="shared" si="210"/>
        <v>0</v>
      </c>
      <c r="AY463" s="254">
        <f t="shared" si="211"/>
        <v>0</v>
      </c>
      <c r="AZ463" s="32">
        <f t="shared" si="199"/>
        <v>0</v>
      </c>
      <c r="BB463" s="32">
        <f t="shared" si="188"/>
        <v>0</v>
      </c>
      <c r="BC463" s="341">
        <f t="shared" si="189"/>
        <v>0</v>
      </c>
      <c r="BD463" s="95">
        <f t="shared" si="184"/>
        <v>0</v>
      </c>
      <c r="BE463" s="95">
        <f t="shared" si="190"/>
        <v>0</v>
      </c>
      <c r="BF463" s="718">
        <f t="shared" si="200"/>
        <v>0</v>
      </c>
      <c r="BG463" s="79"/>
      <c r="BH463" s="9"/>
      <c r="BJ463" s="32">
        <f t="shared" si="191"/>
        <v>0</v>
      </c>
      <c r="BK463" s="32">
        <f t="shared" si="192"/>
        <v>1</v>
      </c>
      <c r="BL463" s="32">
        <f t="shared" si="193"/>
        <v>0</v>
      </c>
      <c r="BM463" s="32">
        <f t="shared" si="194"/>
        <v>0</v>
      </c>
      <c r="BN463" s="32">
        <f t="shared" si="195"/>
        <v>1</v>
      </c>
    </row>
    <row r="464" spans="1:66" x14ac:dyDescent="0.2">
      <c r="A464" s="323"/>
      <c r="B464" s="530"/>
      <c r="C464" s="247"/>
      <c r="D464" s="247" t="str">
        <f t="shared" si="185"/>
        <v/>
      </c>
      <c r="E464" s="320" t="str">
        <f t="shared" si="186"/>
        <v>&lt; Error</v>
      </c>
      <c r="F464" s="120">
        <f t="shared" si="196"/>
        <v>0</v>
      </c>
      <c r="G464" s="118">
        <f t="shared" si="197"/>
        <v>452</v>
      </c>
      <c r="H464" s="117"/>
      <c r="I464" s="292"/>
      <c r="J464" s="87"/>
      <c r="K464" s="294"/>
      <c r="L464" s="293"/>
      <c r="M464" s="40"/>
      <c r="N464" s="77"/>
      <c r="O464" s="295"/>
      <c r="P464" s="88"/>
      <c r="Q464" s="88"/>
      <c r="R464" s="104"/>
      <c r="S464" s="730"/>
      <c r="T464" s="88"/>
      <c r="U464" s="88"/>
      <c r="V464" s="88"/>
      <c r="W464" s="89"/>
      <c r="X464" s="87"/>
      <c r="Y464" s="77"/>
      <c r="Z464" s="90"/>
      <c r="AA464" s="96">
        <f t="shared" si="201"/>
        <v>452</v>
      </c>
      <c r="AB464" s="505">
        <f t="shared" si="187"/>
        <v>0</v>
      </c>
      <c r="AC464" s="500">
        <f t="shared" si="202"/>
        <v>0</v>
      </c>
      <c r="AD464" s="159">
        <f t="shared" si="198"/>
        <v>0</v>
      </c>
      <c r="AE464" s="8"/>
      <c r="AF464" s="870" t="str">
        <f t="shared" si="203"/>
        <v xml:space="preserve"> </v>
      </c>
      <c r="AG464" s="32">
        <f t="shared" si="204"/>
        <v>0</v>
      </c>
      <c r="AH464" s="32">
        <f t="shared" si="205"/>
        <v>0</v>
      </c>
      <c r="AR464" s="32">
        <f t="shared" si="206"/>
        <v>0</v>
      </c>
      <c r="AS464" s="32">
        <f t="shared" si="207"/>
        <v>0</v>
      </c>
      <c r="AT464" s="32">
        <f t="shared" si="208"/>
        <v>0</v>
      </c>
      <c r="AU464" s="32">
        <f t="shared" si="209"/>
        <v>0</v>
      </c>
      <c r="AX464" s="254">
        <f t="shared" si="210"/>
        <v>0</v>
      </c>
      <c r="AY464" s="254">
        <f t="shared" si="211"/>
        <v>0</v>
      </c>
      <c r="AZ464" s="32">
        <f t="shared" si="199"/>
        <v>0</v>
      </c>
      <c r="BB464" s="32">
        <f t="shared" si="188"/>
        <v>0</v>
      </c>
      <c r="BC464" s="341">
        <f t="shared" si="189"/>
        <v>0</v>
      </c>
      <c r="BD464" s="95">
        <f t="shared" ref="BD464:BD527" si="212">IF(VALUE(I464)&lt;1,0,IF(VALUE(I464)&gt;17,0,VLOOKUP(VALUE(F464),T10Value,VALUE(I464)+1,FALSE)))</f>
        <v>0</v>
      </c>
      <c r="BE464" s="95">
        <f t="shared" si="190"/>
        <v>0</v>
      </c>
      <c r="BF464" s="718">
        <f t="shared" si="200"/>
        <v>0</v>
      </c>
      <c r="BG464" s="79"/>
      <c r="BH464" s="9"/>
      <c r="BJ464" s="32">
        <f t="shared" si="191"/>
        <v>0</v>
      </c>
      <c r="BK464" s="32">
        <f t="shared" si="192"/>
        <v>1</v>
      </c>
      <c r="BL464" s="32">
        <f t="shared" si="193"/>
        <v>0</v>
      </c>
      <c r="BM464" s="32">
        <f t="shared" si="194"/>
        <v>0</v>
      </c>
      <c r="BN464" s="32">
        <f t="shared" si="195"/>
        <v>1</v>
      </c>
    </row>
    <row r="465" spans="1:66" x14ac:dyDescent="0.2">
      <c r="A465" s="323"/>
      <c r="B465" s="530"/>
      <c r="C465" s="247"/>
      <c r="D465" s="247" t="str">
        <f t="shared" ref="D465:D528" si="213">IF(AND(L465&lt;J465,C465="", OR(L465="", L465=0)),1,"")</f>
        <v/>
      </c>
      <c r="E465" s="320" t="str">
        <f t="shared" ref="E465:E528" si="214">IF(+BN465+BM465&gt;0,"&lt; Error"," ")</f>
        <v>&lt; Error</v>
      </c>
      <c r="F465" s="120">
        <f t="shared" si="196"/>
        <v>0</v>
      </c>
      <c r="G465" s="118">
        <f t="shared" si="197"/>
        <v>453</v>
      </c>
      <c r="H465" s="117"/>
      <c r="I465" s="292"/>
      <c r="J465" s="87"/>
      <c r="K465" s="294"/>
      <c r="L465" s="293"/>
      <c r="M465" s="40"/>
      <c r="N465" s="77"/>
      <c r="O465" s="295"/>
      <c r="P465" s="88"/>
      <c r="Q465" s="88"/>
      <c r="R465" s="104"/>
      <c r="S465" s="730"/>
      <c r="T465" s="88"/>
      <c r="U465" s="88"/>
      <c r="V465" s="88"/>
      <c r="W465" s="89"/>
      <c r="X465" s="87"/>
      <c r="Y465" s="77"/>
      <c r="Z465" s="90"/>
      <c r="AA465" s="96">
        <f t="shared" si="201"/>
        <v>453</v>
      </c>
      <c r="AB465" s="505">
        <f t="shared" ref="AB465:AB528" si="215">C465*BJ465</f>
        <v>0</v>
      </c>
      <c r="AC465" s="500">
        <f t="shared" si="202"/>
        <v>0</v>
      </c>
      <c r="AD465" s="159">
        <f t="shared" si="198"/>
        <v>0</v>
      </c>
      <c r="AE465" s="8"/>
      <c r="AF465" s="870" t="str">
        <f t="shared" si="203"/>
        <v xml:space="preserve"> </v>
      </c>
      <c r="AG465" s="32">
        <f t="shared" si="204"/>
        <v>0</v>
      </c>
      <c r="AH465" s="32">
        <f t="shared" si="205"/>
        <v>0</v>
      </c>
      <c r="AR465" s="32">
        <f t="shared" si="206"/>
        <v>0</v>
      </c>
      <c r="AS465" s="32">
        <f t="shared" si="207"/>
        <v>0</v>
      </c>
      <c r="AT465" s="32">
        <f t="shared" si="208"/>
        <v>0</v>
      </c>
      <c r="AU465" s="32">
        <f t="shared" si="209"/>
        <v>0</v>
      </c>
      <c r="AX465" s="254">
        <f t="shared" si="210"/>
        <v>0</v>
      </c>
      <c r="AY465" s="254">
        <f t="shared" si="211"/>
        <v>0</v>
      </c>
      <c r="AZ465" s="32">
        <f t="shared" si="199"/>
        <v>0</v>
      </c>
      <c r="BB465" s="32">
        <f t="shared" ref="BB465:BB528" si="216">IF(+BC465&gt;0,IF(+BE465&lt;=0,1,0),0)</f>
        <v>0</v>
      </c>
      <c r="BC465" s="341">
        <f t="shared" ref="BC465:BC528" si="217">IF(+D465=1,IF(J465&gt;0, +J465, 0),0)</f>
        <v>0</v>
      </c>
      <c r="BD465" s="95">
        <f t="shared" si="212"/>
        <v>0</v>
      </c>
      <c r="BE465" s="95">
        <f t="shared" ref="BE465:BE528" si="218">ROUND(+BC465,1)*BD465</f>
        <v>0</v>
      </c>
      <c r="BF465" s="718">
        <f t="shared" si="200"/>
        <v>0</v>
      </c>
      <c r="BG465" s="79"/>
      <c r="BH465" s="9"/>
      <c r="BJ465" s="32">
        <f t="shared" ref="BJ465:BJ528" si="219">IF(J465+L465+M465=J465,0,IF(J465-L465-0.09&gt;0,IF(J465-L465&lt;=0.1*J465,J465-L465,0),0))</f>
        <v>0</v>
      </c>
      <c r="BK465" s="32">
        <f t="shared" ref="BK465:BK528" si="220">IF(L465+M465+J465+X465&lt;=0,1,IF(L465+M465+X465&gt;0,1,0))</f>
        <v>1</v>
      </c>
      <c r="BL465" s="32">
        <f t="shared" ref="BL465:BL528" si="221">IF(+BJ465&gt;0,1,0)</f>
        <v>0</v>
      </c>
      <c r="BM465" s="32">
        <f t="shared" ref="BM465:BM528" si="222">IF(ISNUMBER(C465),IF(2*BL465-C465&lt;0,1,IF(2*BL465-C465&gt;2,1,0)),IF(ISBLANK(C465),0,1))</f>
        <v>0</v>
      </c>
      <c r="BN465" s="32">
        <f t="shared" ref="BN465:BN528" si="223">IF(ISNUMBER(D465),IF(2*AG465-D465=1,1,IF(+D465=0,0, IF(+D465=1,0,1))),IF(ISBLANK(D465),0,1))</f>
        <v>1</v>
      </c>
    </row>
    <row r="466" spans="1:66" x14ac:dyDescent="0.2">
      <c r="A466" s="323"/>
      <c r="B466" s="530"/>
      <c r="C466" s="247"/>
      <c r="D466" s="247" t="str">
        <f t="shared" si="213"/>
        <v/>
      </c>
      <c r="E466" s="320" t="str">
        <f t="shared" si="214"/>
        <v>&lt; Error</v>
      </c>
      <c r="F466" s="120">
        <f t="shared" si="196"/>
        <v>0</v>
      </c>
      <c r="G466" s="118">
        <f t="shared" si="197"/>
        <v>454</v>
      </c>
      <c r="H466" s="117"/>
      <c r="I466" s="292"/>
      <c r="J466" s="87"/>
      <c r="K466" s="294"/>
      <c r="L466" s="293"/>
      <c r="M466" s="40"/>
      <c r="N466" s="77"/>
      <c r="O466" s="295"/>
      <c r="P466" s="88"/>
      <c r="Q466" s="88"/>
      <c r="R466" s="104"/>
      <c r="S466" s="730"/>
      <c r="T466" s="88"/>
      <c r="U466" s="88"/>
      <c r="V466" s="88"/>
      <c r="W466" s="89"/>
      <c r="X466" s="87"/>
      <c r="Y466" s="77"/>
      <c r="Z466" s="90"/>
      <c r="AA466" s="96">
        <f t="shared" si="201"/>
        <v>454</v>
      </c>
      <c r="AB466" s="505">
        <f t="shared" si="215"/>
        <v>0</v>
      </c>
      <c r="AC466" s="500">
        <f t="shared" si="202"/>
        <v>0</v>
      </c>
      <c r="AD466" s="159">
        <f t="shared" si="198"/>
        <v>0</v>
      </c>
      <c r="AE466" s="8"/>
      <c r="AF466" s="870" t="str">
        <f t="shared" si="203"/>
        <v xml:space="preserve"> </v>
      </c>
      <c r="AG466" s="32">
        <f t="shared" si="204"/>
        <v>0</v>
      </c>
      <c r="AH466" s="32">
        <f t="shared" si="205"/>
        <v>0</v>
      </c>
      <c r="AR466" s="32">
        <f t="shared" si="206"/>
        <v>0</v>
      </c>
      <c r="AS466" s="32">
        <f t="shared" si="207"/>
        <v>0</v>
      </c>
      <c r="AT466" s="32">
        <f t="shared" si="208"/>
        <v>0</v>
      </c>
      <c r="AU466" s="32">
        <f t="shared" si="209"/>
        <v>0</v>
      </c>
      <c r="AX466" s="254">
        <f t="shared" si="210"/>
        <v>0</v>
      </c>
      <c r="AY466" s="254">
        <f t="shared" si="211"/>
        <v>0</v>
      </c>
      <c r="AZ466" s="32">
        <f t="shared" si="199"/>
        <v>0</v>
      </c>
      <c r="BB466" s="32">
        <f t="shared" si="216"/>
        <v>0</v>
      </c>
      <c r="BC466" s="341">
        <f t="shared" si="217"/>
        <v>0</v>
      </c>
      <c r="BD466" s="95">
        <f t="shared" si="212"/>
        <v>0</v>
      </c>
      <c r="BE466" s="95">
        <f t="shared" si="218"/>
        <v>0</v>
      </c>
      <c r="BF466" s="718">
        <f t="shared" si="200"/>
        <v>0</v>
      </c>
      <c r="BG466" s="79"/>
      <c r="BH466" s="9"/>
      <c r="BJ466" s="32">
        <f t="shared" si="219"/>
        <v>0</v>
      </c>
      <c r="BK466" s="32">
        <f t="shared" si="220"/>
        <v>1</v>
      </c>
      <c r="BL466" s="32">
        <f t="shared" si="221"/>
        <v>0</v>
      </c>
      <c r="BM466" s="32">
        <f t="shared" si="222"/>
        <v>0</v>
      </c>
      <c r="BN466" s="32">
        <f t="shared" si="223"/>
        <v>1</v>
      </c>
    </row>
    <row r="467" spans="1:66" x14ac:dyDescent="0.2">
      <c r="A467" s="323"/>
      <c r="B467" s="530"/>
      <c r="C467" s="247"/>
      <c r="D467" s="247" t="str">
        <f t="shared" si="213"/>
        <v/>
      </c>
      <c r="E467" s="320" t="str">
        <f t="shared" si="214"/>
        <v>&lt; Error</v>
      </c>
      <c r="F467" s="120">
        <f t="shared" si="196"/>
        <v>0</v>
      </c>
      <c r="G467" s="118">
        <f t="shared" si="197"/>
        <v>455</v>
      </c>
      <c r="H467" s="117"/>
      <c r="I467" s="292"/>
      <c r="J467" s="87"/>
      <c r="K467" s="294"/>
      <c r="L467" s="293"/>
      <c r="M467" s="40"/>
      <c r="N467" s="77"/>
      <c r="O467" s="295"/>
      <c r="P467" s="88"/>
      <c r="Q467" s="88"/>
      <c r="R467" s="104"/>
      <c r="S467" s="730"/>
      <c r="T467" s="88"/>
      <c r="U467" s="88"/>
      <c r="V467" s="88"/>
      <c r="W467" s="89"/>
      <c r="X467" s="87"/>
      <c r="Y467" s="77"/>
      <c r="Z467" s="90"/>
      <c r="AA467" s="96">
        <f t="shared" si="201"/>
        <v>455</v>
      </c>
      <c r="AB467" s="505">
        <f t="shared" si="215"/>
        <v>0</v>
      </c>
      <c r="AC467" s="500">
        <f t="shared" si="202"/>
        <v>0</v>
      </c>
      <c r="AD467" s="159">
        <f t="shared" si="198"/>
        <v>0</v>
      </c>
      <c r="AE467" s="8"/>
      <c r="AF467" s="870" t="str">
        <f t="shared" si="203"/>
        <v xml:space="preserve"> </v>
      </c>
      <c r="AG467" s="32">
        <f t="shared" si="204"/>
        <v>0</v>
      </c>
      <c r="AH467" s="32">
        <f t="shared" si="205"/>
        <v>0</v>
      </c>
      <c r="AR467" s="32">
        <f t="shared" si="206"/>
        <v>0</v>
      </c>
      <c r="AS467" s="32">
        <f t="shared" si="207"/>
        <v>0</v>
      </c>
      <c r="AT467" s="32">
        <f t="shared" si="208"/>
        <v>0</v>
      </c>
      <c r="AU467" s="32">
        <f t="shared" si="209"/>
        <v>0</v>
      </c>
      <c r="AX467" s="254">
        <f t="shared" si="210"/>
        <v>0</v>
      </c>
      <c r="AY467" s="254">
        <f t="shared" si="211"/>
        <v>0</v>
      </c>
      <c r="AZ467" s="32">
        <f t="shared" si="199"/>
        <v>0</v>
      </c>
      <c r="BB467" s="32">
        <f t="shared" si="216"/>
        <v>0</v>
      </c>
      <c r="BC467" s="341">
        <f t="shared" si="217"/>
        <v>0</v>
      </c>
      <c r="BD467" s="95">
        <f t="shared" si="212"/>
        <v>0</v>
      </c>
      <c r="BE467" s="95">
        <f t="shared" si="218"/>
        <v>0</v>
      </c>
      <c r="BF467" s="718">
        <f t="shared" si="200"/>
        <v>0</v>
      </c>
      <c r="BG467" s="79"/>
      <c r="BH467" s="9"/>
      <c r="BJ467" s="32">
        <f t="shared" si="219"/>
        <v>0</v>
      </c>
      <c r="BK467" s="32">
        <f t="shared" si="220"/>
        <v>1</v>
      </c>
      <c r="BL467" s="32">
        <f t="shared" si="221"/>
        <v>0</v>
      </c>
      <c r="BM467" s="32">
        <f t="shared" si="222"/>
        <v>0</v>
      </c>
      <c r="BN467" s="32">
        <f t="shared" si="223"/>
        <v>1</v>
      </c>
    </row>
    <row r="468" spans="1:66" x14ac:dyDescent="0.2">
      <c r="A468" s="323"/>
      <c r="B468" s="530"/>
      <c r="C468" s="247"/>
      <c r="D468" s="247" t="str">
        <f t="shared" si="213"/>
        <v/>
      </c>
      <c r="E468" s="320" t="str">
        <f t="shared" si="214"/>
        <v>&lt; Error</v>
      </c>
      <c r="F468" s="120">
        <f t="shared" si="196"/>
        <v>0</v>
      </c>
      <c r="G468" s="118">
        <f t="shared" si="197"/>
        <v>456</v>
      </c>
      <c r="H468" s="117"/>
      <c r="I468" s="292"/>
      <c r="J468" s="87"/>
      <c r="K468" s="294"/>
      <c r="L468" s="293"/>
      <c r="M468" s="40"/>
      <c r="N468" s="77"/>
      <c r="O468" s="295"/>
      <c r="P468" s="88"/>
      <c r="Q468" s="88"/>
      <c r="R468" s="104"/>
      <c r="S468" s="730"/>
      <c r="T468" s="88"/>
      <c r="U468" s="88"/>
      <c r="V468" s="88"/>
      <c r="W468" s="89"/>
      <c r="X468" s="87"/>
      <c r="Y468" s="77"/>
      <c r="Z468" s="90"/>
      <c r="AA468" s="96">
        <f t="shared" si="201"/>
        <v>456</v>
      </c>
      <c r="AB468" s="505">
        <f t="shared" si="215"/>
        <v>0</v>
      </c>
      <c r="AC468" s="500">
        <f t="shared" si="202"/>
        <v>0</v>
      </c>
      <c r="AD468" s="159">
        <f t="shared" si="198"/>
        <v>0</v>
      </c>
      <c r="AE468" s="8"/>
      <c r="AF468" s="870" t="str">
        <f t="shared" si="203"/>
        <v xml:space="preserve"> </v>
      </c>
      <c r="AG468" s="32">
        <f t="shared" si="204"/>
        <v>0</v>
      </c>
      <c r="AH468" s="32">
        <f t="shared" si="205"/>
        <v>0</v>
      </c>
      <c r="AR468" s="32">
        <f t="shared" si="206"/>
        <v>0</v>
      </c>
      <c r="AS468" s="32">
        <f t="shared" si="207"/>
        <v>0</v>
      </c>
      <c r="AT468" s="32">
        <f t="shared" si="208"/>
        <v>0</v>
      </c>
      <c r="AU468" s="32">
        <f t="shared" si="209"/>
        <v>0</v>
      </c>
      <c r="AX468" s="254">
        <f t="shared" si="210"/>
        <v>0</v>
      </c>
      <c r="AY468" s="254">
        <f t="shared" si="211"/>
        <v>0</v>
      </c>
      <c r="AZ468" s="32">
        <f t="shared" si="199"/>
        <v>0</v>
      </c>
      <c r="BB468" s="32">
        <f t="shared" si="216"/>
        <v>0</v>
      </c>
      <c r="BC468" s="341">
        <f t="shared" si="217"/>
        <v>0</v>
      </c>
      <c r="BD468" s="95">
        <f t="shared" si="212"/>
        <v>0</v>
      </c>
      <c r="BE468" s="95">
        <f t="shared" si="218"/>
        <v>0</v>
      </c>
      <c r="BF468" s="718">
        <f t="shared" si="200"/>
        <v>0</v>
      </c>
      <c r="BG468" s="79"/>
      <c r="BH468" s="9"/>
      <c r="BJ468" s="32">
        <f t="shared" si="219"/>
        <v>0</v>
      </c>
      <c r="BK468" s="32">
        <f t="shared" si="220"/>
        <v>1</v>
      </c>
      <c r="BL468" s="32">
        <f t="shared" si="221"/>
        <v>0</v>
      </c>
      <c r="BM468" s="32">
        <f t="shared" si="222"/>
        <v>0</v>
      </c>
      <c r="BN468" s="32">
        <f t="shared" si="223"/>
        <v>1</v>
      </c>
    </row>
    <row r="469" spans="1:66" x14ac:dyDescent="0.2">
      <c r="A469" s="323"/>
      <c r="B469" s="530"/>
      <c r="C469" s="247"/>
      <c r="D469" s="247" t="str">
        <f t="shared" si="213"/>
        <v/>
      </c>
      <c r="E469" s="320" t="str">
        <f t="shared" si="214"/>
        <v>&lt; Error</v>
      </c>
      <c r="F469" s="120">
        <f t="shared" si="196"/>
        <v>0</v>
      </c>
      <c r="G469" s="118">
        <f t="shared" si="197"/>
        <v>457</v>
      </c>
      <c r="H469" s="117"/>
      <c r="I469" s="292"/>
      <c r="J469" s="87"/>
      <c r="K469" s="294"/>
      <c r="L469" s="293"/>
      <c r="M469" s="40"/>
      <c r="N469" s="77"/>
      <c r="O469" s="295"/>
      <c r="P469" s="88"/>
      <c r="Q469" s="88"/>
      <c r="R469" s="104"/>
      <c r="S469" s="730"/>
      <c r="T469" s="88"/>
      <c r="U469" s="88"/>
      <c r="V469" s="88"/>
      <c r="W469" s="89"/>
      <c r="X469" s="87"/>
      <c r="Y469" s="77"/>
      <c r="Z469" s="90"/>
      <c r="AA469" s="96">
        <f t="shared" si="201"/>
        <v>457</v>
      </c>
      <c r="AB469" s="505">
        <f t="shared" si="215"/>
        <v>0</v>
      </c>
      <c r="AC469" s="500">
        <f t="shared" si="202"/>
        <v>0</v>
      </c>
      <c r="AD469" s="159">
        <f t="shared" si="198"/>
        <v>0</v>
      </c>
      <c r="AE469" s="8"/>
      <c r="AF469" s="870" t="str">
        <f t="shared" si="203"/>
        <v xml:space="preserve"> </v>
      </c>
      <c r="AG469" s="32">
        <f t="shared" si="204"/>
        <v>0</v>
      </c>
      <c r="AH469" s="32">
        <f t="shared" si="205"/>
        <v>0</v>
      </c>
      <c r="AR469" s="32">
        <f t="shared" si="206"/>
        <v>0</v>
      </c>
      <c r="AS469" s="32">
        <f t="shared" si="207"/>
        <v>0</v>
      </c>
      <c r="AT469" s="32">
        <f t="shared" si="208"/>
        <v>0</v>
      </c>
      <c r="AU469" s="32">
        <f t="shared" si="209"/>
        <v>0</v>
      </c>
      <c r="AX469" s="254">
        <f t="shared" si="210"/>
        <v>0</v>
      </c>
      <c r="AY469" s="254">
        <f t="shared" si="211"/>
        <v>0</v>
      </c>
      <c r="AZ469" s="32">
        <f t="shared" si="199"/>
        <v>0</v>
      </c>
      <c r="BB469" s="32">
        <f t="shared" si="216"/>
        <v>0</v>
      </c>
      <c r="BC469" s="341">
        <f t="shared" si="217"/>
        <v>0</v>
      </c>
      <c r="BD469" s="95">
        <f t="shared" si="212"/>
        <v>0</v>
      </c>
      <c r="BE469" s="95">
        <f t="shared" si="218"/>
        <v>0</v>
      </c>
      <c r="BF469" s="718">
        <f t="shared" si="200"/>
        <v>0</v>
      </c>
      <c r="BG469" s="79"/>
      <c r="BH469" s="9"/>
      <c r="BJ469" s="32">
        <f t="shared" si="219"/>
        <v>0</v>
      </c>
      <c r="BK469" s="32">
        <f t="shared" si="220"/>
        <v>1</v>
      </c>
      <c r="BL469" s="32">
        <f t="shared" si="221"/>
        <v>0</v>
      </c>
      <c r="BM469" s="32">
        <f t="shared" si="222"/>
        <v>0</v>
      </c>
      <c r="BN469" s="32">
        <f t="shared" si="223"/>
        <v>1</v>
      </c>
    </row>
    <row r="470" spans="1:66" x14ac:dyDescent="0.2">
      <c r="A470" s="323"/>
      <c r="B470" s="530"/>
      <c r="C470" s="247"/>
      <c r="D470" s="247" t="str">
        <f t="shared" si="213"/>
        <v/>
      </c>
      <c r="E470" s="320" t="str">
        <f t="shared" si="214"/>
        <v>&lt; Error</v>
      </c>
      <c r="F470" s="120">
        <f t="shared" si="196"/>
        <v>0</v>
      </c>
      <c r="G470" s="118">
        <f t="shared" si="197"/>
        <v>458</v>
      </c>
      <c r="H470" s="117"/>
      <c r="I470" s="292"/>
      <c r="J470" s="87"/>
      <c r="K470" s="294"/>
      <c r="L470" s="293"/>
      <c r="M470" s="40"/>
      <c r="N470" s="77"/>
      <c r="O470" s="295"/>
      <c r="P470" s="88"/>
      <c r="Q470" s="88"/>
      <c r="R470" s="104"/>
      <c r="S470" s="730"/>
      <c r="T470" s="88"/>
      <c r="U470" s="88"/>
      <c r="V470" s="88"/>
      <c r="W470" s="89"/>
      <c r="X470" s="87"/>
      <c r="Y470" s="77"/>
      <c r="Z470" s="90"/>
      <c r="AA470" s="96">
        <f t="shared" si="201"/>
        <v>458</v>
      </c>
      <c r="AB470" s="505">
        <f t="shared" si="215"/>
        <v>0</v>
      </c>
      <c r="AC470" s="500">
        <f t="shared" si="202"/>
        <v>0</v>
      </c>
      <c r="AD470" s="159">
        <f t="shared" si="198"/>
        <v>0</v>
      </c>
      <c r="AE470" s="8"/>
      <c r="AF470" s="870" t="str">
        <f t="shared" si="203"/>
        <v xml:space="preserve"> </v>
      </c>
      <c r="AG470" s="32">
        <f t="shared" si="204"/>
        <v>0</v>
      </c>
      <c r="AH470" s="32">
        <f t="shared" si="205"/>
        <v>0</v>
      </c>
      <c r="AR470" s="32">
        <f t="shared" si="206"/>
        <v>0</v>
      </c>
      <c r="AS470" s="32">
        <f t="shared" si="207"/>
        <v>0</v>
      </c>
      <c r="AT470" s="32">
        <f t="shared" si="208"/>
        <v>0</v>
      </c>
      <c r="AU470" s="32">
        <f t="shared" si="209"/>
        <v>0</v>
      </c>
      <c r="AX470" s="254">
        <f t="shared" si="210"/>
        <v>0</v>
      </c>
      <c r="AY470" s="254">
        <f t="shared" si="211"/>
        <v>0</v>
      </c>
      <c r="AZ470" s="32">
        <f t="shared" si="199"/>
        <v>0</v>
      </c>
      <c r="BB470" s="32">
        <f t="shared" si="216"/>
        <v>0</v>
      </c>
      <c r="BC470" s="341">
        <f t="shared" si="217"/>
        <v>0</v>
      </c>
      <c r="BD470" s="95">
        <f t="shared" si="212"/>
        <v>0</v>
      </c>
      <c r="BE470" s="95">
        <f t="shared" si="218"/>
        <v>0</v>
      </c>
      <c r="BF470" s="718">
        <f t="shared" si="200"/>
        <v>0</v>
      </c>
      <c r="BG470" s="79"/>
      <c r="BH470" s="9"/>
      <c r="BJ470" s="32">
        <f t="shared" si="219"/>
        <v>0</v>
      </c>
      <c r="BK470" s="32">
        <f t="shared" si="220"/>
        <v>1</v>
      </c>
      <c r="BL470" s="32">
        <f t="shared" si="221"/>
        <v>0</v>
      </c>
      <c r="BM470" s="32">
        <f t="shared" si="222"/>
        <v>0</v>
      </c>
      <c r="BN470" s="32">
        <f t="shared" si="223"/>
        <v>1</v>
      </c>
    </row>
    <row r="471" spans="1:66" x14ac:dyDescent="0.2">
      <c r="A471" s="323"/>
      <c r="B471" s="530"/>
      <c r="C471" s="247"/>
      <c r="D471" s="247" t="str">
        <f t="shared" si="213"/>
        <v/>
      </c>
      <c r="E471" s="320" t="str">
        <f t="shared" si="214"/>
        <v>&lt; Error</v>
      </c>
      <c r="F471" s="120">
        <f t="shared" si="196"/>
        <v>0</v>
      </c>
      <c r="G471" s="118">
        <f t="shared" si="197"/>
        <v>459</v>
      </c>
      <c r="H471" s="117"/>
      <c r="I471" s="292"/>
      <c r="J471" s="87"/>
      <c r="K471" s="294"/>
      <c r="L471" s="293"/>
      <c r="M471" s="40"/>
      <c r="N471" s="77"/>
      <c r="O471" s="295"/>
      <c r="P471" s="88"/>
      <c r="Q471" s="88"/>
      <c r="R471" s="104"/>
      <c r="S471" s="730"/>
      <c r="T471" s="88"/>
      <c r="U471" s="88"/>
      <c r="V471" s="88"/>
      <c r="W471" s="89"/>
      <c r="X471" s="87"/>
      <c r="Y471" s="77"/>
      <c r="Z471" s="90"/>
      <c r="AA471" s="96">
        <f t="shared" si="201"/>
        <v>459</v>
      </c>
      <c r="AB471" s="505">
        <f t="shared" si="215"/>
        <v>0</v>
      </c>
      <c r="AC471" s="500">
        <f t="shared" si="202"/>
        <v>0</v>
      </c>
      <c r="AD471" s="159">
        <f t="shared" si="198"/>
        <v>0</v>
      </c>
      <c r="AE471" s="8"/>
      <c r="AF471" s="870" t="str">
        <f t="shared" si="203"/>
        <v xml:space="preserve"> </v>
      </c>
      <c r="AG471" s="32">
        <f t="shared" si="204"/>
        <v>0</v>
      </c>
      <c r="AH471" s="32">
        <f t="shared" si="205"/>
        <v>0</v>
      </c>
      <c r="AR471" s="32">
        <f t="shared" si="206"/>
        <v>0</v>
      </c>
      <c r="AS471" s="32">
        <f t="shared" si="207"/>
        <v>0</v>
      </c>
      <c r="AT471" s="32">
        <f t="shared" si="208"/>
        <v>0</v>
      </c>
      <c r="AU471" s="32">
        <f t="shared" si="209"/>
        <v>0</v>
      </c>
      <c r="AX471" s="254">
        <f t="shared" si="210"/>
        <v>0</v>
      </c>
      <c r="AY471" s="254">
        <f t="shared" si="211"/>
        <v>0</v>
      </c>
      <c r="AZ471" s="32">
        <f t="shared" si="199"/>
        <v>0</v>
      </c>
      <c r="BB471" s="32">
        <f t="shared" si="216"/>
        <v>0</v>
      </c>
      <c r="BC471" s="341">
        <f t="shared" si="217"/>
        <v>0</v>
      </c>
      <c r="BD471" s="95">
        <f t="shared" si="212"/>
        <v>0</v>
      </c>
      <c r="BE471" s="95">
        <f t="shared" si="218"/>
        <v>0</v>
      </c>
      <c r="BF471" s="718">
        <f t="shared" si="200"/>
        <v>0</v>
      </c>
      <c r="BG471" s="79"/>
      <c r="BH471" s="9"/>
      <c r="BJ471" s="32">
        <f t="shared" si="219"/>
        <v>0</v>
      </c>
      <c r="BK471" s="32">
        <f t="shared" si="220"/>
        <v>1</v>
      </c>
      <c r="BL471" s="32">
        <f t="shared" si="221"/>
        <v>0</v>
      </c>
      <c r="BM471" s="32">
        <f t="shared" si="222"/>
        <v>0</v>
      </c>
      <c r="BN471" s="32">
        <f t="shared" si="223"/>
        <v>1</v>
      </c>
    </row>
    <row r="472" spans="1:66" x14ac:dyDescent="0.2">
      <c r="A472" s="323"/>
      <c r="B472" s="530"/>
      <c r="C472" s="247"/>
      <c r="D472" s="247" t="str">
        <f t="shared" si="213"/>
        <v/>
      </c>
      <c r="E472" s="320" t="str">
        <f t="shared" si="214"/>
        <v>&lt; Error</v>
      </c>
      <c r="F472" s="120">
        <f t="shared" si="196"/>
        <v>0</v>
      </c>
      <c r="G472" s="118">
        <f t="shared" si="197"/>
        <v>460</v>
      </c>
      <c r="H472" s="117"/>
      <c r="I472" s="292"/>
      <c r="J472" s="87"/>
      <c r="K472" s="294"/>
      <c r="L472" s="293"/>
      <c r="M472" s="40"/>
      <c r="N472" s="77"/>
      <c r="O472" s="295"/>
      <c r="P472" s="88"/>
      <c r="Q472" s="88"/>
      <c r="R472" s="104"/>
      <c r="S472" s="730"/>
      <c r="T472" s="88"/>
      <c r="U472" s="88"/>
      <c r="V472" s="88"/>
      <c r="W472" s="89"/>
      <c r="X472" s="87"/>
      <c r="Y472" s="77"/>
      <c r="Z472" s="90"/>
      <c r="AA472" s="96">
        <f t="shared" si="201"/>
        <v>460</v>
      </c>
      <c r="AB472" s="505">
        <f t="shared" si="215"/>
        <v>0</v>
      </c>
      <c r="AC472" s="500">
        <f t="shared" si="202"/>
        <v>0</v>
      </c>
      <c r="AD472" s="159">
        <f t="shared" si="198"/>
        <v>0</v>
      </c>
      <c r="AE472" s="8"/>
      <c r="AF472" s="870" t="str">
        <f t="shared" si="203"/>
        <v xml:space="preserve"> </v>
      </c>
      <c r="AG472" s="32">
        <f t="shared" si="204"/>
        <v>0</v>
      </c>
      <c r="AH472" s="32">
        <f t="shared" si="205"/>
        <v>0</v>
      </c>
      <c r="AR472" s="32">
        <f t="shared" si="206"/>
        <v>0</v>
      </c>
      <c r="AS472" s="32">
        <f t="shared" si="207"/>
        <v>0</v>
      </c>
      <c r="AT472" s="32">
        <f t="shared" si="208"/>
        <v>0</v>
      </c>
      <c r="AU472" s="32">
        <f t="shared" si="209"/>
        <v>0</v>
      </c>
      <c r="AX472" s="254">
        <f t="shared" si="210"/>
        <v>0</v>
      </c>
      <c r="AY472" s="254">
        <f t="shared" si="211"/>
        <v>0</v>
      </c>
      <c r="AZ472" s="32">
        <f t="shared" si="199"/>
        <v>0</v>
      </c>
      <c r="BB472" s="32">
        <f t="shared" si="216"/>
        <v>0</v>
      </c>
      <c r="BC472" s="341">
        <f t="shared" si="217"/>
        <v>0</v>
      </c>
      <c r="BD472" s="95">
        <f t="shared" si="212"/>
        <v>0</v>
      </c>
      <c r="BE472" s="95">
        <f t="shared" si="218"/>
        <v>0</v>
      </c>
      <c r="BF472" s="718">
        <f t="shared" si="200"/>
        <v>0</v>
      </c>
      <c r="BG472" s="79"/>
      <c r="BH472" s="9"/>
      <c r="BJ472" s="32">
        <f t="shared" si="219"/>
        <v>0</v>
      </c>
      <c r="BK472" s="32">
        <f t="shared" si="220"/>
        <v>1</v>
      </c>
      <c r="BL472" s="32">
        <f t="shared" si="221"/>
        <v>0</v>
      </c>
      <c r="BM472" s="32">
        <f t="shared" si="222"/>
        <v>0</v>
      </c>
      <c r="BN472" s="32">
        <f t="shared" si="223"/>
        <v>1</v>
      </c>
    </row>
    <row r="473" spans="1:66" x14ac:dyDescent="0.2">
      <c r="A473" s="323"/>
      <c r="B473" s="530"/>
      <c r="C473" s="247"/>
      <c r="D473" s="247" t="str">
        <f t="shared" si="213"/>
        <v/>
      </c>
      <c r="E473" s="320" t="str">
        <f t="shared" si="214"/>
        <v>&lt; Error</v>
      </c>
      <c r="F473" s="120">
        <f t="shared" si="196"/>
        <v>0</v>
      </c>
      <c r="G473" s="118">
        <f t="shared" si="197"/>
        <v>461</v>
      </c>
      <c r="H473" s="117"/>
      <c r="I473" s="292"/>
      <c r="J473" s="87"/>
      <c r="K473" s="294"/>
      <c r="L473" s="293"/>
      <c r="M473" s="40"/>
      <c r="N473" s="77"/>
      <c r="O473" s="295"/>
      <c r="P473" s="88"/>
      <c r="Q473" s="88"/>
      <c r="R473" s="104"/>
      <c r="S473" s="730"/>
      <c r="T473" s="88"/>
      <c r="U473" s="88"/>
      <c r="V473" s="88"/>
      <c r="W473" s="89"/>
      <c r="X473" s="87"/>
      <c r="Y473" s="77"/>
      <c r="Z473" s="90"/>
      <c r="AA473" s="96">
        <f t="shared" si="201"/>
        <v>461</v>
      </c>
      <c r="AB473" s="505">
        <f t="shared" si="215"/>
        <v>0</v>
      </c>
      <c r="AC473" s="500">
        <f t="shared" si="202"/>
        <v>0</v>
      </c>
      <c r="AD473" s="159">
        <f t="shared" si="198"/>
        <v>0</v>
      </c>
      <c r="AE473" s="8"/>
      <c r="AF473" s="870" t="str">
        <f t="shared" si="203"/>
        <v xml:space="preserve"> </v>
      </c>
      <c r="AG473" s="32">
        <f t="shared" si="204"/>
        <v>0</v>
      </c>
      <c r="AH473" s="32">
        <f t="shared" si="205"/>
        <v>0</v>
      </c>
      <c r="AR473" s="32">
        <f t="shared" si="206"/>
        <v>0</v>
      </c>
      <c r="AS473" s="32">
        <f t="shared" si="207"/>
        <v>0</v>
      </c>
      <c r="AT473" s="32">
        <f t="shared" si="208"/>
        <v>0</v>
      </c>
      <c r="AU473" s="32">
        <f t="shared" si="209"/>
        <v>0</v>
      </c>
      <c r="AX473" s="254">
        <f t="shared" si="210"/>
        <v>0</v>
      </c>
      <c r="AY473" s="254">
        <f t="shared" si="211"/>
        <v>0</v>
      </c>
      <c r="AZ473" s="32">
        <f t="shared" si="199"/>
        <v>0</v>
      </c>
      <c r="BB473" s="32">
        <f t="shared" si="216"/>
        <v>0</v>
      </c>
      <c r="BC473" s="341">
        <f t="shared" si="217"/>
        <v>0</v>
      </c>
      <c r="BD473" s="95">
        <f t="shared" si="212"/>
        <v>0</v>
      </c>
      <c r="BE473" s="95">
        <f t="shared" si="218"/>
        <v>0</v>
      </c>
      <c r="BF473" s="718">
        <f t="shared" si="200"/>
        <v>0</v>
      </c>
      <c r="BG473" s="79"/>
      <c r="BH473" s="9"/>
      <c r="BJ473" s="32">
        <f t="shared" si="219"/>
        <v>0</v>
      </c>
      <c r="BK473" s="32">
        <f t="shared" si="220"/>
        <v>1</v>
      </c>
      <c r="BL473" s="32">
        <f t="shared" si="221"/>
        <v>0</v>
      </c>
      <c r="BM473" s="32">
        <f t="shared" si="222"/>
        <v>0</v>
      </c>
      <c r="BN473" s="32">
        <f t="shared" si="223"/>
        <v>1</v>
      </c>
    </row>
    <row r="474" spans="1:66" x14ac:dyDescent="0.2">
      <c r="A474" s="323"/>
      <c r="B474" s="530"/>
      <c r="C474" s="247"/>
      <c r="D474" s="247" t="str">
        <f t="shared" si="213"/>
        <v/>
      </c>
      <c r="E474" s="320" t="str">
        <f t="shared" si="214"/>
        <v>&lt; Error</v>
      </c>
      <c r="F474" s="120">
        <f t="shared" si="196"/>
        <v>0</v>
      </c>
      <c r="G474" s="118">
        <f t="shared" si="197"/>
        <v>462</v>
      </c>
      <c r="H474" s="117"/>
      <c r="I474" s="292"/>
      <c r="J474" s="87"/>
      <c r="K474" s="294"/>
      <c r="L474" s="293"/>
      <c r="M474" s="40"/>
      <c r="N474" s="77"/>
      <c r="O474" s="295"/>
      <c r="P474" s="88"/>
      <c r="Q474" s="88"/>
      <c r="R474" s="104"/>
      <c r="S474" s="730"/>
      <c r="T474" s="88"/>
      <c r="U474" s="88"/>
      <c r="V474" s="88"/>
      <c r="W474" s="89"/>
      <c r="X474" s="87"/>
      <c r="Y474" s="77"/>
      <c r="Z474" s="90"/>
      <c r="AA474" s="96">
        <f t="shared" si="201"/>
        <v>462</v>
      </c>
      <c r="AB474" s="505">
        <f t="shared" si="215"/>
        <v>0</v>
      </c>
      <c r="AC474" s="500">
        <f t="shared" si="202"/>
        <v>0</v>
      </c>
      <c r="AD474" s="159">
        <f t="shared" si="198"/>
        <v>0</v>
      </c>
      <c r="AE474" s="8"/>
      <c r="AF474" s="870" t="str">
        <f t="shared" si="203"/>
        <v xml:space="preserve"> </v>
      </c>
      <c r="AG474" s="32">
        <f t="shared" si="204"/>
        <v>0</v>
      </c>
      <c r="AH474" s="32">
        <f t="shared" si="205"/>
        <v>0</v>
      </c>
      <c r="AR474" s="32">
        <f t="shared" si="206"/>
        <v>0</v>
      </c>
      <c r="AS474" s="32">
        <f t="shared" si="207"/>
        <v>0</v>
      </c>
      <c r="AT474" s="32">
        <f t="shared" si="208"/>
        <v>0</v>
      </c>
      <c r="AU474" s="32">
        <f t="shared" si="209"/>
        <v>0</v>
      </c>
      <c r="AX474" s="254">
        <f t="shared" si="210"/>
        <v>0</v>
      </c>
      <c r="AY474" s="254">
        <f t="shared" si="211"/>
        <v>0</v>
      </c>
      <c r="AZ474" s="32">
        <f t="shared" si="199"/>
        <v>0</v>
      </c>
      <c r="BB474" s="32">
        <f t="shared" si="216"/>
        <v>0</v>
      </c>
      <c r="BC474" s="341">
        <f t="shared" si="217"/>
        <v>0</v>
      </c>
      <c r="BD474" s="95">
        <f t="shared" si="212"/>
        <v>0</v>
      </c>
      <c r="BE474" s="95">
        <f t="shared" si="218"/>
        <v>0</v>
      </c>
      <c r="BF474" s="718">
        <f t="shared" si="200"/>
        <v>0</v>
      </c>
      <c r="BG474" s="79"/>
      <c r="BH474" s="9"/>
      <c r="BJ474" s="32">
        <f t="shared" si="219"/>
        <v>0</v>
      </c>
      <c r="BK474" s="32">
        <f t="shared" si="220"/>
        <v>1</v>
      </c>
      <c r="BL474" s="32">
        <f t="shared" si="221"/>
        <v>0</v>
      </c>
      <c r="BM474" s="32">
        <f t="shared" si="222"/>
        <v>0</v>
      </c>
      <c r="BN474" s="32">
        <f t="shared" si="223"/>
        <v>1</v>
      </c>
    </row>
    <row r="475" spans="1:66" x14ac:dyDescent="0.2">
      <c r="A475" s="323"/>
      <c r="B475" s="530"/>
      <c r="C475" s="247"/>
      <c r="D475" s="247" t="str">
        <f t="shared" si="213"/>
        <v/>
      </c>
      <c r="E475" s="320" t="str">
        <f t="shared" si="214"/>
        <v>&lt; Error</v>
      </c>
      <c r="F475" s="120">
        <f t="shared" si="196"/>
        <v>0</v>
      </c>
      <c r="G475" s="118">
        <f t="shared" si="197"/>
        <v>463</v>
      </c>
      <c r="H475" s="117"/>
      <c r="I475" s="292"/>
      <c r="J475" s="87"/>
      <c r="K475" s="294"/>
      <c r="L475" s="293"/>
      <c r="M475" s="40"/>
      <c r="N475" s="77"/>
      <c r="O475" s="295"/>
      <c r="P475" s="88"/>
      <c r="Q475" s="88"/>
      <c r="R475" s="104"/>
      <c r="S475" s="730"/>
      <c r="T475" s="88"/>
      <c r="U475" s="88"/>
      <c r="V475" s="88"/>
      <c r="W475" s="89"/>
      <c r="X475" s="87"/>
      <c r="Y475" s="77"/>
      <c r="Z475" s="90"/>
      <c r="AA475" s="96">
        <f t="shared" si="201"/>
        <v>463</v>
      </c>
      <c r="AB475" s="505">
        <f t="shared" si="215"/>
        <v>0</v>
      </c>
      <c r="AC475" s="500">
        <f t="shared" si="202"/>
        <v>0</v>
      </c>
      <c r="AD475" s="159">
        <f t="shared" si="198"/>
        <v>0</v>
      </c>
      <c r="AE475" s="8"/>
      <c r="AF475" s="870" t="str">
        <f t="shared" si="203"/>
        <v xml:space="preserve"> </v>
      </c>
      <c r="AG475" s="32">
        <f t="shared" si="204"/>
        <v>0</v>
      </c>
      <c r="AH475" s="32">
        <f t="shared" si="205"/>
        <v>0</v>
      </c>
      <c r="AR475" s="32">
        <f t="shared" si="206"/>
        <v>0</v>
      </c>
      <c r="AS475" s="32">
        <f t="shared" si="207"/>
        <v>0</v>
      </c>
      <c r="AT475" s="32">
        <f t="shared" si="208"/>
        <v>0</v>
      </c>
      <c r="AU475" s="32">
        <f t="shared" si="209"/>
        <v>0</v>
      </c>
      <c r="AX475" s="254">
        <f t="shared" si="210"/>
        <v>0</v>
      </c>
      <c r="AY475" s="254">
        <f t="shared" si="211"/>
        <v>0</v>
      </c>
      <c r="AZ475" s="32">
        <f t="shared" si="199"/>
        <v>0</v>
      </c>
      <c r="BB475" s="32">
        <f t="shared" si="216"/>
        <v>0</v>
      </c>
      <c r="BC475" s="341">
        <f t="shared" si="217"/>
        <v>0</v>
      </c>
      <c r="BD475" s="95">
        <f t="shared" si="212"/>
        <v>0</v>
      </c>
      <c r="BE475" s="95">
        <f t="shared" si="218"/>
        <v>0</v>
      </c>
      <c r="BF475" s="718">
        <f t="shared" si="200"/>
        <v>0</v>
      </c>
      <c r="BG475" s="79"/>
      <c r="BH475" s="9"/>
      <c r="BJ475" s="32">
        <f t="shared" si="219"/>
        <v>0</v>
      </c>
      <c r="BK475" s="32">
        <f t="shared" si="220"/>
        <v>1</v>
      </c>
      <c r="BL475" s="32">
        <f t="shared" si="221"/>
        <v>0</v>
      </c>
      <c r="BM475" s="32">
        <f t="shared" si="222"/>
        <v>0</v>
      </c>
      <c r="BN475" s="32">
        <f t="shared" si="223"/>
        <v>1</v>
      </c>
    </row>
    <row r="476" spans="1:66" x14ac:dyDescent="0.2">
      <c r="A476" s="323"/>
      <c r="B476" s="530"/>
      <c r="C476" s="247"/>
      <c r="D476" s="247" t="str">
        <f t="shared" si="213"/>
        <v/>
      </c>
      <c r="E476" s="320" t="str">
        <f t="shared" si="214"/>
        <v>&lt; Error</v>
      </c>
      <c r="F476" s="120">
        <f t="shared" si="196"/>
        <v>0</v>
      </c>
      <c r="G476" s="118">
        <f t="shared" si="197"/>
        <v>464</v>
      </c>
      <c r="H476" s="117"/>
      <c r="I476" s="292"/>
      <c r="J476" s="87"/>
      <c r="K476" s="294"/>
      <c r="L476" s="293"/>
      <c r="M476" s="40"/>
      <c r="N476" s="77"/>
      <c r="O476" s="295"/>
      <c r="P476" s="88"/>
      <c r="Q476" s="88"/>
      <c r="R476" s="104"/>
      <c r="S476" s="730"/>
      <c r="T476" s="88"/>
      <c r="U476" s="88"/>
      <c r="V476" s="88"/>
      <c r="W476" s="89"/>
      <c r="X476" s="87"/>
      <c r="Y476" s="77"/>
      <c r="Z476" s="90"/>
      <c r="AA476" s="96">
        <f t="shared" si="201"/>
        <v>464</v>
      </c>
      <c r="AB476" s="505">
        <f t="shared" si="215"/>
        <v>0</v>
      </c>
      <c r="AC476" s="500">
        <f t="shared" si="202"/>
        <v>0</v>
      </c>
      <c r="AD476" s="159">
        <f t="shared" si="198"/>
        <v>0</v>
      </c>
      <c r="AE476" s="8"/>
      <c r="AF476" s="870" t="str">
        <f t="shared" si="203"/>
        <v xml:space="preserve"> </v>
      </c>
      <c r="AG476" s="32">
        <f t="shared" si="204"/>
        <v>0</v>
      </c>
      <c r="AH476" s="32">
        <f t="shared" si="205"/>
        <v>0</v>
      </c>
      <c r="AR476" s="32">
        <f t="shared" si="206"/>
        <v>0</v>
      </c>
      <c r="AS476" s="32">
        <f t="shared" si="207"/>
        <v>0</v>
      </c>
      <c r="AT476" s="32">
        <f t="shared" si="208"/>
        <v>0</v>
      </c>
      <c r="AU476" s="32">
        <f t="shared" si="209"/>
        <v>0</v>
      </c>
      <c r="AX476" s="254">
        <f t="shared" si="210"/>
        <v>0</v>
      </c>
      <c r="AY476" s="254">
        <f t="shared" si="211"/>
        <v>0</v>
      </c>
      <c r="AZ476" s="32">
        <f t="shared" si="199"/>
        <v>0</v>
      </c>
      <c r="BB476" s="32">
        <f t="shared" si="216"/>
        <v>0</v>
      </c>
      <c r="BC476" s="341">
        <f t="shared" si="217"/>
        <v>0</v>
      </c>
      <c r="BD476" s="95">
        <f t="shared" si="212"/>
        <v>0</v>
      </c>
      <c r="BE476" s="95">
        <f t="shared" si="218"/>
        <v>0</v>
      </c>
      <c r="BF476" s="718">
        <f t="shared" si="200"/>
        <v>0</v>
      </c>
      <c r="BG476" s="79"/>
      <c r="BH476" s="9"/>
      <c r="BJ476" s="32">
        <f t="shared" si="219"/>
        <v>0</v>
      </c>
      <c r="BK476" s="32">
        <f t="shared" si="220"/>
        <v>1</v>
      </c>
      <c r="BL476" s="32">
        <f t="shared" si="221"/>
        <v>0</v>
      </c>
      <c r="BM476" s="32">
        <f t="shared" si="222"/>
        <v>0</v>
      </c>
      <c r="BN476" s="32">
        <f t="shared" si="223"/>
        <v>1</v>
      </c>
    </row>
    <row r="477" spans="1:66" x14ac:dyDescent="0.2">
      <c r="A477" s="323"/>
      <c r="B477" s="530"/>
      <c r="C477" s="247"/>
      <c r="D477" s="247" t="str">
        <f t="shared" si="213"/>
        <v/>
      </c>
      <c r="E477" s="320" t="str">
        <f t="shared" si="214"/>
        <v>&lt; Error</v>
      </c>
      <c r="F477" s="120">
        <f t="shared" si="196"/>
        <v>0</v>
      </c>
      <c r="G477" s="118">
        <f t="shared" si="197"/>
        <v>465</v>
      </c>
      <c r="H477" s="117"/>
      <c r="I477" s="292"/>
      <c r="J477" s="87"/>
      <c r="K477" s="294"/>
      <c r="L477" s="293"/>
      <c r="M477" s="40"/>
      <c r="N477" s="77"/>
      <c r="O477" s="295"/>
      <c r="P477" s="88"/>
      <c r="Q477" s="88"/>
      <c r="R477" s="104"/>
      <c r="S477" s="730"/>
      <c r="T477" s="88"/>
      <c r="U477" s="88"/>
      <c r="V477" s="88"/>
      <c r="W477" s="89"/>
      <c r="X477" s="87"/>
      <c r="Y477" s="77"/>
      <c r="Z477" s="90"/>
      <c r="AA477" s="96">
        <f t="shared" si="201"/>
        <v>465</v>
      </c>
      <c r="AB477" s="505">
        <f t="shared" si="215"/>
        <v>0</v>
      </c>
      <c r="AC477" s="500">
        <f t="shared" si="202"/>
        <v>0</v>
      </c>
      <c r="AD477" s="159">
        <f t="shared" si="198"/>
        <v>0</v>
      </c>
      <c r="AE477" s="8"/>
      <c r="AF477" s="870" t="str">
        <f t="shared" si="203"/>
        <v xml:space="preserve"> </v>
      </c>
      <c r="AG477" s="32">
        <f t="shared" si="204"/>
        <v>0</v>
      </c>
      <c r="AH477" s="32">
        <f t="shared" si="205"/>
        <v>0</v>
      </c>
      <c r="AR477" s="32">
        <f t="shared" si="206"/>
        <v>0</v>
      </c>
      <c r="AS477" s="32">
        <f t="shared" si="207"/>
        <v>0</v>
      </c>
      <c r="AT477" s="32">
        <f t="shared" si="208"/>
        <v>0</v>
      </c>
      <c r="AU477" s="32">
        <f t="shared" si="209"/>
        <v>0</v>
      </c>
      <c r="AX477" s="254">
        <f t="shared" si="210"/>
        <v>0</v>
      </c>
      <c r="AY477" s="254">
        <f t="shared" si="211"/>
        <v>0</v>
      </c>
      <c r="AZ477" s="32">
        <f t="shared" si="199"/>
        <v>0</v>
      </c>
      <c r="BB477" s="32">
        <f t="shared" si="216"/>
        <v>0</v>
      </c>
      <c r="BC477" s="341">
        <f t="shared" si="217"/>
        <v>0</v>
      </c>
      <c r="BD477" s="95">
        <f t="shared" si="212"/>
        <v>0</v>
      </c>
      <c r="BE477" s="95">
        <f t="shared" si="218"/>
        <v>0</v>
      </c>
      <c r="BF477" s="718">
        <f t="shared" si="200"/>
        <v>0</v>
      </c>
      <c r="BG477" s="79"/>
      <c r="BH477" s="9"/>
      <c r="BJ477" s="32">
        <f t="shared" si="219"/>
        <v>0</v>
      </c>
      <c r="BK477" s="32">
        <f t="shared" si="220"/>
        <v>1</v>
      </c>
      <c r="BL477" s="32">
        <f t="shared" si="221"/>
        <v>0</v>
      </c>
      <c r="BM477" s="32">
        <f t="shared" si="222"/>
        <v>0</v>
      </c>
      <c r="BN477" s="32">
        <f t="shared" si="223"/>
        <v>1</v>
      </c>
    </row>
    <row r="478" spans="1:66" x14ac:dyDescent="0.2">
      <c r="A478" s="323"/>
      <c r="B478" s="530"/>
      <c r="C478" s="247"/>
      <c r="D478" s="247" t="str">
        <f t="shared" si="213"/>
        <v/>
      </c>
      <c r="E478" s="320" t="str">
        <f t="shared" si="214"/>
        <v>&lt; Error</v>
      </c>
      <c r="F478" s="120">
        <f t="shared" si="196"/>
        <v>0</v>
      </c>
      <c r="G478" s="118">
        <f t="shared" si="197"/>
        <v>466</v>
      </c>
      <c r="H478" s="117"/>
      <c r="I478" s="292"/>
      <c r="J478" s="87"/>
      <c r="K478" s="294"/>
      <c r="L478" s="293"/>
      <c r="M478" s="40"/>
      <c r="N478" s="77"/>
      <c r="O478" s="295"/>
      <c r="P478" s="88"/>
      <c r="Q478" s="88"/>
      <c r="R478" s="104"/>
      <c r="S478" s="730"/>
      <c r="T478" s="88"/>
      <c r="U478" s="88"/>
      <c r="V478" s="88"/>
      <c r="W478" s="89"/>
      <c r="X478" s="87"/>
      <c r="Y478" s="77"/>
      <c r="Z478" s="90"/>
      <c r="AA478" s="96">
        <f t="shared" si="201"/>
        <v>466</v>
      </c>
      <c r="AB478" s="505">
        <f t="shared" si="215"/>
        <v>0</v>
      </c>
      <c r="AC478" s="500">
        <f t="shared" si="202"/>
        <v>0</v>
      </c>
      <c r="AD478" s="159">
        <f t="shared" si="198"/>
        <v>0</v>
      </c>
      <c r="AE478" s="8"/>
      <c r="AF478" s="870" t="str">
        <f t="shared" si="203"/>
        <v xml:space="preserve"> </v>
      </c>
      <c r="AG478" s="32">
        <f t="shared" si="204"/>
        <v>0</v>
      </c>
      <c r="AH478" s="32">
        <f t="shared" si="205"/>
        <v>0</v>
      </c>
      <c r="AR478" s="32">
        <f t="shared" si="206"/>
        <v>0</v>
      </c>
      <c r="AS478" s="32">
        <f t="shared" si="207"/>
        <v>0</v>
      </c>
      <c r="AT478" s="32">
        <f t="shared" si="208"/>
        <v>0</v>
      </c>
      <c r="AU478" s="32">
        <f t="shared" si="209"/>
        <v>0</v>
      </c>
      <c r="AX478" s="254">
        <f t="shared" si="210"/>
        <v>0</v>
      </c>
      <c r="AY478" s="254">
        <f t="shared" si="211"/>
        <v>0</v>
      </c>
      <c r="AZ478" s="32">
        <f t="shared" si="199"/>
        <v>0</v>
      </c>
      <c r="BB478" s="32">
        <f t="shared" si="216"/>
        <v>0</v>
      </c>
      <c r="BC478" s="341">
        <f t="shared" si="217"/>
        <v>0</v>
      </c>
      <c r="BD478" s="95">
        <f t="shared" si="212"/>
        <v>0</v>
      </c>
      <c r="BE478" s="95">
        <f t="shared" si="218"/>
        <v>0</v>
      </c>
      <c r="BF478" s="718">
        <f t="shared" si="200"/>
        <v>0</v>
      </c>
      <c r="BG478" s="79"/>
      <c r="BH478" s="9"/>
      <c r="BJ478" s="32">
        <f t="shared" si="219"/>
        <v>0</v>
      </c>
      <c r="BK478" s="32">
        <f t="shared" si="220"/>
        <v>1</v>
      </c>
      <c r="BL478" s="32">
        <f t="shared" si="221"/>
        <v>0</v>
      </c>
      <c r="BM478" s="32">
        <f t="shared" si="222"/>
        <v>0</v>
      </c>
      <c r="BN478" s="32">
        <f t="shared" si="223"/>
        <v>1</v>
      </c>
    </row>
    <row r="479" spans="1:66" x14ac:dyDescent="0.2">
      <c r="A479" s="323"/>
      <c r="B479" s="530"/>
      <c r="C479" s="247"/>
      <c r="D479" s="247" t="str">
        <f t="shared" si="213"/>
        <v/>
      </c>
      <c r="E479" s="320" t="str">
        <f t="shared" si="214"/>
        <v>&lt; Error</v>
      </c>
      <c r="F479" s="120">
        <f t="shared" si="196"/>
        <v>0</v>
      </c>
      <c r="G479" s="118">
        <f t="shared" si="197"/>
        <v>467</v>
      </c>
      <c r="H479" s="117"/>
      <c r="I479" s="292"/>
      <c r="J479" s="87"/>
      <c r="K479" s="294"/>
      <c r="L479" s="293"/>
      <c r="M479" s="40"/>
      <c r="N479" s="77"/>
      <c r="O479" s="295"/>
      <c r="P479" s="88"/>
      <c r="Q479" s="88"/>
      <c r="R479" s="104"/>
      <c r="S479" s="730"/>
      <c r="T479" s="88"/>
      <c r="U479" s="88"/>
      <c r="V479" s="88"/>
      <c r="W479" s="89"/>
      <c r="X479" s="87"/>
      <c r="Y479" s="77"/>
      <c r="Z479" s="90"/>
      <c r="AA479" s="96">
        <f t="shared" si="201"/>
        <v>467</v>
      </c>
      <c r="AB479" s="505">
        <f t="shared" si="215"/>
        <v>0</v>
      </c>
      <c r="AC479" s="500">
        <f t="shared" si="202"/>
        <v>0</v>
      </c>
      <c r="AD479" s="159">
        <f t="shared" si="198"/>
        <v>0</v>
      </c>
      <c r="AE479" s="8"/>
      <c r="AF479" s="870" t="str">
        <f t="shared" si="203"/>
        <v xml:space="preserve"> </v>
      </c>
      <c r="AG479" s="32">
        <f t="shared" si="204"/>
        <v>0</v>
      </c>
      <c r="AH479" s="32">
        <f t="shared" si="205"/>
        <v>0</v>
      </c>
      <c r="AR479" s="32">
        <f t="shared" si="206"/>
        <v>0</v>
      </c>
      <c r="AS479" s="32">
        <f t="shared" si="207"/>
        <v>0</v>
      </c>
      <c r="AT479" s="32">
        <f t="shared" si="208"/>
        <v>0</v>
      </c>
      <c r="AU479" s="32">
        <f t="shared" si="209"/>
        <v>0</v>
      </c>
      <c r="AX479" s="254">
        <f t="shared" si="210"/>
        <v>0</v>
      </c>
      <c r="AY479" s="254">
        <f t="shared" si="211"/>
        <v>0</v>
      </c>
      <c r="AZ479" s="32">
        <f t="shared" si="199"/>
        <v>0</v>
      </c>
      <c r="BB479" s="32">
        <f t="shared" si="216"/>
        <v>0</v>
      </c>
      <c r="BC479" s="341">
        <f t="shared" si="217"/>
        <v>0</v>
      </c>
      <c r="BD479" s="95">
        <f t="shared" si="212"/>
        <v>0</v>
      </c>
      <c r="BE479" s="95">
        <f t="shared" si="218"/>
        <v>0</v>
      </c>
      <c r="BF479" s="718">
        <f t="shared" si="200"/>
        <v>0</v>
      </c>
      <c r="BG479" s="79"/>
      <c r="BH479" s="9"/>
      <c r="BJ479" s="32">
        <f t="shared" si="219"/>
        <v>0</v>
      </c>
      <c r="BK479" s="32">
        <f t="shared" si="220"/>
        <v>1</v>
      </c>
      <c r="BL479" s="32">
        <f t="shared" si="221"/>
        <v>0</v>
      </c>
      <c r="BM479" s="32">
        <f t="shared" si="222"/>
        <v>0</v>
      </c>
      <c r="BN479" s="32">
        <f t="shared" si="223"/>
        <v>1</v>
      </c>
    </row>
    <row r="480" spans="1:66" x14ac:dyDescent="0.2">
      <c r="A480" s="323"/>
      <c r="B480" s="530"/>
      <c r="C480" s="247"/>
      <c r="D480" s="247" t="str">
        <f t="shared" si="213"/>
        <v/>
      </c>
      <c r="E480" s="320" t="str">
        <f t="shared" si="214"/>
        <v>&lt; Error</v>
      </c>
      <c r="F480" s="120">
        <f t="shared" si="196"/>
        <v>0</v>
      </c>
      <c r="G480" s="118">
        <f t="shared" si="197"/>
        <v>468</v>
      </c>
      <c r="H480" s="117"/>
      <c r="I480" s="292"/>
      <c r="J480" s="87"/>
      <c r="K480" s="294"/>
      <c r="L480" s="293"/>
      <c r="M480" s="40"/>
      <c r="N480" s="77"/>
      <c r="O480" s="295"/>
      <c r="P480" s="88"/>
      <c r="Q480" s="88"/>
      <c r="R480" s="104"/>
      <c r="S480" s="730"/>
      <c r="T480" s="88"/>
      <c r="U480" s="88"/>
      <c r="V480" s="88"/>
      <c r="W480" s="89"/>
      <c r="X480" s="87"/>
      <c r="Y480" s="77"/>
      <c r="Z480" s="90"/>
      <c r="AA480" s="96">
        <f t="shared" si="201"/>
        <v>468</v>
      </c>
      <c r="AB480" s="505">
        <f t="shared" si="215"/>
        <v>0</v>
      </c>
      <c r="AC480" s="500">
        <f t="shared" si="202"/>
        <v>0</v>
      </c>
      <c r="AD480" s="159">
        <f t="shared" si="198"/>
        <v>0</v>
      </c>
      <c r="AE480" s="8"/>
      <c r="AF480" s="870" t="str">
        <f t="shared" si="203"/>
        <v xml:space="preserve"> </v>
      </c>
      <c r="AG480" s="32">
        <f t="shared" si="204"/>
        <v>0</v>
      </c>
      <c r="AH480" s="32">
        <f t="shared" si="205"/>
        <v>0</v>
      </c>
      <c r="AR480" s="32">
        <f t="shared" si="206"/>
        <v>0</v>
      </c>
      <c r="AS480" s="32">
        <f t="shared" si="207"/>
        <v>0</v>
      </c>
      <c r="AT480" s="32">
        <f t="shared" si="208"/>
        <v>0</v>
      </c>
      <c r="AU480" s="32">
        <f t="shared" si="209"/>
        <v>0</v>
      </c>
      <c r="AX480" s="254">
        <f t="shared" si="210"/>
        <v>0</v>
      </c>
      <c r="AY480" s="254">
        <f t="shared" si="211"/>
        <v>0</v>
      </c>
      <c r="AZ480" s="32">
        <f t="shared" si="199"/>
        <v>0</v>
      </c>
      <c r="BB480" s="32">
        <f t="shared" si="216"/>
        <v>0</v>
      </c>
      <c r="BC480" s="341">
        <f t="shared" si="217"/>
        <v>0</v>
      </c>
      <c r="BD480" s="95">
        <f t="shared" si="212"/>
        <v>0</v>
      </c>
      <c r="BE480" s="95">
        <f t="shared" si="218"/>
        <v>0</v>
      </c>
      <c r="BF480" s="718">
        <f t="shared" si="200"/>
        <v>0</v>
      </c>
      <c r="BG480" s="79"/>
      <c r="BH480" s="9"/>
      <c r="BJ480" s="32">
        <f t="shared" si="219"/>
        <v>0</v>
      </c>
      <c r="BK480" s="32">
        <f t="shared" si="220"/>
        <v>1</v>
      </c>
      <c r="BL480" s="32">
        <f t="shared" si="221"/>
        <v>0</v>
      </c>
      <c r="BM480" s="32">
        <f t="shared" si="222"/>
        <v>0</v>
      </c>
      <c r="BN480" s="32">
        <f t="shared" si="223"/>
        <v>1</v>
      </c>
    </row>
    <row r="481" spans="1:66" x14ac:dyDescent="0.2">
      <c r="A481" s="323"/>
      <c r="B481" s="530"/>
      <c r="C481" s="247"/>
      <c r="D481" s="247" t="str">
        <f t="shared" si="213"/>
        <v/>
      </c>
      <c r="E481" s="320" t="str">
        <f t="shared" si="214"/>
        <v>&lt; Error</v>
      </c>
      <c r="F481" s="120">
        <f t="shared" si="196"/>
        <v>0</v>
      </c>
      <c r="G481" s="118">
        <f t="shared" si="197"/>
        <v>469</v>
      </c>
      <c r="H481" s="117"/>
      <c r="I481" s="292"/>
      <c r="J481" s="87"/>
      <c r="K481" s="294"/>
      <c r="L481" s="293"/>
      <c r="M481" s="40"/>
      <c r="N481" s="77"/>
      <c r="O481" s="295"/>
      <c r="P481" s="88"/>
      <c r="Q481" s="88"/>
      <c r="R481" s="104"/>
      <c r="S481" s="730"/>
      <c r="T481" s="88"/>
      <c r="U481" s="88"/>
      <c r="V481" s="88"/>
      <c r="W481" s="89"/>
      <c r="X481" s="87"/>
      <c r="Y481" s="77"/>
      <c r="Z481" s="90"/>
      <c r="AA481" s="96">
        <f t="shared" si="201"/>
        <v>469</v>
      </c>
      <c r="AB481" s="505">
        <f t="shared" si="215"/>
        <v>0</v>
      </c>
      <c r="AC481" s="500">
        <f t="shared" si="202"/>
        <v>0</v>
      </c>
      <c r="AD481" s="159">
        <f t="shared" si="198"/>
        <v>0</v>
      </c>
      <c r="AE481" s="8"/>
      <c r="AF481" s="870" t="str">
        <f t="shared" si="203"/>
        <v xml:space="preserve"> </v>
      </c>
      <c r="AG481" s="32">
        <f t="shared" si="204"/>
        <v>0</v>
      </c>
      <c r="AH481" s="32">
        <f t="shared" si="205"/>
        <v>0</v>
      </c>
      <c r="AR481" s="32">
        <f t="shared" si="206"/>
        <v>0</v>
      </c>
      <c r="AS481" s="32">
        <f t="shared" si="207"/>
        <v>0</v>
      </c>
      <c r="AT481" s="32">
        <f t="shared" si="208"/>
        <v>0</v>
      </c>
      <c r="AU481" s="32">
        <f t="shared" si="209"/>
        <v>0</v>
      </c>
      <c r="AX481" s="254">
        <f t="shared" si="210"/>
        <v>0</v>
      </c>
      <c r="AY481" s="254">
        <f t="shared" si="211"/>
        <v>0</v>
      </c>
      <c r="AZ481" s="32">
        <f t="shared" si="199"/>
        <v>0</v>
      </c>
      <c r="BB481" s="32">
        <f t="shared" si="216"/>
        <v>0</v>
      </c>
      <c r="BC481" s="341">
        <f t="shared" si="217"/>
        <v>0</v>
      </c>
      <c r="BD481" s="95">
        <f t="shared" si="212"/>
        <v>0</v>
      </c>
      <c r="BE481" s="95">
        <f t="shared" si="218"/>
        <v>0</v>
      </c>
      <c r="BF481" s="718">
        <f t="shared" si="200"/>
        <v>0</v>
      </c>
      <c r="BG481" s="79"/>
      <c r="BH481" s="9"/>
      <c r="BJ481" s="32">
        <f t="shared" si="219"/>
        <v>0</v>
      </c>
      <c r="BK481" s="32">
        <f t="shared" si="220"/>
        <v>1</v>
      </c>
      <c r="BL481" s="32">
        <f t="shared" si="221"/>
        <v>0</v>
      </c>
      <c r="BM481" s="32">
        <f t="shared" si="222"/>
        <v>0</v>
      </c>
      <c r="BN481" s="32">
        <f t="shared" si="223"/>
        <v>1</v>
      </c>
    </row>
    <row r="482" spans="1:66" x14ac:dyDescent="0.2">
      <c r="A482" s="323"/>
      <c r="B482" s="530"/>
      <c r="C482" s="247"/>
      <c r="D482" s="247" t="str">
        <f t="shared" si="213"/>
        <v/>
      </c>
      <c r="E482" s="320" t="str">
        <f t="shared" si="214"/>
        <v>&lt; Error</v>
      </c>
      <c r="F482" s="120">
        <f t="shared" si="196"/>
        <v>0</v>
      </c>
      <c r="G482" s="118">
        <f t="shared" si="197"/>
        <v>470</v>
      </c>
      <c r="H482" s="117"/>
      <c r="I482" s="292"/>
      <c r="J482" s="87"/>
      <c r="K482" s="294"/>
      <c r="L482" s="293"/>
      <c r="M482" s="40"/>
      <c r="N482" s="77"/>
      <c r="O482" s="295"/>
      <c r="P482" s="88"/>
      <c r="Q482" s="88"/>
      <c r="R482" s="104"/>
      <c r="S482" s="730"/>
      <c r="T482" s="88"/>
      <c r="U482" s="88"/>
      <c r="V482" s="88"/>
      <c r="W482" s="89"/>
      <c r="X482" s="87"/>
      <c r="Y482" s="77"/>
      <c r="Z482" s="90"/>
      <c r="AA482" s="96">
        <f t="shared" si="201"/>
        <v>470</v>
      </c>
      <c r="AB482" s="505">
        <f t="shared" si="215"/>
        <v>0</v>
      </c>
      <c r="AC482" s="500">
        <f t="shared" si="202"/>
        <v>0</v>
      </c>
      <c r="AD482" s="159">
        <f t="shared" si="198"/>
        <v>0</v>
      </c>
      <c r="AE482" s="8"/>
      <c r="AF482" s="870" t="str">
        <f t="shared" si="203"/>
        <v xml:space="preserve"> </v>
      </c>
      <c r="AG482" s="32">
        <f t="shared" si="204"/>
        <v>0</v>
      </c>
      <c r="AH482" s="32">
        <f t="shared" si="205"/>
        <v>0</v>
      </c>
      <c r="AR482" s="32">
        <f t="shared" si="206"/>
        <v>0</v>
      </c>
      <c r="AS482" s="32">
        <f t="shared" si="207"/>
        <v>0</v>
      </c>
      <c r="AT482" s="32">
        <f t="shared" si="208"/>
        <v>0</v>
      </c>
      <c r="AU482" s="32">
        <f t="shared" si="209"/>
        <v>0</v>
      </c>
      <c r="AX482" s="254">
        <f t="shared" si="210"/>
        <v>0</v>
      </c>
      <c r="AY482" s="254">
        <f t="shared" si="211"/>
        <v>0</v>
      </c>
      <c r="AZ482" s="32">
        <f t="shared" si="199"/>
        <v>0</v>
      </c>
      <c r="BB482" s="32">
        <f t="shared" si="216"/>
        <v>0</v>
      </c>
      <c r="BC482" s="341">
        <f t="shared" si="217"/>
        <v>0</v>
      </c>
      <c r="BD482" s="95">
        <f t="shared" si="212"/>
        <v>0</v>
      </c>
      <c r="BE482" s="95">
        <f t="shared" si="218"/>
        <v>0</v>
      </c>
      <c r="BF482" s="718">
        <f t="shared" si="200"/>
        <v>0</v>
      </c>
      <c r="BG482" s="79"/>
      <c r="BH482" s="9"/>
      <c r="BJ482" s="32">
        <f t="shared" si="219"/>
        <v>0</v>
      </c>
      <c r="BK482" s="32">
        <f t="shared" si="220"/>
        <v>1</v>
      </c>
      <c r="BL482" s="32">
        <f t="shared" si="221"/>
        <v>0</v>
      </c>
      <c r="BM482" s="32">
        <f t="shared" si="222"/>
        <v>0</v>
      </c>
      <c r="BN482" s="32">
        <f t="shared" si="223"/>
        <v>1</v>
      </c>
    </row>
    <row r="483" spans="1:66" x14ac:dyDescent="0.2">
      <c r="A483" s="323"/>
      <c r="B483" s="530"/>
      <c r="C483" s="247"/>
      <c r="D483" s="247" t="str">
        <f t="shared" si="213"/>
        <v/>
      </c>
      <c r="E483" s="320" t="str">
        <f t="shared" si="214"/>
        <v>&lt; Error</v>
      </c>
      <c r="F483" s="120">
        <f t="shared" si="196"/>
        <v>0</v>
      </c>
      <c r="G483" s="118">
        <f t="shared" si="197"/>
        <v>471</v>
      </c>
      <c r="H483" s="117"/>
      <c r="I483" s="292"/>
      <c r="J483" s="87"/>
      <c r="K483" s="294"/>
      <c r="L483" s="293"/>
      <c r="M483" s="40"/>
      <c r="N483" s="77"/>
      <c r="O483" s="295"/>
      <c r="P483" s="88"/>
      <c r="Q483" s="88"/>
      <c r="R483" s="104"/>
      <c r="S483" s="730"/>
      <c r="T483" s="88"/>
      <c r="U483" s="88"/>
      <c r="V483" s="88"/>
      <c r="W483" s="89"/>
      <c r="X483" s="87"/>
      <c r="Y483" s="77"/>
      <c r="Z483" s="90"/>
      <c r="AA483" s="96">
        <f t="shared" si="201"/>
        <v>471</v>
      </c>
      <c r="AB483" s="505">
        <f t="shared" si="215"/>
        <v>0</v>
      </c>
      <c r="AC483" s="500">
        <f t="shared" si="202"/>
        <v>0</v>
      </c>
      <c r="AD483" s="159">
        <f t="shared" si="198"/>
        <v>0</v>
      </c>
      <c r="AE483" s="8"/>
      <c r="AF483" s="870" t="str">
        <f t="shared" si="203"/>
        <v xml:space="preserve"> </v>
      </c>
      <c r="AG483" s="32">
        <f t="shared" si="204"/>
        <v>0</v>
      </c>
      <c r="AH483" s="32">
        <f t="shared" si="205"/>
        <v>0</v>
      </c>
      <c r="AR483" s="32">
        <f t="shared" si="206"/>
        <v>0</v>
      </c>
      <c r="AS483" s="32">
        <f t="shared" si="207"/>
        <v>0</v>
      </c>
      <c r="AT483" s="32">
        <f t="shared" si="208"/>
        <v>0</v>
      </c>
      <c r="AU483" s="32">
        <f t="shared" si="209"/>
        <v>0</v>
      </c>
      <c r="AX483" s="254">
        <f t="shared" si="210"/>
        <v>0</v>
      </c>
      <c r="AY483" s="254">
        <f t="shared" si="211"/>
        <v>0</v>
      </c>
      <c r="AZ483" s="32">
        <f t="shared" si="199"/>
        <v>0</v>
      </c>
      <c r="BB483" s="32">
        <f t="shared" si="216"/>
        <v>0</v>
      </c>
      <c r="BC483" s="341">
        <f t="shared" si="217"/>
        <v>0</v>
      </c>
      <c r="BD483" s="95">
        <f t="shared" si="212"/>
        <v>0</v>
      </c>
      <c r="BE483" s="95">
        <f t="shared" si="218"/>
        <v>0</v>
      </c>
      <c r="BF483" s="718">
        <f t="shared" si="200"/>
        <v>0</v>
      </c>
      <c r="BG483" s="79"/>
      <c r="BH483" s="9"/>
      <c r="BJ483" s="32">
        <f t="shared" si="219"/>
        <v>0</v>
      </c>
      <c r="BK483" s="32">
        <f t="shared" si="220"/>
        <v>1</v>
      </c>
      <c r="BL483" s="32">
        <f t="shared" si="221"/>
        <v>0</v>
      </c>
      <c r="BM483" s="32">
        <f t="shared" si="222"/>
        <v>0</v>
      </c>
      <c r="BN483" s="32">
        <f t="shared" si="223"/>
        <v>1</v>
      </c>
    </row>
    <row r="484" spans="1:66" x14ac:dyDescent="0.2">
      <c r="A484" s="323"/>
      <c r="B484" s="530"/>
      <c r="C484" s="247"/>
      <c r="D484" s="247" t="str">
        <f t="shared" si="213"/>
        <v/>
      </c>
      <c r="E484" s="320" t="str">
        <f t="shared" si="214"/>
        <v>&lt; Error</v>
      </c>
      <c r="F484" s="120">
        <f t="shared" si="196"/>
        <v>0</v>
      </c>
      <c r="G484" s="118">
        <f t="shared" si="197"/>
        <v>472</v>
      </c>
      <c r="H484" s="117"/>
      <c r="I484" s="292"/>
      <c r="J484" s="87"/>
      <c r="K484" s="294"/>
      <c r="L484" s="293"/>
      <c r="M484" s="40"/>
      <c r="N484" s="77"/>
      <c r="O484" s="295"/>
      <c r="P484" s="88"/>
      <c r="Q484" s="88"/>
      <c r="R484" s="104"/>
      <c r="S484" s="730"/>
      <c r="T484" s="88"/>
      <c r="U484" s="88"/>
      <c r="V484" s="88"/>
      <c r="W484" s="89"/>
      <c r="X484" s="87"/>
      <c r="Y484" s="77"/>
      <c r="Z484" s="90"/>
      <c r="AA484" s="96">
        <f t="shared" si="201"/>
        <v>472</v>
      </c>
      <c r="AB484" s="505">
        <f t="shared" si="215"/>
        <v>0</v>
      </c>
      <c r="AC484" s="500">
        <f t="shared" si="202"/>
        <v>0</v>
      </c>
      <c r="AD484" s="159">
        <f t="shared" si="198"/>
        <v>0</v>
      </c>
      <c r="AE484" s="8"/>
      <c r="AF484" s="870" t="str">
        <f t="shared" si="203"/>
        <v xml:space="preserve"> </v>
      </c>
      <c r="AG484" s="32">
        <f t="shared" si="204"/>
        <v>0</v>
      </c>
      <c r="AH484" s="32">
        <f t="shared" si="205"/>
        <v>0</v>
      </c>
      <c r="AR484" s="32">
        <f t="shared" si="206"/>
        <v>0</v>
      </c>
      <c r="AS484" s="32">
        <f t="shared" si="207"/>
        <v>0</v>
      </c>
      <c r="AT484" s="32">
        <f t="shared" si="208"/>
        <v>0</v>
      </c>
      <c r="AU484" s="32">
        <f t="shared" si="209"/>
        <v>0</v>
      </c>
      <c r="AX484" s="254">
        <f t="shared" si="210"/>
        <v>0</v>
      </c>
      <c r="AY484" s="254">
        <f t="shared" si="211"/>
        <v>0</v>
      </c>
      <c r="AZ484" s="32">
        <f t="shared" si="199"/>
        <v>0</v>
      </c>
      <c r="BB484" s="32">
        <f t="shared" si="216"/>
        <v>0</v>
      </c>
      <c r="BC484" s="341">
        <f t="shared" si="217"/>
        <v>0</v>
      </c>
      <c r="BD484" s="95">
        <f t="shared" si="212"/>
        <v>0</v>
      </c>
      <c r="BE484" s="95">
        <f t="shared" si="218"/>
        <v>0</v>
      </c>
      <c r="BF484" s="718">
        <f t="shared" si="200"/>
        <v>0</v>
      </c>
      <c r="BG484" s="79"/>
      <c r="BH484" s="9"/>
      <c r="BJ484" s="32">
        <f t="shared" si="219"/>
        <v>0</v>
      </c>
      <c r="BK484" s="32">
        <f t="shared" si="220"/>
        <v>1</v>
      </c>
      <c r="BL484" s="32">
        <f t="shared" si="221"/>
        <v>0</v>
      </c>
      <c r="BM484" s="32">
        <f t="shared" si="222"/>
        <v>0</v>
      </c>
      <c r="BN484" s="32">
        <f t="shared" si="223"/>
        <v>1</v>
      </c>
    </row>
    <row r="485" spans="1:66" x14ac:dyDescent="0.2">
      <c r="A485" s="323"/>
      <c r="B485" s="530"/>
      <c r="C485" s="247"/>
      <c r="D485" s="247" t="str">
        <f t="shared" si="213"/>
        <v/>
      </c>
      <c r="E485" s="320" t="str">
        <f t="shared" si="214"/>
        <v>&lt; Error</v>
      </c>
      <c r="F485" s="120">
        <f t="shared" si="196"/>
        <v>0</v>
      </c>
      <c r="G485" s="118">
        <f t="shared" si="197"/>
        <v>473</v>
      </c>
      <c r="H485" s="117"/>
      <c r="I485" s="292"/>
      <c r="J485" s="87"/>
      <c r="K485" s="294"/>
      <c r="L485" s="293"/>
      <c r="M485" s="40"/>
      <c r="N485" s="77"/>
      <c r="O485" s="295"/>
      <c r="P485" s="88"/>
      <c r="Q485" s="88"/>
      <c r="R485" s="104"/>
      <c r="S485" s="730"/>
      <c r="T485" s="88"/>
      <c r="U485" s="88"/>
      <c r="V485" s="88"/>
      <c r="W485" s="89"/>
      <c r="X485" s="87"/>
      <c r="Y485" s="77"/>
      <c r="Z485" s="90"/>
      <c r="AA485" s="96">
        <f t="shared" si="201"/>
        <v>473</v>
      </c>
      <c r="AB485" s="505">
        <f t="shared" si="215"/>
        <v>0</v>
      </c>
      <c r="AC485" s="500">
        <f t="shared" si="202"/>
        <v>0</v>
      </c>
      <c r="AD485" s="159">
        <f t="shared" si="198"/>
        <v>0</v>
      </c>
      <c r="AE485" s="8"/>
      <c r="AF485" s="870" t="str">
        <f t="shared" si="203"/>
        <v xml:space="preserve"> </v>
      </c>
      <c r="AG485" s="32">
        <f t="shared" si="204"/>
        <v>0</v>
      </c>
      <c r="AH485" s="32">
        <f t="shared" si="205"/>
        <v>0</v>
      </c>
      <c r="AR485" s="32">
        <f t="shared" si="206"/>
        <v>0</v>
      </c>
      <c r="AS485" s="32">
        <f t="shared" si="207"/>
        <v>0</v>
      </c>
      <c r="AT485" s="32">
        <f t="shared" si="208"/>
        <v>0</v>
      </c>
      <c r="AU485" s="32">
        <f t="shared" si="209"/>
        <v>0</v>
      </c>
      <c r="AX485" s="254">
        <f t="shared" si="210"/>
        <v>0</v>
      </c>
      <c r="AY485" s="254">
        <f t="shared" si="211"/>
        <v>0</v>
      </c>
      <c r="AZ485" s="32">
        <f t="shared" si="199"/>
        <v>0</v>
      </c>
      <c r="BB485" s="32">
        <f t="shared" si="216"/>
        <v>0</v>
      </c>
      <c r="BC485" s="341">
        <f t="shared" si="217"/>
        <v>0</v>
      </c>
      <c r="BD485" s="95">
        <f t="shared" si="212"/>
        <v>0</v>
      </c>
      <c r="BE485" s="95">
        <f t="shared" si="218"/>
        <v>0</v>
      </c>
      <c r="BF485" s="718">
        <f t="shared" si="200"/>
        <v>0</v>
      </c>
      <c r="BG485" s="79"/>
      <c r="BH485" s="9"/>
      <c r="BJ485" s="32">
        <f t="shared" si="219"/>
        <v>0</v>
      </c>
      <c r="BK485" s="32">
        <f t="shared" si="220"/>
        <v>1</v>
      </c>
      <c r="BL485" s="32">
        <f t="shared" si="221"/>
        <v>0</v>
      </c>
      <c r="BM485" s="32">
        <f t="shared" si="222"/>
        <v>0</v>
      </c>
      <c r="BN485" s="32">
        <f t="shared" si="223"/>
        <v>1</v>
      </c>
    </row>
    <row r="486" spans="1:66" x14ac:dyDescent="0.2">
      <c r="A486" s="323"/>
      <c r="B486" s="530"/>
      <c r="C486" s="247"/>
      <c r="D486" s="247" t="str">
        <f t="shared" si="213"/>
        <v/>
      </c>
      <c r="E486" s="320" t="str">
        <f t="shared" si="214"/>
        <v>&lt; Error</v>
      </c>
      <c r="F486" s="120">
        <f t="shared" si="196"/>
        <v>0</v>
      </c>
      <c r="G486" s="118">
        <f t="shared" si="197"/>
        <v>474</v>
      </c>
      <c r="H486" s="117"/>
      <c r="I486" s="292"/>
      <c r="J486" s="87"/>
      <c r="K486" s="294"/>
      <c r="L486" s="293"/>
      <c r="M486" s="40"/>
      <c r="N486" s="77"/>
      <c r="O486" s="295"/>
      <c r="P486" s="88"/>
      <c r="Q486" s="88"/>
      <c r="R486" s="104"/>
      <c r="S486" s="730"/>
      <c r="T486" s="88"/>
      <c r="U486" s="88"/>
      <c r="V486" s="88"/>
      <c r="W486" s="89"/>
      <c r="X486" s="87"/>
      <c r="Y486" s="77"/>
      <c r="Z486" s="90"/>
      <c r="AA486" s="96">
        <f t="shared" si="201"/>
        <v>474</v>
      </c>
      <c r="AB486" s="505">
        <f t="shared" si="215"/>
        <v>0</v>
      </c>
      <c r="AC486" s="500">
        <f t="shared" si="202"/>
        <v>0</v>
      </c>
      <c r="AD486" s="159">
        <f t="shared" si="198"/>
        <v>0</v>
      </c>
      <c r="AE486" s="8"/>
      <c r="AF486" s="870" t="str">
        <f t="shared" si="203"/>
        <v xml:space="preserve"> </v>
      </c>
      <c r="AG486" s="32">
        <f t="shared" si="204"/>
        <v>0</v>
      </c>
      <c r="AH486" s="32">
        <f t="shared" si="205"/>
        <v>0</v>
      </c>
      <c r="AR486" s="32">
        <f t="shared" si="206"/>
        <v>0</v>
      </c>
      <c r="AS486" s="32">
        <f t="shared" si="207"/>
        <v>0</v>
      </c>
      <c r="AT486" s="32">
        <f t="shared" si="208"/>
        <v>0</v>
      </c>
      <c r="AU486" s="32">
        <f t="shared" si="209"/>
        <v>0</v>
      </c>
      <c r="AX486" s="254">
        <f t="shared" si="210"/>
        <v>0</v>
      </c>
      <c r="AY486" s="254">
        <f t="shared" si="211"/>
        <v>0</v>
      </c>
      <c r="AZ486" s="32">
        <f t="shared" si="199"/>
        <v>0</v>
      </c>
      <c r="BB486" s="32">
        <f t="shared" si="216"/>
        <v>0</v>
      </c>
      <c r="BC486" s="341">
        <f t="shared" si="217"/>
        <v>0</v>
      </c>
      <c r="BD486" s="95">
        <f t="shared" si="212"/>
        <v>0</v>
      </c>
      <c r="BE486" s="95">
        <f t="shared" si="218"/>
        <v>0</v>
      </c>
      <c r="BF486" s="718">
        <f t="shared" si="200"/>
        <v>0</v>
      </c>
      <c r="BG486" s="79"/>
      <c r="BH486" s="9"/>
      <c r="BJ486" s="32">
        <f t="shared" si="219"/>
        <v>0</v>
      </c>
      <c r="BK486" s="32">
        <f t="shared" si="220"/>
        <v>1</v>
      </c>
      <c r="BL486" s="32">
        <f t="shared" si="221"/>
        <v>0</v>
      </c>
      <c r="BM486" s="32">
        <f t="shared" si="222"/>
        <v>0</v>
      </c>
      <c r="BN486" s="32">
        <f t="shared" si="223"/>
        <v>1</v>
      </c>
    </row>
    <row r="487" spans="1:66" x14ac:dyDescent="0.2">
      <c r="A487" s="323"/>
      <c r="B487" s="530"/>
      <c r="C487" s="247"/>
      <c r="D487" s="247" t="str">
        <f t="shared" si="213"/>
        <v/>
      </c>
      <c r="E487" s="320" t="str">
        <f t="shared" si="214"/>
        <v>&lt; Error</v>
      </c>
      <c r="F487" s="120">
        <f t="shared" si="196"/>
        <v>0</v>
      </c>
      <c r="G487" s="118">
        <f t="shared" si="197"/>
        <v>475</v>
      </c>
      <c r="H487" s="117"/>
      <c r="I487" s="292"/>
      <c r="J487" s="87"/>
      <c r="K487" s="294"/>
      <c r="L487" s="293"/>
      <c r="M487" s="40"/>
      <c r="N487" s="77"/>
      <c r="O487" s="295"/>
      <c r="P487" s="88"/>
      <c r="Q487" s="88"/>
      <c r="R487" s="104"/>
      <c r="S487" s="730"/>
      <c r="T487" s="88"/>
      <c r="U487" s="88"/>
      <c r="V487" s="88"/>
      <c r="W487" s="89"/>
      <c r="X487" s="87"/>
      <c r="Y487" s="77"/>
      <c r="Z487" s="90"/>
      <c r="AA487" s="96">
        <f t="shared" si="201"/>
        <v>475</v>
      </c>
      <c r="AB487" s="505">
        <f t="shared" si="215"/>
        <v>0</v>
      </c>
      <c r="AC487" s="500">
        <f t="shared" si="202"/>
        <v>0</v>
      </c>
      <c r="AD487" s="159">
        <f t="shared" si="198"/>
        <v>0</v>
      </c>
      <c r="AE487" s="8"/>
      <c r="AF487" s="870" t="str">
        <f t="shared" si="203"/>
        <v xml:space="preserve"> </v>
      </c>
      <c r="AG487" s="32">
        <f t="shared" si="204"/>
        <v>0</v>
      </c>
      <c r="AH487" s="32">
        <f t="shared" si="205"/>
        <v>0</v>
      </c>
      <c r="AR487" s="32">
        <f t="shared" si="206"/>
        <v>0</v>
      </c>
      <c r="AS487" s="32">
        <f t="shared" si="207"/>
        <v>0</v>
      </c>
      <c r="AT487" s="32">
        <f t="shared" si="208"/>
        <v>0</v>
      </c>
      <c r="AU487" s="32">
        <f t="shared" si="209"/>
        <v>0</v>
      </c>
      <c r="AX487" s="254">
        <f t="shared" si="210"/>
        <v>0</v>
      </c>
      <c r="AY487" s="254">
        <f t="shared" si="211"/>
        <v>0</v>
      </c>
      <c r="AZ487" s="32">
        <f t="shared" si="199"/>
        <v>0</v>
      </c>
      <c r="BB487" s="32">
        <f t="shared" si="216"/>
        <v>0</v>
      </c>
      <c r="BC487" s="341">
        <f t="shared" si="217"/>
        <v>0</v>
      </c>
      <c r="BD487" s="95">
        <f t="shared" si="212"/>
        <v>0</v>
      </c>
      <c r="BE487" s="95">
        <f t="shared" si="218"/>
        <v>0</v>
      </c>
      <c r="BF487" s="718">
        <f t="shared" si="200"/>
        <v>0</v>
      </c>
      <c r="BG487" s="79"/>
      <c r="BH487" s="9"/>
      <c r="BJ487" s="32">
        <f t="shared" si="219"/>
        <v>0</v>
      </c>
      <c r="BK487" s="32">
        <f t="shared" si="220"/>
        <v>1</v>
      </c>
      <c r="BL487" s="32">
        <f t="shared" si="221"/>
        <v>0</v>
      </c>
      <c r="BM487" s="32">
        <f t="shared" si="222"/>
        <v>0</v>
      </c>
      <c r="BN487" s="32">
        <f t="shared" si="223"/>
        <v>1</v>
      </c>
    </row>
    <row r="488" spans="1:66" x14ac:dyDescent="0.2">
      <c r="A488" s="323"/>
      <c r="B488" s="530"/>
      <c r="C488" s="247"/>
      <c r="D488" s="247" t="str">
        <f t="shared" si="213"/>
        <v/>
      </c>
      <c r="E488" s="320" t="str">
        <f t="shared" si="214"/>
        <v>&lt; Error</v>
      </c>
      <c r="F488" s="120">
        <f t="shared" si="196"/>
        <v>0</v>
      </c>
      <c r="G488" s="118">
        <f t="shared" si="197"/>
        <v>476</v>
      </c>
      <c r="H488" s="117"/>
      <c r="I488" s="292"/>
      <c r="J488" s="87"/>
      <c r="K488" s="294"/>
      <c r="L488" s="293"/>
      <c r="M488" s="40"/>
      <c r="N488" s="77"/>
      <c r="O488" s="295"/>
      <c r="P488" s="88"/>
      <c r="Q488" s="88"/>
      <c r="R488" s="104"/>
      <c r="S488" s="730"/>
      <c r="T488" s="88"/>
      <c r="U488" s="88"/>
      <c r="V488" s="88"/>
      <c r="W488" s="89"/>
      <c r="X488" s="87"/>
      <c r="Y488" s="77"/>
      <c r="Z488" s="90"/>
      <c r="AA488" s="96">
        <f t="shared" si="201"/>
        <v>476</v>
      </c>
      <c r="AB488" s="505">
        <f t="shared" si="215"/>
        <v>0</v>
      </c>
      <c r="AC488" s="500">
        <f t="shared" si="202"/>
        <v>0</v>
      </c>
      <c r="AD488" s="159">
        <f t="shared" si="198"/>
        <v>0</v>
      </c>
      <c r="AE488" s="8"/>
      <c r="AF488" s="870" t="str">
        <f t="shared" si="203"/>
        <v xml:space="preserve"> </v>
      </c>
      <c r="AG488" s="32">
        <f t="shared" si="204"/>
        <v>0</v>
      </c>
      <c r="AH488" s="32">
        <f t="shared" si="205"/>
        <v>0</v>
      </c>
      <c r="AR488" s="32">
        <f t="shared" si="206"/>
        <v>0</v>
      </c>
      <c r="AS488" s="32">
        <f t="shared" si="207"/>
        <v>0</v>
      </c>
      <c r="AT488" s="32">
        <f t="shared" si="208"/>
        <v>0</v>
      </c>
      <c r="AU488" s="32">
        <f t="shared" si="209"/>
        <v>0</v>
      </c>
      <c r="AX488" s="254">
        <f t="shared" si="210"/>
        <v>0</v>
      </c>
      <c r="AY488" s="254">
        <f t="shared" si="211"/>
        <v>0</v>
      </c>
      <c r="AZ488" s="32">
        <f t="shared" si="199"/>
        <v>0</v>
      </c>
      <c r="BB488" s="32">
        <f t="shared" si="216"/>
        <v>0</v>
      </c>
      <c r="BC488" s="341">
        <f t="shared" si="217"/>
        <v>0</v>
      </c>
      <c r="BD488" s="95">
        <f t="shared" si="212"/>
        <v>0</v>
      </c>
      <c r="BE488" s="95">
        <f t="shared" si="218"/>
        <v>0</v>
      </c>
      <c r="BF488" s="718">
        <f t="shared" si="200"/>
        <v>0</v>
      </c>
      <c r="BG488" s="79"/>
      <c r="BH488" s="9"/>
      <c r="BJ488" s="32">
        <f t="shared" si="219"/>
        <v>0</v>
      </c>
      <c r="BK488" s="32">
        <f t="shared" si="220"/>
        <v>1</v>
      </c>
      <c r="BL488" s="32">
        <f t="shared" si="221"/>
        <v>0</v>
      </c>
      <c r="BM488" s="32">
        <f t="shared" si="222"/>
        <v>0</v>
      </c>
      <c r="BN488" s="32">
        <f t="shared" si="223"/>
        <v>1</v>
      </c>
    </row>
    <row r="489" spans="1:66" x14ac:dyDescent="0.2">
      <c r="A489" s="323"/>
      <c r="B489" s="530"/>
      <c r="C489" s="247"/>
      <c r="D489" s="247" t="str">
        <f t="shared" si="213"/>
        <v/>
      </c>
      <c r="E489" s="320" t="str">
        <f t="shared" si="214"/>
        <v>&lt; Error</v>
      </c>
      <c r="F489" s="120">
        <f t="shared" si="196"/>
        <v>0</v>
      </c>
      <c r="G489" s="118">
        <f t="shared" si="197"/>
        <v>477</v>
      </c>
      <c r="H489" s="117"/>
      <c r="I489" s="292"/>
      <c r="J489" s="87"/>
      <c r="K489" s="294"/>
      <c r="L489" s="293"/>
      <c r="M489" s="40"/>
      <c r="N489" s="77"/>
      <c r="O489" s="295"/>
      <c r="P489" s="88"/>
      <c r="Q489" s="88"/>
      <c r="R489" s="104"/>
      <c r="S489" s="730"/>
      <c r="T489" s="88"/>
      <c r="U489" s="88"/>
      <c r="V489" s="88"/>
      <c r="W489" s="89"/>
      <c r="X489" s="87"/>
      <c r="Y489" s="77"/>
      <c r="Z489" s="90"/>
      <c r="AA489" s="96">
        <f t="shared" si="201"/>
        <v>477</v>
      </c>
      <c r="AB489" s="505">
        <f t="shared" si="215"/>
        <v>0</v>
      </c>
      <c r="AC489" s="500">
        <f t="shared" si="202"/>
        <v>0</v>
      </c>
      <c r="AD489" s="159">
        <f t="shared" si="198"/>
        <v>0</v>
      </c>
      <c r="AE489" s="8"/>
      <c r="AF489" s="870" t="str">
        <f t="shared" si="203"/>
        <v xml:space="preserve"> </v>
      </c>
      <c r="AG489" s="32">
        <f t="shared" si="204"/>
        <v>0</v>
      </c>
      <c r="AH489" s="32">
        <f t="shared" si="205"/>
        <v>0</v>
      </c>
      <c r="AR489" s="32">
        <f t="shared" si="206"/>
        <v>0</v>
      </c>
      <c r="AS489" s="32">
        <f t="shared" si="207"/>
        <v>0</v>
      </c>
      <c r="AT489" s="32">
        <f t="shared" si="208"/>
        <v>0</v>
      </c>
      <c r="AU489" s="32">
        <f t="shared" si="209"/>
        <v>0</v>
      </c>
      <c r="AX489" s="254">
        <f t="shared" si="210"/>
        <v>0</v>
      </c>
      <c r="AY489" s="254">
        <f t="shared" si="211"/>
        <v>0</v>
      </c>
      <c r="AZ489" s="32">
        <f t="shared" si="199"/>
        <v>0</v>
      </c>
      <c r="BB489" s="32">
        <f t="shared" si="216"/>
        <v>0</v>
      </c>
      <c r="BC489" s="341">
        <f t="shared" si="217"/>
        <v>0</v>
      </c>
      <c r="BD489" s="95">
        <f t="shared" si="212"/>
        <v>0</v>
      </c>
      <c r="BE489" s="95">
        <f t="shared" si="218"/>
        <v>0</v>
      </c>
      <c r="BF489" s="718">
        <f t="shared" si="200"/>
        <v>0</v>
      </c>
      <c r="BG489" s="79"/>
      <c r="BH489" s="9"/>
      <c r="BJ489" s="32">
        <f t="shared" si="219"/>
        <v>0</v>
      </c>
      <c r="BK489" s="32">
        <f t="shared" si="220"/>
        <v>1</v>
      </c>
      <c r="BL489" s="32">
        <f t="shared" si="221"/>
        <v>0</v>
      </c>
      <c r="BM489" s="32">
        <f t="shared" si="222"/>
        <v>0</v>
      </c>
      <c r="BN489" s="32">
        <f t="shared" si="223"/>
        <v>1</v>
      </c>
    </row>
    <row r="490" spans="1:66" x14ac:dyDescent="0.2">
      <c r="A490" s="323"/>
      <c r="B490" s="530"/>
      <c r="C490" s="247"/>
      <c r="D490" s="247" t="str">
        <f t="shared" si="213"/>
        <v/>
      </c>
      <c r="E490" s="320" t="str">
        <f t="shared" si="214"/>
        <v>&lt; Error</v>
      </c>
      <c r="F490" s="120">
        <f t="shared" si="196"/>
        <v>0</v>
      </c>
      <c r="G490" s="118">
        <f t="shared" si="197"/>
        <v>478</v>
      </c>
      <c r="H490" s="117"/>
      <c r="I490" s="292"/>
      <c r="J490" s="87"/>
      <c r="K490" s="294"/>
      <c r="L490" s="293"/>
      <c r="M490" s="40"/>
      <c r="N490" s="77"/>
      <c r="O490" s="295"/>
      <c r="P490" s="88"/>
      <c r="Q490" s="88"/>
      <c r="R490" s="104"/>
      <c r="S490" s="730"/>
      <c r="T490" s="88"/>
      <c r="U490" s="88"/>
      <c r="V490" s="88"/>
      <c r="W490" s="89"/>
      <c r="X490" s="87"/>
      <c r="Y490" s="77"/>
      <c r="Z490" s="90"/>
      <c r="AA490" s="96">
        <f t="shared" si="201"/>
        <v>478</v>
      </c>
      <c r="AB490" s="505">
        <f t="shared" si="215"/>
        <v>0</v>
      </c>
      <c r="AC490" s="500">
        <f t="shared" si="202"/>
        <v>0</v>
      </c>
      <c r="AD490" s="159">
        <f t="shared" si="198"/>
        <v>0</v>
      </c>
      <c r="AE490" s="8"/>
      <c r="AF490" s="870" t="str">
        <f t="shared" si="203"/>
        <v xml:space="preserve"> </v>
      </c>
      <c r="AG490" s="32">
        <f t="shared" si="204"/>
        <v>0</v>
      </c>
      <c r="AH490" s="32">
        <f t="shared" si="205"/>
        <v>0</v>
      </c>
      <c r="AR490" s="32">
        <f t="shared" si="206"/>
        <v>0</v>
      </c>
      <c r="AS490" s="32">
        <f t="shared" si="207"/>
        <v>0</v>
      </c>
      <c r="AT490" s="32">
        <f t="shared" si="208"/>
        <v>0</v>
      </c>
      <c r="AU490" s="32">
        <f t="shared" si="209"/>
        <v>0</v>
      </c>
      <c r="AX490" s="254">
        <f t="shared" si="210"/>
        <v>0</v>
      </c>
      <c r="AY490" s="254">
        <f t="shared" si="211"/>
        <v>0</v>
      </c>
      <c r="AZ490" s="32">
        <f t="shared" si="199"/>
        <v>0</v>
      </c>
      <c r="BB490" s="32">
        <f t="shared" si="216"/>
        <v>0</v>
      </c>
      <c r="BC490" s="341">
        <f t="shared" si="217"/>
        <v>0</v>
      </c>
      <c r="BD490" s="95">
        <f t="shared" si="212"/>
        <v>0</v>
      </c>
      <c r="BE490" s="95">
        <f t="shared" si="218"/>
        <v>0</v>
      </c>
      <c r="BF490" s="718">
        <f t="shared" si="200"/>
        <v>0</v>
      </c>
      <c r="BG490" s="79"/>
      <c r="BH490" s="9"/>
      <c r="BJ490" s="32">
        <f t="shared" si="219"/>
        <v>0</v>
      </c>
      <c r="BK490" s="32">
        <f t="shared" si="220"/>
        <v>1</v>
      </c>
      <c r="BL490" s="32">
        <f t="shared" si="221"/>
        <v>0</v>
      </c>
      <c r="BM490" s="32">
        <f t="shared" si="222"/>
        <v>0</v>
      </c>
      <c r="BN490" s="32">
        <f t="shared" si="223"/>
        <v>1</v>
      </c>
    </row>
    <row r="491" spans="1:66" x14ac:dyDescent="0.2">
      <c r="A491" s="323"/>
      <c r="B491" s="530"/>
      <c r="C491" s="247"/>
      <c r="D491" s="247" t="str">
        <f t="shared" si="213"/>
        <v/>
      </c>
      <c r="E491" s="320" t="str">
        <f t="shared" si="214"/>
        <v>&lt; Error</v>
      </c>
      <c r="F491" s="120">
        <f t="shared" si="196"/>
        <v>0</v>
      </c>
      <c r="G491" s="118">
        <f t="shared" si="197"/>
        <v>479</v>
      </c>
      <c r="H491" s="117"/>
      <c r="I491" s="292"/>
      <c r="J491" s="87"/>
      <c r="K491" s="294"/>
      <c r="L491" s="293"/>
      <c r="M491" s="40"/>
      <c r="N491" s="77"/>
      <c r="O491" s="295"/>
      <c r="P491" s="88"/>
      <c r="Q491" s="88"/>
      <c r="R491" s="104"/>
      <c r="S491" s="730"/>
      <c r="T491" s="88"/>
      <c r="U491" s="88"/>
      <c r="V491" s="88"/>
      <c r="W491" s="89"/>
      <c r="X491" s="87"/>
      <c r="Y491" s="77"/>
      <c r="Z491" s="90"/>
      <c r="AA491" s="96">
        <f t="shared" si="201"/>
        <v>479</v>
      </c>
      <c r="AB491" s="505">
        <f t="shared" si="215"/>
        <v>0</v>
      </c>
      <c r="AC491" s="500">
        <f t="shared" si="202"/>
        <v>0</v>
      </c>
      <c r="AD491" s="159">
        <f t="shared" si="198"/>
        <v>0</v>
      </c>
      <c r="AE491" s="8"/>
      <c r="AF491" s="870" t="str">
        <f t="shared" si="203"/>
        <v xml:space="preserve"> </v>
      </c>
      <c r="AG491" s="32">
        <f t="shared" si="204"/>
        <v>0</v>
      </c>
      <c r="AH491" s="32">
        <f t="shared" si="205"/>
        <v>0</v>
      </c>
      <c r="AR491" s="32">
        <f t="shared" si="206"/>
        <v>0</v>
      </c>
      <c r="AS491" s="32">
        <f t="shared" si="207"/>
        <v>0</v>
      </c>
      <c r="AT491" s="32">
        <f t="shared" si="208"/>
        <v>0</v>
      </c>
      <c r="AU491" s="32">
        <f t="shared" si="209"/>
        <v>0</v>
      </c>
      <c r="AX491" s="254">
        <f t="shared" si="210"/>
        <v>0</v>
      </c>
      <c r="AY491" s="254">
        <f t="shared" si="211"/>
        <v>0</v>
      </c>
      <c r="AZ491" s="32">
        <f t="shared" si="199"/>
        <v>0</v>
      </c>
      <c r="BB491" s="32">
        <f t="shared" si="216"/>
        <v>0</v>
      </c>
      <c r="BC491" s="341">
        <f t="shared" si="217"/>
        <v>0</v>
      </c>
      <c r="BD491" s="95">
        <f t="shared" si="212"/>
        <v>0</v>
      </c>
      <c r="BE491" s="95">
        <f t="shared" si="218"/>
        <v>0</v>
      </c>
      <c r="BF491" s="718">
        <f t="shared" si="200"/>
        <v>0</v>
      </c>
      <c r="BG491" s="79"/>
      <c r="BH491" s="9"/>
      <c r="BJ491" s="32">
        <f t="shared" si="219"/>
        <v>0</v>
      </c>
      <c r="BK491" s="32">
        <f t="shared" si="220"/>
        <v>1</v>
      </c>
      <c r="BL491" s="32">
        <f t="shared" si="221"/>
        <v>0</v>
      </c>
      <c r="BM491" s="32">
        <f t="shared" si="222"/>
        <v>0</v>
      </c>
      <c r="BN491" s="32">
        <f t="shared" si="223"/>
        <v>1</v>
      </c>
    </row>
    <row r="492" spans="1:66" x14ac:dyDescent="0.2">
      <c r="A492" s="323"/>
      <c r="B492" s="530"/>
      <c r="C492" s="247"/>
      <c r="D492" s="247" t="str">
        <f t="shared" si="213"/>
        <v/>
      </c>
      <c r="E492" s="320" t="str">
        <f t="shared" si="214"/>
        <v>&lt; Error</v>
      </c>
      <c r="F492" s="120">
        <f t="shared" si="196"/>
        <v>0</v>
      </c>
      <c r="G492" s="118">
        <f t="shared" si="197"/>
        <v>480</v>
      </c>
      <c r="H492" s="117"/>
      <c r="I492" s="292"/>
      <c r="J492" s="87"/>
      <c r="K492" s="294"/>
      <c r="L492" s="293"/>
      <c r="M492" s="40"/>
      <c r="N492" s="77"/>
      <c r="O492" s="295"/>
      <c r="P492" s="88"/>
      <c r="Q492" s="88"/>
      <c r="R492" s="104"/>
      <c r="S492" s="730"/>
      <c r="T492" s="88"/>
      <c r="U492" s="88"/>
      <c r="V492" s="88"/>
      <c r="W492" s="89"/>
      <c r="X492" s="87"/>
      <c r="Y492" s="77"/>
      <c r="Z492" s="90"/>
      <c r="AA492" s="96">
        <f t="shared" si="201"/>
        <v>480</v>
      </c>
      <c r="AB492" s="505">
        <f t="shared" si="215"/>
        <v>0</v>
      </c>
      <c r="AC492" s="500">
        <f t="shared" si="202"/>
        <v>0</v>
      </c>
      <c r="AD492" s="159">
        <f t="shared" si="198"/>
        <v>0</v>
      </c>
      <c r="AE492" s="8"/>
      <c r="AF492" s="870" t="str">
        <f t="shared" si="203"/>
        <v xml:space="preserve"> </v>
      </c>
      <c r="AG492" s="32">
        <f t="shared" si="204"/>
        <v>0</v>
      </c>
      <c r="AH492" s="32">
        <f t="shared" si="205"/>
        <v>0</v>
      </c>
      <c r="AR492" s="32">
        <f t="shared" si="206"/>
        <v>0</v>
      </c>
      <c r="AS492" s="32">
        <f t="shared" si="207"/>
        <v>0</v>
      </c>
      <c r="AT492" s="32">
        <f t="shared" si="208"/>
        <v>0</v>
      </c>
      <c r="AU492" s="32">
        <f t="shared" si="209"/>
        <v>0</v>
      </c>
      <c r="AX492" s="254">
        <f t="shared" si="210"/>
        <v>0</v>
      </c>
      <c r="AY492" s="254">
        <f t="shared" si="211"/>
        <v>0</v>
      </c>
      <c r="AZ492" s="32">
        <f t="shared" si="199"/>
        <v>0</v>
      </c>
      <c r="BB492" s="32">
        <f t="shared" si="216"/>
        <v>0</v>
      </c>
      <c r="BC492" s="341">
        <f t="shared" si="217"/>
        <v>0</v>
      </c>
      <c r="BD492" s="95">
        <f t="shared" si="212"/>
        <v>0</v>
      </c>
      <c r="BE492" s="95">
        <f t="shared" si="218"/>
        <v>0</v>
      </c>
      <c r="BF492" s="718">
        <f t="shared" si="200"/>
        <v>0</v>
      </c>
      <c r="BG492" s="79"/>
      <c r="BH492" s="9"/>
      <c r="BJ492" s="32">
        <f t="shared" si="219"/>
        <v>0</v>
      </c>
      <c r="BK492" s="32">
        <f t="shared" si="220"/>
        <v>1</v>
      </c>
      <c r="BL492" s="32">
        <f t="shared" si="221"/>
        <v>0</v>
      </c>
      <c r="BM492" s="32">
        <f t="shared" si="222"/>
        <v>0</v>
      </c>
      <c r="BN492" s="32">
        <f t="shared" si="223"/>
        <v>1</v>
      </c>
    </row>
    <row r="493" spans="1:66" x14ac:dyDescent="0.2">
      <c r="A493" s="323"/>
      <c r="B493" s="530"/>
      <c r="C493" s="247"/>
      <c r="D493" s="247" t="str">
        <f t="shared" si="213"/>
        <v/>
      </c>
      <c r="E493" s="320" t="str">
        <f t="shared" si="214"/>
        <v>&lt; Error</v>
      </c>
      <c r="F493" s="120">
        <f t="shared" si="196"/>
        <v>0</v>
      </c>
      <c r="G493" s="118">
        <f t="shared" si="197"/>
        <v>481</v>
      </c>
      <c r="H493" s="117"/>
      <c r="I493" s="292"/>
      <c r="J493" s="87"/>
      <c r="K493" s="294"/>
      <c r="L493" s="293"/>
      <c r="M493" s="40"/>
      <c r="N493" s="77"/>
      <c r="O493" s="295"/>
      <c r="P493" s="88"/>
      <c r="Q493" s="88"/>
      <c r="R493" s="104"/>
      <c r="S493" s="730"/>
      <c r="T493" s="88"/>
      <c r="U493" s="88"/>
      <c r="V493" s="88"/>
      <c r="W493" s="89"/>
      <c r="X493" s="87"/>
      <c r="Y493" s="77"/>
      <c r="Z493" s="90"/>
      <c r="AA493" s="96">
        <f t="shared" si="201"/>
        <v>481</v>
      </c>
      <c r="AB493" s="505">
        <f t="shared" si="215"/>
        <v>0</v>
      </c>
      <c r="AC493" s="500">
        <f t="shared" si="202"/>
        <v>0</v>
      </c>
      <c r="AD493" s="159">
        <f t="shared" si="198"/>
        <v>0</v>
      </c>
      <c r="AE493" s="8"/>
      <c r="AF493" s="870" t="str">
        <f t="shared" si="203"/>
        <v xml:space="preserve"> </v>
      </c>
      <c r="AG493" s="32">
        <f t="shared" si="204"/>
        <v>0</v>
      </c>
      <c r="AH493" s="32">
        <f t="shared" si="205"/>
        <v>0</v>
      </c>
      <c r="AR493" s="32">
        <f t="shared" si="206"/>
        <v>0</v>
      </c>
      <c r="AS493" s="32">
        <f t="shared" si="207"/>
        <v>0</v>
      </c>
      <c r="AT493" s="32">
        <f t="shared" si="208"/>
        <v>0</v>
      </c>
      <c r="AU493" s="32">
        <f t="shared" si="209"/>
        <v>0</v>
      </c>
      <c r="AX493" s="254">
        <f t="shared" si="210"/>
        <v>0</v>
      </c>
      <c r="AY493" s="254">
        <f t="shared" si="211"/>
        <v>0</v>
      </c>
      <c r="AZ493" s="32">
        <f t="shared" si="199"/>
        <v>0</v>
      </c>
      <c r="BB493" s="32">
        <f t="shared" si="216"/>
        <v>0</v>
      </c>
      <c r="BC493" s="341">
        <f t="shared" si="217"/>
        <v>0</v>
      </c>
      <c r="BD493" s="95">
        <f t="shared" si="212"/>
        <v>0</v>
      </c>
      <c r="BE493" s="95">
        <f t="shared" si="218"/>
        <v>0</v>
      </c>
      <c r="BF493" s="718">
        <f t="shared" si="200"/>
        <v>0</v>
      </c>
      <c r="BG493" s="79"/>
      <c r="BH493" s="9"/>
      <c r="BJ493" s="32">
        <f t="shared" si="219"/>
        <v>0</v>
      </c>
      <c r="BK493" s="32">
        <f t="shared" si="220"/>
        <v>1</v>
      </c>
      <c r="BL493" s="32">
        <f t="shared" si="221"/>
        <v>0</v>
      </c>
      <c r="BM493" s="32">
        <f t="shared" si="222"/>
        <v>0</v>
      </c>
      <c r="BN493" s="32">
        <f t="shared" si="223"/>
        <v>1</v>
      </c>
    </row>
    <row r="494" spans="1:66" x14ac:dyDescent="0.2">
      <c r="A494" s="323"/>
      <c r="B494" s="530"/>
      <c r="C494" s="247"/>
      <c r="D494" s="247" t="str">
        <f t="shared" si="213"/>
        <v/>
      </c>
      <c r="E494" s="320" t="str">
        <f t="shared" si="214"/>
        <v>&lt; Error</v>
      </c>
      <c r="F494" s="120">
        <f t="shared" si="196"/>
        <v>0</v>
      </c>
      <c r="G494" s="118">
        <f t="shared" si="197"/>
        <v>482</v>
      </c>
      <c r="H494" s="117"/>
      <c r="I494" s="292"/>
      <c r="J494" s="87"/>
      <c r="K494" s="294"/>
      <c r="L494" s="293"/>
      <c r="M494" s="40"/>
      <c r="N494" s="77"/>
      <c r="O494" s="295"/>
      <c r="P494" s="88"/>
      <c r="Q494" s="88"/>
      <c r="R494" s="104"/>
      <c r="S494" s="730"/>
      <c r="T494" s="88"/>
      <c r="U494" s="88"/>
      <c r="V494" s="88"/>
      <c r="W494" s="89"/>
      <c r="X494" s="87"/>
      <c r="Y494" s="77"/>
      <c r="Z494" s="90"/>
      <c r="AA494" s="96">
        <f t="shared" si="201"/>
        <v>482</v>
      </c>
      <c r="AB494" s="505">
        <f t="shared" si="215"/>
        <v>0</v>
      </c>
      <c r="AC494" s="500">
        <f t="shared" si="202"/>
        <v>0</v>
      </c>
      <c r="AD494" s="159">
        <f t="shared" si="198"/>
        <v>0</v>
      </c>
      <c r="AE494" s="8"/>
      <c r="AF494" s="870" t="str">
        <f t="shared" si="203"/>
        <v xml:space="preserve"> </v>
      </c>
      <c r="AG494" s="32">
        <f t="shared" si="204"/>
        <v>0</v>
      </c>
      <c r="AH494" s="32">
        <f t="shared" si="205"/>
        <v>0</v>
      </c>
      <c r="AR494" s="32">
        <f t="shared" si="206"/>
        <v>0</v>
      </c>
      <c r="AS494" s="32">
        <f t="shared" si="207"/>
        <v>0</v>
      </c>
      <c r="AT494" s="32">
        <f t="shared" si="208"/>
        <v>0</v>
      </c>
      <c r="AU494" s="32">
        <f t="shared" si="209"/>
        <v>0</v>
      </c>
      <c r="AX494" s="254">
        <f t="shared" si="210"/>
        <v>0</v>
      </c>
      <c r="AY494" s="254">
        <f t="shared" si="211"/>
        <v>0</v>
      </c>
      <c r="AZ494" s="32">
        <f t="shared" si="199"/>
        <v>0</v>
      </c>
      <c r="BB494" s="32">
        <f t="shared" si="216"/>
        <v>0</v>
      </c>
      <c r="BC494" s="341">
        <f t="shared" si="217"/>
        <v>0</v>
      </c>
      <c r="BD494" s="95">
        <f t="shared" si="212"/>
        <v>0</v>
      </c>
      <c r="BE494" s="95">
        <f t="shared" si="218"/>
        <v>0</v>
      </c>
      <c r="BF494" s="718">
        <f t="shared" si="200"/>
        <v>0</v>
      </c>
      <c r="BG494" s="79"/>
      <c r="BH494" s="9"/>
      <c r="BJ494" s="32">
        <f t="shared" si="219"/>
        <v>0</v>
      </c>
      <c r="BK494" s="32">
        <f t="shared" si="220"/>
        <v>1</v>
      </c>
      <c r="BL494" s="32">
        <f t="shared" si="221"/>
        <v>0</v>
      </c>
      <c r="BM494" s="32">
        <f t="shared" si="222"/>
        <v>0</v>
      </c>
      <c r="BN494" s="32">
        <f t="shared" si="223"/>
        <v>1</v>
      </c>
    </row>
    <row r="495" spans="1:66" x14ac:dyDescent="0.2">
      <c r="A495" s="323"/>
      <c r="B495" s="530"/>
      <c r="C495" s="247"/>
      <c r="D495" s="247" t="str">
        <f t="shared" si="213"/>
        <v/>
      </c>
      <c r="E495" s="320" t="str">
        <f t="shared" si="214"/>
        <v>&lt; Error</v>
      </c>
      <c r="F495" s="120">
        <f t="shared" si="196"/>
        <v>0</v>
      </c>
      <c r="G495" s="118">
        <f t="shared" si="197"/>
        <v>483</v>
      </c>
      <c r="H495" s="117"/>
      <c r="I495" s="292"/>
      <c r="J495" s="87"/>
      <c r="K495" s="294"/>
      <c r="L495" s="293"/>
      <c r="M495" s="40"/>
      <c r="N495" s="77"/>
      <c r="O495" s="295"/>
      <c r="P495" s="88"/>
      <c r="Q495" s="88"/>
      <c r="R495" s="104"/>
      <c r="S495" s="730"/>
      <c r="T495" s="88"/>
      <c r="U495" s="88"/>
      <c r="V495" s="88"/>
      <c r="W495" s="89"/>
      <c r="X495" s="87"/>
      <c r="Y495" s="77"/>
      <c r="Z495" s="90"/>
      <c r="AA495" s="96">
        <f t="shared" si="201"/>
        <v>483</v>
      </c>
      <c r="AB495" s="505">
        <f t="shared" si="215"/>
        <v>0</v>
      </c>
      <c r="AC495" s="500">
        <f t="shared" si="202"/>
        <v>0</v>
      </c>
      <c r="AD495" s="159">
        <f t="shared" si="198"/>
        <v>0</v>
      </c>
      <c r="AE495" s="8"/>
      <c r="AF495" s="870" t="str">
        <f t="shared" si="203"/>
        <v xml:space="preserve"> </v>
      </c>
      <c r="AG495" s="32">
        <f t="shared" si="204"/>
        <v>0</v>
      </c>
      <c r="AH495" s="32">
        <f t="shared" si="205"/>
        <v>0</v>
      </c>
      <c r="AR495" s="32">
        <f t="shared" si="206"/>
        <v>0</v>
      </c>
      <c r="AS495" s="32">
        <f t="shared" si="207"/>
        <v>0</v>
      </c>
      <c r="AT495" s="32">
        <f t="shared" si="208"/>
        <v>0</v>
      </c>
      <c r="AU495" s="32">
        <f t="shared" si="209"/>
        <v>0</v>
      </c>
      <c r="AX495" s="254">
        <f t="shared" si="210"/>
        <v>0</v>
      </c>
      <c r="AY495" s="254">
        <f t="shared" si="211"/>
        <v>0</v>
      </c>
      <c r="AZ495" s="32">
        <f t="shared" si="199"/>
        <v>0</v>
      </c>
      <c r="BB495" s="32">
        <f t="shared" si="216"/>
        <v>0</v>
      </c>
      <c r="BC495" s="341">
        <f t="shared" si="217"/>
        <v>0</v>
      </c>
      <c r="BD495" s="95">
        <f t="shared" si="212"/>
        <v>0</v>
      </c>
      <c r="BE495" s="95">
        <f t="shared" si="218"/>
        <v>0</v>
      </c>
      <c r="BF495" s="718">
        <f t="shared" si="200"/>
        <v>0</v>
      </c>
      <c r="BG495" s="79"/>
      <c r="BH495" s="9"/>
      <c r="BJ495" s="32">
        <f t="shared" si="219"/>
        <v>0</v>
      </c>
      <c r="BK495" s="32">
        <f t="shared" si="220"/>
        <v>1</v>
      </c>
      <c r="BL495" s="32">
        <f t="shared" si="221"/>
        <v>0</v>
      </c>
      <c r="BM495" s="32">
        <f t="shared" si="222"/>
        <v>0</v>
      </c>
      <c r="BN495" s="32">
        <f t="shared" si="223"/>
        <v>1</v>
      </c>
    </row>
    <row r="496" spans="1:66" x14ac:dyDescent="0.2">
      <c r="A496" s="323"/>
      <c r="B496" s="530"/>
      <c r="C496" s="247"/>
      <c r="D496" s="247" t="str">
        <f t="shared" si="213"/>
        <v/>
      </c>
      <c r="E496" s="320" t="str">
        <f t="shared" si="214"/>
        <v>&lt; Error</v>
      </c>
      <c r="F496" s="120">
        <f t="shared" si="196"/>
        <v>0</v>
      </c>
      <c r="G496" s="118">
        <f t="shared" si="197"/>
        <v>484</v>
      </c>
      <c r="H496" s="117"/>
      <c r="I496" s="292"/>
      <c r="J496" s="87"/>
      <c r="K496" s="294"/>
      <c r="L496" s="293"/>
      <c r="M496" s="40"/>
      <c r="N496" s="77"/>
      <c r="O496" s="295"/>
      <c r="P496" s="88"/>
      <c r="Q496" s="88"/>
      <c r="R496" s="104"/>
      <c r="S496" s="730"/>
      <c r="T496" s="88"/>
      <c r="U496" s="88"/>
      <c r="V496" s="88"/>
      <c r="W496" s="89"/>
      <c r="X496" s="87"/>
      <c r="Y496" s="77"/>
      <c r="Z496" s="90"/>
      <c r="AA496" s="96">
        <f t="shared" si="201"/>
        <v>484</v>
      </c>
      <c r="AB496" s="505">
        <f t="shared" si="215"/>
        <v>0</v>
      </c>
      <c r="AC496" s="500">
        <f t="shared" si="202"/>
        <v>0</v>
      </c>
      <c r="AD496" s="159">
        <f t="shared" si="198"/>
        <v>0</v>
      </c>
      <c r="AE496" s="8"/>
      <c r="AF496" s="870" t="str">
        <f t="shared" si="203"/>
        <v xml:space="preserve"> </v>
      </c>
      <c r="AG496" s="32">
        <f t="shared" si="204"/>
        <v>0</v>
      </c>
      <c r="AH496" s="32">
        <f t="shared" si="205"/>
        <v>0</v>
      </c>
      <c r="AR496" s="32">
        <f t="shared" si="206"/>
        <v>0</v>
      </c>
      <c r="AS496" s="32">
        <f t="shared" si="207"/>
        <v>0</v>
      </c>
      <c r="AT496" s="32">
        <f t="shared" si="208"/>
        <v>0</v>
      </c>
      <c r="AU496" s="32">
        <f t="shared" si="209"/>
        <v>0</v>
      </c>
      <c r="AX496" s="254">
        <f t="shared" si="210"/>
        <v>0</v>
      </c>
      <c r="AY496" s="254">
        <f t="shared" si="211"/>
        <v>0</v>
      </c>
      <c r="AZ496" s="32">
        <f t="shared" si="199"/>
        <v>0</v>
      </c>
      <c r="BB496" s="32">
        <f t="shared" si="216"/>
        <v>0</v>
      </c>
      <c r="BC496" s="341">
        <f t="shared" si="217"/>
        <v>0</v>
      </c>
      <c r="BD496" s="95">
        <f t="shared" si="212"/>
        <v>0</v>
      </c>
      <c r="BE496" s="95">
        <f t="shared" si="218"/>
        <v>0</v>
      </c>
      <c r="BF496" s="718">
        <f t="shared" si="200"/>
        <v>0</v>
      </c>
      <c r="BG496" s="79"/>
      <c r="BH496" s="9"/>
      <c r="BJ496" s="32">
        <f t="shared" si="219"/>
        <v>0</v>
      </c>
      <c r="BK496" s="32">
        <f t="shared" si="220"/>
        <v>1</v>
      </c>
      <c r="BL496" s="32">
        <f t="shared" si="221"/>
        <v>0</v>
      </c>
      <c r="BM496" s="32">
        <f t="shared" si="222"/>
        <v>0</v>
      </c>
      <c r="BN496" s="32">
        <f t="shared" si="223"/>
        <v>1</v>
      </c>
    </row>
    <row r="497" spans="1:66" x14ac:dyDescent="0.2">
      <c r="A497" s="323"/>
      <c r="B497" s="530"/>
      <c r="C497" s="247"/>
      <c r="D497" s="247" t="str">
        <f t="shared" si="213"/>
        <v/>
      </c>
      <c r="E497" s="320" t="str">
        <f t="shared" si="214"/>
        <v>&lt; Error</v>
      </c>
      <c r="F497" s="120">
        <f t="shared" si="196"/>
        <v>0</v>
      </c>
      <c r="G497" s="118">
        <f t="shared" si="197"/>
        <v>485</v>
      </c>
      <c r="H497" s="117"/>
      <c r="I497" s="292"/>
      <c r="J497" s="87"/>
      <c r="K497" s="294"/>
      <c r="L497" s="293"/>
      <c r="M497" s="40"/>
      <c r="N497" s="77"/>
      <c r="O497" s="295"/>
      <c r="P497" s="88"/>
      <c r="Q497" s="88"/>
      <c r="R497" s="104"/>
      <c r="S497" s="730"/>
      <c r="T497" s="88"/>
      <c r="U497" s="88"/>
      <c r="V497" s="88"/>
      <c r="W497" s="89"/>
      <c r="X497" s="87"/>
      <c r="Y497" s="77"/>
      <c r="Z497" s="90"/>
      <c r="AA497" s="96">
        <f t="shared" si="201"/>
        <v>485</v>
      </c>
      <c r="AB497" s="505">
        <f t="shared" si="215"/>
        <v>0</v>
      </c>
      <c r="AC497" s="500">
        <f t="shared" si="202"/>
        <v>0</v>
      </c>
      <c r="AD497" s="159">
        <f t="shared" si="198"/>
        <v>0</v>
      </c>
      <c r="AE497" s="8"/>
      <c r="AF497" s="870" t="str">
        <f t="shared" si="203"/>
        <v xml:space="preserve"> </v>
      </c>
      <c r="AG497" s="32">
        <f t="shared" si="204"/>
        <v>0</v>
      </c>
      <c r="AH497" s="32">
        <f t="shared" si="205"/>
        <v>0</v>
      </c>
      <c r="AR497" s="32">
        <f t="shared" si="206"/>
        <v>0</v>
      </c>
      <c r="AS497" s="32">
        <f t="shared" si="207"/>
        <v>0</v>
      </c>
      <c r="AT497" s="32">
        <f t="shared" si="208"/>
        <v>0</v>
      </c>
      <c r="AU497" s="32">
        <f t="shared" si="209"/>
        <v>0</v>
      </c>
      <c r="AX497" s="254">
        <f t="shared" si="210"/>
        <v>0</v>
      </c>
      <c r="AY497" s="254">
        <f t="shared" si="211"/>
        <v>0</v>
      </c>
      <c r="AZ497" s="32">
        <f t="shared" si="199"/>
        <v>0</v>
      </c>
      <c r="BB497" s="32">
        <f t="shared" si="216"/>
        <v>0</v>
      </c>
      <c r="BC497" s="341">
        <f t="shared" si="217"/>
        <v>0</v>
      </c>
      <c r="BD497" s="95">
        <f t="shared" si="212"/>
        <v>0</v>
      </c>
      <c r="BE497" s="95">
        <f t="shared" si="218"/>
        <v>0</v>
      </c>
      <c r="BF497" s="718">
        <f t="shared" si="200"/>
        <v>0</v>
      </c>
      <c r="BG497" s="79"/>
      <c r="BH497" s="9"/>
      <c r="BJ497" s="32">
        <f t="shared" si="219"/>
        <v>0</v>
      </c>
      <c r="BK497" s="32">
        <f t="shared" si="220"/>
        <v>1</v>
      </c>
      <c r="BL497" s="32">
        <f t="shared" si="221"/>
        <v>0</v>
      </c>
      <c r="BM497" s="32">
        <f t="shared" si="222"/>
        <v>0</v>
      </c>
      <c r="BN497" s="32">
        <f t="shared" si="223"/>
        <v>1</v>
      </c>
    </row>
    <row r="498" spans="1:66" x14ac:dyDescent="0.2">
      <c r="A498" s="323"/>
      <c r="B498" s="530"/>
      <c r="C498" s="247"/>
      <c r="D498" s="247" t="str">
        <f t="shared" si="213"/>
        <v/>
      </c>
      <c r="E498" s="320" t="str">
        <f t="shared" si="214"/>
        <v>&lt; Error</v>
      </c>
      <c r="F498" s="120">
        <f t="shared" si="196"/>
        <v>0</v>
      </c>
      <c r="G498" s="118">
        <f t="shared" si="197"/>
        <v>486</v>
      </c>
      <c r="H498" s="117"/>
      <c r="I498" s="292"/>
      <c r="J498" s="87"/>
      <c r="K498" s="294"/>
      <c r="L498" s="293"/>
      <c r="M498" s="40"/>
      <c r="N498" s="77"/>
      <c r="O498" s="295"/>
      <c r="P498" s="88"/>
      <c r="Q498" s="88"/>
      <c r="R498" s="104"/>
      <c r="S498" s="730"/>
      <c r="T498" s="88"/>
      <c r="U498" s="88"/>
      <c r="V498" s="88"/>
      <c r="W498" s="89"/>
      <c r="X498" s="87"/>
      <c r="Y498" s="77"/>
      <c r="Z498" s="90"/>
      <c r="AA498" s="96">
        <f t="shared" si="201"/>
        <v>486</v>
      </c>
      <c r="AB498" s="505">
        <f t="shared" si="215"/>
        <v>0</v>
      </c>
      <c r="AC498" s="500">
        <f t="shared" si="202"/>
        <v>0</v>
      </c>
      <c r="AD498" s="159">
        <f t="shared" si="198"/>
        <v>0</v>
      </c>
      <c r="AE498" s="8"/>
      <c r="AF498" s="870" t="str">
        <f t="shared" si="203"/>
        <v xml:space="preserve"> </v>
      </c>
      <c r="AG498" s="32">
        <f t="shared" si="204"/>
        <v>0</v>
      </c>
      <c r="AH498" s="32">
        <f t="shared" si="205"/>
        <v>0</v>
      </c>
      <c r="AR498" s="32">
        <f t="shared" si="206"/>
        <v>0</v>
      </c>
      <c r="AS498" s="32">
        <f t="shared" si="207"/>
        <v>0</v>
      </c>
      <c r="AT498" s="32">
        <f t="shared" si="208"/>
        <v>0</v>
      </c>
      <c r="AU498" s="32">
        <f t="shared" si="209"/>
        <v>0</v>
      </c>
      <c r="AX498" s="254">
        <f t="shared" si="210"/>
        <v>0</v>
      </c>
      <c r="AY498" s="254">
        <f t="shared" si="211"/>
        <v>0</v>
      </c>
      <c r="AZ498" s="32">
        <f t="shared" si="199"/>
        <v>0</v>
      </c>
      <c r="BB498" s="32">
        <f t="shared" si="216"/>
        <v>0</v>
      </c>
      <c r="BC498" s="341">
        <f t="shared" si="217"/>
        <v>0</v>
      </c>
      <c r="BD498" s="95">
        <f t="shared" si="212"/>
        <v>0</v>
      </c>
      <c r="BE498" s="95">
        <f t="shared" si="218"/>
        <v>0</v>
      </c>
      <c r="BF498" s="718">
        <f t="shared" si="200"/>
        <v>0</v>
      </c>
      <c r="BG498" s="79"/>
      <c r="BH498" s="9"/>
      <c r="BJ498" s="32">
        <f t="shared" si="219"/>
        <v>0</v>
      </c>
      <c r="BK498" s="32">
        <f t="shared" si="220"/>
        <v>1</v>
      </c>
      <c r="BL498" s="32">
        <f t="shared" si="221"/>
        <v>0</v>
      </c>
      <c r="BM498" s="32">
        <f t="shared" si="222"/>
        <v>0</v>
      </c>
      <c r="BN498" s="32">
        <f t="shared" si="223"/>
        <v>1</v>
      </c>
    </row>
    <row r="499" spans="1:66" x14ac:dyDescent="0.2">
      <c r="A499" s="323"/>
      <c r="B499" s="530"/>
      <c r="C499" s="247"/>
      <c r="D499" s="247" t="str">
        <f t="shared" si="213"/>
        <v/>
      </c>
      <c r="E499" s="320" t="str">
        <f t="shared" si="214"/>
        <v>&lt; Error</v>
      </c>
      <c r="F499" s="120">
        <f t="shared" si="196"/>
        <v>0</v>
      </c>
      <c r="G499" s="118">
        <f t="shared" si="197"/>
        <v>487</v>
      </c>
      <c r="H499" s="117"/>
      <c r="I499" s="292"/>
      <c r="J499" s="87"/>
      <c r="K499" s="294"/>
      <c r="L499" s="293"/>
      <c r="M499" s="40"/>
      <c r="N499" s="77"/>
      <c r="O499" s="295"/>
      <c r="P499" s="88"/>
      <c r="Q499" s="88"/>
      <c r="R499" s="104"/>
      <c r="S499" s="730"/>
      <c r="T499" s="88"/>
      <c r="U499" s="88"/>
      <c r="V499" s="88"/>
      <c r="W499" s="89"/>
      <c r="X499" s="87"/>
      <c r="Y499" s="77"/>
      <c r="Z499" s="90"/>
      <c r="AA499" s="96">
        <f t="shared" si="201"/>
        <v>487</v>
      </c>
      <c r="AB499" s="505">
        <f t="shared" si="215"/>
        <v>0</v>
      </c>
      <c r="AC499" s="500">
        <f t="shared" si="202"/>
        <v>0</v>
      </c>
      <c r="AD499" s="159">
        <f t="shared" si="198"/>
        <v>0</v>
      </c>
      <c r="AE499" s="8"/>
      <c r="AF499" s="870" t="str">
        <f t="shared" si="203"/>
        <v xml:space="preserve"> </v>
      </c>
      <c r="AG499" s="32">
        <f t="shared" si="204"/>
        <v>0</v>
      </c>
      <c r="AH499" s="32">
        <f t="shared" si="205"/>
        <v>0</v>
      </c>
      <c r="AR499" s="32">
        <f t="shared" si="206"/>
        <v>0</v>
      </c>
      <c r="AS499" s="32">
        <f t="shared" si="207"/>
        <v>0</v>
      </c>
      <c r="AT499" s="32">
        <f t="shared" si="208"/>
        <v>0</v>
      </c>
      <c r="AU499" s="32">
        <f t="shared" si="209"/>
        <v>0</v>
      </c>
      <c r="AX499" s="254">
        <f t="shared" si="210"/>
        <v>0</v>
      </c>
      <c r="AY499" s="254">
        <f t="shared" si="211"/>
        <v>0</v>
      </c>
      <c r="AZ499" s="32">
        <f t="shared" si="199"/>
        <v>0</v>
      </c>
      <c r="BB499" s="32">
        <f t="shared" si="216"/>
        <v>0</v>
      </c>
      <c r="BC499" s="341">
        <f t="shared" si="217"/>
        <v>0</v>
      </c>
      <c r="BD499" s="95">
        <f t="shared" si="212"/>
        <v>0</v>
      </c>
      <c r="BE499" s="95">
        <f t="shared" si="218"/>
        <v>0</v>
      </c>
      <c r="BF499" s="718">
        <f t="shared" si="200"/>
        <v>0</v>
      </c>
      <c r="BG499" s="79"/>
      <c r="BH499" s="9"/>
      <c r="BJ499" s="32">
        <f t="shared" si="219"/>
        <v>0</v>
      </c>
      <c r="BK499" s="32">
        <f t="shared" si="220"/>
        <v>1</v>
      </c>
      <c r="BL499" s="32">
        <f t="shared" si="221"/>
        <v>0</v>
      </c>
      <c r="BM499" s="32">
        <f t="shared" si="222"/>
        <v>0</v>
      </c>
      <c r="BN499" s="32">
        <f t="shared" si="223"/>
        <v>1</v>
      </c>
    </row>
    <row r="500" spans="1:66" x14ac:dyDescent="0.2">
      <c r="A500" s="323"/>
      <c r="B500" s="530"/>
      <c r="C500" s="247"/>
      <c r="D500" s="247" t="str">
        <f t="shared" si="213"/>
        <v/>
      </c>
      <c r="E500" s="320" t="str">
        <f t="shared" si="214"/>
        <v>&lt; Error</v>
      </c>
      <c r="F500" s="120">
        <f t="shared" si="196"/>
        <v>0</v>
      </c>
      <c r="G500" s="118">
        <f t="shared" si="197"/>
        <v>488</v>
      </c>
      <c r="H500" s="117"/>
      <c r="I500" s="292"/>
      <c r="J500" s="87"/>
      <c r="K500" s="294"/>
      <c r="L500" s="293"/>
      <c r="M500" s="40"/>
      <c r="N500" s="77"/>
      <c r="O500" s="295"/>
      <c r="P500" s="88"/>
      <c r="Q500" s="88"/>
      <c r="R500" s="104"/>
      <c r="S500" s="730"/>
      <c r="T500" s="88"/>
      <c r="U500" s="88"/>
      <c r="V500" s="88"/>
      <c r="W500" s="89"/>
      <c r="X500" s="87"/>
      <c r="Y500" s="77"/>
      <c r="Z500" s="90"/>
      <c r="AA500" s="96">
        <f t="shared" si="201"/>
        <v>488</v>
      </c>
      <c r="AB500" s="505">
        <f t="shared" si="215"/>
        <v>0</v>
      </c>
      <c r="AC500" s="500">
        <f t="shared" si="202"/>
        <v>0</v>
      </c>
      <c r="AD500" s="159">
        <f t="shared" si="198"/>
        <v>0</v>
      </c>
      <c r="AE500" s="8"/>
      <c r="AF500" s="870" t="str">
        <f t="shared" si="203"/>
        <v xml:space="preserve"> </v>
      </c>
      <c r="AG500" s="32">
        <f t="shared" si="204"/>
        <v>0</v>
      </c>
      <c r="AH500" s="32">
        <f t="shared" si="205"/>
        <v>0</v>
      </c>
      <c r="AR500" s="32">
        <f t="shared" si="206"/>
        <v>0</v>
      </c>
      <c r="AS500" s="32">
        <f t="shared" si="207"/>
        <v>0</v>
      </c>
      <c r="AT500" s="32">
        <f t="shared" si="208"/>
        <v>0</v>
      </c>
      <c r="AU500" s="32">
        <f t="shared" si="209"/>
        <v>0</v>
      </c>
      <c r="AX500" s="254">
        <f t="shared" si="210"/>
        <v>0</v>
      </c>
      <c r="AY500" s="254">
        <f t="shared" si="211"/>
        <v>0</v>
      </c>
      <c r="AZ500" s="32">
        <f t="shared" si="199"/>
        <v>0</v>
      </c>
      <c r="BB500" s="32">
        <f t="shared" si="216"/>
        <v>0</v>
      </c>
      <c r="BC500" s="341">
        <f t="shared" si="217"/>
        <v>0</v>
      </c>
      <c r="BD500" s="95">
        <f t="shared" si="212"/>
        <v>0</v>
      </c>
      <c r="BE500" s="95">
        <f t="shared" si="218"/>
        <v>0</v>
      </c>
      <c r="BF500" s="718">
        <f t="shared" si="200"/>
        <v>0</v>
      </c>
      <c r="BG500" s="79"/>
      <c r="BH500" s="9"/>
      <c r="BJ500" s="32">
        <f t="shared" si="219"/>
        <v>0</v>
      </c>
      <c r="BK500" s="32">
        <f t="shared" si="220"/>
        <v>1</v>
      </c>
      <c r="BL500" s="32">
        <f t="shared" si="221"/>
        <v>0</v>
      </c>
      <c r="BM500" s="32">
        <f t="shared" si="222"/>
        <v>0</v>
      </c>
      <c r="BN500" s="32">
        <f t="shared" si="223"/>
        <v>1</v>
      </c>
    </row>
    <row r="501" spans="1:66" x14ac:dyDescent="0.2">
      <c r="A501" s="323"/>
      <c r="B501" s="530"/>
      <c r="C501" s="247"/>
      <c r="D501" s="247" t="str">
        <f t="shared" si="213"/>
        <v/>
      </c>
      <c r="E501" s="320" t="str">
        <f t="shared" si="214"/>
        <v>&lt; Error</v>
      </c>
      <c r="F501" s="120">
        <f t="shared" si="196"/>
        <v>0</v>
      </c>
      <c r="G501" s="118">
        <f t="shared" si="197"/>
        <v>489</v>
      </c>
      <c r="H501" s="117"/>
      <c r="I501" s="292"/>
      <c r="J501" s="87"/>
      <c r="K501" s="294"/>
      <c r="L501" s="293"/>
      <c r="M501" s="40"/>
      <c r="N501" s="77"/>
      <c r="O501" s="295"/>
      <c r="P501" s="88"/>
      <c r="Q501" s="88"/>
      <c r="R501" s="104"/>
      <c r="S501" s="730"/>
      <c r="T501" s="88"/>
      <c r="U501" s="88"/>
      <c r="V501" s="88"/>
      <c r="W501" s="89"/>
      <c r="X501" s="87"/>
      <c r="Y501" s="77"/>
      <c r="Z501" s="90"/>
      <c r="AA501" s="96">
        <f t="shared" si="201"/>
        <v>489</v>
      </c>
      <c r="AB501" s="505">
        <f t="shared" si="215"/>
        <v>0</v>
      </c>
      <c r="AC501" s="500">
        <f t="shared" si="202"/>
        <v>0</v>
      </c>
      <c r="AD501" s="159">
        <f t="shared" si="198"/>
        <v>0</v>
      </c>
      <c r="AE501" s="8"/>
      <c r="AF501" s="870" t="str">
        <f t="shared" si="203"/>
        <v xml:space="preserve"> </v>
      </c>
      <c r="AG501" s="32">
        <f t="shared" si="204"/>
        <v>0</v>
      </c>
      <c r="AH501" s="32">
        <f t="shared" si="205"/>
        <v>0</v>
      </c>
      <c r="AR501" s="32">
        <f t="shared" si="206"/>
        <v>0</v>
      </c>
      <c r="AS501" s="32">
        <f t="shared" si="207"/>
        <v>0</v>
      </c>
      <c r="AT501" s="32">
        <f t="shared" si="208"/>
        <v>0</v>
      </c>
      <c r="AU501" s="32">
        <f t="shared" si="209"/>
        <v>0</v>
      </c>
      <c r="AX501" s="254">
        <f t="shared" si="210"/>
        <v>0</v>
      </c>
      <c r="AY501" s="254">
        <f t="shared" si="211"/>
        <v>0</v>
      </c>
      <c r="AZ501" s="32">
        <f t="shared" si="199"/>
        <v>0</v>
      </c>
      <c r="BB501" s="32">
        <f t="shared" si="216"/>
        <v>0</v>
      </c>
      <c r="BC501" s="341">
        <f t="shared" si="217"/>
        <v>0</v>
      </c>
      <c r="BD501" s="95">
        <f t="shared" si="212"/>
        <v>0</v>
      </c>
      <c r="BE501" s="95">
        <f t="shared" si="218"/>
        <v>0</v>
      </c>
      <c r="BF501" s="718">
        <f t="shared" si="200"/>
        <v>0</v>
      </c>
      <c r="BG501" s="79"/>
      <c r="BH501" s="9"/>
      <c r="BJ501" s="32">
        <f t="shared" si="219"/>
        <v>0</v>
      </c>
      <c r="BK501" s="32">
        <f t="shared" si="220"/>
        <v>1</v>
      </c>
      <c r="BL501" s="32">
        <f t="shared" si="221"/>
        <v>0</v>
      </c>
      <c r="BM501" s="32">
        <f t="shared" si="222"/>
        <v>0</v>
      </c>
      <c r="BN501" s="32">
        <f t="shared" si="223"/>
        <v>1</v>
      </c>
    </row>
    <row r="502" spans="1:66" x14ac:dyDescent="0.2">
      <c r="A502" s="323"/>
      <c r="B502" s="530"/>
      <c r="C502" s="247"/>
      <c r="D502" s="247" t="str">
        <f t="shared" si="213"/>
        <v/>
      </c>
      <c r="E502" s="320" t="str">
        <f t="shared" si="214"/>
        <v>&lt; Error</v>
      </c>
      <c r="F502" s="120">
        <f t="shared" si="196"/>
        <v>0</v>
      </c>
      <c r="G502" s="118">
        <f t="shared" si="197"/>
        <v>490</v>
      </c>
      <c r="H502" s="117"/>
      <c r="I502" s="292"/>
      <c r="J502" s="87"/>
      <c r="K502" s="294"/>
      <c r="L502" s="293"/>
      <c r="M502" s="40"/>
      <c r="N502" s="77"/>
      <c r="O502" s="295"/>
      <c r="P502" s="88"/>
      <c r="Q502" s="88"/>
      <c r="R502" s="104"/>
      <c r="S502" s="730"/>
      <c r="T502" s="88"/>
      <c r="U502" s="88"/>
      <c r="V502" s="88"/>
      <c r="W502" s="89"/>
      <c r="X502" s="87"/>
      <c r="Y502" s="77"/>
      <c r="Z502" s="90"/>
      <c r="AA502" s="96">
        <f t="shared" si="201"/>
        <v>490</v>
      </c>
      <c r="AB502" s="505">
        <f t="shared" si="215"/>
        <v>0</v>
      </c>
      <c r="AC502" s="500">
        <f t="shared" si="202"/>
        <v>0</v>
      </c>
      <c r="AD502" s="159">
        <f t="shared" si="198"/>
        <v>0</v>
      </c>
      <c r="AE502" s="8"/>
      <c r="AF502" s="870" t="str">
        <f t="shared" si="203"/>
        <v xml:space="preserve"> </v>
      </c>
      <c r="AG502" s="32">
        <f t="shared" si="204"/>
        <v>0</v>
      </c>
      <c r="AH502" s="32">
        <f t="shared" si="205"/>
        <v>0</v>
      </c>
      <c r="AR502" s="32">
        <f t="shared" si="206"/>
        <v>0</v>
      </c>
      <c r="AS502" s="32">
        <f t="shared" si="207"/>
        <v>0</v>
      </c>
      <c r="AT502" s="32">
        <f t="shared" si="208"/>
        <v>0</v>
      </c>
      <c r="AU502" s="32">
        <f t="shared" si="209"/>
        <v>0</v>
      </c>
      <c r="AX502" s="254">
        <f t="shared" si="210"/>
        <v>0</v>
      </c>
      <c r="AY502" s="254">
        <f t="shared" si="211"/>
        <v>0</v>
      </c>
      <c r="AZ502" s="32">
        <f t="shared" si="199"/>
        <v>0</v>
      </c>
      <c r="BB502" s="32">
        <f t="shared" si="216"/>
        <v>0</v>
      </c>
      <c r="BC502" s="341">
        <f t="shared" si="217"/>
        <v>0</v>
      </c>
      <c r="BD502" s="95">
        <f t="shared" si="212"/>
        <v>0</v>
      </c>
      <c r="BE502" s="95">
        <f t="shared" si="218"/>
        <v>0</v>
      </c>
      <c r="BF502" s="718">
        <f t="shared" si="200"/>
        <v>0</v>
      </c>
      <c r="BG502" s="79"/>
      <c r="BH502" s="9"/>
      <c r="BJ502" s="32">
        <f t="shared" si="219"/>
        <v>0</v>
      </c>
      <c r="BK502" s="32">
        <f t="shared" si="220"/>
        <v>1</v>
      </c>
      <c r="BL502" s="32">
        <f t="shared" si="221"/>
        <v>0</v>
      </c>
      <c r="BM502" s="32">
        <f t="shared" si="222"/>
        <v>0</v>
      </c>
      <c r="BN502" s="32">
        <f t="shared" si="223"/>
        <v>1</v>
      </c>
    </row>
    <row r="503" spans="1:66" x14ac:dyDescent="0.2">
      <c r="A503" s="323"/>
      <c r="B503" s="530"/>
      <c r="C503" s="247"/>
      <c r="D503" s="247" t="str">
        <f t="shared" si="213"/>
        <v/>
      </c>
      <c r="E503" s="320" t="str">
        <f t="shared" si="214"/>
        <v>&lt; Error</v>
      </c>
      <c r="F503" s="120">
        <f t="shared" si="196"/>
        <v>0</v>
      </c>
      <c r="G503" s="118">
        <f t="shared" si="197"/>
        <v>491</v>
      </c>
      <c r="H503" s="117"/>
      <c r="I503" s="292"/>
      <c r="J503" s="87"/>
      <c r="K503" s="294"/>
      <c r="L503" s="293"/>
      <c r="M503" s="40"/>
      <c r="N503" s="77"/>
      <c r="O503" s="295"/>
      <c r="P503" s="88"/>
      <c r="Q503" s="88"/>
      <c r="R503" s="104"/>
      <c r="S503" s="730"/>
      <c r="T503" s="88"/>
      <c r="U503" s="88"/>
      <c r="V503" s="88"/>
      <c r="W503" s="89"/>
      <c r="X503" s="87"/>
      <c r="Y503" s="77"/>
      <c r="Z503" s="90"/>
      <c r="AA503" s="96">
        <f t="shared" si="201"/>
        <v>491</v>
      </c>
      <c r="AB503" s="505">
        <f t="shared" si="215"/>
        <v>0</v>
      </c>
      <c r="AC503" s="500">
        <f t="shared" si="202"/>
        <v>0</v>
      </c>
      <c r="AD503" s="159">
        <f t="shared" si="198"/>
        <v>0</v>
      </c>
      <c r="AE503" s="8"/>
      <c r="AF503" s="870" t="str">
        <f t="shared" si="203"/>
        <v xml:space="preserve"> </v>
      </c>
      <c r="AG503" s="32">
        <f t="shared" si="204"/>
        <v>0</v>
      </c>
      <c r="AH503" s="32">
        <f t="shared" si="205"/>
        <v>0</v>
      </c>
      <c r="AR503" s="32">
        <f t="shared" si="206"/>
        <v>0</v>
      </c>
      <c r="AS503" s="32">
        <f t="shared" si="207"/>
        <v>0</v>
      </c>
      <c r="AT503" s="32">
        <f t="shared" si="208"/>
        <v>0</v>
      </c>
      <c r="AU503" s="32">
        <f t="shared" si="209"/>
        <v>0</v>
      </c>
      <c r="AX503" s="254">
        <f t="shared" si="210"/>
        <v>0</v>
      </c>
      <c r="AY503" s="254">
        <f t="shared" si="211"/>
        <v>0</v>
      </c>
      <c r="AZ503" s="32">
        <f t="shared" si="199"/>
        <v>0</v>
      </c>
      <c r="BB503" s="32">
        <f t="shared" si="216"/>
        <v>0</v>
      </c>
      <c r="BC503" s="341">
        <f t="shared" si="217"/>
        <v>0</v>
      </c>
      <c r="BD503" s="95">
        <f t="shared" si="212"/>
        <v>0</v>
      </c>
      <c r="BE503" s="95">
        <f t="shared" si="218"/>
        <v>0</v>
      </c>
      <c r="BF503" s="718">
        <f t="shared" si="200"/>
        <v>0</v>
      </c>
      <c r="BG503" s="79"/>
      <c r="BH503" s="9"/>
      <c r="BJ503" s="32">
        <f t="shared" si="219"/>
        <v>0</v>
      </c>
      <c r="BK503" s="32">
        <f t="shared" si="220"/>
        <v>1</v>
      </c>
      <c r="BL503" s="32">
        <f t="shared" si="221"/>
        <v>0</v>
      </c>
      <c r="BM503" s="32">
        <f t="shared" si="222"/>
        <v>0</v>
      </c>
      <c r="BN503" s="32">
        <f t="shared" si="223"/>
        <v>1</v>
      </c>
    </row>
    <row r="504" spans="1:66" x14ac:dyDescent="0.2">
      <c r="A504" s="323"/>
      <c r="B504" s="530"/>
      <c r="C504" s="247"/>
      <c r="D504" s="247" t="str">
        <f t="shared" si="213"/>
        <v/>
      </c>
      <c r="E504" s="320" t="str">
        <f t="shared" si="214"/>
        <v>&lt; Error</v>
      </c>
      <c r="F504" s="120">
        <f t="shared" si="196"/>
        <v>0</v>
      </c>
      <c r="G504" s="118">
        <f t="shared" si="197"/>
        <v>492</v>
      </c>
      <c r="H504" s="117"/>
      <c r="I504" s="292"/>
      <c r="J504" s="87"/>
      <c r="K504" s="294"/>
      <c r="L504" s="293"/>
      <c r="M504" s="40"/>
      <c r="N504" s="77"/>
      <c r="O504" s="295"/>
      <c r="P504" s="88"/>
      <c r="Q504" s="88"/>
      <c r="R504" s="104"/>
      <c r="S504" s="730"/>
      <c r="T504" s="88"/>
      <c r="U504" s="88"/>
      <c r="V504" s="88"/>
      <c r="W504" s="89"/>
      <c r="X504" s="87"/>
      <c r="Y504" s="77"/>
      <c r="Z504" s="90"/>
      <c r="AA504" s="96">
        <f t="shared" si="201"/>
        <v>492</v>
      </c>
      <c r="AB504" s="505">
        <f t="shared" si="215"/>
        <v>0</v>
      </c>
      <c r="AC504" s="500">
        <f t="shared" si="202"/>
        <v>0</v>
      </c>
      <c r="AD504" s="159">
        <f t="shared" si="198"/>
        <v>0</v>
      </c>
      <c r="AE504" s="8"/>
      <c r="AF504" s="870" t="str">
        <f t="shared" si="203"/>
        <v xml:space="preserve"> </v>
      </c>
      <c r="AG504" s="32">
        <f t="shared" si="204"/>
        <v>0</v>
      </c>
      <c r="AH504" s="32">
        <f t="shared" si="205"/>
        <v>0</v>
      </c>
      <c r="AR504" s="32">
        <f t="shared" si="206"/>
        <v>0</v>
      </c>
      <c r="AS504" s="32">
        <f t="shared" si="207"/>
        <v>0</v>
      </c>
      <c r="AT504" s="32">
        <f t="shared" si="208"/>
        <v>0</v>
      </c>
      <c r="AU504" s="32">
        <f t="shared" si="209"/>
        <v>0</v>
      </c>
      <c r="AX504" s="254">
        <f t="shared" si="210"/>
        <v>0</v>
      </c>
      <c r="AY504" s="254">
        <f t="shared" si="211"/>
        <v>0</v>
      </c>
      <c r="AZ504" s="32">
        <f t="shared" si="199"/>
        <v>0</v>
      </c>
      <c r="BB504" s="32">
        <f t="shared" si="216"/>
        <v>0</v>
      </c>
      <c r="BC504" s="341">
        <f t="shared" si="217"/>
        <v>0</v>
      </c>
      <c r="BD504" s="95">
        <f t="shared" si="212"/>
        <v>0</v>
      </c>
      <c r="BE504" s="95">
        <f t="shared" si="218"/>
        <v>0</v>
      </c>
      <c r="BF504" s="718">
        <f t="shared" si="200"/>
        <v>0</v>
      </c>
      <c r="BG504" s="79"/>
      <c r="BH504" s="9"/>
      <c r="BJ504" s="32">
        <f t="shared" si="219"/>
        <v>0</v>
      </c>
      <c r="BK504" s="32">
        <f t="shared" si="220"/>
        <v>1</v>
      </c>
      <c r="BL504" s="32">
        <f t="shared" si="221"/>
        <v>0</v>
      </c>
      <c r="BM504" s="32">
        <f t="shared" si="222"/>
        <v>0</v>
      </c>
      <c r="BN504" s="32">
        <f t="shared" si="223"/>
        <v>1</v>
      </c>
    </row>
    <row r="505" spans="1:66" x14ac:dyDescent="0.2">
      <c r="A505" s="323"/>
      <c r="B505" s="530"/>
      <c r="C505" s="247"/>
      <c r="D505" s="247" t="str">
        <f t="shared" si="213"/>
        <v/>
      </c>
      <c r="E505" s="320" t="str">
        <f t="shared" si="214"/>
        <v>&lt; Error</v>
      </c>
      <c r="F505" s="120">
        <f t="shared" si="196"/>
        <v>0</v>
      </c>
      <c r="G505" s="118">
        <f t="shared" si="197"/>
        <v>493</v>
      </c>
      <c r="H505" s="117"/>
      <c r="I505" s="292"/>
      <c r="J505" s="87"/>
      <c r="K505" s="294"/>
      <c r="L505" s="293"/>
      <c r="M505" s="40"/>
      <c r="N505" s="77"/>
      <c r="O505" s="295"/>
      <c r="P505" s="88"/>
      <c r="Q505" s="88"/>
      <c r="R505" s="104"/>
      <c r="S505" s="730"/>
      <c r="T505" s="88"/>
      <c r="U505" s="88"/>
      <c r="V505" s="88"/>
      <c r="W505" s="89"/>
      <c r="X505" s="87"/>
      <c r="Y505" s="77"/>
      <c r="Z505" s="90"/>
      <c r="AA505" s="96">
        <f t="shared" si="201"/>
        <v>493</v>
      </c>
      <c r="AB505" s="505">
        <f t="shared" si="215"/>
        <v>0</v>
      </c>
      <c r="AC505" s="500">
        <f t="shared" si="202"/>
        <v>0</v>
      </c>
      <c r="AD505" s="159">
        <f t="shared" si="198"/>
        <v>0</v>
      </c>
      <c r="AE505" s="8"/>
      <c r="AF505" s="870" t="str">
        <f t="shared" si="203"/>
        <v xml:space="preserve"> </v>
      </c>
      <c r="AG505" s="32">
        <f t="shared" si="204"/>
        <v>0</v>
      </c>
      <c r="AH505" s="32">
        <f t="shared" si="205"/>
        <v>0</v>
      </c>
      <c r="AR505" s="32">
        <f t="shared" si="206"/>
        <v>0</v>
      </c>
      <c r="AS505" s="32">
        <f t="shared" si="207"/>
        <v>0</v>
      </c>
      <c r="AT505" s="32">
        <f t="shared" si="208"/>
        <v>0</v>
      </c>
      <c r="AU505" s="32">
        <f t="shared" si="209"/>
        <v>0</v>
      </c>
      <c r="AX505" s="254">
        <f t="shared" si="210"/>
        <v>0</v>
      </c>
      <c r="AY505" s="254">
        <f t="shared" si="211"/>
        <v>0</v>
      </c>
      <c r="AZ505" s="32">
        <f t="shared" si="199"/>
        <v>0</v>
      </c>
      <c r="BB505" s="32">
        <f t="shared" si="216"/>
        <v>0</v>
      </c>
      <c r="BC505" s="341">
        <f t="shared" si="217"/>
        <v>0</v>
      </c>
      <c r="BD505" s="95">
        <f t="shared" si="212"/>
        <v>0</v>
      </c>
      <c r="BE505" s="95">
        <f t="shared" si="218"/>
        <v>0</v>
      </c>
      <c r="BF505" s="718">
        <f t="shared" si="200"/>
        <v>0</v>
      </c>
      <c r="BG505" s="79"/>
      <c r="BH505" s="9"/>
      <c r="BJ505" s="32">
        <f t="shared" si="219"/>
        <v>0</v>
      </c>
      <c r="BK505" s="32">
        <f t="shared" si="220"/>
        <v>1</v>
      </c>
      <c r="BL505" s="32">
        <f t="shared" si="221"/>
        <v>0</v>
      </c>
      <c r="BM505" s="32">
        <f t="shared" si="222"/>
        <v>0</v>
      </c>
      <c r="BN505" s="32">
        <f t="shared" si="223"/>
        <v>1</v>
      </c>
    </row>
    <row r="506" spans="1:66" x14ac:dyDescent="0.2">
      <c r="A506" s="323"/>
      <c r="B506" s="530"/>
      <c r="C506" s="247"/>
      <c r="D506" s="247" t="str">
        <f t="shared" si="213"/>
        <v/>
      </c>
      <c r="E506" s="320" t="str">
        <f t="shared" si="214"/>
        <v>&lt; Error</v>
      </c>
      <c r="F506" s="120">
        <f t="shared" si="196"/>
        <v>0</v>
      </c>
      <c r="G506" s="118">
        <f t="shared" si="197"/>
        <v>494</v>
      </c>
      <c r="H506" s="117"/>
      <c r="I506" s="292"/>
      <c r="J506" s="87"/>
      <c r="K506" s="294"/>
      <c r="L506" s="293"/>
      <c r="M506" s="40"/>
      <c r="N506" s="77"/>
      <c r="O506" s="295"/>
      <c r="P506" s="88"/>
      <c r="Q506" s="88"/>
      <c r="R506" s="104"/>
      <c r="S506" s="730"/>
      <c r="T506" s="88"/>
      <c r="U506" s="88"/>
      <c r="V506" s="88"/>
      <c r="W506" s="89"/>
      <c r="X506" s="87"/>
      <c r="Y506" s="77"/>
      <c r="Z506" s="90"/>
      <c r="AA506" s="96">
        <f t="shared" si="201"/>
        <v>494</v>
      </c>
      <c r="AB506" s="505">
        <f t="shared" si="215"/>
        <v>0</v>
      </c>
      <c r="AC506" s="500">
        <f t="shared" si="202"/>
        <v>0</v>
      </c>
      <c r="AD506" s="159">
        <f t="shared" si="198"/>
        <v>0</v>
      </c>
      <c r="AE506" s="8"/>
      <c r="AF506" s="870" t="str">
        <f t="shared" si="203"/>
        <v xml:space="preserve"> </v>
      </c>
      <c r="AG506" s="32">
        <f t="shared" si="204"/>
        <v>0</v>
      </c>
      <c r="AH506" s="32">
        <f t="shared" si="205"/>
        <v>0</v>
      </c>
      <c r="AR506" s="32">
        <f t="shared" si="206"/>
        <v>0</v>
      </c>
      <c r="AS506" s="32">
        <f t="shared" si="207"/>
        <v>0</v>
      </c>
      <c r="AT506" s="32">
        <f t="shared" si="208"/>
        <v>0</v>
      </c>
      <c r="AU506" s="32">
        <f t="shared" si="209"/>
        <v>0</v>
      </c>
      <c r="AX506" s="254">
        <f t="shared" si="210"/>
        <v>0</v>
      </c>
      <c r="AY506" s="254">
        <f t="shared" si="211"/>
        <v>0</v>
      </c>
      <c r="AZ506" s="32">
        <f t="shared" si="199"/>
        <v>0</v>
      </c>
      <c r="BB506" s="32">
        <f t="shared" si="216"/>
        <v>0</v>
      </c>
      <c r="BC506" s="341">
        <f t="shared" si="217"/>
        <v>0</v>
      </c>
      <c r="BD506" s="95">
        <f t="shared" si="212"/>
        <v>0</v>
      </c>
      <c r="BE506" s="95">
        <f t="shared" si="218"/>
        <v>0</v>
      </c>
      <c r="BF506" s="718">
        <f t="shared" si="200"/>
        <v>0</v>
      </c>
      <c r="BG506" s="79"/>
      <c r="BH506" s="9"/>
      <c r="BJ506" s="32">
        <f t="shared" si="219"/>
        <v>0</v>
      </c>
      <c r="BK506" s="32">
        <f t="shared" si="220"/>
        <v>1</v>
      </c>
      <c r="BL506" s="32">
        <f t="shared" si="221"/>
        <v>0</v>
      </c>
      <c r="BM506" s="32">
        <f t="shared" si="222"/>
        <v>0</v>
      </c>
      <c r="BN506" s="32">
        <f t="shared" si="223"/>
        <v>1</v>
      </c>
    </row>
    <row r="507" spans="1:66" x14ac:dyDescent="0.2">
      <c r="A507" s="323"/>
      <c r="B507" s="530"/>
      <c r="C507" s="247"/>
      <c r="D507" s="247" t="str">
        <f t="shared" si="213"/>
        <v/>
      </c>
      <c r="E507" s="320" t="str">
        <f t="shared" si="214"/>
        <v>&lt; Error</v>
      </c>
      <c r="F507" s="120">
        <f t="shared" si="196"/>
        <v>0</v>
      </c>
      <c r="G507" s="118">
        <f t="shared" si="197"/>
        <v>495</v>
      </c>
      <c r="H507" s="117"/>
      <c r="I507" s="292"/>
      <c r="J507" s="87"/>
      <c r="K507" s="294"/>
      <c r="L507" s="293"/>
      <c r="M507" s="40"/>
      <c r="N507" s="77"/>
      <c r="O507" s="295"/>
      <c r="P507" s="88"/>
      <c r="Q507" s="88"/>
      <c r="R507" s="104"/>
      <c r="S507" s="730"/>
      <c r="T507" s="88"/>
      <c r="U507" s="88"/>
      <c r="V507" s="88"/>
      <c r="W507" s="89"/>
      <c r="X507" s="87"/>
      <c r="Y507" s="77"/>
      <c r="Z507" s="90"/>
      <c r="AA507" s="96">
        <f t="shared" si="201"/>
        <v>495</v>
      </c>
      <c r="AB507" s="505">
        <f t="shared" si="215"/>
        <v>0</v>
      </c>
      <c r="AC507" s="500">
        <f t="shared" si="202"/>
        <v>0</v>
      </c>
      <c r="AD507" s="159">
        <f t="shared" si="198"/>
        <v>0</v>
      </c>
      <c r="AE507" s="8"/>
      <c r="AF507" s="870" t="str">
        <f t="shared" si="203"/>
        <v xml:space="preserve"> </v>
      </c>
      <c r="AG507" s="32">
        <f t="shared" si="204"/>
        <v>0</v>
      </c>
      <c r="AH507" s="32">
        <f t="shared" si="205"/>
        <v>0</v>
      </c>
      <c r="AR507" s="32">
        <f t="shared" si="206"/>
        <v>0</v>
      </c>
      <c r="AS507" s="32">
        <f t="shared" si="207"/>
        <v>0</v>
      </c>
      <c r="AT507" s="32">
        <f t="shared" si="208"/>
        <v>0</v>
      </c>
      <c r="AU507" s="32">
        <f t="shared" si="209"/>
        <v>0</v>
      </c>
      <c r="AX507" s="254">
        <f t="shared" si="210"/>
        <v>0</v>
      </c>
      <c r="AY507" s="254">
        <f t="shared" si="211"/>
        <v>0</v>
      </c>
      <c r="AZ507" s="32">
        <f t="shared" si="199"/>
        <v>0</v>
      </c>
      <c r="BB507" s="32">
        <f t="shared" si="216"/>
        <v>0</v>
      </c>
      <c r="BC507" s="341">
        <f t="shared" si="217"/>
        <v>0</v>
      </c>
      <c r="BD507" s="95">
        <f t="shared" si="212"/>
        <v>0</v>
      </c>
      <c r="BE507" s="95">
        <f t="shared" si="218"/>
        <v>0</v>
      </c>
      <c r="BF507" s="718">
        <f t="shared" si="200"/>
        <v>0</v>
      </c>
      <c r="BG507" s="79"/>
      <c r="BH507" s="9"/>
      <c r="BJ507" s="32">
        <f t="shared" si="219"/>
        <v>0</v>
      </c>
      <c r="BK507" s="32">
        <f t="shared" si="220"/>
        <v>1</v>
      </c>
      <c r="BL507" s="32">
        <f t="shared" si="221"/>
        <v>0</v>
      </c>
      <c r="BM507" s="32">
        <f t="shared" si="222"/>
        <v>0</v>
      </c>
      <c r="BN507" s="32">
        <f t="shared" si="223"/>
        <v>1</v>
      </c>
    </row>
    <row r="508" spans="1:66" x14ac:dyDescent="0.2">
      <c r="A508" s="323"/>
      <c r="B508" s="530"/>
      <c r="C508" s="247"/>
      <c r="D508" s="247" t="str">
        <f t="shared" si="213"/>
        <v/>
      </c>
      <c r="E508" s="320" t="str">
        <f t="shared" si="214"/>
        <v>&lt; Error</v>
      </c>
      <c r="F508" s="120">
        <f t="shared" si="196"/>
        <v>0</v>
      </c>
      <c r="G508" s="118">
        <f t="shared" si="197"/>
        <v>496</v>
      </c>
      <c r="H508" s="117"/>
      <c r="I508" s="292"/>
      <c r="J508" s="87"/>
      <c r="K508" s="294"/>
      <c r="L508" s="293"/>
      <c r="M508" s="40"/>
      <c r="N508" s="77"/>
      <c r="O508" s="295"/>
      <c r="P508" s="88"/>
      <c r="Q508" s="88"/>
      <c r="R508" s="104"/>
      <c r="S508" s="730"/>
      <c r="T508" s="88"/>
      <c r="U508" s="88"/>
      <c r="V508" s="88"/>
      <c r="W508" s="89"/>
      <c r="X508" s="87"/>
      <c r="Y508" s="77"/>
      <c r="Z508" s="90"/>
      <c r="AA508" s="96">
        <f t="shared" si="201"/>
        <v>496</v>
      </c>
      <c r="AB508" s="505">
        <f t="shared" si="215"/>
        <v>0</v>
      </c>
      <c r="AC508" s="500">
        <f t="shared" si="202"/>
        <v>0</v>
      </c>
      <c r="AD508" s="159">
        <f t="shared" si="198"/>
        <v>0</v>
      </c>
      <c r="AE508" s="8"/>
      <c r="AF508" s="870" t="str">
        <f t="shared" si="203"/>
        <v xml:space="preserve"> </v>
      </c>
      <c r="AG508" s="32">
        <f t="shared" si="204"/>
        <v>0</v>
      </c>
      <c r="AH508" s="32">
        <f t="shared" si="205"/>
        <v>0</v>
      </c>
      <c r="AR508" s="32">
        <f t="shared" si="206"/>
        <v>0</v>
      </c>
      <c r="AS508" s="32">
        <f t="shared" si="207"/>
        <v>0</v>
      </c>
      <c r="AT508" s="32">
        <f t="shared" si="208"/>
        <v>0</v>
      </c>
      <c r="AU508" s="32">
        <f t="shared" si="209"/>
        <v>0</v>
      </c>
      <c r="AX508" s="254">
        <f t="shared" si="210"/>
        <v>0</v>
      </c>
      <c r="AY508" s="254">
        <f t="shared" si="211"/>
        <v>0</v>
      </c>
      <c r="AZ508" s="32">
        <f t="shared" si="199"/>
        <v>0</v>
      </c>
      <c r="BB508" s="32">
        <f t="shared" si="216"/>
        <v>0</v>
      </c>
      <c r="BC508" s="341">
        <f t="shared" si="217"/>
        <v>0</v>
      </c>
      <c r="BD508" s="95">
        <f t="shared" si="212"/>
        <v>0</v>
      </c>
      <c r="BE508" s="95">
        <f t="shared" si="218"/>
        <v>0</v>
      </c>
      <c r="BF508" s="718">
        <f t="shared" si="200"/>
        <v>0</v>
      </c>
      <c r="BG508" s="79"/>
      <c r="BH508" s="9"/>
      <c r="BJ508" s="32">
        <f t="shared" si="219"/>
        <v>0</v>
      </c>
      <c r="BK508" s="32">
        <f t="shared" si="220"/>
        <v>1</v>
      </c>
      <c r="BL508" s="32">
        <f t="shared" si="221"/>
        <v>0</v>
      </c>
      <c r="BM508" s="32">
        <f t="shared" si="222"/>
        <v>0</v>
      </c>
      <c r="BN508" s="32">
        <f t="shared" si="223"/>
        <v>1</v>
      </c>
    </row>
    <row r="509" spans="1:66" x14ac:dyDescent="0.2">
      <c r="A509" s="323"/>
      <c r="B509" s="530"/>
      <c r="C509" s="247"/>
      <c r="D509" s="247" t="str">
        <f t="shared" si="213"/>
        <v/>
      </c>
      <c r="E509" s="320" t="str">
        <f t="shared" si="214"/>
        <v>&lt; Error</v>
      </c>
      <c r="F509" s="120">
        <f t="shared" si="196"/>
        <v>0</v>
      </c>
      <c r="G509" s="118">
        <f t="shared" si="197"/>
        <v>497</v>
      </c>
      <c r="H509" s="117"/>
      <c r="I509" s="292"/>
      <c r="J509" s="87"/>
      <c r="K509" s="294"/>
      <c r="L509" s="293"/>
      <c r="M509" s="40"/>
      <c r="N509" s="77"/>
      <c r="O509" s="295"/>
      <c r="P509" s="88"/>
      <c r="Q509" s="88"/>
      <c r="R509" s="104"/>
      <c r="S509" s="730"/>
      <c r="T509" s="88"/>
      <c r="U509" s="88"/>
      <c r="V509" s="88"/>
      <c r="W509" s="89"/>
      <c r="X509" s="87"/>
      <c r="Y509" s="77"/>
      <c r="Z509" s="90"/>
      <c r="AA509" s="96">
        <f t="shared" si="201"/>
        <v>497</v>
      </c>
      <c r="AB509" s="505">
        <f t="shared" si="215"/>
        <v>0</v>
      </c>
      <c r="AC509" s="500">
        <f t="shared" si="202"/>
        <v>0</v>
      </c>
      <c r="AD509" s="159">
        <f t="shared" si="198"/>
        <v>0</v>
      </c>
      <c r="AE509" s="8"/>
      <c r="AF509" s="870" t="str">
        <f t="shared" si="203"/>
        <v xml:space="preserve"> </v>
      </c>
      <c r="AG509" s="32">
        <f t="shared" si="204"/>
        <v>0</v>
      </c>
      <c r="AH509" s="32">
        <f t="shared" si="205"/>
        <v>0</v>
      </c>
      <c r="AR509" s="32">
        <f t="shared" si="206"/>
        <v>0</v>
      </c>
      <c r="AS509" s="32">
        <f t="shared" si="207"/>
        <v>0</v>
      </c>
      <c r="AT509" s="32">
        <f t="shared" si="208"/>
        <v>0</v>
      </c>
      <c r="AU509" s="32">
        <f t="shared" si="209"/>
        <v>0</v>
      </c>
      <c r="AX509" s="254">
        <f t="shared" si="210"/>
        <v>0</v>
      </c>
      <c r="AY509" s="254">
        <f t="shared" si="211"/>
        <v>0</v>
      </c>
      <c r="AZ509" s="32">
        <f t="shared" si="199"/>
        <v>0</v>
      </c>
      <c r="BB509" s="32">
        <f t="shared" si="216"/>
        <v>0</v>
      </c>
      <c r="BC509" s="341">
        <f t="shared" si="217"/>
        <v>0</v>
      </c>
      <c r="BD509" s="95">
        <f t="shared" si="212"/>
        <v>0</v>
      </c>
      <c r="BE509" s="95">
        <f t="shared" si="218"/>
        <v>0</v>
      </c>
      <c r="BF509" s="718">
        <f t="shared" si="200"/>
        <v>0</v>
      </c>
      <c r="BG509" s="79"/>
      <c r="BH509" s="9"/>
      <c r="BJ509" s="32">
        <f t="shared" si="219"/>
        <v>0</v>
      </c>
      <c r="BK509" s="32">
        <f t="shared" si="220"/>
        <v>1</v>
      </c>
      <c r="BL509" s="32">
        <f t="shared" si="221"/>
        <v>0</v>
      </c>
      <c r="BM509" s="32">
        <f t="shared" si="222"/>
        <v>0</v>
      </c>
      <c r="BN509" s="32">
        <f t="shared" si="223"/>
        <v>1</v>
      </c>
    </row>
    <row r="510" spans="1:66" x14ac:dyDescent="0.2">
      <c r="A510" s="323"/>
      <c r="B510" s="530"/>
      <c r="C510" s="247"/>
      <c r="D510" s="247" t="str">
        <f t="shared" si="213"/>
        <v/>
      </c>
      <c r="E510" s="320" t="str">
        <f t="shared" si="214"/>
        <v>&lt; Error</v>
      </c>
      <c r="F510" s="120">
        <f t="shared" si="196"/>
        <v>0</v>
      </c>
      <c r="G510" s="118">
        <f t="shared" si="197"/>
        <v>498</v>
      </c>
      <c r="H510" s="117"/>
      <c r="I510" s="292"/>
      <c r="J510" s="87"/>
      <c r="K510" s="294"/>
      <c r="L510" s="293"/>
      <c r="M510" s="40"/>
      <c r="N510" s="77"/>
      <c r="O510" s="295"/>
      <c r="P510" s="88"/>
      <c r="Q510" s="88"/>
      <c r="R510" s="104"/>
      <c r="S510" s="730"/>
      <c r="T510" s="88"/>
      <c r="U510" s="88"/>
      <c r="V510" s="88"/>
      <c r="W510" s="89"/>
      <c r="X510" s="87"/>
      <c r="Y510" s="77"/>
      <c r="Z510" s="90"/>
      <c r="AA510" s="96">
        <f t="shared" si="201"/>
        <v>498</v>
      </c>
      <c r="AB510" s="505">
        <f t="shared" si="215"/>
        <v>0</v>
      </c>
      <c r="AC510" s="500">
        <f t="shared" si="202"/>
        <v>0</v>
      </c>
      <c r="AD510" s="159">
        <f t="shared" si="198"/>
        <v>0</v>
      </c>
      <c r="AE510" s="8"/>
      <c r="AF510" s="870" t="str">
        <f t="shared" si="203"/>
        <v xml:space="preserve"> </v>
      </c>
      <c r="AG510" s="32">
        <f t="shared" si="204"/>
        <v>0</v>
      </c>
      <c r="AH510" s="32">
        <f t="shared" si="205"/>
        <v>0</v>
      </c>
      <c r="AR510" s="32">
        <f t="shared" si="206"/>
        <v>0</v>
      </c>
      <c r="AS510" s="32">
        <f t="shared" si="207"/>
        <v>0</v>
      </c>
      <c r="AT510" s="32">
        <f t="shared" si="208"/>
        <v>0</v>
      </c>
      <c r="AU510" s="32">
        <f t="shared" si="209"/>
        <v>0</v>
      </c>
      <c r="AX510" s="254">
        <f t="shared" si="210"/>
        <v>0</v>
      </c>
      <c r="AY510" s="254">
        <f t="shared" si="211"/>
        <v>0</v>
      </c>
      <c r="AZ510" s="32">
        <f t="shared" si="199"/>
        <v>0</v>
      </c>
      <c r="BB510" s="32">
        <f t="shared" si="216"/>
        <v>0</v>
      </c>
      <c r="BC510" s="341">
        <f t="shared" si="217"/>
        <v>0</v>
      </c>
      <c r="BD510" s="95">
        <f t="shared" si="212"/>
        <v>0</v>
      </c>
      <c r="BE510" s="95">
        <f t="shared" si="218"/>
        <v>0</v>
      </c>
      <c r="BF510" s="718">
        <f t="shared" si="200"/>
        <v>0</v>
      </c>
      <c r="BG510" s="79"/>
      <c r="BH510" s="9"/>
      <c r="BJ510" s="32">
        <f t="shared" si="219"/>
        <v>0</v>
      </c>
      <c r="BK510" s="32">
        <f t="shared" si="220"/>
        <v>1</v>
      </c>
      <c r="BL510" s="32">
        <f t="shared" si="221"/>
        <v>0</v>
      </c>
      <c r="BM510" s="32">
        <f t="shared" si="222"/>
        <v>0</v>
      </c>
      <c r="BN510" s="32">
        <f t="shared" si="223"/>
        <v>1</v>
      </c>
    </row>
    <row r="511" spans="1:66" x14ac:dyDescent="0.2">
      <c r="A511" s="323"/>
      <c r="B511" s="530"/>
      <c r="C511" s="247"/>
      <c r="D511" s="247" t="str">
        <f t="shared" si="213"/>
        <v/>
      </c>
      <c r="E511" s="320" t="str">
        <f t="shared" si="214"/>
        <v>&lt; Error</v>
      </c>
      <c r="F511" s="120">
        <f t="shared" si="196"/>
        <v>0</v>
      </c>
      <c r="G511" s="118">
        <f t="shared" si="197"/>
        <v>499</v>
      </c>
      <c r="H511" s="117"/>
      <c r="I511" s="292"/>
      <c r="J511" s="87"/>
      <c r="K511" s="294"/>
      <c r="L511" s="293"/>
      <c r="M511" s="40"/>
      <c r="N511" s="77"/>
      <c r="O511" s="295"/>
      <c r="P511" s="88"/>
      <c r="Q511" s="88"/>
      <c r="R511" s="104"/>
      <c r="S511" s="730"/>
      <c r="T511" s="88"/>
      <c r="U511" s="88"/>
      <c r="V511" s="88"/>
      <c r="W511" s="89"/>
      <c r="X511" s="87"/>
      <c r="Y511" s="77"/>
      <c r="Z511" s="90"/>
      <c r="AA511" s="96">
        <f t="shared" si="201"/>
        <v>499</v>
      </c>
      <c r="AB511" s="505">
        <f t="shared" si="215"/>
        <v>0</v>
      </c>
      <c r="AC511" s="500">
        <f t="shared" si="202"/>
        <v>0</v>
      </c>
      <c r="AD511" s="159">
        <f t="shared" si="198"/>
        <v>0</v>
      </c>
      <c r="AE511" s="8"/>
      <c r="AF511" s="870" t="str">
        <f t="shared" si="203"/>
        <v xml:space="preserve"> </v>
      </c>
      <c r="AG511" s="32">
        <f t="shared" si="204"/>
        <v>0</v>
      </c>
      <c r="AH511" s="32">
        <f t="shared" si="205"/>
        <v>0</v>
      </c>
      <c r="AR511" s="32">
        <f t="shared" si="206"/>
        <v>0</v>
      </c>
      <c r="AS511" s="32">
        <f t="shared" si="207"/>
        <v>0</v>
      </c>
      <c r="AT511" s="32">
        <f t="shared" si="208"/>
        <v>0</v>
      </c>
      <c r="AU511" s="32">
        <f t="shared" si="209"/>
        <v>0</v>
      </c>
      <c r="AX511" s="254">
        <f t="shared" si="210"/>
        <v>0</v>
      </c>
      <c r="AY511" s="254">
        <f t="shared" si="211"/>
        <v>0</v>
      </c>
      <c r="AZ511" s="32">
        <f t="shared" si="199"/>
        <v>0</v>
      </c>
      <c r="BB511" s="32">
        <f t="shared" si="216"/>
        <v>0</v>
      </c>
      <c r="BC511" s="341">
        <f t="shared" si="217"/>
        <v>0</v>
      </c>
      <c r="BD511" s="95">
        <f t="shared" si="212"/>
        <v>0</v>
      </c>
      <c r="BE511" s="95">
        <f t="shared" si="218"/>
        <v>0</v>
      </c>
      <c r="BF511" s="718">
        <f t="shared" si="200"/>
        <v>0</v>
      </c>
      <c r="BG511" s="79"/>
      <c r="BH511" s="9"/>
      <c r="BJ511" s="32">
        <f t="shared" si="219"/>
        <v>0</v>
      </c>
      <c r="BK511" s="32">
        <f t="shared" si="220"/>
        <v>1</v>
      </c>
      <c r="BL511" s="32">
        <f t="shared" si="221"/>
        <v>0</v>
      </c>
      <c r="BM511" s="32">
        <f t="shared" si="222"/>
        <v>0</v>
      </c>
      <c r="BN511" s="32">
        <f t="shared" si="223"/>
        <v>1</v>
      </c>
    </row>
    <row r="512" spans="1:66" x14ac:dyDescent="0.2">
      <c r="A512" s="323"/>
      <c r="B512" s="530"/>
      <c r="C512" s="247"/>
      <c r="D512" s="247" t="str">
        <f t="shared" si="213"/>
        <v/>
      </c>
      <c r="E512" s="320" t="str">
        <f t="shared" si="214"/>
        <v>&lt; Error</v>
      </c>
      <c r="F512" s="120">
        <f t="shared" si="196"/>
        <v>0</v>
      </c>
      <c r="G512" s="118">
        <f t="shared" si="197"/>
        <v>500</v>
      </c>
      <c r="H512" s="117"/>
      <c r="I512" s="292"/>
      <c r="J512" s="87"/>
      <c r="K512" s="294"/>
      <c r="L512" s="293"/>
      <c r="M512" s="40"/>
      <c r="N512" s="77"/>
      <c r="O512" s="295"/>
      <c r="P512" s="88"/>
      <c r="Q512" s="88"/>
      <c r="R512" s="104"/>
      <c r="S512" s="730"/>
      <c r="T512" s="88"/>
      <c r="U512" s="88"/>
      <c r="V512" s="88"/>
      <c r="W512" s="89"/>
      <c r="X512" s="87"/>
      <c r="Y512" s="77"/>
      <c r="Z512" s="90"/>
      <c r="AA512" s="96">
        <f t="shared" si="201"/>
        <v>500</v>
      </c>
      <c r="AB512" s="505">
        <f t="shared" si="215"/>
        <v>0</v>
      </c>
      <c r="AC512" s="500">
        <f t="shared" si="202"/>
        <v>0</v>
      </c>
      <c r="AD512" s="159">
        <f t="shared" si="198"/>
        <v>0</v>
      </c>
      <c r="AE512" s="8"/>
      <c r="AF512" s="870" t="str">
        <f t="shared" si="203"/>
        <v xml:space="preserve"> </v>
      </c>
      <c r="AG512" s="32">
        <f t="shared" si="204"/>
        <v>0</v>
      </c>
      <c r="AH512" s="32">
        <f t="shared" si="205"/>
        <v>0</v>
      </c>
      <c r="AR512" s="32">
        <f t="shared" si="206"/>
        <v>0</v>
      </c>
      <c r="AS512" s="32">
        <f t="shared" si="207"/>
        <v>0</v>
      </c>
      <c r="AT512" s="32">
        <f t="shared" si="208"/>
        <v>0</v>
      </c>
      <c r="AU512" s="32">
        <f t="shared" si="209"/>
        <v>0</v>
      </c>
      <c r="AX512" s="254">
        <f t="shared" si="210"/>
        <v>0</v>
      </c>
      <c r="AY512" s="254">
        <f t="shared" si="211"/>
        <v>0</v>
      </c>
      <c r="AZ512" s="32">
        <f t="shared" si="199"/>
        <v>0</v>
      </c>
      <c r="BB512" s="32">
        <f t="shared" si="216"/>
        <v>0</v>
      </c>
      <c r="BC512" s="341">
        <f t="shared" si="217"/>
        <v>0</v>
      </c>
      <c r="BD512" s="95">
        <f t="shared" si="212"/>
        <v>0</v>
      </c>
      <c r="BE512" s="95">
        <f t="shared" si="218"/>
        <v>0</v>
      </c>
      <c r="BF512" s="718">
        <f t="shared" si="200"/>
        <v>0</v>
      </c>
      <c r="BG512" s="79"/>
      <c r="BH512" s="9"/>
      <c r="BJ512" s="32">
        <f t="shared" si="219"/>
        <v>0</v>
      </c>
      <c r="BK512" s="32">
        <f t="shared" si="220"/>
        <v>1</v>
      </c>
      <c r="BL512" s="32">
        <f t="shared" si="221"/>
        <v>0</v>
      </c>
      <c r="BM512" s="32">
        <f t="shared" si="222"/>
        <v>0</v>
      </c>
      <c r="BN512" s="32">
        <f t="shared" si="223"/>
        <v>1</v>
      </c>
    </row>
    <row r="513" spans="1:66" x14ac:dyDescent="0.2">
      <c r="A513" s="323"/>
      <c r="B513" s="530"/>
      <c r="C513" s="247"/>
      <c r="D513" s="247" t="str">
        <f t="shared" si="213"/>
        <v/>
      </c>
      <c r="E513" s="320" t="str">
        <f t="shared" si="214"/>
        <v>&lt; Error</v>
      </c>
      <c r="F513" s="120">
        <f t="shared" si="196"/>
        <v>0</v>
      </c>
      <c r="G513" s="118">
        <f t="shared" si="197"/>
        <v>501</v>
      </c>
      <c r="H513" s="117"/>
      <c r="I513" s="292"/>
      <c r="J513" s="87"/>
      <c r="K513" s="294"/>
      <c r="L513" s="293"/>
      <c r="M513" s="40"/>
      <c r="N513" s="77"/>
      <c r="O513" s="295"/>
      <c r="P513" s="88"/>
      <c r="Q513" s="88"/>
      <c r="R513" s="104"/>
      <c r="S513" s="730"/>
      <c r="T513" s="88"/>
      <c r="U513" s="88"/>
      <c r="V513" s="88"/>
      <c r="W513" s="89"/>
      <c r="X513" s="87"/>
      <c r="Y513" s="77"/>
      <c r="Z513" s="90"/>
      <c r="AA513" s="96">
        <f t="shared" si="201"/>
        <v>501</v>
      </c>
      <c r="AB513" s="505">
        <f t="shared" si="215"/>
        <v>0</v>
      </c>
      <c r="AC513" s="500">
        <f t="shared" si="202"/>
        <v>0</v>
      </c>
      <c r="AD513" s="159">
        <f t="shared" si="198"/>
        <v>0</v>
      </c>
      <c r="AE513" s="8"/>
      <c r="AF513" s="870" t="str">
        <f t="shared" si="203"/>
        <v xml:space="preserve"> </v>
      </c>
      <c r="AG513" s="32">
        <f t="shared" si="204"/>
        <v>0</v>
      </c>
      <c r="AH513" s="32">
        <f t="shared" si="205"/>
        <v>0</v>
      </c>
      <c r="AR513" s="32">
        <f t="shared" si="206"/>
        <v>0</v>
      </c>
      <c r="AS513" s="32">
        <f t="shared" si="207"/>
        <v>0</v>
      </c>
      <c r="AT513" s="32">
        <f t="shared" si="208"/>
        <v>0</v>
      </c>
      <c r="AU513" s="32">
        <f t="shared" si="209"/>
        <v>0</v>
      </c>
      <c r="AX513" s="254">
        <f t="shared" si="210"/>
        <v>0</v>
      </c>
      <c r="AY513" s="254">
        <f t="shared" si="211"/>
        <v>0</v>
      </c>
      <c r="AZ513" s="32">
        <f t="shared" si="199"/>
        <v>0</v>
      </c>
      <c r="BB513" s="32">
        <f t="shared" si="216"/>
        <v>0</v>
      </c>
      <c r="BC513" s="341">
        <f t="shared" si="217"/>
        <v>0</v>
      </c>
      <c r="BD513" s="95">
        <f t="shared" si="212"/>
        <v>0</v>
      </c>
      <c r="BE513" s="95">
        <f t="shared" si="218"/>
        <v>0</v>
      </c>
      <c r="BF513" s="718">
        <f t="shared" si="200"/>
        <v>0</v>
      </c>
      <c r="BG513" s="79"/>
      <c r="BH513" s="9"/>
      <c r="BJ513" s="32">
        <f t="shared" si="219"/>
        <v>0</v>
      </c>
      <c r="BK513" s="32">
        <f t="shared" si="220"/>
        <v>1</v>
      </c>
      <c r="BL513" s="32">
        <f t="shared" si="221"/>
        <v>0</v>
      </c>
      <c r="BM513" s="32">
        <f t="shared" si="222"/>
        <v>0</v>
      </c>
      <c r="BN513" s="32">
        <f t="shared" si="223"/>
        <v>1</v>
      </c>
    </row>
    <row r="514" spans="1:66" x14ac:dyDescent="0.2">
      <c r="A514" s="323"/>
      <c r="B514" s="530"/>
      <c r="C514" s="247"/>
      <c r="D514" s="247" t="str">
        <f t="shared" si="213"/>
        <v/>
      </c>
      <c r="E514" s="320" t="str">
        <f t="shared" si="214"/>
        <v>&lt; Error</v>
      </c>
      <c r="F514" s="120">
        <f t="shared" si="196"/>
        <v>0</v>
      </c>
      <c r="G514" s="118">
        <f t="shared" si="197"/>
        <v>502</v>
      </c>
      <c r="H514" s="117"/>
      <c r="I514" s="292"/>
      <c r="J514" s="87"/>
      <c r="K514" s="294"/>
      <c r="L514" s="293"/>
      <c r="M514" s="40"/>
      <c r="N514" s="77"/>
      <c r="O514" s="295"/>
      <c r="P514" s="88"/>
      <c r="Q514" s="88"/>
      <c r="R514" s="104"/>
      <c r="S514" s="730"/>
      <c r="T514" s="88"/>
      <c r="U514" s="88"/>
      <c r="V514" s="88"/>
      <c r="W514" s="89"/>
      <c r="X514" s="87"/>
      <c r="Y514" s="77"/>
      <c r="Z514" s="90"/>
      <c r="AA514" s="96">
        <f t="shared" si="201"/>
        <v>502</v>
      </c>
      <c r="AB514" s="505">
        <f t="shared" si="215"/>
        <v>0</v>
      </c>
      <c r="AC514" s="500">
        <f t="shared" si="202"/>
        <v>0</v>
      </c>
      <c r="AD514" s="159">
        <f t="shared" si="198"/>
        <v>0</v>
      </c>
      <c r="AE514" s="8"/>
      <c r="AF514" s="870" t="str">
        <f t="shared" si="203"/>
        <v xml:space="preserve"> </v>
      </c>
      <c r="AG514" s="32">
        <f t="shared" si="204"/>
        <v>0</v>
      </c>
      <c r="AH514" s="32">
        <f t="shared" si="205"/>
        <v>0</v>
      </c>
      <c r="AR514" s="32">
        <f t="shared" si="206"/>
        <v>0</v>
      </c>
      <c r="AS514" s="32">
        <f t="shared" si="207"/>
        <v>0</v>
      </c>
      <c r="AT514" s="32">
        <f t="shared" si="208"/>
        <v>0</v>
      </c>
      <c r="AU514" s="32">
        <f t="shared" si="209"/>
        <v>0</v>
      </c>
      <c r="AX514" s="254">
        <f t="shared" si="210"/>
        <v>0</v>
      </c>
      <c r="AY514" s="254">
        <f t="shared" si="211"/>
        <v>0</v>
      </c>
      <c r="AZ514" s="32">
        <f t="shared" si="199"/>
        <v>0</v>
      </c>
      <c r="BB514" s="32">
        <f t="shared" si="216"/>
        <v>0</v>
      </c>
      <c r="BC514" s="341">
        <f t="shared" si="217"/>
        <v>0</v>
      </c>
      <c r="BD514" s="95">
        <f t="shared" si="212"/>
        <v>0</v>
      </c>
      <c r="BE514" s="95">
        <f t="shared" si="218"/>
        <v>0</v>
      </c>
      <c r="BF514" s="718">
        <f t="shared" si="200"/>
        <v>0</v>
      </c>
      <c r="BG514" s="79"/>
      <c r="BH514" s="9"/>
      <c r="BJ514" s="32">
        <f t="shared" si="219"/>
        <v>0</v>
      </c>
      <c r="BK514" s="32">
        <f t="shared" si="220"/>
        <v>1</v>
      </c>
      <c r="BL514" s="32">
        <f t="shared" si="221"/>
        <v>0</v>
      </c>
      <c r="BM514" s="32">
        <f t="shared" si="222"/>
        <v>0</v>
      </c>
      <c r="BN514" s="32">
        <f t="shared" si="223"/>
        <v>1</v>
      </c>
    </row>
    <row r="515" spans="1:66" x14ac:dyDescent="0.2">
      <c r="A515" s="323"/>
      <c r="B515" s="530"/>
      <c r="C515" s="247"/>
      <c r="D515" s="247" t="str">
        <f t="shared" si="213"/>
        <v/>
      </c>
      <c r="E515" s="320" t="str">
        <f t="shared" si="214"/>
        <v>&lt; Error</v>
      </c>
      <c r="F515" s="120">
        <f t="shared" si="196"/>
        <v>0</v>
      </c>
      <c r="G515" s="118">
        <f t="shared" si="197"/>
        <v>503</v>
      </c>
      <c r="H515" s="117"/>
      <c r="I515" s="292"/>
      <c r="J515" s="87"/>
      <c r="K515" s="294"/>
      <c r="L515" s="293"/>
      <c r="M515" s="40"/>
      <c r="N515" s="77"/>
      <c r="O515" s="295"/>
      <c r="P515" s="88"/>
      <c r="Q515" s="88"/>
      <c r="R515" s="104"/>
      <c r="S515" s="730"/>
      <c r="T515" s="88"/>
      <c r="U515" s="88"/>
      <c r="V515" s="88"/>
      <c r="W515" s="89"/>
      <c r="X515" s="87"/>
      <c r="Y515" s="77"/>
      <c r="Z515" s="90"/>
      <c r="AA515" s="96">
        <f t="shared" si="201"/>
        <v>503</v>
      </c>
      <c r="AB515" s="505">
        <f t="shared" si="215"/>
        <v>0</v>
      </c>
      <c r="AC515" s="500">
        <f t="shared" si="202"/>
        <v>0</v>
      </c>
      <c r="AD515" s="159">
        <f t="shared" si="198"/>
        <v>0</v>
      </c>
      <c r="AE515" s="8"/>
      <c r="AF515" s="870" t="str">
        <f t="shared" si="203"/>
        <v xml:space="preserve"> </v>
      </c>
      <c r="AG515" s="32">
        <f t="shared" si="204"/>
        <v>0</v>
      </c>
      <c r="AH515" s="32">
        <f t="shared" si="205"/>
        <v>0</v>
      </c>
      <c r="AR515" s="32">
        <f t="shared" si="206"/>
        <v>0</v>
      </c>
      <c r="AS515" s="32">
        <f t="shared" si="207"/>
        <v>0</v>
      </c>
      <c r="AT515" s="32">
        <f t="shared" si="208"/>
        <v>0</v>
      </c>
      <c r="AU515" s="32">
        <f t="shared" si="209"/>
        <v>0</v>
      </c>
      <c r="AX515" s="254">
        <f t="shared" si="210"/>
        <v>0</v>
      </c>
      <c r="AY515" s="254">
        <f t="shared" si="211"/>
        <v>0</v>
      </c>
      <c r="AZ515" s="32">
        <f t="shared" si="199"/>
        <v>0</v>
      </c>
      <c r="BB515" s="32">
        <f t="shared" si="216"/>
        <v>0</v>
      </c>
      <c r="BC515" s="341">
        <f t="shared" si="217"/>
        <v>0</v>
      </c>
      <c r="BD515" s="95">
        <f t="shared" si="212"/>
        <v>0</v>
      </c>
      <c r="BE515" s="95">
        <f t="shared" si="218"/>
        <v>0</v>
      </c>
      <c r="BF515" s="718">
        <f t="shared" si="200"/>
        <v>0</v>
      </c>
      <c r="BG515" s="79"/>
      <c r="BH515" s="9"/>
      <c r="BJ515" s="32">
        <f t="shared" si="219"/>
        <v>0</v>
      </c>
      <c r="BK515" s="32">
        <f t="shared" si="220"/>
        <v>1</v>
      </c>
      <c r="BL515" s="32">
        <f t="shared" si="221"/>
        <v>0</v>
      </c>
      <c r="BM515" s="32">
        <f t="shared" si="222"/>
        <v>0</v>
      </c>
      <c r="BN515" s="32">
        <f t="shared" si="223"/>
        <v>1</v>
      </c>
    </row>
    <row r="516" spans="1:66" x14ac:dyDescent="0.2">
      <c r="A516" s="323"/>
      <c r="B516" s="530"/>
      <c r="C516" s="247"/>
      <c r="D516" s="247" t="str">
        <f t="shared" si="213"/>
        <v/>
      </c>
      <c r="E516" s="320" t="str">
        <f t="shared" si="214"/>
        <v>&lt; Error</v>
      </c>
      <c r="F516" s="120">
        <f t="shared" si="196"/>
        <v>0</v>
      </c>
      <c r="G516" s="118">
        <f t="shared" si="197"/>
        <v>504</v>
      </c>
      <c r="H516" s="117"/>
      <c r="I516" s="292"/>
      <c r="J516" s="87"/>
      <c r="K516" s="294"/>
      <c r="L516" s="293"/>
      <c r="M516" s="40"/>
      <c r="N516" s="77"/>
      <c r="O516" s="295"/>
      <c r="P516" s="88"/>
      <c r="Q516" s="88"/>
      <c r="R516" s="104"/>
      <c r="S516" s="730"/>
      <c r="T516" s="88"/>
      <c r="U516" s="88"/>
      <c r="V516" s="88"/>
      <c r="W516" s="89"/>
      <c r="X516" s="87"/>
      <c r="Y516" s="77"/>
      <c r="Z516" s="90"/>
      <c r="AA516" s="96">
        <f t="shared" si="201"/>
        <v>504</v>
      </c>
      <c r="AB516" s="505">
        <f t="shared" si="215"/>
        <v>0</v>
      </c>
      <c r="AC516" s="500">
        <f t="shared" si="202"/>
        <v>0</v>
      </c>
      <c r="AD516" s="159">
        <f t="shared" si="198"/>
        <v>0</v>
      </c>
      <c r="AE516" s="8"/>
      <c r="AF516" s="870" t="str">
        <f t="shared" si="203"/>
        <v xml:space="preserve"> </v>
      </c>
      <c r="AG516" s="32">
        <f t="shared" si="204"/>
        <v>0</v>
      </c>
      <c r="AH516" s="32">
        <f t="shared" si="205"/>
        <v>0</v>
      </c>
      <c r="AR516" s="32">
        <f t="shared" si="206"/>
        <v>0</v>
      </c>
      <c r="AS516" s="32">
        <f t="shared" si="207"/>
        <v>0</v>
      </c>
      <c r="AT516" s="32">
        <f t="shared" si="208"/>
        <v>0</v>
      </c>
      <c r="AU516" s="32">
        <f t="shared" si="209"/>
        <v>0</v>
      </c>
      <c r="AX516" s="254">
        <f t="shared" si="210"/>
        <v>0</v>
      </c>
      <c r="AY516" s="254">
        <f t="shared" si="211"/>
        <v>0</v>
      </c>
      <c r="AZ516" s="32">
        <f t="shared" si="199"/>
        <v>0</v>
      </c>
      <c r="BB516" s="32">
        <f t="shared" si="216"/>
        <v>0</v>
      </c>
      <c r="BC516" s="341">
        <f t="shared" si="217"/>
        <v>0</v>
      </c>
      <c r="BD516" s="95">
        <f t="shared" si="212"/>
        <v>0</v>
      </c>
      <c r="BE516" s="95">
        <f t="shared" si="218"/>
        <v>0</v>
      </c>
      <c r="BF516" s="718">
        <f t="shared" si="200"/>
        <v>0</v>
      </c>
      <c r="BG516" s="79"/>
      <c r="BH516" s="9"/>
      <c r="BJ516" s="32">
        <f t="shared" si="219"/>
        <v>0</v>
      </c>
      <c r="BK516" s="32">
        <f t="shared" si="220"/>
        <v>1</v>
      </c>
      <c r="BL516" s="32">
        <f t="shared" si="221"/>
        <v>0</v>
      </c>
      <c r="BM516" s="32">
        <f t="shared" si="222"/>
        <v>0</v>
      </c>
      <c r="BN516" s="32">
        <f t="shared" si="223"/>
        <v>1</v>
      </c>
    </row>
    <row r="517" spans="1:66" x14ac:dyDescent="0.2">
      <c r="A517" s="323"/>
      <c r="B517" s="530"/>
      <c r="C517" s="247"/>
      <c r="D517" s="247" t="str">
        <f t="shared" si="213"/>
        <v/>
      </c>
      <c r="E517" s="320" t="str">
        <f t="shared" si="214"/>
        <v>&lt; Error</v>
      </c>
      <c r="F517" s="120">
        <f t="shared" si="196"/>
        <v>0</v>
      </c>
      <c r="G517" s="118">
        <f t="shared" si="197"/>
        <v>505</v>
      </c>
      <c r="H517" s="117"/>
      <c r="I517" s="292"/>
      <c r="J517" s="87"/>
      <c r="K517" s="294"/>
      <c r="L517" s="293"/>
      <c r="M517" s="40"/>
      <c r="N517" s="77"/>
      <c r="O517" s="295"/>
      <c r="P517" s="88"/>
      <c r="Q517" s="88"/>
      <c r="R517" s="104"/>
      <c r="S517" s="730"/>
      <c r="T517" s="88"/>
      <c r="U517" s="88"/>
      <c r="V517" s="88"/>
      <c r="W517" s="89"/>
      <c r="X517" s="87"/>
      <c r="Y517" s="77"/>
      <c r="Z517" s="90"/>
      <c r="AA517" s="96">
        <f t="shared" si="201"/>
        <v>505</v>
      </c>
      <c r="AB517" s="505">
        <f t="shared" si="215"/>
        <v>0</v>
      </c>
      <c r="AC517" s="500">
        <f t="shared" si="202"/>
        <v>0</v>
      </c>
      <c r="AD517" s="159">
        <f t="shared" si="198"/>
        <v>0</v>
      </c>
      <c r="AE517" s="8"/>
      <c r="AF517" s="870" t="str">
        <f t="shared" si="203"/>
        <v xml:space="preserve"> </v>
      </c>
      <c r="AG517" s="32">
        <f t="shared" si="204"/>
        <v>0</v>
      </c>
      <c r="AH517" s="32">
        <f t="shared" si="205"/>
        <v>0</v>
      </c>
      <c r="AR517" s="32">
        <f t="shared" si="206"/>
        <v>0</v>
      </c>
      <c r="AS517" s="32">
        <f t="shared" si="207"/>
        <v>0</v>
      </c>
      <c r="AT517" s="32">
        <f t="shared" si="208"/>
        <v>0</v>
      </c>
      <c r="AU517" s="32">
        <f t="shared" si="209"/>
        <v>0</v>
      </c>
      <c r="AX517" s="254">
        <f t="shared" si="210"/>
        <v>0</v>
      </c>
      <c r="AY517" s="254">
        <f t="shared" si="211"/>
        <v>0</v>
      </c>
      <c r="AZ517" s="32">
        <f t="shared" si="199"/>
        <v>0</v>
      </c>
      <c r="BB517" s="32">
        <f t="shared" si="216"/>
        <v>0</v>
      </c>
      <c r="BC517" s="341">
        <f t="shared" si="217"/>
        <v>0</v>
      </c>
      <c r="BD517" s="95">
        <f t="shared" si="212"/>
        <v>0</v>
      </c>
      <c r="BE517" s="95">
        <f t="shared" si="218"/>
        <v>0</v>
      </c>
      <c r="BF517" s="718">
        <f t="shared" si="200"/>
        <v>0</v>
      </c>
      <c r="BG517" s="79"/>
      <c r="BH517" s="9"/>
      <c r="BJ517" s="32">
        <f t="shared" si="219"/>
        <v>0</v>
      </c>
      <c r="BK517" s="32">
        <f t="shared" si="220"/>
        <v>1</v>
      </c>
      <c r="BL517" s="32">
        <f t="shared" si="221"/>
        <v>0</v>
      </c>
      <c r="BM517" s="32">
        <f t="shared" si="222"/>
        <v>0</v>
      </c>
      <c r="BN517" s="32">
        <f t="shared" si="223"/>
        <v>1</v>
      </c>
    </row>
    <row r="518" spans="1:66" x14ac:dyDescent="0.2">
      <c r="A518" s="323"/>
      <c r="B518" s="530"/>
      <c r="C518" s="247"/>
      <c r="D518" s="247" t="str">
        <f t="shared" si="213"/>
        <v/>
      </c>
      <c r="E518" s="320" t="str">
        <f t="shared" si="214"/>
        <v>&lt; Error</v>
      </c>
      <c r="F518" s="120">
        <f t="shared" si="196"/>
        <v>0</v>
      </c>
      <c r="G518" s="118">
        <f t="shared" si="197"/>
        <v>506</v>
      </c>
      <c r="H518" s="117"/>
      <c r="I518" s="292"/>
      <c r="J518" s="87"/>
      <c r="K518" s="294"/>
      <c r="L518" s="293"/>
      <c r="M518" s="40"/>
      <c r="N518" s="77"/>
      <c r="O518" s="295"/>
      <c r="P518" s="88"/>
      <c r="Q518" s="88"/>
      <c r="R518" s="104"/>
      <c r="S518" s="730"/>
      <c r="T518" s="88"/>
      <c r="U518" s="88"/>
      <c r="V518" s="88"/>
      <c r="W518" s="89"/>
      <c r="X518" s="87"/>
      <c r="Y518" s="77"/>
      <c r="Z518" s="90"/>
      <c r="AA518" s="96">
        <f t="shared" si="201"/>
        <v>506</v>
      </c>
      <c r="AB518" s="505">
        <f t="shared" si="215"/>
        <v>0</v>
      </c>
      <c r="AC518" s="500">
        <f t="shared" si="202"/>
        <v>0</v>
      </c>
      <c r="AD518" s="159">
        <f t="shared" si="198"/>
        <v>0</v>
      </c>
      <c r="AE518" s="8"/>
      <c r="AF518" s="870" t="str">
        <f t="shared" si="203"/>
        <v xml:space="preserve"> </v>
      </c>
      <c r="AG518" s="32">
        <f t="shared" si="204"/>
        <v>0</v>
      </c>
      <c r="AH518" s="32">
        <f t="shared" si="205"/>
        <v>0</v>
      </c>
      <c r="AR518" s="32">
        <f t="shared" si="206"/>
        <v>0</v>
      </c>
      <c r="AS518" s="32">
        <f t="shared" si="207"/>
        <v>0</v>
      </c>
      <c r="AT518" s="32">
        <f t="shared" si="208"/>
        <v>0</v>
      </c>
      <c r="AU518" s="32">
        <f t="shared" si="209"/>
        <v>0</v>
      </c>
      <c r="AX518" s="254">
        <f t="shared" si="210"/>
        <v>0</v>
      </c>
      <c r="AY518" s="254">
        <f t="shared" si="211"/>
        <v>0</v>
      </c>
      <c r="AZ518" s="32">
        <f t="shared" si="199"/>
        <v>0</v>
      </c>
      <c r="BB518" s="32">
        <f t="shared" si="216"/>
        <v>0</v>
      </c>
      <c r="BC518" s="341">
        <f t="shared" si="217"/>
        <v>0</v>
      </c>
      <c r="BD518" s="95">
        <f t="shared" si="212"/>
        <v>0</v>
      </c>
      <c r="BE518" s="95">
        <f t="shared" si="218"/>
        <v>0</v>
      </c>
      <c r="BF518" s="718">
        <f t="shared" si="200"/>
        <v>0</v>
      </c>
      <c r="BG518" s="79"/>
      <c r="BH518" s="9"/>
      <c r="BJ518" s="32">
        <f t="shared" si="219"/>
        <v>0</v>
      </c>
      <c r="BK518" s="32">
        <f t="shared" si="220"/>
        <v>1</v>
      </c>
      <c r="BL518" s="32">
        <f t="shared" si="221"/>
        <v>0</v>
      </c>
      <c r="BM518" s="32">
        <f t="shared" si="222"/>
        <v>0</v>
      </c>
      <c r="BN518" s="32">
        <f t="shared" si="223"/>
        <v>1</v>
      </c>
    </row>
    <row r="519" spans="1:66" x14ac:dyDescent="0.2">
      <c r="A519" s="323"/>
      <c r="B519" s="530"/>
      <c r="C519" s="247"/>
      <c r="D519" s="247" t="str">
        <f t="shared" si="213"/>
        <v/>
      </c>
      <c r="E519" s="320" t="str">
        <f t="shared" si="214"/>
        <v>&lt; Error</v>
      </c>
      <c r="F519" s="120">
        <f t="shared" si="196"/>
        <v>0</v>
      </c>
      <c r="G519" s="118">
        <f t="shared" si="197"/>
        <v>507</v>
      </c>
      <c r="H519" s="117"/>
      <c r="I519" s="292"/>
      <c r="J519" s="87"/>
      <c r="K519" s="294"/>
      <c r="L519" s="293"/>
      <c r="M519" s="40"/>
      <c r="N519" s="77"/>
      <c r="O519" s="295"/>
      <c r="P519" s="88"/>
      <c r="Q519" s="88"/>
      <c r="R519" s="104"/>
      <c r="S519" s="730"/>
      <c r="T519" s="88"/>
      <c r="U519" s="88"/>
      <c r="V519" s="88"/>
      <c r="W519" s="89"/>
      <c r="X519" s="87"/>
      <c r="Y519" s="77"/>
      <c r="Z519" s="90"/>
      <c r="AA519" s="96">
        <f t="shared" si="201"/>
        <v>507</v>
      </c>
      <c r="AB519" s="505">
        <f t="shared" si="215"/>
        <v>0</v>
      </c>
      <c r="AC519" s="500">
        <f t="shared" si="202"/>
        <v>0</v>
      </c>
      <c r="AD519" s="159">
        <f t="shared" si="198"/>
        <v>0</v>
      </c>
      <c r="AE519" s="8"/>
      <c r="AF519" s="870" t="str">
        <f t="shared" si="203"/>
        <v xml:space="preserve"> </v>
      </c>
      <c r="AG519" s="32">
        <f t="shared" si="204"/>
        <v>0</v>
      </c>
      <c r="AH519" s="32">
        <f t="shared" si="205"/>
        <v>0</v>
      </c>
      <c r="AR519" s="32">
        <f t="shared" si="206"/>
        <v>0</v>
      </c>
      <c r="AS519" s="32">
        <f t="shared" si="207"/>
        <v>0</v>
      </c>
      <c r="AT519" s="32">
        <f t="shared" si="208"/>
        <v>0</v>
      </c>
      <c r="AU519" s="32">
        <f t="shared" si="209"/>
        <v>0</v>
      </c>
      <c r="AX519" s="254">
        <f t="shared" si="210"/>
        <v>0</v>
      </c>
      <c r="AY519" s="254">
        <f t="shared" si="211"/>
        <v>0</v>
      </c>
      <c r="AZ519" s="32">
        <f t="shared" si="199"/>
        <v>0</v>
      </c>
      <c r="BB519" s="32">
        <f t="shared" si="216"/>
        <v>0</v>
      </c>
      <c r="BC519" s="341">
        <f t="shared" si="217"/>
        <v>0</v>
      </c>
      <c r="BD519" s="95">
        <f t="shared" si="212"/>
        <v>0</v>
      </c>
      <c r="BE519" s="95">
        <f t="shared" si="218"/>
        <v>0</v>
      </c>
      <c r="BF519" s="718">
        <f t="shared" si="200"/>
        <v>0</v>
      </c>
      <c r="BG519" s="79"/>
      <c r="BH519" s="9"/>
      <c r="BJ519" s="32">
        <f t="shared" si="219"/>
        <v>0</v>
      </c>
      <c r="BK519" s="32">
        <f t="shared" si="220"/>
        <v>1</v>
      </c>
      <c r="BL519" s="32">
        <f t="shared" si="221"/>
        <v>0</v>
      </c>
      <c r="BM519" s="32">
        <f t="shared" si="222"/>
        <v>0</v>
      </c>
      <c r="BN519" s="32">
        <f t="shared" si="223"/>
        <v>1</v>
      </c>
    </row>
    <row r="520" spans="1:66" x14ac:dyDescent="0.2">
      <c r="A520" s="323"/>
      <c r="B520" s="530"/>
      <c r="C520" s="247"/>
      <c r="D520" s="247" t="str">
        <f t="shared" si="213"/>
        <v/>
      </c>
      <c r="E520" s="320" t="str">
        <f t="shared" si="214"/>
        <v>&lt; Error</v>
      </c>
      <c r="F520" s="120">
        <f t="shared" si="196"/>
        <v>0</v>
      </c>
      <c r="G520" s="118">
        <f t="shared" si="197"/>
        <v>508</v>
      </c>
      <c r="H520" s="117"/>
      <c r="I520" s="292"/>
      <c r="J520" s="87"/>
      <c r="K520" s="294"/>
      <c r="L520" s="293"/>
      <c r="M520" s="40"/>
      <c r="N520" s="77"/>
      <c r="O520" s="295"/>
      <c r="P520" s="88"/>
      <c r="Q520" s="88"/>
      <c r="R520" s="104"/>
      <c r="S520" s="730"/>
      <c r="T520" s="88"/>
      <c r="U520" s="88"/>
      <c r="V520" s="88"/>
      <c r="W520" s="89"/>
      <c r="X520" s="87"/>
      <c r="Y520" s="77"/>
      <c r="Z520" s="90"/>
      <c r="AA520" s="96">
        <f t="shared" si="201"/>
        <v>508</v>
      </c>
      <c r="AB520" s="505">
        <f t="shared" si="215"/>
        <v>0</v>
      </c>
      <c r="AC520" s="500">
        <f t="shared" si="202"/>
        <v>0</v>
      </c>
      <c r="AD520" s="159">
        <f t="shared" si="198"/>
        <v>0</v>
      </c>
      <c r="AE520" s="8"/>
      <c r="AF520" s="870" t="str">
        <f t="shared" si="203"/>
        <v xml:space="preserve"> </v>
      </c>
      <c r="AG520" s="32">
        <f t="shared" si="204"/>
        <v>0</v>
      </c>
      <c r="AH520" s="32">
        <f t="shared" si="205"/>
        <v>0</v>
      </c>
      <c r="AR520" s="32">
        <f t="shared" si="206"/>
        <v>0</v>
      </c>
      <c r="AS520" s="32">
        <f t="shared" si="207"/>
        <v>0</v>
      </c>
      <c r="AT520" s="32">
        <f t="shared" si="208"/>
        <v>0</v>
      </c>
      <c r="AU520" s="32">
        <f t="shared" si="209"/>
        <v>0</v>
      </c>
      <c r="AX520" s="254">
        <f t="shared" si="210"/>
        <v>0</v>
      </c>
      <c r="AY520" s="254">
        <f t="shared" si="211"/>
        <v>0</v>
      </c>
      <c r="AZ520" s="32">
        <f t="shared" si="199"/>
        <v>0</v>
      </c>
      <c r="BB520" s="32">
        <f t="shared" si="216"/>
        <v>0</v>
      </c>
      <c r="BC520" s="341">
        <f t="shared" si="217"/>
        <v>0</v>
      </c>
      <c r="BD520" s="95">
        <f t="shared" si="212"/>
        <v>0</v>
      </c>
      <c r="BE520" s="95">
        <f t="shared" si="218"/>
        <v>0</v>
      </c>
      <c r="BF520" s="718">
        <f t="shared" si="200"/>
        <v>0</v>
      </c>
      <c r="BG520" s="79"/>
      <c r="BH520" s="9"/>
      <c r="BJ520" s="32">
        <f t="shared" si="219"/>
        <v>0</v>
      </c>
      <c r="BK520" s="32">
        <f t="shared" si="220"/>
        <v>1</v>
      </c>
      <c r="BL520" s="32">
        <f t="shared" si="221"/>
        <v>0</v>
      </c>
      <c r="BM520" s="32">
        <f t="shared" si="222"/>
        <v>0</v>
      </c>
      <c r="BN520" s="32">
        <f t="shared" si="223"/>
        <v>1</v>
      </c>
    </row>
    <row r="521" spans="1:66" x14ac:dyDescent="0.2">
      <c r="A521" s="323"/>
      <c r="B521" s="530"/>
      <c r="C521" s="247"/>
      <c r="D521" s="247" t="str">
        <f t="shared" si="213"/>
        <v/>
      </c>
      <c r="E521" s="320" t="str">
        <f t="shared" si="214"/>
        <v>&lt; Error</v>
      </c>
      <c r="F521" s="120">
        <f t="shared" si="196"/>
        <v>0</v>
      </c>
      <c r="G521" s="118">
        <f t="shared" si="197"/>
        <v>509</v>
      </c>
      <c r="H521" s="117"/>
      <c r="I521" s="292"/>
      <c r="J521" s="87"/>
      <c r="K521" s="294"/>
      <c r="L521" s="293"/>
      <c r="M521" s="40"/>
      <c r="N521" s="77"/>
      <c r="O521" s="295"/>
      <c r="P521" s="88"/>
      <c r="Q521" s="88"/>
      <c r="R521" s="104"/>
      <c r="S521" s="730"/>
      <c r="T521" s="88"/>
      <c r="U521" s="88"/>
      <c r="V521" s="88"/>
      <c r="W521" s="89"/>
      <c r="X521" s="87"/>
      <c r="Y521" s="77"/>
      <c r="Z521" s="90"/>
      <c r="AA521" s="96">
        <f t="shared" si="201"/>
        <v>509</v>
      </c>
      <c r="AB521" s="505">
        <f t="shared" si="215"/>
        <v>0</v>
      </c>
      <c r="AC521" s="500">
        <f t="shared" si="202"/>
        <v>0</v>
      </c>
      <c r="AD521" s="159">
        <f t="shared" si="198"/>
        <v>0</v>
      </c>
      <c r="AE521" s="8"/>
      <c r="AF521" s="870" t="str">
        <f t="shared" si="203"/>
        <v xml:space="preserve"> </v>
      </c>
      <c r="AG521" s="32">
        <f t="shared" si="204"/>
        <v>0</v>
      </c>
      <c r="AH521" s="32">
        <f t="shared" si="205"/>
        <v>0</v>
      </c>
      <c r="AR521" s="32">
        <f t="shared" si="206"/>
        <v>0</v>
      </c>
      <c r="AS521" s="32">
        <f t="shared" si="207"/>
        <v>0</v>
      </c>
      <c r="AT521" s="32">
        <f t="shared" si="208"/>
        <v>0</v>
      </c>
      <c r="AU521" s="32">
        <f t="shared" si="209"/>
        <v>0</v>
      </c>
      <c r="AX521" s="254">
        <f t="shared" si="210"/>
        <v>0</v>
      </c>
      <c r="AY521" s="254">
        <f t="shared" si="211"/>
        <v>0</v>
      </c>
      <c r="AZ521" s="32">
        <f t="shared" si="199"/>
        <v>0</v>
      </c>
      <c r="BB521" s="32">
        <f t="shared" si="216"/>
        <v>0</v>
      </c>
      <c r="BC521" s="341">
        <f t="shared" si="217"/>
        <v>0</v>
      </c>
      <c r="BD521" s="95">
        <f t="shared" si="212"/>
        <v>0</v>
      </c>
      <c r="BE521" s="95">
        <f t="shared" si="218"/>
        <v>0</v>
      </c>
      <c r="BF521" s="718">
        <f t="shared" si="200"/>
        <v>0</v>
      </c>
      <c r="BG521" s="79"/>
      <c r="BH521" s="9"/>
      <c r="BJ521" s="32">
        <f t="shared" si="219"/>
        <v>0</v>
      </c>
      <c r="BK521" s="32">
        <f t="shared" si="220"/>
        <v>1</v>
      </c>
      <c r="BL521" s="32">
        <f t="shared" si="221"/>
        <v>0</v>
      </c>
      <c r="BM521" s="32">
        <f t="shared" si="222"/>
        <v>0</v>
      </c>
      <c r="BN521" s="32">
        <f t="shared" si="223"/>
        <v>1</v>
      </c>
    </row>
    <row r="522" spans="1:66" x14ac:dyDescent="0.2">
      <c r="A522" s="323"/>
      <c r="B522" s="530"/>
      <c r="C522" s="247"/>
      <c r="D522" s="247" t="str">
        <f t="shared" si="213"/>
        <v/>
      </c>
      <c r="E522" s="320" t="str">
        <f t="shared" si="214"/>
        <v>&lt; Error</v>
      </c>
      <c r="F522" s="120">
        <f t="shared" si="196"/>
        <v>0</v>
      </c>
      <c r="G522" s="118">
        <f t="shared" si="197"/>
        <v>510</v>
      </c>
      <c r="H522" s="117"/>
      <c r="I522" s="292"/>
      <c r="J522" s="87"/>
      <c r="K522" s="294"/>
      <c r="L522" s="293"/>
      <c r="M522" s="40"/>
      <c r="N522" s="77"/>
      <c r="O522" s="295"/>
      <c r="P522" s="88"/>
      <c r="Q522" s="88"/>
      <c r="R522" s="104"/>
      <c r="S522" s="730"/>
      <c r="T522" s="88"/>
      <c r="U522" s="88"/>
      <c r="V522" s="88"/>
      <c r="W522" s="89"/>
      <c r="X522" s="87"/>
      <c r="Y522" s="77"/>
      <c r="Z522" s="90"/>
      <c r="AA522" s="96">
        <f t="shared" si="201"/>
        <v>510</v>
      </c>
      <c r="AB522" s="505">
        <f t="shared" si="215"/>
        <v>0</v>
      </c>
      <c r="AC522" s="500">
        <f t="shared" si="202"/>
        <v>0</v>
      </c>
      <c r="AD522" s="159">
        <f t="shared" si="198"/>
        <v>0</v>
      </c>
      <c r="AE522" s="8"/>
      <c r="AF522" s="870" t="str">
        <f t="shared" si="203"/>
        <v xml:space="preserve"> </v>
      </c>
      <c r="AG522" s="32">
        <f t="shared" si="204"/>
        <v>0</v>
      </c>
      <c r="AH522" s="32">
        <f t="shared" si="205"/>
        <v>0</v>
      </c>
      <c r="AR522" s="32">
        <f t="shared" si="206"/>
        <v>0</v>
      </c>
      <c r="AS522" s="32">
        <f t="shared" si="207"/>
        <v>0</v>
      </c>
      <c r="AT522" s="32">
        <f t="shared" si="208"/>
        <v>0</v>
      </c>
      <c r="AU522" s="32">
        <f t="shared" si="209"/>
        <v>0</v>
      </c>
      <c r="AX522" s="254">
        <f t="shared" si="210"/>
        <v>0</v>
      </c>
      <c r="AY522" s="254">
        <f t="shared" si="211"/>
        <v>0</v>
      </c>
      <c r="AZ522" s="32">
        <f t="shared" si="199"/>
        <v>0</v>
      </c>
      <c r="BB522" s="32">
        <f t="shared" si="216"/>
        <v>0</v>
      </c>
      <c r="BC522" s="341">
        <f t="shared" si="217"/>
        <v>0</v>
      </c>
      <c r="BD522" s="95">
        <f t="shared" si="212"/>
        <v>0</v>
      </c>
      <c r="BE522" s="95">
        <f t="shared" si="218"/>
        <v>0</v>
      </c>
      <c r="BF522" s="718">
        <f t="shared" si="200"/>
        <v>0</v>
      </c>
      <c r="BG522" s="79"/>
      <c r="BH522" s="9"/>
      <c r="BJ522" s="32">
        <f t="shared" si="219"/>
        <v>0</v>
      </c>
      <c r="BK522" s="32">
        <f t="shared" si="220"/>
        <v>1</v>
      </c>
      <c r="BL522" s="32">
        <f t="shared" si="221"/>
        <v>0</v>
      </c>
      <c r="BM522" s="32">
        <f t="shared" si="222"/>
        <v>0</v>
      </c>
      <c r="BN522" s="32">
        <f t="shared" si="223"/>
        <v>1</v>
      </c>
    </row>
    <row r="523" spans="1:66" x14ac:dyDescent="0.2">
      <c r="A523" s="323"/>
      <c r="B523" s="530"/>
      <c r="C523" s="247"/>
      <c r="D523" s="247" t="str">
        <f t="shared" si="213"/>
        <v/>
      </c>
      <c r="E523" s="320" t="str">
        <f t="shared" si="214"/>
        <v>&lt; Error</v>
      </c>
      <c r="F523" s="120">
        <f t="shared" si="196"/>
        <v>0</v>
      </c>
      <c r="G523" s="118">
        <f t="shared" si="197"/>
        <v>511</v>
      </c>
      <c r="H523" s="117"/>
      <c r="I523" s="292"/>
      <c r="J523" s="87"/>
      <c r="K523" s="294"/>
      <c r="L523" s="293"/>
      <c r="M523" s="40"/>
      <c r="N523" s="77"/>
      <c r="O523" s="295"/>
      <c r="P523" s="88"/>
      <c r="Q523" s="88"/>
      <c r="R523" s="104"/>
      <c r="S523" s="730"/>
      <c r="T523" s="88"/>
      <c r="U523" s="88"/>
      <c r="V523" s="88"/>
      <c r="W523" s="89"/>
      <c r="X523" s="87"/>
      <c r="Y523" s="77"/>
      <c r="Z523" s="90"/>
      <c r="AA523" s="96">
        <f t="shared" si="201"/>
        <v>511</v>
      </c>
      <c r="AB523" s="505">
        <f t="shared" si="215"/>
        <v>0</v>
      </c>
      <c r="AC523" s="500">
        <f t="shared" si="202"/>
        <v>0</v>
      </c>
      <c r="AD523" s="159">
        <f t="shared" si="198"/>
        <v>0</v>
      </c>
      <c r="AE523" s="8"/>
      <c r="AF523" s="870" t="str">
        <f t="shared" si="203"/>
        <v xml:space="preserve"> </v>
      </c>
      <c r="AG523" s="32">
        <f t="shared" si="204"/>
        <v>0</v>
      </c>
      <c r="AH523" s="32">
        <f t="shared" si="205"/>
        <v>0</v>
      </c>
      <c r="AR523" s="32">
        <f t="shared" si="206"/>
        <v>0</v>
      </c>
      <c r="AS523" s="32">
        <f t="shared" si="207"/>
        <v>0</v>
      </c>
      <c r="AT523" s="32">
        <f t="shared" si="208"/>
        <v>0</v>
      </c>
      <c r="AU523" s="32">
        <f t="shared" si="209"/>
        <v>0</v>
      </c>
      <c r="AX523" s="254">
        <f t="shared" si="210"/>
        <v>0</v>
      </c>
      <c r="AY523" s="254">
        <f t="shared" si="211"/>
        <v>0</v>
      </c>
      <c r="AZ523" s="32">
        <f t="shared" si="199"/>
        <v>0</v>
      </c>
      <c r="BB523" s="32">
        <f t="shared" si="216"/>
        <v>0</v>
      </c>
      <c r="BC523" s="341">
        <f t="shared" si="217"/>
        <v>0</v>
      </c>
      <c r="BD523" s="95">
        <f t="shared" si="212"/>
        <v>0</v>
      </c>
      <c r="BE523" s="95">
        <f t="shared" si="218"/>
        <v>0</v>
      </c>
      <c r="BF523" s="718">
        <f t="shared" si="200"/>
        <v>0</v>
      </c>
      <c r="BG523" s="79"/>
      <c r="BH523" s="9"/>
      <c r="BJ523" s="32">
        <f t="shared" si="219"/>
        <v>0</v>
      </c>
      <c r="BK523" s="32">
        <f t="shared" si="220"/>
        <v>1</v>
      </c>
      <c r="BL523" s="32">
        <f t="shared" si="221"/>
        <v>0</v>
      </c>
      <c r="BM523" s="32">
        <f t="shared" si="222"/>
        <v>0</v>
      </c>
      <c r="BN523" s="32">
        <f t="shared" si="223"/>
        <v>1</v>
      </c>
    </row>
    <row r="524" spans="1:66" x14ac:dyDescent="0.2">
      <c r="A524" s="323"/>
      <c r="B524" s="530"/>
      <c r="C524" s="247"/>
      <c r="D524" s="247" t="str">
        <f t="shared" si="213"/>
        <v/>
      </c>
      <c r="E524" s="320" t="str">
        <f t="shared" si="214"/>
        <v>&lt; Error</v>
      </c>
      <c r="F524" s="120">
        <f t="shared" si="196"/>
        <v>0</v>
      </c>
      <c r="G524" s="118">
        <f t="shared" si="197"/>
        <v>512</v>
      </c>
      <c r="H524" s="117"/>
      <c r="I524" s="292"/>
      <c r="J524" s="87"/>
      <c r="K524" s="294"/>
      <c r="L524" s="293"/>
      <c r="M524" s="40"/>
      <c r="N524" s="77"/>
      <c r="O524" s="295"/>
      <c r="P524" s="88"/>
      <c r="Q524" s="88"/>
      <c r="R524" s="104"/>
      <c r="S524" s="730"/>
      <c r="T524" s="88"/>
      <c r="U524" s="88"/>
      <c r="V524" s="88"/>
      <c r="W524" s="89"/>
      <c r="X524" s="87"/>
      <c r="Y524" s="77"/>
      <c r="Z524" s="90"/>
      <c r="AA524" s="96">
        <f t="shared" si="201"/>
        <v>512</v>
      </c>
      <c r="AB524" s="505">
        <f t="shared" si="215"/>
        <v>0</v>
      </c>
      <c r="AC524" s="500">
        <f t="shared" si="202"/>
        <v>0</v>
      </c>
      <c r="AD524" s="159">
        <f t="shared" si="198"/>
        <v>0</v>
      </c>
      <c r="AE524" s="8"/>
      <c r="AF524" s="870" t="str">
        <f t="shared" si="203"/>
        <v xml:space="preserve"> </v>
      </c>
      <c r="AG524" s="32">
        <f t="shared" si="204"/>
        <v>0</v>
      </c>
      <c r="AH524" s="32">
        <f t="shared" si="205"/>
        <v>0</v>
      </c>
      <c r="AR524" s="32">
        <f t="shared" si="206"/>
        <v>0</v>
      </c>
      <c r="AS524" s="32">
        <f t="shared" si="207"/>
        <v>0</v>
      </c>
      <c r="AT524" s="32">
        <f t="shared" si="208"/>
        <v>0</v>
      </c>
      <c r="AU524" s="32">
        <f t="shared" si="209"/>
        <v>0</v>
      </c>
      <c r="AX524" s="254">
        <f t="shared" si="210"/>
        <v>0</v>
      </c>
      <c r="AY524" s="254">
        <f t="shared" si="211"/>
        <v>0</v>
      </c>
      <c r="AZ524" s="32">
        <f t="shared" si="199"/>
        <v>0</v>
      </c>
      <c r="BB524" s="32">
        <f t="shared" si="216"/>
        <v>0</v>
      </c>
      <c r="BC524" s="341">
        <f t="shared" si="217"/>
        <v>0</v>
      </c>
      <c r="BD524" s="95">
        <f t="shared" si="212"/>
        <v>0</v>
      </c>
      <c r="BE524" s="95">
        <f t="shared" si="218"/>
        <v>0</v>
      </c>
      <c r="BF524" s="718">
        <f t="shared" si="200"/>
        <v>0</v>
      </c>
      <c r="BG524" s="79"/>
      <c r="BH524" s="9"/>
      <c r="BJ524" s="32">
        <f t="shared" si="219"/>
        <v>0</v>
      </c>
      <c r="BK524" s="32">
        <f t="shared" si="220"/>
        <v>1</v>
      </c>
      <c r="BL524" s="32">
        <f t="shared" si="221"/>
        <v>0</v>
      </c>
      <c r="BM524" s="32">
        <f t="shared" si="222"/>
        <v>0</v>
      </c>
      <c r="BN524" s="32">
        <f t="shared" si="223"/>
        <v>1</v>
      </c>
    </row>
    <row r="525" spans="1:66" x14ac:dyDescent="0.2">
      <c r="A525" s="323"/>
      <c r="B525" s="530"/>
      <c r="C525" s="247"/>
      <c r="D525" s="247" t="str">
        <f t="shared" si="213"/>
        <v/>
      </c>
      <c r="E525" s="320" t="str">
        <f t="shared" si="214"/>
        <v>&lt; Error</v>
      </c>
      <c r="F525" s="120">
        <f t="shared" ref="F525:F588" si="224">IF(ISBLANK(H525),0,VLOOKUP(TRIM(H525),AllVarieties,4,FALSE))</f>
        <v>0</v>
      </c>
      <c r="G525" s="118">
        <f t="shared" ref="G525:G588" si="225">ROW()-DPline</f>
        <v>513</v>
      </c>
      <c r="H525" s="117"/>
      <c r="I525" s="292"/>
      <c r="J525" s="87"/>
      <c r="K525" s="294"/>
      <c r="L525" s="293"/>
      <c r="M525" s="40"/>
      <c r="N525" s="77"/>
      <c r="O525" s="295"/>
      <c r="P525" s="88"/>
      <c r="Q525" s="88"/>
      <c r="R525" s="104"/>
      <c r="S525" s="730"/>
      <c r="T525" s="88"/>
      <c r="U525" s="88"/>
      <c r="V525" s="88"/>
      <c r="W525" s="89"/>
      <c r="X525" s="87"/>
      <c r="Y525" s="77"/>
      <c r="Z525" s="90"/>
      <c r="AA525" s="96">
        <f t="shared" si="201"/>
        <v>513</v>
      </c>
      <c r="AB525" s="505">
        <f t="shared" si="215"/>
        <v>0</v>
      </c>
      <c r="AC525" s="500">
        <f t="shared" si="202"/>
        <v>0</v>
      </c>
      <c r="AD525" s="159">
        <f t="shared" ref="AD525:AD588" si="226">+AC525*PDArate</f>
        <v>0</v>
      </c>
      <c r="AE525" s="8"/>
      <c r="AF525" s="870" t="str">
        <f t="shared" si="203"/>
        <v xml:space="preserve"> </v>
      </c>
      <c r="AG525" s="32">
        <f t="shared" si="204"/>
        <v>0</v>
      </c>
      <c r="AH525" s="32">
        <f t="shared" si="205"/>
        <v>0</v>
      </c>
      <c r="AR525" s="32">
        <f t="shared" si="206"/>
        <v>0</v>
      </c>
      <c r="AS525" s="32">
        <f t="shared" si="207"/>
        <v>0</v>
      </c>
      <c r="AT525" s="32">
        <f t="shared" si="208"/>
        <v>0</v>
      </c>
      <c r="AU525" s="32">
        <f t="shared" si="209"/>
        <v>0</v>
      </c>
      <c r="AX525" s="254">
        <f t="shared" si="210"/>
        <v>0</v>
      </c>
      <c r="AY525" s="254">
        <f t="shared" si="211"/>
        <v>0</v>
      </c>
      <c r="AZ525" s="32">
        <f t="shared" ref="AZ525:AZ588" si="227">IF(J525+K525 &gt; 0, 1, 0)</f>
        <v>0</v>
      </c>
      <c r="BB525" s="32">
        <f t="shared" si="216"/>
        <v>0</v>
      </c>
      <c r="BC525" s="341">
        <f t="shared" si="217"/>
        <v>0</v>
      </c>
      <c r="BD525" s="95">
        <f t="shared" si="212"/>
        <v>0</v>
      </c>
      <c r="BE525" s="95">
        <f t="shared" si="218"/>
        <v>0</v>
      </c>
      <c r="BF525" s="718">
        <f t="shared" ref="BF525:BF588" si="228">+BE525*PDArate</f>
        <v>0</v>
      </c>
      <c r="BG525" s="79"/>
      <c r="BH525" s="9"/>
      <c r="BJ525" s="32">
        <f t="shared" si="219"/>
        <v>0</v>
      </c>
      <c r="BK525" s="32">
        <f t="shared" si="220"/>
        <v>1</v>
      </c>
      <c r="BL525" s="32">
        <f t="shared" si="221"/>
        <v>0</v>
      </c>
      <c r="BM525" s="32">
        <f t="shared" si="222"/>
        <v>0</v>
      </c>
      <c r="BN525" s="32">
        <f t="shared" si="223"/>
        <v>1</v>
      </c>
    </row>
    <row r="526" spans="1:66" x14ac:dyDescent="0.2">
      <c r="A526" s="323"/>
      <c r="B526" s="530"/>
      <c r="C526" s="247"/>
      <c r="D526" s="247" t="str">
        <f t="shared" si="213"/>
        <v/>
      </c>
      <c r="E526" s="320" t="str">
        <f t="shared" si="214"/>
        <v>&lt; Error</v>
      </c>
      <c r="F526" s="120">
        <f t="shared" si="224"/>
        <v>0</v>
      </c>
      <c r="G526" s="118">
        <f t="shared" si="225"/>
        <v>514</v>
      </c>
      <c r="H526" s="117"/>
      <c r="I526" s="292"/>
      <c r="J526" s="87"/>
      <c r="K526" s="294"/>
      <c r="L526" s="293"/>
      <c r="M526" s="40"/>
      <c r="N526" s="77"/>
      <c r="O526" s="295"/>
      <c r="P526" s="88"/>
      <c r="Q526" s="88"/>
      <c r="R526" s="104"/>
      <c r="S526" s="730"/>
      <c r="T526" s="88"/>
      <c r="U526" s="88"/>
      <c r="V526" s="88"/>
      <c r="W526" s="89"/>
      <c r="X526" s="87"/>
      <c r="Y526" s="77"/>
      <c r="Z526" s="90"/>
      <c r="AA526" s="96">
        <f t="shared" ref="AA526:AA589" si="229">+G526</f>
        <v>514</v>
      </c>
      <c r="AB526" s="505">
        <f t="shared" si="215"/>
        <v>0</v>
      </c>
      <c r="AC526" s="500">
        <f t="shared" ref="AC526:AC589" si="230">+AX526+AY526</f>
        <v>0</v>
      </c>
      <c r="AD526" s="159">
        <f t="shared" si="226"/>
        <v>0</v>
      </c>
      <c r="AE526" s="8"/>
      <c r="AF526" s="870" t="str">
        <f t="shared" ref="AF526:AF589" si="231">IF(AG526+AH526=1,"Enter both columns 5 and 16.", " ")</f>
        <v xml:space="preserve"> </v>
      </c>
      <c r="AG526" s="32">
        <f t="shared" ref="AG526:AG589" si="232">IF(L526+M526+N526+O526+W526 &gt; 0, 1, 0)</f>
        <v>0</v>
      </c>
      <c r="AH526" s="32">
        <f t="shared" ref="AH526:AH589" si="233">IF(AX526 &gt; 0, 1, 0)</f>
        <v>0</v>
      </c>
      <c r="AR526" s="32">
        <f t="shared" ref="AR526:AR589" si="234">IF(ISNA(+F526), 1, 0)</f>
        <v>0</v>
      </c>
      <c r="AS526" s="32">
        <f t="shared" ref="AS526:AS589" si="235">IF(ISERR(+F526), 1, 0)</f>
        <v>0</v>
      </c>
      <c r="AT526" s="32">
        <f t="shared" ref="AT526:AT589" si="236">IF(ISERR(+AC526), 1, 0)</f>
        <v>0</v>
      </c>
      <c r="AU526" s="32">
        <f t="shared" ref="AU526:AU589" si="237">IF(ISERR(+AD526), 1, 0)</f>
        <v>0</v>
      </c>
      <c r="AX526" s="254">
        <f t="shared" ref="AX526:AX589" si="238">ROUND(L526,1)*W526</f>
        <v>0</v>
      </c>
      <c r="AY526" s="254">
        <f t="shared" ref="AY526:AY589" si="239">ROUND(X526,1)*Z526</f>
        <v>0</v>
      </c>
      <c r="AZ526" s="32">
        <f t="shared" si="227"/>
        <v>0</v>
      </c>
      <c r="BB526" s="32">
        <f t="shared" si="216"/>
        <v>0</v>
      </c>
      <c r="BC526" s="341">
        <f t="shared" si="217"/>
        <v>0</v>
      </c>
      <c r="BD526" s="95">
        <f t="shared" si="212"/>
        <v>0</v>
      </c>
      <c r="BE526" s="95">
        <f t="shared" si="218"/>
        <v>0</v>
      </c>
      <c r="BF526" s="718">
        <f t="shared" si="228"/>
        <v>0</v>
      </c>
      <c r="BG526" s="79"/>
      <c r="BH526" s="9"/>
      <c r="BJ526" s="32">
        <f t="shared" si="219"/>
        <v>0</v>
      </c>
      <c r="BK526" s="32">
        <f t="shared" si="220"/>
        <v>1</v>
      </c>
      <c r="BL526" s="32">
        <f t="shared" si="221"/>
        <v>0</v>
      </c>
      <c r="BM526" s="32">
        <f t="shared" si="222"/>
        <v>0</v>
      </c>
      <c r="BN526" s="32">
        <f t="shared" si="223"/>
        <v>1</v>
      </c>
    </row>
    <row r="527" spans="1:66" x14ac:dyDescent="0.2">
      <c r="A527" s="323"/>
      <c r="B527" s="530"/>
      <c r="C527" s="247"/>
      <c r="D527" s="247" t="str">
        <f t="shared" si="213"/>
        <v/>
      </c>
      <c r="E527" s="320" t="str">
        <f t="shared" si="214"/>
        <v>&lt; Error</v>
      </c>
      <c r="F527" s="120">
        <f t="shared" si="224"/>
        <v>0</v>
      </c>
      <c r="G527" s="118">
        <f t="shared" si="225"/>
        <v>515</v>
      </c>
      <c r="H527" s="117"/>
      <c r="I527" s="292"/>
      <c r="J527" s="87"/>
      <c r="K527" s="294"/>
      <c r="L527" s="293"/>
      <c r="M527" s="40"/>
      <c r="N527" s="77"/>
      <c r="O527" s="295"/>
      <c r="P527" s="88"/>
      <c r="Q527" s="88"/>
      <c r="R527" s="104"/>
      <c r="S527" s="730"/>
      <c r="T527" s="88"/>
      <c r="U527" s="88"/>
      <c r="V527" s="88"/>
      <c r="W527" s="89"/>
      <c r="X527" s="87"/>
      <c r="Y527" s="77"/>
      <c r="Z527" s="90"/>
      <c r="AA527" s="96">
        <f t="shared" si="229"/>
        <v>515</v>
      </c>
      <c r="AB527" s="505">
        <f t="shared" si="215"/>
        <v>0</v>
      </c>
      <c r="AC527" s="500">
        <f t="shared" si="230"/>
        <v>0</v>
      </c>
      <c r="AD527" s="159">
        <f t="shared" si="226"/>
        <v>0</v>
      </c>
      <c r="AE527" s="8"/>
      <c r="AF527" s="870" t="str">
        <f t="shared" si="231"/>
        <v xml:space="preserve"> </v>
      </c>
      <c r="AG527" s="32">
        <f t="shared" si="232"/>
        <v>0</v>
      </c>
      <c r="AH527" s="32">
        <f t="shared" si="233"/>
        <v>0</v>
      </c>
      <c r="AR527" s="32">
        <f t="shared" si="234"/>
        <v>0</v>
      </c>
      <c r="AS527" s="32">
        <f t="shared" si="235"/>
        <v>0</v>
      </c>
      <c r="AT527" s="32">
        <f t="shared" si="236"/>
        <v>0</v>
      </c>
      <c r="AU527" s="32">
        <f t="shared" si="237"/>
        <v>0</v>
      </c>
      <c r="AX527" s="254">
        <f t="shared" si="238"/>
        <v>0</v>
      </c>
      <c r="AY527" s="254">
        <f t="shared" si="239"/>
        <v>0</v>
      </c>
      <c r="AZ527" s="32">
        <f t="shared" si="227"/>
        <v>0</v>
      </c>
      <c r="BB527" s="32">
        <f t="shared" si="216"/>
        <v>0</v>
      </c>
      <c r="BC527" s="341">
        <f t="shared" si="217"/>
        <v>0</v>
      </c>
      <c r="BD527" s="95">
        <f t="shared" si="212"/>
        <v>0</v>
      </c>
      <c r="BE527" s="95">
        <f t="shared" si="218"/>
        <v>0</v>
      </c>
      <c r="BF527" s="718">
        <f t="shared" si="228"/>
        <v>0</v>
      </c>
      <c r="BG527" s="79"/>
      <c r="BH527" s="9"/>
      <c r="BJ527" s="32">
        <f t="shared" si="219"/>
        <v>0</v>
      </c>
      <c r="BK527" s="32">
        <f t="shared" si="220"/>
        <v>1</v>
      </c>
      <c r="BL527" s="32">
        <f t="shared" si="221"/>
        <v>0</v>
      </c>
      <c r="BM527" s="32">
        <f t="shared" si="222"/>
        <v>0</v>
      </c>
      <c r="BN527" s="32">
        <f t="shared" si="223"/>
        <v>1</v>
      </c>
    </row>
    <row r="528" spans="1:66" x14ac:dyDescent="0.2">
      <c r="A528" s="323"/>
      <c r="B528" s="530"/>
      <c r="C528" s="247"/>
      <c r="D528" s="247" t="str">
        <f t="shared" si="213"/>
        <v/>
      </c>
      <c r="E528" s="320" t="str">
        <f t="shared" si="214"/>
        <v>&lt; Error</v>
      </c>
      <c r="F528" s="120">
        <f t="shared" si="224"/>
        <v>0</v>
      </c>
      <c r="G528" s="118">
        <f t="shared" si="225"/>
        <v>516</v>
      </c>
      <c r="H528" s="117"/>
      <c r="I528" s="292"/>
      <c r="J528" s="87"/>
      <c r="K528" s="294"/>
      <c r="L528" s="293"/>
      <c r="M528" s="40"/>
      <c r="N528" s="77"/>
      <c r="O528" s="295"/>
      <c r="P528" s="88"/>
      <c r="Q528" s="88"/>
      <c r="R528" s="104"/>
      <c r="S528" s="730"/>
      <c r="T528" s="88"/>
      <c r="U528" s="88"/>
      <c r="V528" s="88"/>
      <c r="W528" s="89"/>
      <c r="X528" s="87"/>
      <c r="Y528" s="77"/>
      <c r="Z528" s="90"/>
      <c r="AA528" s="96">
        <f t="shared" si="229"/>
        <v>516</v>
      </c>
      <c r="AB528" s="505">
        <f t="shared" si="215"/>
        <v>0</v>
      </c>
      <c r="AC528" s="500">
        <f t="shared" si="230"/>
        <v>0</v>
      </c>
      <c r="AD528" s="159">
        <f t="shared" si="226"/>
        <v>0</v>
      </c>
      <c r="AE528" s="8"/>
      <c r="AF528" s="870" t="str">
        <f t="shared" si="231"/>
        <v xml:space="preserve"> </v>
      </c>
      <c r="AG528" s="32">
        <f t="shared" si="232"/>
        <v>0</v>
      </c>
      <c r="AH528" s="32">
        <f t="shared" si="233"/>
        <v>0</v>
      </c>
      <c r="AR528" s="32">
        <f t="shared" si="234"/>
        <v>0</v>
      </c>
      <c r="AS528" s="32">
        <f t="shared" si="235"/>
        <v>0</v>
      </c>
      <c r="AT528" s="32">
        <f t="shared" si="236"/>
        <v>0</v>
      </c>
      <c r="AU528" s="32">
        <f t="shared" si="237"/>
        <v>0</v>
      </c>
      <c r="AX528" s="254">
        <f t="shared" si="238"/>
        <v>0</v>
      </c>
      <c r="AY528" s="254">
        <f t="shared" si="239"/>
        <v>0</v>
      </c>
      <c r="AZ528" s="32">
        <f t="shared" si="227"/>
        <v>0</v>
      </c>
      <c r="BB528" s="32">
        <f t="shared" si="216"/>
        <v>0</v>
      </c>
      <c r="BC528" s="341">
        <f t="shared" si="217"/>
        <v>0</v>
      </c>
      <c r="BD528" s="95">
        <f t="shared" ref="BD528:BD591" si="240">IF(VALUE(I528)&lt;1,0,IF(VALUE(I528)&gt;17,0,VLOOKUP(VALUE(F528),T10Value,VALUE(I528)+1,FALSE)))</f>
        <v>0</v>
      </c>
      <c r="BE528" s="95">
        <f t="shared" si="218"/>
        <v>0</v>
      </c>
      <c r="BF528" s="718">
        <f t="shared" si="228"/>
        <v>0</v>
      </c>
      <c r="BG528" s="79"/>
      <c r="BH528" s="9"/>
      <c r="BJ528" s="32">
        <f t="shared" si="219"/>
        <v>0</v>
      </c>
      <c r="BK528" s="32">
        <f t="shared" si="220"/>
        <v>1</v>
      </c>
      <c r="BL528" s="32">
        <f t="shared" si="221"/>
        <v>0</v>
      </c>
      <c r="BM528" s="32">
        <f t="shared" si="222"/>
        <v>0</v>
      </c>
      <c r="BN528" s="32">
        <f t="shared" si="223"/>
        <v>1</v>
      </c>
    </row>
    <row r="529" spans="1:66" x14ac:dyDescent="0.2">
      <c r="A529" s="323"/>
      <c r="B529" s="530"/>
      <c r="C529" s="247"/>
      <c r="D529" s="247" t="str">
        <f t="shared" ref="D529:D592" si="241">IF(AND(L529&lt;J529,C529="", OR(L529="", L529=0)),1,"")</f>
        <v/>
      </c>
      <c r="E529" s="320" t="str">
        <f t="shared" ref="E529:E592" si="242">IF(+BN529+BM529&gt;0,"&lt; Error"," ")</f>
        <v>&lt; Error</v>
      </c>
      <c r="F529" s="120">
        <f t="shared" si="224"/>
        <v>0</v>
      </c>
      <c r="G529" s="118">
        <f t="shared" si="225"/>
        <v>517</v>
      </c>
      <c r="H529" s="117"/>
      <c r="I529" s="292"/>
      <c r="J529" s="87"/>
      <c r="K529" s="294"/>
      <c r="L529" s="293"/>
      <c r="M529" s="40"/>
      <c r="N529" s="77"/>
      <c r="O529" s="295"/>
      <c r="P529" s="88"/>
      <c r="Q529" s="88"/>
      <c r="R529" s="104"/>
      <c r="S529" s="730"/>
      <c r="T529" s="88"/>
      <c r="U529" s="88"/>
      <c r="V529" s="88"/>
      <c r="W529" s="89"/>
      <c r="X529" s="87"/>
      <c r="Y529" s="77"/>
      <c r="Z529" s="90"/>
      <c r="AA529" s="96">
        <f t="shared" si="229"/>
        <v>517</v>
      </c>
      <c r="AB529" s="505">
        <f t="shared" ref="AB529:AB592" si="243">C529*BJ529</f>
        <v>0</v>
      </c>
      <c r="AC529" s="500">
        <f t="shared" si="230"/>
        <v>0</v>
      </c>
      <c r="AD529" s="159">
        <f t="shared" si="226"/>
        <v>0</v>
      </c>
      <c r="AE529" s="8"/>
      <c r="AF529" s="870" t="str">
        <f t="shared" si="231"/>
        <v xml:space="preserve"> </v>
      </c>
      <c r="AG529" s="32">
        <f t="shared" si="232"/>
        <v>0</v>
      </c>
      <c r="AH529" s="32">
        <f t="shared" si="233"/>
        <v>0</v>
      </c>
      <c r="AR529" s="32">
        <f t="shared" si="234"/>
        <v>0</v>
      </c>
      <c r="AS529" s="32">
        <f t="shared" si="235"/>
        <v>0</v>
      </c>
      <c r="AT529" s="32">
        <f t="shared" si="236"/>
        <v>0</v>
      </c>
      <c r="AU529" s="32">
        <f t="shared" si="237"/>
        <v>0</v>
      </c>
      <c r="AX529" s="254">
        <f t="shared" si="238"/>
        <v>0</v>
      </c>
      <c r="AY529" s="254">
        <f t="shared" si="239"/>
        <v>0</v>
      </c>
      <c r="AZ529" s="32">
        <f t="shared" si="227"/>
        <v>0</v>
      </c>
      <c r="BB529" s="32">
        <f t="shared" ref="BB529:BB592" si="244">IF(+BC529&gt;0,IF(+BE529&lt;=0,1,0),0)</f>
        <v>0</v>
      </c>
      <c r="BC529" s="341">
        <f t="shared" ref="BC529:BC592" si="245">IF(+D529=1,IF(J529&gt;0, +J529, 0),0)</f>
        <v>0</v>
      </c>
      <c r="BD529" s="95">
        <f t="shared" si="240"/>
        <v>0</v>
      </c>
      <c r="BE529" s="95">
        <f t="shared" ref="BE529:BE592" si="246">ROUND(+BC529,1)*BD529</f>
        <v>0</v>
      </c>
      <c r="BF529" s="718">
        <f t="shared" si="228"/>
        <v>0</v>
      </c>
      <c r="BG529" s="79"/>
      <c r="BH529" s="9"/>
      <c r="BJ529" s="32">
        <f t="shared" ref="BJ529:BJ592" si="247">IF(J529+L529+M529=J529,0,IF(J529-L529-0.09&gt;0,IF(J529-L529&lt;=0.1*J529,J529-L529,0),0))</f>
        <v>0</v>
      </c>
      <c r="BK529" s="32">
        <f t="shared" ref="BK529:BK592" si="248">IF(L529+M529+J529+X529&lt;=0,1,IF(L529+M529+X529&gt;0,1,0))</f>
        <v>1</v>
      </c>
      <c r="BL529" s="32">
        <f t="shared" ref="BL529:BL592" si="249">IF(+BJ529&gt;0,1,0)</f>
        <v>0</v>
      </c>
      <c r="BM529" s="32">
        <f t="shared" ref="BM529:BM592" si="250">IF(ISNUMBER(C529),IF(2*BL529-C529&lt;0,1,IF(2*BL529-C529&gt;2,1,0)),IF(ISBLANK(C529),0,1))</f>
        <v>0</v>
      </c>
      <c r="BN529" s="32">
        <f t="shared" ref="BN529:BN592" si="251">IF(ISNUMBER(D529),IF(2*AG529-D529=1,1,IF(+D529=0,0, IF(+D529=1,0,1))),IF(ISBLANK(D529),0,1))</f>
        <v>1</v>
      </c>
    </row>
    <row r="530" spans="1:66" x14ac:dyDescent="0.2">
      <c r="A530" s="323"/>
      <c r="B530" s="530"/>
      <c r="C530" s="247"/>
      <c r="D530" s="247" t="str">
        <f t="shared" si="241"/>
        <v/>
      </c>
      <c r="E530" s="320" t="str">
        <f t="shared" si="242"/>
        <v>&lt; Error</v>
      </c>
      <c r="F530" s="120">
        <f t="shared" si="224"/>
        <v>0</v>
      </c>
      <c r="G530" s="118">
        <f t="shared" si="225"/>
        <v>518</v>
      </c>
      <c r="H530" s="117"/>
      <c r="I530" s="292"/>
      <c r="J530" s="87"/>
      <c r="K530" s="294"/>
      <c r="L530" s="293"/>
      <c r="M530" s="40"/>
      <c r="N530" s="77"/>
      <c r="O530" s="295"/>
      <c r="P530" s="88"/>
      <c r="Q530" s="88"/>
      <c r="R530" s="104"/>
      <c r="S530" s="730"/>
      <c r="T530" s="88"/>
      <c r="U530" s="88"/>
      <c r="V530" s="88"/>
      <c r="W530" s="89"/>
      <c r="X530" s="87"/>
      <c r="Y530" s="77"/>
      <c r="Z530" s="90"/>
      <c r="AA530" s="96">
        <f t="shared" si="229"/>
        <v>518</v>
      </c>
      <c r="AB530" s="505">
        <f t="shared" si="243"/>
        <v>0</v>
      </c>
      <c r="AC530" s="500">
        <f t="shared" si="230"/>
        <v>0</v>
      </c>
      <c r="AD530" s="159">
        <f t="shared" si="226"/>
        <v>0</v>
      </c>
      <c r="AE530" s="8"/>
      <c r="AF530" s="870" t="str">
        <f t="shared" si="231"/>
        <v xml:space="preserve"> </v>
      </c>
      <c r="AG530" s="32">
        <f t="shared" si="232"/>
        <v>0</v>
      </c>
      <c r="AH530" s="32">
        <f t="shared" si="233"/>
        <v>0</v>
      </c>
      <c r="AR530" s="32">
        <f t="shared" si="234"/>
        <v>0</v>
      </c>
      <c r="AS530" s="32">
        <f t="shared" si="235"/>
        <v>0</v>
      </c>
      <c r="AT530" s="32">
        <f t="shared" si="236"/>
        <v>0</v>
      </c>
      <c r="AU530" s="32">
        <f t="shared" si="237"/>
        <v>0</v>
      </c>
      <c r="AX530" s="254">
        <f t="shared" si="238"/>
        <v>0</v>
      </c>
      <c r="AY530" s="254">
        <f t="shared" si="239"/>
        <v>0</v>
      </c>
      <c r="AZ530" s="32">
        <f t="shared" si="227"/>
        <v>0</v>
      </c>
      <c r="BB530" s="32">
        <f t="shared" si="244"/>
        <v>0</v>
      </c>
      <c r="BC530" s="341">
        <f t="shared" si="245"/>
        <v>0</v>
      </c>
      <c r="BD530" s="95">
        <f t="shared" si="240"/>
        <v>0</v>
      </c>
      <c r="BE530" s="95">
        <f t="shared" si="246"/>
        <v>0</v>
      </c>
      <c r="BF530" s="718">
        <f t="shared" si="228"/>
        <v>0</v>
      </c>
      <c r="BG530" s="79"/>
      <c r="BH530" s="9"/>
      <c r="BJ530" s="32">
        <f t="shared" si="247"/>
        <v>0</v>
      </c>
      <c r="BK530" s="32">
        <f t="shared" si="248"/>
        <v>1</v>
      </c>
      <c r="BL530" s="32">
        <f t="shared" si="249"/>
        <v>0</v>
      </c>
      <c r="BM530" s="32">
        <f t="shared" si="250"/>
        <v>0</v>
      </c>
      <c r="BN530" s="32">
        <f t="shared" si="251"/>
        <v>1</v>
      </c>
    </row>
    <row r="531" spans="1:66" x14ac:dyDescent="0.2">
      <c r="A531" s="323"/>
      <c r="B531" s="530"/>
      <c r="C531" s="247"/>
      <c r="D531" s="247" t="str">
        <f t="shared" si="241"/>
        <v/>
      </c>
      <c r="E531" s="320" t="str">
        <f t="shared" si="242"/>
        <v>&lt; Error</v>
      </c>
      <c r="F531" s="120">
        <f t="shared" si="224"/>
        <v>0</v>
      </c>
      <c r="G531" s="118">
        <f t="shared" si="225"/>
        <v>519</v>
      </c>
      <c r="H531" s="117"/>
      <c r="I531" s="292"/>
      <c r="J531" s="87"/>
      <c r="K531" s="294"/>
      <c r="L531" s="293"/>
      <c r="M531" s="40"/>
      <c r="N531" s="77"/>
      <c r="O531" s="295"/>
      <c r="P531" s="88"/>
      <c r="Q531" s="88"/>
      <c r="R531" s="104"/>
      <c r="S531" s="730"/>
      <c r="T531" s="88"/>
      <c r="U531" s="88"/>
      <c r="V531" s="88"/>
      <c r="W531" s="89"/>
      <c r="X531" s="87"/>
      <c r="Y531" s="77"/>
      <c r="Z531" s="90"/>
      <c r="AA531" s="96">
        <f t="shared" si="229"/>
        <v>519</v>
      </c>
      <c r="AB531" s="505">
        <f t="shared" si="243"/>
        <v>0</v>
      </c>
      <c r="AC531" s="500">
        <f t="shared" si="230"/>
        <v>0</v>
      </c>
      <c r="AD531" s="159">
        <f t="shared" si="226"/>
        <v>0</v>
      </c>
      <c r="AE531" s="8"/>
      <c r="AF531" s="870" t="str">
        <f t="shared" si="231"/>
        <v xml:space="preserve"> </v>
      </c>
      <c r="AG531" s="32">
        <f t="shared" si="232"/>
        <v>0</v>
      </c>
      <c r="AH531" s="32">
        <f t="shared" si="233"/>
        <v>0</v>
      </c>
      <c r="AR531" s="32">
        <f t="shared" si="234"/>
        <v>0</v>
      </c>
      <c r="AS531" s="32">
        <f t="shared" si="235"/>
        <v>0</v>
      </c>
      <c r="AT531" s="32">
        <f t="shared" si="236"/>
        <v>0</v>
      </c>
      <c r="AU531" s="32">
        <f t="shared" si="237"/>
        <v>0</v>
      </c>
      <c r="AX531" s="254">
        <f t="shared" si="238"/>
        <v>0</v>
      </c>
      <c r="AY531" s="254">
        <f t="shared" si="239"/>
        <v>0</v>
      </c>
      <c r="AZ531" s="32">
        <f t="shared" si="227"/>
        <v>0</v>
      </c>
      <c r="BB531" s="32">
        <f t="shared" si="244"/>
        <v>0</v>
      </c>
      <c r="BC531" s="341">
        <f t="shared" si="245"/>
        <v>0</v>
      </c>
      <c r="BD531" s="95">
        <f t="shared" si="240"/>
        <v>0</v>
      </c>
      <c r="BE531" s="95">
        <f t="shared" si="246"/>
        <v>0</v>
      </c>
      <c r="BF531" s="718">
        <f t="shared" si="228"/>
        <v>0</v>
      </c>
      <c r="BG531" s="79"/>
      <c r="BH531" s="9"/>
      <c r="BJ531" s="32">
        <f t="shared" si="247"/>
        <v>0</v>
      </c>
      <c r="BK531" s="32">
        <f t="shared" si="248"/>
        <v>1</v>
      </c>
      <c r="BL531" s="32">
        <f t="shared" si="249"/>
        <v>0</v>
      </c>
      <c r="BM531" s="32">
        <f t="shared" si="250"/>
        <v>0</v>
      </c>
      <c r="BN531" s="32">
        <f t="shared" si="251"/>
        <v>1</v>
      </c>
    </row>
    <row r="532" spans="1:66" x14ac:dyDescent="0.2">
      <c r="A532" s="323"/>
      <c r="B532" s="530"/>
      <c r="C532" s="247"/>
      <c r="D532" s="247" t="str">
        <f t="shared" si="241"/>
        <v/>
      </c>
      <c r="E532" s="320" t="str">
        <f t="shared" si="242"/>
        <v>&lt; Error</v>
      </c>
      <c r="F532" s="120">
        <f t="shared" si="224"/>
        <v>0</v>
      </c>
      <c r="G532" s="118">
        <f t="shared" si="225"/>
        <v>520</v>
      </c>
      <c r="H532" s="117"/>
      <c r="I532" s="292"/>
      <c r="J532" s="87"/>
      <c r="K532" s="294"/>
      <c r="L532" s="293"/>
      <c r="M532" s="40"/>
      <c r="N532" s="77"/>
      <c r="O532" s="295"/>
      <c r="P532" s="88"/>
      <c r="Q532" s="88"/>
      <c r="R532" s="104"/>
      <c r="S532" s="730"/>
      <c r="T532" s="88"/>
      <c r="U532" s="88"/>
      <c r="V532" s="88"/>
      <c r="W532" s="89"/>
      <c r="X532" s="87"/>
      <c r="Y532" s="77"/>
      <c r="Z532" s="90"/>
      <c r="AA532" s="96">
        <f t="shared" si="229"/>
        <v>520</v>
      </c>
      <c r="AB532" s="505">
        <f t="shared" si="243"/>
        <v>0</v>
      </c>
      <c r="AC532" s="500">
        <f t="shared" si="230"/>
        <v>0</v>
      </c>
      <c r="AD532" s="159">
        <f t="shared" si="226"/>
        <v>0</v>
      </c>
      <c r="AE532" s="8"/>
      <c r="AF532" s="870" t="str">
        <f t="shared" si="231"/>
        <v xml:space="preserve"> </v>
      </c>
      <c r="AG532" s="32">
        <f t="shared" si="232"/>
        <v>0</v>
      </c>
      <c r="AH532" s="32">
        <f t="shared" si="233"/>
        <v>0</v>
      </c>
      <c r="AR532" s="32">
        <f t="shared" si="234"/>
        <v>0</v>
      </c>
      <c r="AS532" s="32">
        <f t="shared" si="235"/>
        <v>0</v>
      </c>
      <c r="AT532" s="32">
        <f t="shared" si="236"/>
        <v>0</v>
      </c>
      <c r="AU532" s="32">
        <f t="shared" si="237"/>
        <v>0</v>
      </c>
      <c r="AX532" s="254">
        <f t="shared" si="238"/>
        <v>0</v>
      </c>
      <c r="AY532" s="254">
        <f t="shared" si="239"/>
        <v>0</v>
      </c>
      <c r="AZ532" s="32">
        <f t="shared" si="227"/>
        <v>0</v>
      </c>
      <c r="BB532" s="32">
        <f t="shared" si="244"/>
        <v>0</v>
      </c>
      <c r="BC532" s="341">
        <f t="shared" si="245"/>
        <v>0</v>
      </c>
      <c r="BD532" s="95">
        <f t="shared" si="240"/>
        <v>0</v>
      </c>
      <c r="BE532" s="95">
        <f t="shared" si="246"/>
        <v>0</v>
      </c>
      <c r="BF532" s="718">
        <f t="shared" si="228"/>
        <v>0</v>
      </c>
      <c r="BG532" s="79"/>
      <c r="BH532" s="9"/>
      <c r="BJ532" s="32">
        <f t="shared" si="247"/>
        <v>0</v>
      </c>
      <c r="BK532" s="32">
        <f t="shared" si="248"/>
        <v>1</v>
      </c>
      <c r="BL532" s="32">
        <f t="shared" si="249"/>
        <v>0</v>
      </c>
      <c r="BM532" s="32">
        <f t="shared" si="250"/>
        <v>0</v>
      </c>
      <c r="BN532" s="32">
        <f t="shared" si="251"/>
        <v>1</v>
      </c>
    </row>
    <row r="533" spans="1:66" x14ac:dyDescent="0.2">
      <c r="A533" s="323"/>
      <c r="B533" s="530"/>
      <c r="C533" s="247"/>
      <c r="D533" s="247" t="str">
        <f t="shared" si="241"/>
        <v/>
      </c>
      <c r="E533" s="320" t="str">
        <f t="shared" si="242"/>
        <v>&lt; Error</v>
      </c>
      <c r="F533" s="120">
        <f t="shared" si="224"/>
        <v>0</v>
      </c>
      <c r="G533" s="118">
        <f t="shared" si="225"/>
        <v>521</v>
      </c>
      <c r="H533" s="117"/>
      <c r="I533" s="292"/>
      <c r="J533" s="87"/>
      <c r="K533" s="294"/>
      <c r="L533" s="293"/>
      <c r="M533" s="40"/>
      <c r="N533" s="77"/>
      <c r="O533" s="295"/>
      <c r="P533" s="88"/>
      <c r="Q533" s="88"/>
      <c r="R533" s="104"/>
      <c r="S533" s="730"/>
      <c r="T533" s="88"/>
      <c r="U533" s="88"/>
      <c r="V533" s="88"/>
      <c r="W533" s="89"/>
      <c r="X533" s="87"/>
      <c r="Y533" s="77"/>
      <c r="Z533" s="90"/>
      <c r="AA533" s="96">
        <f t="shared" si="229"/>
        <v>521</v>
      </c>
      <c r="AB533" s="505">
        <f t="shared" si="243"/>
        <v>0</v>
      </c>
      <c r="AC533" s="500">
        <f t="shared" si="230"/>
        <v>0</v>
      </c>
      <c r="AD533" s="159">
        <f t="shared" si="226"/>
        <v>0</v>
      </c>
      <c r="AE533" s="8"/>
      <c r="AF533" s="870" t="str">
        <f t="shared" si="231"/>
        <v xml:space="preserve"> </v>
      </c>
      <c r="AG533" s="32">
        <f t="shared" si="232"/>
        <v>0</v>
      </c>
      <c r="AH533" s="32">
        <f t="shared" si="233"/>
        <v>0</v>
      </c>
      <c r="AR533" s="32">
        <f t="shared" si="234"/>
        <v>0</v>
      </c>
      <c r="AS533" s="32">
        <f t="shared" si="235"/>
        <v>0</v>
      </c>
      <c r="AT533" s="32">
        <f t="shared" si="236"/>
        <v>0</v>
      </c>
      <c r="AU533" s="32">
        <f t="shared" si="237"/>
        <v>0</v>
      </c>
      <c r="AX533" s="254">
        <f t="shared" si="238"/>
        <v>0</v>
      </c>
      <c r="AY533" s="254">
        <f t="shared" si="239"/>
        <v>0</v>
      </c>
      <c r="AZ533" s="32">
        <f t="shared" si="227"/>
        <v>0</v>
      </c>
      <c r="BB533" s="32">
        <f t="shared" si="244"/>
        <v>0</v>
      </c>
      <c r="BC533" s="341">
        <f t="shared" si="245"/>
        <v>0</v>
      </c>
      <c r="BD533" s="95">
        <f t="shared" si="240"/>
        <v>0</v>
      </c>
      <c r="BE533" s="95">
        <f t="shared" si="246"/>
        <v>0</v>
      </c>
      <c r="BF533" s="718">
        <f t="shared" si="228"/>
        <v>0</v>
      </c>
      <c r="BG533" s="79"/>
      <c r="BH533" s="9"/>
      <c r="BJ533" s="32">
        <f t="shared" si="247"/>
        <v>0</v>
      </c>
      <c r="BK533" s="32">
        <f t="shared" si="248"/>
        <v>1</v>
      </c>
      <c r="BL533" s="32">
        <f t="shared" si="249"/>
        <v>0</v>
      </c>
      <c r="BM533" s="32">
        <f t="shared" si="250"/>
        <v>0</v>
      </c>
      <c r="BN533" s="32">
        <f t="shared" si="251"/>
        <v>1</v>
      </c>
    </row>
    <row r="534" spans="1:66" x14ac:dyDescent="0.2">
      <c r="A534" s="323"/>
      <c r="B534" s="530"/>
      <c r="C534" s="247"/>
      <c r="D534" s="247" t="str">
        <f t="shared" si="241"/>
        <v/>
      </c>
      <c r="E534" s="320" t="str">
        <f t="shared" si="242"/>
        <v>&lt; Error</v>
      </c>
      <c r="F534" s="120">
        <f t="shared" si="224"/>
        <v>0</v>
      </c>
      <c r="G534" s="118">
        <f t="shared" si="225"/>
        <v>522</v>
      </c>
      <c r="H534" s="117"/>
      <c r="I534" s="292"/>
      <c r="J534" s="87"/>
      <c r="K534" s="294"/>
      <c r="L534" s="293"/>
      <c r="M534" s="40"/>
      <c r="N534" s="77"/>
      <c r="O534" s="295"/>
      <c r="P534" s="88"/>
      <c r="Q534" s="88"/>
      <c r="R534" s="104"/>
      <c r="S534" s="730"/>
      <c r="T534" s="88"/>
      <c r="U534" s="88"/>
      <c r="V534" s="88"/>
      <c r="W534" s="89"/>
      <c r="X534" s="87"/>
      <c r="Y534" s="77"/>
      <c r="Z534" s="90"/>
      <c r="AA534" s="96">
        <f t="shared" si="229"/>
        <v>522</v>
      </c>
      <c r="AB534" s="505">
        <f t="shared" si="243"/>
        <v>0</v>
      </c>
      <c r="AC534" s="500">
        <f t="shared" si="230"/>
        <v>0</v>
      </c>
      <c r="AD534" s="159">
        <f t="shared" si="226"/>
        <v>0</v>
      </c>
      <c r="AE534" s="8"/>
      <c r="AF534" s="870" t="str">
        <f t="shared" si="231"/>
        <v xml:space="preserve"> </v>
      </c>
      <c r="AG534" s="32">
        <f t="shared" si="232"/>
        <v>0</v>
      </c>
      <c r="AH534" s="32">
        <f t="shared" si="233"/>
        <v>0</v>
      </c>
      <c r="AR534" s="32">
        <f t="shared" si="234"/>
        <v>0</v>
      </c>
      <c r="AS534" s="32">
        <f t="shared" si="235"/>
        <v>0</v>
      </c>
      <c r="AT534" s="32">
        <f t="shared" si="236"/>
        <v>0</v>
      </c>
      <c r="AU534" s="32">
        <f t="shared" si="237"/>
        <v>0</v>
      </c>
      <c r="AX534" s="254">
        <f t="shared" si="238"/>
        <v>0</v>
      </c>
      <c r="AY534" s="254">
        <f t="shared" si="239"/>
        <v>0</v>
      </c>
      <c r="AZ534" s="32">
        <f t="shared" si="227"/>
        <v>0</v>
      </c>
      <c r="BB534" s="32">
        <f t="shared" si="244"/>
        <v>0</v>
      </c>
      <c r="BC534" s="341">
        <f t="shared" si="245"/>
        <v>0</v>
      </c>
      <c r="BD534" s="95">
        <f t="shared" si="240"/>
        <v>0</v>
      </c>
      <c r="BE534" s="95">
        <f t="shared" si="246"/>
        <v>0</v>
      </c>
      <c r="BF534" s="718">
        <f t="shared" si="228"/>
        <v>0</v>
      </c>
      <c r="BG534" s="79"/>
      <c r="BH534" s="9"/>
      <c r="BJ534" s="32">
        <f t="shared" si="247"/>
        <v>0</v>
      </c>
      <c r="BK534" s="32">
        <f t="shared" si="248"/>
        <v>1</v>
      </c>
      <c r="BL534" s="32">
        <f t="shared" si="249"/>
        <v>0</v>
      </c>
      <c r="BM534" s="32">
        <f t="shared" si="250"/>
        <v>0</v>
      </c>
      <c r="BN534" s="32">
        <f t="shared" si="251"/>
        <v>1</v>
      </c>
    </row>
    <row r="535" spans="1:66" x14ac:dyDescent="0.2">
      <c r="A535" s="323"/>
      <c r="B535" s="530"/>
      <c r="C535" s="247"/>
      <c r="D535" s="247" t="str">
        <f t="shared" si="241"/>
        <v/>
      </c>
      <c r="E535" s="320" t="str">
        <f t="shared" si="242"/>
        <v>&lt; Error</v>
      </c>
      <c r="F535" s="120">
        <f t="shared" si="224"/>
        <v>0</v>
      </c>
      <c r="G535" s="118">
        <f t="shared" si="225"/>
        <v>523</v>
      </c>
      <c r="H535" s="117"/>
      <c r="I535" s="292"/>
      <c r="J535" s="87"/>
      <c r="K535" s="294"/>
      <c r="L535" s="293"/>
      <c r="M535" s="40"/>
      <c r="N535" s="77"/>
      <c r="O535" s="295"/>
      <c r="P535" s="88"/>
      <c r="Q535" s="88"/>
      <c r="R535" s="104"/>
      <c r="S535" s="730"/>
      <c r="T535" s="88"/>
      <c r="U535" s="88"/>
      <c r="V535" s="88"/>
      <c r="W535" s="89"/>
      <c r="X535" s="87"/>
      <c r="Y535" s="77"/>
      <c r="Z535" s="90"/>
      <c r="AA535" s="96">
        <f t="shared" si="229"/>
        <v>523</v>
      </c>
      <c r="AB535" s="505">
        <f t="shared" si="243"/>
        <v>0</v>
      </c>
      <c r="AC535" s="500">
        <f t="shared" si="230"/>
        <v>0</v>
      </c>
      <c r="AD535" s="159">
        <f t="shared" si="226"/>
        <v>0</v>
      </c>
      <c r="AE535" s="8"/>
      <c r="AF535" s="870" t="str">
        <f t="shared" si="231"/>
        <v xml:space="preserve"> </v>
      </c>
      <c r="AG535" s="32">
        <f t="shared" si="232"/>
        <v>0</v>
      </c>
      <c r="AH535" s="32">
        <f t="shared" si="233"/>
        <v>0</v>
      </c>
      <c r="AR535" s="32">
        <f t="shared" si="234"/>
        <v>0</v>
      </c>
      <c r="AS535" s="32">
        <f t="shared" si="235"/>
        <v>0</v>
      </c>
      <c r="AT535" s="32">
        <f t="shared" si="236"/>
        <v>0</v>
      </c>
      <c r="AU535" s="32">
        <f t="shared" si="237"/>
        <v>0</v>
      </c>
      <c r="AX535" s="254">
        <f t="shared" si="238"/>
        <v>0</v>
      </c>
      <c r="AY535" s="254">
        <f t="shared" si="239"/>
        <v>0</v>
      </c>
      <c r="AZ535" s="32">
        <f t="shared" si="227"/>
        <v>0</v>
      </c>
      <c r="BB535" s="32">
        <f t="shared" si="244"/>
        <v>0</v>
      </c>
      <c r="BC535" s="341">
        <f t="shared" si="245"/>
        <v>0</v>
      </c>
      <c r="BD535" s="95">
        <f t="shared" si="240"/>
        <v>0</v>
      </c>
      <c r="BE535" s="95">
        <f t="shared" si="246"/>
        <v>0</v>
      </c>
      <c r="BF535" s="718">
        <f t="shared" si="228"/>
        <v>0</v>
      </c>
      <c r="BG535" s="79"/>
      <c r="BH535" s="9"/>
      <c r="BJ535" s="32">
        <f t="shared" si="247"/>
        <v>0</v>
      </c>
      <c r="BK535" s="32">
        <f t="shared" si="248"/>
        <v>1</v>
      </c>
      <c r="BL535" s="32">
        <f t="shared" si="249"/>
        <v>0</v>
      </c>
      <c r="BM535" s="32">
        <f t="shared" si="250"/>
        <v>0</v>
      </c>
      <c r="BN535" s="32">
        <f t="shared" si="251"/>
        <v>1</v>
      </c>
    </row>
    <row r="536" spans="1:66" x14ac:dyDescent="0.2">
      <c r="A536" s="323"/>
      <c r="B536" s="530"/>
      <c r="C536" s="247"/>
      <c r="D536" s="247" t="str">
        <f t="shared" si="241"/>
        <v/>
      </c>
      <c r="E536" s="320" t="str">
        <f t="shared" si="242"/>
        <v>&lt; Error</v>
      </c>
      <c r="F536" s="120">
        <f t="shared" si="224"/>
        <v>0</v>
      </c>
      <c r="G536" s="118">
        <f t="shared" si="225"/>
        <v>524</v>
      </c>
      <c r="H536" s="117"/>
      <c r="I536" s="292"/>
      <c r="J536" s="87"/>
      <c r="K536" s="294"/>
      <c r="L536" s="293"/>
      <c r="M536" s="40"/>
      <c r="N536" s="77"/>
      <c r="O536" s="295"/>
      <c r="P536" s="88"/>
      <c r="Q536" s="88"/>
      <c r="R536" s="104"/>
      <c r="S536" s="730"/>
      <c r="T536" s="88"/>
      <c r="U536" s="88"/>
      <c r="V536" s="88"/>
      <c r="W536" s="89"/>
      <c r="X536" s="87"/>
      <c r="Y536" s="77"/>
      <c r="Z536" s="90"/>
      <c r="AA536" s="96">
        <f t="shared" si="229"/>
        <v>524</v>
      </c>
      <c r="AB536" s="505">
        <f t="shared" si="243"/>
        <v>0</v>
      </c>
      <c r="AC536" s="500">
        <f t="shared" si="230"/>
        <v>0</v>
      </c>
      <c r="AD536" s="159">
        <f t="shared" si="226"/>
        <v>0</v>
      </c>
      <c r="AE536" s="8"/>
      <c r="AF536" s="870" t="str">
        <f t="shared" si="231"/>
        <v xml:space="preserve"> </v>
      </c>
      <c r="AG536" s="32">
        <f t="shared" si="232"/>
        <v>0</v>
      </c>
      <c r="AH536" s="32">
        <f t="shared" si="233"/>
        <v>0</v>
      </c>
      <c r="AR536" s="32">
        <f t="shared" si="234"/>
        <v>0</v>
      </c>
      <c r="AS536" s="32">
        <f t="shared" si="235"/>
        <v>0</v>
      </c>
      <c r="AT536" s="32">
        <f t="shared" si="236"/>
        <v>0</v>
      </c>
      <c r="AU536" s="32">
        <f t="shared" si="237"/>
        <v>0</v>
      </c>
      <c r="AX536" s="254">
        <f t="shared" si="238"/>
        <v>0</v>
      </c>
      <c r="AY536" s="254">
        <f t="shared" si="239"/>
        <v>0</v>
      </c>
      <c r="AZ536" s="32">
        <f t="shared" si="227"/>
        <v>0</v>
      </c>
      <c r="BB536" s="32">
        <f t="shared" si="244"/>
        <v>0</v>
      </c>
      <c r="BC536" s="341">
        <f t="shared" si="245"/>
        <v>0</v>
      </c>
      <c r="BD536" s="95">
        <f t="shared" si="240"/>
        <v>0</v>
      </c>
      <c r="BE536" s="95">
        <f t="shared" si="246"/>
        <v>0</v>
      </c>
      <c r="BF536" s="718">
        <f t="shared" si="228"/>
        <v>0</v>
      </c>
      <c r="BG536" s="79"/>
      <c r="BH536" s="9"/>
      <c r="BJ536" s="32">
        <f t="shared" si="247"/>
        <v>0</v>
      </c>
      <c r="BK536" s="32">
        <f t="shared" si="248"/>
        <v>1</v>
      </c>
      <c r="BL536" s="32">
        <f t="shared" si="249"/>
        <v>0</v>
      </c>
      <c r="BM536" s="32">
        <f t="shared" si="250"/>
        <v>0</v>
      </c>
      <c r="BN536" s="32">
        <f t="shared" si="251"/>
        <v>1</v>
      </c>
    </row>
    <row r="537" spans="1:66" x14ac:dyDescent="0.2">
      <c r="A537" s="323"/>
      <c r="B537" s="530"/>
      <c r="C537" s="247"/>
      <c r="D537" s="247" t="str">
        <f t="shared" si="241"/>
        <v/>
      </c>
      <c r="E537" s="320" t="str">
        <f t="shared" si="242"/>
        <v>&lt; Error</v>
      </c>
      <c r="F537" s="120">
        <f t="shared" si="224"/>
        <v>0</v>
      </c>
      <c r="G537" s="118">
        <f t="shared" si="225"/>
        <v>525</v>
      </c>
      <c r="H537" s="117"/>
      <c r="I537" s="292"/>
      <c r="J537" s="87"/>
      <c r="K537" s="294"/>
      <c r="L537" s="293"/>
      <c r="M537" s="40"/>
      <c r="N537" s="77"/>
      <c r="O537" s="295"/>
      <c r="P537" s="88"/>
      <c r="Q537" s="88"/>
      <c r="R537" s="104"/>
      <c r="S537" s="730"/>
      <c r="T537" s="88"/>
      <c r="U537" s="88"/>
      <c r="V537" s="88"/>
      <c r="W537" s="89"/>
      <c r="X537" s="87"/>
      <c r="Y537" s="77"/>
      <c r="Z537" s="90"/>
      <c r="AA537" s="96">
        <f t="shared" si="229"/>
        <v>525</v>
      </c>
      <c r="AB537" s="505">
        <f t="shared" si="243"/>
        <v>0</v>
      </c>
      <c r="AC537" s="500">
        <f t="shared" si="230"/>
        <v>0</v>
      </c>
      <c r="AD537" s="159">
        <f t="shared" si="226"/>
        <v>0</v>
      </c>
      <c r="AE537" s="8"/>
      <c r="AF537" s="870" t="str">
        <f t="shared" si="231"/>
        <v xml:space="preserve"> </v>
      </c>
      <c r="AG537" s="32">
        <f t="shared" si="232"/>
        <v>0</v>
      </c>
      <c r="AH537" s="32">
        <f t="shared" si="233"/>
        <v>0</v>
      </c>
      <c r="AR537" s="32">
        <f t="shared" si="234"/>
        <v>0</v>
      </c>
      <c r="AS537" s="32">
        <f t="shared" si="235"/>
        <v>0</v>
      </c>
      <c r="AT537" s="32">
        <f t="shared" si="236"/>
        <v>0</v>
      </c>
      <c r="AU537" s="32">
        <f t="shared" si="237"/>
        <v>0</v>
      </c>
      <c r="AX537" s="254">
        <f t="shared" si="238"/>
        <v>0</v>
      </c>
      <c r="AY537" s="254">
        <f t="shared" si="239"/>
        <v>0</v>
      </c>
      <c r="AZ537" s="32">
        <f t="shared" si="227"/>
        <v>0</v>
      </c>
      <c r="BB537" s="32">
        <f t="shared" si="244"/>
        <v>0</v>
      </c>
      <c r="BC537" s="341">
        <f t="shared" si="245"/>
        <v>0</v>
      </c>
      <c r="BD537" s="95">
        <f t="shared" si="240"/>
        <v>0</v>
      </c>
      <c r="BE537" s="95">
        <f t="shared" si="246"/>
        <v>0</v>
      </c>
      <c r="BF537" s="718">
        <f t="shared" si="228"/>
        <v>0</v>
      </c>
      <c r="BG537" s="79"/>
      <c r="BH537" s="9"/>
      <c r="BJ537" s="32">
        <f t="shared" si="247"/>
        <v>0</v>
      </c>
      <c r="BK537" s="32">
        <f t="shared" si="248"/>
        <v>1</v>
      </c>
      <c r="BL537" s="32">
        <f t="shared" si="249"/>
        <v>0</v>
      </c>
      <c r="BM537" s="32">
        <f t="shared" si="250"/>
        <v>0</v>
      </c>
      <c r="BN537" s="32">
        <f t="shared" si="251"/>
        <v>1</v>
      </c>
    </row>
    <row r="538" spans="1:66" x14ac:dyDescent="0.2">
      <c r="A538" s="323"/>
      <c r="B538" s="530"/>
      <c r="C538" s="247"/>
      <c r="D538" s="247" t="str">
        <f t="shared" si="241"/>
        <v/>
      </c>
      <c r="E538" s="320" t="str">
        <f t="shared" si="242"/>
        <v>&lt; Error</v>
      </c>
      <c r="F538" s="120">
        <f t="shared" si="224"/>
        <v>0</v>
      </c>
      <c r="G538" s="118">
        <f t="shared" si="225"/>
        <v>526</v>
      </c>
      <c r="H538" s="117"/>
      <c r="I538" s="292"/>
      <c r="J538" s="87"/>
      <c r="K538" s="294"/>
      <c r="L538" s="293"/>
      <c r="M538" s="40"/>
      <c r="N538" s="77"/>
      <c r="O538" s="295"/>
      <c r="P538" s="88"/>
      <c r="Q538" s="88"/>
      <c r="R538" s="104"/>
      <c r="S538" s="730"/>
      <c r="T538" s="88"/>
      <c r="U538" s="88"/>
      <c r="V538" s="88"/>
      <c r="W538" s="89"/>
      <c r="X538" s="87"/>
      <c r="Y538" s="77"/>
      <c r="Z538" s="90"/>
      <c r="AA538" s="96">
        <f t="shared" si="229"/>
        <v>526</v>
      </c>
      <c r="AB538" s="505">
        <f t="shared" si="243"/>
        <v>0</v>
      </c>
      <c r="AC538" s="500">
        <f t="shared" si="230"/>
        <v>0</v>
      </c>
      <c r="AD538" s="159">
        <f t="shared" si="226"/>
        <v>0</v>
      </c>
      <c r="AE538" s="8"/>
      <c r="AF538" s="870" t="str">
        <f t="shared" si="231"/>
        <v xml:space="preserve"> </v>
      </c>
      <c r="AG538" s="32">
        <f t="shared" si="232"/>
        <v>0</v>
      </c>
      <c r="AH538" s="32">
        <f t="shared" si="233"/>
        <v>0</v>
      </c>
      <c r="AR538" s="32">
        <f t="shared" si="234"/>
        <v>0</v>
      </c>
      <c r="AS538" s="32">
        <f t="shared" si="235"/>
        <v>0</v>
      </c>
      <c r="AT538" s="32">
        <f t="shared" si="236"/>
        <v>0</v>
      </c>
      <c r="AU538" s="32">
        <f t="shared" si="237"/>
        <v>0</v>
      </c>
      <c r="AX538" s="254">
        <f t="shared" si="238"/>
        <v>0</v>
      </c>
      <c r="AY538" s="254">
        <f t="shared" si="239"/>
        <v>0</v>
      </c>
      <c r="AZ538" s="32">
        <f t="shared" si="227"/>
        <v>0</v>
      </c>
      <c r="BB538" s="32">
        <f t="shared" si="244"/>
        <v>0</v>
      </c>
      <c r="BC538" s="341">
        <f t="shared" si="245"/>
        <v>0</v>
      </c>
      <c r="BD538" s="95">
        <f t="shared" si="240"/>
        <v>0</v>
      </c>
      <c r="BE538" s="95">
        <f t="shared" si="246"/>
        <v>0</v>
      </c>
      <c r="BF538" s="718">
        <f t="shared" si="228"/>
        <v>0</v>
      </c>
      <c r="BG538" s="79"/>
      <c r="BH538" s="9"/>
      <c r="BJ538" s="32">
        <f t="shared" si="247"/>
        <v>0</v>
      </c>
      <c r="BK538" s="32">
        <f t="shared" si="248"/>
        <v>1</v>
      </c>
      <c r="BL538" s="32">
        <f t="shared" si="249"/>
        <v>0</v>
      </c>
      <c r="BM538" s="32">
        <f t="shared" si="250"/>
        <v>0</v>
      </c>
      <c r="BN538" s="32">
        <f t="shared" si="251"/>
        <v>1</v>
      </c>
    </row>
    <row r="539" spans="1:66" x14ac:dyDescent="0.2">
      <c r="A539" s="323"/>
      <c r="B539" s="530"/>
      <c r="C539" s="247"/>
      <c r="D539" s="247" t="str">
        <f t="shared" si="241"/>
        <v/>
      </c>
      <c r="E539" s="320" t="str">
        <f t="shared" si="242"/>
        <v>&lt; Error</v>
      </c>
      <c r="F539" s="120">
        <f t="shared" si="224"/>
        <v>0</v>
      </c>
      <c r="G539" s="118">
        <f t="shared" si="225"/>
        <v>527</v>
      </c>
      <c r="H539" s="117"/>
      <c r="I539" s="292"/>
      <c r="J539" s="87"/>
      <c r="K539" s="294"/>
      <c r="L539" s="293"/>
      <c r="M539" s="40"/>
      <c r="N539" s="77"/>
      <c r="O539" s="295"/>
      <c r="P539" s="88"/>
      <c r="Q539" s="88"/>
      <c r="R539" s="104"/>
      <c r="S539" s="730"/>
      <c r="T539" s="88"/>
      <c r="U539" s="88"/>
      <c r="V539" s="88"/>
      <c r="W539" s="89"/>
      <c r="X539" s="87"/>
      <c r="Y539" s="77"/>
      <c r="Z539" s="90"/>
      <c r="AA539" s="96">
        <f t="shared" si="229"/>
        <v>527</v>
      </c>
      <c r="AB539" s="505">
        <f t="shared" si="243"/>
        <v>0</v>
      </c>
      <c r="AC539" s="500">
        <f t="shared" si="230"/>
        <v>0</v>
      </c>
      <c r="AD539" s="159">
        <f t="shared" si="226"/>
        <v>0</v>
      </c>
      <c r="AE539" s="8"/>
      <c r="AF539" s="870" t="str">
        <f t="shared" si="231"/>
        <v xml:space="preserve"> </v>
      </c>
      <c r="AG539" s="32">
        <f t="shared" si="232"/>
        <v>0</v>
      </c>
      <c r="AH539" s="32">
        <f t="shared" si="233"/>
        <v>0</v>
      </c>
      <c r="AR539" s="32">
        <f t="shared" si="234"/>
        <v>0</v>
      </c>
      <c r="AS539" s="32">
        <f t="shared" si="235"/>
        <v>0</v>
      </c>
      <c r="AT539" s="32">
        <f t="shared" si="236"/>
        <v>0</v>
      </c>
      <c r="AU539" s="32">
        <f t="shared" si="237"/>
        <v>0</v>
      </c>
      <c r="AX539" s="254">
        <f t="shared" si="238"/>
        <v>0</v>
      </c>
      <c r="AY539" s="254">
        <f t="shared" si="239"/>
        <v>0</v>
      </c>
      <c r="AZ539" s="32">
        <f t="shared" si="227"/>
        <v>0</v>
      </c>
      <c r="BB539" s="32">
        <f t="shared" si="244"/>
        <v>0</v>
      </c>
      <c r="BC539" s="341">
        <f t="shared" si="245"/>
        <v>0</v>
      </c>
      <c r="BD539" s="95">
        <f t="shared" si="240"/>
        <v>0</v>
      </c>
      <c r="BE539" s="95">
        <f t="shared" si="246"/>
        <v>0</v>
      </c>
      <c r="BF539" s="718">
        <f t="shared" si="228"/>
        <v>0</v>
      </c>
      <c r="BG539" s="79"/>
      <c r="BH539" s="9"/>
      <c r="BJ539" s="32">
        <f t="shared" si="247"/>
        <v>0</v>
      </c>
      <c r="BK539" s="32">
        <f t="shared" si="248"/>
        <v>1</v>
      </c>
      <c r="BL539" s="32">
        <f t="shared" si="249"/>
        <v>0</v>
      </c>
      <c r="BM539" s="32">
        <f t="shared" si="250"/>
        <v>0</v>
      </c>
      <c r="BN539" s="32">
        <f t="shared" si="251"/>
        <v>1</v>
      </c>
    </row>
    <row r="540" spans="1:66" x14ac:dyDescent="0.2">
      <c r="A540" s="323"/>
      <c r="B540" s="530"/>
      <c r="C540" s="247"/>
      <c r="D540" s="247" t="str">
        <f t="shared" si="241"/>
        <v/>
      </c>
      <c r="E540" s="320" t="str">
        <f t="shared" si="242"/>
        <v>&lt; Error</v>
      </c>
      <c r="F540" s="120">
        <f t="shared" si="224"/>
        <v>0</v>
      </c>
      <c r="G540" s="118">
        <f t="shared" si="225"/>
        <v>528</v>
      </c>
      <c r="H540" s="117"/>
      <c r="I540" s="292"/>
      <c r="J540" s="87"/>
      <c r="K540" s="294"/>
      <c r="L540" s="293"/>
      <c r="M540" s="40"/>
      <c r="N540" s="77"/>
      <c r="O540" s="295"/>
      <c r="P540" s="88"/>
      <c r="Q540" s="88"/>
      <c r="R540" s="104"/>
      <c r="S540" s="730"/>
      <c r="T540" s="88"/>
      <c r="U540" s="88"/>
      <c r="V540" s="88"/>
      <c r="W540" s="89"/>
      <c r="X540" s="87"/>
      <c r="Y540" s="77"/>
      <c r="Z540" s="90"/>
      <c r="AA540" s="96">
        <f t="shared" si="229"/>
        <v>528</v>
      </c>
      <c r="AB540" s="505">
        <f t="shared" si="243"/>
        <v>0</v>
      </c>
      <c r="AC540" s="500">
        <f t="shared" si="230"/>
        <v>0</v>
      </c>
      <c r="AD540" s="159">
        <f t="shared" si="226"/>
        <v>0</v>
      </c>
      <c r="AE540" s="8"/>
      <c r="AF540" s="870" t="str">
        <f t="shared" si="231"/>
        <v xml:space="preserve"> </v>
      </c>
      <c r="AG540" s="32">
        <f t="shared" si="232"/>
        <v>0</v>
      </c>
      <c r="AH540" s="32">
        <f t="shared" si="233"/>
        <v>0</v>
      </c>
      <c r="AR540" s="32">
        <f t="shared" si="234"/>
        <v>0</v>
      </c>
      <c r="AS540" s="32">
        <f t="shared" si="235"/>
        <v>0</v>
      </c>
      <c r="AT540" s="32">
        <f t="shared" si="236"/>
        <v>0</v>
      </c>
      <c r="AU540" s="32">
        <f t="shared" si="237"/>
        <v>0</v>
      </c>
      <c r="AX540" s="254">
        <f t="shared" si="238"/>
        <v>0</v>
      </c>
      <c r="AY540" s="254">
        <f t="shared" si="239"/>
        <v>0</v>
      </c>
      <c r="AZ540" s="32">
        <f t="shared" si="227"/>
        <v>0</v>
      </c>
      <c r="BB540" s="32">
        <f t="shared" si="244"/>
        <v>0</v>
      </c>
      <c r="BC540" s="341">
        <f t="shared" si="245"/>
        <v>0</v>
      </c>
      <c r="BD540" s="95">
        <f t="shared" si="240"/>
        <v>0</v>
      </c>
      <c r="BE540" s="95">
        <f t="shared" si="246"/>
        <v>0</v>
      </c>
      <c r="BF540" s="718">
        <f t="shared" si="228"/>
        <v>0</v>
      </c>
      <c r="BG540" s="79"/>
      <c r="BH540" s="9"/>
      <c r="BJ540" s="32">
        <f t="shared" si="247"/>
        <v>0</v>
      </c>
      <c r="BK540" s="32">
        <f t="shared" si="248"/>
        <v>1</v>
      </c>
      <c r="BL540" s="32">
        <f t="shared" si="249"/>
        <v>0</v>
      </c>
      <c r="BM540" s="32">
        <f t="shared" si="250"/>
        <v>0</v>
      </c>
      <c r="BN540" s="32">
        <f t="shared" si="251"/>
        <v>1</v>
      </c>
    </row>
    <row r="541" spans="1:66" x14ac:dyDescent="0.2">
      <c r="A541" s="323"/>
      <c r="B541" s="530"/>
      <c r="C541" s="247"/>
      <c r="D541" s="247" t="str">
        <f t="shared" si="241"/>
        <v/>
      </c>
      <c r="E541" s="320" t="str">
        <f t="shared" si="242"/>
        <v>&lt; Error</v>
      </c>
      <c r="F541" s="120">
        <f t="shared" si="224"/>
        <v>0</v>
      </c>
      <c r="G541" s="118">
        <f t="shared" si="225"/>
        <v>529</v>
      </c>
      <c r="H541" s="117"/>
      <c r="I541" s="292"/>
      <c r="J541" s="87"/>
      <c r="K541" s="294"/>
      <c r="L541" s="293"/>
      <c r="M541" s="40"/>
      <c r="N541" s="77"/>
      <c r="O541" s="295"/>
      <c r="P541" s="88"/>
      <c r="Q541" s="88"/>
      <c r="R541" s="104"/>
      <c r="S541" s="730"/>
      <c r="T541" s="88"/>
      <c r="U541" s="88"/>
      <c r="V541" s="88"/>
      <c r="W541" s="89"/>
      <c r="X541" s="87"/>
      <c r="Y541" s="77"/>
      <c r="Z541" s="90"/>
      <c r="AA541" s="96">
        <f t="shared" si="229"/>
        <v>529</v>
      </c>
      <c r="AB541" s="505">
        <f t="shared" si="243"/>
        <v>0</v>
      </c>
      <c r="AC541" s="500">
        <f t="shared" si="230"/>
        <v>0</v>
      </c>
      <c r="AD541" s="159">
        <f t="shared" si="226"/>
        <v>0</v>
      </c>
      <c r="AE541" s="8"/>
      <c r="AF541" s="870" t="str">
        <f t="shared" si="231"/>
        <v xml:space="preserve"> </v>
      </c>
      <c r="AG541" s="32">
        <f t="shared" si="232"/>
        <v>0</v>
      </c>
      <c r="AH541" s="32">
        <f t="shared" si="233"/>
        <v>0</v>
      </c>
      <c r="AR541" s="32">
        <f t="shared" si="234"/>
        <v>0</v>
      </c>
      <c r="AS541" s="32">
        <f t="shared" si="235"/>
        <v>0</v>
      </c>
      <c r="AT541" s="32">
        <f t="shared" si="236"/>
        <v>0</v>
      </c>
      <c r="AU541" s="32">
        <f t="shared" si="237"/>
        <v>0</v>
      </c>
      <c r="AX541" s="254">
        <f t="shared" si="238"/>
        <v>0</v>
      </c>
      <c r="AY541" s="254">
        <f t="shared" si="239"/>
        <v>0</v>
      </c>
      <c r="AZ541" s="32">
        <f t="shared" si="227"/>
        <v>0</v>
      </c>
      <c r="BB541" s="32">
        <f t="shared" si="244"/>
        <v>0</v>
      </c>
      <c r="BC541" s="341">
        <f t="shared" si="245"/>
        <v>0</v>
      </c>
      <c r="BD541" s="95">
        <f t="shared" si="240"/>
        <v>0</v>
      </c>
      <c r="BE541" s="95">
        <f t="shared" si="246"/>
        <v>0</v>
      </c>
      <c r="BF541" s="718">
        <f t="shared" si="228"/>
        <v>0</v>
      </c>
      <c r="BG541" s="79"/>
      <c r="BH541" s="9"/>
      <c r="BJ541" s="32">
        <f t="shared" si="247"/>
        <v>0</v>
      </c>
      <c r="BK541" s="32">
        <f t="shared" si="248"/>
        <v>1</v>
      </c>
      <c r="BL541" s="32">
        <f t="shared" si="249"/>
        <v>0</v>
      </c>
      <c r="BM541" s="32">
        <f t="shared" si="250"/>
        <v>0</v>
      </c>
      <c r="BN541" s="32">
        <f t="shared" si="251"/>
        <v>1</v>
      </c>
    </row>
    <row r="542" spans="1:66" x14ac:dyDescent="0.2">
      <c r="A542" s="323"/>
      <c r="B542" s="530"/>
      <c r="C542" s="247"/>
      <c r="D542" s="247" t="str">
        <f t="shared" si="241"/>
        <v/>
      </c>
      <c r="E542" s="320" t="str">
        <f t="shared" si="242"/>
        <v>&lt; Error</v>
      </c>
      <c r="F542" s="120">
        <f t="shared" si="224"/>
        <v>0</v>
      </c>
      <c r="G542" s="118">
        <f t="shared" si="225"/>
        <v>530</v>
      </c>
      <c r="H542" s="117"/>
      <c r="I542" s="292"/>
      <c r="J542" s="87"/>
      <c r="K542" s="294"/>
      <c r="L542" s="293"/>
      <c r="M542" s="40"/>
      <c r="N542" s="77"/>
      <c r="O542" s="295"/>
      <c r="P542" s="88"/>
      <c r="Q542" s="88"/>
      <c r="R542" s="104"/>
      <c r="S542" s="730"/>
      <c r="T542" s="88"/>
      <c r="U542" s="88"/>
      <c r="V542" s="88"/>
      <c r="W542" s="89"/>
      <c r="X542" s="87"/>
      <c r="Y542" s="77"/>
      <c r="Z542" s="90"/>
      <c r="AA542" s="96">
        <f t="shared" si="229"/>
        <v>530</v>
      </c>
      <c r="AB542" s="505">
        <f t="shared" si="243"/>
        <v>0</v>
      </c>
      <c r="AC542" s="500">
        <f t="shared" si="230"/>
        <v>0</v>
      </c>
      <c r="AD542" s="159">
        <f t="shared" si="226"/>
        <v>0</v>
      </c>
      <c r="AE542" s="8"/>
      <c r="AF542" s="870" t="str">
        <f t="shared" si="231"/>
        <v xml:space="preserve"> </v>
      </c>
      <c r="AG542" s="32">
        <f t="shared" si="232"/>
        <v>0</v>
      </c>
      <c r="AH542" s="32">
        <f t="shared" si="233"/>
        <v>0</v>
      </c>
      <c r="AR542" s="32">
        <f t="shared" si="234"/>
        <v>0</v>
      </c>
      <c r="AS542" s="32">
        <f t="shared" si="235"/>
        <v>0</v>
      </c>
      <c r="AT542" s="32">
        <f t="shared" si="236"/>
        <v>0</v>
      </c>
      <c r="AU542" s="32">
        <f t="shared" si="237"/>
        <v>0</v>
      </c>
      <c r="AX542" s="254">
        <f t="shared" si="238"/>
        <v>0</v>
      </c>
      <c r="AY542" s="254">
        <f t="shared" si="239"/>
        <v>0</v>
      </c>
      <c r="AZ542" s="32">
        <f t="shared" si="227"/>
        <v>0</v>
      </c>
      <c r="BB542" s="32">
        <f t="shared" si="244"/>
        <v>0</v>
      </c>
      <c r="BC542" s="341">
        <f t="shared" si="245"/>
        <v>0</v>
      </c>
      <c r="BD542" s="95">
        <f t="shared" si="240"/>
        <v>0</v>
      </c>
      <c r="BE542" s="95">
        <f t="shared" si="246"/>
        <v>0</v>
      </c>
      <c r="BF542" s="718">
        <f t="shared" si="228"/>
        <v>0</v>
      </c>
      <c r="BG542" s="79"/>
      <c r="BH542" s="9"/>
      <c r="BJ542" s="32">
        <f t="shared" si="247"/>
        <v>0</v>
      </c>
      <c r="BK542" s="32">
        <f t="shared" si="248"/>
        <v>1</v>
      </c>
      <c r="BL542" s="32">
        <f t="shared" si="249"/>
        <v>0</v>
      </c>
      <c r="BM542" s="32">
        <f t="shared" si="250"/>
        <v>0</v>
      </c>
      <c r="BN542" s="32">
        <f t="shared" si="251"/>
        <v>1</v>
      </c>
    </row>
    <row r="543" spans="1:66" x14ac:dyDescent="0.2">
      <c r="A543" s="323"/>
      <c r="B543" s="530"/>
      <c r="C543" s="247"/>
      <c r="D543" s="247" t="str">
        <f t="shared" si="241"/>
        <v/>
      </c>
      <c r="E543" s="320" t="str">
        <f t="shared" si="242"/>
        <v>&lt; Error</v>
      </c>
      <c r="F543" s="120">
        <f t="shared" si="224"/>
        <v>0</v>
      </c>
      <c r="G543" s="118">
        <f t="shared" si="225"/>
        <v>531</v>
      </c>
      <c r="H543" s="117"/>
      <c r="I543" s="292"/>
      <c r="J543" s="87"/>
      <c r="K543" s="294"/>
      <c r="L543" s="293"/>
      <c r="M543" s="40"/>
      <c r="N543" s="77"/>
      <c r="O543" s="295"/>
      <c r="P543" s="88"/>
      <c r="Q543" s="88"/>
      <c r="R543" s="104"/>
      <c r="S543" s="730"/>
      <c r="T543" s="88"/>
      <c r="U543" s="88"/>
      <c r="V543" s="88"/>
      <c r="W543" s="89"/>
      <c r="X543" s="87"/>
      <c r="Y543" s="77"/>
      <c r="Z543" s="90"/>
      <c r="AA543" s="96">
        <f t="shared" si="229"/>
        <v>531</v>
      </c>
      <c r="AB543" s="505">
        <f t="shared" si="243"/>
        <v>0</v>
      </c>
      <c r="AC543" s="500">
        <f t="shared" si="230"/>
        <v>0</v>
      </c>
      <c r="AD543" s="159">
        <f t="shared" si="226"/>
        <v>0</v>
      </c>
      <c r="AE543" s="8"/>
      <c r="AF543" s="870" t="str">
        <f t="shared" si="231"/>
        <v xml:space="preserve"> </v>
      </c>
      <c r="AG543" s="32">
        <f t="shared" si="232"/>
        <v>0</v>
      </c>
      <c r="AH543" s="32">
        <f t="shared" si="233"/>
        <v>0</v>
      </c>
      <c r="AR543" s="32">
        <f t="shared" si="234"/>
        <v>0</v>
      </c>
      <c r="AS543" s="32">
        <f t="shared" si="235"/>
        <v>0</v>
      </c>
      <c r="AT543" s="32">
        <f t="shared" si="236"/>
        <v>0</v>
      </c>
      <c r="AU543" s="32">
        <f t="shared" si="237"/>
        <v>0</v>
      </c>
      <c r="AX543" s="254">
        <f t="shared" si="238"/>
        <v>0</v>
      </c>
      <c r="AY543" s="254">
        <f t="shared" si="239"/>
        <v>0</v>
      </c>
      <c r="AZ543" s="32">
        <f t="shared" si="227"/>
        <v>0</v>
      </c>
      <c r="BB543" s="32">
        <f t="shared" si="244"/>
        <v>0</v>
      </c>
      <c r="BC543" s="341">
        <f t="shared" si="245"/>
        <v>0</v>
      </c>
      <c r="BD543" s="95">
        <f t="shared" si="240"/>
        <v>0</v>
      </c>
      <c r="BE543" s="95">
        <f t="shared" si="246"/>
        <v>0</v>
      </c>
      <c r="BF543" s="718">
        <f t="shared" si="228"/>
        <v>0</v>
      </c>
      <c r="BG543" s="79"/>
      <c r="BH543" s="9"/>
      <c r="BJ543" s="32">
        <f t="shared" si="247"/>
        <v>0</v>
      </c>
      <c r="BK543" s="32">
        <f t="shared" si="248"/>
        <v>1</v>
      </c>
      <c r="BL543" s="32">
        <f t="shared" si="249"/>
        <v>0</v>
      </c>
      <c r="BM543" s="32">
        <f t="shared" si="250"/>
        <v>0</v>
      </c>
      <c r="BN543" s="32">
        <f t="shared" si="251"/>
        <v>1</v>
      </c>
    </row>
    <row r="544" spans="1:66" x14ac:dyDescent="0.2">
      <c r="A544" s="323"/>
      <c r="B544" s="530"/>
      <c r="C544" s="247"/>
      <c r="D544" s="247" t="str">
        <f t="shared" si="241"/>
        <v/>
      </c>
      <c r="E544" s="320" t="str">
        <f t="shared" si="242"/>
        <v>&lt; Error</v>
      </c>
      <c r="F544" s="120">
        <f t="shared" si="224"/>
        <v>0</v>
      </c>
      <c r="G544" s="118">
        <f t="shared" si="225"/>
        <v>532</v>
      </c>
      <c r="H544" s="117"/>
      <c r="I544" s="292"/>
      <c r="J544" s="87"/>
      <c r="K544" s="294"/>
      <c r="L544" s="293"/>
      <c r="M544" s="40"/>
      <c r="N544" s="77"/>
      <c r="O544" s="295"/>
      <c r="P544" s="88"/>
      <c r="Q544" s="88"/>
      <c r="R544" s="104"/>
      <c r="S544" s="730"/>
      <c r="T544" s="88"/>
      <c r="U544" s="88"/>
      <c r="V544" s="88"/>
      <c r="W544" s="89"/>
      <c r="X544" s="87"/>
      <c r="Y544" s="77"/>
      <c r="Z544" s="90"/>
      <c r="AA544" s="96">
        <f t="shared" si="229"/>
        <v>532</v>
      </c>
      <c r="AB544" s="505">
        <f t="shared" si="243"/>
        <v>0</v>
      </c>
      <c r="AC544" s="500">
        <f t="shared" si="230"/>
        <v>0</v>
      </c>
      <c r="AD544" s="159">
        <f t="shared" si="226"/>
        <v>0</v>
      </c>
      <c r="AE544" s="8"/>
      <c r="AF544" s="870" t="str">
        <f t="shared" si="231"/>
        <v xml:space="preserve"> </v>
      </c>
      <c r="AG544" s="32">
        <f t="shared" si="232"/>
        <v>0</v>
      </c>
      <c r="AH544" s="32">
        <f t="shared" si="233"/>
        <v>0</v>
      </c>
      <c r="AR544" s="32">
        <f t="shared" si="234"/>
        <v>0</v>
      </c>
      <c r="AS544" s="32">
        <f t="shared" si="235"/>
        <v>0</v>
      </c>
      <c r="AT544" s="32">
        <f t="shared" si="236"/>
        <v>0</v>
      </c>
      <c r="AU544" s="32">
        <f t="shared" si="237"/>
        <v>0</v>
      </c>
      <c r="AX544" s="254">
        <f t="shared" si="238"/>
        <v>0</v>
      </c>
      <c r="AY544" s="254">
        <f t="shared" si="239"/>
        <v>0</v>
      </c>
      <c r="AZ544" s="32">
        <f t="shared" si="227"/>
        <v>0</v>
      </c>
      <c r="BB544" s="32">
        <f t="shared" si="244"/>
        <v>0</v>
      </c>
      <c r="BC544" s="341">
        <f t="shared" si="245"/>
        <v>0</v>
      </c>
      <c r="BD544" s="95">
        <f t="shared" si="240"/>
        <v>0</v>
      </c>
      <c r="BE544" s="95">
        <f t="shared" si="246"/>
        <v>0</v>
      </c>
      <c r="BF544" s="718">
        <f t="shared" si="228"/>
        <v>0</v>
      </c>
      <c r="BG544" s="79"/>
      <c r="BH544" s="9"/>
      <c r="BJ544" s="32">
        <f t="shared" si="247"/>
        <v>0</v>
      </c>
      <c r="BK544" s="32">
        <f t="shared" si="248"/>
        <v>1</v>
      </c>
      <c r="BL544" s="32">
        <f t="shared" si="249"/>
        <v>0</v>
      </c>
      <c r="BM544" s="32">
        <f t="shared" si="250"/>
        <v>0</v>
      </c>
      <c r="BN544" s="32">
        <f t="shared" si="251"/>
        <v>1</v>
      </c>
    </row>
    <row r="545" spans="1:66" x14ac:dyDescent="0.2">
      <c r="A545" s="323"/>
      <c r="B545" s="530"/>
      <c r="C545" s="247"/>
      <c r="D545" s="247" t="str">
        <f t="shared" si="241"/>
        <v/>
      </c>
      <c r="E545" s="320" t="str">
        <f t="shared" si="242"/>
        <v>&lt; Error</v>
      </c>
      <c r="F545" s="120">
        <f t="shared" si="224"/>
        <v>0</v>
      </c>
      <c r="G545" s="118">
        <f t="shared" si="225"/>
        <v>533</v>
      </c>
      <c r="H545" s="117"/>
      <c r="I545" s="292"/>
      <c r="J545" s="87"/>
      <c r="K545" s="294"/>
      <c r="L545" s="293"/>
      <c r="M545" s="40"/>
      <c r="N545" s="77"/>
      <c r="O545" s="295"/>
      <c r="P545" s="88"/>
      <c r="Q545" s="88"/>
      <c r="R545" s="104"/>
      <c r="S545" s="730"/>
      <c r="T545" s="88"/>
      <c r="U545" s="88"/>
      <c r="V545" s="88"/>
      <c r="W545" s="89"/>
      <c r="X545" s="87"/>
      <c r="Y545" s="77"/>
      <c r="Z545" s="90"/>
      <c r="AA545" s="96">
        <f t="shared" si="229"/>
        <v>533</v>
      </c>
      <c r="AB545" s="505">
        <f t="shared" si="243"/>
        <v>0</v>
      </c>
      <c r="AC545" s="500">
        <f t="shared" si="230"/>
        <v>0</v>
      </c>
      <c r="AD545" s="159">
        <f t="shared" si="226"/>
        <v>0</v>
      </c>
      <c r="AE545" s="8"/>
      <c r="AF545" s="870" t="str">
        <f t="shared" si="231"/>
        <v xml:space="preserve"> </v>
      </c>
      <c r="AG545" s="32">
        <f t="shared" si="232"/>
        <v>0</v>
      </c>
      <c r="AH545" s="32">
        <f t="shared" si="233"/>
        <v>0</v>
      </c>
      <c r="AR545" s="32">
        <f t="shared" si="234"/>
        <v>0</v>
      </c>
      <c r="AS545" s="32">
        <f t="shared" si="235"/>
        <v>0</v>
      </c>
      <c r="AT545" s="32">
        <f t="shared" si="236"/>
        <v>0</v>
      </c>
      <c r="AU545" s="32">
        <f t="shared" si="237"/>
        <v>0</v>
      </c>
      <c r="AX545" s="254">
        <f t="shared" si="238"/>
        <v>0</v>
      </c>
      <c r="AY545" s="254">
        <f t="shared" si="239"/>
        <v>0</v>
      </c>
      <c r="AZ545" s="32">
        <f t="shared" si="227"/>
        <v>0</v>
      </c>
      <c r="BB545" s="32">
        <f t="shared" si="244"/>
        <v>0</v>
      </c>
      <c r="BC545" s="341">
        <f t="shared" si="245"/>
        <v>0</v>
      </c>
      <c r="BD545" s="95">
        <f t="shared" si="240"/>
        <v>0</v>
      </c>
      <c r="BE545" s="95">
        <f t="shared" si="246"/>
        <v>0</v>
      </c>
      <c r="BF545" s="718">
        <f t="shared" si="228"/>
        <v>0</v>
      </c>
      <c r="BG545" s="79"/>
      <c r="BH545" s="9"/>
      <c r="BJ545" s="32">
        <f t="shared" si="247"/>
        <v>0</v>
      </c>
      <c r="BK545" s="32">
        <f t="shared" si="248"/>
        <v>1</v>
      </c>
      <c r="BL545" s="32">
        <f t="shared" si="249"/>
        <v>0</v>
      </c>
      <c r="BM545" s="32">
        <f t="shared" si="250"/>
        <v>0</v>
      </c>
      <c r="BN545" s="32">
        <f t="shared" si="251"/>
        <v>1</v>
      </c>
    </row>
    <row r="546" spans="1:66" x14ac:dyDescent="0.2">
      <c r="A546" s="323"/>
      <c r="B546" s="530"/>
      <c r="C546" s="247"/>
      <c r="D546" s="247" t="str">
        <f t="shared" si="241"/>
        <v/>
      </c>
      <c r="E546" s="320" t="str">
        <f t="shared" si="242"/>
        <v>&lt; Error</v>
      </c>
      <c r="F546" s="120">
        <f t="shared" si="224"/>
        <v>0</v>
      </c>
      <c r="G546" s="118">
        <f t="shared" si="225"/>
        <v>534</v>
      </c>
      <c r="H546" s="117"/>
      <c r="I546" s="292"/>
      <c r="J546" s="87"/>
      <c r="K546" s="294"/>
      <c r="L546" s="293"/>
      <c r="M546" s="40"/>
      <c r="N546" s="77"/>
      <c r="O546" s="295"/>
      <c r="P546" s="88"/>
      <c r="Q546" s="88"/>
      <c r="R546" s="104"/>
      <c r="S546" s="730"/>
      <c r="T546" s="88"/>
      <c r="U546" s="88"/>
      <c r="V546" s="88"/>
      <c r="W546" s="89"/>
      <c r="X546" s="87"/>
      <c r="Y546" s="77"/>
      <c r="Z546" s="90"/>
      <c r="AA546" s="96">
        <f t="shared" si="229"/>
        <v>534</v>
      </c>
      <c r="AB546" s="505">
        <f t="shared" si="243"/>
        <v>0</v>
      </c>
      <c r="AC546" s="500">
        <f t="shared" si="230"/>
        <v>0</v>
      </c>
      <c r="AD546" s="159">
        <f t="shared" si="226"/>
        <v>0</v>
      </c>
      <c r="AE546" s="8"/>
      <c r="AF546" s="870" t="str">
        <f t="shared" si="231"/>
        <v xml:space="preserve"> </v>
      </c>
      <c r="AG546" s="32">
        <f t="shared" si="232"/>
        <v>0</v>
      </c>
      <c r="AH546" s="32">
        <f t="shared" si="233"/>
        <v>0</v>
      </c>
      <c r="AR546" s="32">
        <f t="shared" si="234"/>
        <v>0</v>
      </c>
      <c r="AS546" s="32">
        <f t="shared" si="235"/>
        <v>0</v>
      </c>
      <c r="AT546" s="32">
        <f t="shared" si="236"/>
        <v>0</v>
      </c>
      <c r="AU546" s="32">
        <f t="shared" si="237"/>
        <v>0</v>
      </c>
      <c r="AX546" s="254">
        <f t="shared" si="238"/>
        <v>0</v>
      </c>
      <c r="AY546" s="254">
        <f t="shared" si="239"/>
        <v>0</v>
      </c>
      <c r="AZ546" s="32">
        <f t="shared" si="227"/>
        <v>0</v>
      </c>
      <c r="BB546" s="32">
        <f t="shared" si="244"/>
        <v>0</v>
      </c>
      <c r="BC546" s="341">
        <f t="shared" si="245"/>
        <v>0</v>
      </c>
      <c r="BD546" s="95">
        <f t="shared" si="240"/>
        <v>0</v>
      </c>
      <c r="BE546" s="95">
        <f t="shared" si="246"/>
        <v>0</v>
      </c>
      <c r="BF546" s="718">
        <f t="shared" si="228"/>
        <v>0</v>
      </c>
      <c r="BG546" s="79"/>
      <c r="BH546" s="9"/>
      <c r="BJ546" s="32">
        <f t="shared" si="247"/>
        <v>0</v>
      </c>
      <c r="BK546" s="32">
        <f t="shared" si="248"/>
        <v>1</v>
      </c>
      <c r="BL546" s="32">
        <f t="shared" si="249"/>
        <v>0</v>
      </c>
      <c r="BM546" s="32">
        <f t="shared" si="250"/>
        <v>0</v>
      </c>
      <c r="BN546" s="32">
        <f t="shared" si="251"/>
        <v>1</v>
      </c>
    </row>
    <row r="547" spans="1:66" x14ac:dyDescent="0.2">
      <c r="A547" s="323"/>
      <c r="B547" s="530"/>
      <c r="C547" s="247"/>
      <c r="D547" s="247" t="str">
        <f t="shared" si="241"/>
        <v/>
      </c>
      <c r="E547" s="320" t="str">
        <f t="shared" si="242"/>
        <v>&lt; Error</v>
      </c>
      <c r="F547" s="120">
        <f t="shared" si="224"/>
        <v>0</v>
      </c>
      <c r="G547" s="118">
        <f t="shared" si="225"/>
        <v>535</v>
      </c>
      <c r="H547" s="117"/>
      <c r="I547" s="292"/>
      <c r="J547" s="87"/>
      <c r="K547" s="294"/>
      <c r="L547" s="293"/>
      <c r="M547" s="40"/>
      <c r="N547" s="77"/>
      <c r="O547" s="295"/>
      <c r="P547" s="88"/>
      <c r="Q547" s="88"/>
      <c r="R547" s="104"/>
      <c r="S547" s="730"/>
      <c r="T547" s="88"/>
      <c r="U547" s="88"/>
      <c r="V547" s="88"/>
      <c r="W547" s="89"/>
      <c r="X547" s="87"/>
      <c r="Y547" s="77"/>
      <c r="Z547" s="90"/>
      <c r="AA547" s="96">
        <f t="shared" si="229"/>
        <v>535</v>
      </c>
      <c r="AB547" s="505">
        <f t="shared" si="243"/>
        <v>0</v>
      </c>
      <c r="AC547" s="500">
        <f t="shared" si="230"/>
        <v>0</v>
      </c>
      <c r="AD547" s="159">
        <f t="shared" si="226"/>
        <v>0</v>
      </c>
      <c r="AE547" s="8"/>
      <c r="AF547" s="870" t="str">
        <f t="shared" si="231"/>
        <v xml:space="preserve"> </v>
      </c>
      <c r="AG547" s="32">
        <f t="shared" si="232"/>
        <v>0</v>
      </c>
      <c r="AH547" s="32">
        <f t="shared" si="233"/>
        <v>0</v>
      </c>
      <c r="AR547" s="32">
        <f t="shared" si="234"/>
        <v>0</v>
      </c>
      <c r="AS547" s="32">
        <f t="shared" si="235"/>
        <v>0</v>
      </c>
      <c r="AT547" s="32">
        <f t="shared" si="236"/>
        <v>0</v>
      </c>
      <c r="AU547" s="32">
        <f t="shared" si="237"/>
        <v>0</v>
      </c>
      <c r="AX547" s="254">
        <f t="shared" si="238"/>
        <v>0</v>
      </c>
      <c r="AY547" s="254">
        <f t="shared" si="239"/>
        <v>0</v>
      </c>
      <c r="AZ547" s="32">
        <f t="shared" si="227"/>
        <v>0</v>
      </c>
      <c r="BB547" s="32">
        <f t="shared" si="244"/>
        <v>0</v>
      </c>
      <c r="BC547" s="341">
        <f t="shared" si="245"/>
        <v>0</v>
      </c>
      <c r="BD547" s="95">
        <f t="shared" si="240"/>
        <v>0</v>
      </c>
      <c r="BE547" s="95">
        <f t="shared" si="246"/>
        <v>0</v>
      </c>
      <c r="BF547" s="718">
        <f t="shared" si="228"/>
        <v>0</v>
      </c>
      <c r="BG547" s="79"/>
      <c r="BH547" s="9"/>
      <c r="BJ547" s="32">
        <f t="shared" si="247"/>
        <v>0</v>
      </c>
      <c r="BK547" s="32">
        <f t="shared" si="248"/>
        <v>1</v>
      </c>
      <c r="BL547" s="32">
        <f t="shared" si="249"/>
        <v>0</v>
      </c>
      <c r="BM547" s="32">
        <f t="shared" si="250"/>
        <v>0</v>
      </c>
      <c r="BN547" s="32">
        <f t="shared" si="251"/>
        <v>1</v>
      </c>
    </row>
    <row r="548" spans="1:66" x14ac:dyDescent="0.2">
      <c r="A548" s="323"/>
      <c r="B548" s="530"/>
      <c r="C548" s="247"/>
      <c r="D548" s="247" t="str">
        <f t="shared" si="241"/>
        <v/>
      </c>
      <c r="E548" s="320" t="str">
        <f t="shared" si="242"/>
        <v>&lt; Error</v>
      </c>
      <c r="F548" s="120">
        <f t="shared" si="224"/>
        <v>0</v>
      </c>
      <c r="G548" s="118">
        <f t="shared" si="225"/>
        <v>536</v>
      </c>
      <c r="H548" s="117"/>
      <c r="I548" s="292"/>
      <c r="J548" s="87"/>
      <c r="K548" s="294"/>
      <c r="L548" s="293"/>
      <c r="M548" s="40"/>
      <c r="N548" s="77"/>
      <c r="O548" s="295"/>
      <c r="P548" s="88"/>
      <c r="Q548" s="88"/>
      <c r="R548" s="104"/>
      <c r="S548" s="730"/>
      <c r="T548" s="88"/>
      <c r="U548" s="88"/>
      <c r="V548" s="88"/>
      <c r="W548" s="89"/>
      <c r="X548" s="87"/>
      <c r="Y548" s="77"/>
      <c r="Z548" s="90"/>
      <c r="AA548" s="96">
        <f t="shared" si="229"/>
        <v>536</v>
      </c>
      <c r="AB548" s="505">
        <f t="shared" si="243"/>
        <v>0</v>
      </c>
      <c r="AC548" s="500">
        <f t="shared" si="230"/>
        <v>0</v>
      </c>
      <c r="AD548" s="159">
        <f t="shared" si="226"/>
        <v>0</v>
      </c>
      <c r="AE548" s="8"/>
      <c r="AF548" s="870" t="str">
        <f t="shared" si="231"/>
        <v xml:space="preserve"> </v>
      </c>
      <c r="AG548" s="32">
        <f t="shared" si="232"/>
        <v>0</v>
      </c>
      <c r="AH548" s="32">
        <f t="shared" si="233"/>
        <v>0</v>
      </c>
      <c r="AR548" s="32">
        <f t="shared" si="234"/>
        <v>0</v>
      </c>
      <c r="AS548" s="32">
        <f t="shared" si="235"/>
        <v>0</v>
      </c>
      <c r="AT548" s="32">
        <f t="shared" si="236"/>
        <v>0</v>
      </c>
      <c r="AU548" s="32">
        <f t="shared" si="237"/>
        <v>0</v>
      </c>
      <c r="AX548" s="254">
        <f t="shared" si="238"/>
        <v>0</v>
      </c>
      <c r="AY548" s="254">
        <f t="shared" si="239"/>
        <v>0</v>
      </c>
      <c r="AZ548" s="32">
        <f t="shared" si="227"/>
        <v>0</v>
      </c>
      <c r="BB548" s="32">
        <f t="shared" si="244"/>
        <v>0</v>
      </c>
      <c r="BC548" s="341">
        <f t="shared" si="245"/>
        <v>0</v>
      </c>
      <c r="BD548" s="95">
        <f t="shared" si="240"/>
        <v>0</v>
      </c>
      <c r="BE548" s="95">
        <f t="shared" si="246"/>
        <v>0</v>
      </c>
      <c r="BF548" s="718">
        <f t="shared" si="228"/>
        <v>0</v>
      </c>
      <c r="BG548" s="79"/>
      <c r="BH548" s="9"/>
      <c r="BJ548" s="32">
        <f t="shared" si="247"/>
        <v>0</v>
      </c>
      <c r="BK548" s="32">
        <f t="shared" si="248"/>
        <v>1</v>
      </c>
      <c r="BL548" s="32">
        <f t="shared" si="249"/>
        <v>0</v>
      </c>
      <c r="BM548" s="32">
        <f t="shared" si="250"/>
        <v>0</v>
      </c>
      <c r="BN548" s="32">
        <f t="shared" si="251"/>
        <v>1</v>
      </c>
    </row>
    <row r="549" spans="1:66" x14ac:dyDescent="0.2">
      <c r="A549" s="323"/>
      <c r="B549" s="530"/>
      <c r="C549" s="247"/>
      <c r="D549" s="247" t="str">
        <f t="shared" si="241"/>
        <v/>
      </c>
      <c r="E549" s="320" t="str">
        <f t="shared" si="242"/>
        <v>&lt; Error</v>
      </c>
      <c r="F549" s="120">
        <f t="shared" si="224"/>
        <v>0</v>
      </c>
      <c r="G549" s="118">
        <f t="shared" si="225"/>
        <v>537</v>
      </c>
      <c r="H549" s="117"/>
      <c r="I549" s="292"/>
      <c r="J549" s="87"/>
      <c r="K549" s="294"/>
      <c r="L549" s="293"/>
      <c r="M549" s="40"/>
      <c r="N549" s="77"/>
      <c r="O549" s="295"/>
      <c r="P549" s="88"/>
      <c r="Q549" s="88"/>
      <c r="R549" s="104"/>
      <c r="S549" s="730"/>
      <c r="T549" s="88"/>
      <c r="U549" s="88"/>
      <c r="V549" s="88"/>
      <c r="W549" s="89"/>
      <c r="X549" s="87"/>
      <c r="Y549" s="77"/>
      <c r="Z549" s="90"/>
      <c r="AA549" s="96">
        <f t="shared" si="229"/>
        <v>537</v>
      </c>
      <c r="AB549" s="505">
        <f t="shared" si="243"/>
        <v>0</v>
      </c>
      <c r="AC549" s="500">
        <f t="shared" si="230"/>
        <v>0</v>
      </c>
      <c r="AD549" s="159">
        <f t="shared" si="226"/>
        <v>0</v>
      </c>
      <c r="AE549" s="8"/>
      <c r="AF549" s="870" t="str">
        <f t="shared" si="231"/>
        <v xml:space="preserve"> </v>
      </c>
      <c r="AG549" s="32">
        <f t="shared" si="232"/>
        <v>0</v>
      </c>
      <c r="AH549" s="32">
        <f t="shared" si="233"/>
        <v>0</v>
      </c>
      <c r="AR549" s="32">
        <f t="shared" si="234"/>
        <v>0</v>
      </c>
      <c r="AS549" s="32">
        <f t="shared" si="235"/>
        <v>0</v>
      </c>
      <c r="AT549" s="32">
        <f t="shared" si="236"/>
        <v>0</v>
      </c>
      <c r="AU549" s="32">
        <f t="shared" si="237"/>
        <v>0</v>
      </c>
      <c r="AX549" s="254">
        <f t="shared" si="238"/>
        <v>0</v>
      </c>
      <c r="AY549" s="254">
        <f t="shared" si="239"/>
        <v>0</v>
      </c>
      <c r="AZ549" s="32">
        <f t="shared" si="227"/>
        <v>0</v>
      </c>
      <c r="BB549" s="32">
        <f t="shared" si="244"/>
        <v>0</v>
      </c>
      <c r="BC549" s="341">
        <f t="shared" si="245"/>
        <v>0</v>
      </c>
      <c r="BD549" s="95">
        <f t="shared" si="240"/>
        <v>0</v>
      </c>
      <c r="BE549" s="95">
        <f t="shared" si="246"/>
        <v>0</v>
      </c>
      <c r="BF549" s="718">
        <f t="shared" si="228"/>
        <v>0</v>
      </c>
      <c r="BG549" s="79"/>
      <c r="BH549" s="9"/>
      <c r="BJ549" s="32">
        <f t="shared" si="247"/>
        <v>0</v>
      </c>
      <c r="BK549" s="32">
        <f t="shared" si="248"/>
        <v>1</v>
      </c>
      <c r="BL549" s="32">
        <f t="shared" si="249"/>
        <v>0</v>
      </c>
      <c r="BM549" s="32">
        <f t="shared" si="250"/>
        <v>0</v>
      </c>
      <c r="BN549" s="32">
        <f t="shared" si="251"/>
        <v>1</v>
      </c>
    </row>
    <row r="550" spans="1:66" x14ac:dyDescent="0.2">
      <c r="A550" s="323"/>
      <c r="B550" s="530"/>
      <c r="C550" s="247"/>
      <c r="D550" s="247" t="str">
        <f t="shared" si="241"/>
        <v/>
      </c>
      <c r="E550" s="320" t="str">
        <f t="shared" si="242"/>
        <v>&lt; Error</v>
      </c>
      <c r="F550" s="120">
        <f t="shared" si="224"/>
        <v>0</v>
      </c>
      <c r="G550" s="118">
        <f t="shared" si="225"/>
        <v>538</v>
      </c>
      <c r="H550" s="117"/>
      <c r="I550" s="292"/>
      <c r="J550" s="87"/>
      <c r="K550" s="294"/>
      <c r="L550" s="293"/>
      <c r="M550" s="40"/>
      <c r="N550" s="77"/>
      <c r="O550" s="295"/>
      <c r="P550" s="88"/>
      <c r="Q550" s="88"/>
      <c r="R550" s="104"/>
      <c r="S550" s="730"/>
      <c r="T550" s="88"/>
      <c r="U550" s="88"/>
      <c r="V550" s="88"/>
      <c r="W550" s="89"/>
      <c r="X550" s="87"/>
      <c r="Y550" s="77"/>
      <c r="Z550" s="90"/>
      <c r="AA550" s="96">
        <f t="shared" si="229"/>
        <v>538</v>
      </c>
      <c r="AB550" s="505">
        <f t="shared" si="243"/>
        <v>0</v>
      </c>
      <c r="AC550" s="500">
        <f t="shared" si="230"/>
        <v>0</v>
      </c>
      <c r="AD550" s="159">
        <f t="shared" si="226"/>
        <v>0</v>
      </c>
      <c r="AE550" s="8"/>
      <c r="AF550" s="870" t="str">
        <f t="shared" si="231"/>
        <v xml:space="preserve"> </v>
      </c>
      <c r="AG550" s="32">
        <f t="shared" si="232"/>
        <v>0</v>
      </c>
      <c r="AH550" s="32">
        <f t="shared" si="233"/>
        <v>0</v>
      </c>
      <c r="AR550" s="32">
        <f t="shared" si="234"/>
        <v>0</v>
      </c>
      <c r="AS550" s="32">
        <f t="shared" si="235"/>
        <v>0</v>
      </c>
      <c r="AT550" s="32">
        <f t="shared" si="236"/>
        <v>0</v>
      </c>
      <c r="AU550" s="32">
        <f t="shared" si="237"/>
        <v>0</v>
      </c>
      <c r="AX550" s="254">
        <f t="shared" si="238"/>
        <v>0</v>
      </c>
      <c r="AY550" s="254">
        <f t="shared" si="239"/>
        <v>0</v>
      </c>
      <c r="AZ550" s="32">
        <f t="shared" si="227"/>
        <v>0</v>
      </c>
      <c r="BB550" s="32">
        <f t="shared" si="244"/>
        <v>0</v>
      </c>
      <c r="BC550" s="341">
        <f t="shared" si="245"/>
        <v>0</v>
      </c>
      <c r="BD550" s="95">
        <f t="shared" si="240"/>
        <v>0</v>
      </c>
      <c r="BE550" s="95">
        <f t="shared" si="246"/>
        <v>0</v>
      </c>
      <c r="BF550" s="718">
        <f t="shared" si="228"/>
        <v>0</v>
      </c>
      <c r="BG550" s="79"/>
      <c r="BH550" s="9"/>
      <c r="BJ550" s="32">
        <f t="shared" si="247"/>
        <v>0</v>
      </c>
      <c r="BK550" s="32">
        <f t="shared" si="248"/>
        <v>1</v>
      </c>
      <c r="BL550" s="32">
        <f t="shared" si="249"/>
        <v>0</v>
      </c>
      <c r="BM550" s="32">
        <f t="shared" si="250"/>
        <v>0</v>
      </c>
      <c r="BN550" s="32">
        <f t="shared" si="251"/>
        <v>1</v>
      </c>
    </row>
    <row r="551" spans="1:66" x14ac:dyDescent="0.2">
      <c r="A551" s="323"/>
      <c r="B551" s="530"/>
      <c r="C551" s="247"/>
      <c r="D551" s="247" t="str">
        <f t="shared" si="241"/>
        <v/>
      </c>
      <c r="E551" s="320" t="str">
        <f t="shared" si="242"/>
        <v>&lt; Error</v>
      </c>
      <c r="F551" s="120">
        <f t="shared" si="224"/>
        <v>0</v>
      </c>
      <c r="G551" s="118">
        <f t="shared" si="225"/>
        <v>539</v>
      </c>
      <c r="H551" s="117"/>
      <c r="I551" s="292"/>
      <c r="J551" s="87"/>
      <c r="K551" s="294"/>
      <c r="L551" s="293"/>
      <c r="M551" s="40"/>
      <c r="N551" s="77"/>
      <c r="O551" s="295"/>
      <c r="P551" s="88"/>
      <c r="Q551" s="88"/>
      <c r="R551" s="104"/>
      <c r="S551" s="730"/>
      <c r="T551" s="88"/>
      <c r="U551" s="88"/>
      <c r="V551" s="88"/>
      <c r="W551" s="89"/>
      <c r="X551" s="87"/>
      <c r="Y551" s="77"/>
      <c r="Z551" s="90"/>
      <c r="AA551" s="96">
        <f t="shared" si="229"/>
        <v>539</v>
      </c>
      <c r="AB551" s="505">
        <f t="shared" si="243"/>
        <v>0</v>
      </c>
      <c r="AC551" s="500">
        <f t="shared" si="230"/>
        <v>0</v>
      </c>
      <c r="AD551" s="159">
        <f t="shared" si="226"/>
        <v>0</v>
      </c>
      <c r="AE551" s="8"/>
      <c r="AF551" s="870" t="str">
        <f t="shared" si="231"/>
        <v xml:space="preserve"> </v>
      </c>
      <c r="AG551" s="32">
        <f t="shared" si="232"/>
        <v>0</v>
      </c>
      <c r="AH551" s="32">
        <f t="shared" si="233"/>
        <v>0</v>
      </c>
      <c r="AR551" s="32">
        <f t="shared" si="234"/>
        <v>0</v>
      </c>
      <c r="AS551" s="32">
        <f t="shared" si="235"/>
        <v>0</v>
      </c>
      <c r="AT551" s="32">
        <f t="shared" si="236"/>
        <v>0</v>
      </c>
      <c r="AU551" s="32">
        <f t="shared" si="237"/>
        <v>0</v>
      </c>
      <c r="AX551" s="254">
        <f t="shared" si="238"/>
        <v>0</v>
      </c>
      <c r="AY551" s="254">
        <f t="shared" si="239"/>
        <v>0</v>
      </c>
      <c r="AZ551" s="32">
        <f t="shared" si="227"/>
        <v>0</v>
      </c>
      <c r="BB551" s="32">
        <f t="shared" si="244"/>
        <v>0</v>
      </c>
      <c r="BC551" s="341">
        <f t="shared" si="245"/>
        <v>0</v>
      </c>
      <c r="BD551" s="95">
        <f t="shared" si="240"/>
        <v>0</v>
      </c>
      <c r="BE551" s="95">
        <f t="shared" si="246"/>
        <v>0</v>
      </c>
      <c r="BF551" s="718">
        <f t="shared" si="228"/>
        <v>0</v>
      </c>
      <c r="BG551" s="79"/>
      <c r="BH551" s="9"/>
      <c r="BJ551" s="32">
        <f t="shared" si="247"/>
        <v>0</v>
      </c>
      <c r="BK551" s="32">
        <f t="shared" si="248"/>
        <v>1</v>
      </c>
      <c r="BL551" s="32">
        <f t="shared" si="249"/>
        <v>0</v>
      </c>
      <c r="BM551" s="32">
        <f t="shared" si="250"/>
        <v>0</v>
      </c>
      <c r="BN551" s="32">
        <f t="shared" si="251"/>
        <v>1</v>
      </c>
    </row>
    <row r="552" spans="1:66" x14ac:dyDescent="0.2">
      <c r="A552" s="323"/>
      <c r="B552" s="530"/>
      <c r="C552" s="247"/>
      <c r="D552" s="247" t="str">
        <f t="shared" si="241"/>
        <v/>
      </c>
      <c r="E552" s="320" t="str">
        <f t="shared" si="242"/>
        <v>&lt; Error</v>
      </c>
      <c r="F552" s="120">
        <f t="shared" si="224"/>
        <v>0</v>
      </c>
      <c r="G552" s="118">
        <f t="shared" si="225"/>
        <v>540</v>
      </c>
      <c r="H552" s="117"/>
      <c r="I552" s="292"/>
      <c r="J552" s="87"/>
      <c r="K552" s="294"/>
      <c r="L552" s="293"/>
      <c r="M552" s="40"/>
      <c r="N552" s="77"/>
      <c r="O552" s="295"/>
      <c r="P552" s="88"/>
      <c r="Q552" s="88"/>
      <c r="R552" s="104"/>
      <c r="S552" s="730"/>
      <c r="T552" s="88"/>
      <c r="U552" s="88"/>
      <c r="V552" s="88"/>
      <c r="W552" s="89"/>
      <c r="X552" s="87"/>
      <c r="Y552" s="77"/>
      <c r="Z552" s="90"/>
      <c r="AA552" s="96">
        <f t="shared" si="229"/>
        <v>540</v>
      </c>
      <c r="AB552" s="505">
        <f t="shared" si="243"/>
        <v>0</v>
      </c>
      <c r="AC552" s="500">
        <f t="shared" si="230"/>
        <v>0</v>
      </c>
      <c r="AD552" s="159">
        <f t="shared" si="226"/>
        <v>0</v>
      </c>
      <c r="AE552" s="8"/>
      <c r="AF552" s="870" t="str">
        <f t="shared" si="231"/>
        <v xml:space="preserve"> </v>
      </c>
      <c r="AG552" s="32">
        <f t="shared" si="232"/>
        <v>0</v>
      </c>
      <c r="AH552" s="32">
        <f t="shared" si="233"/>
        <v>0</v>
      </c>
      <c r="AR552" s="32">
        <f t="shared" si="234"/>
        <v>0</v>
      </c>
      <c r="AS552" s="32">
        <f t="shared" si="235"/>
        <v>0</v>
      </c>
      <c r="AT552" s="32">
        <f t="shared" si="236"/>
        <v>0</v>
      </c>
      <c r="AU552" s="32">
        <f t="shared" si="237"/>
        <v>0</v>
      </c>
      <c r="AX552" s="254">
        <f t="shared" si="238"/>
        <v>0</v>
      </c>
      <c r="AY552" s="254">
        <f t="shared" si="239"/>
        <v>0</v>
      </c>
      <c r="AZ552" s="32">
        <f t="shared" si="227"/>
        <v>0</v>
      </c>
      <c r="BB552" s="32">
        <f t="shared" si="244"/>
        <v>0</v>
      </c>
      <c r="BC552" s="341">
        <f t="shared" si="245"/>
        <v>0</v>
      </c>
      <c r="BD552" s="95">
        <f t="shared" si="240"/>
        <v>0</v>
      </c>
      <c r="BE552" s="95">
        <f t="shared" si="246"/>
        <v>0</v>
      </c>
      <c r="BF552" s="718">
        <f t="shared" si="228"/>
        <v>0</v>
      </c>
      <c r="BG552" s="79"/>
      <c r="BH552" s="9"/>
      <c r="BJ552" s="32">
        <f t="shared" si="247"/>
        <v>0</v>
      </c>
      <c r="BK552" s="32">
        <f t="shared" si="248"/>
        <v>1</v>
      </c>
      <c r="BL552" s="32">
        <f t="shared" si="249"/>
        <v>0</v>
      </c>
      <c r="BM552" s="32">
        <f t="shared" si="250"/>
        <v>0</v>
      </c>
      <c r="BN552" s="32">
        <f t="shared" si="251"/>
        <v>1</v>
      </c>
    </row>
    <row r="553" spans="1:66" x14ac:dyDescent="0.2">
      <c r="A553" s="323"/>
      <c r="B553" s="530"/>
      <c r="C553" s="247"/>
      <c r="D553" s="247" t="str">
        <f t="shared" si="241"/>
        <v/>
      </c>
      <c r="E553" s="320" t="str">
        <f t="shared" si="242"/>
        <v>&lt; Error</v>
      </c>
      <c r="F553" s="120">
        <f t="shared" si="224"/>
        <v>0</v>
      </c>
      <c r="G553" s="118">
        <f t="shared" si="225"/>
        <v>541</v>
      </c>
      <c r="H553" s="117"/>
      <c r="I553" s="292"/>
      <c r="J553" s="87"/>
      <c r="K553" s="294"/>
      <c r="L553" s="293"/>
      <c r="M553" s="40"/>
      <c r="N553" s="77"/>
      <c r="O553" s="295"/>
      <c r="P553" s="88"/>
      <c r="Q553" s="88"/>
      <c r="R553" s="104"/>
      <c r="S553" s="730"/>
      <c r="T553" s="88"/>
      <c r="U553" s="88"/>
      <c r="V553" s="88"/>
      <c r="W553" s="89"/>
      <c r="X553" s="87"/>
      <c r="Y553" s="77"/>
      <c r="Z553" s="90"/>
      <c r="AA553" s="96">
        <f t="shared" si="229"/>
        <v>541</v>
      </c>
      <c r="AB553" s="505">
        <f t="shared" si="243"/>
        <v>0</v>
      </c>
      <c r="AC553" s="500">
        <f t="shared" si="230"/>
        <v>0</v>
      </c>
      <c r="AD553" s="159">
        <f t="shared" si="226"/>
        <v>0</v>
      </c>
      <c r="AE553" s="8"/>
      <c r="AF553" s="870" t="str">
        <f t="shared" si="231"/>
        <v xml:space="preserve"> </v>
      </c>
      <c r="AG553" s="32">
        <f t="shared" si="232"/>
        <v>0</v>
      </c>
      <c r="AH553" s="32">
        <f t="shared" si="233"/>
        <v>0</v>
      </c>
      <c r="AR553" s="32">
        <f t="shared" si="234"/>
        <v>0</v>
      </c>
      <c r="AS553" s="32">
        <f t="shared" si="235"/>
        <v>0</v>
      </c>
      <c r="AT553" s="32">
        <f t="shared" si="236"/>
        <v>0</v>
      </c>
      <c r="AU553" s="32">
        <f t="shared" si="237"/>
        <v>0</v>
      </c>
      <c r="AX553" s="254">
        <f t="shared" si="238"/>
        <v>0</v>
      </c>
      <c r="AY553" s="254">
        <f t="shared" si="239"/>
        <v>0</v>
      </c>
      <c r="AZ553" s="32">
        <f t="shared" si="227"/>
        <v>0</v>
      </c>
      <c r="BB553" s="32">
        <f t="shared" si="244"/>
        <v>0</v>
      </c>
      <c r="BC553" s="341">
        <f t="shared" si="245"/>
        <v>0</v>
      </c>
      <c r="BD553" s="95">
        <f t="shared" si="240"/>
        <v>0</v>
      </c>
      <c r="BE553" s="95">
        <f t="shared" si="246"/>
        <v>0</v>
      </c>
      <c r="BF553" s="718">
        <f t="shared" si="228"/>
        <v>0</v>
      </c>
      <c r="BG553" s="79"/>
      <c r="BH553" s="9"/>
      <c r="BJ553" s="32">
        <f t="shared" si="247"/>
        <v>0</v>
      </c>
      <c r="BK553" s="32">
        <f t="shared" si="248"/>
        <v>1</v>
      </c>
      <c r="BL553" s="32">
        <f t="shared" si="249"/>
        <v>0</v>
      </c>
      <c r="BM553" s="32">
        <f t="shared" si="250"/>
        <v>0</v>
      </c>
      <c r="BN553" s="32">
        <f t="shared" si="251"/>
        <v>1</v>
      </c>
    </row>
    <row r="554" spans="1:66" x14ac:dyDescent="0.2">
      <c r="A554" s="323"/>
      <c r="B554" s="530"/>
      <c r="C554" s="247"/>
      <c r="D554" s="247" t="str">
        <f t="shared" si="241"/>
        <v/>
      </c>
      <c r="E554" s="320" t="str">
        <f t="shared" si="242"/>
        <v>&lt; Error</v>
      </c>
      <c r="F554" s="120">
        <f t="shared" si="224"/>
        <v>0</v>
      </c>
      <c r="G554" s="118">
        <f t="shared" si="225"/>
        <v>542</v>
      </c>
      <c r="H554" s="117"/>
      <c r="I554" s="292"/>
      <c r="J554" s="87"/>
      <c r="K554" s="294"/>
      <c r="L554" s="293"/>
      <c r="M554" s="40"/>
      <c r="N554" s="77"/>
      <c r="O554" s="295"/>
      <c r="P554" s="88"/>
      <c r="Q554" s="88"/>
      <c r="R554" s="104"/>
      <c r="S554" s="730"/>
      <c r="T554" s="88"/>
      <c r="U554" s="88"/>
      <c r="V554" s="88"/>
      <c r="W554" s="89"/>
      <c r="X554" s="87"/>
      <c r="Y554" s="77"/>
      <c r="Z554" s="90"/>
      <c r="AA554" s="96">
        <f t="shared" si="229"/>
        <v>542</v>
      </c>
      <c r="AB554" s="505">
        <f t="shared" si="243"/>
        <v>0</v>
      </c>
      <c r="AC554" s="500">
        <f t="shared" si="230"/>
        <v>0</v>
      </c>
      <c r="AD554" s="159">
        <f t="shared" si="226"/>
        <v>0</v>
      </c>
      <c r="AE554" s="8"/>
      <c r="AF554" s="870" t="str">
        <f t="shared" si="231"/>
        <v xml:space="preserve"> </v>
      </c>
      <c r="AG554" s="32">
        <f t="shared" si="232"/>
        <v>0</v>
      </c>
      <c r="AH554" s="32">
        <f t="shared" si="233"/>
        <v>0</v>
      </c>
      <c r="AR554" s="32">
        <f t="shared" si="234"/>
        <v>0</v>
      </c>
      <c r="AS554" s="32">
        <f t="shared" si="235"/>
        <v>0</v>
      </c>
      <c r="AT554" s="32">
        <f t="shared" si="236"/>
        <v>0</v>
      </c>
      <c r="AU554" s="32">
        <f t="shared" si="237"/>
        <v>0</v>
      </c>
      <c r="AX554" s="254">
        <f t="shared" si="238"/>
        <v>0</v>
      </c>
      <c r="AY554" s="254">
        <f t="shared" si="239"/>
        <v>0</v>
      </c>
      <c r="AZ554" s="32">
        <f t="shared" si="227"/>
        <v>0</v>
      </c>
      <c r="BB554" s="32">
        <f t="shared" si="244"/>
        <v>0</v>
      </c>
      <c r="BC554" s="341">
        <f t="shared" si="245"/>
        <v>0</v>
      </c>
      <c r="BD554" s="95">
        <f t="shared" si="240"/>
        <v>0</v>
      </c>
      <c r="BE554" s="95">
        <f t="shared" si="246"/>
        <v>0</v>
      </c>
      <c r="BF554" s="718">
        <f t="shared" si="228"/>
        <v>0</v>
      </c>
      <c r="BG554" s="79"/>
      <c r="BH554" s="9"/>
      <c r="BJ554" s="32">
        <f t="shared" si="247"/>
        <v>0</v>
      </c>
      <c r="BK554" s="32">
        <f t="shared" si="248"/>
        <v>1</v>
      </c>
      <c r="BL554" s="32">
        <f t="shared" si="249"/>
        <v>0</v>
      </c>
      <c r="BM554" s="32">
        <f t="shared" si="250"/>
        <v>0</v>
      </c>
      <c r="BN554" s="32">
        <f t="shared" si="251"/>
        <v>1</v>
      </c>
    </row>
    <row r="555" spans="1:66" x14ac:dyDescent="0.2">
      <c r="A555" s="323"/>
      <c r="B555" s="530"/>
      <c r="C555" s="247"/>
      <c r="D555" s="247" t="str">
        <f t="shared" si="241"/>
        <v/>
      </c>
      <c r="E555" s="320" t="str">
        <f t="shared" si="242"/>
        <v>&lt; Error</v>
      </c>
      <c r="F555" s="120">
        <f t="shared" si="224"/>
        <v>0</v>
      </c>
      <c r="G555" s="118">
        <f t="shared" si="225"/>
        <v>543</v>
      </c>
      <c r="H555" s="117"/>
      <c r="I555" s="292"/>
      <c r="J555" s="87"/>
      <c r="K555" s="294"/>
      <c r="L555" s="293"/>
      <c r="M555" s="40"/>
      <c r="N555" s="77"/>
      <c r="O555" s="295"/>
      <c r="P555" s="88"/>
      <c r="Q555" s="88"/>
      <c r="R555" s="104"/>
      <c r="S555" s="730"/>
      <c r="T555" s="88"/>
      <c r="U555" s="88"/>
      <c r="V555" s="88"/>
      <c r="W555" s="89"/>
      <c r="X555" s="87"/>
      <c r="Y555" s="77"/>
      <c r="Z555" s="90"/>
      <c r="AA555" s="96">
        <f t="shared" si="229"/>
        <v>543</v>
      </c>
      <c r="AB555" s="505">
        <f t="shared" si="243"/>
        <v>0</v>
      </c>
      <c r="AC555" s="500">
        <f t="shared" si="230"/>
        <v>0</v>
      </c>
      <c r="AD555" s="159">
        <f t="shared" si="226"/>
        <v>0</v>
      </c>
      <c r="AE555" s="8"/>
      <c r="AF555" s="870" t="str">
        <f t="shared" si="231"/>
        <v xml:space="preserve"> </v>
      </c>
      <c r="AG555" s="32">
        <f t="shared" si="232"/>
        <v>0</v>
      </c>
      <c r="AH555" s="32">
        <f t="shared" si="233"/>
        <v>0</v>
      </c>
      <c r="AR555" s="32">
        <f t="shared" si="234"/>
        <v>0</v>
      </c>
      <c r="AS555" s="32">
        <f t="shared" si="235"/>
        <v>0</v>
      </c>
      <c r="AT555" s="32">
        <f t="shared" si="236"/>
        <v>0</v>
      </c>
      <c r="AU555" s="32">
        <f t="shared" si="237"/>
        <v>0</v>
      </c>
      <c r="AX555" s="254">
        <f t="shared" si="238"/>
        <v>0</v>
      </c>
      <c r="AY555" s="254">
        <f t="shared" si="239"/>
        <v>0</v>
      </c>
      <c r="AZ555" s="32">
        <f t="shared" si="227"/>
        <v>0</v>
      </c>
      <c r="BB555" s="32">
        <f t="shared" si="244"/>
        <v>0</v>
      </c>
      <c r="BC555" s="341">
        <f t="shared" si="245"/>
        <v>0</v>
      </c>
      <c r="BD555" s="95">
        <f t="shared" si="240"/>
        <v>0</v>
      </c>
      <c r="BE555" s="95">
        <f t="shared" si="246"/>
        <v>0</v>
      </c>
      <c r="BF555" s="718">
        <f t="shared" si="228"/>
        <v>0</v>
      </c>
      <c r="BG555" s="79"/>
      <c r="BH555" s="9"/>
      <c r="BJ555" s="32">
        <f t="shared" si="247"/>
        <v>0</v>
      </c>
      <c r="BK555" s="32">
        <f t="shared" si="248"/>
        <v>1</v>
      </c>
      <c r="BL555" s="32">
        <f t="shared" si="249"/>
        <v>0</v>
      </c>
      <c r="BM555" s="32">
        <f t="shared" si="250"/>
        <v>0</v>
      </c>
      <c r="BN555" s="32">
        <f t="shared" si="251"/>
        <v>1</v>
      </c>
    </row>
    <row r="556" spans="1:66" x14ac:dyDescent="0.2">
      <c r="A556" s="323"/>
      <c r="B556" s="530"/>
      <c r="C556" s="247"/>
      <c r="D556" s="247" t="str">
        <f t="shared" si="241"/>
        <v/>
      </c>
      <c r="E556" s="320" t="str">
        <f t="shared" si="242"/>
        <v>&lt; Error</v>
      </c>
      <c r="F556" s="120">
        <f t="shared" si="224"/>
        <v>0</v>
      </c>
      <c r="G556" s="118">
        <f t="shared" si="225"/>
        <v>544</v>
      </c>
      <c r="H556" s="117"/>
      <c r="I556" s="292"/>
      <c r="J556" s="87"/>
      <c r="K556" s="294"/>
      <c r="L556" s="293"/>
      <c r="M556" s="40"/>
      <c r="N556" s="77"/>
      <c r="O556" s="295"/>
      <c r="P556" s="88"/>
      <c r="Q556" s="88"/>
      <c r="R556" s="104"/>
      <c r="S556" s="730"/>
      <c r="T556" s="88"/>
      <c r="U556" s="88"/>
      <c r="V556" s="88"/>
      <c r="W556" s="89"/>
      <c r="X556" s="87"/>
      <c r="Y556" s="77"/>
      <c r="Z556" s="90"/>
      <c r="AA556" s="96">
        <f t="shared" si="229"/>
        <v>544</v>
      </c>
      <c r="AB556" s="505">
        <f t="shared" si="243"/>
        <v>0</v>
      </c>
      <c r="AC556" s="500">
        <f t="shared" si="230"/>
        <v>0</v>
      </c>
      <c r="AD556" s="159">
        <f t="shared" si="226"/>
        <v>0</v>
      </c>
      <c r="AE556" s="8"/>
      <c r="AF556" s="870" t="str">
        <f t="shared" si="231"/>
        <v xml:space="preserve"> </v>
      </c>
      <c r="AG556" s="32">
        <f t="shared" si="232"/>
        <v>0</v>
      </c>
      <c r="AH556" s="32">
        <f t="shared" si="233"/>
        <v>0</v>
      </c>
      <c r="AR556" s="32">
        <f t="shared" si="234"/>
        <v>0</v>
      </c>
      <c r="AS556" s="32">
        <f t="shared" si="235"/>
        <v>0</v>
      </c>
      <c r="AT556" s="32">
        <f t="shared" si="236"/>
        <v>0</v>
      </c>
      <c r="AU556" s="32">
        <f t="shared" si="237"/>
        <v>0</v>
      </c>
      <c r="AX556" s="254">
        <f t="shared" si="238"/>
        <v>0</v>
      </c>
      <c r="AY556" s="254">
        <f t="shared" si="239"/>
        <v>0</v>
      </c>
      <c r="AZ556" s="32">
        <f t="shared" si="227"/>
        <v>0</v>
      </c>
      <c r="BB556" s="32">
        <f t="shared" si="244"/>
        <v>0</v>
      </c>
      <c r="BC556" s="341">
        <f t="shared" si="245"/>
        <v>0</v>
      </c>
      <c r="BD556" s="95">
        <f t="shared" si="240"/>
        <v>0</v>
      </c>
      <c r="BE556" s="95">
        <f t="shared" si="246"/>
        <v>0</v>
      </c>
      <c r="BF556" s="718">
        <f t="shared" si="228"/>
        <v>0</v>
      </c>
      <c r="BG556" s="79"/>
      <c r="BH556" s="9"/>
      <c r="BJ556" s="32">
        <f t="shared" si="247"/>
        <v>0</v>
      </c>
      <c r="BK556" s="32">
        <f t="shared" si="248"/>
        <v>1</v>
      </c>
      <c r="BL556" s="32">
        <f t="shared" si="249"/>
        <v>0</v>
      </c>
      <c r="BM556" s="32">
        <f t="shared" si="250"/>
        <v>0</v>
      </c>
      <c r="BN556" s="32">
        <f t="shared" si="251"/>
        <v>1</v>
      </c>
    </row>
    <row r="557" spans="1:66" x14ac:dyDescent="0.2">
      <c r="A557" s="323"/>
      <c r="B557" s="530"/>
      <c r="C557" s="247"/>
      <c r="D557" s="247" t="str">
        <f t="shared" si="241"/>
        <v/>
      </c>
      <c r="E557" s="320" t="str">
        <f t="shared" si="242"/>
        <v>&lt; Error</v>
      </c>
      <c r="F557" s="120">
        <f t="shared" si="224"/>
        <v>0</v>
      </c>
      <c r="G557" s="118">
        <f t="shared" si="225"/>
        <v>545</v>
      </c>
      <c r="H557" s="117"/>
      <c r="I557" s="292"/>
      <c r="J557" s="87"/>
      <c r="K557" s="294"/>
      <c r="L557" s="293"/>
      <c r="M557" s="40"/>
      <c r="N557" s="77"/>
      <c r="O557" s="295"/>
      <c r="P557" s="88"/>
      <c r="Q557" s="88"/>
      <c r="R557" s="104"/>
      <c r="S557" s="730"/>
      <c r="T557" s="88"/>
      <c r="U557" s="88"/>
      <c r="V557" s="88"/>
      <c r="W557" s="89"/>
      <c r="X557" s="87"/>
      <c r="Y557" s="77"/>
      <c r="Z557" s="90"/>
      <c r="AA557" s="96">
        <f t="shared" si="229"/>
        <v>545</v>
      </c>
      <c r="AB557" s="505">
        <f t="shared" si="243"/>
        <v>0</v>
      </c>
      <c r="AC557" s="500">
        <f t="shared" si="230"/>
        <v>0</v>
      </c>
      <c r="AD557" s="159">
        <f t="shared" si="226"/>
        <v>0</v>
      </c>
      <c r="AE557" s="8"/>
      <c r="AF557" s="870" t="str">
        <f t="shared" si="231"/>
        <v xml:space="preserve"> </v>
      </c>
      <c r="AG557" s="32">
        <f t="shared" si="232"/>
        <v>0</v>
      </c>
      <c r="AH557" s="32">
        <f t="shared" si="233"/>
        <v>0</v>
      </c>
      <c r="AR557" s="32">
        <f t="shared" si="234"/>
        <v>0</v>
      </c>
      <c r="AS557" s="32">
        <f t="shared" si="235"/>
        <v>0</v>
      </c>
      <c r="AT557" s="32">
        <f t="shared" si="236"/>
        <v>0</v>
      </c>
      <c r="AU557" s="32">
        <f t="shared" si="237"/>
        <v>0</v>
      </c>
      <c r="AX557" s="254">
        <f t="shared" si="238"/>
        <v>0</v>
      </c>
      <c r="AY557" s="254">
        <f t="shared" si="239"/>
        <v>0</v>
      </c>
      <c r="AZ557" s="32">
        <f t="shared" si="227"/>
        <v>0</v>
      </c>
      <c r="BB557" s="32">
        <f t="shared" si="244"/>
        <v>0</v>
      </c>
      <c r="BC557" s="341">
        <f t="shared" si="245"/>
        <v>0</v>
      </c>
      <c r="BD557" s="95">
        <f t="shared" si="240"/>
        <v>0</v>
      </c>
      <c r="BE557" s="95">
        <f t="shared" si="246"/>
        <v>0</v>
      </c>
      <c r="BF557" s="718">
        <f t="shared" si="228"/>
        <v>0</v>
      </c>
      <c r="BG557" s="79"/>
      <c r="BH557" s="9"/>
      <c r="BJ557" s="32">
        <f t="shared" si="247"/>
        <v>0</v>
      </c>
      <c r="BK557" s="32">
        <f t="shared" si="248"/>
        <v>1</v>
      </c>
      <c r="BL557" s="32">
        <f t="shared" si="249"/>
        <v>0</v>
      </c>
      <c r="BM557" s="32">
        <f t="shared" si="250"/>
        <v>0</v>
      </c>
      <c r="BN557" s="32">
        <f t="shared" si="251"/>
        <v>1</v>
      </c>
    </row>
    <row r="558" spans="1:66" x14ac:dyDescent="0.2">
      <c r="A558" s="323"/>
      <c r="B558" s="530"/>
      <c r="C558" s="247"/>
      <c r="D558" s="247" t="str">
        <f t="shared" si="241"/>
        <v/>
      </c>
      <c r="E558" s="320" t="str">
        <f t="shared" si="242"/>
        <v>&lt; Error</v>
      </c>
      <c r="F558" s="120">
        <f t="shared" si="224"/>
        <v>0</v>
      </c>
      <c r="G558" s="118">
        <f t="shared" si="225"/>
        <v>546</v>
      </c>
      <c r="H558" s="117"/>
      <c r="I558" s="292"/>
      <c r="J558" s="87"/>
      <c r="K558" s="294"/>
      <c r="L558" s="293"/>
      <c r="M558" s="40"/>
      <c r="N558" s="77"/>
      <c r="O558" s="295"/>
      <c r="P558" s="88"/>
      <c r="Q558" s="88"/>
      <c r="R558" s="104"/>
      <c r="S558" s="730"/>
      <c r="T558" s="88"/>
      <c r="U558" s="88"/>
      <c r="V558" s="88"/>
      <c r="W558" s="89"/>
      <c r="X558" s="87"/>
      <c r="Y558" s="77"/>
      <c r="Z558" s="90"/>
      <c r="AA558" s="96">
        <f t="shared" si="229"/>
        <v>546</v>
      </c>
      <c r="AB558" s="505">
        <f t="shared" si="243"/>
        <v>0</v>
      </c>
      <c r="AC558" s="500">
        <f t="shared" si="230"/>
        <v>0</v>
      </c>
      <c r="AD558" s="159">
        <f t="shared" si="226"/>
        <v>0</v>
      </c>
      <c r="AE558" s="8"/>
      <c r="AF558" s="870" t="str">
        <f t="shared" si="231"/>
        <v xml:space="preserve"> </v>
      </c>
      <c r="AG558" s="32">
        <f t="shared" si="232"/>
        <v>0</v>
      </c>
      <c r="AH558" s="32">
        <f t="shared" si="233"/>
        <v>0</v>
      </c>
      <c r="AR558" s="32">
        <f t="shared" si="234"/>
        <v>0</v>
      </c>
      <c r="AS558" s="32">
        <f t="shared" si="235"/>
        <v>0</v>
      </c>
      <c r="AT558" s="32">
        <f t="shared" si="236"/>
        <v>0</v>
      </c>
      <c r="AU558" s="32">
        <f t="shared" si="237"/>
        <v>0</v>
      </c>
      <c r="AX558" s="254">
        <f t="shared" si="238"/>
        <v>0</v>
      </c>
      <c r="AY558" s="254">
        <f t="shared" si="239"/>
        <v>0</v>
      </c>
      <c r="AZ558" s="32">
        <f t="shared" si="227"/>
        <v>0</v>
      </c>
      <c r="BB558" s="32">
        <f t="shared" si="244"/>
        <v>0</v>
      </c>
      <c r="BC558" s="341">
        <f t="shared" si="245"/>
        <v>0</v>
      </c>
      <c r="BD558" s="95">
        <f t="shared" si="240"/>
        <v>0</v>
      </c>
      <c r="BE558" s="95">
        <f t="shared" si="246"/>
        <v>0</v>
      </c>
      <c r="BF558" s="718">
        <f t="shared" si="228"/>
        <v>0</v>
      </c>
      <c r="BG558" s="79"/>
      <c r="BH558" s="9"/>
      <c r="BJ558" s="32">
        <f t="shared" si="247"/>
        <v>0</v>
      </c>
      <c r="BK558" s="32">
        <f t="shared" si="248"/>
        <v>1</v>
      </c>
      <c r="BL558" s="32">
        <f t="shared" si="249"/>
        <v>0</v>
      </c>
      <c r="BM558" s="32">
        <f t="shared" si="250"/>
        <v>0</v>
      </c>
      <c r="BN558" s="32">
        <f t="shared" si="251"/>
        <v>1</v>
      </c>
    </row>
    <row r="559" spans="1:66" x14ac:dyDescent="0.2">
      <c r="A559" s="323"/>
      <c r="B559" s="530"/>
      <c r="C559" s="247"/>
      <c r="D559" s="247" t="str">
        <f t="shared" si="241"/>
        <v/>
      </c>
      <c r="E559" s="320" t="str">
        <f t="shared" si="242"/>
        <v>&lt; Error</v>
      </c>
      <c r="F559" s="120">
        <f t="shared" si="224"/>
        <v>0</v>
      </c>
      <c r="G559" s="118">
        <f t="shared" si="225"/>
        <v>547</v>
      </c>
      <c r="H559" s="117"/>
      <c r="I559" s="292"/>
      <c r="J559" s="87"/>
      <c r="K559" s="294"/>
      <c r="L559" s="293"/>
      <c r="M559" s="40"/>
      <c r="N559" s="77"/>
      <c r="O559" s="295"/>
      <c r="P559" s="88"/>
      <c r="Q559" s="88"/>
      <c r="R559" s="104"/>
      <c r="S559" s="730"/>
      <c r="T559" s="88"/>
      <c r="U559" s="88"/>
      <c r="V559" s="88"/>
      <c r="W559" s="89"/>
      <c r="X559" s="87"/>
      <c r="Y559" s="77"/>
      <c r="Z559" s="90"/>
      <c r="AA559" s="96">
        <f t="shared" si="229"/>
        <v>547</v>
      </c>
      <c r="AB559" s="505">
        <f t="shared" si="243"/>
        <v>0</v>
      </c>
      <c r="AC559" s="500">
        <f t="shared" si="230"/>
        <v>0</v>
      </c>
      <c r="AD559" s="159">
        <f t="shared" si="226"/>
        <v>0</v>
      </c>
      <c r="AE559" s="8"/>
      <c r="AF559" s="870" t="str">
        <f t="shared" si="231"/>
        <v xml:space="preserve"> </v>
      </c>
      <c r="AG559" s="32">
        <f t="shared" si="232"/>
        <v>0</v>
      </c>
      <c r="AH559" s="32">
        <f t="shared" si="233"/>
        <v>0</v>
      </c>
      <c r="AR559" s="32">
        <f t="shared" si="234"/>
        <v>0</v>
      </c>
      <c r="AS559" s="32">
        <f t="shared" si="235"/>
        <v>0</v>
      </c>
      <c r="AT559" s="32">
        <f t="shared" si="236"/>
        <v>0</v>
      </c>
      <c r="AU559" s="32">
        <f t="shared" si="237"/>
        <v>0</v>
      </c>
      <c r="AX559" s="254">
        <f t="shared" si="238"/>
        <v>0</v>
      </c>
      <c r="AY559" s="254">
        <f t="shared" si="239"/>
        <v>0</v>
      </c>
      <c r="AZ559" s="32">
        <f t="shared" si="227"/>
        <v>0</v>
      </c>
      <c r="BB559" s="32">
        <f t="shared" si="244"/>
        <v>0</v>
      </c>
      <c r="BC559" s="341">
        <f t="shared" si="245"/>
        <v>0</v>
      </c>
      <c r="BD559" s="95">
        <f t="shared" si="240"/>
        <v>0</v>
      </c>
      <c r="BE559" s="95">
        <f t="shared" si="246"/>
        <v>0</v>
      </c>
      <c r="BF559" s="718">
        <f t="shared" si="228"/>
        <v>0</v>
      </c>
      <c r="BG559" s="79"/>
      <c r="BH559" s="9"/>
      <c r="BJ559" s="32">
        <f t="shared" si="247"/>
        <v>0</v>
      </c>
      <c r="BK559" s="32">
        <f t="shared" si="248"/>
        <v>1</v>
      </c>
      <c r="BL559" s="32">
        <f t="shared" si="249"/>
        <v>0</v>
      </c>
      <c r="BM559" s="32">
        <f t="shared" si="250"/>
        <v>0</v>
      </c>
      <c r="BN559" s="32">
        <f t="shared" si="251"/>
        <v>1</v>
      </c>
    </row>
    <row r="560" spans="1:66" x14ac:dyDescent="0.2">
      <c r="A560" s="323"/>
      <c r="B560" s="530"/>
      <c r="C560" s="247"/>
      <c r="D560" s="247" t="str">
        <f t="shared" si="241"/>
        <v/>
      </c>
      <c r="E560" s="320" t="str">
        <f t="shared" si="242"/>
        <v>&lt; Error</v>
      </c>
      <c r="F560" s="120">
        <f t="shared" si="224"/>
        <v>0</v>
      </c>
      <c r="G560" s="118">
        <f t="shared" si="225"/>
        <v>548</v>
      </c>
      <c r="H560" s="117"/>
      <c r="I560" s="292"/>
      <c r="J560" s="87"/>
      <c r="K560" s="294"/>
      <c r="L560" s="293"/>
      <c r="M560" s="40"/>
      <c r="N560" s="77"/>
      <c r="O560" s="295"/>
      <c r="P560" s="88"/>
      <c r="Q560" s="88"/>
      <c r="R560" s="104"/>
      <c r="S560" s="730"/>
      <c r="T560" s="88"/>
      <c r="U560" s="88"/>
      <c r="V560" s="88"/>
      <c r="W560" s="89"/>
      <c r="X560" s="87"/>
      <c r="Y560" s="77"/>
      <c r="Z560" s="90"/>
      <c r="AA560" s="96">
        <f t="shared" si="229"/>
        <v>548</v>
      </c>
      <c r="AB560" s="505">
        <f t="shared" si="243"/>
        <v>0</v>
      </c>
      <c r="AC560" s="500">
        <f t="shared" si="230"/>
        <v>0</v>
      </c>
      <c r="AD560" s="159">
        <f t="shared" si="226"/>
        <v>0</v>
      </c>
      <c r="AE560" s="8"/>
      <c r="AF560" s="870" t="str">
        <f t="shared" si="231"/>
        <v xml:space="preserve"> </v>
      </c>
      <c r="AG560" s="32">
        <f t="shared" si="232"/>
        <v>0</v>
      </c>
      <c r="AH560" s="32">
        <f t="shared" si="233"/>
        <v>0</v>
      </c>
      <c r="AR560" s="32">
        <f t="shared" si="234"/>
        <v>0</v>
      </c>
      <c r="AS560" s="32">
        <f t="shared" si="235"/>
        <v>0</v>
      </c>
      <c r="AT560" s="32">
        <f t="shared" si="236"/>
        <v>0</v>
      </c>
      <c r="AU560" s="32">
        <f t="shared" si="237"/>
        <v>0</v>
      </c>
      <c r="AX560" s="254">
        <f t="shared" si="238"/>
        <v>0</v>
      </c>
      <c r="AY560" s="254">
        <f t="shared" si="239"/>
        <v>0</v>
      </c>
      <c r="AZ560" s="32">
        <f t="shared" si="227"/>
        <v>0</v>
      </c>
      <c r="BB560" s="32">
        <f t="shared" si="244"/>
        <v>0</v>
      </c>
      <c r="BC560" s="341">
        <f t="shared" si="245"/>
        <v>0</v>
      </c>
      <c r="BD560" s="95">
        <f t="shared" si="240"/>
        <v>0</v>
      </c>
      <c r="BE560" s="95">
        <f t="shared" si="246"/>
        <v>0</v>
      </c>
      <c r="BF560" s="718">
        <f t="shared" si="228"/>
        <v>0</v>
      </c>
      <c r="BG560" s="79"/>
      <c r="BH560" s="9"/>
      <c r="BJ560" s="32">
        <f t="shared" si="247"/>
        <v>0</v>
      </c>
      <c r="BK560" s="32">
        <f t="shared" si="248"/>
        <v>1</v>
      </c>
      <c r="BL560" s="32">
        <f t="shared" si="249"/>
        <v>0</v>
      </c>
      <c r="BM560" s="32">
        <f t="shared" si="250"/>
        <v>0</v>
      </c>
      <c r="BN560" s="32">
        <f t="shared" si="251"/>
        <v>1</v>
      </c>
    </row>
    <row r="561" spans="1:66" x14ac:dyDescent="0.2">
      <c r="A561" s="323"/>
      <c r="B561" s="530"/>
      <c r="C561" s="247"/>
      <c r="D561" s="247" t="str">
        <f t="shared" si="241"/>
        <v/>
      </c>
      <c r="E561" s="320" t="str">
        <f t="shared" si="242"/>
        <v>&lt; Error</v>
      </c>
      <c r="F561" s="120">
        <f t="shared" si="224"/>
        <v>0</v>
      </c>
      <c r="G561" s="118">
        <f t="shared" si="225"/>
        <v>549</v>
      </c>
      <c r="H561" s="117"/>
      <c r="I561" s="292"/>
      <c r="J561" s="87"/>
      <c r="K561" s="294"/>
      <c r="L561" s="293"/>
      <c r="M561" s="40"/>
      <c r="N561" s="77"/>
      <c r="O561" s="295"/>
      <c r="P561" s="88"/>
      <c r="Q561" s="88"/>
      <c r="R561" s="104"/>
      <c r="S561" s="730"/>
      <c r="T561" s="88"/>
      <c r="U561" s="88"/>
      <c r="V561" s="88"/>
      <c r="W561" s="89"/>
      <c r="X561" s="87"/>
      <c r="Y561" s="77"/>
      <c r="Z561" s="90"/>
      <c r="AA561" s="96">
        <f t="shared" si="229"/>
        <v>549</v>
      </c>
      <c r="AB561" s="505">
        <f t="shared" si="243"/>
        <v>0</v>
      </c>
      <c r="AC561" s="500">
        <f t="shared" si="230"/>
        <v>0</v>
      </c>
      <c r="AD561" s="159">
        <f t="shared" si="226"/>
        <v>0</v>
      </c>
      <c r="AE561" s="8"/>
      <c r="AF561" s="870" t="str">
        <f t="shared" si="231"/>
        <v xml:space="preserve"> </v>
      </c>
      <c r="AG561" s="32">
        <f t="shared" si="232"/>
        <v>0</v>
      </c>
      <c r="AH561" s="32">
        <f t="shared" si="233"/>
        <v>0</v>
      </c>
      <c r="AR561" s="32">
        <f t="shared" si="234"/>
        <v>0</v>
      </c>
      <c r="AS561" s="32">
        <f t="shared" si="235"/>
        <v>0</v>
      </c>
      <c r="AT561" s="32">
        <f t="shared" si="236"/>
        <v>0</v>
      </c>
      <c r="AU561" s="32">
        <f t="shared" si="237"/>
        <v>0</v>
      </c>
      <c r="AX561" s="254">
        <f t="shared" si="238"/>
        <v>0</v>
      </c>
      <c r="AY561" s="254">
        <f t="shared" si="239"/>
        <v>0</v>
      </c>
      <c r="AZ561" s="32">
        <f t="shared" si="227"/>
        <v>0</v>
      </c>
      <c r="BB561" s="32">
        <f t="shared" si="244"/>
        <v>0</v>
      </c>
      <c r="BC561" s="341">
        <f t="shared" si="245"/>
        <v>0</v>
      </c>
      <c r="BD561" s="95">
        <f t="shared" si="240"/>
        <v>0</v>
      </c>
      <c r="BE561" s="95">
        <f t="shared" si="246"/>
        <v>0</v>
      </c>
      <c r="BF561" s="718">
        <f t="shared" si="228"/>
        <v>0</v>
      </c>
      <c r="BG561" s="79"/>
      <c r="BH561" s="9"/>
      <c r="BJ561" s="32">
        <f t="shared" si="247"/>
        <v>0</v>
      </c>
      <c r="BK561" s="32">
        <f t="shared" si="248"/>
        <v>1</v>
      </c>
      <c r="BL561" s="32">
        <f t="shared" si="249"/>
        <v>0</v>
      </c>
      <c r="BM561" s="32">
        <f t="shared" si="250"/>
        <v>0</v>
      </c>
      <c r="BN561" s="32">
        <f t="shared" si="251"/>
        <v>1</v>
      </c>
    </row>
    <row r="562" spans="1:66" x14ac:dyDescent="0.2">
      <c r="A562" s="323"/>
      <c r="B562" s="530"/>
      <c r="C562" s="247"/>
      <c r="D562" s="247" t="str">
        <f t="shared" si="241"/>
        <v/>
      </c>
      <c r="E562" s="320" t="str">
        <f t="shared" si="242"/>
        <v>&lt; Error</v>
      </c>
      <c r="F562" s="120">
        <f t="shared" si="224"/>
        <v>0</v>
      </c>
      <c r="G562" s="118">
        <f t="shared" si="225"/>
        <v>550</v>
      </c>
      <c r="H562" s="117"/>
      <c r="I562" s="292"/>
      <c r="J562" s="87"/>
      <c r="K562" s="294"/>
      <c r="L562" s="293"/>
      <c r="M562" s="40"/>
      <c r="N562" s="77"/>
      <c r="O562" s="295"/>
      <c r="P562" s="88"/>
      <c r="Q562" s="88"/>
      <c r="R562" s="104"/>
      <c r="S562" s="730"/>
      <c r="T562" s="88"/>
      <c r="U562" s="88"/>
      <c r="V562" s="88"/>
      <c r="W562" s="89"/>
      <c r="X562" s="87"/>
      <c r="Y562" s="77"/>
      <c r="Z562" s="90"/>
      <c r="AA562" s="96">
        <f t="shared" si="229"/>
        <v>550</v>
      </c>
      <c r="AB562" s="505">
        <f t="shared" si="243"/>
        <v>0</v>
      </c>
      <c r="AC562" s="500">
        <f t="shared" si="230"/>
        <v>0</v>
      </c>
      <c r="AD562" s="159">
        <f t="shared" si="226"/>
        <v>0</v>
      </c>
      <c r="AE562" s="8"/>
      <c r="AF562" s="870" t="str">
        <f t="shared" si="231"/>
        <v xml:space="preserve"> </v>
      </c>
      <c r="AG562" s="32">
        <f t="shared" si="232"/>
        <v>0</v>
      </c>
      <c r="AH562" s="32">
        <f t="shared" si="233"/>
        <v>0</v>
      </c>
      <c r="AR562" s="32">
        <f t="shared" si="234"/>
        <v>0</v>
      </c>
      <c r="AS562" s="32">
        <f t="shared" si="235"/>
        <v>0</v>
      </c>
      <c r="AT562" s="32">
        <f t="shared" si="236"/>
        <v>0</v>
      </c>
      <c r="AU562" s="32">
        <f t="shared" si="237"/>
        <v>0</v>
      </c>
      <c r="AX562" s="254">
        <f t="shared" si="238"/>
        <v>0</v>
      </c>
      <c r="AY562" s="254">
        <f t="shared" si="239"/>
        <v>0</v>
      </c>
      <c r="AZ562" s="32">
        <f t="shared" si="227"/>
        <v>0</v>
      </c>
      <c r="BB562" s="32">
        <f t="shared" si="244"/>
        <v>0</v>
      </c>
      <c r="BC562" s="341">
        <f t="shared" si="245"/>
        <v>0</v>
      </c>
      <c r="BD562" s="95">
        <f t="shared" si="240"/>
        <v>0</v>
      </c>
      <c r="BE562" s="95">
        <f t="shared" si="246"/>
        <v>0</v>
      </c>
      <c r="BF562" s="718">
        <f t="shared" si="228"/>
        <v>0</v>
      </c>
      <c r="BG562" s="79"/>
      <c r="BH562" s="9"/>
      <c r="BJ562" s="32">
        <f t="shared" si="247"/>
        <v>0</v>
      </c>
      <c r="BK562" s="32">
        <f t="shared" si="248"/>
        <v>1</v>
      </c>
      <c r="BL562" s="32">
        <f t="shared" si="249"/>
        <v>0</v>
      </c>
      <c r="BM562" s="32">
        <f t="shared" si="250"/>
        <v>0</v>
      </c>
      <c r="BN562" s="32">
        <f t="shared" si="251"/>
        <v>1</v>
      </c>
    </row>
    <row r="563" spans="1:66" x14ac:dyDescent="0.2">
      <c r="A563" s="323"/>
      <c r="B563" s="530"/>
      <c r="C563" s="247"/>
      <c r="D563" s="247" t="str">
        <f t="shared" si="241"/>
        <v/>
      </c>
      <c r="E563" s="320" t="str">
        <f t="shared" si="242"/>
        <v>&lt; Error</v>
      </c>
      <c r="F563" s="120">
        <f t="shared" si="224"/>
        <v>0</v>
      </c>
      <c r="G563" s="118">
        <f t="shared" si="225"/>
        <v>551</v>
      </c>
      <c r="H563" s="117"/>
      <c r="I563" s="292"/>
      <c r="J563" s="87"/>
      <c r="K563" s="294"/>
      <c r="L563" s="293"/>
      <c r="M563" s="40"/>
      <c r="N563" s="77"/>
      <c r="O563" s="295"/>
      <c r="P563" s="88"/>
      <c r="Q563" s="88"/>
      <c r="R563" s="104"/>
      <c r="S563" s="730"/>
      <c r="T563" s="88"/>
      <c r="U563" s="88"/>
      <c r="V563" s="88"/>
      <c r="W563" s="89"/>
      <c r="X563" s="87"/>
      <c r="Y563" s="77"/>
      <c r="Z563" s="90"/>
      <c r="AA563" s="96">
        <f t="shared" si="229"/>
        <v>551</v>
      </c>
      <c r="AB563" s="505">
        <f t="shared" si="243"/>
        <v>0</v>
      </c>
      <c r="AC563" s="500">
        <f t="shared" si="230"/>
        <v>0</v>
      </c>
      <c r="AD563" s="159">
        <f t="shared" si="226"/>
        <v>0</v>
      </c>
      <c r="AE563" s="8"/>
      <c r="AF563" s="870" t="str">
        <f t="shared" si="231"/>
        <v xml:space="preserve"> </v>
      </c>
      <c r="AG563" s="32">
        <f t="shared" si="232"/>
        <v>0</v>
      </c>
      <c r="AH563" s="32">
        <f t="shared" si="233"/>
        <v>0</v>
      </c>
      <c r="AR563" s="32">
        <f t="shared" si="234"/>
        <v>0</v>
      </c>
      <c r="AS563" s="32">
        <f t="shared" si="235"/>
        <v>0</v>
      </c>
      <c r="AT563" s="32">
        <f t="shared" si="236"/>
        <v>0</v>
      </c>
      <c r="AU563" s="32">
        <f t="shared" si="237"/>
        <v>0</v>
      </c>
      <c r="AX563" s="254">
        <f t="shared" si="238"/>
        <v>0</v>
      </c>
      <c r="AY563" s="254">
        <f t="shared" si="239"/>
        <v>0</v>
      </c>
      <c r="AZ563" s="32">
        <f t="shared" si="227"/>
        <v>0</v>
      </c>
      <c r="BB563" s="32">
        <f t="shared" si="244"/>
        <v>0</v>
      </c>
      <c r="BC563" s="341">
        <f t="shared" si="245"/>
        <v>0</v>
      </c>
      <c r="BD563" s="95">
        <f t="shared" si="240"/>
        <v>0</v>
      </c>
      <c r="BE563" s="95">
        <f t="shared" si="246"/>
        <v>0</v>
      </c>
      <c r="BF563" s="718">
        <f t="shared" si="228"/>
        <v>0</v>
      </c>
      <c r="BG563" s="79"/>
      <c r="BH563" s="9"/>
      <c r="BJ563" s="32">
        <f t="shared" si="247"/>
        <v>0</v>
      </c>
      <c r="BK563" s="32">
        <f t="shared" si="248"/>
        <v>1</v>
      </c>
      <c r="BL563" s="32">
        <f t="shared" si="249"/>
        <v>0</v>
      </c>
      <c r="BM563" s="32">
        <f t="shared" si="250"/>
        <v>0</v>
      </c>
      <c r="BN563" s="32">
        <f t="shared" si="251"/>
        <v>1</v>
      </c>
    </row>
    <row r="564" spans="1:66" x14ac:dyDescent="0.2">
      <c r="A564" s="323"/>
      <c r="B564" s="530"/>
      <c r="C564" s="247"/>
      <c r="D564" s="247" t="str">
        <f t="shared" si="241"/>
        <v/>
      </c>
      <c r="E564" s="320" t="str">
        <f t="shared" si="242"/>
        <v>&lt; Error</v>
      </c>
      <c r="F564" s="120">
        <f t="shared" si="224"/>
        <v>0</v>
      </c>
      <c r="G564" s="118">
        <f t="shared" si="225"/>
        <v>552</v>
      </c>
      <c r="H564" s="117"/>
      <c r="I564" s="292"/>
      <c r="J564" s="87"/>
      <c r="K564" s="294"/>
      <c r="L564" s="293"/>
      <c r="M564" s="40"/>
      <c r="N564" s="77"/>
      <c r="O564" s="295"/>
      <c r="P564" s="88"/>
      <c r="Q564" s="88"/>
      <c r="R564" s="104"/>
      <c r="S564" s="730"/>
      <c r="T564" s="88"/>
      <c r="U564" s="88"/>
      <c r="V564" s="88"/>
      <c r="W564" s="89"/>
      <c r="X564" s="87"/>
      <c r="Y564" s="77"/>
      <c r="Z564" s="90"/>
      <c r="AA564" s="96">
        <f t="shared" si="229"/>
        <v>552</v>
      </c>
      <c r="AB564" s="505">
        <f t="shared" si="243"/>
        <v>0</v>
      </c>
      <c r="AC564" s="500">
        <f t="shared" si="230"/>
        <v>0</v>
      </c>
      <c r="AD564" s="159">
        <f t="shared" si="226"/>
        <v>0</v>
      </c>
      <c r="AE564" s="8"/>
      <c r="AF564" s="870" t="str">
        <f t="shared" si="231"/>
        <v xml:space="preserve"> </v>
      </c>
      <c r="AG564" s="32">
        <f t="shared" si="232"/>
        <v>0</v>
      </c>
      <c r="AH564" s="32">
        <f t="shared" si="233"/>
        <v>0</v>
      </c>
      <c r="AR564" s="32">
        <f t="shared" si="234"/>
        <v>0</v>
      </c>
      <c r="AS564" s="32">
        <f t="shared" si="235"/>
        <v>0</v>
      </c>
      <c r="AT564" s="32">
        <f t="shared" si="236"/>
        <v>0</v>
      </c>
      <c r="AU564" s="32">
        <f t="shared" si="237"/>
        <v>0</v>
      </c>
      <c r="AX564" s="254">
        <f t="shared" si="238"/>
        <v>0</v>
      </c>
      <c r="AY564" s="254">
        <f t="shared" si="239"/>
        <v>0</v>
      </c>
      <c r="AZ564" s="32">
        <f t="shared" si="227"/>
        <v>0</v>
      </c>
      <c r="BB564" s="32">
        <f t="shared" si="244"/>
        <v>0</v>
      </c>
      <c r="BC564" s="341">
        <f t="shared" si="245"/>
        <v>0</v>
      </c>
      <c r="BD564" s="95">
        <f t="shared" si="240"/>
        <v>0</v>
      </c>
      <c r="BE564" s="95">
        <f t="shared" si="246"/>
        <v>0</v>
      </c>
      <c r="BF564" s="718">
        <f t="shared" si="228"/>
        <v>0</v>
      </c>
      <c r="BG564" s="79"/>
      <c r="BH564" s="9"/>
      <c r="BJ564" s="32">
        <f t="shared" si="247"/>
        <v>0</v>
      </c>
      <c r="BK564" s="32">
        <f t="shared" si="248"/>
        <v>1</v>
      </c>
      <c r="BL564" s="32">
        <f t="shared" si="249"/>
        <v>0</v>
      </c>
      <c r="BM564" s="32">
        <f t="shared" si="250"/>
        <v>0</v>
      </c>
      <c r="BN564" s="32">
        <f t="shared" si="251"/>
        <v>1</v>
      </c>
    </row>
    <row r="565" spans="1:66" x14ac:dyDescent="0.2">
      <c r="A565" s="323"/>
      <c r="B565" s="530"/>
      <c r="C565" s="247"/>
      <c r="D565" s="247" t="str">
        <f t="shared" si="241"/>
        <v/>
      </c>
      <c r="E565" s="320" t="str">
        <f t="shared" si="242"/>
        <v>&lt; Error</v>
      </c>
      <c r="F565" s="120">
        <f t="shared" si="224"/>
        <v>0</v>
      </c>
      <c r="G565" s="118">
        <f t="shared" si="225"/>
        <v>553</v>
      </c>
      <c r="H565" s="117"/>
      <c r="I565" s="292"/>
      <c r="J565" s="87"/>
      <c r="K565" s="294"/>
      <c r="L565" s="293"/>
      <c r="M565" s="40"/>
      <c r="N565" s="77"/>
      <c r="O565" s="295"/>
      <c r="P565" s="88"/>
      <c r="Q565" s="88"/>
      <c r="R565" s="104"/>
      <c r="S565" s="730"/>
      <c r="T565" s="88"/>
      <c r="U565" s="88"/>
      <c r="V565" s="88"/>
      <c r="W565" s="89"/>
      <c r="X565" s="87"/>
      <c r="Y565" s="77"/>
      <c r="Z565" s="90"/>
      <c r="AA565" s="96">
        <f t="shared" si="229"/>
        <v>553</v>
      </c>
      <c r="AB565" s="505">
        <f t="shared" si="243"/>
        <v>0</v>
      </c>
      <c r="AC565" s="500">
        <f t="shared" si="230"/>
        <v>0</v>
      </c>
      <c r="AD565" s="159">
        <f t="shared" si="226"/>
        <v>0</v>
      </c>
      <c r="AE565" s="8"/>
      <c r="AF565" s="870" t="str">
        <f t="shared" si="231"/>
        <v xml:space="preserve"> </v>
      </c>
      <c r="AG565" s="32">
        <f t="shared" si="232"/>
        <v>0</v>
      </c>
      <c r="AH565" s="32">
        <f t="shared" si="233"/>
        <v>0</v>
      </c>
      <c r="AR565" s="32">
        <f t="shared" si="234"/>
        <v>0</v>
      </c>
      <c r="AS565" s="32">
        <f t="shared" si="235"/>
        <v>0</v>
      </c>
      <c r="AT565" s="32">
        <f t="shared" si="236"/>
        <v>0</v>
      </c>
      <c r="AU565" s="32">
        <f t="shared" si="237"/>
        <v>0</v>
      </c>
      <c r="AX565" s="254">
        <f t="shared" si="238"/>
        <v>0</v>
      </c>
      <c r="AY565" s="254">
        <f t="shared" si="239"/>
        <v>0</v>
      </c>
      <c r="AZ565" s="32">
        <f t="shared" si="227"/>
        <v>0</v>
      </c>
      <c r="BB565" s="32">
        <f t="shared" si="244"/>
        <v>0</v>
      </c>
      <c r="BC565" s="341">
        <f t="shared" si="245"/>
        <v>0</v>
      </c>
      <c r="BD565" s="95">
        <f t="shared" si="240"/>
        <v>0</v>
      </c>
      <c r="BE565" s="95">
        <f t="shared" si="246"/>
        <v>0</v>
      </c>
      <c r="BF565" s="718">
        <f t="shared" si="228"/>
        <v>0</v>
      </c>
      <c r="BG565" s="79"/>
      <c r="BH565" s="9"/>
      <c r="BJ565" s="32">
        <f t="shared" si="247"/>
        <v>0</v>
      </c>
      <c r="BK565" s="32">
        <f t="shared" si="248"/>
        <v>1</v>
      </c>
      <c r="BL565" s="32">
        <f t="shared" si="249"/>
        <v>0</v>
      </c>
      <c r="BM565" s="32">
        <f t="shared" si="250"/>
        <v>0</v>
      </c>
      <c r="BN565" s="32">
        <f t="shared" si="251"/>
        <v>1</v>
      </c>
    </row>
    <row r="566" spans="1:66" x14ac:dyDescent="0.2">
      <c r="A566" s="323"/>
      <c r="B566" s="530"/>
      <c r="C566" s="247"/>
      <c r="D566" s="247" t="str">
        <f t="shared" si="241"/>
        <v/>
      </c>
      <c r="E566" s="320" t="str">
        <f t="shared" si="242"/>
        <v>&lt; Error</v>
      </c>
      <c r="F566" s="120">
        <f t="shared" si="224"/>
        <v>0</v>
      </c>
      <c r="G566" s="118">
        <f t="shared" si="225"/>
        <v>554</v>
      </c>
      <c r="H566" s="117"/>
      <c r="I566" s="292"/>
      <c r="J566" s="87"/>
      <c r="K566" s="294"/>
      <c r="L566" s="293"/>
      <c r="M566" s="40"/>
      <c r="N566" s="77"/>
      <c r="O566" s="295"/>
      <c r="P566" s="88"/>
      <c r="Q566" s="88"/>
      <c r="R566" s="104"/>
      <c r="S566" s="730"/>
      <c r="T566" s="88"/>
      <c r="U566" s="88"/>
      <c r="V566" s="88"/>
      <c r="W566" s="89"/>
      <c r="X566" s="87"/>
      <c r="Y566" s="77"/>
      <c r="Z566" s="90"/>
      <c r="AA566" s="96">
        <f t="shared" si="229"/>
        <v>554</v>
      </c>
      <c r="AB566" s="505">
        <f t="shared" si="243"/>
        <v>0</v>
      </c>
      <c r="AC566" s="500">
        <f t="shared" si="230"/>
        <v>0</v>
      </c>
      <c r="AD566" s="159">
        <f t="shared" si="226"/>
        <v>0</v>
      </c>
      <c r="AE566" s="8"/>
      <c r="AF566" s="870" t="str">
        <f t="shared" si="231"/>
        <v xml:space="preserve"> </v>
      </c>
      <c r="AG566" s="32">
        <f t="shared" si="232"/>
        <v>0</v>
      </c>
      <c r="AH566" s="32">
        <f t="shared" si="233"/>
        <v>0</v>
      </c>
      <c r="AR566" s="32">
        <f t="shared" si="234"/>
        <v>0</v>
      </c>
      <c r="AS566" s="32">
        <f t="shared" si="235"/>
        <v>0</v>
      </c>
      <c r="AT566" s="32">
        <f t="shared" si="236"/>
        <v>0</v>
      </c>
      <c r="AU566" s="32">
        <f t="shared" si="237"/>
        <v>0</v>
      </c>
      <c r="AX566" s="254">
        <f t="shared" si="238"/>
        <v>0</v>
      </c>
      <c r="AY566" s="254">
        <f t="shared" si="239"/>
        <v>0</v>
      </c>
      <c r="AZ566" s="32">
        <f t="shared" si="227"/>
        <v>0</v>
      </c>
      <c r="BB566" s="32">
        <f t="shared" si="244"/>
        <v>0</v>
      </c>
      <c r="BC566" s="341">
        <f t="shared" si="245"/>
        <v>0</v>
      </c>
      <c r="BD566" s="95">
        <f t="shared" si="240"/>
        <v>0</v>
      </c>
      <c r="BE566" s="95">
        <f t="shared" si="246"/>
        <v>0</v>
      </c>
      <c r="BF566" s="718">
        <f t="shared" si="228"/>
        <v>0</v>
      </c>
      <c r="BG566" s="79"/>
      <c r="BH566" s="9"/>
      <c r="BJ566" s="32">
        <f t="shared" si="247"/>
        <v>0</v>
      </c>
      <c r="BK566" s="32">
        <f t="shared" si="248"/>
        <v>1</v>
      </c>
      <c r="BL566" s="32">
        <f t="shared" si="249"/>
        <v>0</v>
      </c>
      <c r="BM566" s="32">
        <f t="shared" si="250"/>
        <v>0</v>
      </c>
      <c r="BN566" s="32">
        <f t="shared" si="251"/>
        <v>1</v>
      </c>
    </row>
    <row r="567" spans="1:66" x14ac:dyDescent="0.2">
      <c r="A567" s="323"/>
      <c r="B567" s="530"/>
      <c r="C567" s="247"/>
      <c r="D567" s="247" t="str">
        <f t="shared" si="241"/>
        <v/>
      </c>
      <c r="E567" s="320" t="str">
        <f t="shared" si="242"/>
        <v>&lt; Error</v>
      </c>
      <c r="F567" s="120">
        <f t="shared" si="224"/>
        <v>0</v>
      </c>
      <c r="G567" s="118">
        <f t="shared" si="225"/>
        <v>555</v>
      </c>
      <c r="H567" s="117"/>
      <c r="I567" s="292"/>
      <c r="J567" s="87"/>
      <c r="K567" s="294"/>
      <c r="L567" s="293"/>
      <c r="M567" s="40"/>
      <c r="N567" s="77"/>
      <c r="O567" s="295"/>
      <c r="P567" s="88"/>
      <c r="Q567" s="88"/>
      <c r="R567" s="104"/>
      <c r="S567" s="730"/>
      <c r="T567" s="88"/>
      <c r="U567" s="88"/>
      <c r="V567" s="88"/>
      <c r="W567" s="89"/>
      <c r="X567" s="87"/>
      <c r="Y567" s="77"/>
      <c r="Z567" s="90"/>
      <c r="AA567" s="96">
        <f t="shared" si="229"/>
        <v>555</v>
      </c>
      <c r="AB567" s="505">
        <f t="shared" si="243"/>
        <v>0</v>
      </c>
      <c r="AC567" s="500">
        <f t="shared" si="230"/>
        <v>0</v>
      </c>
      <c r="AD567" s="159">
        <f t="shared" si="226"/>
        <v>0</v>
      </c>
      <c r="AE567" s="8"/>
      <c r="AF567" s="870" t="str">
        <f t="shared" si="231"/>
        <v xml:space="preserve"> </v>
      </c>
      <c r="AG567" s="32">
        <f t="shared" si="232"/>
        <v>0</v>
      </c>
      <c r="AH567" s="32">
        <f t="shared" si="233"/>
        <v>0</v>
      </c>
      <c r="AR567" s="32">
        <f t="shared" si="234"/>
        <v>0</v>
      </c>
      <c r="AS567" s="32">
        <f t="shared" si="235"/>
        <v>0</v>
      </c>
      <c r="AT567" s="32">
        <f t="shared" si="236"/>
        <v>0</v>
      </c>
      <c r="AU567" s="32">
        <f t="shared" si="237"/>
        <v>0</v>
      </c>
      <c r="AX567" s="254">
        <f t="shared" si="238"/>
        <v>0</v>
      </c>
      <c r="AY567" s="254">
        <f t="shared" si="239"/>
        <v>0</v>
      </c>
      <c r="AZ567" s="32">
        <f t="shared" si="227"/>
        <v>0</v>
      </c>
      <c r="BB567" s="32">
        <f t="shared" si="244"/>
        <v>0</v>
      </c>
      <c r="BC567" s="341">
        <f t="shared" si="245"/>
        <v>0</v>
      </c>
      <c r="BD567" s="95">
        <f t="shared" si="240"/>
        <v>0</v>
      </c>
      <c r="BE567" s="95">
        <f t="shared" si="246"/>
        <v>0</v>
      </c>
      <c r="BF567" s="718">
        <f t="shared" si="228"/>
        <v>0</v>
      </c>
      <c r="BG567" s="79"/>
      <c r="BH567" s="9"/>
      <c r="BJ567" s="32">
        <f t="shared" si="247"/>
        <v>0</v>
      </c>
      <c r="BK567" s="32">
        <f t="shared" si="248"/>
        <v>1</v>
      </c>
      <c r="BL567" s="32">
        <f t="shared" si="249"/>
        <v>0</v>
      </c>
      <c r="BM567" s="32">
        <f t="shared" si="250"/>
        <v>0</v>
      </c>
      <c r="BN567" s="32">
        <f t="shared" si="251"/>
        <v>1</v>
      </c>
    </row>
    <row r="568" spans="1:66" x14ac:dyDescent="0.2">
      <c r="A568" s="323"/>
      <c r="B568" s="530"/>
      <c r="C568" s="247"/>
      <c r="D568" s="247" t="str">
        <f t="shared" si="241"/>
        <v/>
      </c>
      <c r="E568" s="320" t="str">
        <f t="shared" si="242"/>
        <v>&lt; Error</v>
      </c>
      <c r="F568" s="120">
        <f t="shared" si="224"/>
        <v>0</v>
      </c>
      <c r="G568" s="118">
        <f t="shared" si="225"/>
        <v>556</v>
      </c>
      <c r="H568" s="117"/>
      <c r="I568" s="292"/>
      <c r="J568" s="87"/>
      <c r="K568" s="294"/>
      <c r="L568" s="293"/>
      <c r="M568" s="40"/>
      <c r="N568" s="77"/>
      <c r="O568" s="295"/>
      <c r="P568" s="88"/>
      <c r="Q568" s="88"/>
      <c r="R568" s="104"/>
      <c r="S568" s="730"/>
      <c r="T568" s="88"/>
      <c r="U568" s="88"/>
      <c r="V568" s="88"/>
      <c r="W568" s="89"/>
      <c r="X568" s="87"/>
      <c r="Y568" s="77"/>
      <c r="Z568" s="90"/>
      <c r="AA568" s="96">
        <f t="shared" si="229"/>
        <v>556</v>
      </c>
      <c r="AB568" s="505">
        <f t="shared" si="243"/>
        <v>0</v>
      </c>
      <c r="AC568" s="500">
        <f t="shared" si="230"/>
        <v>0</v>
      </c>
      <c r="AD568" s="159">
        <f t="shared" si="226"/>
        <v>0</v>
      </c>
      <c r="AE568" s="8"/>
      <c r="AF568" s="870" t="str">
        <f t="shared" si="231"/>
        <v xml:space="preserve"> </v>
      </c>
      <c r="AG568" s="32">
        <f t="shared" si="232"/>
        <v>0</v>
      </c>
      <c r="AH568" s="32">
        <f t="shared" si="233"/>
        <v>0</v>
      </c>
      <c r="AR568" s="32">
        <f t="shared" si="234"/>
        <v>0</v>
      </c>
      <c r="AS568" s="32">
        <f t="shared" si="235"/>
        <v>0</v>
      </c>
      <c r="AT568" s="32">
        <f t="shared" si="236"/>
        <v>0</v>
      </c>
      <c r="AU568" s="32">
        <f t="shared" si="237"/>
        <v>0</v>
      </c>
      <c r="AX568" s="254">
        <f t="shared" si="238"/>
        <v>0</v>
      </c>
      <c r="AY568" s="254">
        <f t="shared" si="239"/>
        <v>0</v>
      </c>
      <c r="AZ568" s="32">
        <f t="shared" si="227"/>
        <v>0</v>
      </c>
      <c r="BB568" s="32">
        <f t="shared" si="244"/>
        <v>0</v>
      </c>
      <c r="BC568" s="341">
        <f t="shared" si="245"/>
        <v>0</v>
      </c>
      <c r="BD568" s="95">
        <f t="shared" si="240"/>
        <v>0</v>
      </c>
      <c r="BE568" s="95">
        <f t="shared" si="246"/>
        <v>0</v>
      </c>
      <c r="BF568" s="718">
        <f t="shared" si="228"/>
        <v>0</v>
      </c>
      <c r="BG568" s="79"/>
      <c r="BH568" s="9"/>
      <c r="BJ568" s="32">
        <f t="shared" si="247"/>
        <v>0</v>
      </c>
      <c r="BK568" s="32">
        <f t="shared" si="248"/>
        <v>1</v>
      </c>
      <c r="BL568" s="32">
        <f t="shared" si="249"/>
        <v>0</v>
      </c>
      <c r="BM568" s="32">
        <f t="shared" si="250"/>
        <v>0</v>
      </c>
      <c r="BN568" s="32">
        <f t="shared" si="251"/>
        <v>1</v>
      </c>
    </row>
    <row r="569" spans="1:66" x14ac:dyDescent="0.2">
      <c r="A569" s="323"/>
      <c r="B569" s="530"/>
      <c r="C569" s="247"/>
      <c r="D569" s="247" t="str">
        <f t="shared" si="241"/>
        <v/>
      </c>
      <c r="E569" s="320" t="str">
        <f t="shared" si="242"/>
        <v>&lt; Error</v>
      </c>
      <c r="F569" s="120">
        <f t="shared" si="224"/>
        <v>0</v>
      </c>
      <c r="G569" s="118">
        <f t="shared" si="225"/>
        <v>557</v>
      </c>
      <c r="H569" s="117"/>
      <c r="I569" s="292"/>
      <c r="J569" s="87"/>
      <c r="K569" s="294"/>
      <c r="L569" s="293"/>
      <c r="M569" s="40"/>
      <c r="N569" s="77"/>
      <c r="O569" s="295"/>
      <c r="P569" s="88"/>
      <c r="Q569" s="88"/>
      <c r="R569" s="104"/>
      <c r="S569" s="730"/>
      <c r="T569" s="88"/>
      <c r="U569" s="88"/>
      <c r="V569" s="88"/>
      <c r="W569" s="89"/>
      <c r="X569" s="87"/>
      <c r="Y569" s="77"/>
      <c r="Z569" s="90"/>
      <c r="AA569" s="96">
        <f t="shared" si="229"/>
        <v>557</v>
      </c>
      <c r="AB569" s="505">
        <f t="shared" si="243"/>
        <v>0</v>
      </c>
      <c r="AC569" s="500">
        <f t="shared" si="230"/>
        <v>0</v>
      </c>
      <c r="AD569" s="159">
        <f t="shared" si="226"/>
        <v>0</v>
      </c>
      <c r="AE569" s="8"/>
      <c r="AF569" s="870" t="str">
        <f t="shared" si="231"/>
        <v xml:space="preserve"> </v>
      </c>
      <c r="AG569" s="32">
        <f t="shared" si="232"/>
        <v>0</v>
      </c>
      <c r="AH569" s="32">
        <f t="shared" si="233"/>
        <v>0</v>
      </c>
      <c r="AR569" s="32">
        <f t="shared" si="234"/>
        <v>0</v>
      </c>
      <c r="AS569" s="32">
        <f t="shared" si="235"/>
        <v>0</v>
      </c>
      <c r="AT569" s="32">
        <f t="shared" si="236"/>
        <v>0</v>
      </c>
      <c r="AU569" s="32">
        <f t="shared" si="237"/>
        <v>0</v>
      </c>
      <c r="AX569" s="254">
        <f t="shared" si="238"/>
        <v>0</v>
      </c>
      <c r="AY569" s="254">
        <f t="shared" si="239"/>
        <v>0</v>
      </c>
      <c r="AZ569" s="32">
        <f t="shared" si="227"/>
        <v>0</v>
      </c>
      <c r="BB569" s="32">
        <f t="shared" si="244"/>
        <v>0</v>
      </c>
      <c r="BC569" s="341">
        <f t="shared" si="245"/>
        <v>0</v>
      </c>
      <c r="BD569" s="95">
        <f t="shared" si="240"/>
        <v>0</v>
      </c>
      <c r="BE569" s="95">
        <f t="shared" si="246"/>
        <v>0</v>
      </c>
      <c r="BF569" s="718">
        <f t="shared" si="228"/>
        <v>0</v>
      </c>
      <c r="BG569" s="79"/>
      <c r="BH569" s="9"/>
      <c r="BJ569" s="32">
        <f t="shared" si="247"/>
        <v>0</v>
      </c>
      <c r="BK569" s="32">
        <f t="shared" si="248"/>
        <v>1</v>
      </c>
      <c r="BL569" s="32">
        <f t="shared" si="249"/>
        <v>0</v>
      </c>
      <c r="BM569" s="32">
        <f t="shared" si="250"/>
        <v>0</v>
      </c>
      <c r="BN569" s="32">
        <f t="shared" si="251"/>
        <v>1</v>
      </c>
    </row>
    <row r="570" spans="1:66" x14ac:dyDescent="0.2">
      <c r="A570" s="323"/>
      <c r="B570" s="530"/>
      <c r="C570" s="247"/>
      <c r="D570" s="247" t="str">
        <f t="shared" si="241"/>
        <v/>
      </c>
      <c r="E570" s="320" t="str">
        <f t="shared" si="242"/>
        <v>&lt; Error</v>
      </c>
      <c r="F570" s="120">
        <f t="shared" si="224"/>
        <v>0</v>
      </c>
      <c r="G570" s="118">
        <f t="shared" si="225"/>
        <v>558</v>
      </c>
      <c r="H570" s="117"/>
      <c r="I570" s="292"/>
      <c r="J570" s="87"/>
      <c r="K570" s="294"/>
      <c r="L570" s="293"/>
      <c r="M570" s="40"/>
      <c r="N570" s="77"/>
      <c r="O570" s="295"/>
      <c r="P570" s="88"/>
      <c r="Q570" s="88"/>
      <c r="R570" s="104"/>
      <c r="S570" s="730"/>
      <c r="T570" s="88"/>
      <c r="U570" s="88"/>
      <c r="V570" s="88"/>
      <c r="W570" s="89"/>
      <c r="X570" s="87"/>
      <c r="Y570" s="77"/>
      <c r="Z570" s="90"/>
      <c r="AA570" s="96">
        <f t="shared" si="229"/>
        <v>558</v>
      </c>
      <c r="AB570" s="505">
        <f t="shared" si="243"/>
        <v>0</v>
      </c>
      <c r="AC570" s="500">
        <f t="shared" si="230"/>
        <v>0</v>
      </c>
      <c r="AD570" s="159">
        <f t="shared" si="226"/>
        <v>0</v>
      </c>
      <c r="AE570" s="8"/>
      <c r="AF570" s="870" t="str">
        <f t="shared" si="231"/>
        <v xml:space="preserve"> </v>
      </c>
      <c r="AG570" s="32">
        <f t="shared" si="232"/>
        <v>0</v>
      </c>
      <c r="AH570" s="32">
        <f t="shared" si="233"/>
        <v>0</v>
      </c>
      <c r="AR570" s="32">
        <f t="shared" si="234"/>
        <v>0</v>
      </c>
      <c r="AS570" s="32">
        <f t="shared" si="235"/>
        <v>0</v>
      </c>
      <c r="AT570" s="32">
        <f t="shared" si="236"/>
        <v>0</v>
      </c>
      <c r="AU570" s="32">
        <f t="shared" si="237"/>
        <v>0</v>
      </c>
      <c r="AX570" s="254">
        <f t="shared" si="238"/>
        <v>0</v>
      </c>
      <c r="AY570" s="254">
        <f t="shared" si="239"/>
        <v>0</v>
      </c>
      <c r="AZ570" s="32">
        <f t="shared" si="227"/>
        <v>0</v>
      </c>
      <c r="BB570" s="32">
        <f t="shared" si="244"/>
        <v>0</v>
      </c>
      <c r="BC570" s="341">
        <f t="shared" si="245"/>
        <v>0</v>
      </c>
      <c r="BD570" s="95">
        <f t="shared" si="240"/>
        <v>0</v>
      </c>
      <c r="BE570" s="95">
        <f t="shared" si="246"/>
        <v>0</v>
      </c>
      <c r="BF570" s="718">
        <f t="shared" si="228"/>
        <v>0</v>
      </c>
      <c r="BG570" s="79"/>
      <c r="BH570" s="9"/>
      <c r="BJ570" s="32">
        <f t="shared" si="247"/>
        <v>0</v>
      </c>
      <c r="BK570" s="32">
        <f t="shared" si="248"/>
        <v>1</v>
      </c>
      <c r="BL570" s="32">
        <f t="shared" si="249"/>
        <v>0</v>
      </c>
      <c r="BM570" s="32">
        <f t="shared" si="250"/>
        <v>0</v>
      </c>
      <c r="BN570" s="32">
        <f t="shared" si="251"/>
        <v>1</v>
      </c>
    </row>
    <row r="571" spans="1:66" x14ac:dyDescent="0.2">
      <c r="A571" s="323"/>
      <c r="B571" s="530"/>
      <c r="C571" s="247"/>
      <c r="D571" s="247" t="str">
        <f t="shared" si="241"/>
        <v/>
      </c>
      <c r="E571" s="320" t="str">
        <f t="shared" si="242"/>
        <v>&lt; Error</v>
      </c>
      <c r="F571" s="120">
        <f t="shared" si="224"/>
        <v>0</v>
      </c>
      <c r="G571" s="118">
        <f t="shared" si="225"/>
        <v>559</v>
      </c>
      <c r="H571" s="117"/>
      <c r="I571" s="292"/>
      <c r="J571" s="87"/>
      <c r="K571" s="294"/>
      <c r="L571" s="293"/>
      <c r="M571" s="40"/>
      <c r="N571" s="77"/>
      <c r="O571" s="295"/>
      <c r="P571" s="88"/>
      <c r="Q571" s="88"/>
      <c r="R571" s="104"/>
      <c r="S571" s="730"/>
      <c r="T571" s="88"/>
      <c r="U571" s="88"/>
      <c r="V571" s="88"/>
      <c r="W571" s="89"/>
      <c r="X571" s="87"/>
      <c r="Y571" s="77"/>
      <c r="Z571" s="90"/>
      <c r="AA571" s="96">
        <f t="shared" si="229"/>
        <v>559</v>
      </c>
      <c r="AB571" s="505">
        <f t="shared" si="243"/>
        <v>0</v>
      </c>
      <c r="AC571" s="500">
        <f t="shared" si="230"/>
        <v>0</v>
      </c>
      <c r="AD571" s="159">
        <f t="shared" si="226"/>
        <v>0</v>
      </c>
      <c r="AE571" s="8"/>
      <c r="AF571" s="870" t="str">
        <f t="shared" si="231"/>
        <v xml:space="preserve"> </v>
      </c>
      <c r="AG571" s="32">
        <f t="shared" si="232"/>
        <v>0</v>
      </c>
      <c r="AH571" s="32">
        <f t="shared" si="233"/>
        <v>0</v>
      </c>
      <c r="AR571" s="32">
        <f t="shared" si="234"/>
        <v>0</v>
      </c>
      <c r="AS571" s="32">
        <f t="shared" si="235"/>
        <v>0</v>
      </c>
      <c r="AT571" s="32">
        <f t="shared" si="236"/>
        <v>0</v>
      </c>
      <c r="AU571" s="32">
        <f t="shared" si="237"/>
        <v>0</v>
      </c>
      <c r="AX571" s="254">
        <f t="shared" si="238"/>
        <v>0</v>
      </c>
      <c r="AY571" s="254">
        <f t="shared" si="239"/>
        <v>0</v>
      </c>
      <c r="AZ571" s="32">
        <f t="shared" si="227"/>
        <v>0</v>
      </c>
      <c r="BB571" s="32">
        <f t="shared" si="244"/>
        <v>0</v>
      </c>
      <c r="BC571" s="341">
        <f t="shared" si="245"/>
        <v>0</v>
      </c>
      <c r="BD571" s="95">
        <f t="shared" si="240"/>
        <v>0</v>
      </c>
      <c r="BE571" s="95">
        <f t="shared" si="246"/>
        <v>0</v>
      </c>
      <c r="BF571" s="718">
        <f t="shared" si="228"/>
        <v>0</v>
      </c>
      <c r="BG571" s="79"/>
      <c r="BH571" s="9"/>
      <c r="BJ571" s="32">
        <f t="shared" si="247"/>
        <v>0</v>
      </c>
      <c r="BK571" s="32">
        <f t="shared" si="248"/>
        <v>1</v>
      </c>
      <c r="BL571" s="32">
        <f t="shared" si="249"/>
        <v>0</v>
      </c>
      <c r="BM571" s="32">
        <f t="shared" si="250"/>
        <v>0</v>
      </c>
      <c r="BN571" s="32">
        <f t="shared" si="251"/>
        <v>1</v>
      </c>
    </row>
    <row r="572" spans="1:66" x14ac:dyDescent="0.2">
      <c r="A572" s="323"/>
      <c r="B572" s="530"/>
      <c r="C572" s="247"/>
      <c r="D572" s="247" t="str">
        <f t="shared" si="241"/>
        <v/>
      </c>
      <c r="E572" s="320" t="str">
        <f t="shared" si="242"/>
        <v>&lt; Error</v>
      </c>
      <c r="F572" s="120">
        <f t="shared" si="224"/>
        <v>0</v>
      </c>
      <c r="G572" s="118">
        <f t="shared" si="225"/>
        <v>560</v>
      </c>
      <c r="H572" s="117"/>
      <c r="I572" s="292"/>
      <c r="J572" s="87"/>
      <c r="K572" s="294"/>
      <c r="L572" s="293"/>
      <c r="M572" s="40"/>
      <c r="N572" s="77"/>
      <c r="O572" s="295"/>
      <c r="P572" s="88"/>
      <c r="Q572" s="88"/>
      <c r="R572" s="104"/>
      <c r="S572" s="730"/>
      <c r="T572" s="88"/>
      <c r="U572" s="88"/>
      <c r="V572" s="88"/>
      <c r="W572" s="89"/>
      <c r="X572" s="87"/>
      <c r="Y572" s="77"/>
      <c r="Z572" s="90"/>
      <c r="AA572" s="96">
        <f t="shared" si="229"/>
        <v>560</v>
      </c>
      <c r="AB572" s="505">
        <f t="shared" si="243"/>
        <v>0</v>
      </c>
      <c r="AC572" s="500">
        <f t="shared" si="230"/>
        <v>0</v>
      </c>
      <c r="AD572" s="159">
        <f t="shared" si="226"/>
        <v>0</v>
      </c>
      <c r="AE572" s="8"/>
      <c r="AF572" s="870" t="str">
        <f t="shared" si="231"/>
        <v xml:space="preserve"> </v>
      </c>
      <c r="AG572" s="32">
        <f t="shared" si="232"/>
        <v>0</v>
      </c>
      <c r="AH572" s="32">
        <f t="shared" si="233"/>
        <v>0</v>
      </c>
      <c r="AR572" s="32">
        <f t="shared" si="234"/>
        <v>0</v>
      </c>
      <c r="AS572" s="32">
        <f t="shared" si="235"/>
        <v>0</v>
      </c>
      <c r="AT572" s="32">
        <f t="shared" si="236"/>
        <v>0</v>
      </c>
      <c r="AU572" s="32">
        <f t="shared" si="237"/>
        <v>0</v>
      </c>
      <c r="AX572" s="254">
        <f t="shared" si="238"/>
        <v>0</v>
      </c>
      <c r="AY572" s="254">
        <f t="shared" si="239"/>
        <v>0</v>
      </c>
      <c r="AZ572" s="32">
        <f t="shared" si="227"/>
        <v>0</v>
      </c>
      <c r="BB572" s="32">
        <f t="shared" si="244"/>
        <v>0</v>
      </c>
      <c r="BC572" s="341">
        <f t="shared" si="245"/>
        <v>0</v>
      </c>
      <c r="BD572" s="95">
        <f t="shared" si="240"/>
        <v>0</v>
      </c>
      <c r="BE572" s="95">
        <f t="shared" si="246"/>
        <v>0</v>
      </c>
      <c r="BF572" s="718">
        <f t="shared" si="228"/>
        <v>0</v>
      </c>
      <c r="BG572" s="79"/>
      <c r="BH572" s="9"/>
      <c r="BJ572" s="32">
        <f t="shared" si="247"/>
        <v>0</v>
      </c>
      <c r="BK572" s="32">
        <f t="shared" si="248"/>
        <v>1</v>
      </c>
      <c r="BL572" s="32">
        <f t="shared" si="249"/>
        <v>0</v>
      </c>
      <c r="BM572" s="32">
        <f t="shared" si="250"/>
        <v>0</v>
      </c>
      <c r="BN572" s="32">
        <f t="shared" si="251"/>
        <v>1</v>
      </c>
    </row>
    <row r="573" spans="1:66" x14ac:dyDescent="0.2">
      <c r="A573" s="323"/>
      <c r="B573" s="530"/>
      <c r="C573" s="247"/>
      <c r="D573" s="247" t="str">
        <f t="shared" si="241"/>
        <v/>
      </c>
      <c r="E573" s="320" t="str">
        <f t="shared" si="242"/>
        <v>&lt; Error</v>
      </c>
      <c r="F573" s="120">
        <f t="shared" si="224"/>
        <v>0</v>
      </c>
      <c r="G573" s="118">
        <f t="shared" si="225"/>
        <v>561</v>
      </c>
      <c r="H573" s="117"/>
      <c r="I573" s="292"/>
      <c r="J573" s="87"/>
      <c r="K573" s="294"/>
      <c r="L573" s="293"/>
      <c r="M573" s="40"/>
      <c r="N573" s="77"/>
      <c r="O573" s="295"/>
      <c r="P573" s="88"/>
      <c r="Q573" s="88"/>
      <c r="R573" s="104"/>
      <c r="S573" s="730"/>
      <c r="T573" s="88"/>
      <c r="U573" s="88"/>
      <c r="V573" s="88"/>
      <c r="W573" s="89"/>
      <c r="X573" s="87"/>
      <c r="Y573" s="77"/>
      <c r="Z573" s="90"/>
      <c r="AA573" s="96">
        <f t="shared" si="229"/>
        <v>561</v>
      </c>
      <c r="AB573" s="505">
        <f t="shared" si="243"/>
        <v>0</v>
      </c>
      <c r="AC573" s="500">
        <f t="shared" si="230"/>
        <v>0</v>
      </c>
      <c r="AD573" s="159">
        <f t="shared" si="226"/>
        <v>0</v>
      </c>
      <c r="AE573" s="8"/>
      <c r="AF573" s="870" t="str">
        <f t="shared" si="231"/>
        <v xml:space="preserve"> </v>
      </c>
      <c r="AG573" s="32">
        <f t="shared" si="232"/>
        <v>0</v>
      </c>
      <c r="AH573" s="32">
        <f t="shared" si="233"/>
        <v>0</v>
      </c>
      <c r="AR573" s="32">
        <f t="shared" si="234"/>
        <v>0</v>
      </c>
      <c r="AS573" s="32">
        <f t="shared" si="235"/>
        <v>0</v>
      </c>
      <c r="AT573" s="32">
        <f t="shared" si="236"/>
        <v>0</v>
      </c>
      <c r="AU573" s="32">
        <f t="shared" si="237"/>
        <v>0</v>
      </c>
      <c r="AX573" s="254">
        <f t="shared" si="238"/>
        <v>0</v>
      </c>
      <c r="AY573" s="254">
        <f t="shared" si="239"/>
        <v>0</v>
      </c>
      <c r="AZ573" s="32">
        <f t="shared" si="227"/>
        <v>0</v>
      </c>
      <c r="BB573" s="32">
        <f t="shared" si="244"/>
        <v>0</v>
      </c>
      <c r="BC573" s="341">
        <f t="shared" si="245"/>
        <v>0</v>
      </c>
      <c r="BD573" s="95">
        <f t="shared" si="240"/>
        <v>0</v>
      </c>
      <c r="BE573" s="95">
        <f t="shared" si="246"/>
        <v>0</v>
      </c>
      <c r="BF573" s="718">
        <f t="shared" si="228"/>
        <v>0</v>
      </c>
      <c r="BG573" s="79"/>
      <c r="BH573" s="9"/>
      <c r="BJ573" s="32">
        <f t="shared" si="247"/>
        <v>0</v>
      </c>
      <c r="BK573" s="32">
        <f t="shared" si="248"/>
        <v>1</v>
      </c>
      <c r="BL573" s="32">
        <f t="shared" si="249"/>
        <v>0</v>
      </c>
      <c r="BM573" s="32">
        <f t="shared" si="250"/>
        <v>0</v>
      </c>
      <c r="BN573" s="32">
        <f t="shared" si="251"/>
        <v>1</v>
      </c>
    </row>
    <row r="574" spans="1:66" x14ac:dyDescent="0.2">
      <c r="A574" s="323"/>
      <c r="B574" s="530"/>
      <c r="C574" s="247"/>
      <c r="D574" s="247" t="str">
        <f t="shared" si="241"/>
        <v/>
      </c>
      <c r="E574" s="320" t="str">
        <f t="shared" si="242"/>
        <v>&lt; Error</v>
      </c>
      <c r="F574" s="120">
        <f t="shared" si="224"/>
        <v>0</v>
      </c>
      <c r="G574" s="118">
        <f t="shared" si="225"/>
        <v>562</v>
      </c>
      <c r="H574" s="117"/>
      <c r="I574" s="292"/>
      <c r="J574" s="87"/>
      <c r="K574" s="294"/>
      <c r="L574" s="293"/>
      <c r="M574" s="40"/>
      <c r="N574" s="77"/>
      <c r="O574" s="295"/>
      <c r="P574" s="88"/>
      <c r="Q574" s="88"/>
      <c r="R574" s="104"/>
      <c r="S574" s="730"/>
      <c r="T574" s="88"/>
      <c r="U574" s="88"/>
      <c r="V574" s="88"/>
      <c r="W574" s="89"/>
      <c r="X574" s="87"/>
      <c r="Y574" s="77"/>
      <c r="Z574" s="90"/>
      <c r="AA574" s="96">
        <f t="shared" si="229"/>
        <v>562</v>
      </c>
      <c r="AB574" s="505">
        <f t="shared" si="243"/>
        <v>0</v>
      </c>
      <c r="AC574" s="500">
        <f t="shared" si="230"/>
        <v>0</v>
      </c>
      <c r="AD574" s="159">
        <f t="shared" si="226"/>
        <v>0</v>
      </c>
      <c r="AE574" s="8"/>
      <c r="AF574" s="870" t="str">
        <f t="shared" si="231"/>
        <v xml:space="preserve"> </v>
      </c>
      <c r="AG574" s="32">
        <f t="shared" si="232"/>
        <v>0</v>
      </c>
      <c r="AH574" s="32">
        <f t="shared" si="233"/>
        <v>0</v>
      </c>
      <c r="AR574" s="32">
        <f t="shared" si="234"/>
        <v>0</v>
      </c>
      <c r="AS574" s="32">
        <f t="shared" si="235"/>
        <v>0</v>
      </c>
      <c r="AT574" s="32">
        <f t="shared" si="236"/>
        <v>0</v>
      </c>
      <c r="AU574" s="32">
        <f t="shared" si="237"/>
        <v>0</v>
      </c>
      <c r="AX574" s="254">
        <f t="shared" si="238"/>
        <v>0</v>
      </c>
      <c r="AY574" s="254">
        <f t="shared" si="239"/>
        <v>0</v>
      </c>
      <c r="AZ574" s="32">
        <f t="shared" si="227"/>
        <v>0</v>
      </c>
      <c r="BB574" s="32">
        <f t="shared" si="244"/>
        <v>0</v>
      </c>
      <c r="BC574" s="341">
        <f t="shared" si="245"/>
        <v>0</v>
      </c>
      <c r="BD574" s="95">
        <f t="shared" si="240"/>
        <v>0</v>
      </c>
      <c r="BE574" s="95">
        <f t="shared" si="246"/>
        <v>0</v>
      </c>
      <c r="BF574" s="718">
        <f t="shared" si="228"/>
        <v>0</v>
      </c>
      <c r="BG574" s="79"/>
      <c r="BH574" s="9"/>
      <c r="BJ574" s="32">
        <f t="shared" si="247"/>
        <v>0</v>
      </c>
      <c r="BK574" s="32">
        <f t="shared" si="248"/>
        <v>1</v>
      </c>
      <c r="BL574" s="32">
        <f t="shared" si="249"/>
        <v>0</v>
      </c>
      <c r="BM574" s="32">
        <f t="shared" si="250"/>
        <v>0</v>
      </c>
      <c r="BN574" s="32">
        <f t="shared" si="251"/>
        <v>1</v>
      </c>
    </row>
    <row r="575" spans="1:66" x14ac:dyDescent="0.2">
      <c r="A575" s="323"/>
      <c r="B575" s="530"/>
      <c r="C575" s="247"/>
      <c r="D575" s="247" t="str">
        <f t="shared" si="241"/>
        <v/>
      </c>
      <c r="E575" s="320" t="str">
        <f t="shared" si="242"/>
        <v>&lt; Error</v>
      </c>
      <c r="F575" s="120">
        <f t="shared" si="224"/>
        <v>0</v>
      </c>
      <c r="G575" s="118">
        <f t="shared" si="225"/>
        <v>563</v>
      </c>
      <c r="H575" s="117"/>
      <c r="I575" s="292"/>
      <c r="J575" s="87"/>
      <c r="K575" s="294"/>
      <c r="L575" s="293"/>
      <c r="M575" s="40"/>
      <c r="N575" s="77"/>
      <c r="O575" s="295"/>
      <c r="P575" s="88"/>
      <c r="Q575" s="88"/>
      <c r="R575" s="104"/>
      <c r="S575" s="730"/>
      <c r="T575" s="88"/>
      <c r="U575" s="88"/>
      <c r="V575" s="88"/>
      <c r="W575" s="89"/>
      <c r="X575" s="87"/>
      <c r="Y575" s="77"/>
      <c r="Z575" s="90"/>
      <c r="AA575" s="96">
        <f t="shared" si="229"/>
        <v>563</v>
      </c>
      <c r="AB575" s="505">
        <f t="shared" si="243"/>
        <v>0</v>
      </c>
      <c r="AC575" s="500">
        <f t="shared" si="230"/>
        <v>0</v>
      </c>
      <c r="AD575" s="159">
        <f t="shared" si="226"/>
        <v>0</v>
      </c>
      <c r="AE575" s="8"/>
      <c r="AF575" s="870" t="str">
        <f t="shared" si="231"/>
        <v xml:space="preserve"> </v>
      </c>
      <c r="AG575" s="32">
        <f t="shared" si="232"/>
        <v>0</v>
      </c>
      <c r="AH575" s="32">
        <f t="shared" si="233"/>
        <v>0</v>
      </c>
      <c r="AR575" s="32">
        <f t="shared" si="234"/>
        <v>0</v>
      </c>
      <c r="AS575" s="32">
        <f t="shared" si="235"/>
        <v>0</v>
      </c>
      <c r="AT575" s="32">
        <f t="shared" si="236"/>
        <v>0</v>
      </c>
      <c r="AU575" s="32">
        <f t="shared" si="237"/>
        <v>0</v>
      </c>
      <c r="AX575" s="254">
        <f t="shared" si="238"/>
        <v>0</v>
      </c>
      <c r="AY575" s="254">
        <f t="shared" si="239"/>
        <v>0</v>
      </c>
      <c r="AZ575" s="32">
        <f t="shared" si="227"/>
        <v>0</v>
      </c>
      <c r="BB575" s="32">
        <f t="shared" si="244"/>
        <v>0</v>
      </c>
      <c r="BC575" s="341">
        <f t="shared" si="245"/>
        <v>0</v>
      </c>
      <c r="BD575" s="95">
        <f t="shared" si="240"/>
        <v>0</v>
      </c>
      <c r="BE575" s="95">
        <f t="shared" si="246"/>
        <v>0</v>
      </c>
      <c r="BF575" s="718">
        <f t="shared" si="228"/>
        <v>0</v>
      </c>
      <c r="BG575" s="79"/>
      <c r="BH575" s="9"/>
      <c r="BJ575" s="32">
        <f t="shared" si="247"/>
        <v>0</v>
      </c>
      <c r="BK575" s="32">
        <f t="shared" si="248"/>
        <v>1</v>
      </c>
      <c r="BL575" s="32">
        <f t="shared" si="249"/>
        <v>0</v>
      </c>
      <c r="BM575" s="32">
        <f t="shared" si="250"/>
        <v>0</v>
      </c>
      <c r="BN575" s="32">
        <f t="shared" si="251"/>
        <v>1</v>
      </c>
    </row>
    <row r="576" spans="1:66" x14ac:dyDescent="0.2">
      <c r="A576" s="323"/>
      <c r="B576" s="530"/>
      <c r="C576" s="247"/>
      <c r="D576" s="247" t="str">
        <f t="shared" si="241"/>
        <v/>
      </c>
      <c r="E576" s="320" t="str">
        <f t="shared" si="242"/>
        <v>&lt; Error</v>
      </c>
      <c r="F576" s="120">
        <f t="shared" si="224"/>
        <v>0</v>
      </c>
      <c r="G576" s="118">
        <f t="shared" si="225"/>
        <v>564</v>
      </c>
      <c r="H576" s="117"/>
      <c r="I576" s="292"/>
      <c r="J576" s="87"/>
      <c r="K576" s="294"/>
      <c r="L576" s="293"/>
      <c r="M576" s="40"/>
      <c r="N576" s="77"/>
      <c r="O576" s="295"/>
      <c r="P576" s="88"/>
      <c r="Q576" s="88"/>
      <c r="R576" s="104"/>
      <c r="S576" s="730"/>
      <c r="T576" s="88"/>
      <c r="U576" s="88"/>
      <c r="V576" s="88"/>
      <c r="W576" s="89"/>
      <c r="X576" s="87"/>
      <c r="Y576" s="77"/>
      <c r="Z576" s="90"/>
      <c r="AA576" s="96">
        <f t="shared" si="229"/>
        <v>564</v>
      </c>
      <c r="AB576" s="505">
        <f t="shared" si="243"/>
        <v>0</v>
      </c>
      <c r="AC576" s="500">
        <f t="shared" si="230"/>
        <v>0</v>
      </c>
      <c r="AD576" s="159">
        <f t="shared" si="226"/>
        <v>0</v>
      </c>
      <c r="AE576" s="8"/>
      <c r="AF576" s="870" t="str">
        <f t="shared" si="231"/>
        <v xml:space="preserve"> </v>
      </c>
      <c r="AG576" s="32">
        <f t="shared" si="232"/>
        <v>0</v>
      </c>
      <c r="AH576" s="32">
        <f t="shared" si="233"/>
        <v>0</v>
      </c>
      <c r="AR576" s="32">
        <f t="shared" si="234"/>
        <v>0</v>
      </c>
      <c r="AS576" s="32">
        <f t="shared" si="235"/>
        <v>0</v>
      </c>
      <c r="AT576" s="32">
        <f t="shared" si="236"/>
        <v>0</v>
      </c>
      <c r="AU576" s="32">
        <f t="shared" si="237"/>
        <v>0</v>
      </c>
      <c r="AX576" s="254">
        <f t="shared" si="238"/>
        <v>0</v>
      </c>
      <c r="AY576" s="254">
        <f t="shared" si="239"/>
        <v>0</v>
      </c>
      <c r="AZ576" s="32">
        <f t="shared" si="227"/>
        <v>0</v>
      </c>
      <c r="BB576" s="32">
        <f t="shared" si="244"/>
        <v>0</v>
      </c>
      <c r="BC576" s="341">
        <f t="shared" si="245"/>
        <v>0</v>
      </c>
      <c r="BD576" s="95">
        <f t="shared" si="240"/>
        <v>0</v>
      </c>
      <c r="BE576" s="95">
        <f t="shared" si="246"/>
        <v>0</v>
      </c>
      <c r="BF576" s="718">
        <f t="shared" si="228"/>
        <v>0</v>
      </c>
      <c r="BG576" s="79"/>
      <c r="BH576" s="9"/>
      <c r="BJ576" s="32">
        <f t="shared" si="247"/>
        <v>0</v>
      </c>
      <c r="BK576" s="32">
        <f t="shared" si="248"/>
        <v>1</v>
      </c>
      <c r="BL576" s="32">
        <f t="shared" si="249"/>
        <v>0</v>
      </c>
      <c r="BM576" s="32">
        <f t="shared" si="250"/>
        <v>0</v>
      </c>
      <c r="BN576" s="32">
        <f t="shared" si="251"/>
        <v>1</v>
      </c>
    </row>
    <row r="577" spans="1:66" x14ac:dyDescent="0.2">
      <c r="A577" s="323"/>
      <c r="B577" s="530"/>
      <c r="C577" s="247"/>
      <c r="D577" s="247" t="str">
        <f t="shared" si="241"/>
        <v/>
      </c>
      <c r="E577" s="320" t="str">
        <f t="shared" si="242"/>
        <v>&lt; Error</v>
      </c>
      <c r="F577" s="120">
        <f t="shared" si="224"/>
        <v>0</v>
      </c>
      <c r="G577" s="118">
        <f t="shared" si="225"/>
        <v>565</v>
      </c>
      <c r="H577" s="117"/>
      <c r="I577" s="292"/>
      <c r="J577" s="87"/>
      <c r="K577" s="294"/>
      <c r="L577" s="293"/>
      <c r="M577" s="40"/>
      <c r="N577" s="77"/>
      <c r="O577" s="295"/>
      <c r="P577" s="88"/>
      <c r="Q577" s="88"/>
      <c r="R577" s="104"/>
      <c r="S577" s="730"/>
      <c r="T577" s="88"/>
      <c r="U577" s="88"/>
      <c r="V577" s="88"/>
      <c r="W577" s="89"/>
      <c r="X577" s="87"/>
      <c r="Y577" s="77"/>
      <c r="Z577" s="90"/>
      <c r="AA577" s="96">
        <f t="shared" si="229"/>
        <v>565</v>
      </c>
      <c r="AB577" s="505">
        <f t="shared" si="243"/>
        <v>0</v>
      </c>
      <c r="AC577" s="500">
        <f t="shared" si="230"/>
        <v>0</v>
      </c>
      <c r="AD577" s="159">
        <f t="shared" si="226"/>
        <v>0</v>
      </c>
      <c r="AE577" s="8"/>
      <c r="AF577" s="870" t="str">
        <f t="shared" si="231"/>
        <v xml:space="preserve"> </v>
      </c>
      <c r="AG577" s="32">
        <f t="shared" si="232"/>
        <v>0</v>
      </c>
      <c r="AH577" s="32">
        <f t="shared" si="233"/>
        <v>0</v>
      </c>
      <c r="AR577" s="32">
        <f t="shared" si="234"/>
        <v>0</v>
      </c>
      <c r="AS577" s="32">
        <f t="shared" si="235"/>
        <v>0</v>
      </c>
      <c r="AT577" s="32">
        <f t="shared" si="236"/>
        <v>0</v>
      </c>
      <c r="AU577" s="32">
        <f t="shared" si="237"/>
        <v>0</v>
      </c>
      <c r="AX577" s="254">
        <f t="shared" si="238"/>
        <v>0</v>
      </c>
      <c r="AY577" s="254">
        <f t="shared" si="239"/>
        <v>0</v>
      </c>
      <c r="AZ577" s="32">
        <f t="shared" si="227"/>
        <v>0</v>
      </c>
      <c r="BB577" s="32">
        <f t="shared" si="244"/>
        <v>0</v>
      </c>
      <c r="BC577" s="341">
        <f t="shared" si="245"/>
        <v>0</v>
      </c>
      <c r="BD577" s="95">
        <f t="shared" si="240"/>
        <v>0</v>
      </c>
      <c r="BE577" s="95">
        <f t="shared" si="246"/>
        <v>0</v>
      </c>
      <c r="BF577" s="718">
        <f t="shared" si="228"/>
        <v>0</v>
      </c>
      <c r="BG577" s="79"/>
      <c r="BH577" s="9"/>
      <c r="BJ577" s="32">
        <f t="shared" si="247"/>
        <v>0</v>
      </c>
      <c r="BK577" s="32">
        <f t="shared" si="248"/>
        <v>1</v>
      </c>
      <c r="BL577" s="32">
        <f t="shared" si="249"/>
        <v>0</v>
      </c>
      <c r="BM577" s="32">
        <f t="shared" si="250"/>
        <v>0</v>
      </c>
      <c r="BN577" s="32">
        <f t="shared" si="251"/>
        <v>1</v>
      </c>
    </row>
    <row r="578" spans="1:66" x14ac:dyDescent="0.2">
      <c r="A578" s="323"/>
      <c r="B578" s="530"/>
      <c r="C578" s="247"/>
      <c r="D578" s="247" t="str">
        <f t="shared" si="241"/>
        <v/>
      </c>
      <c r="E578" s="320" t="str">
        <f t="shared" si="242"/>
        <v>&lt; Error</v>
      </c>
      <c r="F578" s="120">
        <f t="shared" si="224"/>
        <v>0</v>
      </c>
      <c r="G578" s="118">
        <f t="shared" si="225"/>
        <v>566</v>
      </c>
      <c r="H578" s="117"/>
      <c r="I578" s="292"/>
      <c r="J578" s="87"/>
      <c r="K578" s="294"/>
      <c r="L578" s="293"/>
      <c r="M578" s="40"/>
      <c r="N578" s="77"/>
      <c r="O578" s="295"/>
      <c r="P578" s="88"/>
      <c r="Q578" s="88"/>
      <c r="R578" s="104"/>
      <c r="S578" s="730"/>
      <c r="T578" s="88"/>
      <c r="U578" s="88"/>
      <c r="V578" s="88"/>
      <c r="W578" s="89"/>
      <c r="X578" s="87"/>
      <c r="Y578" s="77"/>
      <c r="Z578" s="90"/>
      <c r="AA578" s="96">
        <f t="shared" si="229"/>
        <v>566</v>
      </c>
      <c r="AB578" s="505">
        <f t="shared" si="243"/>
        <v>0</v>
      </c>
      <c r="AC578" s="500">
        <f t="shared" si="230"/>
        <v>0</v>
      </c>
      <c r="AD578" s="159">
        <f t="shared" si="226"/>
        <v>0</v>
      </c>
      <c r="AE578" s="8"/>
      <c r="AF578" s="870" t="str">
        <f t="shared" si="231"/>
        <v xml:space="preserve"> </v>
      </c>
      <c r="AG578" s="32">
        <f t="shared" si="232"/>
        <v>0</v>
      </c>
      <c r="AH578" s="32">
        <f t="shared" si="233"/>
        <v>0</v>
      </c>
      <c r="AR578" s="32">
        <f t="shared" si="234"/>
        <v>0</v>
      </c>
      <c r="AS578" s="32">
        <f t="shared" si="235"/>
        <v>0</v>
      </c>
      <c r="AT578" s="32">
        <f t="shared" si="236"/>
        <v>0</v>
      </c>
      <c r="AU578" s="32">
        <f t="shared" si="237"/>
        <v>0</v>
      </c>
      <c r="AX578" s="254">
        <f t="shared" si="238"/>
        <v>0</v>
      </c>
      <c r="AY578" s="254">
        <f t="shared" si="239"/>
        <v>0</v>
      </c>
      <c r="AZ578" s="32">
        <f t="shared" si="227"/>
        <v>0</v>
      </c>
      <c r="BB578" s="32">
        <f t="shared" si="244"/>
        <v>0</v>
      </c>
      <c r="BC578" s="341">
        <f t="shared" si="245"/>
        <v>0</v>
      </c>
      <c r="BD578" s="95">
        <f t="shared" si="240"/>
        <v>0</v>
      </c>
      <c r="BE578" s="95">
        <f t="shared" si="246"/>
        <v>0</v>
      </c>
      <c r="BF578" s="718">
        <f t="shared" si="228"/>
        <v>0</v>
      </c>
      <c r="BG578" s="79"/>
      <c r="BH578" s="9"/>
      <c r="BJ578" s="32">
        <f t="shared" si="247"/>
        <v>0</v>
      </c>
      <c r="BK578" s="32">
        <f t="shared" si="248"/>
        <v>1</v>
      </c>
      <c r="BL578" s="32">
        <f t="shared" si="249"/>
        <v>0</v>
      </c>
      <c r="BM578" s="32">
        <f t="shared" si="250"/>
        <v>0</v>
      </c>
      <c r="BN578" s="32">
        <f t="shared" si="251"/>
        <v>1</v>
      </c>
    </row>
    <row r="579" spans="1:66" x14ac:dyDescent="0.2">
      <c r="A579" s="323"/>
      <c r="B579" s="530"/>
      <c r="C579" s="247"/>
      <c r="D579" s="247" t="str">
        <f t="shared" si="241"/>
        <v/>
      </c>
      <c r="E579" s="320" t="str">
        <f t="shared" si="242"/>
        <v>&lt; Error</v>
      </c>
      <c r="F579" s="120">
        <f t="shared" si="224"/>
        <v>0</v>
      </c>
      <c r="G579" s="118">
        <f t="shared" si="225"/>
        <v>567</v>
      </c>
      <c r="H579" s="117"/>
      <c r="I579" s="292"/>
      <c r="J579" s="87"/>
      <c r="K579" s="294"/>
      <c r="L579" s="293"/>
      <c r="M579" s="40"/>
      <c r="N579" s="77"/>
      <c r="O579" s="295"/>
      <c r="P579" s="88"/>
      <c r="Q579" s="88"/>
      <c r="R579" s="104"/>
      <c r="S579" s="730"/>
      <c r="T579" s="88"/>
      <c r="U579" s="88"/>
      <c r="V579" s="88"/>
      <c r="W579" s="89"/>
      <c r="X579" s="87"/>
      <c r="Y579" s="77"/>
      <c r="Z579" s="90"/>
      <c r="AA579" s="96">
        <f t="shared" si="229"/>
        <v>567</v>
      </c>
      <c r="AB579" s="505">
        <f t="shared" si="243"/>
        <v>0</v>
      </c>
      <c r="AC579" s="500">
        <f t="shared" si="230"/>
        <v>0</v>
      </c>
      <c r="AD579" s="159">
        <f t="shared" si="226"/>
        <v>0</v>
      </c>
      <c r="AE579" s="8"/>
      <c r="AF579" s="870" t="str">
        <f t="shared" si="231"/>
        <v xml:space="preserve"> </v>
      </c>
      <c r="AG579" s="32">
        <f t="shared" si="232"/>
        <v>0</v>
      </c>
      <c r="AH579" s="32">
        <f t="shared" si="233"/>
        <v>0</v>
      </c>
      <c r="AR579" s="32">
        <f t="shared" si="234"/>
        <v>0</v>
      </c>
      <c r="AS579" s="32">
        <f t="shared" si="235"/>
        <v>0</v>
      </c>
      <c r="AT579" s="32">
        <f t="shared" si="236"/>
        <v>0</v>
      </c>
      <c r="AU579" s="32">
        <f t="shared" si="237"/>
        <v>0</v>
      </c>
      <c r="AX579" s="254">
        <f t="shared" si="238"/>
        <v>0</v>
      </c>
      <c r="AY579" s="254">
        <f t="shared" si="239"/>
        <v>0</v>
      </c>
      <c r="AZ579" s="32">
        <f t="shared" si="227"/>
        <v>0</v>
      </c>
      <c r="BB579" s="32">
        <f t="shared" si="244"/>
        <v>0</v>
      </c>
      <c r="BC579" s="341">
        <f t="shared" si="245"/>
        <v>0</v>
      </c>
      <c r="BD579" s="95">
        <f t="shared" si="240"/>
        <v>0</v>
      </c>
      <c r="BE579" s="95">
        <f t="shared" si="246"/>
        <v>0</v>
      </c>
      <c r="BF579" s="718">
        <f t="shared" si="228"/>
        <v>0</v>
      </c>
      <c r="BG579" s="79"/>
      <c r="BH579" s="9"/>
      <c r="BJ579" s="32">
        <f t="shared" si="247"/>
        <v>0</v>
      </c>
      <c r="BK579" s="32">
        <f t="shared" si="248"/>
        <v>1</v>
      </c>
      <c r="BL579" s="32">
        <f t="shared" si="249"/>
        <v>0</v>
      </c>
      <c r="BM579" s="32">
        <f t="shared" si="250"/>
        <v>0</v>
      </c>
      <c r="BN579" s="32">
        <f t="shared" si="251"/>
        <v>1</v>
      </c>
    </row>
    <row r="580" spans="1:66" x14ac:dyDescent="0.2">
      <c r="A580" s="323"/>
      <c r="B580" s="530"/>
      <c r="C580" s="247"/>
      <c r="D580" s="247" t="str">
        <f t="shared" si="241"/>
        <v/>
      </c>
      <c r="E580" s="320" t="str">
        <f t="shared" si="242"/>
        <v>&lt; Error</v>
      </c>
      <c r="F580" s="120">
        <f t="shared" si="224"/>
        <v>0</v>
      </c>
      <c r="G580" s="118">
        <f t="shared" si="225"/>
        <v>568</v>
      </c>
      <c r="H580" s="117"/>
      <c r="I580" s="292"/>
      <c r="J580" s="87"/>
      <c r="K580" s="294"/>
      <c r="L580" s="293"/>
      <c r="M580" s="40"/>
      <c r="N580" s="77"/>
      <c r="O580" s="295"/>
      <c r="P580" s="88"/>
      <c r="Q580" s="88"/>
      <c r="R580" s="104"/>
      <c r="S580" s="730"/>
      <c r="T580" s="88"/>
      <c r="U580" s="88"/>
      <c r="V580" s="88"/>
      <c r="W580" s="89"/>
      <c r="X580" s="87"/>
      <c r="Y580" s="77"/>
      <c r="Z580" s="90"/>
      <c r="AA580" s="96">
        <f t="shared" si="229"/>
        <v>568</v>
      </c>
      <c r="AB580" s="505">
        <f t="shared" si="243"/>
        <v>0</v>
      </c>
      <c r="AC580" s="500">
        <f t="shared" si="230"/>
        <v>0</v>
      </c>
      <c r="AD580" s="159">
        <f t="shared" si="226"/>
        <v>0</v>
      </c>
      <c r="AE580" s="8"/>
      <c r="AF580" s="870" t="str">
        <f t="shared" si="231"/>
        <v xml:space="preserve"> </v>
      </c>
      <c r="AG580" s="32">
        <f t="shared" si="232"/>
        <v>0</v>
      </c>
      <c r="AH580" s="32">
        <f t="shared" si="233"/>
        <v>0</v>
      </c>
      <c r="AR580" s="32">
        <f t="shared" si="234"/>
        <v>0</v>
      </c>
      <c r="AS580" s="32">
        <f t="shared" si="235"/>
        <v>0</v>
      </c>
      <c r="AT580" s="32">
        <f t="shared" si="236"/>
        <v>0</v>
      </c>
      <c r="AU580" s="32">
        <f t="shared" si="237"/>
        <v>0</v>
      </c>
      <c r="AX580" s="254">
        <f t="shared" si="238"/>
        <v>0</v>
      </c>
      <c r="AY580" s="254">
        <f t="shared" si="239"/>
        <v>0</v>
      </c>
      <c r="AZ580" s="32">
        <f t="shared" si="227"/>
        <v>0</v>
      </c>
      <c r="BB580" s="32">
        <f t="shared" si="244"/>
        <v>0</v>
      </c>
      <c r="BC580" s="341">
        <f t="shared" si="245"/>
        <v>0</v>
      </c>
      <c r="BD580" s="95">
        <f t="shared" si="240"/>
        <v>0</v>
      </c>
      <c r="BE580" s="95">
        <f t="shared" si="246"/>
        <v>0</v>
      </c>
      <c r="BF580" s="718">
        <f t="shared" si="228"/>
        <v>0</v>
      </c>
      <c r="BG580" s="79"/>
      <c r="BH580" s="9"/>
      <c r="BJ580" s="32">
        <f t="shared" si="247"/>
        <v>0</v>
      </c>
      <c r="BK580" s="32">
        <f t="shared" si="248"/>
        <v>1</v>
      </c>
      <c r="BL580" s="32">
        <f t="shared" si="249"/>
        <v>0</v>
      </c>
      <c r="BM580" s="32">
        <f t="shared" si="250"/>
        <v>0</v>
      </c>
      <c r="BN580" s="32">
        <f t="shared" si="251"/>
        <v>1</v>
      </c>
    </row>
    <row r="581" spans="1:66" x14ac:dyDescent="0.2">
      <c r="A581" s="323"/>
      <c r="B581" s="530"/>
      <c r="C581" s="247"/>
      <c r="D581" s="247" t="str">
        <f t="shared" si="241"/>
        <v/>
      </c>
      <c r="E581" s="320" t="str">
        <f t="shared" si="242"/>
        <v>&lt; Error</v>
      </c>
      <c r="F581" s="120">
        <f t="shared" si="224"/>
        <v>0</v>
      </c>
      <c r="G581" s="118">
        <f t="shared" si="225"/>
        <v>569</v>
      </c>
      <c r="H581" s="117"/>
      <c r="I581" s="292"/>
      <c r="J581" s="87"/>
      <c r="K581" s="294"/>
      <c r="L581" s="293"/>
      <c r="M581" s="40"/>
      <c r="N581" s="77"/>
      <c r="O581" s="295"/>
      <c r="P581" s="88"/>
      <c r="Q581" s="88"/>
      <c r="R581" s="104"/>
      <c r="S581" s="730"/>
      <c r="T581" s="88"/>
      <c r="U581" s="88"/>
      <c r="V581" s="88"/>
      <c r="W581" s="89"/>
      <c r="X581" s="87"/>
      <c r="Y581" s="77"/>
      <c r="Z581" s="90"/>
      <c r="AA581" s="96">
        <f t="shared" si="229"/>
        <v>569</v>
      </c>
      <c r="AB581" s="505">
        <f t="shared" si="243"/>
        <v>0</v>
      </c>
      <c r="AC581" s="500">
        <f t="shared" si="230"/>
        <v>0</v>
      </c>
      <c r="AD581" s="159">
        <f t="shared" si="226"/>
        <v>0</v>
      </c>
      <c r="AE581" s="8"/>
      <c r="AF581" s="870" t="str">
        <f t="shared" si="231"/>
        <v xml:space="preserve"> </v>
      </c>
      <c r="AG581" s="32">
        <f t="shared" si="232"/>
        <v>0</v>
      </c>
      <c r="AH581" s="32">
        <f t="shared" si="233"/>
        <v>0</v>
      </c>
      <c r="AR581" s="32">
        <f t="shared" si="234"/>
        <v>0</v>
      </c>
      <c r="AS581" s="32">
        <f t="shared" si="235"/>
        <v>0</v>
      </c>
      <c r="AT581" s="32">
        <f t="shared" si="236"/>
        <v>0</v>
      </c>
      <c r="AU581" s="32">
        <f t="shared" si="237"/>
        <v>0</v>
      </c>
      <c r="AX581" s="254">
        <f t="shared" si="238"/>
        <v>0</v>
      </c>
      <c r="AY581" s="254">
        <f t="shared" si="239"/>
        <v>0</v>
      </c>
      <c r="AZ581" s="32">
        <f t="shared" si="227"/>
        <v>0</v>
      </c>
      <c r="BB581" s="32">
        <f t="shared" si="244"/>
        <v>0</v>
      </c>
      <c r="BC581" s="341">
        <f t="shared" si="245"/>
        <v>0</v>
      </c>
      <c r="BD581" s="95">
        <f t="shared" si="240"/>
        <v>0</v>
      </c>
      <c r="BE581" s="95">
        <f t="shared" si="246"/>
        <v>0</v>
      </c>
      <c r="BF581" s="718">
        <f t="shared" si="228"/>
        <v>0</v>
      </c>
      <c r="BG581" s="79"/>
      <c r="BH581" s="9"/>
      <c r="BJ581" s="32">
        <f t="shared" si="247"/>
        <v>0</v>
      </c>
      <c r="BK581" s="32">
        <f t="shared" si="248"/>
        <v>1</v>
      </c>
      <c r="BL581" s="32">
        <f t="shared" si="249"/>
        <v>0</v>
      </c>
      <c r="BM581" s="32">
        <f t="shared" si="250"/>
        <v>0</v>
      </c>
      <c r="BN581" s="32">
        <f t="shared" si="251"/>
        <v>1</v>
      </c>
    </row>
    <row r="582" spans="1:66" x14ac:dyDescent="0.2">
      <c r="A582" s="323"/>
      <c r="B582" s="530"/>
      <c r="C582" s="247"/>
      <c r="D582" s="247" t="str">
        <f t="shared" si="241"/>
        <v/>
      </c>
      <c r="E582" s="320" t="str">
        <f t="shared" si="242"/>
        <v>&lt; Error</v>
      </c>
      <c r="F582" s="120">
        <f t="shared" si="224"/>
        <v>0</v>
      </c>
      <c r="G582" s="118">
        <f t="shared" si="225"/>
        <v>570</v>
      </c>
      <c r="H582" s="117"/>
      <c r="I582" s="292"/>
      <c r="J582" s="87"/>
      <c r="K582" s="294"/>
      <c r="L582" s="293"/>
      <c r="M582" s="40"/>
      <c r="N582" s="77"/>
      <c r="O582" s="295"/>
      <c r="P582" s="88"/>
      <c r="Q582" s="88"/>
      <c r="R582" s="104"/>
      <c r="S582" s="730"/>
      <c r="T582" s="88"/>
      <c r="U582" s="88"/>
      <c r="V582" s="88"/>
      <c r="W582" s="89"/>
      <c r="X582" s="87"/>
      <c r="Y582" s="77"/>
      <c r="Z582" s="90"/>
      <c r="AA582" s="96">
        <f t="shared" si="229"/>
        <v>570</v>
      </c>
      <c r="AB582" s="505">
        <f t="shared" si="243"/>
        <v>0</v>
      </c>
      <c r="AC582" s="500">
        <f t="shared" si="230"/>
        <v>0</v>
      </c>
      <c r="AD582" s="159">
        <f t="shared" si="226"/>
        <v>0</v>
      </c>
      <c r="AE582" s="8"/>
      <c r="AF582" s="870" t="str">
        <f t="shared" si="231"/>
        <v xml:space="preserve"> </v>
      </c>
      <c r="AG582" s="32">
        <f t="shared" si="232"/>
        <v>0</v>
      </c>
      <c r="AH582" s="32">
        <f t="shared" si="233"/>
        <v>0</v>
      </c>
      <c r="AR582" s="32">
        <f t="shared" si="234"/>
        <v>0</v>
      </c>
      <c r="AS582" s="32">
        <f t="shared" si="235"/>
        <v>0</v>
      </c>
      <c r="AT582" s="32">
        <f t="shared" si="236"/>
        <v>0</v>
      </c>
      <c r="AU582" s="32">
        <f t="shared" si="237"/>
        <v>0</v>
      </c>
      <c r="AX582" s="254">
        <f t="shared" si="238"/>
        <v>0</v>
      </c>
      <c r="AY582" s="254">
        <f t="shared" si="239"/>
        <v>0</v>
      </c>
      <c r="AZ582" s="32">
        <f t="shared" si="227"/>
        <v>0</v>
      </c>
      <c r="BB582" s="32">
        <f t="shared" si="244"/>
        <v>0</v>
      </c>
      <c r="BC582" s="341">
        <f t="shared" si="245"/>
        <v>0</v>
      </c>
      <c r="BD582" s="95">
        <f t="shared" si="240"/>
        <v>0</v>
      </c>
      <c r="BE582" s="95">
        <f t="shared" si="246"/>
        <v>0</v>
      </c>
      <c r="BF582" s="718">
        <f t="shared" si="228"/>
        <v>0</v>
      </c>
      <c r="BG582" s="79"/>
      <c r="BH582" s="9"/>
      <c r="BJ582" s="32">
        <f t="shared" si="247"/>
        <v>0</v>
      </c>
      <c r="BK582" s="32">
        <f t="shared" si="248"/>
        <v>1</v>
      </c>
      <c r="BL582" s="32">
        <f t="shared" si="249"/>
        <v>0</v>
      </c>
      <c r="BM582" s="32">
        <f t="shared" si="250"/>
        <v>0</v>
      </c>
      <c r="BN582" s="32">
        <f t="shared" si="251"/>
        <v>1</v>
      </c>
    </row>
    <row r="583" spans="1:66" x14ac:dyDescent="0.2">
      <c r="A583" s="323"/>
      <c r="B583" s="530"/>
      <c r="C583" s="247"/>
      <c r="D583" s="247" t="str">
        <f t="shared" si="241"/>
        <v/>
      </c>
      <c r="E583" s="320" t="str">
        <f t="shared" si="242"/>
        <v>&lt; Error</v>
      </c>
      <c r="F583" s="120">
        <f t="shared" si="224"/>
        <v>0</v>
      </c>
      <c r="G583" s="118">
        <f t="shared" si="225"/>
        <v>571</v>
      </c>
      <c r="H583" s="117"/>
      <c r="I583" s="292"/>
      <c r="J583" s="87"/>
      <c r="K583" s="294"/>
      <c r="L583" s="293"/>
      <c r="M583" s="40"/>
      <c r="N583" s="77"/>
      <c r="O583" s="295"/>
      <c r="P583" s="88"/>
      <c r="Q583" s="88"/>
      <c r="R583" s="104"/>
      <c r="S583" s="730"/>
      <c r="T583" s="88"/>
      <c r="U583" s="88"/>
      <c r="V583" s="88"/>
      <c r="W583" s="89"/>
      <c r="X583" s="87"/>
      <c r="Y583" s="77"/>
      <c r="Z583" s="90"/>
      <c r="AA583" s="96">
        <f t="shared" si="229"/>
        <v>571</v>
      </c>
      <c r="AB583" s="505">
        <f t="shared" si="243"/>
        <v>0</v>
      </c>
      <c r="AC583" s="500">
        <f t="shared" si="230"/>
        <v>0</v>
      </c>
      <c r="AD583" s="159">
        <f t="shared" si="226"/>
        <v>0</v>
      </c>
      <c r="AE583" s="8"/>
      <c r="AF583" s="870" t="str">
        <f t="shared" si="231"/>
        <v xml:space="preserve"> </v>
      </c>
      <c r="AG583" s="32">
        <f t="shared" si="232"/>
        <v>0</v>
      </c>
      <c r="AH583" s="32">
        <f t="shared" si="233"/>
        <v>0</v>
      </c>
      <c r="AR583" s="32">
        <f t="shared" si="234"/>
        <v>0</v>
      </c>
      <c r="AS583" s="32">
        <f t="shared" si="235"/>
        <v>0</v>
      </c>
      <c r="AT583" s="32">
        <f t="shared" si="236"/>
        <v>0</v>
      </c>
      <c r="AU583" s="32">
        <f t="shared" si="237"/>
        <v>0</v>
      </c>
      <c r="AX583" s="254">
        <f t="shared" si="238"/>
        <v>0</v>
      </c>
      <c r="AY583" s="254">
        <f t="shared" si="239"/>
        <v>0</v>
      </c>
      <c r="AZ583" s="32">
        <f t="shared" si="227"/>
        <v>0</v>
      </c>
      <c r="BB583" s="32">
        <f t="shared" si="244"/>
        <v>0</v>
      </c>
      <c r="BC583" s="341">
        <f t="shared" si="245"/>
        <v>0</v>
      </c>
      <c r="BD583" s="95">
        <f t="shared" si="240"/>
        <v>0</v>
      </c>
      <c r="BE583" s="95">
        <f t="shared" si="246"/>
        <v>0</v>
      </c>
      <c r="BF583" s="718">
        <f t="shared" si="228"/>
        <v>0</v>
      </c>
      <c r="BG583" s="79"/>
      <c r="BH583" s="9"/>
      <c r="BJ583" s="32">
        <f t="shared" si="247"/>
        <v>0</v>
      </c>
      <c r="BK583" s="32">
        <f t="shared" si="248"/>
        <v>1</v>
      </c>
      <c r="BL583" s="32">
        <f t="shared" si="249"/>
        <v>0</v>
      </c>
      <c r="BM583" s="32">
        <f t="shared" si="250"/>
        <v>0</v>
      </c>
      <c r="BN583" s="32">
        <f t="shared" si="251"/>
        <v>1</v>
      </c>
    </row>
    <row r="584" spans="1:66" x14ac:dyDescent="0.2">
      <c r="A584" s="323"/>
      <c r="B584" s="530"/>
      <c r="C584" s="247"/>
      <c r="D584" s="247" t="str">
        <f t="shared" si="241"/>
        <v/>
      </c>
      <c r="E584" s="320" t="str">
        <f t="shared" si="242"/>
        <v>&lt; Error</v>
      </c>
      <c r="F584" s="120">
        <f t="shared" si="224"/>
        <v>0</v>
      </c>
      <c r="G584" s="118">
        <f t="shared" si="225"/>
        <v>572</v>
      </c>
      <c r="H584" s="117"/>
      <c r="I584" s="292"/>
      <c r="J584" s="87"/>
      <c r="K584" s="294"/>
      <c r="L584" s="293"/>
      <c r="M584" s="40"/>
      <c r="N584" s="77"/>
      <c r="O584" s="295"/>
      <c r="P584" s="88"/>
      <c r="Q584" s="88"/>
      <c r="R584" s="104"/>
      <c r="S584" s="730"/>
      <c r="T584" s="88"/>
      <c r="U584" s="88"/>
      <c r="V584" s="88"/>
      <c r="W584" s="89"/>
      <c r="X584" s="87"/>
      <c r="Y584" s="77"/>
      <c r="Z584" s="90"/>
      <c r="AA584" s="96">
        <f t="shared" si="229"/>
        <v>572</v>
      </c>
      <c r="AB584" s="505">
        <f t="shared" si="243"/>
        <v>0</v>
      </c>
      <c r="AC584" s="500">
        <f t="shared" si="230"/>
        <v>0</v>
      </c>
      <c r="AD584" s="159">
        <f t="shared" si="226"/>
        <v>0</v>
      </c>
      <c r="AE584" s="8"/>
      <c r="AF584" s="870" t="str">
        <f t="shared" si="231"/>
        <v xml:space="preserve"> </v>
      </c>
      <c r="AG584" s="32">
        <f t="shared" si="232"/>
        <v>0</v>
      </c>
      <c r="AH584" s="32">
        <f t="shared" si="233"/>
        <v>0</v>
      </c>
      <c r="AR584" s="32">
        <f t="shared" si="234"/>
        <v>0</v>
      </c>
      <c r="AS584" s="32">
        <f t="shared" si="235"/>
        <v>0</v>
      </c>
      <c r="AT584" s="32">
        <f t="shared" si="236"/>
        <v>0</v>
      </c>
      <c r="AU584" s="32">
        <f t="shared" si="237"/>
        <v>0</v>
      </c>
      <c r="AX584" s="254">
        <f t="shared" si="238"/>
        <v>0</v>
      </c>
      <c r="AY584" s="254">
        <f t="shared" si="239"/>
        <v>0</v>
      </c>
      <c r="AZ584" s="32">
        <f t="shared" si="227"/>
        <v>0</v>
      </c>
      <c r="BB584" s="32">
        <f t="shared" si="244"/>
        <v>0</v>
      </c>
      <c r="BC584" s="341">
        <f t="shared" si="245"/>
        <v>0</v>
      </c>
      <c r="BD584" s="95">
        <f t="shared" si="240"/>
        <v>0</v>
      </c>
      <c r="BE584" s="95">
        <f t="shared" si="246"/>
        <v>0</v>
      </c>
      <c r="BF584" s="718">
        <f t="shared" si="228"/>
        <v>0</v>
      </c>
      <c r="BG584" s="79"/>
      <c r="BH584" s="9"/>
      <c r="BJ584" s="32">
        <f t="shared" si="247"/>
        <v>0</v>
      </c>
      <c r="BK584" s="32">
        <f t="shared" si="248"/>
        <v>1</v>
      </c>
      <c r="BL584" s="32">
        <f t="shared" si="249"/>
        <v>0</v>
      </c>
      <c r="BM584" s="32">
        <f t="shared" si="250"/>
        <v>0</v>
      </c>
      <c r="BN584" s="32">
        <f t="shared" si="251"/>
        <v>1</v>
      </c>
    </row>
    <row r="585" spans="1:66" x14ac:dyDescent="0.2">
      <c r="A585" s="323"/>
      <c r="B585" s="530"/>
      <c r="C585" s="247"/>
      <c r="D585" s="247" t="str">
        <f t="shared" si="241"/>
        <v/>
      </c>
      <c r="E585" s="320" t="str">
        <f t="shared" si="242"/>
        <v>&lt; Error</v>
      </c>
      <c r="F585" s="120">
        <f t="shared" si="224"/>
        <v>0</v>
      </c>
      <c r="G585" s="118">
        <f t="shared" si="225"/>
        <v>573</v>
      </c>
      <c r="H585" s="117"/>
      <c r="I585" s="292"/>
      <c r="J585" s="87"/>
      <c r="K585" s="294"/>
      <c r="L585" s="293"/>
      <c r="M585" s="40"/>
      <c r="N585" s="77"/>
      <c r="O585" s="295"/>
      <c r="P585" s="88"/>
      <c r="Q585" s="88"/>
      <c r="R585" s="104"/>
      <c r="S585" s="730"/>
      <c r="T585" s="88"/>
      <c r="U585" s="88"/>
      <c r="V585" s="88"/>
      <c r="W585" s="89"/>
      <c r="X585" s="87"/>
      <c r="Y585" s="77"/>
      <c r="Z585" s="90"/>
      <c r="AA585" s="96">
        <f t="shared" si="229"/>
        <v>573</v>
      </c>
      <c r="AB585" s="505">
        <f t="shared" si="243"/>
        <v>0</v>
      </c>
      <c r="AC585" s="500">
        <f t="shared" si="230"/>
        <v>0</v>
      </c>
      <c r="AD585" s="159">
        <f t="shared" si="226"/>
        <v>0</v>
      </c>
      <c r="AE585" s="8"/>
      <c r="AF585" s="870" t="str">
        <f t="shared" si="231"/>
        <v xml:space="preserve"> </v>
      </c>
      <c r="AG585" s="32">
        <f t="shared" si="232"/>
        <v>0</v>
      </c>
      <c r="AH585" s="32">
        <f t="shared" si="233"/>
        <v>0</v>
      </c>
      <c r="AR585" s="32">
        <f t="shared" si="234"/>
        <v>0</v>
      </c>
      <c r="AS585" s="32">
        <f t="shared" si="235"/>
        <v>0</v>
      </c>
      <c r="AT585" s="32">
        <f t="shared" si="236"/>
        <v>0</v>
      </c>
      <c r="AU585" s="32">
        <f t="shared" si="237"/>
        <v>0</v>
      </c>
      <c r="AX585" s="254">
        <f t="shared" si="238"/>
        <v>0</v>
      </c>
      <c r="AY585" s="254">
        <f t="shared" si="239"/>
        <v>0</v>
      </c>
      <c r="AZ585" s="32">
        <f t="shared" si="227"/>
        <v>0</v>
      </c>
      <c r="BB585" s="32">
        <f t="shared" si="244"/>
        <v>0</v>
      </c>
      <c r="BC585" s="341">
        <f t="shared" si="245"/>
        <v>0</v>
      </c>
      <c r="BD585" s="95">
        <f t="shared" si="240"/>
        <v>0</v>
      </c>
      <c r="BE585" s="95">
        <f t="shared" si="246"/>
        <v>0</v>
      </c>
      <c r="BF585" s="718">
        <f t="shared" si="228"/>
        <v>0</v>
      </c>
      <c r="BG585" s="79"/>
      <c r="BH585" s="9"/>
      <c r="BJ585" s="32">
        <f t="shared" si="247"/>
        <v>0</v>
      </c>
      <c r="BK585" s="32">
        <f t="shared" si="248"/>
        <v>1</v>
      </c>
      <c r="BL585" s="32">
        <f t="shared" si="249"/>
        <v>0</v>
      </c>
      <c r="BM585" s="32">
        <f t="shared" si="250"/>
        <v>0</v>
      </c>
      <c r="BN585" s="32">
        <f t="shared" si="251"/>
        <v>1</v>
      </c>
    </row>
    <row r="586" spans="1:66" x14ac:dyDescent="0.2">
      <c r="A586" s="323"/>
      <c r="B586" s="530"/>
      <c r="C586" s="247"/>
      <c r="D586" s="247" t="str">
        <f t="shared" si="241"/>
        <v/>
      </c>
      <c r="E586" s="320" t="str">
        <f t="shared" si="242"/>
        <v>&lt; Error</v>
      </c>
      <c r="F586" s="120">
        <f t="shared" si="224"/>
        <v>0</v>
      </c>
      <c r="G586" s="118">
        <f t="shared" si="225"/>
        <v>574</v>
      </c>
      <c r="H586" s="117"/>
      <c r="I586" s="292"/>
      <c r="J586" s="87"/>
      <c r="K586" s="294"/>
      <c r="L586" s="293"/>
      <c r="M586" s="40"/>
      <c r="N586" s="77"/>
      <c r="O586" s="295"/>
      <c r="P586" s="88"/>
      <c r="Q586" s="88"/>
      <c r="R586" s="104"/>
      <c r="S586" s="730"/>
      <c r="T586" s="88"/>
      <c r="U586" s="88"/>
      <c r="V586" s="88"/>
      <c r="W586" s="89"/>
      <c r="X586" s="87"/>
      <c r="Y586" s="77"/>
      <c r="Z586" s="90"/>
      <c r="AA586" s="96">
        <f t="shared" si="229"/>
        <v>574</v>
      </c>
      <c r="AB586" s="505">
        <f t="shared" si="243"/>
        <v>0</v>
      </c>
      <c r="AC586" s="500">
        <f t="shared" si="230"/>
        <v>0</v>
      </c>
      <c r="AD586" s="159">
        <f t="shared" si="226"/>
        <v>0</v>
      </c>
      <c r="AE586" s="8"/>
      <c r="AF586" s="870" t="str">
        <f t="shared" si="231"/>
        <v xml:space="preserve"> </v>
      </c>
      <c r="AG586" s="32">
        <f t="shared" si="232"/>
        <v>0</v>
      </c>
      <c r="AH586" s="32">
        <f t="shared" si="233"/>
        <v>0</v>
      </c>
      <c r="AR586" s="32">
        <f t="shared" si="234"/>
        <v>0</v>
      </c>
      <c r="AS586" s="32">
        <f t="shared" si="235"/>
        <v>0</v>
      </c>
      <c r="AT586" s="32">
        <f t="shared" si="236"/>
        <v>0</v>
      </c>
      <c r="AU586" s="32">
        <f t="shared" si="237"/>
        <v>0</v>
      </c>
      <c r="AX586" s="254">
        <f t="shared" si="238"/>
        <v>0</v>
      </c>
      <c r="AY586" s="254">
        <f t="shared" si="239"/>
        <v>0</v>
      </c>
      <c r="AZ586" s="32">
        <f t="shared" si="227"/>
        <v>0</v>
      </c>
      <c r="BB586" s="32">
        <f t="shared" si="244"/>
        <v>0</v>
      </c>
      <c r="BC586" s="341">
        <f t="shared" si="245"/>
        <v>0</v>
      </c>
      <c r="BD586" s="95">
        <f t="shared" si="240"/>
        <v>0</v>
      </c>
      <c r="BE586" s="95">
        <f t="shared" si="246"/>
        <v>0</v>
      </c>
      <c r="BF586" s="718">
        <f t="shared" si="228"/>
        <v>0</v>
      </c>
      <c r="BG586" s="79"/>
      <c r="BH586" s="9"/>
      <c r="BJ586" s="32">
        <f t="shared" si="247"/>
        <v>0</v>
      </c>
      <c r="BK586" s="32">
        <f t="shared" si="248"/>
        <v>1</v>
      </c>
      <c r="BL586" s="32">
        <f t="shared" si="249"/>
        <v>0</v>
      </c>
      <c r="BM586" s="32">
        <f t="shared" si="250"/>
        <v>0</v>
      </c>
      <c r="BN586" s="32">
        <f t="shared" si="251"/>
        <v>1</v>
      </c>
    </row>
    <row r="587" spans="1:66" x14ac:dyDescent="0.2">
      <c r="A587" s="323"/>
      <c r="B587" s="530"/>
      <c r="C587" s="247"/>
      <c r="D587" s="247" t="str">
        <f t="shared" si="241"/>
        <v/>
      </c>
      <c r="E587" s="320" t="str">
        <f t="shared" si="242"/>
        <v>&lt; Error</v>
      </c>
      <c r="F587" s="120">
        <f t="shared" si="224"/>
        <v>0</v>
      </c>
      <c r="G587" s="118">
        <f t="shared" si="225"/>
        <v>575</v>
      </c>
      <c r="H587" s="117"/>
      <c r="I587" s="292"/>
      <c r="J587" s="87"/>
      <c r="K587" s="294"/>
      <c r="L587" s="293"/>
      <c r="M587" s="40"/>
      <c r="N587" s="77"/>
      <c r="O587" s="295"/>
      <c r="P587" s="88"/>
      <c r="Q587" s="88"/>
      <c r="R587" s="104"/>
      <c r="S587" s="730"/>
      <c r="T587" s="88"/>
      <c r="U587" s="88"/>
      <c r="V587" s="88"/>
      <c r="W587" s="89"/>
      <c r="X587" s="87"/>
      <c r="Y587" s="77"/>
      <c r="Z587" s="90"/>
      <c r="AA587" s="96">
        <f t="shared" si="229"/>
        <v>575</v>
      </c>
      <c r="AB587" s="505">
        <f t="shared" si="243"/>
        <v>0</v>
      </c>
      <c r="AC587" s="500">
        <f t="shared" si="230"/>
        <v>0</v>
      </c>
      <c r="AD587" s="159">
        <f t="shared" si="226"/>
        <v>0</v>
      </c>
      <c r="AE587" s="8"/>
      <c r="AF587" s="870" t="str">
        <f t="shared" si="231"/>
        <v xml:space="preserve"> </v>
      </c>
      <c r="AG587" s="32">
        <f t="shared" si="232"/>
        <v>0</v>
      </c>
      <c r="AH587" s="32">
        <f t="shared" si="233"/>
        <v>0</v>
      </c>
      <c r="AR587" s="32">
        <f t="shared" si="234"/>
        <v>0</v>
      </c>
      <c r="AS587" s="32">
        <f t="shared" si="235"/>
        <v>0</v>
      </c>
      <c r="AT587" s="32">
        <f t="shared" si="236"/>
        <v>0</v>
      </c>
      <c r="AU587" s="32">
        <f t="shared" si="237"/>
        <v>0</v>
      </c>
      <c r="AX587" s="254">
        <f t="shared" si="238"/>
        <v>0</v>
      </c>
      <c r="AY587" s="254">
        <f t="shared" si="239"/>
        <v>0</v>
      </c>
      <c r="AZ587" s="32">
        <f t="shared" si="227"/>
        <v>0</v>
      </c>
      <c r="BB587" s="32">
        <f t="shared" si="244"/>
        <v>0</v>
      </c>
      <c r="BC587" s="341">
        <f t="shared" si="245"/>
        <v>0</v>
      </c>
      <c r="BD587" s="95">
        <f t="shared" si="240"/>
        <v>0</v>
      </c>
      <c r="BE587" s="95">
        <f t="shared" si="246"/>
        <v>0</v>
      </c>
      <c r="BF587" s="718">
        <f t="shared" si="228"/>
        <v>0</v>
      </c>
      <c r="BG587" s="79"/>
      <c r="BH587" s="9"/>
      <c r="BJ587" s="32">
        <f t="shared" si="247"/>
        <v>0</v>
      </c>
      <c r="BK587" s="32">
        <f t="shared" si="248"/>
        <v>1</v>
      </c>
      <c r="BL587" s="32">
        <f t="shared" si="249"/>
        <v>0</v>
      </c>
      <c r="BM587" s="32">
        <f t="shared" si="250"/>
        <v>0</v>
      </c>
      <c r="BN587" s="32">
        <f t="shared" si="251"/>
        <v>1</v>
      </c>
    </row>
    <row r="588" spans="1:66" x14ac:dyDescent="0.2">
      <c r="A588" s="323"/>
      <c r="B588" s="530"/>
      <c r="C588" s="247"/>
      <c r="D588" s="247" t="str">
        <f t="shared" si="241"/>
        <v/>
      </c>
      <c r="E588" s="320" t="str">
        <f t="shared" si="242"/>
        <v>&lt; Error</v>
      </c>
      <c r="F588" s="120">
        <f t="shared" si="224"/>
        <v>0</v>
      </c>
      <c r="G588" s="118">
        <f t="shared" si="225"/>
        <v>576</v>
      </c>
      <c r="H588" s="117"/>
      <c r="I588" s="292"/>
      <c r="J588" s="87"/>
      <c r="K588" s="294"/>
      <c r="L588" s="293"/>
      <c r="M588" s="40"/>
      <c r="N588" s="77"/>
      <c r="O588" s="295"/>
      <c r="P588" s="88"/>
      <c r="Q588" s="88"/>
      <c r="R588" s="104"/>
      <c r="S588" s="730"/>
      <c r="T588" s="88"/>
      <c r="U588" s="88"/>
      <c r="V588" s="88"/>
      <c r="W588" s="89"/>
      <c r="X588" s="87"/>
      <c r="Y588" s="77"/>
      <c r="Z588" s="90"/>
      <c r="AA588" s="96">
        <f t="shared" si="229"/>
        <v>576</v>
      </c>
      <c r="AB588" s="505">
        <f t="shared" si="243"/>
        <v>0</v>
      </c>
      <c r="AC588" s="500">
        <f t="shared" si="230"/>
        <v>0</v>
      </c>
      <c r="AD588" s="159">
        <f t="shared" si="226"/>
        <v>0</v>
      </c>
      <c r="AE588" s="8"/>
      <c r="AF588" s="870" t="str">
        <f t="shared" si="231"/>
        <v xml:space="preserve"> </v>
      </c>
      <c r="AG588" s="32">
        <f t="shared" si="232"/>
        <v>0</v>
      </c>
      <c r="AH588" s="32">
        <f t="shared" si="233"/>
        <v>0</v>
      </c>
      <c r="AR588" s="32">
        <f t="shared" si="234"/>
        <v>0</v>
      </c>
      <c r="AS588" s="32">
        <f t="shared" si="235"/>
        <v>0</v>
      </c>
      <c r="AT588" s="32">
        <f t="shared" si="236"/>
        <v>0</v>
      </c>
      <c r="AU588" s="32">
        <f t="shared" si="237"/>
        <v>0</v>
      </c>
      <c r="AX588" s="254">
        <f t="shared" si="238"/>
        <v>0</v>
      </c>
      <c r="AY588" s="254">
        <f t="shared" si="239"/>
        <v>0</v>
      </c>
      <c r="AZ588" s="32">
        <f t="shared" si="227"/>
        <v>0</v>
      </c>
      <c r="BB588" s="32">
        <f t="shared" si="244"/>
        <v>0</v>
      </c>
      <c r="BC588" s="341">
        <f t="shared" si="245"/>
        <v>0</v>
      </c>
      <c r="BD588" s="95">
        <f t="shared" si="240"/>
        <v>0</v>
      </c>
      <c r="BE588" s="95">
        <f t="shared" si="246"/>
        <v>0</v>
      </c>
      <c r="BF588" s="718">
        <f t="shared" si="228"/>
        <v>0</v>
      </c>
      <c r="BG588" s="79"/>
      <c r="BH588" s="9"/>
      <c r="BJ588" s="32">
        <f t="shared" si="247"/>
        <v>0</v>
      </c>
      <c r="BK588" s="32">
        <f t="shared" si="248"/>
        <v>1</v>
      </c>
      <c r="BL588" s="32">
        <f t="shared" si="249"/>
        <v>0</v>
      </c>
      <c r="BM588" s="32">
        <f t="shared" si="250"/>
        <v>0</v>
      </c>
      <c r="BN588" s="32">
        <f t="shared" si="251"/>
        <v>1</v>
      </c>
    </row>
    <row r="589" spans="1:66" x14ac:dyDescent="0.2">
      <c r="A589" s="323"/>
      <c r="B589" s="530"/>
      <c r="C589" s="247"/>
      <c r="D589" s="247" t="str">
        <f t="shared" si="241"/>
        <v/>
      </c>
      <c r="E589" s="320" t="str">
        <f t="shared" si="242"/>
        <v>&lt; Error</v>
      </c>
      <c r="F589" s="120">
        <f t="shared" ref="F589:F652" si="252">IF(ISBLANK(H589),0,VLOOKUP(TRIM(H589),AllVarieties,4,FALSE))</f>
        <v>0</v>
      </c>
      <c r="G589" s="118">
        <f t="shared" ref="G589:G652" si="253">ROW()-DPline</f>
        <v>577</v>
      </c>
      <c r="H589" s="117"/>
      <c r="I589" s="292"/>
      <c r="J589" s="87"/>
      <c r="K589" s="294"/>
      <c r="L589" s="293"/>
      <c r="M589" s="40"/>
      <c r="N589" s="77"/>
      <c r="O589" s="295"/>
      <c r="P589" s="88"/>
      <c r="Q589" s="88"/>
      <c r="R589" s="104"/>
      <c r="S589" s="730"/>
      <c r="T589" s="88"/>
      <c r="U589" s="88"/>
      <c r="V589" s="88"/>
      <c r="W589" s="89"/>
      <c r="X589" s="87"/>
      <c r="Y589" s="77"/>
      <c r="Z589" s="90"/>
      <c r="AA589" s="96">
        <f t="shared" si="229"/>
        <v>577</v>
      </c>
      <c r="AB589" s="505">
        <f t="shared" si="243"/>
        <v>0</v>
      </c>
      <c r="AC589" s="500">
        <f t="shared" si="230"/>
        <v>0</v>
      </c>
      <c r="AD589" s="159">
        <f t="shared" ref="AD589:AD652" si="254">+AC589*PDArate</f>
        <v>0</v>
      </c>
      <c r="AE589" s="8"/>
      <c r="AF589" s="870" t="str">
        <f t="shared" si="231"/>
        <v xml:space="preserve"> </v>
      </c>
      <c r="AG589" s="32">
        <f t="shared" si="232"/>
        <v>0</v>
      </c>
      <c r="AH589" s="32">
        <f t="shared" si="233"/>
        <v>0</v>
      </c>
      <c r="AR589" s="32">
        <f t="shared" si="234"/>
        <v>0</v>
      </c>
      <c r="AS589" s="32">
        <f t="shared" si="235"/>
        <v>0</v>
      </c>
      <c r="AT589" s="32">
        <f t="shared" si="236"/>
        <v>0</v>
      </c>
      <c r="AU589" s="32">
        <f t="shared" si="237"/>
        <v>0</v>
      </c>
      <c r="AX589" s="254">
        <f t="shared" si="238"/>
        <v>0</v>
      </c>
      <c r="AY589" s="254">
        <f t="shared" si="239"/>
        <v>0</v>
      </c>
      <c r="AZ589" s="32">
        <f t="shared" ref="AZ589:AZ652" si="255">IF(J589+K589 &gt; 0, 1, 0)</f>
        <v>0</v>
      </c>
      <c r="BB589" s="32">
        <f t="shared" si="244"/>
        <v>0</v>
      </c>
      <c r="BC589" s="341">
        <f t="shared" si="245"/>
        <v>0</v>
      </c>
      <c r="BD589" s="95">
        <f t="shared" si="240"/>
        <v>0</v>
      </c>
      <c r="BE589" s="95">
        <f t="shared" si="246"/>
        <v>0</v>
      </c>
      <c r="BF589" s="718">
        <f t="shared" ref="BF589:BF652" si="256">+BE589*PDArate</f>
        <v>0</v>
      </c>
      <c r="BG589" s="79"/>
      <c r="BH589" s="9"/>
      <c r="BJ589" s="32">
        <f t="shared" si="247"/>
        <v>0</v>
      </c>
      <c r="BK589" s="32">
        <f t="shared" si="248"/>
        <v>1</v>
      </c>
      <c r="BL589" s="32">
        <f t="shared" si="249"/>
        <v>0</v>
      </c>
      <c r="BM589" s="32">
        <f t="shared" si="250"/>
        <v>0</v>
      </c>
      <c r="BN589" s="32">
        <f t="shared" si="251"/>
        <v>1</v>
      </c>
    </row>
    <row r="590" spans="1:66" x14ac:dyDescent="0.2">
      <c r="A590" s="323"/>
      <c r="B590" s="530"/>
      <c r="C590" s="247"/>
      <c r="D590" s="247" t="str">
        <f t="shared" si="241"/>
        <v/>
      </c>
      <c r="E590" s="320" t="str">
        <f t="shared" si="242"/>
        <v>&lt; Error</v>
      </c>
      <c r="F590" s="120">
        <f t="shared" si="252"/>
        <v>0</v>
      </c>
      <c r="G590" s="118">
        <f t="shared" si="253"/>
        <v>578</v>
      </c>
      <c r="H590" s="117"/>
      <c r="I590" s="292"/>
      <c r="J590" s="87"/>
      <c r="K590" s="294"/>
      <c r="L590" s="293"/>
      <c r="M590" s="40"/>
      <c r="N590" s="77"/>
      <c r="O590" s="295"/>
      <c r="P590" s="88"/>
      <c r="Q590" s="88"/>
      <c r="R590" s="104"/>
      <c r="S590" s="730"/>
      <c r="T590" s="88"/>
      <c r="U590" s="88"/>
      <c r="V590" s="88"/>
      <c r="W590" s="89"/>
      <c r="X590" s="87"/>
      <c r="Y590" s="77"/>
      <c r="Z590" s="90"/>
      <c r="AA590" s="96">
        <f t="shared" ref="AA590:AA653" si="257">+G590</f>
        <v>578</v>
      </c>
      <c r="AB590" s="505">
        <f t="shared" si="243"/>
        <v>0</v>
      </c>
      <c r="AC590" s="500">
        <f t="shared" ref="AC590:AC653" si="258">+AX590+AY590</f>
        <v>0</v>
      </c>
      <c r="AD590" s="159">
        <f t="shared" si="254"/>
        <v>0</v>
      </c>
      <c r="AE590" s="8"/>
      <c r="AF590" s="870" t="str">
        <f t="shared" ref="AF590:AF653" si="259">IF(AG590+AH590=1,"Enter both columns 5 and 16.", " ")</f>
        <v xml:space="preserve"> </v>
      </c>
      <c r="AG590" s="32">
        <f t="shared" ref="AG590:AG653" si="260">IF(L590+M590+N590+O590+W590 &gt; 0, 1, 0)</f>
        <v>0</v>
      </c>
      <c r="AH590" s="32">
        <f t="shared" ref="AH590:AH653" si="261">IF(AX590 &gt; 0, 1, 0)</f>
        <v>0</v>
      </c>
      <c r="AR590" s="32">
        <f t="shared" ref="AR590:AR653" si="262">IF(ISNA(+F590), 1, 0)</f>
        <v>0</v>
      </c>
      <c r="AS590" s="32">
        <f t="shared" ref="AS590:AS653" si="263">IF(ISERR(+F590), 1, 0)</f>
        <v>0</v>
      </c>
      <c r="AT590" s="32">
        <f t="shared" ref="AT590:AT653" si="264">IF(ISERR(+AC590), 1, 0)</f>
        <v>0</v>
      </c>
      <c r="AU590" s="32">
        <f t="shared" ref="AU590:AU653" si="265">IF(ISERR(+AD590), 1, 0)</f>
        <v>0</v>
      </c>
      <c r="AX590" s="254">
        <f t="shared" ref="AX590:AX653" si="266">ROUND(L590,1)*W590</f>
        <v>0</v>
      </c>
      <c r="AY590" s="254">
        <f t="shared" ref="AY590:AY653" si="267">ROUND(X590,1)*Z590</f>
        <v>0</v>
      </c>
      <c r="AZ590" s="32">
        <f t="shared" si="255"/>
        <v>0</v>
      </c>
      <c r="BB590" s="32">
        <f t="shared" si="244"/>
        <v>0</v>
      </c>
      <c r="BC590" s="341">
        <f t="shared" si="245"/>
        <v>0</v>
      </c>
      <c r="BD590" s="95">
        <f t="shared" si="240"/>
        <v>0</v>
      </c>
      <c r="BE590" s="95">
        <f t="shared" si="246"/>
        <v>0</v>
      </c>
      <c r="BF590" s="718">
        <f t="shared" si="256"/>
        <v>0</v>
      </c>
      <c r="BG590" s="79"/>
      <c r="BH590" s="9"/>
      <c r="BJ590" s="32">
        <f t="shared" si="247"/>
        <v>0</v>
      </c>
      <c r="BK590" s="32">
        <f t="shared" si="248"/>
        <v>1</v>
      </c>
      <c r="BL590" s="32">
        <f t="shared" si="249"/>
        <v>0</v>
      </c>
      <c r="BM590" s="32">
        <f t="shared" si="250"/>
        <v>0</v>
      </c>
      <c r="BN590" s="32">
        <f t="shared" si="251"/>
        <v>1</v>
      </c>
    </row>
    <row r="591" spans="1:66" x14ac:dyDescent="0.2">
      <c r="A591" s="323"/>
      <c r="B591" s="530"/>
      <c r="C591" s="247"/>
      <c r="D591" s="247" t="str">
        <f t="shared" si="241"/>
        <v/>
      </c>
      <c r="E591" s="320" t="str">
        <f t="shared" si="242"/>
        <v>&lt; Error</v>
      </c>
      <c r="F591" s="120">
        <f t="shared" si="252"/>
        <v>0</v>
      </c>
      <c r="G591" s="118">
        <f t="shared" si="253"/>
        <v>579</v>
      </c>
      <c r="H591" s="117"/>
      <c r="I591" s="292"/>
      <c r="J591" s="87"/>
      <c r="K591" s="294"/>
      <c r="L591" s="293"/>
      <c r="M591" s="40"/>
      <c r="N591" s="77"/>
      <c r="O591" s="295"/>
      <c r="P591" s="88"/>
      <c r="Q591" s="88"/>
      <c r="R591" s="104"/>
      <c r="S591" s="730"/>
      <c r="T591" s="88"/>
      <c r="U591" s="88"/>
      <c r="V591" s="88"/>
      <c r="W591" s="89"/>
      <c r="X591" s="87"/>
      <c r="Y591" s="77"/>
      <c r="Z591" s="90"/>
      <c r="AA591" s="96">
        <f t="shared" si="257"/>
        <v>579</v>
      </c>
      <c r="AB591" s="505">
        <f t="shared" si="243"/>
        <v>0</v>
      </c>
      <c r="AC591" s="500">
        <f t="shared" si="258"/>
        <v>0</v>
      </c>
      <c r="AD591" s="159">
        <f t="shared" si="254"/>
        <v>0</v>
      </c>
      <c r="AE591" s="8"/>
      <c r="AF591" s="870" t="str">
        <f t="shared" si="259"/>
        <v xml:space="preserve"> </v>
      </c>
      <c r="AG591" s="32">
        <f t="shared" si="260"/>
        <v>0</v>
      </c>
      <c r="AH591" s="32">
        <f t="shared" si="261"/>
        <v>0</v>
      </c>
      <c r="AR591" s="32">
        <f t="shared" si="262"/>
        <v>0</v>
      </c>
      <c r="AS591" s="32">
        <f t="shared" si="263"/>
        <v>0</v>
      </c>
      <c r="AT591" s="32">
        <f t="shared" si="264"/>
        <v>0</v>
      </c>
      <c r="AU591" s="32">
        <f t="shared" si="265"/>
        <v>0</v>
      </c>
      <c r="AX591" s="254">
        <f t="shared" si="266"/>
        <v>0</v>
      </c>
      <c r="AY591" s="254">
        <f t="shared" si="267"/>
        <v>0</v>
      </c>
      <c r="AZ591" s="32">
        <f t="shared" si="255"/>
        <v>0</v>
      </c>
      <c r="BB591" s="32">
        <f t="shared" si="244"/>
        <v>0</v>
      </c>
      <c r="BC591" s="341">
        <f t="shared" si="245"/>
        <v>0</v>
      </c>
      <c r="BD591" s="95">
        <f t="shared" si="240"/>
        <v>0</v>
      </c>
      <c r="BE591" s="95">
        <f t="shared" si="246"/>
        <v>0</v>
      </c>
      <c r="BF591" s="718">
        <f t="shared" si="256"/>
        <v>0</v>
      </c>
      <c r="BG591" s="79"/>
      <c r="BH591" s="9"/>
      <c r="BJ591" s="32">
        <f t="shared" si="247"/>
        <v>0</v>
      </c>
      <c r="BK591" s="32">
        <f t="shared" si="248"/>
        <v>1</v>
      </c>
      <c r="BL591" s="32">
        <f t="shared" si="249"/>
        <v>0</v>
      </c>
      <c r="BM591" s="32">
        <f t="shared" si="250"/>
        <v>0</v>
      </c>
      <c r="BN591" s="32">
        <f t="shared" si="251"/>
        <v>1</v>
      </c>
    </row>
    <row r="592" spans="1:66" x14ac:dyDescent="0.2">
      <c r="A592" s="323"/>
      <c r="B592" s="530"/>
      <c r="C592" s="247"/>
      <c r="D592" s="247" t="str">
        <f t="shared" si="241"/>
        <v/>
      </c>
      <c r="E592" s="320" t="str">
        <f t="shared" si="242"/>
        <v>&lt; Error</v>
      </c>
      <c r="F592" s="120">
        <f t="shared" si="252"/>
        <v>0</v>
      </c>
      <c r="G592" s="118">
        <f t="shared" si="253"/>
        <v>580</v>
      </c>
      <c r="H592" s="117"/>
      <c r="I592" s="292"/>
      <c r="J592" s="87"/>
      <c r="K592" s="294"/>
      <c r="L592" s="293"/>
      <c r="M592" s="40"/>
      <c r="N592" s="77"/>
      <c r="O592" s="295"/>
      <c r="P592" s="88"/>
      <c r="Q592" s="88"/>
      <c r="R592" s="104"/>
      <c r="S592" s="730"/>
      <c r="T592" s="88"/>
      <c r="U592" s="88"/>
      <c r="V592" s="88"/>
      <c r="W592" s="89"/>
      <c r="X592" s="87"/>
      <c r="Y592" s="77"/>
      <c r="Z592" s="90"/>
      <c r="AA592" s="96">
        <f t="shared" si="257"/>
        <v>580</v>
      </c>
      <c r="AB592" s="505">
        <f t="shared" si="243"/>
        <v>0</v>
      </c>
      <c r="AC592" s="500">
        <f t="shared" si="258"/>
        <v>0</v>
      </c>
      <c r="AD592" s="159">
        <f t="shared" si="254"/>
        <v>0</v>
      </c>
      <c r="AE592" s="8"/>
      <c r="AF592" s="870" t="str">
        <f t="shared" si="259"/>
        <v xml:space="preserve"> </v>
      </c>
      <c r="AG592" s="32">
        <f t="shared" si="260"/>
        <v>0</v>
      </c>
      <c r="AH592" s="32">
        <f t="shared" si="261"/>
        <v>0</v>
      </c>
      <c r="AR592" s="32">
        <f t="shared" si="262"/>
        <v>0</v>
      </c>
      <c r="AS592" s="32">
        <f t="shared" si="263"/>
        <v>0</v>
      </c>
      <c r="AT592" s="32">
        <f t="shared" si="264"/>
        <v>0</v>
      </c>
      <c r="AU592" s="32">
        <f t="shared" si="265"/>
        <v>0</v>
      </c>
      <c r="AX592" s="254">
        <f t="shared" si="266"/>
        <v>0</v>
      </c>
      <c r="AY592" s="254">
        <f t="shared" si="267"/>
        <v>0</v>
      </c>
      <c r="AZ592" s="32">
        <f t="shared" si="255"/>
        <v>0</v>
      </c>
      <c r="BB592" s="32">
        <f t="shared" si="244"/>
        <v>0</v>
      </c>
      <c r="BC592" s="341">
        <f t="shared" si="245"/>
        <v>0</v>
      </c>
      <c r="BD592" s="95">
        <f t="shared" ref="BD592:BD655" si="268">IF(VALUE(I592)&lt;1,0,IF(VALUE(I592)&gt;17,0,VLOOKUP(VALUE(F592),T10Value,VALUE(I592)+1,FALSE)))</f>
        <v>0</v>
      </c>
      <c r="BE592" s="95">
        <f t="shared" si="246"/>
        <v>0</v>
      </c>
      <c r="BF592" s="718">
        <f t="shared" si="256"/>
        <v>0</v>
      </c>
      <c r="BG592" s="79"/>
      <c r="BH592" s="9"/>
      <c r="BJ592" s="32">
        <f t="shared" si="247"/>
        <v>0</v>
      </c>
      <c r="BK592" s="32">
        <f t="shared" si="248"/>
        <v>1</v>
      </c>
      <c r="BL592" s="32">
        <f t="shared" si="249"/>
        <v>0</v>
      </c>
      <c r="BM592" s="32">
        <f t="shared" si="250"/>
        <v>0</v>
      </c>
      <c r="BN592" s="32">
        <f t="shared" si="251"/>
        <v>1</v>
      </c>
    </row>
    <row r="593" spans="1:66" x14ac:dyDescent="0.2">
      <c r="A593" s="323"/>
      <c r="B593" s="530"/>
      <c r="C593" s="247"/>
      <c r="D593" s="247" t="str">
        <f t="shared" ref="D593:D656" si="269">IF(AND(L593&lt;J593,C593="", OR(L593="", L593=0)),1,"")</f>
        <v/>
      </c>
      <c r="E593" s="320" t="str">
        <f t="shared" ref="E593:E656" si="270">IF(+BN593+BM593&gt;0,"&lt; Error"," ")</f>
        <v>&lt; Error</v>
      </c>
      <c r="F593" s="120">
        <f t="shared" si="252"/>
        <v>0</v>
      </c>
      <c r="G593" s="118">
        <f t="shared" si="253"/>
        <v>581</v>
      </c>
      <c r="H593" s="117"/>
      <c r="I593" s="292"/>
      <c r="J593" s="87"/>
      <c r="K593" s="294"/>
      <c r="L593" s="293"/>
      <c r="M593" s="40"/>
      <c r="N593" s="77"/>
      <c r="O593" s="295"/>
      <c r="P593" s="88"/>
      <c r="Q593" s="88"/>
      <c r="R593" s="104"/>
      <c r="S593" s="730"/>
      <c r="T593" s="88"/>
      <c r="U593" s="88"/>
      <c r="V593" s="88"/>
      <c r="W593" s="89"/>
      <c r="X593" s="87"/>
      <c r="Y593" s="77"/>
      <c r="Z593" s="90"/>
      <c r="AA593" s="96">
        <f t="shared" si="257"/>
        <v>581</v>
      </c>
      <c r="AB593" s="505">
        <f t="shared" ref="AB593:AB656" si="271">C593*BJ593</f>
        <v>0</v>
      </c>
      <c r="AC593" s="500">
        <f t="shared" si="258"/>
        <v>0</v>
      </c>
      <c r="AD593" s="159">
        <f t="shared" si="254"/>
        <v>0</v>
      </c>
      <c r="AE593" s="8"/>
      <c r="AF593" s="870" t="str">
        <f t="shared" si="259"/>
        <v xml:space="preserve"> </v>
      </c>
      <c r="AG593" s="32">
        <f t="shared" si="260"/>
        <v>0</v>
      </c>
      <c r="AH593" s="32">
        <f t="shared" si="261"/>
        <v>0</v>
      </c>
      <c r="AR593" s="32">
        <f t="shared" si="262"/>
        <v>0</v>
      </c>
      <c r="AS593" s="32">
        <f t="shared" si="263"/>
        <v>0</v>
      </c>
      <c r="AT593" s="32">
        <f t="shared" si="264"/>
        <v>0</v>
      </c>
      <c r="AU593" s="32">
        <f t="shared" si="265"/>
        <v>0</v>
      </c>
      <c r="AX593" s="254">
        <f t="shared" si="266"/>
        <v>0</v>
      </c>
      <c r="AY593" s="254">
        <f t="shared" si="267"/>
        <v>0</v>
      </c>
      <c r="AZ593" s="32">
        <f t="shared" si="255"/>
        <v>0</v>
      </c>
      <c r="BB593" s="32">
        <f t="shared" ref="BB593:BB656" si="272">IF(+BC593&gt;0,IF(+BE593&lt;=0,1,0),0)</f>
        <v>0</v>
      </c>
      <c r="BC593" s="341">
        <f t="shared" ref="BC593:BC656" si="273">IF(+D593=1,IF(J593&gt;0, +J593, 0),0)</f>
        <v>0</v>
      </c>
      <c r="BD593" s="95">
        <f t="shared" si="268"/>
        <v>0</v>
      </c>
      <c r="BE593" s="95">
        <f t="shared" ref="BE593:BE656" si="274">ROUND(+BC593,1)*BD593</f>
        <v>0</v>
      </c>
      <c r="BF593" s="718">
        <f t="shared" si="256"/>
        <v>0</v>
      </c>
      <c r="BG593" s="79"/>
      <c r="BH593" s="9"/>
      <c r="BJ593" s="32">
        <f t="shared" ref="BJ593:BJ656" si="275">IF(J593+L593+M593=J593,0,IF(J593-L593-0.09&gt;0,IF(J593-L593&lt;=0.1*J593,J593-L593,0),0))</f>
        <v>0</v>
      </c>
      <c r="BK593" s="32">
        <f t="shared" ref="BK593:BK656" si="276">IF(L593+M593+J593+X593&lt;=0,1,IF(L593+M593+X593&gt;0,1,0))</f>
        <v>1</v>
      </c>
      <c r="BL593" s="32">
        <f t="shared" ref="BL593:BL656" si="277">IF(+BJ593&gt;0,1,0)</f>
        <v>0</v>
      </c>
      <c r="BM593" s="32">
        <f t="shared" ref="BM593:BM656" si="278">IF(ISNUMBER(C593),IF(2*BL593-C593&lt;0,1,IF(2*BL593-C593&gt;2,1,0)),IF(ISBLANK(C593),0,1))</f>
        <v>0</v>
      </c>
      <c r="BN593" s="32">
        <f t="shared" ref="BN593:BN656" si="279">IF(ISNUMBER(D593),IF(2*AG593-D593=1,1,IF(+D593=0,0, IF(+D593=1,0,1))),IF(ISBLANK(D593),0,1))</f>
        <v>1</v>
      </c>
    </row>
    <row r="594" spans="1:66" x14ac:dyDescent="0.2">
      <c r="A594" s="323"/>
      <c r="B594" s="530"/>
      <c r="C594" s="247"/>
      <c r="D594" s="247" t="str">
        <f t="shared" si="269"/>
        <v/>
      </c>
      <c r="E594" s="320" t="str">
        <f t="shared" si="270"/>
        <v>&lt; Error</v>
      </c>
      <c r="F594" s="120">
        <f t="shared" si="252"/>
        <v>0</v>
      </c>
      <c r="G594" s="118">
        <f t="shared" si="253"/>
        <v>582</v>
      </c>
      <c r="H594" s="117"/>
      <c r="I594" s="292"/>
      <c r="J594" s="87"/>
      <c r="K594" s="294"/>
      <c r="L594" s="293"/>
      <c r="M594" s="40"/>
      <c r="N594" s="77"/>
      <c r="O594" s="295"/>
      <c r="P594" s="88"/>
      <c r="Q594" s="88"/>
      <c r="R594" s="104"/>
      <c r="S594" s="730"/>
      <c r="T594" s="88"/>
      <c r="U594" s="88"/>
      <c r="V594" s="88"/>
      <c r="W594" s="89"/>
      <c r="X594" s="87"/>
      <c r="Y594" s="77"/>
      <c r="Z594" s="90"/>
      <c r="AA594" s="96">
        <f t="shared" si="257"/>
        <v>582</v>
      </c>
      <c r="AB594" s="505">
        <f t="shared" si="271"/>
        <v>0</v>
      </c>
      <c r="AC594" s="500">
        <f t="shared" si="258"/>
        <v>0</v>
      </c>
      <c r="AD594" s="159">
        <f t="shared" si="254"/>
        <v>0</v>
      </c>
      <c r="AE594" s="8"/>
      <c r="AF594" s="870" t="str">
        <f t="shared" si="259"/>
        <v xml:space="preserve"> </v>
      </c>
      <c r="AG594" s="32">
        <f t="shared" si="260"/>
        <v>0</v>
      </c>
      <c r="AH594" s="32">
        <f t="shared" si="261"/>
        <v>0</v>
      </c>
      <c r="AR594" s="32">
        <f t="shared" si="262"/>
        <v>0</v>
      </c>
      <c r="AS594" s="32">
        <f t="shared" si="263"/>
        <v>0</v>
      </c>
      <c r="AT594" s="32">
        <f t="shared" si="264"/>
        <v>0</v>
      </c>
      <c r="AU594" s="32">
        <f t="shared" si="265"/>
        <v>0</v>
      </c>
      <c r="AX594" s="254">
        <f t="shared" si="266"/>
        <v>0</v>
      </c>
      <c r="AY594" s="254">
        <f t="shared" si="267"/>
        <v>0</v>
      </c>
      <c r="AZ594" s="32">
        <f t="shared" si="255"/>
        <v>0</v>
      </c>
      <c r="BB594" s="32">
        <f t="shared" si="272"/>
        <v>0</v>
      </c>
      <c r="BC594" s="341">
        <f t="shared" si="273"/>
        <v>0</v>
      </c>
      <c r="BD594" s="95">
        <f t="shared" si="268"/>
        <v>0</v>
      </c>
      <c r="BE594" s="95">
        <f t="shared" si="274"/>
        <v>0</v>
      </c>
      <c r="BF594" s="718">
        <f t="shared" si="256"/>
        <v>0</v>
      </c>
      <c r="BG594" s="79"/>
      <c r="BH594" s="9"/>
      <c r="BJ594" s="32">
        <f t="shared" si="275"/>
        <v>0</v>
      </c>
      <c r="BK594" s="32">
        <f t="shared" si="276"/>
        <v>1</v>
      </c>
      <c r="BL594" s="32">
        <f t="shared" si="277"/>
        <v>0</v>
      </c>
      <c r="BM594" s="32">
        <f t="shared" si="278"/>
        <v>0</v>
      </c>
      <c r="BN594" s="32">
        <f t="shared" si="279"/>
        <v>1</v>
      </c>
    </row>
    <row r="595" spans="1:66" x14ac:dyDescent="0.2">
      <c r="A595" s="323"/>
      <c r="B595" s="530"/>
      <c r="C595" s="247"/>
      <c r="D595" s="247" t="str">
        <f t="shared" si="269"/>
        <v/>
      </c>
      <c r="E595" s="320" t="str">
        <f t="shared" si="270"/>
        <v>&lt; Error</v>
      </c>
      <c r="F595" s="120">
        <f t="shared" si="252"/>
        <v>0</v>
      </c>
      <c r="G595" s="118">
        <f t="shared" si="253"/>
        <v>583</v>
      </c>
      <c r="H595" s="117"/>
      <c r="I595" s="292"/>
      <c r="J595" s="87"/>
      <c r="K595" s="294"/>
      <c r="L595" s="293"/>
      <c r="M595" s="40"/>
      <c r="N595" s="77"/>
      <c r="O595" s="295"/>
      <c r="P595" s="88"/>
      <c r="Q595" s="88"/>
      <c r="R595" s="104"/>
      <c r="S595" s="730"/>
      <c r="T595" s="88"/>
      <c r="U595" s="88"/>
      <c r="V595" s="88"/>
      <c r="W595" s="89"/>
      <c r="X595" s="87"/>
      <c r="Y595" s="77"/>
      <c r="Z595" s="90"/>
      <c r="AA595" s="96">
        <f t="shared" si="257"/>
        <v>583</v>
      </c>
      <c r="AB595" s="505">
        <f t="shared" si="271"/>
        <v>0</v>
      </c>
      <c r="AC595" s="500">
        <f t="shared" si="258"/>
        <v>0</v>
      </c>
      <c r="AD595" s="159">
        <f t="shared" si="254"/>
        <v>0</v>
      </c>
      <c r="AE595" s="8"/>
      <c r="AF595" s="870" t="str">
        <f t="shared" si="259"/>
        <v xml:space="preserve"> </v>
      </c>
      <c r="AG595" s="32">
        <f t="shared" si="260"/>
        <v>0</v>
      </c>
      <c r="AH595" s="32">
        <f t="shared" si="261"/>
        <v>0</v>
      </c>
      <c r="AR595" s="32">
        <f t="shared" si="262"/>
        <v>0</v>
      </c>
      <c r="AS595" s="32">
        <f t="shared" si="263"/>
        <v>0</v>
      </c>
      <c r="AT595" s="32">
        <f t="shared" si="264"/>
        <v>0</v>
      </c>
      <c r="AU595" s="32">
        <f t="shared" si="265"/>
        <v>0</v>
      </c>
      <c r="AX595" s="254">
        <f t="shared" si="266"/>
        <v>0</v>
      </c>
      <c r="AY595" s="254">
        <f t="shared" si="267"/>
        <v>0</v>
      </c>
      <c r="AZ595" s="32">
        <f t="shared" si="255"/>
        <v>0</v>
      </c>
      <c r="BB595" s="32">
        <f t="shared" si="272"/>
        <v>0</v>
      </c>
      <c r="BC595" s="341">
        <f t="shared" si="273"/>
        <v>0</v>
      </c>
      <c r="BD595" s="95">
        <f t="shared" si="268"/>
        <v>0</v>
      </c>
      <c r="BE595" s="95">
        <f t="shared" si="274"/>
        <v>0</v>
      </c>
      <c r="BF595" s="718">
        <f t="shared" si="256"/>
        <v>0</v>
      </c>
      <c r="BG595" s="79"/>
      <c r="BH595" s="9"/>
      <c r="BJ595" s="32">
        <f t="shared" si="275"/>
        <v>0</v>
      </c>
      <c r="BK595" s="32">
        <f t="shared" si="276"/>
        <v>1</v>
      </c>
      <c r="BL595" s="32">
        <f t="shared" si="277"/>
        <v>0</v>
      </c>
      <c r="BM595" s="32">
        <f t="shared" si="278"/>
        <v>0</v>
      </c>
      <c r="BN595" s="32">
        <f t="shared" si="279"/>
        <v>1</v>
      </c>
    </row>
    <row r="596" spans="1:66" x14ac:dyDescent="0.2">
      <c r="A596" s="323"/>
      <c r="B596" s="530"/>
      <c r="C596" s="247"/>
      <c r="D596" s="247" t="str">
        <f t="shared" si="269"/>
        <v/>
      </c>
      <c r="E596" s="320" t="str">
        <f t="shared" si="270"/>
        <v>&lt; Error</v>
      </c>
      <c r="F596" s="120">
        <f t="shared" si="252"/>
        <v>0</v>
      </c>
      <c r="G596" s="118">
        <f t="shared" si="253"/>
        <v>584</v>
      </c>
      <c r="H596" s="117"/>
      <c r="I596" s="292"/>
      <c r="J596" s="87"/>
      <c r="K596" s="294"/>
      <c r="L596" s="293"/>
      <c r="M596" s="40"/>
      <c r="N596" s="77"/>
      <c r="O596" s="295"/>
      <c r="P596" s="88"/>
      <c r="Q596" s="88"/>
      <c r="R596" s="104"/>
      <c r="S596" s="730"/>
      <c r="T596" s="88"/>
      <c r="U596" s="88"/>
      <c r="V596" s="88"/>
      <c r="W596" s="89"/>
      <c r="X596" s="87"/>
      <c r="Y596" s="77"/>
      <c r="Z596" s="90"/>
      <c r="AA596" s="96">
        <f t="shared" si="257"/>
        <v>584</v>
      </c>
      <c r="AB596" s="505">
        <f t="shared" si="271"/>
        <v>0</v>
      </c>
      <c r="AC596" s="500">
        <f t="shared" si="258"/>
        <v>0</v>
      </c>
      <c r="AD596" s="159">
        <f t="shared" si="254"/>
        <v>0</v>
      </c>
      <c r="AE596" s="8"/>
      <c r="AF596" s="870" t="str">
        <f t="shared" si="259"/>
        <v xml:space="preserve"> </v>
      </c>
      <c r="AG596" s="32">
        <f t="shared" si="260"/>
        <v>0</v>
      </c>
      <c r="AH596" s="32">
        <f t="shared" si="261"/>
        <v>0</v>
      </c>
      <c r="AR596" s="32">
        <f t="shared" si="262"/>
        <v>0</v>
      </c>
      <c r="AS596" s="32">
        <f t="shared" si="263"/>
        <v>0</v>
      </c>
      <c r="AT596" s="32">
        <f t="shared" si="264"/>
        <v>0</v>
      </c>
      <c r="AU596" s="32">
        <f t="shared" si="265"/>
        <v>0</v>
      </c>
      <c r="AX596" s="254">
        <f t="shared" si="266"/>
        <v>0</v>
      </c>
      <c r="AY596" s="254">
        <f t="shared" si="267"/>
        <v>0</v>
      </c>
      <c r="AZ596" s="32">
        <f t="shared" si="255"/>
        <v>0</v>
      </c>
      <c r="BB596" s="32">
        <f t="shared" si="272"/>
        <v>0</v>
      </c>
      <c r="BC596" s="341">
        <f t="shared" si="273"/>
        <v>0</v>
      </c>
      <c r="BD596" s="95">
        <f t="shared" si="268"/>
        <v>0</v>
      </c>
      <c r="BE596" s="95">
        <f t="shared" si="274"/>
        <v>0</v>
      </c>
      <c r="BF596" s="718">
        <f t="shared" si="256"/>
        <v>0</v>
      </c>
      <c r="BG596" s="79"/>
      <c r="BH596" s="9"/>
      <c r="BJ596" s="32">
        <f t="shared" si="275"/>
        <v>0</v>
      </c>
      <c r="BK596" s="32">
        <f t="shared" si="276"/>
        <v>1</v>
      </c>
      <c r="BL596" s="32">
        <f t="shared" si="277"/>
        <v>0</v>
      </c>
      <c r="BM596" s="32">
        <f t="shared" si="278"/>
        <v>0</v>
      </c>
      <c r="BN596" s="32">
        <f t="shared" si="279"/>
        <v>1</v>
      </c>
    </row>
    <row r="597" spans="1:66" x14ac:dyDescent="0.2">
      <c r="A597" s="323"/>
      <c r="B597" s="530"/>
      <c r="C597" s="247"/>
      <c r="D597" s="247" t="str">
        <f t="shared" si="269"/>
        <v/>
      </c>
      <c r="E597" s="320" t="str">
        <f t="shared" si="270"/>
        <v>&lt; Error</v>
      </c>
      <c r="F597" s="120">
        <f t="shared" si="252"/>
        <v>0</v>
      </c>
      <c r="G597" s="118">
        <f t="shared" si="253"/>
        <v>585</v>
      </c>
      <c r="H597" s="117"/>
      <c r="I597" s="292"/>
      <c r="J597" s="87"/>
      <c r="K597" s="294"/>
      <c r="L597" s="293"/>
      <c r="M597" s="40"/>
      <c r="N597" s="77"/>
      <c r="O597" s="295"/>
      <c r="P597" s="88"/>
      <c r="Q597" s="88"/>
      <c r="R597" s="104"/>
      <c r="S597" s="730"/>
      <c r="T597" s="88"/>
      <c r="U597" s="88"/>
      <c r="V597" s="88"/>
      <c r="W597" s="89"/>
      <c r="X597" s="87"/>
      <c r="Y597" s="77"/>
      <c r="Z597" s="90"/>
      <c r="AA597" s="96">
        <f t="shared" si="257"/>
        <v>585</v>
      </c>
      <c r="AB597" s="505">
        <f t="shared" si="271"/>
        <v>0</v>
      </c>
      <c r="AC597" s="500">
        <f t="shared" si="258"/>
        <v>0</v>
      </c>
      <c r="AD597" s="159">
        <f t="shared" si="254"/>
        <v>0</v>
      </c>
      <c r="AE597" s="8"/>
      <c r="AF597" s="870" t="str">
        <f t="shared" si="259"/>
        <v xml:space="preserve"> </v>
      </c>
      <c r="AG597" s="32">
        <f t="shared" si="260"/>
        <v>0</v>
      </c>
      <c r="AH597" s="32">
        <f t="shared" si="261"/>
        <v>0</v>
      </c>
      <c r="AR597" s="32">
        <f t="shared" si="262"/>
        <v>0</v>
      </c>
      <c r="AS597" s="32">
        <f t="shared" si="263"/>
        <v>0</v>
      </c>
      <c r="AT597" s="32">
        <f t="shared" si="264"/>
        <v>0</v>
      </c>
      <c r="AU597" s="32">
        <f t="shared" si="265"/>
        <v>0</v>
      </c>
      <c r="AX597" s="254">
        <f t="shared" si="266"/>
        <v>0</v>
      </c>
      <c r="AY597" s="254">
        <f t="shared" si="267"/>
        <v>0</v>
      </c>
      <c r="AZ597" s="32">
        <f t="shared" si="255"/>
        <v>0</v>
      </c>
      <c r="BB597" s="32">
        <f t="shared" si="272"/>
        <v>0</v>
      </c>
      <c r="BC597" s="341">
        <f t="shared" si="273"/>
        <v>0</v>
      </c>
      <c r="BD597" s="95">
        <f t="shared" si="268"/>
        <v>0</v>
      </c>
      <c r="BE597" s="95">
        <f t="shared" si="274"/>
        <v>0</v>
      </c>
      <c r="BF597" s="718">
        <f t="shared" si="256"/>
        <v>0</v>
      </c>
      <c r="BG597" s="79"/>
      <c r="BH597" s="9"/>
      <c r="BJ597" s="32">
        <f t="shared" si="275"/>
        <v>0</v>
      </c>
      <c r="BK597" s="32">
        <f t="shared" si="276"/>
        <v>1</v>
      </c>
      <c r="BL597" s="32">
        <f t="shared" si="277"/>
        <v>0</v>
      </c>
      <c r="BM597" s="32">
        <f t="shared" si="278"/>
        <v>0</v>
      </c>
      <c r="BN597" s="32">
        <f t="shared" si="279"/>
        <v>1</v>
      </c>
    </row>
    <row r="598" spans="1:66" x14ac:dyDescent="0.2">
      <c r="A598" s="323"/>
      <c r="B598" s="530"/>
      <c r="C598" s="247"/>
      <c r="D598" s="247" t="str">
        <f t="shared" si="269"/>
        <v/>
      </c>
      <c r="E598" s="320" t="str">
        <f t="shared" si="270"/>
        <v>&lt; Error</v>
      </c>
      <c r="F598" s="120">
        <f t="shared" si="252"/>
        <v>0</v>
      </c>
      <c r="G598" s="118">
        <f t="shared" si="253"/>
        <v>586</v>
      </c>
      <c r="H598" s="117"/>
      <c r="I598" s="292"/>
      <c r="J598" s="87"/>
      <c r="K598" s="294"/>
      <c r="L598" s="293"/>
      <c r="M598" s="40"/>
      <c r="N598" s="77"/>
      <c r="O598" s="295"/>
      <c r="P598" s="88"/>
      <c r="Q598" s="88"/>
      <c r="R598" s="104"/>
      <c r="S598" s="730"/>
      <c r="T598" s="88"/>
      <c r="U598" s="88"/>
      <c r="V598" s="88"/>
      <c r="W598" s="89"/>
      <c r="X598" s="87"/>
      <c r="Y598" s="77"/>
      <c r="Z598" s="90"/>
      <c r="AA598" s="96">
        <f t="shared" si="257"/>
        <v>586</v>
      </c>
      <c r="AB598" s="505">
        <f t="shared" si="271"/>
        <v>0</v>
      </c>
      <c r="AC598" s="500">
        <f t="shared" si="258"/>
        <v>0</v>
      </c>
      <c r="AD598" s="159">
        <f t="shared" si="254"/>
        <v>0</v>
      </c>
      <c r="AE598" s="8"/>
      <c r="AF598" s="870" t="str">
        <f t="shared" si="259"/>
        <v xml:space="preserve"> </v>
      </c>
      <c r="AG598" s="32">
        <f t="shared" si="260"/>
        <v>0</v>
      </c>
      <c r="AH598" s="32">
        <f t="shared" si="261"/>
        <v>0</v>
      </c>
      <c r="AR598" s="32">
        <f t="shared" si="262"/>
        <v>0</v>
      </c>
      <c r="AS598" s="32">
        <f t="shared" si="263"/>
        <v>0</v>
      </c>
      <c r="AT598" s="32">
        <f t="shared" si="264"/>
        <v>0</v>
      </c>
      <c r="AU598" s="32">
        <f t="shared" si="265"/>
        <v>0</v>
      </c>
      <c r="AX598" s="254">
        <f t="shared" si="266"/>
        <v>0</v>
      </c>
      <c r="AY598" s="254">
        <f t="shared" si="267"/>
        <v>0</v>
      </c>
      <c r="AZ598" s="32">
        <f t="shared" si="255"/>
        <v>0</v>
      </c>
      <c r="BB598" s="32">
        <f t="shared" si="272"/>
        <v>0</v>
      </c>
      <c r="BC598" s="341">
        <f t="shared" si="273"/>
        <v>0</v>
      </c>
      <c r="BD598" s="95">
        <f t="shared" si="268"/>
        <v>0</v>
      </c>
      <c r="BE598" s="95">
        <f t="shared" si="274"/>
        <v>0</v>
      </c>
      <c r="BF598" s="718">
        <f t="shared" si="256"/>
        <v>0</v>
      </c>
      <c r="BG598" s="79"/>
      <c r="BH598" s="9"/>
      <c r="BJ598" s="32">
        <f t="shared" si="275"/>
        <v>0</v>
      </c>
      <c r="BK598" s="32">
        <f t="shared" si="276"/>
        <v>1</v>
      </c>
      <c r="BL598" s="32">
        <f t="shared" si="277"/>
        <v>0</v>
      </c>
      <c r="BM598" s="32">
        <f t="shared" si="278"/>
        <v>0</v>
      </c>
      <c r="BN598" s="32">
        <f t="shared" si="279"/>
        <v>1</v>
      </c>
    </row>
    <row r="599" spans="1:66" x14ac:dyDescent="0.2">
      <c r="A599" s="323"/>
      <c r="B599" s="530"/>
      <c r="C599" s="247"/>
      <c r="D599" s="247" t="str">
        <f t="shared" si="269"/>
        <v/>
      </c>
      <c r="E599" s="320" t="str">
        <f t="shared" si="270"/>
        <v>&lt; Error</v>
      </c>
      <c r="F599" s="120">
        <f t="shared" si="252"/>
        <v>0</v>
      </c>
      <c r="G599" s="118">
        <f t="shared" si="253"/>
        <v>587</v>
      </c>
      <c r="H599" s="117"/>
      <c r="I599" s="292"/>
      <c r="J599" s="87"/>
      <c r="K599" s="294"/>
      <c r="L599" s="293"/>
      <c r="M599" s="40"/>
      <c r="N599" s="77"/>
      <c r="O599" s="295"/>
      <c r="P599" s="88"/>
      <c r="Q599" s="88"/>
      <c r="R599" s="104"/>
      <c r="S599" s="730"/>
      <c r="T599" s="88"/>
      <c r="U599" s="88"/>
      <c r="V599" s="88"/>
      <c r="W599" s="89"/>
      <c r="X599" s="87"/>
      <c r="Y599" s="77"/>
      <c r="Z599" s="90"/>
      <c r="AA599" s="96">
        <f t="shared" si="257"/>
        <v>587</v>
      </c>
      <c r="AB599" s="505">
        <f t="shared" si="271"/>
        <v>0</v>
      </c>
      <c r="AC599" s="500">
        <f t="shared" si="258"/>
        <v>0</v>
      </c>
      <c r="AD599" s="159">
        <f t="shared" si="254"/>
        <v>0</v>
      </c>
      <c r="AE599" s="8"/>
      <c r="AF599" s="870" t="str">
        <f t="shared" si="259"/>
        <v xml:space="preserve"> </v>
      </c>
      <c r="AG599" s="32">
        <f t="shared" si="260"/>
        <v>0</v>
      </c>
      <c r="AH599" s="32">
        <f t="shared" si="261"/>
        <v>0</v>
      </c>
      <c r="AR599" s="32">
        <f t="shared" si="262"/>
        <v>0</v>
      </c>
      <c r="AS599" s="32">
        <f t="shared" si="263"/>
        <v>0</v>
      </c>
      <c r="AT599" s="32">
        <f t="shared" si="264"/>
        <v>0</v>
      </c>
      <c r="AU599" s="32">
        <f t="shared" si="265"/>
        <v>0</v>
      </c>
      <c r="AX599" s="254">
        <f t="shared" si="266"/>
        <v>0</v>
      </c>
      <c r="AY599" s="254">
        <f t="shared" si="267"/>
        <v>0</v>
      </c>
      <c r="AZ599" s="32">
        <f t="shared" si="255"/>
        <v>0</v>
      </c>
      <c r="BB599" s="32">
        <f t="shared" si="272"/>
        <v>0</v>
      </c>
      <c r="BC599" s="341">
        <f t="shared" si="273"/>
        <v>0</v>
      </c>
      <c r="BD599" s="95">
        <f t="shared" si="268"/>
        <v>0</v>
      </c>
      <c r="BE599" s="95">
        <f t="shared" si="274"/>
        <v>0</v>
      </c>
      <c r="BF599" s="718">
        <f t="shared" si="256"/>
        <v>0</v>
      </c>
      <c r="BG599" s="79"/>
      <c r="BH599" s="9"/>
      <c r="BJ599" s="32">
        <f t="shared" si="275"/>
        <v>0</v>
      </c>
      <c r="BK599" s="32">
        <f t="shared" si="276"/>
        <v>1</v>
      </c>
      <c r="BL599" s="32">
        <f t="shared" si="277"/>
        <v>0</v>
      </c>
      <c r="BM599" s="32">
        <f t="shared" si="278"/>
        <v>0</v>
      </c>
      <c r="BN599" s="32">
        <f t="shared" si="279"/>
        <v>1</v>
      </c>
    </row>
    <row r="600" spans="1:66" x14ac:dyDescent="0.2">
      <c r="A600" s="323"/>
      <c r="B600" s="530"/>
      <c r="C600" s="247"/>
      <c r="D600" s="247" t="str">
        <f t="shared" si="269"/>
        <v/>
      </c>
      <c r="E600" s="320" t="str">
        <f t="shared" si="270"/>
        <v>&lt; Error</v>
      </c>
      <c r="F600" s="120">
        <f t="shared" si="252"/>
        <v>0</v>
      </c>
      <c r="G600" s="118">
        <f t="shared" si="253"/>
        <v>588</v>
      </c>
      <c r="H600" s="117"/>
      <c r="I600" s="292"/>
      <c r="J600" s="87"/>
      <c r="K600" s="294"/>
      <c r="L600" s="293"/>
      <c r="M600" s="40"/>
      <c r="N600" s="77"/>
      <c r="O600" s="295"/>
      <c r="P600" s="88"/>
      <c r="Q600" s="88"/>
      <c r="R600" s="104"/>
      <c r="S600" s="730"/>
      <c r="T600" s="88"/>
      <c r="U600" s="88"/>
      <c r="V600" s="88"/>
      <c r="W600" s="89"/>
      <c r="X600" s="87"/>
      <c r="Y600" s="77"/>
      <c r="Z600" s="90"/>
      <c r="AA600" s="96">
        <f t="shared" si="257"/>
        <v>588</v>
      </c>
      <c r="AB600" s="505">
        <f t="shared" si="271"/>
        <v>0</v>
      </c>
      <c r="AC600" s="500">
        <f t="shared" si="258"/>
        <v>0</v>
      </c>
      <c r="AD600" s="159">
        <f t="shared" si="254"/>
        <v>0</v>
      </c>
      <c r="AE600" s="8"/>
      <c r="AF600" s="870" t="str">
        <f t="shared" si="259"/>
        <v xml:space="preserve"> </v>
      </c>
      <c r="AG600" s="32">
        <f t="shared" si="260"/>
        <v>0</v>
      </c>
      <c r="AH600" s="32">
        <f t="shared" si="261"/>
        <v>0</v>
      </c>
      <c r="AR600" s="32">
        <f t="shared" si="262"/>
        <v>0</v>
      </c>
      <c r="AS600" s="32">
        <f t="shared" si="263"/>
        <v>0</v>
      </c>
      <c r="AT600" s="32">
        <f t="shared" si="264"/>
        <v>0</v>
      </c>
      <c r="AU600" s="32">
        <f t="shared" si="265"/>
        <v>0</v>
      </c>
      <c r="AX600" s="254">
        <f t="shared" si="266"/>
        <v>0</v>
      </c>
      <c r="AY600" s="254">
        <f t="shared" si="267"/>
        <v>0</v>
      </c>
      <c r="AZ600" s="32">
        <f t="shared" si="255"/>
        <v>0</v>
      </c>
      <c r="BB600" s="32">
        <f t="shared" si="272"/>
        <v>0</v>
      </c>
      <c r="BC600" s="341">
        <f t="shared" si="273"/>
        <v>0</v>
      </c>
      <c r="BD600" s="95">
        <f t="shared" si="268"/>
        <v>0</v>
      </c>
      <c r="BE600" s="95">
        <f t="shared" si="274"/>
        <v>0</v>
      </c>
      <c r="BF600" s="718">
        <f t="shared" si="256"/>
        <v>0</v>
      </c>
      <c r="BG600" s="79"/>
      <c r="BH600" s="9"/>
      <c r="BJ600" s="32">
        <f t="shared" si="275"/>
        <v>0</v>
      </c>
      <c r="BK600" s="32">
        <f t="shared" si="276"/>
        <v>1</v>
      </c>
      <c r="BL600" s="32">
        <f t="shared" si="277"/>
        <v>0</v>
      </c>
      <c r="BM600" s="32">
        <f t="shared" si="278"/>
        <v>0</v>
      </c>
      <c r="BN600" s="32">
        <f t="shared" si="279"/>
        <v>1</v>
      </c>
    </row>
    <row r="601" spans="1:66" x14ac:dyDescent="0.2">
      <c r="A601" s="323"/>
      <c r="B601" s="530"/>
      <c r="C601" s="247"/>
      <c r="D601" s="247" t="str">
        <f t="shared" si="269"/>
        <v/>
      </c>
      <c r="E601" s="320" t="str">
        <f t="shared" si="270"/>
        <v>&lt; Error</v>
      </c>
      <c r="F601" s="120">
        <f t="shared" si="252"/>
        <v>0</v>
      </c>
      <c r="G601" s="118">
        <f t="shared" si="253"/>
        <v>589</v>
      </c>
      <c r="H601" s="117"/>
      <c r="I601" s="292"/>
      <c r="J601" s="87"/>
      <c r="K601" s="294"/>
      <c r="L601" s="293"/>
      <c r="M601" s="40"/>
      <c r="N601" s="77"/>
      <c r="O601" s="295"/>
      <c r="P601" s="88"/>
      <c r="Q601" s="88"/>
      <c r="R601" s="104"/>
      <c r="S601" s="730"/>
      <c r="T601" s="88"/>
      <c r="U601" s="88"/>
      <c r="V601" s="88"/>
      <c r="W601" s="89"/>
      <c r="X601" s="87"/>
      <c r="Y601" s="77"/>
      <c r="Z601" s="90"/>
      <c r="AA601" s="96">
        <f t="shared" si="257"/>
        <v>589</v>
      </c>
      <c r="AB601" s="505">
        <f t="shared" si="271"/>
        <v>0</v>
      </c>
      <c r="AC601" s="500">
        <f t="shared" si="258"/>
        <v>0</v>
      </c>
      <c r="AD601" s="159">
        <f t="shared" si="254"/>
        <v>0</v>
      </c>
      <c r="AE601" s="8"/>
      <c r="AF601" s="870" t="str">
        <f t="shared" si="259"/>
        <v xml:space="preserve"> </v>
      </c>
      <c r="AG601" s="32">
        <f t="shared" si="260"/>
        <v>0</v>
      </c>
      <c r="AH601" s="32">
        <f t="shared" si="261"/>
        <v>0</v>
      </c>
      <c r="AR601" s="32">
        <f t="shared" si="262"/>
        <v>0</v>
      </c>
      <c r="AS601" s="32">
        <f t="shared" si="263"/>
        <v>0</v>
      </c>
      <c r="AT601" s="32">
        <f t="shared" si="264"/>
        <v>0</v>
      </c>
      <c r="AU601" s="32">
        <f t="shared" si="265"/>
        <v>0</v>
      </c>
      <c r="AX601" s="254">
        <f t="shared" si="266"/>
        <v>0</v>
      </c>
      <c r="AY601" s="254">
        <f t="shared" si="267"/>
        <v>0</v>
      </c>
      <c r="AZ601" s="32">
        <f t="shared" si="255"/>
        <v>0</v>
      </c>
      <c r="BB601" s="32">
        <f t="shared" si="272"/>
        <v>0</v>
      </c>
      <c r="BC601" s="341">
        <f t="shared" si="273"/>
        <v>0</v>
      </c>
      <c r="BD601" s="95">
        <f t="shared" si="268"/>
        <v>0</v>
      </c>
      <c r="BE601" s="95">
        <f t="shared" si="274"/>
        <v>0</v>
      </c>
      <c r="BF601" s="718">
        <f t="shared" si="256"/>
        <v>0</v>
      </c>
      <c r="BG601" s="79"/>
      <c r="BH601" s="9"/>
      <c r="BJ601" s="32">
        <f t="shared" si="275"/>
        <v>0</v>
      </c>
      <c r="BK601" s="32">
        <f t="shared" si="276"/>
        <v>1</v>
      </c>
      <c r="BL601" s="32">
        <f t="shared" si="277"/>
        <v>0</v>
      </c>
      <c r="BM601" s="32">
        <f t="shared" si="278"/>
        <v>0</v>
      </c>
      <c r="BN601" s="32">
        <f t="shared" si="279"/>
        <v>1</v>
      </c>
    </row>
    <row r="602" spans="1:66" x14ac:dyDescent="0.2">
      <c r="A602" s="323"/>
      <c r="B602" s="530"/>
      <c r="C602" s="247"/>
      <c r="D602" s="247" t="str">
        <f t="shared" si="269"/>
        <v/>
      </c>
      <c r="E602" s="320" t="str">
        <f t="shared" si="270"/>
        <v>&lt; Error</v>
      </c>
      <c r="F602" s="120">
        <f t="shared" si="252"/>
        <v>0</v>
      </c>
      <c r="G602" s="118">
        <f t="shared" si="253"/>
        <v>590</v>
      </c>
      <c r="H602" s="117"/>
      <c r="I602" s="292"/>
      <c r="J602" s="87"/>
      <c r="K602" s="294"/>
      <c r="L602" s="293"/>
      <c r="M602" s="40"/>
      <c r="N602" s="77"/>
      <c r="O602" s="295"/>
      <c r="P602" s="88"/>
      <c r="Q602" s="88"/>
      <c r="R602" s="104"/>
      <c r="S602" s="730"/>
      <c r="T602" s="88"/>
      <c r="U602" s="88"/>
      <c r="V602" s="88"/>
      <c r="W602" s="89"/>
      <c r="X602" s="87"/>
      <c r="Y602" s="77"/>
      <c r="Z602" s="90"/>
      <c r="AA602" s="96">
        <f t="shared" si="257"/>
        <v>590</v>
      </c>
      <c r="AB602" s="505">
        <f t="shared" si="271"/>
        <v>0</v>
      </c>
      <c r="AC602" s="500">
        <f t="shared" si="258"/>
        <v>0</v>
      </c>
      <c r="AD602" s="159">
        <f t="shared" si="254"/>
        <v>0</v>
      </c>
      <c r="AE602" s="8"/>
      <c r="AF602" s="870" t="str">
        <f t="shared" si="259"/>
        <v xml:space="preserve"> </v>
      </c>
      <c r="AG602" s="32">
        <f t="shared" si="260"/>
        <v>0</v>
      </c>
      <c r="AH602" s="32">
        <f t="shared" si="261"/>
        <v>0</v>
      </c>
      <c r="AR602" s="32">
        <f t="shared" si="262"/>
        <v>0</v>
      </c>
      <c r="AS602" s="32">
        <f t="shared" si="263"/>
        <v>0</v>
      </c>
      <c r="AT602" s="32">
        <f t="shared" si="264"/>
        <v>0</v>
      </c>
      <c r="AU602" s="32">
        <f t="shared" si="265"/>
        <v>0</v>
      </c>
      <c r="AX602" s="254">
        <f t="shared" si="266"/>
        <v>0</v>
      </c>
      <c r="AY602" s="254">
        <f t="shared" si="267"/>
        <v>0</v>
      </c>
      <c r="AZ602" s="32">
        <f t="shared" si="255"/>
        <v>0</v>
      </c>
      <c r="BB602" s="32">
        <f t="shared" si="272"/>
        <v>0</v>
      </c>
      <c r="BC602" s="341">
        <f t="shared" si="273"/>
        <v>0</v>
      </c>
      <c r="BD602" s="95">
        <f t="shared" si="268"/>
        <v>0</v>
      </c>
      <c r="BE602" s="95">
        <f t="shared" si="274"/>
        <v>0</v>
      </c>
      <c r="BF602" s="718">
        <f t="shared" si="256"/>
        <v>0</v>
      </c>
      <c r="BG602" s="79"/>
      <c r="BH602" s="9"/>
      <c r="BJ602" s="32">
        <f t="shared" si="275"/>
        <v>0</v>
      </c>
      <c r="BK602" s="32">
        <f t="shared" si="276"/>
        <v>1</v>
      </c>
      <c r="BL602" s="32">
        <f t="shared" si="277"/>
        <v>0</v>
      </c>
      <c r="BM602" s="32">
        <f t="shared" si="278"/>
        <v>0</v>
      </c>
      <c r="BN602" s="32">
        <f t="shared" si="279"/>
        <v>1</v>
      </c>
    </row>
    <row r="603" spans="1:66" x14ac:dyDescent="0.2">
      <c r="A603" s="323"/>
      <c r="B603" s="530"/>
      <c r="C603" s="247"/>
      <c r="D603" s="247" t="str">
        <f t="shared" si="269"/>
        <v/>
      </c>
      <c r="E603" s="320" t="str">
        <f t="shared" si="270"/>
        <v>&lt; Error</v>
      </c>
      <c r="F603" s="120">
        <f t="shared" si="252"/>
        <v>0</v>
      </c>
      <c r="G603" s="118">
        <f t="shared" si="253"/>
        <v>591</v>
      </c>
      <c r="H603" s="117"/>
      <c r="I603" s="292"/>
      <c r="J603" s="87"/>
      <c r="K603" s="294"/>
      <c r="L603" s="293"/>
      <c r="M603" s="40"/>
      <c r="N603" s="77"/>
      <c r="O603" s="295"/>
      <c r="P603" s="88"/>
      <c r="Q603" s="88"/>
      <c r="R603" s="104"/>
      <c r="S603" s="730"/>
      <c r="T603" s="88"/>
      <c r="U603" s="88"/>
      <c r="V603" s="88"/>
      <c r="W603" s="89"/>
      <c r="X603" s="87"/>
      <c r="Y603" s="77"/>
      <c r="Z603" s="90"/>
      <c r="AA603" s="96">
        <f t="shared" si="257"/>
        <v>591</v>
      </c>
      <c r="AB603" s="505">
        <f t="shared" si="271"/>
        <v>0</v>
      </c>
      <c r="AC603" s="500">
        <f t="shared" si="258"/>
        <v>0</v>
      </c>
      <c r="AD603" s="159">
        <f t="shared" si="254"/>
        <v>0</v>
      </c>
      <c r="AE603" s="8"/>
      <c r="AF603" s="870" t="str">
        <f t="shared" si="259"/>
        <v xml:space="preserve"> </v>
      </c>
      <c r="AG603" s="32">
        <f t="shared" si="260"/>
        <v>0</v>
      </c>
      <c r="AH603" s="32">
        <f t="shared" si="261"/>
        <v>0</v>
      </c>
      <c r="AR603" s="32">
        <f t="shared" si="262"/>
        <v>0</v>
      </c>
      <c r="AS603" s="32">
        <f t="shared" si="263"/>
        <v>0</v>
      </c>
      <c r="AT603" s="32">
        <f t="shared" si="264"/>
        <v>0</v>
      </c>
      <c r="AU603" s="32">
        <f t="shared" si="265"/>
        <v>0</v>
      </c>
      <c r="AX603" s="254">
        <f t="shared" si="266"/>
        <v>0</v>
      </c>
      <c r="AY603" s="254">
        <f t="shared" si="267"/>
        <v>0</v>
      </c>
      <c r="AZ603" s="32">
        <f t="shared" si="255"/>
        <v>0</v>
      </c>
      <c r="BB603" s="32">
        <f t="shared" si="272"/>
        <v>0</v>
      </c>
      <c r="BC603" s="341">
        <f t="shared" si="273"/>
        <v>0</v>
      </c>
      <c r="BD603" s="95">
        <f t="shared" si="268"/>
        <v>0</v>
      </c>
      <c r="BE603" s="95">
        <f t="shared" si="274"/>
        <v>0</v>
      </c>
      <c r="BF603" s="718">
        <f t="shared" si="256"/>
        <v>0</v>
      </c>
      <c r="BG603" s="79"/>
      <c r="BH603" s="9"/>
      <c r="BJ603" s="32">
        <f t="shared" si="275"/>
        <v>0</v>
      </c>
      <c r="BK603" s="32">
        <f t="shared" si="276"/>
        <v>1</v>
      </c>
      <c r="BL603" s="32">
        <f t="shared" si="277"/>
        <v>0</v>
      </c>
      <c r="BM603" s="32">
        <f t="shared" si="278"/>
        <v>0</v>
      </c>
      <c r="BN603" s="32">
        <f t="shared" si="279"/>
        <v>1</v>
      </c>
    </row>
    <row r="604" spans="1:66" x14ac:dyDescent="0.2">
      <c r="A604" s="323"/>
      <c r="B604" s="530"/>
      <c r="C604" s="247"/>
      <c r="D604" s="247" t="str">
        <f t="shared" si="269"/>
        <v/>
      </c>
      <c r="E604" s="320" t="str">
        <f t="shared" si="270"/>
        <v>&lt; Error</v>
      </c>
      <c r="F604" s="120">
        <f t="shared" si="252"/>
        <v>0</v>
      </c>
      <c r="G604" s="118">
        <f t="shared" si="253"/>
        <v>592</v>
      </c>
      <c r="H604" s="117"/>
      <c r="I604" s="292"/>
      <c r="J604" s="87"/>
      <c r="K604" s="294"/>
      <c r="L604" s="293"/>
      <c r="M604" s="40"/>
      <c r="N604" s="77"/>
      <c r="O604" s="295"/>
      <c r="P604" s="88"/>
      <c r="Q604" s="88"/>
      <c r="R604" s="104"/>
      <c r="S604" s="730"/>
      <c r="T604" s="88"/>
      <c r="U604" s="88"/>
      <c r="V604" s="88"/>
      <c r="W604" s="89"/>
      <c r="X604" s="87"/>
      <c r="Y604" s="77"/>
      <c r="Z604" s="90"/>
      <c r="AA604" s="96">
        <f t="shared" si="257"/>
        <v>592</v>
      </c>
      <c r="AB604" s="505">
        <f t="shared" si="271"/>
        <v>0</v>
      </c>
      <c r="AC604" s="500">
        <f t="shared" si="258"/>
        <v>0</v>
      </c>
      <c r="AD604" s="159">
        <f t="shared" si="254"/>
        <v>0</v>
      </c>
      <c r="AE604" s="8"/>
      <c r="AF604" s="870" t="str">
        <f t="shared" si="259"/>
        <v xml:space="preserve"> </v>
      </c>
      <c r="AG604" s="32">
        <f t="shared" si="260"/>
        <v>0</v>
      </c>
      <c r="AH604" s="32">
        <f t="shared" si="261"/>
        <v>0</v>
      </c>
      <c r="AR604" s="32">
        <f t="shared" si="262"/>
        <v>0</v>
      </c>
      <c r="AS604" s="32">
        <f t="shared" si="263"/>
        <v>0</v>
      </c>
      <c r="AT604" s="32">
        <f t="shared" si="264"/>
        <v>0</v>
      </c>
      <c r="AU604" s="32">
        <f t="shared" si="265"/>
        <v>0</v>
      </c>
      <c r="AX604" s="254">
        <f t="shared" si="266"/>
        <v>0</v>
      </c>
      <c r="AY604" s="254">
        <f t="shared" si="267"/>
        <v>0</v>
      </c>
      <c r="AZ604" s="32">
        <f t="shared" si="255"/>
        <v>0</v>
      </c>
      <c r="BB604" s="32">
        <f t="shared" si="272"/>
        <v>0</v>
      </c>
      <c r="BC604" s="341">
        <f t="shared" si="273"/>
        <v>0</v>
      </c>
      <c r="BD604" s="95">
        <f t="shared" si="268"/>
        <v>0</v>
      </c>
      <c r="BE604" s="95">
        <f t="shared" si="274"/>
        <v>0</v>
      </c>
      <c r="BF604" s="718">
        <f t="shared" si="256"/>
        <v>0</v>
      </c>
      <c r="BG604" s="79"/>
      <c r="BH604" s="9"/>
      <c r="BJ604" s="32">
        <f t="shared" si="275"/>
        <v>0</v>
      </c>
      <c r="BK604" s="32">
        <f t="shared" si="276"/>
        <v>1</v>
      </c>
      <c r="BL604" s="32">
        <f t="shared" si="277"/>
        <v>0</v>
      </c>
      <c r="BM604" s="32">
        <f t="shared" si="278"/>
        <v>0</v>
      </c>
      <c r="BN604" s="32">
        <f t="shared" si="279"/>
        <v>1</v>
      </c>
    </row>
    <row r="605" spans="1:66" x14ac:dyDescent="0.2">
      <c r="A605" s="323"/>
      <c r="B605" s="530"/>
      <c r="C605" s="247"/>
      <c r="D605" s="247" t="str">
        <f t="shared" si="269"/>
        <v/>
      </c>
      <c r="E605" s="320" t="str">
        <f t="shared" si="270"/>
        <v>&lt; Error</v>
      </c>
      <c r="F605" s="120">
        <f t="shared" si="252"/>
        <v>0</v>
      </c>
      <c r="G605" s="118">
        <f t="shared" si="253"/>
        <v>593</v>
      </c>
      <c r="H605" s="117"/>
      <c r="I605" s="292"/>
      <c r="J605" s="87"/>
      <c r="K605" s="294"/>
      <c r="L605" s="293"/>
      <c r="M605" s="40"/>
      <c r="N605" s="77"/>
      <c r="O605" s="295"/>
      <c r="P605" s="88"/>
      <c r="Q605" s="88"/>
      <c r="R605" s="104"/>
      <c r="S605" s="730"/>
      <c r="T605" s="88"/>
      <c r="U605" s="88"/>
      <c r="V605" s="88"/>
      <c r="W605" s="89"/>
      <c r="X605" s="87"/>
      <c r="Y605" s="77"/>
      <c r="Z605" s="90"/>
      <c r="AA605" s="96">
        <f t="shared" si="257"/>
        <v>593</v>
      </c>
      <c r="AB605" s="505">
        <f t="shared" si="271"/>
        <v>0</v>
      </c>
      <c r="AC605" s="500">
        <f t="shared" si="258"/>
        <v>0</v>
      </c>
      <c r="AD605" s="159">
        <f t="shared" si="254"/>
        <v>0</v>
      </c>
      <c r="AE605" s="8"/>
      <c r="AF605" s="870" t="str">
        <f t="shared" si="259"/>
        <v xml:space="preserve"> </v>
      </c>
      <c r="AG605" s="32">
        <f t="shared" si="260"/>
        <v>0</v>
      </c>
      <c r="AH605" s="32">
        <f t="shared" si="261"/>
        <v>0</v>
      </c>
      <c r="AR605" s="32">
        <f t="shared" si="262"/>
        <v>0</v>
      </c>
      <c r="AS605" s="32">
        <f t="shared" si="263"/>
        <v>0</v>
      </c>
      <c r="AT605" s="32">
        <f t="shared" si="264"/>
        <v>0</v>
      </c>
      <c r="AU605" s="32">
        <f t="shared" si="265"/>
        <v>0</v>
      </c>
      <c r="AX605" s="254">
        <f t="shared" si="266"/>
        <v>0</v>
      </c>
      <c r="AY605" s="254">
        <f t="shared" si="267"/>
        <v>0</v>
      </c>
      <c r="AZ605" s="32">
        <f t="shared" si="255"/>
        <v>0</v>
      </c>
      <c r="BB605" s="32">
        <f t="shared" si="272"/>
        <v>0</v>
      </c>
      <c r="BC605" s="341">
        <f t="shared" si="273"/>
        <v>0</v>
      </c>
      <c r="BD605" s="95">
        <f t="shared" si="268"/>
        <v>0</v>
      </c>
      <c r="BE605" s="95">
        <f t="shared" si="274"/>
        <v>0</v>
      </c>
      <c r="BF605" s="718">
        <f t="shared" si="256"/>
        <v>0</v>
      </c>
      <c r="BG605" s="79"/>
      <c r="BH605" s="9"/>
      <c r="BJ605" s="32">
        <f t="shared" si="275"/>
        <v>0</v>
      </c>
      <c r="BK605" s="32">
        <f t="shared" si="276"/>
        <v>1</v>
      </c>
      <c r="BL605" s="32">
        <f t="shared" si="277"/>
        <v>0</v>
      </c>
      <c r="BM605" s="32">
        <f t="shared" si="278"/>
        <v>0</v>
      </c>
      <c r="BN605" s="32">
        <f t="shared" si="279"/>
        <v>1</v>
      </c>
    </row>
    <row r="606" spans="1:66" x14ac:dyDescent="0.2">
      <c r="A606" s="323"/>
      <c r="B606" s="530"/>
      <c r="C606" s="247"/>
      <c r="D606" s="247" t="str">
        <f t="shared" si="269"/>
        <v/>
      </c>
      <c r="E606" s="320" t="str">
        <f t="shared" si="270"/>
        <v>&lt; Error</v>
      </c>
      <c r="F606" s="120">
        <f t="shared" si="252"/>
        <v>0</v>
      </c>
      <c r="G606" s="118">
        <f t="shared" si="253"/>
        <v>594</v>
      </c>
      <c r="H606" s="117"/>
      <c r="I606" s="292"/>
      <c r="J606" s="87"/>
      <c r="K606" s="294"/>
      <c r="L606" s="293"/>
      <c r="M606" s="40"/>
      <c r="N606" s="77"/>
      <c r="O606" s="295"/>
      <c r="P606" s="88"/>
      <c r="Q606" s="88"/>
      <c r="R606" s="104"/>
      <c r="S606" s="730"/>
      <c r="T606" s="88"/>
      <c r="U606" s="88"/>
      <c r="V606" s="88"/>
      <c r="W606" s="89"/>
      <c r="X606" s="87"/>
      <c r="Y606" s="77"/>
      <c r="Z606" s="90"/>
      <c r="AA606" s="96">
        <f t="shared" si="257"/>
        <v>594</v>
      </c>
      <c r="AB606" s="505">
        <f t="shared" si="271"/>
        <v>0</v>
      </c>
      <c r="AC606" s="500">
        <f t="shared" si="258"/>
        <v>0</v>
      </c>
      <c r="AD606" s="159">
        <f t="shared" si="254"/>
        <v>0</v>
      </c>
      <c r="AE606" s="8"/>
      <c r="AF606" s="870" t="str">
        <f t="shared" si="259"/>
        <v xml:space="preserve"> </v>
      </c>
      <c r="AG606" s="32">
        <f t="shared" si="260"/>
        <v>0</v>
      </c>
      <c r="AH606" s="32">
        <f t="shared" si="261"/>
        <v>0</v>
      </c>
      <c r="AR606" s="32">
        <f t="shared" si="262"/>
        <v>0</v>
      </c>
      <c r="AS606" s="32">
        <f t="shared" si="263"/>
        <v>0</v>
      </c>
      <c r="AT606" s="32">
        <f t="shared" si="264"/>
        <v>0</v>
      </c>
      <c r="AU606" s="32">
        <f t="shared" si="265"/>
        <v>0</v>
      </c>
      <c r="AX606" s="254">
        <f t="shared" si="266"/>
        <v>0</v>
      </c>
      <c r="AY606" s="254">
        <f t="shared" si="267"/>
        <v>0</v>
      </c>
      <c r="AZ606" s="32">
        <f t="shared" si="255"/>
        <v>0</v>
      </c>
      <c r="BB606" s="32">
        <f t="shared" si="272"/>
        <v>0</v>
      </c>
      <c r="BC606" s="341">
        <f t="shared" si="273"/>
        <v>0</v>
      </c>
      <c r="BD606" s="95">
        <f t="shared" si="268"/>
        <v>0</v>
      </c>
      <c r="BE606" s="95">
        <f t="shared" si="274"/>
        <v>0</v>
      </c>
      <c r="BF606" s="718">
        <f t="shared" si="256"/>
        <v>0</v>
      </c>
      <c r="BG606" s="79"/>
      <c r="BH606" s="9"/>
      <c r="BJ606" s="32">
        <f t="shared" si="275"/>
        <v>0</v>
      </c>
      <c r="BK606" s="32">
        <f t="shared" si="276"/>
        <v>1</v>
      </c>
      <c r="BL606" s="32">
        <f t="shared" si="277"/>
        <v>0</v>
      </c>
      <c r="BM606" s="32">
        <f t="shared" si="278"/>
        <v>0</v>
      </c>
      <c r="BN606" s="32">
        <f t="shared" si="279"/>
        <v>1</v>
      </c>
    </row>
    <row r="607" spans="1:66" x14ac:dyDescent="0.2">
      <c r="A607" s="323"/>
      <c r="B607" s="530"/>
      <c r="C607" s="247"/>
      <c r="D607" s="247" t="str">
        <f t="shared" si="269"/>
        <v/>
      </c>
      <c r="E607" s="320" t="str">
        <f t="shared" si="270"/>
        <v>&lt; Error</v>
      </c>
      <c r="F607" s="120">
        <f t="shared" si="252"/>
        <v>0</v>
      </c>
      <c r="G607" s="118">
        <f t="shared" si="253"/>
        <v>595</v>
      </c>
      <c r="H607" s="117"/>
      <c r="I607" s="292"/>
      <c r="J607" s="87"/>
      <c r="K607" s="294"/>
      <c r="L607" s="293"/>
      <c r="M607" s="40"/>
      <c r="N607" s="77"/>
      <c r="O607" s="295"/>
      <c r="P607" s="88"/>
      <c r="Q607" s="88"/>
      <c r="R607" s="104"/>
      <c r="S607" s="730"/>
      <c r="T607" s="88"/>
      <c r="U607" s="88"/>
      <c r="V607" s="88"/>
      <c r="W607" s="89"/>
      <c r="X607" s="87"/>
      <c r="Y607" s="77"/>
      <c r="Z607" s="90"/>
      <c r="AA607" s="96">
        <f t="shared" si="257"/>
        <v>595</v>
      </c>
      <c r="AB607" s="505">
        <f t="shared" si="271"/>
        <v>0</v>
      </c>
      <c r="AC607" s="500">
        <f t="shared" si="258"/>
        <v>0</v>
      </c>
      <c r="AD607" s="159">
        <f t="shared" si="254"/>
        <v>0</v>
      </c>
      <c r="AE607" s="8"/>
      <c r="AF607" s="870" t="str">
        <f t="shared" si="259"/>
        <v xml:space="preserve"> </v>
      </c>
      <c r="AG607" s="32">
        <f t="shared" si="260"/>
        <v>0</v>
      </c>
      <c r="AH607" s="32">
        <f t="shared" si="261"/>
        <v>0</v>
      </c>
      <c r="AR607" s="32">
        <f t="shared" si="262"/>
        <v>0</v>
      </c>
      <c r="AS607" s="32">
        <f t="shared" si="263"/>
        <v>0</v>
      </c>
      <c r="AT607" s="32">
        <f t="shared" si="264"/>
        <v>0</v>
      </c>
      <c r="AU607" s="32">
        <f t="shared" si="265"/>
        <v>0</v>
      </c>
      <c r="AX607" s="254">
        <f t="shared" si="266"/>
        <v>0</v>
      </c>
      <c r="AY607" s="254">
        <f t="shared" si="267"/>
        <v>0</v>
      </c>
      <c r="AZ607" s="32">
        <f t="shared" si="255"/>
        <v>0</v>
      </c>
      <c r="BB607" s="32">
        <f t="shared" si="272"/>
        <v>0</v>
      </c>
      <c r="BC607" s="341">
        <f t="shared" si="273"/>
        <v>0</v>
      </c>
      <c r="BD607" s="95">
        <f t="shared" si="268"/>
        <v>0</v>
      </c>
      <c r="BE607" s="95">
        <f t="shared" si="274"/>
        <v>0</v>
      </c>
      <c r="BF607" s="718">
        <f t="shared" si="256"/>
        <v>0</v>
      </c>
      <c r="BG607" s="79"/>
      <c r="BH607" s="9"/>
      <c r="BJ607" s="32">
        <f t="shared" si="275"/>
        <v>0</v>
      </c>
      <c r="BK607" s="32">
        <f t="shared" si="276"/>
        <v>1</v>
      </c>
      <c r="BL607" s="32">
        <f t="shared" si="277"/>
        <v>0</v>
      </c>
      <c r="BM607" s="32">
        <f t="shared" si="278"/>
        <v>0</v>
      </c>
      <c r="BN607" s="32">
        <f t="shared" si="279"/>
        <v>1</v>
      </c>
    </row>
    <row r="608" spans="1:66" x14ac:dyDescent="0.2">
      <c r="A608" s="323"/>
      <c r="B608" s="530"/>
      <c r="C608" s="247"/>
      <c r="D608" s="247" t="str">
        <f t="shared" si="269"/>
        <v/>
      </c>
      <c r="E608" s="320" t="str">
        <f t="shared" si="270"/>
        <v>&lt; Error</v>
      </c>
      <c r="F608" s="120">
        <f t="shared" si="252"/>
        <v>0</v>
      </c>
      <c r="G608" s="118">
        <f t="shared" si="253"/>
        <v>596</v>
      </c>
      <c r="H608" s="117"/>
      <c r="I608" s="292"/>
      <c r="J608" s="87"/>
      <c r="K608" s="294"/>
      <c r="L608" s="293"/>
      <c r="M608" s="40"/>
      <c r="N608" s="77"/>
      <c r="O608" s="295"/>
      <c r="P608" s="88"/>
      <c r="Q608" s="88"/>
      <c r="R608" s="104"/>
      <c r="S608" s="730"/>
      <c r="T608" s="88"/>
      <c r="U608" s="88"/>
      <c r="V608" s="88"/>
      <c r="W608" s="89"/>
      <c r="X608" s="87"/>
      <c r="Y608" s="77"/>
      <c r="Z608" s="90"/>
      <c r="AA608" s="96">
        <f t="shared" si="257"/>
        <v>596</v>
      </c>
      <c r="AB608" s="505">
        <f t="shared" si="271"/>
        <v>0</v>
      </c>
      <c r="AC608" s="500">
        <f t="shared" si="258"/>
        <v>0</v>
      </c>
      <c r="AD608" s="159">
        <f t="shared" si="254"/>
        <v>0</v>
      </c>
      <c r="AE608" s="8"/>
      <c r="AF608" s="870" t="str">
        <f t="shared" si="259"/>
        <v xml:space="preserve"> </v>
      </c>
      <c r="AG608" s="32">
        <f t="shared" si="260"/>
        <v>0</v>
      </c>
      <c r="AH608" s="32">
        <f t="shared" si="261"/>
        <v>0</v>
      </c>
      <c r="AR608" s="32">
        <f t="shared" si="262"/>
        <v>0</v>
      </c>
      <c r="AS608" s="32">
        <f t="shared" si="263"/>
        <v>0</v>
      </c>
      <c r="AT608" s="32">
        <f t="shared" si="264"/>
        <v>0</v>
      </c>
      <c r="AU608" s="32">
        <f t="shared" si="265"/>
        <v>0</v>
      </c>
      <c r="AX608" s="254">
        <f t="shared" si="266"/>
        <v>0</v>
      </c>
      <c r="AY608" s="254">
        <f t="shared" si="267"/>
        <v>0</v>
      </c>
      <c r="AZ608" s="32">
        <f t="shared" si="255"/>
        <v>0</v>
      </c>
      <c r="BB608" s="32">
        <f t="shared" si="272"/>
        <v>0</v>
      </c>
      <c r="BC608" s="341">
        <f t="shared" si="273"/>
        <v>0</v>
      </c>
      <c r="BD608" s="95">
        <f t="shared" si="268"/>
        <v>0</v>
      </c>
      <c r="BE608" s="95">
        <f t="shared" si="274"/>
        <v>0</v>
      </c>
      <c r="BF608" s="718">
        <f t="shared" si="256"/>
        <v>0</v>
      </c>
      <c r="BG608" s="79"/>
      <c r="BH608" s="9"/>
      <c r="BJ608" s="32">
        <f t="shared" si="275"/>
        <v>0</v>
      </c>
      <c r="BK608" s="32">
        <f t="shared" si="276"/>
        <v>1</v>
      </c>
      <c r="BL608" s="32">
        <f t="shared" si="277"/>
        <v>0</v>
      </c>
      <c r="BM608" s="32">
        <f t="shared" si="278"/>
        <v>0</v>
      </c>
      <c r="BN608" s="32">
        <f t="shared" si="279"/>
        <v>1</v>
      </c>
    </row>
    <row r="609" spans="1:66" x14ac:dyDescent="0.2">
      <c r="A609" s="323"/>
      <c r="B609" s="530"/>
      <c r="C609" s="247"/>
      <c r="D609" s="247" t="str">
        <f t="shared" si="269"/>
        <v/>
      </c>
      <c r="E609" s="320" t="str">
        <f t="shared" si="270"/>
        <v>&lt; Error</v>
      </c>
      <c r="F609" s="120">
        <f t="shared" si="252"/>
        <v>0</v>
      </c>
      <c r="G609" s="118">
        <f t="shared" si="253"/>
        <v>597</v>
      </c>
      <c r="H609" s="117"/>
      <c r="I609" s="292"/>
      <c r="J609" s="87"/>
      <c r="K609" s="294"/>
      <c r="L609" s="293"/>
      <c r="M609" s="40"/>
      <c r="N609" s="77"/>
      <c r="O609" s="295"/>
      <c r="P609" s="88"/>
      <c r="Q609" s="88"/>
      <c r="R609" s="104"/>
      <c r="S609" s="730"/>
      <c r="T609" s="88"/>
      <c r="U609" s="88"/>
      <c r="V609" s="88"/>
      <c r="W609" s="89"/>
      <c r="X609" s="87"/>
      <c r="Y609" s="77"/>
      <c r="Z609" s="90"/>
      <c r="AA609" s="96">
        <f t="shared" si="257"/>
        <v>597</v>
      </c>
      <c r="AB609" s="505">
        <f t="shared" si="271"/>
        <v>0</v>
      </c>
      <c r="AC609" s="500">
        <f t="shared" si="258"/>
        <v>0</v>
      </c>
      <c r="AD609" s="159">
        <f t="shared" si="254"/>
        <v>0</v>
      </c>
      <c r="AE609" s="8"/>
      <c r="AF609" s="870" t="str">
        <f t="shared" si="259"/>
        <v xml:space="preserve"> </v>
      </c>
      <c r="AG609" s="32">
        <f t="shared" si="260"/>
        <v>0</v>
      </c>
      <c r="AH609" s="32">
        <f t="shared" si="261"/>
        <v>0</v>
      </c>
      <c r="AR609" s="32">
        <f t="shared" si="262"/>
        <v>0</v>
      </c>
      <c r="AS609" s="32">
        <f t="shared" si="263"/>
        <v>0</v>
      </c>
      <c r="AT609" s="32">
        <f t="shared" si="264"/>
        <v>0</v>
      </c>
      <c r="AU609" s="32">
        <f t="shared" si="265"/>
        <v>0</v>
      </c>
      <c r="AX609" s="254">
        <f t="shared" si="266"/>
        <v>0</v>
      </c>
      <c r="AY609" s="254">
        <f t="shared" si="267"/>
        <v>0</v>
      </c>
      <c r="AZ609" s="32">
        <f t="shared" si="255"/>
        <v>0</v>
      </c>
      <c r="BB609" s="32">
        <f t="shared" si="272"/>
        <v>0</v>
      </c>
      <c r="BC609" s="341">
        <f t="shared" si="273"/>
        <v>0</v>
      </c>
      <c r="BD609" s="95">
        <f t="shared" si="268"/>
        <v>0</v>
      </c>
      <c r="BE609" s="95">
        <f t="shared" si="274"/>
        <v>0</v>
      </c>
      <c r="BF609" s="718">
        <f t="shared" si="256"/>
        <v>0</v>
      </c>
      <c r="BG609" s="79"/>
      <c r="BH609" s="9"/>
      <c r="BJ609" s="32">
        <f t="shared" si="275"/>
        <v>0</v>
      </c>
      <c r="BK609" s="32">
        <f t="shared" si="276"/>
        <v>1</v>
      </c>
      <c r="BL609" s="32">
        <f t="shared" si="277"/>
        <v>0</v>
      </c>
      <c r="BM609" s="32">
        <f t="shared" si="278"/>
        <v>0</v>
      </c>
      <c r="BN609" s="32">
        <f t="shared" si="279"/>
        <v>1</v>
      </c>
    </row>
    <row r="610" spans="1:66" x14ac:dyDescent="0.2">
      <c r="A610" s="323"/>
      <c r="B610" s="530"/>
      <c r="C610" s="247"/>
      <c r="D610" s="247" t="str">
        <f t="shared" si="269"/>
        <v/>
      </c>
      <c r="E610" s="320" t="str">
        <f t="shared" si="270"/>
        <v>&lt; Error</v>
      </c>
      <c r="F610" s="120">
        <f t="shared" si="252"/>
        <v>0</v>
      </c>
      <c r="G610" s="118">
        <f t="shared" si="253"/>
        <v>598</v>
      </c>
      <c r="H610" s="117"/>
      <c r="I610" s="292"/>
      <c r="J610" s="87"/>
      <c r="K610" s="294"/>
      <c r="L610" s="293"/>
      <c r="M610" s="40"/>
      <c r="N610" s="77"/>
      <c r="O610" s="295"/>
      <c r="P610" s="88"/>
      <c r="Q610" s="88"/>
      <c r="R610" s="104"/>
      <c r="S610" s="730"/>
      <c r="T610" s="88"/>
      <c r="U610" s="88"/>
      <c r="V610" s="88"/>
      <c r="W610" s="89"/>
      <c r="X610" s="87"/>
      <c r="Y610" s="77"/>
      <c r="Z610" s="90"/>
      <c r="AA610" s="96">
        <f t="shared" si="257"/>
        <v>598</v>
      </c>
      <c r="AB610" s="505">
        <f t="shared" si="271"/>
        <v>0</v>
      </c>
      <c r="AC610" s="500">
        <f t="shared" si="258"/>
        <v>0</v>
      </c>
      <c r="AD610" s="159">
        <f t="shared" si="254"/>
        <v>0</v>
      </c>
      <c r="AE610" s="8"/>
      <c r="AF610" s="870" t="str">
        <f t="shared" si="259"/>
        <v xml:space="preserve"> </v>
      </c>
      <c r="AG610" s="32">
        <f t="shared" si="260"/>
        <v>0</v>
      </c>
      <c r="AH610" s="32">
        <f t="shared" si="261"/>
        <v>0</v>
      </c>
      <c r="AR610" s="32">
        <f t="shared" si="262"/>
        <v>0</v>
      </c>
      <c r="AS610" s="32">
        <f t="shared" si="263"/>
        <v>0</v>
      </c>
      <c r="AT610" s="32">
        <f t="shared" si="264"/>
        <v>0</v>
      </c>
      <c r="AU610" s="32">
        <f t="shared" si="265"/>
        <v>0</v>
      </c>
      <c r="AX610" s="254">
        <f t="shared" si="266"/>
        <v>0</v>
      </c>
      <c r="AY610" s="254">
        <f t="shared" si="267"/>
        <v>0</v>
      </c>
      <c r="AZ610" s="32">
        <f t="shared" si="255"/>
        <v>0</v>
      </c>
      <c r="BB610" s="32">
        <f t="shared" si="272"/>
        <v>0</v>
      </c>
      <c r="BC610" s="341">
        <f t="shared" si="273"/>
        <v>0</v>
      </c>
      <c r="BD610" s="95">
        <f t="shared" si="268"/>
        <v>0</v>
      </c>
      <c r="BE610" s="95">
        <f t="shared" si="274"/>
        <v>0</v>
      </c>
      <c r="BF610" s="718">
        <f t="shared" si="256"/>
        <v>0</v>
      </c>
      <c r="BG610" s="79"/>
      <c r="BH610" s="9"/>
      <c r="BJ610" s="32">
        <f t="shared" si="275"/>
        <v>0</v>
      </c>
      <c r="BK610" s="32">
        <f t="shared" si="276"/>
        <v>1</v>
      </c>
      <c r="BL610" s="32">
        <f t="shared" si="277"/>
        <v>0</v>
      </c>
      <c r="BM610" s="32">
        <f t="shared" si="278"/>
        <v>0</v>
      </c>
      <c r="BN610" s="32">
        <f t="shared" si="279"/>
        <v>1</v>
      </c>
    </row>
    <row r="611" spans="1:66" x14ac:dyDescent="0.2">
      <c r="A611" s="323"/>
      <c r="B611" s="530"/>
      <c r="C611" s="247"/>
      <c r="D611" s="247" t="str">
        <f t="shared" si="269"/>
        <v/>
      </c>
      <c r="E611" s="320" t="str">
        <f t="shared" si="270"/>
        <v>&lt; Error</v>
      </c>
      <c r="F611" s="120">
        <f t="shared" si="252"/>
        <v>0</v>
      </c>
      <c r="G611" s="118">
        <f t="shared" si="253"/>
        <v>599</v>
      </c>
      <c r="H611" s="117"/>
      <c r="I611" s="292"/>
      <c r="J611" s="87"/>
      <c r="K611" s="294"/>
      <c r="L611" s="293"/>
      <c r="M611" s="40"/>
      <c r="N611" s="77"/>
      <c r="O611" s="295"/>
      <c r="P611" s="88"/>
      <c r="Q611" s="88"/>
      <c r="R611" s="104"/>
      <c r="S611" s="730"/>
      <c r="T611" s="88"/>
      <c r="U611" s="88"/>
      <c r="V611" s="88"/>
      <c r="W611" s="89"/>
      <c r="X611" s="87"/>
      <c r="Y611" s="77"/>
      <c r="Z611" s="90"/>
      <c r="AA611" s="96">
        <f t="shared" si="257"/>
        <v>599</v>
      </c>
      <c r="AB611" s="505">
        <f t="shared" si="271"/>
        <v>0</v>
      </c>
      <c r="AC611" s="500">
        <f t="shared" si="258"/>
        <v>0</v>
      </c>
      <c r="AD611" s="159">
        <f t="shared" si="254"/>
        <v>0</v>
      </c>
      <c r="AE611" s="8"/>
      <c r="AF611" s="870" t="str">
        <f t="shared" si="259"/>
        <v xml:space="preserve"> </v>
      </c>
      <c r="AG611" s="32">
        <f t="shared" si="260"/>
        <v>0</v>
      </c>
      <c r="AH611" s="32">
        <f t="shared" si="261"/>
        <v>0</v>
      </c>
      <c r="AR611" s="32">
        <f t="shared" si="262"/>
        <v>0</v>
      </c>
      <c r="AS611" s="32">
        <f t="shared" si="263"/>
        <v>0</v>
      </c>
      <c r="AT611" s="32">
        <f t="shared" si="264"/>
        <v>0</v>
      </c>
      <c r="AU611" s="32">
        <f t="shared" si="265"/>
        <v>0</v>
      </c>
      <c r="AX611" s="254">
        <f t="shared" si="266"/>
        <v>0</v>
      </c>
      <c r="AY611" s="254">
        <f t="shared" si="267"/>
        <v>0</v>
      </c>
      <c r="AZ611" s="32">
        <f t="shared" si="255"/>
        <v>0</v>
      </c>
      <c r="BB611" s="32">
        <f t="shared" si="272"/>
        <v>0</v>
      </c>
      <c r="BC611" s="341">
        <f t="shared" si="273"/>
        <v>0</v>
      </c>
      <c r="BD611" s="95">
        <f t="shared" si="268"/>
        <v>0</v>
      </c>
      <c r="BE611" s="95">
        <f t="shared" si="274"/>
        <v>0</v>
      </c>
      <c r="BF611" s="718">
        <f t="shared" si="256"/>
        <v>0</v>
      </c>
      <c r="BG611" s="79"/>
      <c r="BH611" s="9"/>
      <c r="BJ611" s="32">
        <f t="shared" si="275"/>
        <v>0</v>
      </c>
      <c r="BK611" s="32">
        <f t="shared" si="276"/>
        <v>1</v>
      </c>
      <c r="BL611" s="32">
        <f t="shared" si="277"/>
        <v>0</v>
      </c>
      <c r="BM611" s="32">
        <f t="shared" si="278"/>
        <v>0</v>
      </c>
      <c r="BN611" s="32">
        <f t="shared" si="279"/>
        <v>1</v>
      </c>
    </row>
    <row r="612" spans="1:66" x14ac:dyDescent="0.2">
      <c r="A612" s="323"/>
      <c r="B612" s="530"/>
      <c r="C612" s="247"/>
      <c r="D612" s="247" t="str">
        <f t="shared" si="269"/>
        <v/>
      </c>
      <c r="E612" s="320" t="str">
        <f t="shared" si="270"/>
        <v>&lt; Error</v>
      </c>
      <c r="F612" s="120">
        <f t="shared" si="252"/>
        <v>0</v>
      </c>
      <c r="G612" s="118">
        <f t="shared" si="253"/>
        <v>600</v>
      </c>
      <c r="H612" s="117"/>
      <c r="I612" s="292"/>
      <c r="J612" s="87"/>
      <c r="K612" s="294"/>
      <c r="L612" s="293"/>
      <c r="M612" s="40"/>
      <c r="N612" s="77"/>
      <c r="O612" s="295"/>
      <c r="P612" s="88"/>
      <c r="Q612" s="88"/>
      <c r="R612" s="104"/>
      <c r="S612" s="730"/>
      <c r="T612" s="88"/>
      <c r="U612" s="88"/>
      <c r="V612" s="88"/>
      <c r="W612" s="89"/>
      <c r="X612" s="87"/>
      <c r="Y612" s="77"/>
      <c r="Z612" s="90"/>
      <c r="AA612" s="96">
        <f t="shared" si="257"/>
        <v>600</v>
      </c>
      <c r="AB612" s="505">
        <f t="shared" si="271"/>
        <v>0</v>
      </c>
      <c r="AC612" s="500">
        <f t="shared" si="258"/>
        <v>0</v>
      </c>
      <c r="AD612" s="159">
        <f t="shared" si="254"/>
        <v>0</v>
      </c>
      <c r="AE612" s="8"/>
      <c r="AF612" s="870" t="str">
        <f t="shared" si="259"/>
        <v xml:space="preserve"> </v>
      </c>
      <c r="AG612" s="32">
        <f t="shared" si="260"/>
        <v>0</v>
      </c>
      <c r="AH612" s="32">
        <f t="shared" si="261"/>
        <v>0</v>
      </c>
      <c r="AR612" s="32">
        <f t="shared" si="262"/>
        <v>0</v>
      </c>
      <c r="AS612" s="32">
        <f t="shared" si="263"/>
        <v>0</v>
      </c>
      <c r="AT612" s="32">
        <f t="shared" si="264"/>
        <v>0</v>
      </c>
      <c r="AU612" s="32">
        <f t="shared" si="265"/>
        <v>0</v>
      </c>
      <c r="AX612" s="254">
        <f t="shared" si="266"/>
        <v>0</v>
      </c>
      <c r="AY612" s="254">
        <f t="shared" si="267"/>
        <v>0</v>
      </c>
      <c r="AZ612" s="32">
        <f t="shared" si="255"/>
        <v>0</v>
      </c>
      <c r="BB612" s="32">
        <f t="shared" si="272"/>
        <v>0</v>
      </c>
      <c r="BC612" s="341">
        <f t="shared" si="273"/>
        <v>0</v>
      </c>
      <c r="BD612" s="95">
        <f t="shared" si="268"/>
        <v>0</v>
      </c>
      <c r="BE612" s="95">
        <f t="shared" si="274"/>
        <v>0</v>
      </c>
      <c r="BF612" s="718">
        <f t="shared" si="256"/>
        <v>0</v>
      </c>
      <c r="BG612" s="79"/>
      <c r="BH612" s="9"/>
      <c r="BJ612" s="32">
        <f t="shared" si="275"/>
        <v>0</v>
      </c>
      <c r="BK612" s="32">
        <f t="shared" si="276"/>
        <v>1</v>
      </c>
      <c r="BL612" s="32">
        <f t="shared" si="277"/>
        <v>0</v>
      </c>
      <c r="BM612" s="32">
        <f t="shared" si="278"/>
        <v>0</v>
      </c>
      <c r="BN612" s="32">
        <f t="shared" si="279"/>
        <v>1</v>
      </c>
    </row>
    <row r="613" spans="1:66" x14ac:dyDescent="0.2">
      <c r="A613" s="323"/>
      <c r="B613" s="530"/>
      <c r="C613" s="247"/>
      <c r="D613" s="247" t="str">
        <f t="shared" si="269"/>
        <v/>
      </c>
      <c r="E613" s="320" t="str">
        <f t="shared" si="270"/>
        <v>&lt; Error</v>
      </c>
      <c r="F613" s="120">
        <f t="shared" si="252"/>
        <v>0</v>
      </c>
      <c r="G613" s="118">
        <f t="shared" si="253"/>
        <v>601</v>
      </c>
      <c r="H613" s="117"/>
      <c r="I613" s="292"/>
      <c r="J613" s="87"/>
      <c r="K613" s="294"/>
      <c r="L613" s="293"/>
      <c r="M613" s="40"/>
      <c r="N613" s="77"/>
      <c r="O613" s="295"/>
      <c r="P613" s="88"/>
      <c r="Q613" s="88"/>
      <c r="R613" s="104"/>
      <c r="S613" s="730"/>
      <c r="T613" s="88"/>
      <c r="U613" s="88"/>
      <c r="V613" s="88"/>
      <c r="W613" s="89"/>
      <c r="X613" s="87"/>
      <c r="Y613" s="77"/>
      <c r="Z613" s="90"/>
      <c r="AA613" s="96">
        <f t="shared" si="257"/>
        <v>601</v>
      </c>
      <c r="AB613" s="505">
        <f t="shared" si="271"/>
        <v>0</v>
      </c>
      <c r="AC613" s="500">
        <f t="shared" si="258"/>
        <v>0</v>
      </c>
      <c r="AD613" s="159">
        <f t="shared" si="254"/>
        <v>0</v>
      </c>
      <c r="AE613" s="8"/>
      <c r="AF613" s="870" t="str">
        <f t="shared" si="259"/>
        <v xml:space="preserve"> </v>
      </c>
      <c r="AG613" s="32">
        <f t="shared" si="260"/>
        <v>0</v>
      </c>
      <c r="AH613" s="32">
        <f t="shared" si="261"/>
        <v>0</v>
      </c>
      <c r="AR613" s="32">
        <f t="shared" si="262"/>
        <v>0</v>
      </c>
      <c r="AS613" s="32">
        <f t="shared" si="263"/>
        <v>0</v>
      </c>
      <c r="AT613" s="32">
        <f t="shared" si="264"/>
        <v>0</v>
      </c>
      <c r="AU613" s="32">
        <f t="shared" si="265"/>
        <v>0</v>
      </c>
      <c r="AX613" s="254">
        <f t="shared" si="266"/>
        <v>0</v>
      </c>
      <c r="AY613" s="254">
        <f t="shared" si="267"/>
        <v>0</v>
      </c>
      <c r="AZ613" s="32">
        <f t="shared" si="255"/>
        <v>0</v>
      </c>
      <c r="BB613" s="32">
        <f t="shared" si="272"/>
        <v>0</v>
      </c>
      <c r="BC613" s="341">
        <f t="shared" si="273"/>
        <v>0</v>
      </c>
      <c r="BD613" s="95">
        <f t="shared" si="268"/>
        <v>0</v>
      </c>
      <c r="BE613" s="95">
        <f t="shared" si="274"/>
        <v>0</v>
      </c>
      <c r="BF613" s="718">
        <f t="shared" si="256"/>
        <v>0</v>
      </c>
      <c r="BG613" s="79"/>
      <c r="BH613" s="9"/>
      <c r="BJ613" s="32">
        <f t="shared" si="275"/>
        <v>0</v>
      </c>
      <c r="BK613" s="32">
        <f t="shared" si="276"/>
        <v>1</v>
      </c>
      <c r="BL613" s="32">
        <f t="shared" si="277"/>
        <v>0</v>
      </c>
      <c r="BM613" s="32">
        <f t="shared" si="278"/>
        <v>0</v>
      </c>
      <c r="BN613" s="32">
        <f t="shared" si="279"/>
        <v>1</v>
      </c>
    </row>
    <row r="614" spans="1:66" x14ac:dyDescent="0.2">
      <c r="A614" s="323"/>
      <c r="B614" s="530"/>
      <c r="C614" s="247"/>
      <c r="D614" s="247" t="str">
        <f t="shared" si="269"/>
        <v/>
      </c>
      <c r="E614" s="320" t="str">
        <f t="shared" si="270"/>
        <v>&lt; Error</v>
      </c>
      <c r="F614" s="120">
        <f t="shared" si="252"/>
        <v>0</v>
      </c>
      <c r="G614" s="118">
        <f t="shared" si="253"/>
        <v>602</v>
      </c>
      <c r="H614" s="117"/>
      <c r="I614" s="292"/>
      <c r="J614" s="87"/>
      <c r="K614" s="294"/>
      <c r="L614" s="293"/>
      <c r="M614" s="40"/>
      <c r="N614" s="77"/>
      <c r="O614" s="295"/>
      <c r="P614" s="88"/>
      <c r="Q614" s="88"/>
      <c r="R614" s="104"/>
      <c r="S614" s="730"/>
      <c r="T614" s="88"/>
      <c r="U614" s="88"/>
      <c r="V614" s="88"/>
      <c r="W614" s="89"/>
      <c r="X614" s="87"/>
      <c r="Y614" s="77"/>
      <c r="Z614" s="90"/>
      <c r="AA614" s="96">
        <f t="shared" si="257"/>
        <v>602</v>
      </c>
      <c r="AB614" s="505">
        <f t="shared" si="271"/>
        <v>0</v>
      </c>
      <c r="AC614" s="500">
        <f t="shared" si="258"/>
        <v>0</v>
      </c>
      <c r="AD614" s="159">
        <f t="shared" si="254"/>
        <v>0</v>
      </c>
      <c r="AE614" s="8"/>
      <c r="AF614" s="870" t="str">
        <f t="shared" si="259"/>
        <v xml:space="preserve"> </v>
      </c>
      <c r="AG614" s="32">
        <f t="shared" si="260"/>
        <v>0</v>
      </c>
      <c r="AH614" s="32">
        <f t="shared" si="261"/>
        <v>0</v>
      </c>
      <c r="AR614" s="32">
        <f t="shared" si="262"/>
        <v>0</v>
      </c>
      <c r="AS614" s="32">
        <f t="shared" si="263"/>
        <v>0</v>
      </c>
      <c r="AT614" s="32">
        <f t="shared" si="264"/>
        <v>0</v>
      </c>
      <c r="AU614" s="32">
        <f t="shared" si="265"/>
        <v>0</v>
      </c>
      <c r="AX614" s="254">
        <f t="shared" si="266"/>
        <v>0</v>
      </c>
      <c r="AY614" s="254">
        <f t="shared" si="267"/>
        <v>0</v>
      </c>
      <c r="AZ614" s="32">
        <f t="shared" si="255"/>
        <v>0</v>
      </c>
      <c r="BB614" s="32">
        <f t="shared" si="272"/>
        <v>0</v>
      </c>
      <c r="BC614" s="341">
        <f t="shared" si="273"/>
        <v>0</v>
      </c>
      <c r="BD614" s="95">
        <f t="shared" si="268"/>
        <v>0</v>
      </c>
      <c r="BE614" s="95">
        <f t="shared" si="274"/>
        <v>0</v>
      </c>
      <c r="BF614" s="718">
        <f t="shared" si="256"/>
        <v>0</v>
      </c>
      <c r="BG614" s="79"/>
      <c r="BH614" s="9"/>
      <c r="BJ614" s="32">
        <f t="shared" si="275"/>
        <v>0</v>
      </c>
      <c r="BK614" s="32">
        <f t="shared" si="276"/>
        <v>1</v>
      </c>
      <c r="BL614" s="32">
        <f t="shared" si="277"/>
        <v>0</v>
      </c>
      <c r="BM614" s="32">
        <f t="shared" si="278"/>
        <v>0</v>
      </c>
      <c r="BN614" s="32">
        <f t="shared" si="279"/>
        <v>1</v>
      </c>
    </row>
    <row r="615" spans="1:66" x14ac:dyDescent="0.2">
      <c r="A615" s="323"/>
      <c r="B615" s="530"/>
      <c r="C615" s="247"/>
      <c r="D615" s="247" t="str">
        <f t="shared" si="269"/>
        <v/>
      </c>
      <c r="E615" s="320" t="str">
        <f t="shared" si="270"/>
        <v>&lt; Error</v>
      </c>
      <c r="F615" s="120">
        <f t="shared" si="252"/>
        <v>0</v>
      </c>
      <c r="G615" s="118">
        <f t="shared" si="253"/>
        <v>603</v>
      </c>
      <c r="H615" s="117"/>
      <c r="I615" s="292"/>
      <c r="J615" s="87"/>
      <c r="K615" s="294"/>
      <c r="L615" s="293"/>
      <c r="M615" s="40"/>
      <c r="N615" s="77"/>
      <c r="O615" s="295"/>
      <c r="P615" s="88"/>
      <c r="Q615" s="88"/>
      <c r="R615" s="104"/>
      <c r="S615" s="730"/>
      <c r="T615" s="88"/>
      <c r="U615" s="88"/>
      <c r="V615" s="88"/>
      <c r="W615" s="89"/>
      <c r="X615" s="87"/>
      <c r="Y615" s="77"/>
      <c r="Z615" s="90"/>
      <c r="AA615" s="96">
        <f t="shared" si="257"/>
        <v>603</v>
      </c>
      <c r="AB615" s="505">
        <f t="shared" si="271"/>
        <v>0</v>
      </c>
      <c r="AC615" s="500">
        <f t="shared" si="258"/>
        <v>0</v>
      </c>
      <c r="AD615" s="159">
        <f t="shared" si="254"/>
        <v>0</v>
      </c>
      <c r="AE615" s="8"/>
      <c r="AF615" s="870" t="str">
        <f t="shared" si="259"/>
        <v xml:space="preserve"> </v>
      </c>
      <c r="AG615" s="32">
        <f t="shared" si="260"/>
        <v>0</v>
      </c>
      <c r="AH615" s="32">
        <f t="shared" si="261"/>
        <v>0</v>
      </c>
      <c r="AR615" s="32">
        <f t="shared" si="262"/>
        <v>0</v>
      </c>
      <c r="AS615" s="32">
        <f t="shared" si="263"/>
        <v>0</v>
      </c>
      <c r="AT615" s="32">
        <f t="shared" si="264"/>
        <v>0</v>
      </c>
      <c r="AU615" s="32">
        <f t="shared" si="265"/>
        <v>0</v>
      </c>
      <c r="AX615" s="254">
        <f t="shared" si="266"/>
        <v>0</v>
      </c>
      <c r="AY615" s="254">
        <f t="shared" si="267"/>
        <v>0</v>
      </c>
      <c r="AZ615" s="32">
        <f t="shared" si="255"/>
        <v>0</v>
      </c>
      <c r="BB615" s="32">
        <f t="shared" si="272"/>
        <v>0</v>
      </c>
      <c r="BC615" s="341">
        <f t="shared" si="273"/>
        <v>0</v>
      </c>
      <c r="BD615" s="95">
        <f t="shared" si="268"/>
        <v>0</v>
      </c>
      <c r="BE615" s="95">
        <f t="shared" si="274"/>
        <v>0</v>
      </c>
      <c r="BF615" s="718">
        <f t="shared" si="256"/>
        <v>0</v>
      </c>
      <c r="BG615" s="79"/>
      <c r="BH615" s="9"/>
      <c r="BJ615" s="32">
        <f t="shared" si="275"/>
        <v>0</v>
      </c>
      <c r="BK615" s="32">
        <f t="shared" si="276"/>
        <v>1</v>
      </c>
      <c r="BL615" s="32">
        <f t="shared" si="277"/>
        <v>0</v>
      </c>
      <c r="BM615" s="32">
        <f t="shared" si="278"/>
        <v>0</v>
      </c>
      <c r="BN615" s="32">
        <f t="shared" si="279"/>
        <v>1</v>
      </c>
    </row>
    <row r="616" spans="1:66" x14ac:dyDescent="0.2">
      <c r="A616" s="323"/>
      <c r="B616" s="530"/>
      <c r="C616" s="247"/>
      <c r="D616" s="247" t="str">
        <f t="shared" si="269"/>
        <v/>
      </c>
      <c r="E616" s="320" t="str">
        <f t="shared" si="270"/>
        <v>&lt; Error</v>
      </c>
      <c r="F616" s="120">
        <f t="shared" si="252"/>
        <v>0</v>
      </c>
      <c r="G616" s="118">
        <f t="shared" si="253"/>
        <v>604</v>
      </c>
      <c r="H616" s="117"/>
      <c r="I616" s="292"/>
      <c r="J616" s="87"/>
      <c r="K616" s="294"/>
      <c r="L616" s="293"/>
      <c r="M616" s="40"/>
      <c r="N616" s="77"/>
      <c r="O616" s="295"/>
      <c r="P616" s="88"/>
      <c r="Q616" s="88"/>
      <c r="R616" s="104"/>
      <c r="S616" s="730"/>
      <c r="T616" s="88"/>
      <c r="U616" s="88"/>
      <c r="V616" s="88"/>
      <c r="W616" s="89"/>
      <c r="X616" s="87"/>
      <c r="Y616" s="77"/>
      <c r="Z616" s="90"/>
      <c r="AA616" s="96">
        <f t="shared" si="257"/>
        <v>604</v>
      </c>
      <c r="AB616" s="505">
        <f t="shared" si="271"/>
        <v>0</v>
      </c>
      <c r="AC616" s="500">
        <f t="shared" si="258"/>
        <v>0</v>
      </c>
      <c r="AD616" s="159">
        <f t="shared" si="254"/>
        <v>0</v>
      </c>
      <c r="AE616" s="8"/>
      <c r="AF616" s="870" t="str">
        <f t="shared" si="259"/>
        <v xml:space="preserve"> </v>
      </c>
      <c r="AG616" s="32">
        <f t="shared" si="260"/>
        <v>0</v>
      </c>
      <c r="AH616" s="32">
        <f t="shared" si="261"/>
        <v>0</v>
      </c>
      <c r="AR616" s="32">
        <f t="shared" si="262"/>
        <v>0</v>
      </c>
      <c r="AS616" s="32">
        <f t="shared" si="263"/>
        <v>0</v>
      </c>
      <c r="AT616" s="32">
        <f t="shared" si="264"/>
        <v>0</v>
      </c>
      <c r="AU616" s="32">
        <f t="shared" si="265"/>
        <v>0</v>
      </c>
      <c r="AX616" s="254">
        <f t="shared" si="266"/>
        <v>0</v>
      </c>
      <c r="AY616" s="254">
        <f t="shared" si="267"/>
        <v>0</v>
      </c>
      <c r="AZ616" s="32">
        <f t="shared" si="255"/>
        <v>0</v>
      </c>
      <c r="BB616" s="32">
        <f t="shared" si="272"/>
        <v>0</v>
      </c>
      <c r="BC616" s="341">
        <f t="shared" si="273"/>
        <v>0</v>
      </c>
      <c r="BD616" s="95">
        <f t="shared" si="268"/>
        <v>0</v>
      </c>
      <c r="BE616" s="95">
        <f t="shared" si="274"/>
        <v>0</v>
      </c>
      <c r="BF616" s="718">
        <f t="shared" si="256"/>
        <v>0</v>
      </c>
      <c r="BG616" s="79"/>
      <c r="BH616" s="9"/>
      <c r="BJ616" s="32">
        <f t="shared" si="275"/>
        <v>0</v>
      </c>
      <c r="BK616" s="32">
        <f t="shared" si="276"/>
        <v>1</v>
      </c>
      <c r="BL616" s="32">
        <f t="shared" si="277"/>
        <v>0</v>
      </c>
      <c r="BM616" s="32">
        <f t="shared" si="278"/>
        <v>0</v>
      </c>
      <c r="BN616" s="32">
        <f t="shared" si="279"/>
        <v>1</v>
      </c>
    </row>
    <row r="617" spans="1:66" x14ac:dyDescent="0.2">
      <c r="A617" s="323"/>
      <c r="B617" s="530"/>
      <c r="C617" s="247"/>
      <c r="D617" s="247" t="str">
        <f t="shared" si="269"/>
        <v/>
      </c>
      <c r="E617" s="320" t="str">
        <f t="shared" si="270"/>
        <v>&lt; Error</v>
      </c>
      <c r="F617" s="120">
        <f t="shared" si="252"/>
        <v>0</v>
      </c>
      <c r="G617" s="118">
        <f t="shared" si="253"/>
        <v>605</v>
      </c>
      <c r="H617" s="117"/>
      <c r="I617" s="292"/>
      <c r="J617" s="87"/>
      <c r="K617" s="294"/>
      <c r="L617" s="293"/>
      <c r="M617" s="40"/>
      <c r="N617" s="77"/>
      <c r="O617" s="295"/>
      <c r="P617" s="88"/>
      <c r="Q617" s="88"/>
      <c r="R617" s="104"/>
      <c r="S617" s="730"/>
      <c r="T617" s="88"/>
      <c r="U617" s="88"/>
      <c r="V617" s="88"/>
      <c r="W617" s="89"/>
      <c r="X617" s="87"/>
      <c r="Y617" s="77"/>
      <c r="Z617" s="90"/>
      <c r="AA617" s="96">
        <f t="shared" si="257"/>
        <v>605</v>
      </c>
      <c r="AB617" s="505">
        <f t="shared" si="271"/>
        <v>0</v>
      </c>
      <c r="AC617" s="500">
        <f t="shared" si="258"/>
        <v>0</v>
      </c>
      <c r="AD617" s="159">
        <f t="shared" si="254"/>
        <v>0</v>
      </c>
      <c r="AE617" s="8"/>
      <c r="AF617" s="870" t="str">
        <f t="shared" si="259"/>
        <v xml:space="preserve"> </v>
      </c>
      <c r="AG617" s="32">
        <f t="shared" si="260"/>
        <v>0</v>
      </c>
      <c r="AH617" s="32">
        <f t="shared" si="261"/>
        <v>0</v>
      </c>
      <c r="AR617" s="32">
        <f t="shared" si="262"/>
        <v>0</v>
      </c>
      <c r="AS617" s="32">
        <f t="shared" si="263"/>
        <v>0</v>
      </c>
      <c r="AT617" s="32">
        <f t="shared" si="264"/>
        <v>0</v>
      </c>
      <c r="AU617" s="32">
        <f t="shared" si="265"/>
        <v>0</v>
      </c>
      <c r="AX617" s="254">
        <f t="shared" si="266"/>
        <v>0</v>
      </c>
      <c r="AY617" s="254">
        <f t="shared" si="267"/>
        <v>0</v>
      </c>
      <c r="AZ617" s="32">
        <f t="shared" si="255"/>
        <v>0</v>
      </c>
      <c r="BB617" s="32">
        <f t="shared" si="272"/>
        <v>0</v>
      </c>
      <c r="BC617" s="341">
        <f t="shared" si="273"/>
        <v>0</v>
      </c>
      <c r="BD617" s="95">
        <f t="shared" si="268"/>
        <v>0</v>
      </c>
      <c r="BE617" s="95">
        <f t="shared" si="274"/>
        <v>0</v>
      </c>
      <c r="BF617" s="718">
        <f t="shared" si="256"/>
        <v>0</v>
      </c>
      <c r="BG617" s="79"/>
      <c r="BH617" s="9"/>
      <c r="BJ617" s="32">
        <f t="shared" si="275"/>
        <v>0</v>
      </c>
      <c r="BK617" s="32">
        <f t="shared" si="276"/>
        <v>1</v>
      </c>
      <c r="BL617" s="32">
        <f t="shared" si="277"/>
        <v>0</v>
      </c>
      <c r="BM617" s="32">
        <f t="shared" si="278"/>
        <v>0</v>
      </c>
      <c r="BN617" s="32">
        <f t="shared" si="279"/>
        <v>1</v>
      </c>
    </row>
    <row r="618" spans="1:66" x14ac:dyDescent="0.2">
      <c r="A618" s="323"/>
      <c r="B618" s="530"/>
      <c r="C618" s="247"/>
      <c r="D618" s="247" t="str">
        <f t="shared" si="269"/>
        <v/>
      </c>
      <c r="E618" s="320" t="str">
        <f t="shared" si="270"/>
        <v>&lt; Error</v>
      </c>
      <c r="F618" s="120">
        <f t="shared" si="252"/>
        <v>0</v>
      </c>
      <c r="G618" s="118">
        <f t="shared" si="253"/>
        <v>606</v>
      </c>
      <c r="H618" s="117"/>
      <c r="I618" s="292"/>
      <c r="J618" s="87"/>
      <c r="K618" s="294"/>
      <c r="L618" s="293"/>
      <c r="M618" s="40"/>
      <c r="N618" s="77"/>
      <c r="O618" s="295"/>
      <c r="P618" s="88"/>
      <c r="Q618" s="88"/>
      <c r="R618" s="104"/>
      <c r="S618" s="730"/>
      <c r="T618" s="88"/>
      <c r="U618" s="88"/>
      <c r="V618" s="88"/>
      <c r="W618" s="89"/>
      <c r="X618" s="87"/>
      <c r="Y618" s="77"/>
      <c r="Z618" s="90"/>
      <c r="AA618" s="96">
        <f t="shared" si="257"/>
        <v>606</v>
      </c>
      <c r="AB618" s="505">
        <f t="shared" si="271"/>
        <v>0</v>
      </c>
      <c r="AC618" s="500">
        <f t="shared" si="258"/>
        <v>0</v>
      </c>
      <c r="AD618" s="159">
        <f t="shared" si="254"/>
        <v>0</v>
      </c>
      <c r="AE618" s="8"/>
      <c r="AF618" s="870" t="str">
        <f t="shared" si="259"/>
        <v xml:space="preserve"> </v>
      </c>
      <c r="AG618" s="32">
        <f t="shared" si="260"/>
        <v>0</v>
      </c>
      <c r="AH618" s="32">
        <f t="shared" si="261"/>
        <v>0</v>
      </c>
      <c r="AR618" s="32">
        <f t="shared" si="262"/>
        <v>0</v>
      </c>
      <c r="AS618" s="32">
        <f t="shared" si="263"/>
        <v>0</v>
      </c>
      <c r="AT618" s="32">
        <f t="shared" si="264"/>
        <v>0</v>
      </c>
      <c r="AU618" s="32">
        <f t="shared" si="265"/>
        <v>0</v>
      </c>
      <c r="AX618" s="254">
        <f t="shared" si="266"/>
        <v>0</v>
      </c>
      <c r="AY618" s="254">
        <f t="shared" si="267"/>
        <v>0</v>
      </c>
      <c r="AZ618" s="32">
        <f t="shared" si="255"/>
        <v>0</v>
      </c>
      <c r="BB618" s="32">
        <f t="shared" si="272"/>
        <v>0</v>
      </c>
      <c r="BC618" s="341">
        <f t="shared" si="273"/>
        <v>0</v>
      </c>
      <c r="BD618" s="95">
        <f t="shared" si="268"/>
        <v>0</v>
      </c>
      <c r="BE618" s="95">
        <f t="shared" si="274"/>
        <v>0</v>
      </c>
      <c r="BF618" s="718">
        <f t="shared" si="256"/>
        <v>0</v>
      </c>
      <c r="BG618" s="79"/>
      <c r="BH618" s="9"/>
      <c r="BJ618" s="32">
        <f t="shared" si="275"/>
        <v>0</v>
      </c>
      <c r="BK618" s="32">
        <f t="shared" si="276"/>
        <v>1</v>
      </c>
      <c r="BL618" s="32">
        <f t="shared" si="277"/>
        <v>0</v>
      </c>
      <c r="BM618" s="32">
        <f t="shared" si="278"/>
        <v>0</v>
      </c>
      <c r="BN618" s="32">
        <f t="shared" si="279"/>
        <v>1</v>
      </c>
    </row>
    <row r="619" spans="1:66" x14ac:dyDescent="0.2">
      <c r="A619" s="323"/>
      <c r="B619" s="530"/>
      <c r="C619" s="247"/>
      <c r="D619" s="247" t="str">
        <f t="shared" si="269"/>
        <v/>
      </c>
      <c r="E619" s="320" t="str">
        <f t="shared" si="270"/>
        <v>&lt; Error</v>
      </c>
      <c r="F619" s="120">
        <f t="shared" si="252"/>
        <v>0</v>
      </c>
      <c r="G619" s="118">
        <f t="shared" si="253"/>
        <v>607</v>
      </c>
      <c r="H619" s="117"/>
      <c r="I619" s="292"/>
      <c r="J619" s="87"/>
      <c r="K619" s="294"/>
      <c r="L619" s="293"/>
      <c r="M619" s="40"/>
      <c r="N619" s="77"/>
      <c r="O619" s="295"/>
      <c r="P619" s="88"/>
      <c r="Q619" s="88"/>
      <c r="R619" s="104"/>
      <c r="S619" s="730"/>
      <c r="T619" s="88"/>
      <c r="U619" s="88"/>
      <c r="V619" s="88"/>
      <c r="W619" s="89"/>
      <c r="X619" s="87"/>
      <c r="Y619" s="77"/>
      <c r="Z619" s="90"/>
      <c r="AA619" s="96">
        <f t="shared" si="257"/>
        <v>607</v>
      </c>
      <c r="AB619" s="505">
        <f t="shared" si="271"/>
        <v>0</v>
      </c>
      <c r="AC619" s="500">
        <f t="shared" si="258"/>
        <v>0</v>
      </c>
      <c r="AD619" s="159">
        <f t="shared" si="254"/>
        <v>0</v>
      </c>
      <c r="AE619" s="8"/>
      <c r="AF619" s="870" t="str">
        <f t="shared" si="259"/>
        <v xml:space="preserve"> </v>
      </c>
      <c r="AG619" s="32">
        <f t="shared" si="260"/>
        <v>0</v>
      </c>
      <c r="AH619" s="32">
        <f t="shared" si="261"/>
        <v>0</v>
      </c>
      <c r="AR619" s="32">
        <f t="shared" si="262"/>
        <v>0</v>
      </c>
      <c r="AS619" s="32">
        <f t="shared" si="263"/>
        <v>0</v>
      </c>
      <c r="AT619" s="32">
        <f t="shared" si="264"/>
        <v>0</v>
      </c>
      <c r="AU619" s="32">
        <f t="shared" si="265"/>
        <v>0</v>
      </c>
      <c r="AX619" s="254">
        <f t="shared" si="266"/>
        <v>0</v>
      </c>
      <c r="AY619" s="254">
        <f t="shared" si="267"/>
        <v>0</v>
      </c>
      <c r="AZ619" s="32">
        <f t="shared" si="255"/>
        <v>0</v>
      </c>
      <c r="BB619" s="32">
        <f t="shared" si="272"/>
        <v>0</v>
      </c>
      <c r="BC619" s="341">
        <f t="shared" si="273"/>
        <v>0</v>
      </c>
      <c r="BD619" s="95">
        <f t="shared" si="268"/>
        <v>0</v>
      </c>
      <c r="BE619" s="95">
        <f t="shared" si="274"/>
        <v>0</v>
      </c>
      <c r="BF619" s="718">
        <f t="shared" si="256"/>
        <v>0</v>
      </c>
      <c r="BG619" s="79"/>
      <c r="BH619" s="9"/>
      <c r="BJ619" s="32">
        <f t="shared" si="275"/>
        <v>0</v>
      </c>
      <c r="BK619" s="32">
        <f t="shared" si="276"/>
        <v>1</v>
      </c>
      <c r="BL619" s="32">
        <f t="shared" si="277"/>
        <v>0</v>
      </c>
      <c r="BM619" s="32">
        <f t="shared" si="278"/>
        <v>0</v>
      </c>
      <c r="BN619" s="32">
        <f t="shared" si="279"/>
        <v>1</v>
      </c>
    </row>
    <row r="620" spans="1:66" x14ac:dyDescent="0.2">
      <c r="A620" s="323"/>
      <c r="B620" s="530"/>
      <c r="C620" s="247"/>
      <c r="D620" s="247" t="str">
        <f t="shared" si="269"/>
        <v/>
      </c>
      <c r="E620" s="320" t="str">
        <f t="shared" si="270"/>
        <v>&lt; Error</v>
      </c>
      <c r="F620" s="120">
        <f t="shared" si="252"/>
        <v>0</v>
      </c>
      <c r="G620" s="118">
        <f t="shared" si="253"/>
        <v>608</v>
      </c>
      <c r="H620" s="117"/>
      <c r="I620" s="292"/>
      <c r="J620" s="87"/>
      <c r="K620" s="294"/>
      <c r="L620" s="293"/>
      <c r="M620" s="40"/>
      <c r="N620" s="77"/>
      <c r="O620" s="295"/>
      <c r="P620" s="88"/>
      <c r="Q620" s="88"/>
      <c r="R620" s="104"/>
      <c r="S620" s="730"/>
      <c r="T620" s="88"/>
      <c r="U620" s="88"/>
      <c r="V620" s="88"/>
      <c r="W620" s="89"/>
      <c r="X620" s="87"/>
      <c r="Y620" s="77"/>
      <c r="Z620" s="90"/>
      <c r="AA620" s="96">
        <f t="shared" si="257"/>
        <v>608</v>
      </c>
      <c r="AB620" s="505">
        <f t="shared" si="271"/>
        <v>0</v>
      </c>
      <c r="AC620" s="500">
        <f t="shared" si="258"/>
        <v>0</v>
      </c>
      <c r="AD620" s="159">
        <f t="shared" si="254"/>
        <v>0</v>
      </c>
      <c r="AE620" s="8"/>
      <c r="AF620" s="870" t="str">
        <f t="shared" si="259"/>
        <v xml:space="preserve"> </v>
      </c>
      <c r="AG620" s="32">
        <f t="shared" si="260"/>
        <v>0</v>
      </c>
      <c r="AH620" s="32">
        <f t="shared" si="261"/>
        <v>0</v>
      </c>
      <c r="AR620" s="32">
        <f t="shared" si="262"/>
        <v>0</v>
      </c>
      <c r="AS620" s="32">
        <f t="shared" si="263"/>
        <v>0</v>
      </c>
      <c r="AT620" s="32">
        <f t="shared" si="264"/>
        <v>0</v>
      </c>
      <c r="AU620" s="32">
        <f t="shared" si="265"/>
        <v>0</v>
      </c>
      <c r="AX620" s="254">
        <f t="shared" si="266"/>
        <v>0</v>
      </c>
      <c r="AY620" s="254">
        <f t="shared" si="267"/>
        <v>0</v>
      </c>
      <c r="AZ620" s="32">
        <f t="shared" si="255"/>
        <v>0</v>
      </c>
      <c r="BB620" s="32">
        <f t="shared" si="272"/>
        <v>0</v>
      </c>
      <c r="BC620" s="341">
        <f t="shared" si="273"/>
        <v>0</v>
      </c>
      <c r="BD620" s="95">
        <f t="shared" si="268"/>
        <v>0</v>
      </c>
      <c r="BE620" s="95">
        <f t="shared" si="274"/>
        <v>0</v>
      </c>
      <c r="BF620" s="718">
        <f t="shared" si="256"/>
        <v>0</v>
      </c>
      <c r="BG620" s="79"/>
      <c r="BH620" s="9"/>
      <c r="BJ620" s="32">
        <f t="shared" si="275"/>
        <v>0</v>
      </c>
      <c r="BK620" s="32">
        <f t="shared" si="276"/>
        <v>1</v>
      </c>
      <c r="BL620" s="32">
        <f t="shared" si="277"/>
        <v>0</v>
      </c>
      <c r="BM620" s="32">
        <f t="shared" si="278"/>
        <v>0</v>
      </c>
      <c r="BN620" s="32">
        <f t="shared" si="279"/>
        <v>1</v>
      </c>
    </row>
    <row r="621" spans="1:66" x14ac:dyDescent="0.2">
      <c r="A621" s="323"/>
      <c r="B621" s="530"/>
      <c r="C621" s="247"/>
      <c r="D621" s="247" t="str">
        <f t="shared" si="269"/>
        <v/>
      </c>
      <c r="E621" s="320" t="str">
        <f t="shared" si="270"/>
        <v>&lt; Error</v>
      </c>
      <c r="F621" s="120">
        <f t="shared" si="252"/>
        <v>0</v>
      </c>
      <c r="G621" s="118">
        <f t="shared" si="253"/>
        <v>609</v>
      </c>
      <c r="H621" s="117"/>
      <c r="I621" s="292"/>
      <c r="J621" s="87"/>
      <c r="K621" s="294"/>
      <c r="L621" s="293"/>
      <c r="M621" s="40"/>
      <c r="N621" s="77"/>
      <c r="O621" s="295"/>
      <c r="P621" s="88"/>
      <c r="Q621" s="88"/>
      <c r="R621" s="104"/>
      <c r="S621" s="730"/>
      <c r="T621" s="88"/>
      <c r="U621" s="88"/>
      <c r="V621" s="88"/>
      <c r="W621" s="89"/>
      <c r="X621" s="87"/>
      <c r="Y621" s="77"/>
      <c r="Z621" s="90"/>
      <c r="AA621" s="96">
        <f t="shared" si="257"/>
        <v>609</v>
      </c>
      <c r="AB621" s="505">
        <f t="shared" si="271"/>
        <v>0</v>
      </c>
      <c r="AC621" s="500">
        <f t="shared" si="258"/>
        <v>0</v>
      </c>
      <c r="AD621" s="159">
        <f t="shared" si="254"/>
        <v>0</v>
      </c>
      <c r="AE621" s="8"/>
      <c r="AF621" s="870" t="str">
        <f t="shared" si="259"/>
        <v xml:space="preserve"> </v>
      </c>
      <c r="AG621" s="32">
        <f t="shared" si="260"/>
        <v>0</v>
      </c>
      <c r="AH621" s="32">
        <f t="shared" si="261"/>
        <v>0</v>
      </c>
      <c r="AR621" s="32">
        <f t="shared" si="262"/>
        <v>0</v>
      </c>
      <c r="AS621" s="32">
        <f t="shared" si="263"/>
        <v>0</v>
      </c>
      <c r="AT621" s="32">
        <f t="shared" si="264"/>
        <v>0</v>
      </c>
      <c r="AU621" s="32">
        <f t="shared" si="265"/>
        <v>0</v>
      </c>
      <c r="AX621" s="254">
        <f t="shared" si="266"/>
        <v>0</v>
      </c>
      <c r="AY621" s="254">
        <f t="shared" si="267"/>
        <v>0</v>
      </c>
      <c r="AZ621" s="32">
        <f t="shared" si="255"/>
        <v>0</v>
      </c>
      <c r="BB621" s="32">
        <f t="shared" si="272"/>
        <v>0</v>
      </c>
      <c r="BC621" s="341">
        <f t="shared" si="273"/>
        <v>0</v>
      </c>
      <c r="BD621" s="95">
        <f t="shared" si="268"/>
        <v>0</v>
      </c>
      <c r="BE621" s="95">
        <f t="shared" si="274"/>
        <v>0</v>
      </c>
      <c r="BF621" s="718">
        <f t="shared" si="256"/>
        <v>0</v>
      </c>
      <c r="BG621" s="79"/>
      <c r="BH621" s="9"/>
      <c r="BJ621" s="32">
        <f t="shared" si="275"/>
        <v>0</v>
      </c>
      <c r="BK621" s="32">
        <f t="shared" si="276"/>
        <v>1</v>
      </c>
      <c r="BL621" s="32">
        <f t="shared" si="277"/>
        <v>0</v>
      </c>
      <c r="BM621" s="32">
        <f t="shared" si="278"/>
        <v>0</v>
      </c>
      <c r="BN621" s="32">
        <f t="shared" si="279"/>
        <v>1</v>
      </c>
    </row>
    <row r="622" spans="1:66" x14ac:dyDescent="0.2">
      <c r="A622" s="323"/>
      <c r="B622" s="530"/>
      <c r="C622" s="247"/>
      <c r="D622" s="247" t="str">
        <f t="shared" si="269"/>
        <v/>
      </c>
      <c r="E622" s="320" t="str">
        <f t="shared" si="270"/>
        <v>&lt; Error</v>
      </c>
      <c r="F622" s="120">
        <f t="shared" si="252"/>
        <v>0</v>
      </c>
      <c r="G622" s="118">
        <f t="shared" si="253"/>
        <v>610</v>
      </c>
      <c r="H622" s="117"/>
      <c r="I622" s="292"/>
      <c r="J622" s="87"/>
      <c r="K622" s="294"/>
      <c r="L622" s="293"/>
      <c r="M622" s="40"/>
      <c r="N622" s="77"/>
      <c r="O622" s="295"/>
      <c r="P622" s="88"/>
      <c r="Q622" s="88"/>
      <c r="R622" s="104"/>
      <c r="S622" s="730"/>
      <c r="T622" s="88"/>
      <c r="U622" s="88"/>
      <c r="V622" s="88"/>
      <c r="W622" s="89"/>
      <c r="X622" s="87"/>
      <c r="Y622" s="77"/>
      <c r="Z622" s="90"/>
      <c r="AA622" s="96">
        <f t="shared" si="257"/>
        <v>610</v>
      </c>
      <c r="AB622" s="505">
        <f t="shared" si="271"/>
        <v>0</v>
      </c>
      <c r="AC622" s="500">
        <f t="shared" si="258"/>
        <v>0</v>
      </c>
      <c r="AD622" s="159">
        <f t="shared" si="254"/>
        <v>0</v>
      </c>
      <c r="AE622" s="8"/>
      <c r="AF622" s="870" t="str">
        <f t="shared" si="259"/>
        <v xml:space="preserve"> </v>
      </c>
      <c r="AG622" s="32">
        <f t="shared" si="260"/>
        <v>0</v>
      </c>
      <c r="AH622" s="32">
        <f t="shared" si="261"/>
        <v>0</v>
      </c>
      <c r="AR622" s="32">
        <f t="shared" si="262"/>
        <v>0</v>
      </c>
      <c r="AS622" s="32">
        <f t="shared" si="263"/>
        <v>0</v>
      </c>
      <c r="AT622" s="32">
        <f t="shared" si="264"/>
        <v>0</v>
      </c>
      <c r="AU622" s="32">
        <f t="shared" si="265"/>
        <v>0</v>
      </c>
      <c r="AX622" s="254">
        <f t="shared" si="266"/>
        <v>0</v>
      </c>
      <c r="AY622" s="254">
        <f t="shared" si="267"/>
        <v>0</v>
      </c>
      <c r="AZ622" s="32">
        <f t="shared" si="255"/>
        <v>0</v>
      </c>
      <c r="BB622" s="32">
        <f t="shared" si="272"/>
        <v>0</v>
      </c>
      <c r="BC622" s="341">
        <f t="shared" si="273"/>
        <v>0</v>
      </c>
      <c r="BD622" s="95">
        <f t="shared" si="268"/>
        <v>0</v>
      </c>
      <c r="BE622" s="95">
        <f t="shared" si="274"/>
        <v>0</v>
      </c>
      <c r="BF622" s="718">
        <f t="shared" si="256"/>
        <v>0</v>
      </c>
      <c r="BG622" s="79"/>
      <c r="BH622" s="9"/>
      <c r="BJ622" s="32">
        <f t="shared" si="275"/>
        <v>0</v>
      </c>
      <c r="BK622" s="32">
        <f t="shared" si="276"/>
        <v>1</v>
      </c>
      <c r="BL622" s="32">
        <f t="shared" si="277"/>
        <v>0</v>
      </c>
      <c r="BM622" s="32">
        <f t="shared" si="278"/>
        <v>0</v>
      </c>
      <c r="BN622" s="32">
        <f t="shared" si="279"/>
        <v>1</v>
      </c>
    </row>
    <row r="623" spans="1:66" x14ac:dyDescent="0.2">
      <c r="A623" s="323"/>
      <c r="B623" s="530"/>
      <c r="C623" s="247"/>
      <c r="D623" s="247" t="str">
        <f t="shared" si="269"/>
        <v/>
      </c>
      <c r="E623" s="320" t="str">
        <f t="shared" si="270"/>
        <v>&lt; Error</v>
      </c>
      <c r="F623" s="120">
        <f t="shared" si="252"/>
        <v>0</v>
      </c>
      <c r="G623" s="118">
        <f t="shared" si="253"/>
        <v>611</v>
      </c>
      <c r="H623" s="117"/>
      <c r="I623" s="292"/>
      <c r="J623" s="87"/>
      <c r="K623" s="294"/>
      <c r="L623" s="293"/>
      <c r="M623" s="40"/>
      <c r="N623" s="77"/>
      <c r="O623" s="295"/>
      <c r="P623" s="88"/>
      <c r="Q623" s="88"/>
      <c r="R623" s="104"/>
      <c r="S623" s="730"/>
      <c r="T623" s="88"/>
      <c r="U623" s="88"/>
      <c r="V623" s="88"/>
      <c r="W623" s="89"/>
      <c r="X623" s="87"/>
      <c r="Y623" s="77"/>
      <c r="Z623" s="90"/>
      <c r="AA623" s="96">
        <f t="shared" si="257"/>
        <v>611</v>
      </c>
      <c r="AB623" s="505">
        <f t="shared" si="271"/>
        <v>0</v>
      </c>
      <c r="AC623" s="500">
        <f t="shared" si="258"/>
        <v>0</v>
      </c>
      <c r="AD623" s="159">
        <f t="shared" si="254"/>
        <v>0</v>
      </c>
      <c r="AE623" s="8"/>
      <c r="AF623" s="870" t="str">
        <f t="shared" si="259"/>
        <v xml:space="preserve"> </v>
      </c>
      <c r="AG623" s="32">
        <f t="shared" si="260"/>
        <v>0</v>
      </c>
      <c r="AH623" s="32">
        <f t="shared" si="261"/>
        <v>0</v>
      </c>
      <c r="AR623" s="32">
        <f t="shared" si="262"/>
        <v>0</v>
      </c>
      <c r="AS623" s="32">
        <f t="shared" si="263"/>
        <v>0</v>
      </c>
      <c r="AT623" s="32">
        <f t="shared" si="264"/>
        <v>0</v>
      </c>
      <c r="AU623" s="32">
        <f t="shared" si="265"/>
        <v>0</v>
      </c>
      <c r="AX623" s="254">
        <f t="shared" si="266"/>
        <v>0</v>
      </c>
      <c r="AY623" s="254">
        <f t="shared" si="267"/>
        <v>0</v>
      </c>
      <c r="AZ623" s="32">
        <f t="shared" si="255"/>
        <v>0</v>
      </c>
      <c r="BB623" s="32">
        <f t="shared" si="272"/>
        <v>0</v>
      </c>
      <c r="BC623" s="341">
        <f t="shared" si="273"/>
        <v>0</v>
      </c>
      <c r="BD623" s="95">
        <f t="shared" si="268"/>
        <v>0</v>
      </c>
      <c r="BE623" s="95">
        <f t="shared" si="274"/>
        <v>0</v>
      </c>
      <c r="BF623" s="718">
        <f t="shared" si="256"/>
        <v>0</v>
      </c>
      <c r="BG623" s="79"/>
      <c r="BH623" s="9"/>
      <c r="BJ623" s="32">
        <f t="shared" si="275"/>
        <v>0</v>
      </c>
      <c r="BK623" s="32">
        <f t="shared" si="276"/>
        <v>1</v>
      </c>
      <c r="BL623" s="32">
        <f t="shared" si="277"/>
        <v>0</v>
      </c>
      <c r="BM623" s="32">
        <f t="shared" si="278"/>
        <v>0</v>
      </c>
      <c r="BN623" s="32">
        <f t="shared" si="279"/>
        <v>1</v>
      </c>
    </row>
    <row r="624" spans="1:66" x14ac:dyDescent="0.2">
      <c r="A624" s="323"/>
      <c r="B624" s="530"/>
      <c r="C624" s="247"/>
      <c r="D624" s="247" t="str">
        <f t="shared" si="269"/>
        <v/>
      </c>
      <c r="E624" s="320" t="str">
        <f t="shared" si="270"/>
        <v>&lt; Error</v>
      </c>
      <c r="F624" s="120">
        <f t="shared" si="252"/>
        <v>0</v>
      </c>
      <c r="G624" s="118">
        <f t="shared" si="253"/>
        <v>612</v>
      </c>
      <c r="H624" s="117"/>
      <c r="I624" s="292"/>
      <c r="J624" s="87"/>
      <c r="K624" s="294"/>
      <c r="L624" s="293"/>
      <c r="M624" s="40"/>
      <c r="N624" s="77"/>
      <c r="O624" s="295"/>
      <c r="P624" s="88"/>
      <c r="Q624" s="88"/>
      <c r="R624" s="104"/>
      <c r="S624" s="730"/>
      <c r="T624" s="88"/>
      <c r="U624" s="88"/>
      <c r="V624" s="88"/>
      <c r="W624" s="89"/>
      <c r="X624" s="87"/>
      <c r="Y624" s="77"/>
      <c r="Z624" s="90"/>
      <c r="AA624" s="96">
        <f t="shared" si="257"/>
        <v>612</v>
      </c>
      <c r="AB624" s="505">
        <f t="shared" si="271"/>
        <v>0</v>
      </c>
      <c r="AC624" s="500">
        <f t="shared" si="258"/>
        <v>0</v>
      </c>
      <c r="AD624" s="159">
        <f t="shared" si="254"/>
        <v>0</v>
      </c>
      <c r="AE624" s="8"/>
      <c r="AF624" s="870" t="str">
        <f t="shared" si="259"/>
        <v xml:space="preserve"> </v>
      </c>
      <c r="AG624" s="32">
        <f t="shared" si="260"/>
        <v>0</v>
      </c>
      <c r="AH624" s="32">
        <f t="shared" si="261"/>
        <v>0</v>
      </c>
      <c r="AR624" s="32">
        <f t="shared" si="262"/>
        <v>0</v>
      </c>
      <c r="AS624" s="32">
        <f t="shared" si="263"/>
        <v>0</v>
      </c>
      <c r="AT624" s="32">
        <f t="shared" si="264"/>
        <v>0</v>
      </c>
      <c r="AU624" s="32">
        <f t="shared" si="265"/>
        <v>0</v>
      </c>
      <c r="AX624" s="254">
        <f t="shared" si="266"/>
        <v>0</v>
      </c>
      <c r="AY624" s="254">
        <f t="shared" si="267"/>
        <v>0</v>
      </c>
      <c r="AZ624" s="32">
        <f t="shared" si="255"/>
        <v>0</v>
      </c>
      <c r="BB624" s="32">
        <f t="shared" si="272"/>
        <v>0</v>
      </c>
      <c r="BC624" s="341">
        <f t="shared" si="273"/>
        <v>0</v>
      </c>
      <c r="BD624" s="95">
        <f t="shared" si="268"/>
        <v>0</v>
      </c>
      <c r="BE624" s="95">
        <f t="shared" si="274"/>
        <v>0</v>
      </c>
      <c r="BF624" s="718">
        <f t="shared" si="256"/>
        <v>0</v>
      </c>
      <c r="BG624" s="79"/>
      <c r="BH624" s="9"/>
      <c r="BJ624" s="32">
        <f t="shared" si="275"/>
        <v>0</v>
      </c>
      <c r="BK624" s="32">
        <f t="shared" si="276"/>
        <v>1</v>
      </c>
      <c r="BL624" s="32">
        <f t="shared" si="277"/>
        <v>0</v>
      </c>
      <c r="BM624" s="32">
        <f t="shared" si="278"/>
        <v>0</v>
      </c>
      <c r="BN624" s="32">
        <f t="shared" si="279"/>
        <v>1</v>
      </c>
    </row>
    <row r="625" spans="1:66" x14ac:dyDescent="0.2">
      <c r="A625" s="323"/>
      <c r="B625" s="530"/>
      <c r="C625" s="247"/>
      <c r="D625" s="247" t="str">
        <f t="shared" si="269"/>
        <v/>
      </c>
      <c r="E625" s="320" t="str">
        <f t="shared" si="270"/>
        <v>&lt; Error</v>
      </c>
      <c r="F625" s="120">
        <f t="shared" si="252"/>
        <v>0</v>
      </c>
      <c r="G625" s="118">
        <f t="shared" si="253"/>
        <v>613</v>
      </c>
      <c r="H625" s="117"/>
      <c r="I625" s="292"/>
      <c r="J625" s="87"/>
      <c r="K625" s="294"/>
      <c r="L625" s="293"/>
      <c r="M625" s="40"/>
      <c r="N625" s="77"/>
      <c r="O625" s="295"/>
      <c r="P625" s="88"/>
      <c r="Q625" s="88"/>
      <c r="R625" s="104"/>
      <c r="S625" s="730"/>
      <c r="T625" s="88"/>
      <c r="U625" s="88"/>
      <c r="V625" s="88"/>
      <c r="W625" s="89"/>
      <c r="X625" s="87"/>
      <c r="Y625" s="77"/>
      <c r="Z625" s="90"/>
      <c r="AA625" s="96">
        <f t="shared" si="257"/>
        <v>613</v>
      </c>
      <c r="AB625" s="505">
        <f t="shared" si="271"/>
        <v>0</v>
      </c>
      <c r="AC625" s="500">
        <f t="shared" si="258"/>
        <v>0</v>
      </c>
      <c r="AD625" s="159">
        <f t="shared" si="254"/>
        <v>0</v>
      </c>
      <c r="AE625" s="8"/>
      <c r="AF625" s="870" t="str">
        <f t="shared" si="259"/>
        <v xml:space="preserve"> </v>
      </c>
      <c r="AG625" s="32">
        <f t="shared" si="260"/>
        <v>0</v>
      </c>
      <c r="AH625" s="32">
        <f t="shared" si="261"/>
        <v>0</v>
      </c>
      <c r="AR625" s="32">
        <f t="shared" si="262"/>
        <v>0</v>
      </c>
      <c r="AS625" s="32">
        <f t="shared" si="263"/>
        <v>0</v>
      </c>
      <c r="AT625" s="32">
        <f t="shared" si="264"/>
        <v>0</v>
      </c>
      <c r="AU625" s="32">
        <f t="shared" si="265"/>
        <v>0</v>
      </c>
      <c r="AX625" s="254">
        <f t="shared" si="266"/>
        <v>0</v>
      </c>
      <c r="AY625" s="254">
        <f t="shared" si="267"/>
        <v>0</v>
      </c>
      <c r="AZ625" s="32">
        <f t="shared" si="255"/>
        <v>0</v>
      </c>
      <c r="BB625" s="32">
        <f t="shared" si="272"/>
        <v>0</v>
      </c>
      <c r="BC625" s="341">
        <f t="shared" si="273"/>
        <v>0</v>
      </c>
      <c r="BD625" s="95">
        <f t="shared" si="268"/>
        <v>0</v>
      </c>
      <c r="BE625" s="95">
        <f t="shared" si="274"/>
        <v>0</v>
      </c>
      <c r="BF625" s="718">
        <f t="shared" si="256"/>
        <v>0</v>
      </c>
      <c r="BG625" s="79"/>
      <c r="BH625" s="9"/>
      <c r="BJ625" s="32">
        <f t="shared" si="275"/>
        <v>0</v>
      </c>
      <c r="BK625" s="32">
        <f t="shared" si="276"/>
        <v>1</v>
      </c>
      <c r="BL625" s="32">
        <f t="shared" si="277"/>
        <v>0</v>
      </c>
      <c r="BM625" s="32">
        <f t="shared" si="278"/>
        <v>0</v>
      </c>
      <c r="BN625" s="32">
        <f t="shared" si="279"/>
        <v>1</v>
      </c>
    </row>
    <row r="626" spans="1:66" x14ac:dyDescent="0.2">
      <c r="A626" s="323"/>
      <c r="B626" s="530"/>
      <c r="C626" s="247"/>
      <c r="D626" s="247" t="str">
        <f t="shared" si="269"/>
        <v/>
      </c>
      <c r="E626" s="320" t="str">
        <f t="shared" si="270"/>
        <v>&lt; Error</v>
      </c>
      <c r="F626" s="120">
        <f t="shared" si="252"/>
        <v>0</v>
      </c>
      <c r="G626" s="118">
        <f t="shared" si="253"/>
        <v>614</v>
      </c>
      <c r="H626" s="117"/>
      <c r="I626" s="292"/>
      <c r="J626" s="87"/>
      <c r="K626" s="294"/>
      <c r="L626" s="293"/>
      <c r="M626" s="40"/>
      <c r="N626" s="77"/>
      <c r="O626" s="295"/>
      <c r="P626" s="88"/>
      <c r="Q626" s="88"/>
      <c r="R626" s="104"/>
      <c r="S626" s="730"/>
      <c r="T626" s="88"/>
      <c r="U626" s="88"/>
      <c r="V626" s="88"/>
      <c r="W626" s="89"/>
      <c r="X626" s="87"/>
      <c r="Y626" s="77"/>
      <c r="Z626" s="90"/>
      <c r="AA626" s="96">
        <f t="shared" si="257"/>
        <v>614</v>
      </c>
      <c r="AB626" s="505">
        <f t="shared" si="271"/>
        <v>0</v>
      </c>
      <c r="AC626" s="500">
        <f t="shared" si="258"/>
        <v>0</v>
      </c>
      <c r="AD626" s="159">
        <f t="shared" si="254"/>
        <v>0</v>
      </c>
      <c r="AE626" s="8"/>
      <c r="AF626" s="870" t="str">
        <f t="shared" si="259"/>
        <v xml:space="preserve"> </v>
      </c>
      <c r="AG626" s="32">
        <f t="shared" si="260"/>
        <v>0</v>
      </c>
      <c r="AH626" s="32">
        <f t="shared" si="261"/>
        <v>0</v>
      </c>
      <c r="AR626" s="32">
        <f t="shared" si="262"/>
        <v>0</v>
      </c>
      <c r="AS626" s="32">
        <f t="shared" si="263"/>
        <v>0</v>
      </c>
      <c r="AT626" s="32">
        <f t="shared" si="264"/>
        <v>0</v>
      </c>
      <c r="AU626" s="32">
        <f t="shared" si="265"/>
        <v>0</v>
      </c>
      <c r="AX626" s="254">
        <f t="shared" si="266"/>
        <v>0</v>
      </c>
      <c r="AY626" s="254">
        <f t="shared" si="267"/>
        <v>0</v>
      </c>
      <c r="AZ626" s="32">
        <f t="shared" si="255"/>
        <v>0</v>
      </c>
      <c r="BB626" s="32">
        <f t="shared" si="272"/>
        <v>0</v>
      </c>
      <c r="BC626" s="341">
        <f t="shared" si="273"/>
        <v>0</v>
      </c>
      <c r="BD626" s="95">
        <f t="shared" si="268"/>
        <v>0</v>
      </c>
      <c r="BE626" s="95">
        <f t="shared" si="274"/>
        <v>0</v>
      </c>
      <c r="BF626" s="718">
        <f t="shared" si="256"/>
        <v>0</v>
      </c>
      <c r="BG626" s="79"/>
      <c r="BH626" s="9"/>
      <c r="BJ626" s="32">
        <f t="shared" si="275"/>
        <v>0</v>
      </c>
      <c r="BK626" s="32">
        <f t="shared" si="276"/>
        <v>1</v>
      </c>
      <c r="BL626" s="32">
        <f t="shared" si="277"/>
        <v>0</v>
      </c>
      <c r="BM626" s="32">
        <f t="shared" si="278"/>
        <v>0</v>
      </c>
      <c r="BN626" s="32">
        <f t="shared" si="279"/>
        <v>1</v>
      </c>
    </row>
    <row r="627" spans="1:66" x14ac:dyDescent="0.2">
      <c r="A627" s="323"/>
      <c r="B627" s="530"/>
      <c r="C627" s="247"/>
      <c r="D627" s="247" t="str">
        <f t="shared" si="269"/>
        <v/>
      </c>
      <c r="E627" s="320" t="str">
        <f t="shared" si="270"/>
        <v>&lt; Error</v>
      </c>
      <c r="F627" s="120">
        <f t="shared" si="252"/>
        <v>0</v>
      </c>
      <c r="G627" s="118">
        <f t="shared" si="253"/>
        <v>615</v>
      </c>
      <c r="H627" s="117"/>
      <c r="I627" s="292"/>
      <c r="J627" s="87"/>
      <c r="K627" s="294"/>
      <c r="L627" s="293"/>
      <c r="M627" s="40"/>
      <c r="N627" s="77"/>
      <c r="O627" s="295"/>
      <c r="P627" s="88"/>
      <c r="Q627" s="88"/>
      <c r="R627" s="104"/>
      <c r="S627" s="730"/>
      <c r="T627" s="88"/>
      <c r="U627" s="88"/>
      <c r="V627" s="88"/>
      <c r="W627" s="89"/>
      <c r="X627" s="87"/>
      <c r="Y627" s="77"/>
      <c r="Z627" s="90"/>
      <c r="AA627" s="96">
        <f t="shared" si="257"/>
        <v>615</v>
      </c>
      <c r="AB627" s="505">
        <f t="shared" si="271"/>
        <v>0</v>
      </c>
      <c r="AC627" s="500">
        <f t="shared" si="258"/>
        <v>0</v>
      </c>
      <c r="AD627" s="159">
        <f t="shared" si="254"/>
        <v>0</v>
      </c>
      <c r="AE627" s="8"/>
      <c r="AF627" s="870" t="str">
        <f t="shared" si="259"/>
        <v xml:space="preserve"> </v>
      </c>
      <c r="AG627" s="32">
        <f t="shared" si="260"/>
        <v>0</v>
      </c>
      <c r="AH627" s="32">
        <f t="shared" si="261"/>
        <v>0</v>
      </c>
      <c r="AR627" s="32">
        <f t="shared" si="262"/>
        <v>0</v>
      </c>
      <c r="AS627" s="32">
        <f t="shared" si="263"/>
        <v>0</v>
      </c>
      <c r="AT627" s="32">
        <f t="shared" si="264"/>
        <v>0</v>
      </c>
      <c r="AU627" s="32">
        <f t="shared" si="265"/>
        <v>0</v>
      </c>
      <c r="AX627" s="254">
        <f t="shared" si="266"/>
        <v>0</v>
      </c>
      <c r="AY627" s="254">
        <f t="shared" si="267"/>
        <v>0</v>
      </c>
      <c r="AZ627" s="32">
        <f t="shared" si="255"/>
        <v>0</v>
      </c>
      <c r="BB627" s="32">
        <f t="shared" si="272"/>
        <v>0</v>
      </c>
      <c r="BC627" s="341">
        <f t="shared" si="273"/>
        <v>0</v>
      </c>
      <c r="BD627" s="95">
        <f t="shared" si="268"/>
        <v>0</v>
      </c>
      <c r="BE627" s="95">
        <f t="shared" si="274"/>
        <v>0</v>
      </c>
      <c r="BF627" s="718">
        <f t="shared" si="256"/>
        <v>0</v>
      </c>
      <c r="BG627" s="79"/>
      <c r="BH627" s="9"/>
      <c r="BJ627" s="32">
        <f t="shared" si="275"/>
        <v>0</v>
      </c>
      <c r="BK627" s="32">
        <f t="shared" si="276"/>
        <v>1</v>
      </c>
      <c r="BL627" s="32">
        <f t="shared" si="277"/>
        <v>0</v>
      </c>
      <c r="BM627" s="32">
        <f t="shared" si="278"/>
        <v>0</v>
      </c>
      <c r="BN627" s="32">
        <f t="shared" si="279"/>
        <v>1</v>
      </c>
    </row>
    <row r="628" spans="1:66" x14ac:dyDescent="0.2">
      <c r="A628" s="323"/>
      <c r="B628" s="530"/>
      <c r="C628" s="247"/>
      <c r="D628" s="247" t="str">
        <f t="shared" si="269"/>
        <v/>
      </c>
      <c r="E628" s="320" t="str">
        <f t="shared" si="270"/>
        <v>&lt; Error</v>
      </c>
      <c r="F628" s="120">
        <f t="shared" si="252"/>
        <v>0</v>
      </c>
      <c r="G628" s="118">
        <f t="shared" si="253"/>
        <v>616</v>
      </c>
      <c r="H628" s="117"/>
      <c r="I628" s="292"/>
      <c r="J628" s="87"/>
      <c r="K628" s="294"/>
      <c r="L628" s="293"/>
      <c r="M628" s="40"/>
      <c r="N628" s="77"/>
      <c r="O628" s="295"/>
      <c r="P628" s="88"/>
      <c r="Q628" s="88"/>
      <c r="R628" s="104"/>
      <c r="S628" s="730"/>
      <c r="T628" s="88"/>
      <c r="U628" s="88"/>
      <c r="V628" s="88"/>
      <c r="W628" s="89"/>
      <c r="X628" s="87"/>
      <c r="Y628" s="77"/>
      <c r="Z628" s="90"/>
      <c r="AA628" s="96">
        <f t="shared" si="257"/>
        <v>616</v>
      </c>
      <c r="AB628" s="505">
        <f t="shared" si="271"/>
        <v>0</v>
      </c>
      <c r="AC628" s="500">
        <f t="shared" si="258"/>
        <v>0</v>
      </c>
      <c r="AD628" s="159">
        <f t="shared" si="254"/>
        <v>0</v>
      </c>
      <c r="AE628" s="8"/>
      <c r="AF628" s="870" t="str">
        <f t="shared" si="259"/>
        <v xml:space="preserve"> </v>
      </c>
      <c r="AG628" s="32">
        <f t="shared" si="260"/>
        <v>0</v>
      </c>
      <c r="AH628" s="32">
        <f t="shared" si="261"/>
        <v>0</v>
      </c>
      <c r="AR628" s="32">
        <f t="shared" si="262"/>
        <v>0</v>
      </c>
      <c r="AS628" s="32">
        <f t="shared" si="263"/>
        <v>0</v>
      </c>
      <c r="AT628" s="32">
        <f t="shared" si="264"/>
        <v>0</v>
      </c>
      <c r="AU628" s="32">
        <f t="shared" si="265"/>
        <v>0</v>
      </c>
      <c r="AX628" s="254">
        <f t="shared" si="266"/>
        <v>0</v>
      </c>
      <c r="AY628" s="254">
        <f t="shared" si="267"/>
        <v>0</v>
      </c>
      <c r="AZ628" s="32">
        <f t="shared" si="255"/>
        <v>0</v>
      </c>
      <c r="BB628" s="32">
        <f t="shared" si="272"/>
        <v>0</v>
      </c>
      <c r="BC628" s="341">
        <f t="shared" si="273"/>
        <v>0</v>
      </c>
      <c r="BD628" s="95">
        <f t="shared" si="268"/>
        <v>0</v>
      </c>
      <c r="BE628" s="95">
        <f t="shared" si="274"/>
        <v>0</v>
      </c>
      <c r="BF628" s="718">
        <f t="shared" si="256"/>
        <v>0</v>
      </c>
      <c r="BG628" s="79"/>
      <c r="BH628" s="9"/>
      <c r="BJ628" s="32">
        <f t="shared" si="275"/>
        <v>0</v>
      </c>
      <c r="BK628" s="32">
        <f t="shared" si="276"/>
        <v>1</v>
      </c>
      <c r="BL628" s="32">
        <f t="shared" si="277"/>
        <v>0</v>
      </c>
      <c r="BM628" s="32">
        <f t="shared" si="278"/>
        <v>0</v>
      </c>
      <c r="BN628" s="32">
        <f t="shared" si="279"/>
        <v>1</v>
      </c>
    </row>
    <row r="629" spans="1:66" x14ac:dyDescent="0.2">
      <c r="A629" s="323"/>
      <c r="B629" s="530"/>
      <c r="C629" s="247"/>
      <c r="D629" s="247" t="str">
        <f t="shared" si="269"/>
        <v/>
      </c>
      <c r="E629" s="320" t="str">
        <f t="shared" si="270"/>
        <v>&lt; Error</v>
      </c>
      <c r="F629" s="120">
        <f t="shared" si="252"/>
        <v>0</v>
      </c>
      <c r="G629" s="118">
        <f t="shared" si="253"/>
        <v>617</v>
      </c>
      <c r="H629" s="117"/>
      <c r="I629" s="292"/>
      <c r="J629" s="87"/>
      <c r="K629" s="294"/>
      <c r="L629" s="293"/>
      <c r="M629" s="40"/>
      <c r="N629" s="77"/>
      <c r="O629" s="295"/>
      <c r="P629" s="88"/>
      <c r="Q629" s="88"/>
      <c r="R629" s="104"/>
      <c r="S629" s="730"/>
      <c r="T629" s="88"/>
      <c r="U629" s="88"/>
      <c r="V629" s="88"/>
      <c r="W629" s="89"/>
      <c r="X629" s="87"/>
      <c r="Y629" s="77"/>
      <c r="Z629" s="90"/>
      <c r="AA629" s="96">
        <f t="shared" si="257"/>
        <v>617</v>
      </c>
      <c r="AB629" s="505">
        <f t="shared" si="271"/>
        <v>0</v>
      </c>
      <c r="AC629" s="500">
        <f t="shared" si="258"/>
        <v>0</v>
      </c>
      <c r="AD629" s="159">
        <f t="shared" si="254"/>
        <v>0</v>
      </c>
      <c r="AE629" s="8"/>
      <c r="AF629" s="870" t="str">
        <f t="shared" si="259"/>
        <v xml:space="preserve"> </v>
      </c>
      <c r="AG629" s="32">
        <f t="shared" si="260"/>
        <v>0</v>
      </c>
      <c r="AH629" s="32">
        <f t="shared" si="261"/>
        <v>0</v>
      </c>
      <c r="AR629" s="32">
        <f t="shared" si="262"/>
        <v>0</v>
      </c>
      <c r="AS629" s="32">
        <f t="shared" si="263"/>
        <v>0</v>
      </c>
      <c r="AT629" s="32">
        <f t="shared" si="264"/>
        <v>0</v>
      </c>
      <c r="AU629" s="32">
        <f t="shared" si="265"/>
        <v>0</v>
      </c>
      <c r="AX629" s="254">
        <f t="shared" si="266"/>
        <v>0</v>
      </c>
      <c r="AY629" s="254">
        <f t="shared" si="267"/>
        <v>0</v>
      </c>
      <c r="AZ629" s="32">
        <f t="shared" si="255"/>
        <v>0</v>
      </c>
      <c r="BB629" s="32">
        <f t="shared" si="272"/>
        <v>0</v>
      </c>
      <c r="BC629" s="341">
        <f t="shared" si="273"/>
        <v>0</v>
      </c>
      <c r="BD629" s="95">
        <f t="shared" si="268"/>
        <v>0</v>
      </c>
      <c r="BE629" s="95">
        <f t="shared" si="274"/>
        <v>0</v>
      </c>
      <c r="BF629" s="718">
        <f t="shared" si="256"/>
        <v>0</v>
      </c>
      <c r="BG629" s="79"/>
      <c r="BH629" s="9"/>
      <c r="BJ629" s="32">
        <f t="shared" si="275"/>
        <v>0</v>
      </c>
      <c r="BK629" s="32">
        <f t="shared" si="276"/>
        <v>1</v>
      </c>
      <c r="BL629" s="32">
        <f t="shared" si="277"/>
        <v>0</v>
      </c>
      <c r="BM629" s="32">
        <f t="shared" si="278"/>
        <v>0</v>
      </c>
      <c r="BN629" s="32">
        <f t="shared" si="279"/>
        <v>1</v>
      </c>
    </row>
    <row r="630" spans="1:66" x14ac:dyDescent="0.2">
      <c r="A630" s="323"/>
      <c r="B630" s="530"/>
      <c r="C630" s="247"/>
      <c r="D630" s="247" t="str">
        <f t="shared" si="269"/>
        <v/>
      </c>
      <c r="E630" s="320" t="str">
        <f t="shared" si="270"/>
        <v>&lt; Error</v>
      </c>
      <c r="F630" s="120">
        <f t="shared" si="252"/>
        <v>0</v>
      </c>
      <c r="G630" s="118">
        <f t="shared" si="253"/>
        <v>618</v>
      </c>
      <c r="H630" s="117"/>
      <c r="I630" s="292"/>
      <c r="J630" s="87"/>
      <c r="K630" s="294"/>
      <c r="L630" s="293"/>
      <c r="M630" s="40"/>
      <c r="N630" s="77"/>
      <c r="O630" s="295"/>
      <c r="P630" s="88"/>
      <c r="Q630" s="88"/>
      <c r="R630" s="104"/>
      <c r="S630" s="730"/>
      <c r="T630" s="88"/>
      <c r="U630" s="88"/>
      <c r="V630" s="88"/>
      <c r="W630" s="89"/>
      <c r="X630" s="87"/>
      <c r="Y630" s="77"/>
      <c r="Z630" s="90"/>
      <c r="AA630" s="96">
        <f t="shared" si="257"/>
        <v>618</v>
      </c>
      <c r="AB630" s="505">
        <f t="shared" si="271"/>
        <v>0</v>
      </c>
      <c r="AC630" s="500">
        <f t="shared" si="258"/>
        <v>0</v>
      </c>
      <c r="AD630" s="159">
        <f t="shared" si="254"/>
        <v>0</v>
      </c>
      <c r="AE630" s="8"/>
      <c r="AF630" s="870" t="str">
        <f t="shared" si="259"/>
        <v xml:space="preserve"> </v>
      </c>
      <c r="AG630" s="32">
        <f t="shared" si="260"/>
        <v>0</v>
      </c>
      <c r="AH630" s="32">
        <f t="shared" si="261"/>
        <v>0</v>
      </c>
      <c r="AR630" s="32">
        <f t="shared" si="262"/>
        <v>0</v>
      </c>
      <c r="AS630" s="32">
        <f t="shared" si="263"/>
        <v>0</v>
      </c>
      <c r="AT630" s="32">
        <f t="shared" si="264"/>
        <v>0</v>
      </c>
      <c r="AU630" s="32">
        <f t="shared" si="265"/>
        <v>0</v>
      </c>
      <c r="AX630" s="254">
        <f t="shared" si="266"/>
        <v>0</v>
      </c>
      <c r="AY630" s="254">
        <f t="shared" si="267"/>
        <v>0</v>
      </c>
      <c r="AZ630" s="32">
        <f t="shared" si="255"/>
        <v>0</v>
      </c>
      <c r="BB630" s="32">
        <f t="shared" si="272"/>
        <v>0</v>
      </c>
      <c r="BC630" s="341">
        <f t="shared" si="273"/>
        <v>0</v>
      </c>
      <c r="BD630" s="95">
        <f t="shared" si="268"/>
        <v>0</v>
      </c>
      <c r="BE630" s="95">
        <f t="shared" si="274"/>
        <v>0</v>
      </c>
      <c r="BF630" s="718">
        <f t="shared" si="256"/>
        <v>0</v>
      </c>
      <c r="BG630" s="79"/>
      <c r="BH630" s="9"/>
      <c r="BJ630" s="32">
        <f t="shared" si="275"/>
        <v>0</v>
      </c>
      <c r="BK630" s="32">
        <f t="shared" si="276"/>
        <v>1</v>
      </c>
      <c r="BL630" s="32">
        <f t="shared" si="277"/>
        <v>0</v>
      </c>
      <c r="BM630" s="32">
        <f t="shared" si="278"/>
        <v>0</v>
      </c>
      <c r="BN630" s="32">
        <f t="shared" si="279"/>
        <v>1</v>
      </c>
    </row>
    <row r="631" spans="1:66" x14ac:dyDescent="0.2">
      <c r="A631" s="323"/>
      <c r="B631" s="530"/>
      <c r="C631" s="247"/>
      <c r="D631" s="247" t="str">
        <f t="shared" si="269"/>
        <v/>
      </c>
      <c r="E631" s="320" t="str">
        <f t="shared" si="270"/>
        <v>&lt; Error</v>
      </c>
      <c r="F631" s="120">
        <f t="shared" si="252"/>
        <v>0</v>
      </c>
      <c r="G631" s="118">
        <f t="shared" si="253"/>
        <v>619</v>
      </c>
      <c r="H631" s="117"/>
      <c r="I631" s="292"/>
      <c r="J631" s="87"/>
      <c r="K631" s="294"/>
      <c r="L631" s="293"/>
      <c r="M631" s="40"/>
      <c r="N631" s="77"/>
      <c r="O631" s="295"/>
      <c r="P631" s="88"/>
      <c r="Q631" s="88"/>
      <c r="R631" s="104"/>
      <c r="S631" s="730"/>
      <c r="T631" s="88"/>
      <c r="U631" s="88"/>
      <c r="V631" s="88"/>
      <c r="W631" s="89"/>
      <c r="X631" s="87"/>
      <c r="Y631" s="77"/>
      <c r="Z631" s="90"/>
      <c r="AA631" s="96">
        <f t="shared" si="257"/>
        <v>619</v>
      </c>
      <c r="AB631" s="505">
        <f t="shared" si="271"/>
        <v>0</v>
      </c>
      <c r="AC631" s="500">
        <f t="shared" si="258"/>
        <v>0</v>
      </c>
      <c r="AD631" s="159">
        <f t="shared" si="254"/>
        <v>0</v>
      </c>
      <c r="AE631" s="8"/>
      <c r="AF631" s="870" t="str">
        <f t="shared" si="259"/>
        <v xml:space="preserve"> </v>
      </c>
      <c r="AG631" s="32">
        <f t="shared" si="260"/>
        <v>0</v>
      </c>
      <c r="AH631" s="32">
        <f t="shared" si="261"/>
        <v>0</v>
      </c>
      <c r="AR631" s="32">
        <f t="shared" si="262"/>
        <v>0</v>
      </c>
      <c r="AS631" s="32">
        <f t="shared" si="263"/>
        <v>0</v>
      </c>
      <c r="AT631" s="32">
        <f t="shared" si="264"/>
        <v>0</v>
      </c>
      <c r="AU631" s="32">
        <f t="shared" si="265"/>
        <v>0</v>
      </c>
      <c r="AX631" s="254">
        <f t="shared" si="266"/>
        <v>0</v>
      </c>
      <c r="AY631" s="254">
        <f t="shared" si="267"/>
        <v>0</v>
      </c>
      <c r="AZ631" s="32">
        <f t="shared" si="255"/>
        <v>0</v>
      </c>
      <c r="BB631" s="32">
        <f t="shared" si="272"/>
        <v>0</v>
      </c>
      <c r="BC631" s="341">
        <f t="shared" si="273"/>
        <v>0</v>
      </c>
      <c r="BD631" s="95">
        <f t="shared" si="268"/>
        <v>0</v>
      </c>
      <c r="BE631" s="95">
        <f t="shared" si="274"/>
        <v>0</v>
      </c>
      <c r="BF631" s="718">
        <f t="shared" si="256"/>
        <v>0</v>
      </c>
      <c r="BG631" s="79"/>
      <c r="BH631" s="9"/>
      <c r="BJ631" s="32">
        <f t="shared" si="275"/>
        <v>0</v>
      </c>
      <c r="BK631" s="32">
        <f t="shared" si="276"/>
        <v>1</v>
      </c>
      <c r="BL631" s="32">
        <f t="shared" si="277"/>
        <v>0</v>
      </c>
      <c r="BM631" s="32">
        <f t="shared" si="278"/>
        <v>0</v>
      </c>
      <c r="BN631" s="32">
        <f t="shared" si="279"/>
        <v>1</v>
      </c>
    </row>
    <row r="632" spans="1:66" x14ac:dyDescent="0.2">
      <c r="A632" s="323"/>
      <c r="B632" s="530"/>
      <c r="C632" s="247"/>
      <c r="D632" s="247" t="str">
        <f t="shared" si="269"/>
        <v/>
      </c>
      <c r="E632" s="320" t="str">
        <f t="shared" si="270"/>
        <v>&lt; Error</v>
      </c>
      <c r="F632" s="120">
        <f t="shared" si="252"/>
        <v>0</v>
      </c>
      <c r="G632" s="118">
        <f t="shared" si="253"/>
        <v>620</v>
      </c>
      <c r="H632" s="117"/>
      <c r="I632" s="292"/>
      <c r="J632" s="87"/>
      <c r="K632" s="294"/>
      <c r="L632" s="293"/>
      <c r="M632" s="40"/>
      <c r="N632" s="77"/>
      <c r="O632" s="295"/>
      <c r="P632" s="88"/>
      <c r="Q632" s="88"/>
      <c r="R632" s="104"/>
      <c r="S632" s="730"/>
      <c r="T632" s="88"/>
      <c r="U632" s="88"/>
      <c r="V632" s="88"/>
      <c r="W632" s="89"/>
      <c r="X632" s="87"/>
      <c r="Y632" s="77"/>
      <c r="Z632" s="90"/>
      <c r="AA632" s="96">
        <f t="shared" si="257"/>
        <v>620</v>
      </c>
      <c r="AB632" s="505">
        <f t="shared" si="271"/>
        <v>0</v>
      </c>
      <c r="AC632" s="500">
        <f t="shared" si="258"/>
        <v>0</v>
      </c>
      <c r="AD632" s="159">
        <f t="shared" si="254"/>
        <v>0</v>
      </c>
      <c r="AE632" s="8"/>
      <c r="AF632" s="870" t="str">
        <f t="shared" si="259"/>
        <v xml:space="preserve"> </v>
      </c>
      <c r="AG632" s="32">
        <f t="shared" si="260"/>
        <v>0</v>
      </c>
      <c r="AH632" s="32">
        <f t="shared" si="261"/>
        <v>0</v>
      </c>
      <c r="AR632" s="32">
        <f t="shared" si="262"/>
        <v>0</v>
      </c>
      <c r="AS632" s="32">
        <f t="shared" si="263"/>
        <v>0</v>
      </c>
      <c r="AT632" s="32">
        <f t="shared" si="264"/>
        <v>0</v>
      </c>
      <c r="AU632" s="32">
        <f t="shared" si="265"/>
        <v>0</v>
      </c>
      <c r="AX632" s="254">
        <f t="shared" si="266"/>
        <v>0</v>
      </c>
      <c r="AY632" s="254">
        <f t="shared" si="267"/>
        <v>0</v>
      </c>
      <c r="AZ632" s="32">
        <f t="shared" si="255"/>
        <v>0</v>
      </c>
      <c r="BB632" s="32">
        <f t="shared" si="272"/>
        <v>0</v>
      </c>
      <c r="BC632" s="341">
        <f t="shared" si="273"/>
        <v>0</v>
      </c>
      <c r="BD632" s="95">
        <f t="shared" si="268"/>
        <v>0</v>
      </c>
      <c r="BE632" s="95">
        <f t="shared" si="274"/>
        <v>0</v>
      </c>
      <c r="BF632" s="718">
        <f t="shared" si="256"/>
        <v>0</v>
      </c>
      <c r="BG632" s="79"/>
      <c r="BH632" s="9"/>
      <c r="BJ632" s="32">
        <f t="shared" si="275"/>
        <v>0</v>
      </c>
      <c r="BK632" s="32">
        <f t="shared" si="276"/>
        <v>1</v>
      </c>
      <c r="BL632" s="32">
        <f t="shared" si="277"/>
        <v>0</v>
      </c>
      <c r="BM632" s="32">
        <f t="shared" si="278"/>
        <v>0</v>
      </c>
      <c r="BN632" s="32">
        <f t="shared" si="279"/>
        <v>1</v>
      </c>
    </row>
    <row r="633" spans="1:66" x14ac:dyDescent="0.2">
      <c r="A633" s="323"/>
      <c r="B633" s="530"/>
      <c r="C633" s="247"/>
      <c r="D633" s="247" t="str">
        <f t="shared" si="269"/>
        <v/>
      </c>
      <c r="E633" s="320" t="str">
        <f t="shared" si="270"/>
        <v>&lt; Error</v>
      </c>
      <c r="F633" s="120">
        <f t="shared" si="252"/>
        <v>0</v>
      </c>
      <c r="G633" s="118">
        <f t="shared" si="253"/>
        <v>621</v>
      </c>
      <c r="H633" s="117"/>
      <c r="I633" s="292"/>
      <c r="J633" s="87"/>
      <c r="K633" s="294"/>
      <c r="L633" s="293"/>
      <c r="M633" s="40"/>
      <c r="N633" s="77"/>
      <c r="O633" s="295"/>
      <c r="P633" s="88"/>
      <c r="Q633" s="88"/>
      <c r="R633" s="104"/>
      <c r="S633" s="730"/>
      <c r="T633" s="88"/>
      <c r="U633" s="88"/>
      <c r="V633" s="88"/>
      <c r="W633" s="89"/>
      <c r="X633" s="87"/>
      <c r="Y633" s="77"/>
      <c r="Z633" s="90"/>
      <c r="AA633" s="96">
        <f t="shared" si="257"/>
        <v>621</v>
      </c>
      <c r="AB633" s="505">
        <f t="shared" si="271"/>
        <v>0</v>
      </c>
      <c r="AC633" s="500">
        <f t="shared" si="258"/>
        <v>0</v>
      </c>
      <c r="AD633" s="159">
        <f t="shared" si="254"/>
        <v>0</v>
      </c>
      <c r="AE633" s="8"/>
      <c r="AF633" s="870" t="str">
        <f t="shared" si="259"/>
        <v xml:space="preserve"> </v>
      </c>
      <c r="AG633" s="32">
        <f t="shared" si="260"/>
        <v>0</v>
      </c>
      <c r="AH633" s="32">
        <f t="shared" si="261"/>
        <v>0</v>
      </c>
      <c r="AR633" s="32">
        <f t="shared" si="262"/>
        <v>0</v>
      </c>
      <c r="AS633" s="32">
        <f t="shared" si="263"/>
        <v>0</v>
      </c>
      <c r="AT633" s="32">
        <f t="shared" si="264"/>
        <v>0</v>
      </c>
      <c r="AU633" s="32">
        <f t="shared" si="265"/>
        <v>0</v>
      </c>
      <c r="AX633" s="254">
        <f t="shared" si="266"/>
        <v>0</v>
      </c>
      <c r="AY633" s="254">
        <f t="shared" si="267"/>
        <v>0</v>
      </c>
      <c r="AZ633" s="32">
        <f t="shared" si="255"/>
        <v>0</v>
      </c>
      <c r="BB633" s="32">
        <f t="shared" si="272"/>
        <v>0</v>
      </c>
      <c r="BC633" s="341">
        <f t="shared" si="273"/>
        <v>0</v>
      </c>
      <c r="BD633" s="95">
        <f t="shared" si="268"/>
        <v>0</v>
      </c>
      <c r="BE633" s="95">
        <f t="shared" si="274"/>
        <v>0</v>
      </c>
      <c r="BF633" s="718">
        <f t="shared" si="256"/>
        <v>0</v>
      </c>
      <c r="BG633" s="79"/>
      <c r="BH633" s="9"/>
      <c r="BJ633" s="32">
        <f t="shared" si="275"/>
        <v>0</v>
      </c>
      <c r="BK633" s="32">
        <f t="shared" si="276"/>
        <v>1</v>
      </c>
      <c r="BL633" s="32">
        <f t="shared" si="277"/>
        <v>0</v>
      </c>
      <c r="BM633" s="32">
        <f t="shared" si="278"/>
        <v>0</v>
      </c>
      <c r="BN633" s="32">
        <f t="shared" si="279"/>
        <v>1</v>
      </c>
    </row>
    <row r="634" spans="1:66" x14ac:dyDescent="0.2">
      <c r="A634" s="323"/>
      <c r="B634" s="530"/>
      <c r="C634" s="247"/>
      <c r="D634" s="247" t="str">
        <f t="shared" si="269"/>
        <v/>
      </c>
      <c r="E634" s="320" t="str">
        <f t="shared" si="270"/>
        <v>&lt; Error</v>
      </c>
      <c r="F634" s="120">
        <f t="shared" si="252"/>
        <v>0</v>
      </c>
      <c r="G634" s="118">
        <f t="shared" si="253"/>
        <v>622</v>
      </c>
      <c r="H634" s="117"/>
      <c r="I634" s="292"/>
      <c r="J634" s="87"/>
      <c r="K634" s="294"/>
      <c r="L634" s="293"/>
      <c r="M634" s="40"/>
      <c r="N634" s="77"/>
      <c r="O634" s="295"/>
      <c r="P634" s="88"/>
      <c r="Q634" s="88"/>
      <c r="R634" s="104"/>
      <c r="S634" s="730"/>
      <c r="T634" s="88"/>
      <c r="U634" s="88"/>
      <c r="V634" s="88"/>
      <c r="W634" s="89"/>
      <c r="X634" s="87"/>
      <c r="Y634" s="77"/>
      <c r="Z634" s="90"/>
      <c r="AA634" s="96">
        <f t="shared" si="257"/>
        <v>622</v>
      </c>
      <c r="AB634" s="505">
        <f t="shared" si="271"/>
        <v>0</v>
      </c>
      <c r="AC634" s="500">
        <f t="shared" si="258"/>
        <v>0</v>
      </c>
      <c r="AD634" s="159">
        <f t="shared" si="254"/>
        <v>0</v>
      </c>
      <c r="AE634" s="8"/>
      <c r="AF634" s="870" t="str">
        <f t="shared" si="259"/>
        <v xml:space="preserve"> </v>
      </c>
      <c r="AG634" s="32">
        <f t="shared" si="260"/>
        <v>0</v>
      </c>
      <c r="AH634" s="32">
        <f t="shared" si="261"/>
        <v>0</v>
      </c>
      <c r="AR634" s="32">
        <f t="shared" si="262"/>
        <v>0</v>
      </c>
      <c r="AS634" s="32">
        <f t="shared" si="263"/>
        <v>0</v>
      </c>
      <c r="AT634" s="32">
        <f t="shared" si="264"/>
        <v>0</v>
      </c>
      <c r="AU634" s="32">
        <f t="shared" si="265"/>
        <v>0</v>
      </c>
      <c r="AX634" s="254">
        <f t="shared" si="266"/>
        <v>0</v>
      </c>
      <c r="AY634" s="254">
        <f t="shared" si="267"/>
        <v>0</v>
      </c>
      <c r="AZ634" s="32">
        <f t="shared" si="255"/>
        <v>0</v>
      </c>
      <c r="BB634" s="32">
        <f t="shared" si="272"/>
        <v>0</v>
      </c>
      <c r="BC634" s="341">
        <f t="shared" si="273"/>
        <v>0</v>
      </c>
      <c r="BD634" s="95">
        <f t="shared" si="268"/>
        <v>0</v>
      </c>
      <c r="BE634" s="95">
        <f t="shared" si="274"/>
        <v>0</v>
      </c>
      <c r="BF634" s="718">
        <f t="shared" si="256"/>
        <v>0</v>
      </c>
      <c r="BG634" s="79"/>
      <c r="BH634" s="9"/>
      <c r="BJ634" s="32">
        <f t="shared" si="275"/>
        <v>0</v>
      </c>
      <c r="BK634" s="32">
        <f t="shared" si="276"/>
        <v>1</v>
      </c>
      <c r="BL634" s="32">
        <f t="shared" si="277"/>
        <v>0</v>
      </c>
      <c r="BM634" s="32">
        <f t="shared" si="278"/>
        <v>0</v>
      </c>
      <c r="BN634" s="32">
        <f t="shared" si="279"/>
        <v>1</v>
      </c>
    </row>
    <row r="635" spans="1:66" x14ac:dyDescent="0.2">
      <c r="A635" s="323"/>
      <c r="B635" s="530"/>
      <c r="C635" s="247"/>
      <c r="D635" s="247" t="str">
        <f t="shared" si="269"/>
        <v/>
      </c>
      <c r="E635" s="320" t="str">
        <f t="shared" si="270"/>
        <v>&lt; Error</v>
      </c>
      <c r="F635" s="120">
        <f t="shared" si="252"/>
        <v>0</v>
      </c>
      <c r="G635" s="118">
        <f t="shared" si="253"/>
        <v>623</v>
      </c>
      <c r="H635" s="117"/>
      <c r="I635" s="292"/>
      <c r="J635" s="87"/>
      <c r="K635" s="294"/>
      <c r="L635" s="293"/>
      <c r="M635" s="40"/>
      <c r="N635" s="77"/>
      <c r="O635" s="295"/>
      <c r="P635" s="88"/>
      <c r="Q635" s="88"/>
      <c r="R635" s="104"/>
      <c r="S635" s="730"/>
      <c r="T635" s="88"/>
      <c r="U635" s="88"/>
      <c r="V635" s="88"/>
      <c r="W635" s="89"/>
      <c r="X635" s="87"/>
      <c r="Y635" s="77"/>
      <c r="Z635" s="90"/>
      <c r="AA635" s="96">
        <f t="shared" si="257"/>
        <v>623</v>
      </c>
      <c r="AB635" s="505">
        <f t="shared" si="271"/>
        <v>0</v>
      </c>
      <c r="AC635" s="500">
        <f t="shared" si="258"/>
        <v>0</v>
      </c>
      <c r="AD635" s="159">
        <f t="shared" si="254"/>
        <v>0</v>
      </c>
      <c r="AE635" s="8"/>
      <c r="AF635" s="870" t="str">
        <f t="shared" si="259"/>
        <v xml:space="preserve"> </v>
      </c>
      <c r="AG635" s="32">
        <f t="shared" si="260"/>
        <v>0</v>
      </c>
      <c r="AH635" s="32">
        <f t="shared" si="261"/>
        <v>0</v>
      </c>
      <c r="AR635" s="32">
        <f t="shared" si="262"/>
        <v>0</v>
      </c>
      <c r="AS635" s="32">
        <f t="shared" si="263"/>
        <v>0</v>
      </c>
      <c r="AT635" s="32">
        <f t="shared" si="264"/>
        <v>0</v>
      </c>
      <c r="AU635" s="32">
        <f t="shared" si="265"/>
        <v>0</v>
      </c>
      <c r="AX635" s="254">
        <f t="shared" si="266"/>
        <v>0</v>
      </c>
      <c r="AY635" s="254">
        <f t="shared" si="267"/>
        <v>0</v>
      </c>
      <c r="AZ635" s="32">
        <f t="shared" si="255"/>
        <v>0</v>
      </c>
      <c r="BB635" s="32">
        <f t="shared" si="272"/>
        <v>0</v>
      </c>
      <c r="BC635" s="341">
        <f t="shared" si="273"/>
        <v>0</v>
      </c>
      <c r="BD635" s="95">
        <f t="shared" si="268"/>
        <v>0</v>
      </c>
      <c r="BE635" s="95">
        <f t="shared" si="274"/>
        <v>0</v>
      </c>
      <c r="BF635" s="718">
        <f t="shared" si="256"/>
        <v>0</v>
      </c>
      <c r="BG635" s="79"/>
      <c r="BH635" s="9"/>
      <c r="BJ635" s="32">
        <f t="shared" si="275"/>
        <v>0</v>
      </c>
      <c r="BK635" s="32">
        <f t="shared" si="276"/>
        <v>1</v>
      </c>
      <c r="BL635" s="32">
        <f t="shared" si="277"/>
        <v>0</v>
      </c>
      <c r="BM635" s="32">
        <f t="shared" si="278"/>
        <v>0</v>
      </c>
      <c r="BN635" s="32">
        <f t="shared" si="279"/>
        <v>1</v>
      </c>
    </row>
    <row r="636" spans="1:66" x14ac:dyDescent="0.2">
      <c r="A636" s="323"/>
      <c r="B636" s="530"/>
      <c r="C636" s="247"/>
      <c r="D636" s="247" t="str">
        <f t="shared" si="269"/>
        <v/>
      </c>
      <c r="E636" s="320" t="str">
        <f t="shared" si="270"/>
        <v>&lt; Error</v>
      </c>
      <c r="F636" s="120">
        <f t="shared" si="252"/>
        <v>0</v>
      </c>
      <c r="G636" s="118">
        <f t="shared" si="253"/>
        <v>624</v>
      </c>
      <c r="H636" s="117"/>
      <c r="I636" s="292"/>
      <c r="J636" s="87"/>
      <c r="K636" s="294"/>
      <c r="L636" s="293"/>
      <c r="M636" s="40"/>
      <c r="N636" s="77"/>
      <c r="O636" s="295"/>
      <c r="P636" s="88"/>
      <c r="Q636" s="88"/>
      <c r="R636" s="104"/>
      <c r="S636" s="730"/>
      <c r="T636" s="88"/>
      <c r="U636" s="88"/>
      <c r="V636" s="88"/>
      <c r="W636" s="89"/>
      <c r="X636" s="87"/>
      <c r="Y636" s="77"/>
      <c r="Z636" s="90"/>
      <c r="AA636" s="96">
        <f t="shared" si="257"/>
        <v>624</v>
      </c>
      <c r="AB636" s="505">
        <f t="shared" si="271"/>
        <v>0</v>
      </c>
      <c r="AC636" s="500">
        <f t="shared" si="258"/>
        <v>0</v>
      </c>
      <c r="AD636" s="159">
        <f t="shared" si="254"/>
        <v>0</v>
      </c>
      <c r="AE636" s="8"/>
      <c r="AF636" s="870" t="str">
        <f t="shared" si="259"/>
        <v xml:space="preserve"> </v>
      </c>
      <c r="AG636" s="32">
        <f t="shared" si="260"/>
        <v>0</v>
      </c>
      <c r="AH636" s="32">
        <f t="shared" si="261"/>
        <v>0</v>
      </c>
      <c r="AR636" s="32">
        <f t="shared" si="262"/>
        <v>0</v>
      </c>
      <c r="AS636" s="32">
        <f t="shared" si="263"/>
        <v>0</v>
      </c>
      <c r="AT636" s="32">
        <f t="shared" si="264"/>
        <v>0</v>
      </c>
      <c r="AU636" s="32">
        <f t="shared" si="265"/>
        <v>0</v>
      </c>
      <c r="AX636" s="254">
        <f t="shared" si="266"/>
        <v>0</v>
      </c>
      <c r="AY636" s="254">
        <f t="shared" si="267"/>
        <v>0</v>
      </c>
      <c r="AZ636" s="32">
        <f t="shared" si="255"/>
        <v>0</v>
      </c>
      <c r="BB636" s="32">
        <f t="shared" si="272"/>
        <v>0</v>
      </c>
      <c r="BC636" s="341">
        <f t="shared" si="273"/>
        <v>0</v>
      </c>
      <c r="BD636" s="95">
        <f t="shared" si="268"/>
        <v>0</v>
      </c>
      <c r="BE636" s="95">
        <f t="shared" si="274"/>
        <v>0</v>
      </c>
      <c r="BF636" s="718">
        <f t="shared" si="256"/>
        <v>0</v>
      </c>
      <c r="BG636" s="79"/>
      <c r="BH636" s="9"/>
      <c r="BJ636" s="32">
        <f t="shared" si="275"/>
        <v>0</v>
      </c>
      <c r="BK636" s="32">
        <f t="shared" si="276"/>
        <v>1</v>
      </c>
      <c r="BL636" s="32">
        <f t="shared" si="277"/>
        <v>0</v>
      </c>
      <c r="BM636" s="32">
        <f t="shared" si="278"/>
        <v>0</v>
      </c>
      <c r="BN636" s="32">
        <f t="shared" si="279"/>
        <v>1</v>
      </c>
    </row>
    <row r="637" spans="1:66" x14ac:dyDescent="0.2">
      <c r="A637" s="323"/>
      <c r="B637" s="530"/>
      <c r="C637" s="247"/>
      <c r="D637" s="247" t="str">
        <f t="shared" si="269"/>
        <v/>
      </c>
      <c r="E637" s="320" t="str">
        <f t="shared" si="270"/>
        <v>&lt; Error</v>
      </c>
      <c r="F637" s="120">
        <f t="shared" si="252"/>
        <v>0</v>
      </c>
      <c r="G637" s="118">
        <f t="shared" si="253"/>
        <v>625</v>
      </c>
      <c r="H637" s="117"/>
      <c r="I637" s="292"/>
      <c r="J637" s="87"/>
      <c r="K637" s="294"/>
      <c r="L637" s="293"/>
      <c r="M637" s="40"/>
      <c r="N637" s="77"/>
      <c r="O637" s="295"/>
      <c r="P637" s="88"/>
      <c r="Q637" s="88"/>
      <c r="R637" s="104"/>
      <c r="S637" s="730"/>
      <c r="T637" s="88"/>
      <c r="U637" s="88"/>
      <c r="V637" s="88"/>
      <c r="W637" s="89"/>
      <c r="X637" s="87"/>
      <c r="Y637" s="77"/>
      <c r="Z637" s="90"/>
      <c r="AA637" s="96">
        <f t="shared" si="257"/>
        <v>625</v>
      </c>
      <c r="AB637" s="505">
        <f t="shared" si="271"/>
        <v>0</v>
      </c>
      <c r="AC637" s="500">
        <f t="shared" si="258"/>
        <v>0</v>
      </c>
      <c r="AD637" s="159">
        <f t="shared" si="254"/>
        <v>0</v>
      </c>
      <c r="AE637" s="8"/>
      <c r="AF637" s="870" t="str">
        <f t="shared" si="259"/>
        <v xml:space="preserve"> </v>
      </c>
      <c r="AG637" s="32">
        <f t="shared" si="260"/>
        <v>0</v>
      </c>
      <c r="AH637" s="32">
        <f t="shared" si="261"/>
        <v>0</v>
      </c>
      <c r="AR637" s="32">
        <f t="shared" si="262"/>
        <v>0</v>
      </c>
      <c r="AS637" s="32">
        <f t="shared" si="263"/>
        <v>0</v>
      </c>
      <c r="AT637" s="32">
        <f t="shared" si="264"/>
        <v>0</v>
      </c>
      <c r="AU637" s="32">
        <f t="shared" si="265"/>
        <v>0</v>
      </c>
      <c r="AX637" s="254">
        <f t="shared" si="266"/>
        <v>0</v>
      </c>
      <c r="AY637" s="254">
        <f t="shared" si="267"/>
        <v>0</v>
      </c>
      <c r="AZ637" s="32">
        <f t="shared" si="255"/>
        <v>0</v>
      </c>
      <c r="BB637" s="32">
        <f t="shared" si="272"/>
        <v>0</v>
      </c>
      <c r="BC637" s="341">
        <f t="shared" si="273"/>
        <v>0</v>
      </c>
      <c r="BD637" s="95">
        <f t="shared" si="268"/>
        <v>0</v>
      </c>
      <c r="BE637" s="95">
        <f t="shared" si="274"/>
        <v>0</v>
      </c>
      <c r="BF637" s="718">
        <f t="shared" si="256"/>
        <v>0</v>
      </c>
      <c r="BG637" s="79"/>
      <c r="BH637" s="9"/>
      <c r="BJ637" s="32">
        <f t="shared" si="275"/>
        <v>0</v>
      </c>
      <c r="BK637" s="32">
        <f t="shared" si="276"/>
        <v>1</v>
      </c>
      <c r="BL637" s="32">
        <f t="shared" si="277"/>
        <v>0</v>
      </c>
      <c r="BM637" s="32">
        <f t="shared" si="278"/>
        <v>0</v>
      </c>
      <c r="BN637" s="32">
        <f t="shared" si="279"/>
        <v>1</v>
      </c>
    </row>
    <row r="638" spans="1:66" x14ac:dyDescent="0.2">
      <c r="A638" s="323"/>
      <c r="B638" s="530"/>
      <c r="C638" s="247"/>
      <c r="D638" s="247" t="str">
        <f t="shared" si="269"/>
        <v/>
      </c>
      <c r="E638" s="320" t="str">
        <f t="shared" si="270"/>
        <v>&lt; Error</v>
      </c>
      <c r="F638" s="120">
        <f t="shared" si="252"/>
        <v>0</v>
      </c>
      <c r="G638" s="118">
        <f t="shared" si="253"/>
        <v>626</v>
      </c>
      <c r="H638" s="117"/>
      <c r="I638" s="292"/>
      <c r="J638" s="87"/>
      <c r="K638" s="294"/>
      <c r="L638" s="293"/>
      <c r="M638" s="40"/>
      <c r="N638" s="77"/>
      <c r="O638" s="295"/>
      <c r="P638" s="88"/>
      <c r="Q638" s="88"/>
      <c r="R638" s="104"/>
      <c r="S638" s="730"/>
      <c r="T638" s="88"/>
      <c r="U638" s="88"/>
      <c r="V638" s="88"/>
      <c r="W638" s="89"/>
      <c r="X638" s="87"/>
      <c r="Y638" s="77"/>
      <c r="Z638" s="90"/>
      <c r="AA638" s="96">
        <f t="shared" si="257"/>
        <v>626</v>
      </c>
      <c r="AB638" s="505">
        <f t="shared" si="271"/>
        <v>0</v>
      </c>
      <c r="AC638" s="500">
        <f t="shared" si="258"/>
        <v>0</v>
      </c>
      <c r="AD638" s="159">
        <f t="shared" si="254"/>
        <v>0</v>
      </c>
      <c r="AE638" s="8"/>
      <c r="AF638" s="870" t="str">
        <f t="shared" si="259"/>
        <v xml:space="preserve"> </v>
      </c>
      <c r="AG638" s="32">
        <f t="shared" si="260"/>
        <v>0</v>
      </c>
      <c r="AH638" s="32">
        <f t="shared" si="261"/>
        <v>0</v>
      </c>
      <c r="AR638" s="32">
        <f t="shared" si="262"/>
        <v>0</v>
      </c>
      <c r="AS638" s="32">
        <f t="shared" si="263"/>
        <v>0</v>
      </c>
      <c r="AT638" s="32">
        <f t="shared" si="264"/>
        <v>0</v>
      </c>
      <c r="AU638" s="32">
        <f t="shared" si="265"/>
        <v>0</v>
      </c>
      <c r="AX638" s="254">
        <f t="shared" si="266"/>
        <v>0</v>
      </c>
      <c r="AY638" s="254">
        <f t="shared" si="267"/>
        <v>0</v>
      </c>
      <c r="AZ638" s="32">
        <f t="shared" si="255"/>
        <v>0</v>
      </c>
      <c r="BB638" s="32">
        <f t="shared" si="272"/>
        <v>0</v>
      </c>
      <c r="BC638" s="341">
        <f t="shared" si="273"/>
        <v>0</v>
      </c>
      <c r="BD638" s="95">
        <f t="shared" si="268"/>
        <v>0</v>
      </c>
      <c r="BE638" s="95">
        <f t="shared" si="274"/>
        <v>0</v>
      </c>
      <c r="BF638" s="718">
        <f t="shared" si="256"/>
        <v>0</v>
      </c>
      <c r="BG638" s="79"/>
      <c r="BH638" s="9"/>
      <c r="BJ638" s="32">
        <f t="shared" si="275"/>
        <v>0</v>
      </c>
      <c r="BK638" s="32">
        <f t="shared" si="276"/>
        <v>1</v>
      </c>
      <c r="BL638" s="32">
        <f t="shared" si="277"/>
        <v>0</v>
      </c>
      <c r="BM638" s="32">
        <f t="shared" si="278"/>
        <v>0</v>
      </c>
      <c r="BN638" s="32">
        <f t="shared" si="279"/>
        <v>1</v>
      </c>
    </row>
    <row r="639" spans="1:66" x14ac:dyDescent="0.2">
      <c r="A639" s="323"/>
      <c r="B639" s="530"/>
      <c r="C639" s="247"/>
      <c r="D639" s="247" t="str">
        <f t="shared" si="269"/>
        <v/>
      </c>
      <c r="E639" s="320" t="str">
        <f t="shared" si="270"/>
        <v>&lt; Error</v>
      </c>
      <c r="F639" s="120">
        <f t="shared" si="252"/>
        <v>0</v>
      </c>
      <c r="G639" s="118">
        <f t="shared" si="253"/>
        <v>627</v>
      </c>
      <c r="H639" s="117"/>
      <c r="I639" s="292"/>
      <c r="J639" s="87"/>
      <c r="K639" s="294"/>
      <c r="L639" s="293"/>
      <c r="M639" s="40"/>
      <c r="N639" s="77"/>
      <c r="O639" s="295"/>
      <c r="P639" s="88"/>
      <c r="Q639" s="88"/>
      <c r="R639" s="104"/>
      <c r="S639" s="730"/>
      <c r="T639" s="88"/>
      <c r="U639" s="88"/>
      <c r="V639" s="88"/>
      <c r="W639" s="89"/>
      <c r="X639" s="87"/>
      <c r="Y639" s="77"/>
      <c r="Z639" s="90"/>
      <c r="AA639" s="96">
        <f t="shared" si="257"/>
        <v>627</v>
      </c>
      <c r="AB639" s="505">
        <f t="shared" si="271"/>
        <v>0</v>
      </c>
      <c r="AC639" s="500">
        <f t="shared" si="258"/>
        <v>0</v>
      </c>
      <c r="AD639" s="159">
        <f t="shared" si="254"/>
        <v>0</v>
      </c>
      <c r="AE639" s="8"/>
      <c r="AF639" s="870" t="str">
        <f t="shared" si="259"/>
        <v xml:space="preserve"> </v>
      </c>
      <c r="AG639" s="32">
        <f t="shared" si="260"/>
        <v>0</v>
      </c>
      <c r="AH639" s="32">
        <f t="shared" si="261"/>
        <v>0</v>
      </c>
      <c r="AR639" s="32">
        <f t="shared" si="262"/>
        <v>0</v>
      </c>
      <c r="AS639" s="32">
        <f t="shared" si="263"/>
        <v>0</v>
      </c>
      <c r="AT639" s="32">
        <f t="shared" si="264"/>
        <v>0</v>
      </c>
      <c r="AU639" s="32">
        <f t="shared" si="265"/>
        <v>0</v>
      </c>
      <c r="AX639" s="254">
        <f t="shared" si="266"/>
        <v>0</v>
      </c>
      <c r="AY639" s="254">
        <f t="shared" si="267"/>
        <v>0</v>
      </c>
      <c r="AZ639" s="32">
        <f t="shared" si="255"/>
        <v>0</v>
      </c>
      <c r="BB639" s="32">
        <f t="shared" si="272"/>
        <v>0</v>
      </c>
      <c r="BC639" s="341">
        <f t="shared" si="273"/>
        <v>0</v>
      </c>
      <c r="BD639" s="95">
        <f t="shared" si="268"/>
        <v>0</v>
      </c>
      <c r="BE639" s="95">
        <f t="shared" si="274"/>
        <v>0</v>
      </c>
      <c r="BF639" s="718">
        <f t="shared" si="256"/>
        <v>0</v>
      </c>
      <c r="BG639" s="79"/>
      <c r="BH639" s="9"/>
      <c r="BJ639" s="32">
        <f t="shared" si="275"/>
        <v>0</v>
      </c>
      <c r="BK639" s="32">
        <f t="shared" si="276"/>
        <v>1</v>
      </c>
      <c r="BL639" s="32">
        <f t="shared" si="277"/>
        <v>0</v>
      </c>
      <c r="BM639" s="32">
        <f t="shared" si="278"/>
        <v>0</v>
      </c>
      <c r="BN639" s="32">
        <f t="shared" si="279"/>
        <v>1</v>
      </c>
    </row>
    <row r="640" spans="1:66" x14ac:dyDescent="0.2">
      <c r="A640" s="323"/>
      <c r="B640" s="530"/>
      <c r="C640" s="247"/>
      <c r="D640" s="247" t="str">
        <f t="shared" si="269"/>
        <v/>
      </c>
      <c r="E640" s="320" t="str">
        <f t="shared" si="270"/>
        <v>&lt; Error</v>
      </c>
      <c r="F640" s="120">
        <f t="shared" si="252"/>
        <v>0</v>
      </c>
      <c r="G640" s="118">
        <f t="shared" si="253"/>
        <v>628</v>
      </c>
      <c r="H640" s="117"/>
      <c r="I640" s="292"/>
      <c r="J640" s="87"/>
      <c r="K640" s="294"/>
      <c r="L640" s="293"/>
      <c r="M640" s="40"/>
      <c r="N640" s="77"/>
      <c r="O640" s="295"/>
      <c r="P640" s="88"/>
      <c r="Q640" s="88"/>
      <c r="R640" s="104"/>
      <c r="S640" s="730"/>
      <c r="T640" s="88"/>
      <c r="U640" s="88"/>
      <c r="V640" s="88"/>
      <c r="W640" s="89"/>
      <c r="X640" s="87"/>
      <c r="Y640" s="77"/>
      <c r="Z640" s="90"/>
      <c r="AA640" s="96">
        <f t="shared" si="257"/>
        <v>628</v>
      </c>
      <c r="AB640" s="505">
        <f t="shared" si="271"/>
        <v>0</v>
      </c>
      <c r="AC640" s="500">
        <f t="shared" si="258"/>
        <v>0</v>
      </c>
      <c r="AD640" s="159">
        <f t="shared" si="254"/>
        <v>0</v>
      </c>
      <c r="AE640" s="8"/>
      <c r="AF640" s="870" t="str">
        <f t="shared" si="259"/>
        <v xml:space="preserve"> </v>
      </c>
      <c r="AG640" s="32">
        <f t="shared" si="260"/>
        <v>0</v>
      </c>
      <c r="AH640" s="32">
        <f t="shared" si="261"/>
        <v>0</v>
      </c>
      <c r="AR640" s="32">
        <f t="shared" si="262"/>
        <v>0</v>
      </c>
      <c r="AS640" s="32">
        <f t="shared" si="263"/>
        <v>0</v>
      </c>
      <c r="AT640" s="32">
        <f t="shared" si="264"/>
        <v>0</v>
      </c>
      <c r="AU640" s="32">
        <f t="shared" si="265"/>
        <v>0</v>
      </c>
      <c r="AX640" s="254">
        <f t="shared" si="266"/>
        <v>0</v>
      </c>
      <c r="AY640" s="254">
        <f t="shared" si="267"/>
        <v>0</v>
      </c>
      <c r="AZ640" s="32">
        <f t="shared" si="255"/>
        <v>0</v>
      </c>
      <c r="BB640" s="32">
        <f t="shared" si="272"/>
        <v>0</v>
      </c>
      <c r="BC640" s="341">
        <f t="shared" si="273"/>
        <v>0</v>
      </c>
      <c r="BD640" s="95">
        <f t="shared" si="268"/>
        <v>0</v>
      </c>
      <c r="BE640" s="95">
        <f t="shared" si="274"/>
        <v>0</v>
      </c>
      <c r="BF640" s="718">
        <f t="shared" si="256"/>
        <v>0</v>
      </c>
      <c r="BG640" s="79"/>
      <c r="BH640" s="9"/>
      <c r="BJ640" s="32">
        <f t="shared" si="275"/>
        <v>0</v>
      </c>
      <c r="BK640" s="32">
        <f t="shared" si="276"/>
        <v>1</v>
      </c>
      <c r="BL640" s="32">
        <f t="shared" si="277"/>
        <v>0</v>
      </c>
      <c r="BM640" s="32">
        <f t="shared" si="278"/>
        <v>0</v>
      </c>
      <c r="BN640" s="32">
        <f t="shared" si="279"/>
        <v>1</v>
      </c>
    </row>
    <row r="641" spans="1:66" x14ac:dyDescent="0.2">
      <c r="A641" s="323"/>
      <c r="B641" s="530"/>
      <c r="C641" s="247"/>
      <c r="D641" s="247" t="str">
        <f t="shared" si="269"/>
        <v/>
      </c>
      <c r="E641" s="320" t="str">
        <f t="shared" si="270"/>
        <v>&lt; Error</v>
      </c>
      <c r="F641" s="120">
        <f t="shared" si="252"/>
        <v>0</v>
      </c>
      <c r="G641" s="118">
        <f t="shared" si="253"/>
        <v>629</v>
      </c>
      <c r="H641" s="117"/>
      <c r="I641" s="292"/>
      <c r="J641" s="87"/>
      <c r="K641" s="294"/>
      <c r="L641" s="293"/>
      <c r="M641" s="40"/>
      <c r="N641" s="77"/>
      <c r="O641" s="295"/>
      <c r="P641" s="88"/>
      <c r="Q641" s="88"/>
      <c r="R641" s="104"/>
      <c r="S641" s="730"/>
      <c r="T641" s="88"/>
      <c r="U641" s="88"/>
      <c r="V641" s="88"/>
      <c r="W641" s="89"/>
      <c r="X641" s="87"/>
      <c r="Y641" s="77"/>
      <c r="Z641" s="90"/>
      <c r="AA641" s="96">
        <f t="shared" si="257"/>
        <v>629</v>
      </c>
      <c r="AB641" s="505">
        <f t="shared" si="271"/>
        <v>0</v>
      </c>
      <c r="AC641" s="500">
        <f t="shared" si="258"/>
        <v>0</v>
      </c>
      <c r="AD641" s="159">
        <f t="shared" si="254"/>
        <v>0</v>
      </c>
      <c r="AE641" s="8"/>
      <c r="AF641" s="870" t="str">
        <f t="shared" si="259"/>
        <v xml:space="preserve"> </v>
      </c>
      <c r="AG641" s="32">
        <f t="shared" si="260"/>
        <v>0</v>
      </c>
      <c r="AH641" s="32">
        <f t="shared" si="261"/>
        <v>0</v>
      </c>
      <c r="AR641" s="32">
        <f t="shared" si="262"/>
        <v>0</v>
      </c>
      <c r="AS641" s="32">
        <f t="shared" si="263"/>
        <v>0</v>
      </c>
      <c r="AT641" s="32">
        <f t="shared" si="264"/>
        <v>0</v>
      </c>
      <c r="AU641" s="32">
        <f t="shared" si="265"/>
        <v>0</v>
      </c>
      <c r="AX641" s="254">
        <f t="shared" si="266"/>
        <v>0</v>
      </c>
      <c r="AY641" s="254">
        <f t="shared" si="267"/>
        <v>0</v>
      </c>
      <c r="AZ641" s="32">
        <f t="shared" si="255"/>
        <v>0</v>
      </c>
      <c r="BB641" s="32">
        <f t="shared" si="272"/>
        <v>0</v>
      </c>
      <c r="BC641" s="341">
        <f t="shared" si="273"/>
        <v>0</v>
      </c>
      <c r="BD641" s="95">
        <f t="shared" si="268"/>
        <v>0</v>
      </c>
      <c r="BE641" s="95">
        <f t="shared" si="274"/>
        <v>0</v>
      </c>
      <c r="BF641" s="718">
        <f t="shared" si="256"/>
        <v>0</v>
      </c>
      <c r="BG641" s="79"/>
      <c r="BH641" s="9"/>
      <c r="BJ641" s="32">
        <f t="shared" si="275"/>
        <v>0</v>
      </c>
      <c r="BK641" s="32">
        <f t="shared" si="276"/>
        <v>1</v>
      </c>
      <c r="BL641" s="32">
        <f t="shared" si="277"/>
        <v>0</v>
      </c>
      <c r="BM641" s="32">
        <f t="shared" si="278"/>
        <v>0</v>
      </c>
      <c r="BN641" s="32">
        <f t="shared" si="279"/>
        <v>1</v>
      </c>
    </row>
    <row r="642" spans="1:66" x14ac:dyDescent="0.2">
      <c r="A642" s="323"/>
      <c r="B642" s="530"/>
      <c r="C642" s="247"/>
      <c r="D642" s="247" t="str">
        <f t="shared" si="269"/>
        <v/>
      </c>
      <c r="E642" s="320" t="str">
        <f t="shared" si="270"/>
        <v>&lt; Error</v>
      </c>
      <c r="F642" s="120">
        <f t="shared" si="252"/>
        <v>0</v>
      </c>
      <c r="G642" s="118">
        <f t="shared" si="253"/>
        <v>630</v>
      </c>
      <c r="H642" s="117"/>
      <c r="I642" s="292"/>
      <c r="J642" s="87"/>
      <c r="K642" s="294"/>
      <c r="L642" s="293"/>
      <c r="M642" s="40"/>
      <c r="N642" s="77"/>
      <c r="O642" s="295"/>
      <c r="P642" s="88"/>
      <c r="Q642" s="88"/>
      <c r="R642" s="104"/>
      <c r="S642" s="730"/>
      <c r="T642" s="88"/>
      <c r="U642" s="88"/>
      <c r="V642" s="88"/>
      <c r="W642" s="89"/>
      <c r="X642" s="87"/>
      <c r="Y642" s="77"/>
      <c r="Z642" s="90"/>
      <c r="AA642" s="96">
        <f t="shared" si="257"/>
        <v>630</v>
      </c>
      <c r="AB642" s="505">
        <f t="shared" si="271"/>
        <v>0</v>
      </c>
      <c r="AC642" s="500">
        <f t="shared" si="258"/>
        <v>0</v>
      </c>
      <c r="AD642" s="159">
        <f t="shared" si="254"/>
        <v>0</v>
      </c>
      <c r="AE642" s="8"/>
      <c r="AF642" s="870" t="str">
        <f t="shared" si="259"/>
        <v xml:space="preserve"> </v>
      </c>
      <c r="AG642" s="32">
        <f t="shared" si="260"/>
        <v>0</v>
      </c>
      <c r="AH642" s="32">
        <f t="shared" si="261"/>
        <v>0</v>
      </c>
      <c r="AR642" s="32">
        <f t="shared" si="262"/>
        <v>0</v>
      </c>
      <c r="AS642" s="32">
        <f t="shared" si="263"/>
        <v>0</v>
      </c>
      <c r="AT642" s="32">
        <f t="shared" si="264"/>
        <v>0</v>
      </c>
      <c r="AU642" s="32">
        <f t="shared" si="265"/>
        <v>0</v>
      </c>
      <c r="AX642" s="254">
        <f t="shared" si="266"/>
        <v>0</v>
      </c>
      <c r="AY642" s="254">
        <f t="shared" si="267"/>
        <v>0</v>
      </c>
      <c r="AZ642" s="32">
        <f t="shared" si="255"/>
        <v>0</v>
      </c>
      <c r="BB642" s="32">
        <f t="shared" si="272"/>
        <v>0</v>
      </c>
      <c r="BC642" s="341">
        <f t="shared" si="273"/>
        <v>0</v>
      </c>
      <c r="BD642" s="95">
        <f t="shared" si="268"/>
        <v>0</v>
      </c>
      <c r="BE642" s="95">
        <f t="shared" si="274"/>
        <v>0</v>
      </c>
      <c r="BF642" s="718">
        <f t="shared" si="256"/>
        <v>0</v>
      </c>
      <c r="BG642" s="79"/>
      <c r="BH642" s="9"/>
      <c r="BJ642" s="32">
        <f t="shared" si="275"/>
        <v>0</v>
      </c>
      <c r="BK642" s="32">
        <f t="shared" si="276"/>
        <v>1</v>
      </c>
      <c r="BL642" s="32">
        <f t="shared" si="277"/>
        <v>0</v>
      </c>
      <c r="BM642" s="32">
        <f t="shared" si="278"/>
        <v>0</v>
      </c>
      <c r="BN642" s="32">
        <f t="shared" si="279"/>
        <v>1</v>
      </c>
    </row>
    <row r="643" spans="1:66" x14ac:dyDescent="0.2">
      <c r="A643" s="323"/>
      <c r="B643" s="530"/>
      <c r="C643" s="247"/>
      <c r="D643" s="247" t="str">
        <f t="shared" si="269"/>
        <v/>
      </c>
      <c r="E643" s="320" t="str">
        <f t="shared" si="270"/>
        <v>&lt; Error</v>
      </c>
      <c r="F643" s="120">
        <f t="shared" si="252"/>
        <v>0</v>
      </c>
      <c r="G643" s="118">
        <f t="shared" si="253"/>
        <v>631</v>
      </c>
      <c r="H643" s="117"/>
      <c r="I643" s="292"/>
      <c r="J643" s="87"/>
      <c r="K643" s="294"/>
      <c r="L643" s="293"/>
      <c r="M643" s="40"/>
      <c r="N643" s="77"/>
      <c r="O643" s="295"/>
      <c r="P643" s="88"/>
      <c r="Q643" s="88"/>
      <c r="R643" s="104"/>
      <c r="S643" s="730"/>
      <c r="T643" s="88"/>
      <c r="U643" s="88"/>
      <c r="V643" s="88"/>
      <c r="W643" s="89"/>
      <c r="X643" s="87"/>
      <c r="Y643" s="77"/>
      <c r="Z643" s="90"/>
      <c r="AA643" s="96">
        <f t="shared" si="257"/>
        <v>631</v>
      </c>
      <c r="AB643" s="505">
        <f t="shared" si="271"/>
        <v>0</v>
      </c>
      <c r="AC643" s="500">
        <f t="shared" si="258"/>
        <v>0</v>
      </c>
      <c r="AD643" s="159">
        <f t="shared" si="254"/>
        <v>0</v>
      </c>
      <c r="AE643" s="8"/>
      <c r="AF643" s="870" t="str">
        <f t="shared" si="259"/>
        <v xml:space="preserve"> </v>
      </c>
      <c r="AG643" s="32">
        <f t="shared" si="260"/>
        <v>0</v>
      </c>
      <c r="AH643" s="32">
        <f t="shared" si="261"/>
        <v>0</v>
      </c>
      <c r="AR643" s="32">
        <f t="shared" si="262"/>
        <v>0</v>
      </c>
      <c r="AS643" s="32">
        <f t="shared" si="263"/>
        <v>0</v>
      </c>
      <c r="AT643" s="32">
        <f t="shared" si="264"/>
        <v>0</v>
      </c>
      <c r="AU643" s="32">
        <f t="shared" si="265"/>
        <v>0</v>
      </c>
      <c r="AX643" s="254">
        <f t="shared" si="266"/>
        <v>0</v>
      </c>
      <c r="AY643" s="254">
        <f t="shared" si="267"/>
        <v>0</v>
      </c>
      <c r="AZ643" s="32">
        <f t="shared" si="255"/>
        <v>0</v>
      </c>
      <c r="BB643" s="32">
        <f t="shared" si="272"/>
        <v>0</v>
      </c>
      <c r="BC643" s="341">
        <f t="shared" si="273"/>
        <v>0</v>
      </c>
      <c r="BD643" s="95">
        <f t="shared" si="268"/>
        <v>0</v>
      </c>
      <c r="BE643" s="95">
        <f t="shared" si="274"/>
        <v>0</v>
      </c>
      <c r="BF643" s="718">
        <f t="shared" si="256"/>
        <v>0</v>
      </c>
      <c r="BG643" s="79"/>
      <c r="BH643" s="9"/>
      <c r="BJ643" s="32">
        <f t="shared" si="275"/>
        <v>0</v>
      </c>
      <c r="BK643" s="32">
        <f t="shared" si="276"/>
        <v>1</v>
      </c>
      <c r="BL643" s="32">
        <f t="shared" si="277"/>
        <v>0</v>
      </c>
      <c r="BM643" s="32">
        <f t="shared" si="278"/>
        <v>0</v>
      </c>
      <c r="BN643" s="32">
        <f t="shared" si="279"/>
        <v>1</v>
      </c>
    </row>
    <row r="644" spans="1:66" x14ac:dyDescent="0.2">
      <c r="A644" s="323"/>
      <c r="B644" s="530"/>
      <c r="C644" s="247"/>
      <c r="D644" s="247" t="str">
        <f t="shared" si="269"/>
        <v/>
      </c>
      <c r="E644" s="320" t="str">
        <f t="shared" si="270"/>
        <v>&lt; Error</v>
      </c>
      <c r="F644" s="120">
        <f t="shared" si="252"/>
        <v>0</v>
      </c>
      <c r="G644" s="118">
        <f t="shared" si="253"/>
        <v>632</v>
      </c>
      <c r="H644" s="117"/>
      <c r="I644" s="292"/>
      <c r="J644" s="87"/>
      <c r="K644" s="294"/>
      <c r="L644" s="293"/>
      <c r="M644" s="40"/>
      <c r="N644" s="77"/>
      <c r="O644" s="295"/>
      <c r="P644" s="88"/>
      <c r="Q644" s="88"/>
      <c r="R644" s="104"/>
      <c r="S644" s="730"/>
      <c r="T644" s="88"/>
      <c r="U644" s="88"/>
      <c r="V644" s="88"/>
      <c r="W644" s="89"/>
      <c r="X644" s="87"/>
      <c r="Y644" s="77"/>
      <c r="Z644" s="90"/>
      <c r="AA644" s="96">
        <f t="shared" si="257"/>
        <v>632</v>
      </c>
      <c r="AB644" s="505">
        <f t="shared" si="271"/>
        <v>0</v>
      </c>
      <c r="AC644" s="500">
        <f t="shared" si="258"/>
        <v>0</v>
      </c>
      <c r="AD644" s="159">
        <f t="shared" si="254"/>
        <v>0</v>
      </c>
      <c r="AE644" s="8"/>
      <c r="AF644" s="870" t="str">
        <f t="shared" si="259"/>
        <v xml:space="preserve"> </v>
      </c>
      <c r="AG644" s="32">
        <f t="shared" si="260"/>
        <v>0</v>
      </c>
      <c r="AH644" s="32">
        <f t="shared" si="261"/>
        <v>0</v>
      </c>
      <c r="AR644" s="32">
        <f t="shared" si="262"/>
        <v>0</v>
      </c>
      <c r="AS644" s="32">
        <f t="shared" si="263"/>
        <v>0</v>
      </c>
      <c r="AT644" s="32">
        <f t="shared" si="264"/>
        <v>0</v>
      </c>
      <c r="AU644" s="32">
        <f t="shared" si="265"/>
        <v>0</v>
      </c>
      <c r="AX644" s="254">
        <f t="shared" si="266"/>
        <v>0</v>
      </c>
      <c r="AY644" s="254">
        <f t="shared" si="267"/>
        <v>0</v>
      </c>
      <c r="AZ644" s="32">
        <f t="shared" si="255"/>
        <v>0</v>
      </c>
      <c r="BB644" s="32">
        <f t="shared" si="272"/>
        <v>0</v>
      </c>
      <c r="BC644" s="341">
        <f t="shared" si="273"/>
        <v>0</v>
      </c>
      <c r="BD644" s="95">
        <f t="shared" si="268"/>
        <v>0</v>
      </c>
      <c r="BE644" s="95">
        <f t="shared" si="274"/>
        <v>0</v>
      </c>
      <c r="BF644" s="718">
        <f t="shared" si="256"/>
        <v>0</v>
      </c>
      <c r="BG644" s="79"/>
      <c r="BH644" s="9"/>
      <c r="BJ644" s="32">
        <f t="shared" si="275"/>
        <v>0</v>
      </c>
      <c r="BK644" s="32">
        <f t="shared" si="276"/>
        <v>1</v>
      </c>
      <c r="BL644" s="32">
        <f t="shared" si="277"/>
        <v>0</v>
      </c>
      <c r="BM644" s="32">
        <f t="shared" si="278"/>
        <v>0</v>
      </c>
      <c r="BN644" s="32">
        <f t="shared" si="279"/>
        <v>1</v>
      </c>
    </row>
    <row r="645" spans="1:66" x14ac:dyDescent="0.2">
      <c r="A645" s="323"/>
      <c r="B645" s="530"/>
      <c r="C645" s="247"/>
      <c r="D645" s="247" t="str">
        <f t="shared" si="269"/>
        <v/>
      </c>
      <c r="E645" s="320" t="str">
        <f t="shared" si="270"/>
        <v>&lt; Error</v>
      </c>
      <c r="F645" s="120">
        <f t="shared" si="252"/>
        <v>0</v>
      </c>
      <c r="G645" s="118">
        <f t="shared" si="253"/>
        <v>633</v>
      </c>
      <c r="H645" s="117"/>
      <c r="I645" s="292"/>
      <c r="J645" s="87"/>
      <c r="K645" s="294"/>
      <c r="L645" s="293"/>
      <c r="M645" s="40"/>
      <c r="N645" s="77"/>
      <c r="O645" s="295"/>
      <c r="P645" s="88"/>
      <c r="Q645" s="88"/>
      <c r="R645" s="104"/>
      <c r="S645" s="730"/>
      <c r="T645" s="88"/>
      <c r="U645" s="88"/>
      <c r="V645" s="88"/>
      <c r="W645" s="89"/>
      <c r="X645" s="87"/>
      <c r="Y645" s="77"/>
      <c r="Z645" s="90"/>
      <c r="AA645" s="96">
        <f t="shared" si="257"/>
        <v>633</v>
      </c>
      <c r="AB645" s="505">
        <f t="shared" si="271"/>
        <v>0</v>
      </c>
      <c r="AC645" s="500">
        <f t="shared" si="258"/>
        <v>0</v>
      </c>
      <c r="AD645" s="159">
        <f t="shared" si="254"/>
        <v>0</v>
      </c>
      <c r="AE645" s="8"/>
      <c r="AF645" s="870" t="str">
        <f t="shared" si="259"/>
        <v xml:space="preserve"> </v>
      </c>
      <c r="AG645" s="32">
        <f t="shared" si="260"/>
        <v>0</v>
      </c>
      <c r="AH645" s="32">
        <f t="shared" si="261"/>
        <v>0</v>
      </c>
      <c r="AR645" s="32">
        <f t="shared" si="262"/>
        <v>0</v>
      </c>
      <c r="AS645" s="32">
        <f t="shared" si="263"/>
        <v>0</v>
      </c>
      <c r="AT645" s="32">
        <f t="shared" si="264"/>
        <v>0</v>
      </c>
      <c r="AU645" s="32">
        <f t="shared" si="265"/>
        <v>0</v>
      </c>
      <c r="AX645" s="254">
        <f t="shared" si="266"/>
        <v>0</v>
      </c>
      <c r="AY645" s="254">
        <f t="shared" si="267"/>
        <v>0</v>
      </c>
      <c r="AZ645" s="32">
        <f t="shared" si="255"/>
        <v>0</v>
      </c>
      <c r="BB645" s="32">
        <f t="shared" si="272"/>
        <v>0</v>
      </c>
      <c r="BC645" s="341">
        <f t="shared" si="273"/>
        <v>0</v>
      </c>
      <c r="BD645" s="95">
        <f t="shared" si="268"/>
        <v>0</v>
      </c>
      <c r="BE645" s="95">
        <f t="shared" si="274"/>
        <v>0</v>
      </c>
      <c r="BF645" s="718">
        <f t="shared" si="256"/>
        <v>0</v>
      </c>
      <c r="BG645" s="79"/>
      <c r="BH645" s="9"/>
      <c r="BJ645" s="32">
        <f t="shared" si="275"/>
        <v>0</v>
      </c>
      <c r="BK645" s="32">
        <f t="shared" si="276"/>
        <v>1</v>
      </c>
      <c r="BL645" s="32">
        <f t="shared" si="277"/>
        <v>0</v>
      </c>
      <c r="BM645" s="32">
        <f t="shared" si="278"/>
        <v>0</v>
      </c>
      <c r="BN645" s="32">
        <f t="shared" si="279"/>
        <v>1</v>
      </c>
    </row>
    <row r="646" spans="1:66" x14ac:dyDescent="0.2">
      <c r="A646" s="323"/>
      <c r="B646" s="530"/>
      <c r="C646" s="247"/>
      <c r="D646" s="247" t="str">
        <f t="shared" si="269"/>
        <v/>
      </c>
      <c r="E646" s="320" t="str">
        <f t="shared" si="270"/>
        <v>&lt; Error</v>
      </c>
      <c r="F646" s="120">
        <f t="shared" si="252"/>
        <v>0</v>
      </c>
      <c r="G646" s="118">
        <f t="shared" si="253"/>
        <v>634</v>
      </c>
      <c r="H646" s="117"/>
      <c r="I646" s="292"/>
      <c r="J646" s="87"/>
      <c r="K646" s="294"/>
      <c r="L646" s="293"/>
      <c r="M646" s="40"/>
      <c r="N646" s="77"/>
      <c r="O646" s="295"/>
      <c r="P646" s="88"/>
      <c r="Q646" s="88"/>
      <c r="R646" s="104"/>
      <c r="S646" s="730"/>
      <c r="T646" s="88"/>
      <c r="U646" s="88"/>
      <c r="V646" s="88"/>
      <c r="W646" s="89"/>
      <c r="X646" s="87"/>
      <c r="Y646" s="77"/>
      <c r="Z646" s="90"/>
      <c r="AA646" s="96">
        <f t="shared" si="257"/>
        <v>634</v>
      </c>
      <c r="AB646" s="505">
        <f t="shared" si="271"/>
        <v>0</v>
      </c>
      <c r="AC646" s="500">
        <f t="shared" si="258"/>
        <v>0</v>
      </c>
      <c r="AD646" s="159">
        <f t="shared" si="254"/>
        <v>0</v>
      </c>
      <c r="AE646" s="8"/>
      <c r="AF646" s="870" t="str">
        <f t="shared" si="259"/>
        <v xml:space="preserve"> </v>
      </c>
      <c r="AG646" s="32">
        <f t="shared" si="260"/>
        <v>0</v>
      </c>
      <c r="AH646" s="32">
        <f t="shared" si="261"/>
        <v>0</v>
      </c>
      <c r="AR646" s="32">
        <f t="shared" si="262"/>
        <v>0</v>
      </c>
      <c r="AS646" s="32">
        <f t="shared" si="263"/>
        <v>0</v>
      </c>
      <c r="AT646" s="32">
        <f t="shared" si="264"/>
        <v>0</v>
      </c>
      <c r="AU646" s="32">
        <f t="shared" si="265"/>
        <v>0</v>
      </c>
      <c r="AX646" s="254">
        <f t="shared" si="266"/>
        <v>0</v>
      </c>
      <c r="AY646" s="254">
        <f t="shared" si="267"/>
        <v>0</v>
      </c>
      <c r="AZ646" s="32">
        <f t="shared" si="255"/>
        <v>0</v>
      </c>
      <c r="BB646" s="32">
        <f t="shared" si="272"/>
        <v>0</v>
      </c>
      <c r="BC646" s="341">
        <f t="shared" si="273"/>
        <v>0</v>
      </c>
      <c r="BD646" s="95">
        <f t="shared" si="268"/>
        <v>0</v>
      </c>
      <c r="BE646" s="95">
        <f t="shared" si="274"/>
        <v>0</v>
      </c>
      <c r="BF646" s="718">
        <f t="shared" si="256"/>
        <v>0</v>
      </c>
      <c r="BG646" s="79"/>
      <c r="BH646" s="9"/>
      <c r="BJ646" s="32">
        <f t="shared" si="275"/>
        <v>0</v>
      </c>
      <c r="BK646" s="32">
        <f t="shared" si="276"/>
        <v>1</v>
      </c>
      <c r="BL646" s="32">
        <f t="shared" si="277"/>
        <v>0</v>
      </c>
      <c r="BM646" s="32">
        <f t="shared" si="278"/>
        <v>0</v>
      </c>
      <c r="BN646" s="32">
        <f t="shared" si="279"/>
        <v>1</v>
      </c>
    </row>
    <row r="647" spans="1:66" x14ac:dyDescent="0.2">
      <c r="A647" s="323"/>
      <c r="B647" s="530"/>
      <c r="C647" s="247"/>
      <c r="D647" s="247" t="str">
        <f t="shared" si="269"/>
        <v/>
      </c>
      <c r="E647" s="320" t="str">
        <f t="shared" si="270"/>
        <v>&lt; Error</v>
      </c>
      <c r="F647" s="120">
        <f t="shared" si="252"/>
        <v>0</v>
      </c>
      <c r="G647" s="118">
        <f t="shared" si="253"/>
        <v>635</v>
      </c>
      <c r="H647" s="117"/>
      <c r="I647" s="292"/>
      <c r="J647" s="87"/>
      <c r="K647" s="294"/>
      <c r="L647" s="293"/>
      <c r="M647" s="40"/>
      <c r="N647" s="77"/>
      <c r="O647" s="295"/>
      <c r="P647" s="88"/>
      <c r="Q647" s="88"/>
      <c r="R647" s="104"/>
      <c r="S647" s="730"/>
      <c r="T647" s="88"/>
      <c r="U647" s="88"/>
      <c r="V647" s="88"/>
      <c r="W647" s="89"/>
      <c r="X647" s="87"/>
      <c r="Y647" s="77"/>
      <c r="Z647" s="90"/>
      <c r="AA647" s="96">
        <f t="shared" si="257"/>
        <v>635</v>
      </c>
      <c r="AB647" s="505">
        <f t="shared" si="271"/>
        <v>0</v>
      </c>
      <c r="AC647" s="500">
        <f t="shared" si="258"/>
        <v>0</v>
      </c>
      <c r="AD647" s="159">
        <f t="shared" si="254"/>
        <v>0</v>
      </c>
      <c r="AE647" s="8"/>
      <c r="AF647" s="870" t="str">
        <f t="shared" si="259"/>
        <v xml:space="preserve"> </v>
      </c>
      <c r="AG647" s="32">
        <f t="shared" si="260"/>
        <v>0</v>
      </c>
      <c r="AH647" s="32">
        <f t="shared" si="261"/>
        <v>0</v>
      </c>
      <c r="AR647" s="32">
        <f t="shared" si="262"/>
        <v>0</v>
      </c>
      <c r="AS647" s="32">
        <f t="shared" si="263"/>
        <v>0</v>
      </c>
      <c r="AT647" s="32">
        <f t="shared" si="264"/>
        <v>0</v>
      </c>
      <c r="AU647" s="32">
        <f t="shared" si="265"/>
        <v>0</v>
      </c>
      <c r="AX647" s="254">
        <f t="shared" si="266"/>
        <v>0</v>
      </c>
      <c r="AY647" s="254">
        <f t="shared" si="267"/>
        <v>0</v>
      </c>
      <c r="AZ647" s="32">
        <f t="shared" si="255"/>
        <v>0</v>
      </c>
      <c r="BB647" s="32">
        <f t="shared" si="272"/>
        <v>0</v>
      </c>
      <c r="BC647" s="341">
        <f t="shared" si="273"/>
        <v>0</v>
      </c>
      <c r="BD647" s="95">
        <f t="shared" si="268"/>
        <v>0</v>
      </c>
      <c r="BE647" s="95">
        <f t="shared" si="274"/>
        <v>0</v>
      </c>
      <c r="BF647" s="718">
        <f t="shared" si="256"/>
        <v>0</v>
      </c>
      <c r="BG647" s="79"/>
      <c r="BH647" s="9"/>
      <c r="BJ647" s="32">
        <f t="shared" si="275"/>
        <v>0</v>
      </c>
      <c r="BK647" s="32">
        <f t="shared" si="276"/>
        <v>1</v>
      </c>
      <c r="BL647" s="32">
        <f t="shared" si="277"/>
        <v>0</v>
      </c>
      <c r="BM647" s="32">
        <f t="shared" si="278"/>
        <v>0</v>
      </c>
      <c r="BN647" s="32">
        <f t="shared" si="279"/>
        <v>1</v>
      </c>
    </row>
    <row r="648" spans="1:66" x14ac:dyDescent="0.2">
      <c r="A648" s="323"/>
      <c r="B648" s="530"/>
      <c r="C648" s="247"/>
      <c r="D648" s="247" t="str">
        <f t="shared" si="269"/>
        <v/>
      </c>
      <c r="E648" s="320" t="str">
        <f t="shared" si="270"/>
        <v>&lt; Error</v>
      </c>
      <c r="F648" s="120">
        <f t="shared" si="252"/>
        <v>0</v>
      </c>
      <c r="G648" s="118">
        <f t="shared" si="253"/>
        <v>636</v>
      </c>
      <c r="H648" s="117"/>
      <c r="I648" s="292"/>
      <c r="J648" s="87"/>
      <c r="K648" s="294"/>
      <c r="L648" s="293"/>
      <c r="M648" s="40"/>
      <c r="N648" s="77"/>
      <c r="O648" s="295"/>
      <c r="P648" s="88"/>
      <c r="Q648" s="88"/>
      <c r="R648" s="104"/>
      <c r="S648" s="730"/>
      <c r="T648" s="88"/>
      <c r="U648" s="88"/>
      <c r="V648" s="88"/>
      <c r="W648" s="89"/>
      <c r="X648" s="87"/>
      <c r="Y648" s="77"/>
      <c r="Z648" s="90"/>
      <c r="AA648" s="96">
        <f t="shared" si="257"/>
        <v>636</v>
      </c>
      <c r="AB648" s="505">
        <f t="shared" si="271"/>
        <v>0</v>
      </c>
      <c r="AC648" s="500">
        <f t="shared" si="258"/>
        <v>0</v>
      </c>
      <c r="AD648" s="159">
        <f t="shared" si="254"/>
        <v>0</v>
      </c>
      <c r="AE648" s="8"/>
      <c r="AF648" s="870" t="str">
        <f t="shared" si="259"/>
        <v xml:space="preserve"> </v>
      </c>
      <c r="AG648" s="32">
        <f t="shared" si="260"/>
        <v>0</v>
      </c>
      <c r="AH648" s="32">
        <f t="shared" si="261"/>
        <v>0</v>
      </c>
      <c r="AR648" s="32">
        <f t="shared" si="262"/>
        <v>0</v>
      </c>
      <c r="AS648" s="32">
        <f t="shared" si="263"/>
        <v>0</v>
      </c>
      <c r="AT648" s="32">
        <f t="shared" si="264"/>
        <v>0</v>
      </c>
      <c r="AU648" s="32">
        <f t="shared" si="265"/>
        <v>0</v>
      </c>
      <c r="AX648" s="254">
        <f t="shared" si="266"/>
        <v>0</v>
      </c>
      <c r="AY648" s="254">
        <f t="shared" si="267"/>
        <v>0</v>
      </c>
      <c r="AZ648" s="32">
        <f t="shared" si="255"/>
        <v>0</v>
      </c>
      <c r="BB648" s="32">
        <f t="shared" si="272"/>
        <v>0</v>
      </c>
      <c r="BC648" s="341">
        <f t="shared" si="273"/>
        <v>0</v>
      </c>
      <c r="BD648" s="95">
        <f t="shared" si="268"/>
        <v>0</v>
      </c>
      <c r="BE648" s="95">
        <f t="shared" si="274"/>
        <v>0</v>
      </c>
      <c r="BF648" s="718">
        <f t="shared" si="256"/>
        <v>0</v>
      </c>
      <c r="BG648" s="79"/>
      <c r="BH648" s="9"/>
      <c r="BJ648" s="32">
        <f t="shared" si="275"/>
        <v>0</v>
      </c>
      <c r="BK648" s="32">
        <f t="shared" si="276"/>
        <v>1</v>
      </c>
      <c r="BL648" s="32">
        <f t="shared" si="277"/>
        <v>0</v>
      </c>
      <c r="BM648" s="32">
        <f t="shared" si="278"/>
        <v>0</v>
      </c>
      <c r="BN648" s="32">
        <f t="shared" si="279"/>
        <v>1</v>
      </c>
    </row>
    <row r="649" spans="1:66" x14ac:dyDescent="0.2">
      <c r="A649" s="323"/>
      <c r="B649" s="530"/>
      <c r="C649" s="247"/>
      <c r="D649" s="247" t="str">
        <f t="shared" si="269"/>
        <v/>
      </c>
      <c r="E649" s="320" t="str">
        <f t="shared" si="270"/>
        <v>&lt; Error</v>
      </c>
      <c r="F649" s="120">
        <f t="shared" si="252"/>
        <v>0</v>
      </c>
      <c r="G649" s="118">
        <f t="shared" si="253"/>
        <v>637</v>
      </c>
      <c r="H649" s="117"/>
      <c r="I649" s="292"/>
      <c r="J649" s="87"/>
      <c r="K649" s="294"/>
      <c r="L649" s="293"/>
      <c r="M649" s="40"/>
      <c r="N649" s="77"/>
      <c r="O649" s="295"/>
      <c r="P649" s="88"/>
      <c r="Q649" s="88"/>
      <c r="R649" s="104"/>
      <c r="S649" s="730"/>
      <c r="T649" s="88"/>
      <c r="U649" s="88"/>
      <c r="V649" s="88"/>
      <c r="W649" s="89"/>
      <c r="X649" s="87"/>
      <c r="Y649" s="77"/>
      <c r="Z649" s="90"/>
      <c r="AA649" s="96">
        <f t="shared" si="257"/>
        <v>637</v>
      </c>
      <c r="AB649" s="505">
        <f t="shared" si="271"/>
        <v>0</v>
      </c>
      <c r="AC649" s="500">
        <f t="shared" si="258"/>
        <v>0</v>
      </c>
      <c r="AD649" s="159">
        <f t="shared" si="254"/>
        <v>0</v>
      </c>
      <c r="AE649" s="8"/>
      <c r="AF649" s="870" t="str">
        <f t="shared" si="259"/>
        <v xml:space="preserve"> </v>
      </c>
      <c r="AG649" s="32">
        <f t="shared" si="260"/>
        <v>0</v>
      </c>
      <c r="AH649" s="32">
        <f t="shared" si="261"/>
        <v>0</v>
      </c>
      <c r="AR649" s="32">
        <f t="shared" si="262"/>
        <v>0</v>
      </c>
      <c r="AS649" s="32">
        <f t="shared" si="263"/>
        <v>0</v>
      </c>
      <c r="AT649" s="32">
        <f t="shared" si="264"/>
        <v>0</v>
      </c>
      <c r="AU649" s="32">
        <f t="shared" si="265"/>
        <v>0</v>
      </c>
      <c r="AX649" s="254">
        <f t="shared" si="266"/>
        <v>0</v>
      </c>
      <c r="AY649" s="254">
        <f t="shared" si="267"/>
        <v>0</v>
      </c>
      <c r="AZ649" s="32">
        <f t="shared" si="255"/>
        <v>0</v>
      </c>
      <c r="BB649" s="32">
        <f t="shared" si="272"/>
        <v>0</v>
      </c>
      <c r="BC649" s="341">
        <f t="shared" si="273"/>
        <v>0</v>
      </c>
      <c r="BD649" s="95">
        <f t="shared" si="268"/>
        <v>0</v>
      </c>
      <c r="BE649" s="95">
        <f t="shared" si="274"/>
        <v>0</v>
      </c>
      <c r="BF649" s="718">
        <f t="shared" si="256"/>
        <v>0</v>
      </c>
      <c r="BG649" s="79"/>
      <c r="BH649" s="9"/>
      <c r="BJ649" s="32">
        <f t="shared" si="275"/>
        <v>0</v>
      </c>
      <c r="BK649" s="32">
        <f t="shared" si="276"/>
        <v>1</v>
      </c>
      <c r="BL649" s="32">
        <f t="shared" si="277"/>
        <v>0</v>
      </c>
      <c r="BM649" s="32">
        <f t="shared" si="278"/>
        <v>0</v>
      </c>
      <c r="BN649" s="32">
        <f t="shared" si="279"/>
        <v>1</v>
      </c>
    </row>
    <row r="650" spans="1:66" x14ac:dyDescent="0.2">
      <c r="A650" s="323"/>
      <c r="B650" s="530"/>
      <c r="C650" s="247"/>
      <c r="D650" s="247" t="str">
        <f t="shared" si="269"/>
        <v/>
      </c>
      <c r="E650" s="320" t="str">
        <f t="shared" si="270"/>
        <v>&lt; Error</v>
      </c>
      <c r="F650" s="120">
        <f t="shared" si="252"/>
        <v>0</v>
      </c>
      <c r="G650" s="118">
        <f t="shared" si="253"/>
        <v>638</v>
      </c>
      <c r="H650" s="117"/>
      <c r="I650" s="292"/>
      <c r="J650" s="87"/>
      <c r="K650" s="294"/>
      <c r="L650" s="293"/>
      <c r="M650" s="40"/>
      <c r="N650" s="77"/>
      <c r="O650" s="295"/>
      <c r="P650" s="88"/>
      <c r="Q650" s="88"/>
      <c r="R650" s="104"/>
      <c r="S650" s="730"/>
      <c r="T650" s="88"/>
      <c r="U650" s="88"/>
      <c r="V650" s="88"/>
      <c r="W650" s="89"/>
      <c r="X650" s="87"/>
      <c r="Y650" s="77"/>
      <c r="Z650" s="90"/>
      <c r="AA650" s="96">
        <f t="shared" si="257"/>
        <v>638</v>
      </c>
      <c r="AB650" s="505">
        <f t="shared" si="271"/>
        <v>0</v>
      </c>
      <c r="AC650" s="500">
        <f t="shared" si="258"/>
        <v>0</v>
      </c>
      <c r="AD650" s="159">
        <f t="shared" si="254"/>
        <v>0</v>
      </c>
      <c r="AE650" s="8"/>
      <c r="AF650" s="870" t="str">
        <f t="shared" si="259"/>
        <v xml:space="preserve"> </v>
      </c>
      <c r="AG650" s="32">
        <f t="shared" si="260"/>
        <v>0</v>
      </c>
      <c r="AH650" s="32">
        <f t="shared" si="261"/>
        <v>0</v>
      </c>
      <c r="AR650" s="32">
        <f t="shared" si="262"/>
        <v>0</v>
      </c>
      <c r="AS650" s="32">
        <f t="shared" si="263"/>
        <v>0</v>
      </c>
      <c r="AT650" s="32">
        <f t="shared" si="264"/>
        <v>0</v>
      </c>
      <c r="AU650" s="32">
        <f t="shared" si="265"/>
        <v>0</v>
      </c>
      <c r="AX650" s="254">
        <f t="shared" si="266"/>
        <v>0</v>
      </c>
      <c r="AY650" s="254">
        <f t="shared" si="267"/>
        <v>0</v>
      </c>
      <c r="AZ650" s="32">
        <f t="shared" si="255"/>
        <v>0</v>
      </c>
      <c r="BB650" s="32">
        <f t="shared" si="272"/>
        <v>0</v>
      </c>
      <c r="BC650" s="341">
        <f t="shared" si="273"/>
        <v>0</v>
      </c>
      <c r="BD650" s="95">
        <f t="shared" si="268"/>
        <v>0</v>
      </c>
      <c r="BE650" s="95">
        <f t="shared" si="274"/>
        <v>0</v>
      </c>
      <c r="BF650" s="718">
        <f t="shared" si="256"/>
        <v>0</v>
      </c>
      <c r="BG650" s="79"/>
      <c r="BH650" s="9"/>
      <c r="BJ650" s="32">
        <f t="shared" si="275"/>
        <v>0</v>
      </c>
      <c r="BK650" s="32">
        <f t="shared" si="276"/>
        <v>1</v>
      </c>
      <c r="BL650" s="32">
        <f t="shared" si="277"/>
        <v>0</v>
      </c>
      <c r="BM650" s="32">
        <f t="shared" si="278"/>
        <v>0</v>
      </c>
      <c r="BN650" s="32">
        <f t="shared" si="279"/>
        <v>1</v>
      </c>
    </row>
    <row r="651" spans="1:66" x14ac:dyDescent="0.2">
      <c r="A651" s="323"/>
      <c r="B651" s="530"/>
      <c r="C651" s="247"/>
      <c r="D651" s="247" t="str">
        <f t="shared" si="269"/>
        <v/>
      </c>
      <c r="E651" s="320" t="str">
        <f t="shared" si="270"/>
        <v>&lt; Error</v>
      </c>
      <c r="F651" s="120">
        <f t="shared" si="252"/>
        <v>0</v>
      </c>
      <c r="G651" s="118">
        <f t="shared" si="253"/>
        <v>639</v>
      </c>
      <c r="H651" s="117"/>
      <c r="I651" s="292"/>
      <c r="J651" s="87"/>
      <c r="K651" s="294"/>
      <c r="L651" s="293"/>
      <c r="M651" s="40"/>
      <c r="N651" s="77"/>
      <c r="O651" s="295"/>
      <c r="P651" s="88"/>
      <c r="Q651" s="88"/>
      <c r="R651" s="104"/>
      <c r="S651" s="730"/>
      <c r="T651" s="88"/>
      <c r="U651" s="88"/>
      <c r="V651" s="88"/>
      <c r="W651" s="89"/>
      <c r="X651" s="87"/>
      <c r="Y651" s="77"/>
      <c r="Z651" s="90"/>
      <c r="AA651" s="96">
        <f t="shared" si="257"/>
        <v>639</v>
      </c>
      <c r="AB651" s="505">
        <f t="shared" si="271"/>
        <v>0</v>
      </c>
      <c r="AC651" s="500">
        <f t="shared" si="258"/>
        <v>0</v>
      </c>
      <c r="AD651" s="159">
        <f t="shared" si="254"/>
        <v>0</v>
      </c>
      <c r="AE651" s="8"/>
      <c r="AF651" s="870" t="str">
        <f t="shared" si="259"/>
        <v xml:space="preserve"> </v>
      </c>
      <c r="AG651" s="32">
        <f t="shared" si="260"/>
        <v>0</v>
      </c>
      <c r="AH651" s="32">
        <f t="shared" si="261"/>
        <v>0</v>
      </c>
      <c r="AR651" s="32">
        <f t="shared" si="262"/>
        <v>0</v>
      </c>
      <c r="AS651" s="32">
        <f t="shared" si="263"/>
        <v>0</v>
      </c>
      <c r="AT651" s="32">
        <f t="shared" si="264"/>
        <v>0</v>
      </c>
      <c r="AU651" s="32">
        <f t="shared" si="265"/>
        <v>0</v>
      </c>
      <c r="AX651" s="254">
        <f t="shared" si="266"/>
        <v>0</v>
      </c>
      <c r="AY651" s="254">
        <f t="shared" si="267"/>
        <v>0</v>
      </c>
      <c r="AZ651" s="32">
        <f t="shared" si="255"/>
        <v>0</v>
      </c>
      <c r="BB651" s="32">
        <f t="shared" si="272"/>
        <v>0</v>
      </c>
      <c r="BC651" s="341">
        <f t="shared" si="273"/>
        <v>0</v>
      </c>
      <c r="BD651" s="95">
        <f t="shared" si="268"/>
        <v>0</v>
      </c>
      <c r="BE651" s="95">
        <f t="shared" si="274"/>
        <v>0</v>
      </c>
      <c r="BF651" s="718">
        <f t="shared" si="256"/>
        <v>0</v>
      </c>
      <c r="BG651" s="79"/>
      <c r="BH651" s="9"/>
      <c r="BJ651" s="32">
        <f t="shared" si="275"/>
        <v>0</v>
      </c>
      <c r="BK651" s="32">
        <f t="shared" si="276"/>
        <v>1</v>
      </c>
      <c r="BL651" s="32">
        <f t="shared" si="277"/>
        <v>0</v>
      </c>
      <c r="BM651" s="32">
        <f t="shared" si="278"/>
        <v>0</v>
      </c>
      <c r="BN651" s="32">
        <f t="shared" si="279"/>
        <v>1</v>
      </c>
    </row>
    <row r="652" spans="1:66" x14ac:dyDescent="0.2">
      <c r="A652" s="323"/>
      <c r="B652" s="530"/>
      <c r="C652" s="247"/>
      <c r="D652" s="247" t="str">
        <f t="shared" si="269"/>
        <v/>
      </c>
      <c r="E652" s="320" t="str">
        <f t="shared" si="270"/>
        <v>&lt; Error</v>
      </c>
      <c r="F652" s="120">
        <f t="shared" si="252"/>
        <v>0</v>
      </c>
      <c r="G652" s="118">
        <f t="shared" si="253"/>
        <v>640</v>
      </c>
      <c r="H652" s="117"/>
      <c r="I652" s="292"/>
      <c r="J652" s="87"/>
      <c r="K652" s="294"/>
      <c r="L652" s="293"/>
      <c r="M652" s="40"/>
      <c r="N652" s="77"/>
      <c r="O652" s="295"/>
      <c r="P652" s="88"/>
      <c r="Q652" s="88"/>
      <c r="R652" s="104"/>
      <c r="S652" s="730"/>
      <c r="T652" s="88"/>
      <c r="U652" s="88"/>
      <c r="V652" s="88"/>
      <c r="W652" s="89"/>
      <c r="X652" s="87"/>
      <c r="Y652" s="77"/>
      <c r="Z652" s="90"/>
      <c r="AA652" s="96">
        <f t="shared" si="257"/>
        <v>640</v>
      </c>
      <c r="AB652" s="505">
        <f t="shared" si="271"/>
        <v>0</v>
      </c>
      <c r="AC652" s="500">
        <f t="shared" si="258"/>
        <v>0</v>
      </c>
      <c r="AD652" s="159">
        <f t="shared" si="254"/>
        <v>0</v>
      </c>
      <c r="AE652" s="8"/>
      <c r="AF652" s="870" t="str">
        <f t="shared" si="259"/>
        <v xml:space="preserve"> </v>
      </c>
      <c r="AG652" s="32">
        <f t="shared" si="260"/>
        <v>0</v>
      </c>
      <c r="AH652" s="32">
        <f t="shared" si="261"/>
        <v>0</v>
      </c>
      <c r="AR652" s="32">
        <f t="shared" si="262"/>
        <v>0</v>
      </c>
      <c r="AS652" s="32">
        <f t="shared" si="263"/>
        <v>0</v>
      </c>
      <c r="AT652" s="32">
        <f t="shared" si="264"/>
        <v>0</v>
      </c>
      <c r="AU652" s="32">
        <f t="shared" si="265"/>
        <v>0</v>
      </c>
      <c r="AX652" s="254">
        <f t="shared" si="266"/>
        <v>0</v>
      </c>
      <c r="AY652" s="254">
        <f t="shared" si="267"/>
        <v>0</v>
      </c>
      <c r="AZ652" s="32">
        <f t="shared" si="255"/>
        <v>0</v>
      </c>
      <c r="BB652" s="32">
        <f t="shared" si="272"/>
        <v>0</v>
      </c>
      <c r="BC652" s="341">
        <f t="shared" si="273"/>
        <v>0</v>
      </c>
      <c r="BD652" s="95">
        <f t="shared" si="268"/>
        <v>0</v>
      </c>
      <c r="BE652" s="95">
        <f t="shared" si="274"/>
        <v>0</v>
      </c>
      <c r="BF652" s="718">
        <f t="shared" si="256"/>
        <v>0</v>
      </c>
      <c r="BG652" s="79"/>
      <c r="BH652" s="9"/>
      <c r="BJ652" s="32">
        <f t="shared" si="275"/>
        <v>0</v>
      </c>
      <c r="BK652" s="32">
        <f t="shared" si="276"/>
        <v>1</v>
      </c>
      <c r="BL652" s="32">
        <f t="shared" si="277"/>
        <v>0</v>
      </c>
      <c r="BM652" s="32">
        <f t="shared" si="278"/>
        <v>0</v>
      </c>
      <c r="BN652" s="32">
        <f t="shared" si="279"/>
        <v>1</v>
      </c>
    </row>
    <row r="653" spans="1:66" x14ac:dyDescent="0.2">
      <c r="A653" s="323"/>
      <c r="B653" s="530"/>
      <c r="C653" s="247"/>
      <c r="D653" s="247" t="str">
        <f t="shared" si="269"/>
        <v/>
      </c>
      <c r="E653" s="320" t="str">
        <f t="shared" si="270"/>
        <v>&lt; Error</v>
      </c>
      <c r="F653" s="120">
        <f t="shared" ref="F653:F716" si="280">IF(ISBLANK(H653),0,VLOOKUP(TRIM(H653),AllVarieties,4,FALSE))</f>
        <v>0</v>
      </c>
      <c r="G653" s="118">
        <f t="shared" ref="G653:G716" si="281">ROW()-DPline</f>
        <v>641</v>
      </c>
      <c r="H653" s="117"/>
      <c r="I653" s="292"/>
      <c r="J653" s="87"/>
      <c r="K653" s="294"/>
      <c r="L653" s="293"/>
      <c r="M653" s="40"/>
      <c r="N653" s="77"/>
      <c r="O653" s="295"/>
      <c r="P653" s="88"/>
      <c r="Q653" s="88"/>
      <c r="R653" s="104"/>
      <c r="S653" s="730"/>
      <c r="T653" s="88"/>
      <c r="U653" s="88"/>
      <c r="V653" s="88"/>
      <c r="W653" s="89"/>
      <c r="X653" s="87"/>
      <c r="Y653" s="77"/>
      <c r="Z653" s="90"/>
      <c r="AA653" s="96">
        <f t="shared" si="257"/>
        <v>641</v>
      </c>
      <c r="AB653" s="505">
        <f t="shared" si="271"/>
        <v>0</v>
      </c>
      <c r="AC653" s="500">
        <f t="shared" si="258"/>
        <v>0</v>
      </c>
      <c r="AD653" s="159">
        <f t="shared" ref="AD653:AD716" si="282">+AC653*PDArate</f>
        <v>0</v>
      </c>
      <c r="AE653" s="8"/>
      <c r="AF653" s="870" t="str">
        <f t="shared" si="259"/>
        <v xml:space="preserve"> </v>
      </c>
      <c r="AG653" s="32">
        <f t="shared" si="260"/>
        <v>0</v>
      </c>
      <c r="AH653" s="32">
        <f t="shared" si="261"/>
        <v>0</v>
      </c>
      <c r="AR653" s="32">
        <f t="shared" si="262"/>
        <v>0</v>
      </c>
      <c r="AS653" s="32">
        <f t="shared" si="263"/>
        <v>0</v>
      </c>
      <c r="AT653" s="32">
        <f t="shared" si="264"/>
        <v>0</v>
      </c>
      <c r="AU653" s="32">
        <f t="shared" si="265"/>
        <v>0</v>
      </c>
      <c r="AX653" s="254">
        <f t="shared" si="266"/>
        <v>0</v>
      </c>
      <c r="AY653" s="254">
        <f t="shared" si="267"/>
        <v>0</v>
      </c>
      <c r="AZ653" s="32">
        <f t="shared" ref="AZ653:AZ716" si="283">IF(J653+K653 &gt; 0, 1, 0)</f>
        <v>0</v>
      </c>
      <c r="BB653" s="32">
        <f t="shared" si="272"/>
        <v>0</v>
      </c>
      <c r="BC653" s="341">
        <f t="shared" si="273"/>
        <v>0</v>
      </c>
      <c r="BD653" s="95">
        <f t="shared" si="268"/>
        <v>0</v>
      </c>
      <c r="BE653" s="95">
        <f t="shared" si="274"/>
        <v>0</v>
      </c>
      <c r="BF653" s="718">
        <f t="shared" ref="BF653:BF716" si="284">+BE653*PDArate</f>
        <v>0</v>
      </c>
      <c r="BG653" s="79"/>
      <c r="BH653" s="9"/>
      <c r="BJ653" s="32">
        <f t="shared" si="275"/>
        <v>0</v>
      </c>
      <c r="BK653" s="32">
        <f t="shared" si="276"/>
        <v>1</v>
      </c>
      <c r="BL653" s="32">
        <f t="shared" si="277"/>
        <v>0</v>
      </c>
      <c r="BM653" s="32">
        <f t="shared" si="278"/>
        <v>0</v>
      </c>
      <c r="BN653" s="32">
        <f t="shared" si="279"/>
        <v>1</v>
      </c>
    </row>
    <row r="654" spans="1:66" x14ac:dyDescent="0.2">
      <c r="A654" s="323"/>
      <c r="B654" s="530"/>
      <c r="C654" s="247"/>
      <c r="D654" s="247" t="str">
        <f t="shared" si="269"/>
        <v/>
      </c>
      <c r="E654" s="320" t="str">
        <f t="shared" si="270"/>
        <v>&lt; Error</v>
      </c>
      <c r="F654" s="120">
        <f t="shared" si="280"/>
        <v>0</v>
      </c>
      <c r="G654" s="118">
        <f t="shared" si="281"/>
        <v>642</v>
      </c>
      <c r="H654" s="117"/>
      <c r="I654" s="292"/>
      <c r="J654" s="87"/>
      <c r="K654" s="294"/>
      <c r="L654" s="293"/>
      <c r="M654" s="40"/>
      <c r="N654" s="77"/>
      <c r="O654" s="295"/>
      <c r="P654" s="88"/>
      <c r="Q654" s="88"/>
      <c r="R654" s="104"/>
      <c r="S654" s="730"/>
      <c r="T654" s="88"/>
      <c r="U654" s="88"/>
      <c r="V654" s="88"/>
      <c r="W654" s="89"/>
      <c r="X654" s="87"/>
      <c r="Y654" s="77"/>
      <c r="Z654" s="90"/>
      <c r="AA654" s="96">
        <f t="shared" ref="AA654:AA717" si="285">+G654</f>
        <v>642</v>
      </c>
      <c r="AB654" s="505">
        <f t="shared" si="271"/>
        <v>0</v>
      </c>
      <c r="AC654" s="500">
        <f t="shared" ref="AC654:AC717" si="286">+AX654+AY654</f>
        <v>0</v>
      </c>
      <c r="AD654" s="159">
        <f t="shared" si="282"/>
        <v>0</v>
      </c>
      <c r="AE654" s="8"/>
      <c r="AF654" s="870" t="str">
        <f t="shared" ref="AF654:AF717" si="287">IF(AG654+AH654=1,"Enter both columns 5 and 16.", " ")</f>
        <v xml:space="preserve"> </v>
      </c>
      <c r="AG654" s="32">
        <f t="shared" ref="AG654:AG717" si="288">IF(L654+M654+N654+O654+W654 &gt; 0, 1, 0)</f>
        <v>0</v>
      </c>
      <c r="AH654" s="32">
        <f t="shared" ref="AH654:AH717" si="289">IF(AX654 &gt; 0, 1, 0)</f>
        <v>0</v>
      </c>
      <c r="AR654" s="32">
        <f t="shared" ref="AR654:AR717" si="290">IF(ISNA(+F654), 1, 0)</f>
        <v>0</v>
      </c>
      <c r="AS654" s="32">
        <f t="shared" ref="AS654:AS717" si="291">IF(ISERR(+F654), 1, 0)</f>
        <v>0</v>
      </c>
      <c r="AT654" s="32">
        <f t="shared" ref="AT654:AT717" si="292">IF(ISERR(+AC654), 1, 0)</f>
        <v>0</v>
      </c>
      <c r="AU654" s="32">
        <f t="shared" ref="AU654:AU717" si="293">IF(ISERR(+AD654), 1, 0)</f>
        <v>0</v>
      </c>
      <c r="AX654" s="254">
        <f t="shared" ref="AX654:AX717" si="294">ROUND(L654,1)*W654</f>
        <v>0</v>
      </c>
      <c r="AY654" s="254">
        <f t="shared" ref="AY654:AY717" si="295">ROUND(X654,1)*Z654</f>
        <v>0</v>
      </c>
      <c r="AZ654" s="32">
        <f t="shared" si="283"/>
        <v>0</v>
      </c>
      <c r="BB654" s="32">
        <f t="shared" si="272"/>
        <v>0</v>
      </c>
      <c r="BC654" s="341">
        <f t="shared" si="273"/>
        <v>0</v>
      </c>
      <c r="BD654" s="95">
        <f t="shared" si="268"/>
        <v>0</v>
      </c>
      <c r="BE654" s="95">
        <f t="shared" si="274"/>
        <v>0</v>
      </c>
      <c r="BF654" s="718">
        <f t="shared" si="284"/>
        <v>0</v>
      </c>
      <c r="BG654" s="79"/>
      <c r="BH654" s="9"/>
      <c r="BJ654" s="32">
        <f t="shared" si="275"/>
        <v>0</v>
      </c>
      <c r="BK654" s="32">
        <f t="shared" si="276"/>
        <v>1</v>
      </c>
      <c r="BL654" s="32">
        <f t="shared" si="277"/>
        <v>0</v>
      </c>
      <c r="BM654" s="32">
        <f t="shared" si="278"/>
        <v>0</v>
      </c>
      <c r="BN654" s="32">
        <f t="shared" si="279"/>
        <v>1</v>
      </c>
    </row>
    <row r="655" spans="1:66" x14ac:dyDescent="0.2">
      <c r="A655" s="323"/>
      <c r="B655" s="530"/>
      <c r="C655" s="247"/>
      <c r="D655" s="247" t="str">
        <f t="shared" si="269"/>
        <v/>
      </c>
      <c r="E655" s="320" t="str">
        <f t="shared" si="270"/>
        <v>&lt; Error</v>
      </c>
      <c r="F655" s="120">
        <f t="shared" si="280"/>
        <v>0</v>
      </c>
      <c r="G655" s="118">
        <f t="shared" si="281"/>
        <v>643</v>
      </c>
      <c r="H655" s="117"/>
      <c r="I655" s="292"/>
      <c r="J655" s="87"/>
      <c r="K655" s="294"/>
      <c r="L655" s="293"/>
      <c r="M655" s="40"/>
      <c r="N655" s="77"/>
      <c r="O655" s="295"/>
      <c r="P655" s="88"/>
      <c r="Q655" s="88"/>
      <c r="R655" s="104"/>
      <c r="S655" s="730"/>
      <c r="T655" s="88"/>
      <c r="U655" s="88"/>
      <c r="V655" s="88"/>
      <c r="W655" s="89"/>
      <c r="X655" s="87"/>
      <c r="Y655" s="77"/>
      <c r="Z655" s="90"/>
      <c r="AA655" s="96">
        <f t="shared" si="285"/>
        <v>643</v>
      </c>
      <c r="AB655" s="505">
        <f t="shared" si="271"/>
        <v>0</v>
      </c>
      <c r="AC655" s="500">
        <f t="shared" si="286"/>
        <v>0</v>
      </c>
      <c r="AD655" s="159">
        <f t="shared" si="282"/>
        <v>0</v>
      </c>
      <c r="AE655" s="8"/>
      <c r="AF655" s="870" t="str">
        <f t="shared" si="287"/>
        <v xml:space="preserve"> </v>
      </c>
      <c r="AG655" s="32">
        <f t="shared" si="288"/>
        <v>0</v>
      </c>
      <c r="AH655" s="32">
        <f t="shared" si="289"/>
        <v>0</v>
      </c>
      <c r="AR655" s="32">
        <f t="shared" si="290"/>
        <v>0</v>
      </c>
      <c r="AS655" s="32">
        <f t="shared" si="291"/>
        <v>0</v>
      </c>
      <c r="AT655" s="32">
        <f t="shared" si="292"/>
        <v>0</v>
      </c>
      <c r="AU655" s="32">
        <f t="shared" si="293"/>
        <v>0</v>
      </c>
      <c r="AX655" s="254">
        <f t="shared" si="294"/>
        <v>0</v>
      </c>
      <c r="AY655" s="254">
        <f t="shared" si="295"/>
        <v>0</v>
      </c>
      <c r="AZ655" s="32">
        <f t="shared" si="283"/>
        <v>0</v>
      </c>
      <c r="BB655" s="32">
        <f t="shared" si="272"/>
        <v>0</v>
      </c>
      <c r="BC655" s="341">
        <f t="shared" si="273"/>
        <v>0</v>
      </c>
      <c r="BD655" s="95">
        <f t="shared" si="268"/>
        <v>0</v>
      </c>
      <c r="BE655" s="95">
        <f t="shared" si="274"/>
        <v>0</v>
      </c>
      <c r="BF655" s="718">
        <f t="shared" si="284"/>
        <v>0</v>
      </c>
      <c r="BG655" s="79"/>
      <c r="BH655" s="9"/>
      <c r="BJ655" s="32">
        <f t="shared" si="275"/>
        <v>0</v>
      </c>
      <c r="BK655" s="32">
        <f t="shared" si="276"/>
        <v>1</v>
      </c>
      <c r="BL655" s="32">
        <f t="shared" si="277"/>
        <v>0</v>
      </c>
      <c r="BM655" s="32">
        <f t="shared" si="278"/>
        <v>0</v>
      </c>
      <c r="BN655" s="32">
        <f t="shared" si="279"/>
        <v>1</v>
      </c>
    </row>
    <row r="656" spans="1:66" x14ac:dyDescent="0.2">
      <c r="A656" s="323"/>
      <c r="B656" s="530"/>
      <c r="C656" s="247"/>
      <c r="D656" s="247" t="str">
        <f t="shared" si="269"/>
        <v/>
      </c>
      <c r="E656" s="320" t="str">
        <f t="shared" si="270"/>
        <v>&lt; Error</v>
      </c>
      <c r="F656" s="120">
        <f t="shared" si="280"/>
        <v>0</v>
      </c>
      <c r="G656" s="118">
        <f t="shared" si="281"/>
        <v>644</v>
      </c>
      <c r="H656" s="117"/>
      <c r="I656" s="292"/>
      <c r="J656" s="87"/>
      <c r="K656" s="294"/>
      <c r="L656" s="293"/>
      <c r="M656" s="40"/>
      <c r="N656" s="77"/>
      <c r="O656" s="295"/>
      <c r="P656" s="88"/>
      <c r="Q656" s="88"/>
      <c r="R656" s="104"/>
      <c r="S656" s="730"/>
      <c r="T656" s="88"/>
      <c r="U656" s="88"/>
      <c r="V656" s="88"/>
      <c r="W656" s="89"/>
      <c r="X656" s="87"/>
      <c r="Y656" s="77"/>
      <c r="Z656" s="90"/>
      <c r="AA656" s="96">
        <f t="shared" si="285"/>
        <v>644</v>
      </c>
      <c r="AB656" s="505">
        <f t="shared" si="271"/>
        <v>0</v>
      </c>
      <c r="AC656" s="500">
        <f t="shared" si="286"/>
        <v>0</v>
      </c>
      <c r="AD656" s="159">
        <f t="shared" si="282"/>
        <v>0</v>
      </c>
      <c r="AE656" s="8"/>
      <c r="AF656" s="870" t="str">
        <f t="shared" si="287"/>
        <v xml:space="preserve"> </v>
      </c>
      <c r="AG656" s="32">
        <f t="shared" si="288"/>
        <v>0</v>
      </c>
      <c r="AH656" s="32">
        <f t="shared" si="289"/>
        <v>0</v>
      </c>
      <c r="AR656" s="32">
        <f t="shared" si="290"/>
        <v>0</v>
      </c>
      <c r="AS656" s="32">
        <f t="shared" si="291"/>
        <v>0</v>
      </c>
      <c r="AT656" s="32">
        <f t="shared" si="292"/>
        <v>0</v>
      </c>
      <c r="AU656" s="32">
        <f t="shared" si="293"/>
        <v>0</v>
      </c>
      <c r="AX656" s="254">
        <f t="shared" si="294"/>
        <v>0</v>
      </c>
      <c r="AY656" s="254">
        <f t="shared" si="295"/>
        <v>0</v>
      </c>
      <c r="AZ656" s="32">
        <f t="shared" si="283"/>
        <v>0</v>
      </c>
      <c r="BB656" s="32">
        <f t="shared" si="272"/>
        <v>0</v>
      </c>
      <c r="BC656" s="341">
        <f t="shared" si="273"/>
        <v>0</v>
      </c>
      <c r="BD656" s="95">
        <f t="shared" ref="BD656:BD719" si="296">IF(VALUE(I656)&lt;1,0,IF(VALUE(I656)&gt;17,0,VLOOKUP(VALUE(F656),T10Value,VALUE(I656)+1,FALSE)))</f>
        <v>0</v>
      </c>
      <c r="BE656" s="95">
        <f t="shared" si="274"/>
        <v>0</v>
      </c>
      <c r="BF656" s="718">
        <f t="shared" si="284"/>
        <v>0</v>
      </c>
      <c r="BG656" s="79"/>
      <c r="BH656" s="9"/>
      <c r="BJ656" s="32">
        <f t="shared" si="275"/>
        <v>0</v>
      </c>
      <c r="BK656" s="32">
        <f t="shared" si="276"/>
        <v>1</v>
      </c>
      <c r="BL656" s="32">
        <f t="shared" si="277"/>
        <v>0</v>
      </c>
      <c r="BM656" s="32">
        <f t="shared" si="278"/>
        <v>0</v>
      </c>
      <c r="BN656" s="32">
        <f t="shared" si="279"/>
        <v>1</v>
      </c>
    </row>
    <row r="657" spans="1:66" x14ac:dyDescent="0.2">
      <c r="A657" s="323"/>
      <c r="B657" s="530"/>
      <c r="C657" s="247"/>
      <c r="D657" s="247" t="str">
        <f t="shared" ref="D657:D720" si="297">IF(AND(L657&lt;J657,C657="", OR(L657="", L657=0)),1,"")</f>
        <v/>
      </c>
      <c r="E657" s="320" t="str">
        <f t="shared" ref="E657:E720" si="298">IF(+BN657+BM657&gt;0,"&lt; Error"," ")</f>
        <v>&lt; Error</v>
      </c>
      <c r="F657" s="120">
        <f t="shared" si="280"/>
        <v>0</v>
      </c>
      <c r="G657" s="118">
        <f t="shared" si="281"/>
        <v>645</v>
      </c>
      <c r="H657" s="117"/>
      <c r="I657" s="292"/>
      <c r="J657" s="87"/>
      <c r="K657" s="294"/>
      <c r="L657" s="293"/>
      <c r="M657" s="40"/>
      <c r="N657" s="77"/>
      <c r="O657" s="295"/>
      <c r="P657" s="88"/>
      <c r="Q657" s="88"/>
      <c r="R657" s="104"/>
      <c r="S657" s="730"/>
      <c r="T657" s="88"/>
      <c r="U657" s="88"/>
      <c r="V657" s="88"/>
      <c r="W657" s="89"/>
      <c r="X657" s="87"/>
      <c r="Y657" s="77"/>
      <c r="Z657" s="90"/>
      <c r="AA657" s="96">
        <f t="shared" si="285"/>
        <v>645</v>
      </c>
      <c r="AB657" s="505">
        <f t="shared" ref="AB657:AB720" si="299">C657*BJ657</f>
        <v>0</v>
      </c>
      <c r="AC657" s="500">
        <f t="shared" si="286"/>
        <v>0</v>
      </c>
      <c r="AD657" s="159">
        <f t="shared" si="282"/>
        <v>0</v>
      </c>
      <c r="AE657" s="8"/>
      <c r="AF657" s="870" t="str">
        <f t="shared" si="287"/>
        <v xml:space="preserve"> </v>
      </c>
      <c r="AG657" s="32">
        <f t="shared" si="288"/>
        <v>0</v>
      </c>
      <c r="AH657" s="32">
        <f t="shared" si="289"/>
        <v>0</v>
      </c>
      <c r="AR657" s="32">
        <f t="shared" si="290"/>
        <v>0</v>
      </c>
      <c r="AS657" s="32">
        <f t="shared" si="291"/>
        <v>0</v>
      </c>
      <c r="AT657" s="32">
        <f t="shared" si="292"/>
        <v>0</v>
      </c>
      <c r="AU657" s="32">
        <f t="shared" si="293"/>
        <v>0</v>
      </c>
      <c r="AX657" s="254">
        <f t="shared" si="294"/>
        <v>0</v>
      </c>
      <c r="AY657" s="254">
        <f t="shared" si="295"/>
        <v>0</v>
      </c>
      <c r="AZ657" s="32">
        <f t="shared" si="283"/>
        <v>0</v>
      </c>
      <c r="BB657" s="32">
        <f t="shared" ref="BB657:BB720" si="300">IF(+BC657&gt;0,IF(+BE657&lt;=0,1,0),0)</f>
        <v>0</v>
      </c>
      <c r="BC657" s="341">
        <f t="shared" ref="BC657:BC720" si="301">IF(+D657=1,IF(J657&gt;0, +J657, 0),0)</f>
        <v>0</v>
      </c>
      <c r="BD657" s="95">
        <f t="shared" si="296"/>
        <v>0</v>
      </c>
      <c r="BE657" s="95">
        <f t="shared" ref="BE657:BE720" si="302">ROUND(+BC657,1)*BD657</f>
        <v>0</v>
      </c>
      <c r="BF657" s="718">
        <f t="shared" si="284"/>
        <v>0</v>
      </c>
      <c r="BG657" s="79"/>
      <c r="BH657" s="9"/>
      <c r="BJ657" s="32">
        <f t="shared" ref="BJ657:BJ720" si="303">IF(J657+L657+M657=J657,0,IF(J657-L657-0.09&gt;0,IF(J657-L657&lt;=0.1*J657,J657-L657,0),0))</f>
        <v>0</v>
      </c>
      <c r="BK657" s="32">
        <f t="shared" ref="BK657:BK720" si="304">IF(L657+M657+J657+X657&lt;=0,1,IF(L657+M657+X657&gt;0,1,0))</f>
        <v>1</v>
      </c>
      <c r="BL657" s="32">
        <f t="shared" ref="BL657:BL720" si="305">IF(+BJ657&gt;0,1,0)</f>
        <v>0</v>
      </c>
      <c r="BM657" s="32">
        <f t="shared" ref="BM657:BM720" si="306">IF(ISNUMBER(C657),IF(2*BL657-C657&lt;0,1,IF(2*BL657-C657&gt;2,1,0)),IF(ISBLANK(C657),0,1))</f>
        <v>0</v>
      </c>
      <c r="BN657" s="32">
        <f t="shared" ref="BN657:BN720" si="307">IF(ISNUMBER(D657),IF(2*AG657-D657=1,1,IF(+D657=0,0, IF(+D657=1,0,1))),IF(ISBLANK(D657),0,1))</f>
        <v>1</v>
      </c>
    </row>
    <row r="658" spans="1:66" x14ac:dyDescent="0.2">
      <c r="A658" s="323"/>
      <c r="B658" s="530"/>
      <c r="C658" s="247"/>
      <c r="D658" s="247" t="str">
        <f t="shared" si="297"/>
        <v/>
      </c>
      <c r="E658" s="320" t="str">
        <f t="shared" si="298"/>
        <v>&lt; Error</v>
      </c>
      <c r="F658" s="120">
        <f t="shared" si="280"/>
        <v>0</v>
      </c>
      <c r="G658" s="118">
        <f t="shared" si="281"/>
        <v>646</v>
      </c>
      <c r="H658" s="117"/>
      <c r="I658" s="292"/>
      <c r="J658" s="87"/>
      <c r="K658" s="294"/>
      <c r="L658" s="293"/>
      <c r="M658" s="40"/>
      <c r="N658" s="77"/>
      <c r="O658" s="295"/>
      <c r="P658" s="88"/>
      <c r="Q658" s="88"/>
      <c r="R658" s="104"/>
      <c r="S658" s="730"/>
      <c r="T658" s="88"/>
      <c r="U658" s="88"/>
      <c r="V658" s="88"/>
      <c r="W658" s="89"/>
      <c r="X658" s="87"/>
      <c r="Y658" s="77"/>
      <c r="Z658" s="90"/>
      <c r="AA658" s="96">
        <f t="shared" si="285"/>
        <v>646</v>
      </c>
      <c r="AB658" s="505">
        <f t="shared" si="299"/>
        <v>0</v>
      </c>
      <c r="AC658" s="500">
        <f t="shared" si="286"/>
        <v>0</v>
      </c>
      <c r="AD658" s="159">
        <f t="shared" si="282"/>
        <v>0</v>
      </c>
      <c r="AE658" s="8"/>
      <c r="AF658" s="870" t="str">
        <f t="shared" si="287"/>
        <v xml:space="preserve"> </v>
      </c>
      <c r="AG658" s="32">
        <f t="shared" si="288"/>
        <v>0</v>
      </c>
      <c r="AH658" s="32">
        <f t="shared" si="289"/>
        <v>0</v>
      </c>
      <c r="AR658" s="32">
        <f t="shared" si="290"/>
        <v>0</v>
      </c>
      <c r="AS658" s="32">
        <f t="shared" si="291"/>
        <v>0</v>
      </c>
      <c r="AT658" s="32">
        <f t="shared" si="292"/>
        <v>0</v>
      </c>
      <c r="AU658" s="32">
        <f t="shared" si="293"/>
        <v>0</v>
      </c>
      <c r="AX658" s="254">
        <f t="shared" si="294"/>
        <v>0</v>
      </c>
      <c r="AY658" s="254">
        <f t="shared" si="295"/>
        <v>0</v>
      </c>
      <c r="AZ658" s="32">
        <f t="shared" si="283"/>
        <v>0</v>
      </c>
      <c r="BB658" s="32">
        <f t="shared" si="300"/>
        <v>0</v>
      </c>
      <c r="BC658" s="341">
        <f t="shared" si="301"/>
        <v>0</v>
      </c>
      <c r="BD658" s="95">
        <f t="shared" si="296"/>
        <v>0</v>
      </c>
      <c r="BE658" s="95">
        <f t="shared" si="302"/>
        <v>0</v>
      </c>
      <c r="BF658" s="718">
        <f t="shared" si="284"/>
        <v>0</v>
      </c>
      <c r="BG658" s="79"/>
      <c r="BH658" s="9"/>
      <c r="BJ658" s="32">
        <f t="shared" si="303"/>
        <v>0</v>
      </c>
      <c r="BK658" s="32">
        <f t="shared" si="304"/>
        <v>1</v>
      </c>
      <c r="BL658" s="32">
        <f t="shared" si="305"/>
        <v>0</v>
      </c>
      <c r="BM658" s="32">
        <f t="shared" si="306"/>
        <v>0</v>
      </c>
      <c r="BN658" s="32">
        <f t="shared" si="307"/>
        <v>1</v>
      </c>
    </row>
    <row r="659" spans="1:66" x14ac:dyDescent="0.2">
      <c r="A659" s="323"/>
      <c r="B659" s="530"/>
      <c r="C659" s="247"/>
      <c r="D659" s="247" t="str">
        <f t="shared" si="297"/>
        <v/>
      </c>
      <c r="E659" s="320" t="str">
        <f t="shared" si="298"/>
        <v>&lt; Error</v>
      </c>
      <c r="F659" s="120">
        <f t="shared" si="280"/>
        <v>0</v>
      </c>
      <c r="G659" s="118">
        <f t="shared" si="281"/>
        <v>647</v>
      </c>
      <c r="H659" s="117"/>
      <c r="I659" s="292"/>
      <c r="J659" s="87"/>
      <c r="K659" s="294"/>
      <c r="L659" s="293"/>
      <c r="M659" s="40"/>
      <c r="N659" s="77"/>
      <c r="O659" s="295"/>
      <c r="P659" s="88"/>
      <c r="Q659" s="88"/>
      <c r="R659" s="104"/>
      <c r="S659" s="730"/>
      <c r="T659" s="88"/>
      <c r="U659" s="88"/>
      <c r="V659" s="88"/>
      <c r="W659" s="89"/>
      <c r="X659" s="87"/>
      <c r="Y659" s="77"/>
      <c r="Z659" s="90"/>
      <c r="AA659" s="96">
        <f t="shared" si="285"/>
        <v>647</v>
      </c>
      <c r="AB659" s="505">
        <f t="shared" si="299"/>
        <v>0</v>
      </c>
      <c r="AC659" s="500">
        <f t="shared" si="286"/>
        <v>0</v>
      </c>
      <c r="AD659" s="159">
        <f t="shared" si="282"/>
        <v>0</v>
      </c>
      <c r="AE659" s="8"/>
      <c r="AF659" s="870" t="str">
        <f t="shared" si="287"/>
        <v xml:space="preserve"> </v>
      </c>
      <c r="AG659" s="32">
        <f t="shared" si="288"/>
        <v>0</v>
      </c>
      <c r="AH659" s="32">
        <f t="shared" si="289"/>
        <v>0</v>
      </c>
      <c r="AR659" s="32">
        <f t="shared" si="290"/>
        <v>0</v>
      </c>
      <c r="AS659" s="32">
        <f t="shared" si="291"/>
        <v>0</v>
      </c>
      <c r="AT659" s="32">
        <f t="shared" si="292"/>
        <v>0</v>
      </c>
      <c r="AU659" s="32">
        <f t="shared" si="293"/>
        <v>0</v>
      </c>
      <c r="AX659" s="254">
        <f t="shared" si="294"/>
        <v>0</v>
      </c>
      <c r="AY659" s="254">
        <f t="shared" si="295"/>
        <v>0</v>
      </c>
      <c r="AZ659" s="32">
        <f t="shared" si="283"/>
        <v>0</v>
      </c>
      <c r="BB659" s="32">
        <f t="shared" si="300"/>
        <v>0</v>
      </c>
      <c r="BC659" s="341">
        <f t="shared" si="301"/>
        <v>0</v>
      </c>
      <c r="BD659" s="95">
        <f t="shared" si="296"/>
        <v>0</v>
      </c>
      <c r="BE659" s="95">
        <f t="shared" si="302"/>
        <v>0</v>
      </c>
      <c r="BF659" s="718">
        <f t="shared" si="284"/>
        <v>0</v>
      </c>
      <c r="BG659" s="79"/>
      <c r="BH659" s="9"/>
      <c r="BJ659" s="32">
        <f t="shared" si="303"/>
        <v>0</v>
      </c>
      <c r="BK659" s="32">
        <f t="shared" si="304"/>
        <v>1</v>
      </c>
      <c r="BL659" s="32">
        <f t="shared" si="305"/>
        <v>0</v>
      </c>
      <c r="BM659" s="32">
        <f t="shared" si="306"/>
        <v>0</v>
      </c>
      <c r="BN659" s="32">
        <f t="shared" si="307"/>
        <v>1</v>
      </c>
    </row>
    <row r="660" spans="1:66" x14ac:dyDescent="0.2">
      <c r="A660" s="323"/>
      <c r="B660" s="530"/>
      <c r="C660" s="247"/>
      <c r="D660" s="247" t="str">
        <f t="shared" si="297"/>
        <v/>
      </c>
      <c r="E660" s="320" t="str">
        <f t="shared" si="298"/>
        <v>&lt; Error</v>
      </c>
      <c r="F660" s="120">
        <f t="shared" si="280"/>
        <v>0</v>
      </c>
      <c r="G660" s="118">
        <f t="shared" si="281"/>
        <v>648</v>
      </c>
      <c r="H660" s="117"/>
      <c r="I660" s="292"/>
      <c r="J660" s="87"/>
      <c r="K660" s="294"/>
      <c r="L660" s="293"/>
      <c r="M660" s="40"/>
      <c r="N660" s="77"/>
      <c r="O660" s="295"/>
      <c r="P660" s="88"/>
      <c r="Q660" s="88"/>
      <c r="R660" s="104"/>
      <c r="S660" s="730"/>
      <c r="T660" s="88"/>
      <c r="U660" s="88"/>
      <c r="V660" s="88"/>
      <c r="W660" s="89"/>
      <c r="X660" s="87"/>
      <c r="Y660" s="77"/>
      <c r="Z660" s="90"/>
      <c r="AA660" s="96">
        <f t="shared" si="285"/>
        <v>648</v>
      </c>
      <c r="AB660" s="505">
        <f t="shared" si="299"/>
        <v>0</v>
      </c>
      <c r="AC660" s="500">
        <f t="shared" si="286"/>
        <v>0</v>
      </c>
      <c r="AD660" s="159">
        <f t="shared" si="282"/>
        <v>0</v>
      </c>
      <c r="AE660" s="8"/>
      <c r="AF660" s="870" t="str">
        <f t="shared" si="287"/>
        <v xml:space="preserve"> </v>
      </c>
      <c r="AG660" s="32">
        <f t="shared" si="288"/>
        <v>0</v>
      </c>
      <c r="AH660" s="32">
        <f t="shared" si="289"/>
        <v>0</v>
      </c>
      <c r="AR660" s="32">
        <f t="shared" si="290"/>
        <v>0</v>
      </c>
      <c r="AS660" s="32">
        <f t="shared" si="291"/>
        <v>0</v>
      </c>
      <c r="AT660" s="32">
        <f t="shared" si="292"/>
        <v>0</v>
      </c>
      <c r="AU660" s="32">
        <f t="shared" si="293"/>
        <v>0</v>
      </c>
      <c r="AX660" s="254">
        <f t="shared" si="294"/>
        <v>0</v>
      </c>
      <c r="AY660" s="254">
        <f t="shared" si="295"/>
        <v>0</v>
      </c>
      <c r="AZ660" s="32">
        <f t="shared" si="283"/>
        <v>0</v>
      </c>
      <c r="BB660" s="32">
        <f t="shared" si="300"/>
        <v>0</v>
      </c>
      <c r="BC660" s="341">
        <f t="shared" si="301"/>
        <v>0</v>
      </c>
      <c r="BD660" s="95">
        <f t="shared" si="296"/>
        <v>0</v>
      </c>
      <c r="BE660" s="95">
        <f t="shared" si="302"/>
        <v>0</v>
      </c>
      <c r="BF660" s="718">
        <f t="shared" si="284"/>
        <v>0</v>
      </c>
      <c r="BG660" s="79"/>
      <c r="BH660" s="9"/>
      <c r="BJ660" s="32">
        <f t="shared" si="303"/>
        <v>0</v>
      </c>
      <c r="BK660" s="32">
        <f t="shared" si="304"/>
        <v>1</v>
      </c>
      <c r="BL660" s="32">
        <f t="shared" si="305"/>
        <v>0</v>
      </c>
      <c r="BM660" s="32">
        <f t="shared" si="306"/>
        <v>0</v>
      </c>
      <c r="BN660" s="32">
        <f t="shared" si="307"/>
        <v>1</v>
      </c>
    </row>
    <row r="661" spans="1:66" x14ac:dyDescent="0.2">
      <c r="A661" s="323"/>
      <c r="B661" s="530"/>
      <c r="C661" s="247"/>
      <c r="D661" s="247" t="str">
        <f t="shared" si="297"/>
        <v/>
      </c>
      <c r="E661" s="320" t="str">
        <f t="shared" si="298"/>
        <v>&lt; Error</v>
      </c>
      <c r="F661" s="120">
        <f t="shared" si="280"/>
        <v>0</v>
      </c>
      <c r="G661" s="118">
        <f t="shared" si="281"/>
        <v>649</v>
      </c>
      <c r="H661" s="117"/>
      <c r="I661" s="292"/>
      <c r="J661" s="87"/>
      <c r="K661" s="294"/>
      <c r="L661" s="293"/>
      <c r="M661" s="40"/>
      <c r="N661" s="77"/>
      <c r="O661" s="295"/>
      <c r="P661" s="88"/>
      <c r="Q661" s="88"/>
      <c r="R661" s="104"/>
      <c r="S661" s="730"/>
      <c r="T661" s="88"/>
      <c r="U661" s="88"/>
      <c r="V661" s="88"/>
      <c r="W661" s="89"/>
      <c r="X661" s="87"/>
      <c r="Y661" s="77"/>
      <c r="Z661" s="90"/>
      <c r="AA661" s="96">
        <f t="shared" si="285"/>
        <v>649</v>
      </c>
      <c r="AB661" s="505">
        <f t="shared" si="299"/>
        <v>0</v>
      </c>
      <c r="AC661" s="500">
        <f t="shared" si="286"/>
        <v>0</v>
      </c>
      <c r="AD661" s="159">
        <f t="shared" si="282"/>
        <v>0</v>
      </c>
      <c r="AE661" s="8"/>
      <c r="AF661" s="870" t="str">
        <f t="shared" si="287"/>
        <v xml:space="preserve"> </v>
      </c>
      <c r="AG661" s="32">
        <f t="shared" si="288"/>
        <v>0</v>
      </c>
      <c r="AH661" s="32">
        <f t="shared" si="289"/>
        <v>0</v>
      </c>
      <c r="AR661" s="32">
        <f t="shared" si="290"/>
        <v>0</v>
      </c>
      <c r="AS661" s="32">
        <f t="shared" si="291"/>
        <v>0</v>
      </c>
      <c r="AT661" s="32">
        <f t="shared" si="292"/>
        <v>0</v>
      </c>
      <c r="AU661" s="32">
        <f t="shared" si="293"/>
        <v>0</v>
      </c>
      <c r="AX661" s="254">
        <f t="shared" si="294"/>
        <v>0</v>
      </c>
      <c r="AY661" s="254">
        <f t="shared" si="295"/>
        <v>0</v>
      </c>
      <c r="AZ661" s="32">
        <f t="shared" si="283"/>
        <v>0</v>
      </c>
      <c r="BB661" s="32">
        <f t="shared" si="300"/>
        <v>0</v>
      </c>
      <c r="BC661" s="341">
        <f t="shared" si="301"/>
        <v>0</v>
      </c>
      <c r="BD661" s="95">
        <f t="shared" si="296"/>
        <v>0</v>
      </c>
      <c r="BE661" s="95">
        <f t="shared" si="302"/>
        <v>0</v>
      </c>
      <c r="BF661" s="718">
        <f t="shared" si="284"/>
        <v>0</v>
      </c>
      <c r="BG661" s="79"/>
      <c r="BH661" s="9"/>
      <c r="BJ661" s="32">
        <f t="shared" si="303"/>
        <v>0</v>
      </c>
      <c r="BK661" s="32">
        <f t="shared" si="304"/>
        <v>1</v>
      </c>
      <c r="BL661" s="32">
        <f t="shared" si="305"/>
        <v>0</v>
      </c>
      <c r="BM661" s="32">
        <f t="shared" si="306"/>
        <v>0</v>
      </c>
      <c r="BN661" s="32">
        <f t="shared" si="307"/>
        <v>1</v>
      </c>
    </row>
    <row r="662" spans="1:66" x14ac:dyDescent="0.2">
      <c r="A662" s="323"/>
      <c r="B662" s="530"/>
      <c r="C662" s="247"/>
      <c r="D662" s="247" t="str">
        <f t="shared" si="297"/>
        <v/>
      </c>
      <c r="E662" s="320" t="str">
        <f t="shared" si="298"/>
        <v>&lt; Error</v>
      </c>
      <c r="F662" s="120">
        <f t="shared" si="280"/>
        <v>0</v>
      </c>
      <c r="G662" s="118">
        <f t="shared" si="281"/>
        <v>650</v>
      </c>
      <c r="H662" s="117"/>
      <c r="I662" s="292"/>
      <c r="J662" s="87"/>
      <c r="K662" s="294"/>
      <c r="L662" s="293"/>
      <c r="M662" s="40"/>
      <c r="N662" s="77"/>
      <c r="O662" s="295"/>
      <c r="P662" s="88"/>
      <c r="Q662" s="88"/>
      <c r="R662" s="104"/>
      <c r="S662" s="730"/>
      <c r="T662" s="88"/>
      <c r="U662" s="88"/>
      <c r="V662" s="88"/>
      <c r="W662" s="89"/>
      <c r="X662" s="87"/>
      <c r="Y662" s="77"/>
      <c r="Z662" s="90"/>
      <c r="AA662" s="96">
        <f t="shared" si="285"/>
        <v>650</v>
      </c>
      <c r="AB662" s="505">
        <f t="shared" si="299"/>
        <v>0</v>
      </c>
      <c r="AC662" s="500">
        <f t="shared" si="286"/>
        <v>0</v>
      </c>
      <c r="AD662" s="159">
        <f t="shared" si="282"/>
        <v>0</v>
      </c>
      <c r="AE662" s="8"/>
      <c r="AF662" s="870" t="str">
        <f t="shared" si="287"/>
        <v xml:space="preserve"> </v>
      </c>
      <c r="AG662" s="32">
        <f t="shared" si="288"/>
        <v>0</v>
      </c>
      <c r="AH662" s="32">
        <f t="shared" si="289"/>
        <v>0</v>
      </c>
      <c r="AR662" s="32">
        <f t="shared" si="290"/>
        <v>0</v>
      </c>
      <c r="AS662" s="32">
        <f t="shared" si="291"/>
        <v>0</v>
      </c>
      <c r="AT662" s="32">
        <f t="shared" si="292"/>
        <v>0</v>
      </c>
      <c r="AU662" s="32">
        <f t="shared" si="293"/>
        <v>0</v>
      </c>
      <c r="AX662" s="254">
        <f t="shared" si="294"/>
        <v>0</v>
      </c>
      <c r="AY662" s="254">
        <f t="shared" si="295"/>
        <v>0</v>
      </c>
      <c r="AZ662" s="32">
        <f t="shared" si="283"/>
        <v>0</v>
      </c>
      <c r="BB662" s="32">
        <f t="shared" si="300"/>
        <v>0</v>
      </c>
      <c r="BC662" s="341">
        <f t="shared" si="301"/>
        <v>0</v>
      </c>
      <c r="BD662" s="95">
        <f t="shared" si="296"/>
        <v>0</v>
      </c>
      <c r="BE662" s="95">
        <f t="shared" si="302"/>
        <v>0</v>
      </c>
      <c r="BF662" s="718">
        <f t="shared" si="284"/>
        <v>0</v>
      </c>
      <c r="BG662" s="79"/>
      <c r="BH662" s="9"/>
      <c r="BJ662" s="32">
        <f t="shared" si="303"/>
        <v>0</v>
      </c>
      <c r="BK662" s="32">
        <f t="shared" si="304"/>
        <v>1</v>
      </c>
      <c r="BL662" s="32">
        <f t="shared" si="305"/>
        <v>0</v>
      </c>
      <c r="BM662" s="32">
        <f t="shared" si="306"/>
        <v>0</v>
      </c>
      <c r="BN662" s="32">
        <f t="shared" si="307"/>
        <v>1</v>
      </c>
    </row>
    <row r="663" spans="1:66" x14ac:dyDescent="0.2">
      <c r="A663" s="323"/>
      <c r="B663" s="530"/>
      <c r="C663" s="247"/>
      <c r="D663" s="247" t="str">
        <f t="shared" si="297"/>
        <v/>
      </c>
      <c r="E663" s="320" t="str">
        <f t="shared" si="298"/>
        <v>&lt; Error</v>
      </c>
      <c r="F663" s="120">
        <f t="shared" si="280"/>
        <v>0</v>
      </c>
      <c r="G663" s="118">
        <f t="shared" si="281"/>
        <v>651</v>
      </c>
      <c r="H663" s="117"/>
      <c r="I663" s="292"/>
      <c r="J663" s="87"/>
      <c r="K663" s="294"/>
      <c r="L663" s="293"/>
      <c r="M663" s="40"/>
      <c r="N663" s="77"/>
      <c r="O663" s="295"/>
      <c r="P663" s="88"/>
      <c r="Q663" s="88"/>
      <c r="R663" s="104"/>
      <c r="S663" s="730"/>
      <c r="T663" s="88"/>
      <c r="U663" s="88"/>
      <c r="V663" s="88"/>
      <c r="W663" s="89"/>
      <c r="X663" s="87"/>
      <c r="Y663" s="77"/>
      <c r="Z663" s="90"/>
      <c r="AA663" s="96">
        <f t="shared" si="285"/>
        <v>651</v>
      </c>
      <c r="AB663" s="505">
        <f t="shared" si="299"/>
        <v>0</v>
      </c>
      <c r="AC663" s="500">
        <f t="shared" si="286"/>
        <v>0</v>
      </c>
      <c r="AD663" s="159">
        <f t="shared" si="282"/>
        <v>0</v>
      </c>
      <c r="AE663" s="8"/>
      <c r="AF663" s="870" t="str">
        <f t="shared" si="287"/>
        <v xml:space="preserve"> </v>
      </c>
      <c r="AG663" s="32">
        <f t="shared" si="288"/>
        <v>0</v>
      </c>
      <c r="AH663" s="32">
        <f t="shared" si="289"/>
        <v>0</v>
      </c>
      <c r="AR663" s="32">
        <f t="shared" si="290"/>
        <v>0</v>
      </c>
      <c r="AS663" s="32">
        <f t="shared" si="291"/>
        <v>0</v>
      </c>
      <c r="AT663" s="32">
        <f t="shared" si="292"/>
        <v>0</v>
      </c>
      <c r="AU663" s="32">
        <f t="shared" si="293"/>
        <v>0</v>
      </c>
      <c r="AX663" s="254">
        <f t="shared" si="294"/>
        <v>0</v>
      </c>
      <c r="AY663" s="254">
        <f t="shared" si="295"/>
        <v>0</v>
      </c>
      <c r="AZ663" s="32">
        <f t="shared" si="283"/>
        <v>0</v>
      </c>
      <c r="BB663" s="32">
        <f t="shared" si="300"/>
        <v>0</v>
      </c>
      <c r="BC663" s="341">
        <f t="shared" si="301"/>
        <v>0</v>
      </c>
      <c r="BD663" s="95">
        <f t="shared" si="296"/>
        <v>0</v>
      </c>
      <c r="BE663" s="95">
        <f t="shared" si="302"/>
        <v>0</v>
      </c>
      <c r="BF663" s="718">
        <f t="shared" si="284"/>
        <v>0</v>
      </c>
      <c r="BG663" s="79"/>
      <c r="BH663" s="9"/>
      <c r="BJ663" s="32">
        <f t="shared" si="303"/>
        <v>0</v>
      </c>
      <c r="BK663" s="32">
        <f t="shared" si="304"/>
        <v>1</v>
      </c>
      <c r="BL663" s="32">
        <f t="shared" si="305"/>
        <v>0</v>
      </c>
      <c r="BM663" s="32">
        <f t="shared" si="306"/>
        <v>0</v>
      </c>
      <c r="BN663" s="32">
        <f t="shared" si="307"/>
        <v>1</v>
      </c>
    </row>
    <row r="664" spans="1:66" x14ac:dyDescent="0.2">
      <c r="A664" s="323"/>
      <c r="B664" s="530"/>
      <c r="C664" s="247"/>
      <c r="D664" s="247" t="str">
        <f t="shared" si="297"/>
        <v/>
      </c>
      <c r="E664" s="320" t="str">
        <f t="shared" si="298"/>
        <v>&lt; Error</v>
      </c>
      <c r="F664" s="120">
        <f t="shared" si="280"/>
        <v>0</v>
      </c>
      <c r="G664" s="118">
        <f t="shared" si="281"/>
        <v>652</v>
      </c>
      <c r="H664" s="117"/>
      <c r="I664" s="292"/>
      <c r="J664" s="87"/>
      <c r="K664" s="294"/>
      <c r="L664" s="293"/>
      <c r="M664" s="40"/>
      <c r="N664" s="77"/>
      <c r="O664" s="295"/>
      <c r="P664" s="88"/>
      <c r="Q664" s="88"/>
      <c r="R664" s="104"/>
      <c r="S664" s="730"/>
      <c r="T664" s="88"/>
      <c r="U664" s="88"/>
      <c r="V664" s="88"/>
      <c r="W664" s="89"/>
      <c r="X664" s="87"/>
      <c r="Y664" s="77"/>
      <c r="Z664" s="90"/>
      <c r="AA664" s="96">
        <f t="shared" si="285"/>
        <v>652</v>
      </c>
      <c r="AB664" s="505">
        <f t="shared" si="299"/>
        <v>0</v>
      </c>
      <c r="AC664" s="500">
        <f t="shared" si="286"/>
        <v>0</v>
      </c>
      <c r="AD664" s="159">
        <f t="shared" si="282"/>
        <v>0</v>
      </c>
      <c r="AE664" s="8"/>
      <c r="AF664" s="870" t="str">
        <f t="shared" si="287"/>
        <v xml:space="preserve"> </v>
      </c>
      <c r="AG664" s="32">
        <f t="shared" si="288"/>
        <v>0</v>
      </c>
      <c r="AH664" s="32">
        <f t="shared" si="289"/>
        <v>0</v>
      </c>
      <c r="AR664" s="32">
        <f t="shared" si="290"/>
        <v>0</v>
      </c>
      <c r="AS664" s="32">
        <f t="shared" si="291"/>
        <v>0</v>
      </c>
      <c r="AT664" s="32">
        <f t="shared" si="292"/>
        <v>0</v>
      </c>
      <c r="AU664" s="32">
        <f t="shared" si="293"/>
        <v>0</v>
      </c>
      <c r="AX664" s="254">
        <f t="shared" si="294"/>
        <v>0</v>
      </c>
      <c r="AY664" s="254">
        <f t="shared" si="295"/>
        <v>0</v>
      </c>
      <c r="AZ664" s="32">
        <f t="shared" si="283"/>
        <v>0</v>
      </c>
      <c r="BB664" s="32">
        <f t="shared" si="300"/>
        <v>0</v>
      </c>
      <c r="BC664" s="341">
        <f t="shared" si="301"/>
        <v>0</v>
      </c>
      <c r="BD664" s="95">
        <f t="shared" si="296"/>
        <v>0</v>
      </c>
      <c r="BE664" s="95">
        <f t="shared" si="302"/>
        <v>0</v>
      </c>
      <c r="BF664" s="718">
        <f t="shared" si="284"/>
        <v>0</v>
      </c>
      <c r="BG664" s="79"/>
      <c r="BH664" s="9"/>
      <c r="BJ664" s="32">
        <f t="shared" si="303"/>
        <v>0</v>
      </c>
      <c r="BK664" s="32">
        <f t="shared" si="304"/>
        <v>1</v>
      </c>
      <c r="BL664" s="32">
        <f t="shared" si="305"/>
        <v>0</v>
      </c>
      <c r="BM664" s="32">
        <f t="shared" si="306"/>
        <v>0</v>
      </c>
      <c r="BN664" s="32">
        <f t="shared" si="307"/>
        <v>1</v>
      </c>
    </row>
    <row r="665" spans="1:66" x14ac:dyDescent="0.2">
      <c r="A665" s="323"/>
      <c r="B665" s="530"/>
      <c r="C665" s="247"/>
      <c r="D665" s="247" t="str">
        <f t="shared" si="297"/>
        <v/>
      </c>
      <c r="E665" s="320" t="str">
        <f t="shared" si="298"/>
        <v>&lt; Error</v>
      </c>
      <c r="F665" s="120">
        <f t="shared" si="280"/>
        <v>0</v>
      </c>
      <c r="G665" s="118">
        <f t="shared" si="281"/>
        <v>653</v>
      </c>
      <c r="H665" s="117"/>
      <c r="I665" s="292"/>
      <c r="J665" s="87"/>
      <c r="K665" s="294"/>
      <c r="L665" s="293"/>
      <c r="M665" s="40"/>
      <c r="N665" s="77"/>
      <c r="O665" s="295"/>
      <c r="P665" s="88"/>
      <c r="Q665" s="88"/>
      <c r="R665" s="104"/>
      <c r="S665" s="730"/>
      <c r="T665" s="88"/>
      <c r="U665" s="88"/>
      <c r="V665" s="88"/>
      <c r="W665" s="89"/>
      <c r="X665" s="87"/>
      <c r="Y665" s="77"/>
      <c r="Z665" s="90"/>
      <c r="AA665" s="96">
        <f t="shared" si="285"/>
        <v>653</v>
      </c>
      <c r="AB665" s="505">
        <f t="shared" si="299"/>
        <v>0</v>
      </c>
      <c r="AC665" s="500">
        <f t="shared" si="286"/>
        <v>0</v>
      </c>
      <c r="AD665" s="159">
        <f t="shared" si="282"/>
        <v>0</v>
      </c>
      <c r="AE665" s="8"/>
      <c r="AF665" s="870" t="str">
        <f t="shared" si="287"/>
        <v xml:space="preserve"> </v>
      </c>
      <c r="AG665" s="32">
        <f t="shared" si="288"/>
        <v>0</v>
      </c>
      <c r="AH665" s="32">
        <f t="shared" si="289"/>
        <v>0</v>
      </c>
      <c r="AR665" s="32">
        <f t="shared" si="290"/>
        <v>0</v>
      </c>
      <c r="AS665" s="32">
        <f t="shared" si="291"/>
        <v>0</v>
      </c>
      <c r="AT665" s="32">
        <f t="shared" si="292"/>
        <v>0</v>
      </c>
      <c r="AU665" s="32">
        <f t="shared" si="293"/>
        <v>0</v>
      </c>
      <c r="AX665" s="254">
        <f t="shared" si="294"/>
        <v>0</v>
      </c>
      <c r="AY665" s="254">
        <f t="shared" si="295"/>
        <v>0</v>
      </c>
      <c r="AZ665" s="32">
        <f t="shared" si="283"/>
        <v>0</v>
      </c>
      <c r="BB665" s="32">
        <f t="shared" si="300"/>
        <v>0</v>
      </c>
      <c r="BC665" s="341">
        <f t="shared" si="301"/>
        <v>0</v>
      </c>
      <c r="BD665" s="95">
        <f t="shared" si="296"/>
        <v>0</v>
      </c>
      <c r="BE665" s="95">
        <f t="shared" si="302"/>
        <v>0</v>
      </c>
      <c r="BF665" s="718">
        <f t="shared" si="284"/>
        <v>0</v>
      </c>
      <c r="BG665" s="79"/>
      <c r="BH665" s="9"/>
      <c r="BJ665" s="32">
        <f t="shared" si="303"/>
        <v>0</v>
      </c>
      <c r="BK665" s="32">
        <f t="shared" si="304"/>
        <v>1</v>
      </c>
      <c r="BL665" s="32">
        <f t="shared" si="305"/>
        <v>0</v>
      </c>
      <c r="BM665" s="32">
        <f t="shared" si="306"/>
        <v>0</v>
      </c>
      <c r="BN665" s="32">
        <f t="shared" si="307"/>
        <v>1</v>
      </c>
    </row>
    <row r="666" spans="1:66" x14ac:dyDescent="0.2">
      <c r="A666" s="323"/>
      <c r="B666" s="530"/>
      <c r="C666" s="247"/>
      <c r="D666" s="247" t="str">
        <f t="shared" si="297"/>
        <v/>
      </c>
      <c r="E666" s="320" t="str">
        <f t="shared" si="298"/>
        <v>&lt; Error</v>
      </c>
      <c r="F666" s="120">
        <f t="shared" si="280"/>
        <v>0</v>
      </c>
      <c r="G666" s="118">
        <f t="shared" si="281"/>
        <v>654</v>
      </c>
      <c r="H666" s="117"/>
      <c r="I666" s="292"/>
      <c r="J666" s="87"/>
      <c r="K666" s="294"/>
      <c r="L666" s="293"/>
      <c r="M666" s="40"/>
      <c r="N666" s="77"/>
      <c r="O666" s="295"/>
      <c r="P666" s="88"/>
      <c r="Q666" s="88"/>
      <c r="R666" s="104"/>
      <c r="S666" s="730"/>
      <c r="T666" s="88"/>
      <c r="U666" s="88"/>
      <c r="V666" s="88"/>
      <c r="W666" s="89"/>
      <c r="X666" s="87"/>
      <c r="Y666" s="77"/>
      <c r="Z666" s="90"/>
      <c r="AA666" s="96">
        <f t="shared" si="285"/>
        <v>654</v>
      </c>
      <c r="AB666" s="505">
        <f t="shared" si="299"/>
        <v>0</v>
      </c>
      <c r="AC666" s="500">
        <f t="shared" si="286"/>
        <v>0</v>
      </c>
      <c r="AD666" s="159">
        <f t="shared" si="282"/>
        <v>0</v>
      </c>
      <c r="AE666" s="8"/>
      <c r="AF666" s="870" t="str">
        <f t="shared" si="287"/>
        <v xml:space="preserve"> </v>
      </c>
      <c r="AG666" s="32">
        <f t="shared" si="288"/>
        <v>0</v>
      </c>
      <c r="AH666" s="32">
        <f t="shared" si="289"/>
        <v>0</v>
      </c>
      <c r="AR666" s="32">
        <f t="shared" si="290"/>
        <v>0</v>
      </c>
      <c r="AS666" s="32">
        <f t="shared" si="291"/>
        <v>0</v>
      </c>
      <c r="AT666" s="32">
        <f t="shared" si="292"/>
        <v>0</v>
      </c>
      <c r="AU666" s="32">
        <f t="shared" si="293"/>
        <v>0</v>
      </c>
      <c r="AX666" s="254">
        <f t="shared" si="294"/>
        <v>0</v>
      </c>
      <c r="AY666" s="254">
        <f t="shared" si="295"/>
        <v>0</v>
      </c>
      <c r="AZ666" s="32">
        <f t="shared" si="283"/>
        <v>0</v>
      </c>
      <c r="BB666" s="32">
        <f t="shared" si="300"/>
        <v>0</v>
      </c>
      <c r="BC666" s="341">
        <f t="shared" si="301"/>
        <v>0</v>
      </c>
      <c r="BD666" s="95">
        <f t="shared" si="296"/>
        <v>0</v>
      </c>
      <c r="BE666" s="95">
        <f t="shared" si="302"/>
        <v>0</v>
      </c>
      <c r="BF666" s="718">
        <f t="shared" si="284"/>
        <v>0</v>
      </c>
      <c r="BG666" s="79"/>
      <c r="BH666" s="9"/>
      <c r="BJ666" s="32">
        <f t="shared" si="303"/>
        <v>0</v>
      </c>
      <c r="BK666" s="32">
        <f t="shared" si="304"/>
        <v>1</v>
      </c>
      <c r="BL666" s="32">
        <f t="shared" si="305"/>
        <v>0</v>
      </c>
      <c r="BM666" s="32">
        <f t="shared" si="306"/>
        <v>0</v>
      </c>
      <c r="BN666" s="32">
        <f t="shared" si="307"/>
        <v>1</v>
      </c>
    </row>
    <row r="667" spans="1:66" x14ac:dyDescent="0.2">
      <c r="A667" s="323"/>
      <c r="B667" s="530"/>
      <c r="C667" s="247"/>
      <c r="D667" s="247" t="str">
        <f t="shared" si="297"/>
        <v/>
      </c>
      <c r="E667" s="320" t="str">
        <f t="shared" si="298"/>
        <v>&lt; Error</v>
      </c>
      <c r="F667" s="120">
        <f t="shared" si="280"/>
        <v>0</v>
      </c>
      <c r="G667" s="118">
        <f t="shared" si="281"/>
        <v>655</v>
      </c>
      <c r="H667" s="117"/>
      <c r="I667" s="292"/>
      <c r="J667" s="87"/>
      <c r="K667" s="294"/>
      <c r="L667" s="293"/>
      <c r="M667" s="40"/>
      <c r="N667" s="77"/>
      <c r="O667" s="295"/>
      <c r="P667" s="88"/>
      <c r="Q667" s="88"/>
      <c r="R667" s="104"/>
      <c r="S667" s="730"/>
      <c r="T667" s="88"/>
      <c r="U667" s="88"/>
      <c r="V667" s="88"/>
      <c r="W667" s="89"/>
      <c r="X667" s="87"/>
      <c r="Y667" s="77"/>
      <c r="Z667" s="90"/>
      <c r="AA667" s="96">
        <f t="shared" si="285"/>
        <v>655</v>
      </c>
      <c r="AB667" s="505">
        <f t="shared" si="299"/>
        <v>0</v>
      </c>
      <c r="AC667" s="500">
        <f t="shared" si="286"/>
        <v>0</v>
      </c>
      <c r="AD667" s="159">
        <f t="shared" si="282"/>
        <v>0</v>
      </c>
      <c r="AE667" s="8"/>
      <c r="AF667" s="870" t="str">
        <f t="shared" si="287"/>
        <v xml:space="preserve"> </v>
      </c>
      <c r="AG667" s="32">
        <f t="shared" si="288"/>
        <v>0</v>
      </c>
      <c r="AH667" s="32">
        <f t="shared" si="289"/>
        <v>0</v>
      </c>
      <c r="AR667" s="32">
        <f t="shared" si="290"/>
        <v>0</v>
      </c>
      <c r="AS667" s="32">
        <f t="shared" si="291"/>
        <v>0</v>
      </c>
      <c r="AT667" s="32">
        <f t="shared" si="292"/>
        <v>0</v>
      </c>
      <c r="AU667" s="32">
        <f t="shared" si="293"/>
        <v>0</v>
      </c>
      <c r="AX667" s="254">
        <f t="shared" si="294"/>
        <v>0</v>
      </c>
      <c r="AY667" s="254">
        <f t="shared" si="295"/>
        <v>0</v>
      </c>
      <c r="AZ667" s="32">
        <f t="shared" si="283"/>
        <v>0</v>
      </c>
      <c r="BB667" s="32">
        <f t="shared" si="300"/>
        <v>0</v>
      </c>
      <c r="BC667" s="341">
        <f t="shared" si="301"/>
        <v>0</v>
      </c>
      <c r="BD667" s="95">
        <f t="shared" si="296"/>
        <v>0</v>
      </c>
      <c r="BE667" s="95">
        <f t="shared" si="302"/>
        <v>0</v>
      </c>
      <c r="BF667" s="718">
        <f t="shared" si="284"/>
        <v>0</v>
      </c>
      <c r="BG667" s="79"/>
      <c r="BH667" s="9"/>
      <c r="BJ667" s="32">
        <f t="shared" si="303"/>
        <v>0</v>
      </c>
      <c r="BK667" s="32">
        <f t="shared" si="304"/>
        <v>1</v>
      </c>
      <c r="BL667" s="32">
        <f t="shared" si="305"/>
        <v>0</v>
      </c>
      <c r="BM667" s="32">
        <f t="shared" si="306"/>
        <v>0</v>
      </c>
      <c r="BN667" s="32">
        <f t="shared" si="307"/>
        <v>1</v>
      </c>
    </row>
    <row r="668" spans="1:66" x14ac:dyDescent="0.2">
      <c r="A668" s="323"/>
      <c r="B668" s="530"/>
      <c r="C668" s="247"/>
      <c r="D668" s="247" t="str">
        <f t="shared" si="297"/>
        <v/>
      </c>
      <c r="E668" s="320" t="str">
        <f t="shared" si="298"/>
        <v>&lt; Error</v>
      </c>
      <c r="F668" s="120">
        <f t="shared" si="280"/>
        <v>0</v>
      </c>
      <c r="G668" s="118">
        <f t="shared" si="281"/>
        <v>656</v>
      </c>
      <c r="H668" s="117"/>
      <c r="I668" s="292"/>
      <c r="J668" s="87"/>
      <c r="K668" s="294"/>
      <c r="L668" s="293"/>
      <c r="M668" s="40"/>
      <c r="N668" s="77"/>
      <c r="O668" s="295"/>
      <c r="P668" s="88"/>
      <c r="Q668" s="88"/>
      <c r="R668" s="104"/>
      <c r="S668" s="730"/>
      <c r="T668" s="88"/>
      <c r="U668" s="88"/>
      <c r="V668" s="88"/>
      <c r="W668" s="89"/>
      <c r="X668" s="87"/>
      <c r="Y668" s="77"/>
      <c r="Z668" s="90"/>
      <c r="AA668" s="96">
        <f t="shared" si="285"/>
        <v>656</v>
      </c>
      <c r="AB668" s="505">
        <f t="shared" si="299"/>
        <v>0</v>
      </c>
      <c r="AC668" s="500">
        <f t="shared" si="286"/>
        <v>0</v>
      </c>
      <c r="AD668" s="159">
        <f t="shared" si="282"/>
        <v>0</v>
      </c>
      <c r="AE668" s="8"/>
      <c r="AF668" s="870" t="str">
        <f t="shared" si="287"/>
        <v xml:space="preserve"> </v>
      </c>
      <c r="AG668" s="32">
        <f t="shared" si="288"/>
        <v>0</v>
      </c>
      <c r="AH668" s="32">
        <f t="shared" si="289"/>
        <v>0</v>
      </c>
      <c r="AR668" s="32">
        <f t="shared" si="290"/>
        <v>0</v>
      </c>
      <c r="AS668" s="32">
        <f t="shared" si="291"/>
        <v>0</v>
      </c>
      <c r="AT668" s="32">
        <f t="shared" si="292"/>
        <v>0</v>
      </c>
      <c r="AU668" s="32">
        <f t="shared" si="293"/>
        <v>0</v>
      </c>
      <c r="AX668" s="254">
        <f t="shared" si="294"/>
        <v>0</v>
      </c>
      <c r="AY668" s="254">
        <f t="shared" si="295"/>
        <v>0</v>
      </c>
      <c r="AZ668" s="32">
        <f t="shared" si="283"/>
        <v>0</v>
      </c>
      <c r="BB668" s="32">
        <f t="shared" si="300"/>
        <v>0</v>
      </c>
      <c r="BC668" s="341">
        <f t="shared" si="301"/>
        <v>0</v>
      </c>
      <c r="BD668" s="95">
        <f t="shared" si="296"/>
        <v>0</v>
      </c>
      <c r="BE668" s="95">
        <f t="shared" si="302"/>
        <v>0</v>
      </c>
      <c r="BF668" s="718">
        <f t="shared" si="284"/>
        <v>0</v>
      </c>
      <c r="BG668" s="79"/>
      <c r="BH668" s="9"/>
      <c r="BJ668" s="32">
        <f t="shared" si="303"/>
        <v>0</v>
      </c>
      <c r="BK668" s="32">
        <f t="shared" si="304"/>
        <v>1</v>
      </c>
      <c r="BL668" s="32">
        <f t="shared" si="305"/>
        <v>0</v>
      </c>
      <c r="BM668" s="32">
        <f t="shared" si="306"/>
        <v>0</v>
      </c>
      <c r="BN668" s="32">
        <f t="shared" si="307"/>
        <v>1</v>
      </c>
    </row>
    <row r="669" spans="1:66" x14ac:dyDescent="0.2">
      <c r="A669" s="323"/>
      <c r="B669" s="530"/>
      <c r="C669" s="247"/>
      <c r="D669" s="247" t="str">
        <f t="shared" si="297"/>
        <v/>
      </c>
      <c r="E669" s="320" t="str">
        <f t="shared" si="298"/>
        <v>&lt; Error</v>
      </c>
      <c r="F669" s="120">
        <f t="shared" si="280"/>
        <v>0</v>
      </c>
      <c r="G669" s="118">
        <f t="shared" si="281"/>
        <v>657</v>
      </c>
      <c r="H669" s="117"/>
      <c r="I669" s="292"/>
      <c r="J669" s="87"/>
      <c r="K669" s="294"/>
      <c r="L669" s="293"/>
      <c r="M669" s="40"/>
      <c r="N669" s="77"/>
      <c r="O669" s="295"/>
      <c r="P669" s="88"/>
      <c r="Q669" s="88"/>
      <c r="R669" s="104"/>
      <c r="S669" s="730"/>
      <c r="T669" s="88"/>
      <c r="U669" s="88"/>
      <c r="V669" s="88"/>
      <c r="W669" s="89"/>
      <c r="X669" s="87"/>
      <c r="Y669" s="77"/>
      <c r="Z669" s="90"/>
      <c r="AA669" s="96">
        <f t="shared" si="285"/>
        <v>657</v>
      </c>
      <c r="AB669" s="505">
        <f t="shared" si="299"/>
        <v>0</v>
      </c>
      <c r="AC669" s="500">
        <f t="shared" si="286"/>
        <v>0</v>
      </c>
      <c r="AD669" s="159">
        <f t="shared" si="282"/>
        <v>0</v>
      </c>
      <c r="AE669" s="8"/>
      <c r="AF669" s="870" t="str">
        <f t="shared" si="287"/>
        <v xml:space="preserve"> </v>
      </c>
      <c r="AG669" s="32">
        <f t="shared" si="288"/>
        <v>0</v>
      </c>
      <c r="AH669" s="32">
        <f t="shared" si="289"/>
        <v>0</v>
      </c>
      <c r="AR669" s="32">
        <f t="shared" si="290"/>
        <v>0</v>
      </c>
      <c r="AS669" s="32">
        <f t="shared" si="291"/>
        <v>0</v>
      </c>
      <c r="AT669" s="32">
        <f t="shared" si="292"/>
        <v>0</v>
      </c>
      <c r="AU669" s="32">
        <f t="shared" si="293"/>
        <v>0</v>
      </c>
      <c r="AX669" s="254">
        <f t="shared" si="294"/>
        <v>0</v>
      </c>
      <c r="AY669" s="254">
        <f t="shared" si="295"/>
        <v>0</v>
      </c>
      <c r="AZ669" s="32">
        <f t="shared" si="283"/>
        <v>0</v>
      </c>
      <c r="BB669" s="32">
        <f t="shared" si="300"/>
        <v>0</v>
      </c>
      <c r="BC669" s="341">
        <f t="shared" si="301"/>
        <v>0</v>
      </c>
      <c r="BD669" s="95">
        <f t="shared" si="296"/>
        <v>0</v>
      </c>
      <c r="BE669" s="95">
        <f t="shared" si="302"/>
        <v>0</v>
      </c>
      <c r="BF669" s="718">
        <f t="shared" si="284"/>
        <v>0</v>
      </c>
      <c r="BG669" s="79"/>
      <c r="BH669" s="9"/>
      <c r="BJ669" s="32">
        <f t="shared" si="303"/>
        <v>0</v>
      </c>
      <c r="BK669" s="32">
        <f t="shared" si="304"/>
        <v>1</v>
      </c>
      <c r="BL669" s="32">
        <f t="shared" si="305"/>
        <v>0</v>
      </c>
      <c r="BM669" s="32">
        <f t="shared" si="306"/>
        <v>0</v>
      </c>
      <c r="BN669" s="32">
        <f t="shared" si="307"/>
        <v>1</v>
      </c>
    </row>
    <row r="670" spans="1:66" x14ac:dyDescent="0.2">
      <c r="A670" s="323"/>
      <c r="B670" s="530"/>
      <c r="C670" s="247"/>
      <c r="D670" s="247" t="str">
        <f t="shared" si="297"/>
        <v/>
      </c>
      <c r="E670" s="320" t="str">
        <f t="shared" si="298"/>
        <v>&lt; Error</v>
      </c>
      <c r="F670" s="120">
        <f t="shared" si="280"/>
        <v>0</v>
      </c>
      <c r="G670" s="118">
        <f t="shared" si="281"/>
        <v>658</v>
      </c>
      <c r="H670" s="117"/>
      <c r="I670" s="292"/>
      <c r="J670" s="87"/>
      <c r="K670" s="294"/>
      <c r="L670" s="293"/>
      <c r="M670" s="40"/>
      <c r="N670" s="77"/>
      <c r="O670" s="295"/>
      <c r="P670" s="88"/>
      <c r="Q670" s="88"/>
      <c r="R670" s="104"/>
      <c r="S670" s="730"/>
      <c r="T670" s="88"/>
      <c r="U670" s="88"/>
      <c r="V670" s="88"/>
      <c r="W670" s="89"/>
      <c r="X670" s="87"/>
      <c r="Y670" s="77"/>
      <c r="Z670" s="90"/>
      <c r="AA670" s="96">
        <f t="shared" si="285"/>
        <v>658</v>
      </c>
      <c r="AB670" s="505">
        <f t="shared" si="299"/>
        <v>0</v>
      </c>
      <c r="AC670" s="500">
        <f t="shared" si="286"/>
        <v>0</v>
      </c>
      <c r="AD670" s="159">
        <f t="shared" si="282"/>
        <v>0</v>
      </c>
      <c r="AE670" s="8"/>
      <c r="AF670" s="870" t="str">
        <f t="shared" si="287"/>
        <v xml:space="preserve"> </v>
      </c>
      <c r="AG670" s="32">
        <f t="shared" si="288"/>
        <v>0</v>
      </c>
      <c r="AH670" s="32">
        <f t="shared" si="289"/>
        <v>0</v>
      </c>
      <c r="AR670" s="32">
        <f t="shared" si="290"/>
        <v>0</v>
      </c>
      <c r="AS670" s="32">
        <f t="shared" si="291"/>
        <v>0</v>
      </c>
      <c r="AT670" s="32">
        <f t="shared" si="292"/>
        <v>0</v>
      </c>
      <c r="AU670" s="32">
        <f t="shared" si="293"/>
        <v>0</v>
      </c>
      <c r="AX670" s="254">
        <f t="shared" si="294"/>
        <v>0</v>
      </c>
      <c r="AY670" s="254">
        <f t="shared" si="295"/>
        <v>0</v>
      </c>
      <c r="AZ670" s="32">
        <f t="shared" si="283"/>
        <v>0</v>
      </c>
      <c r="BB670" s="32">
        <f t="shared" si="300"/>
        <v>0</v>
      </c>
      <c r="BC670" s="341">
        <f t="shared" si="301"/>
        <v>0</v>
      </c>
      <c r="BD670" s="95">
        <f t="shared" si="296"/>
        <v>0</v>
      </c>
      <c r="BE670" s="95">
        <f t="shared" si="302"/>
        <v>0</v>
      </c>
      <c r="BF670" s="718">
        <f t="shared" si="284"/>
        <v>0</v>
      </c>
      <c r="BG670" s="79"/>
      <c r="BH670" s="9"/>
      <c r="BJ670" s="32">
        <f t="shared" si="303"/>
        <v>0</v>
      </c>
      <c r="BK670" s="32">
        <f t="shared" si="304"/>
        <v>1</v>
      </c>
      <c r="BL670" s="32">
        <f t="shared" si="305"/>
        <v>0</v>
      </c>
      <c r="BM670" s="32">
        <f t="shared" si="306"/>
        <v>0</v>
      </c>
      <c r="BN670" s="32">
        <f t="shared" si="307"/>
        <v>1</v>
      </c>
    </row>
    <row r="671" spans="1:66" x14ac:dyDescent="0.2">
      <c r="A671" s="323"/>
      <c r="B671" s="530"/>
      <c r="C671" s="247"/>
      <c r="D671" s="247" t="str">
        <f t="shared" si="297"/>
        <v/>
      </c>
      <c r="E671" s="320" t="str">
        <f t="shared" si="298"/>
        <v>&lt; Error</v>
      </c>
      <c r="F671" s="120">
        <f t="shared" si="280"/>
        <v>0</v>
      </c>
      <c r="G671" s="118">
        <f t="shared" si="281"/>
        <v>659</v>
      </c>
      <c r="H671" s="117"/>
      <c r="I671" s="292"/>
      <c r="J671" s="87"/>
      <c r="K671" s="294"/>
      <c r="L671" s="293"/>
      <c r="M671" s="40"/>
      <c r="N671" s="77"/>
      <c r="O671" s="295"/>
      <c r="P671" s="88"/>
      <c r="Q671" s="88"/>
      <c r="R671" s="104"/>
      <c r="S671" s="730"/>
      <c r="T671" s="88"/>
      <c r="U671" s="88"/>
      <c r="V671" s="88"/>
      <c r="W671" s="89"/>
      <c r="X671" s="87"/>
      <c r="Y671" s="77"/>
      <c r="Z671" s="90"/>
      <c r="AA671" s="96">
        <f t="shared" si="285"/>
        <v>659</v>
      </c>
      <c r="AB671" s="505">
        <f t="shared" si="299"/>
        <v>0</v>
      </c>
      <c r="AC671" s="500">
        <f t="shared" si="286"/>
        <v>0</v>
      </c>
      <c r="AD671" s="159">
        <f t="shared" si="282"/>
        <v>0</v>
      </c>
      <c r="AE671" s="8"/>
      <c r="AF671" s="870" t="str">
        <f t="shared" si="287"/>
        <v xml:space="preserve"> </v>
      </c>
      <c r="AG671" s="32">
        <f t="shared" si="288"/>
        <v>0</v>
      </c>
      <c r="AH671" s="32">
        <f t="shared" si="289"/>
        <v>0</v>
      </c>
      <c r="AR671" s="32">
        <f t="shared" si="290"/>
        <v>0</v>
      </c>
      <c r="AS671" s="32">
        <f t="shared" si="291"/>
        <v>0</v>
      </c>
      <c r="AT671" s="32">
        <f t="shared" si="292"/>
        <v>0</v>
      </c>
      <c r="AU671" s="32">
        <f t="shared" si="293"/>
        <v>0</v>
      </c>
      <c r="AX671" s="254">
        <f t="shared" si="294"/>
        <v>0</v>
      </c>
      <c r="AY671" s="254">
        <f t="shared" si="295"/>
        <v>0</v>
      </c>
      <c r="AZ671" s="32">
        <f t="shared" si="283"/>
        <v>0</v>
      </c>
      <c r="BB671" s="32">
        <f t="shared" si="300"/>
        <v>0</v>
      </c>
      <c r="BC671" s="341">
        <f t="shared" si="301"/>
        <v>0</v>
      </c>
      <c r="BD671" s="95">
        <f t="shared" si="296"/>
        <v>0</v>
      </c>
      <c r="BE671" s="95">
        <f t="shared" si="302"/>
        <v>0</v>
      </c>
      <c r="BF671" s="718">
        <f t="shared" si="284"/>
        <v>0</v>
      </c>
      <c r="BG671" s="79"/>
      <c r="BH671" s="9"/>
      <c r="BJ671" s="32">
        <f t="shared" si="303"/>
        <v>0</v>
      </c>
      <c r="BK671" s="32">
        <f t="shared" si="304"/>
        <v>1</v>
      </c>
      <c r="BL671" s="32">
        <f t="shared" si="305"/>
        <v>0</v>
      </c>
      <c r="BM671" s="32">
        <f t="shared" si="306"/>
        <v>0</v>
      </c>
      <c r="BN671" s="32">
        <f t="shared" si="307"/>
        <v>1</v>
      </c>
    </row>
    <row r="672" spans="1:66" x14ac:dyDescent="0.2">
      <c r="A672" s="323"/>
      <c r="B672" s="530"/>
      <c r="C672" s="247"/>
      <c r="D672" s="247" t="str">
        <f t="shared" si="297"/>
        <v/>
      </c>
      <c r="E672" s="320" t="str">
        <f t="shared" si="298"/>
        <v>&lt; Error</v>
      </c>
      <c r="F672" s="120">
        <f t="shared" si="280"/>
        <v>0</v>
      </c>
      <c r="G672" s="118">
        <f t="shared" si="281"/>
        <v>660</v>
      </c>
      <c r="H672" s="117"/>
      <c r="I672" s="292"/>
      <c r="J672" s="87"/>
      <c r="K672" s="294"/>
      <c r="L672" s="293"/>
      <c r="M672" s="40"/>
      <c r="N672" s="77"/>
      <c r="O672" s="295"/>
      <c r="P672" s="88"/>
      <c r="Q672" s="88"/>
      <c r="R672" s="104"/>
      <c r="S672" s="730"/>
      <c r="T672" s="88"/>
      <c r="U672" s="88"/>
      <c r="V672" s="88"/>
      <c r="W672" s="89"/>
      <c r="X672" s="87"/>
      <c r="Y672" s="77"/>
      <c r="Z672" s="90"/>
      <c r="AA672" s="96">
        <f t="shared" si="285"/>
        <v>660</v>
      </c>
      <c r="AB672" s="505">
        <f t="shared" si="299"/>
        <v>0</v>
      </c>
      <c r="AC672" s="500">
        <f t="shared" si="286"/>
        <v>0</v>
      </c>
      <c r="AD672" s="159">
        <f t="shared" si="282"/>
        <v>0</v>
      </c>
      <c r="AE672" s="8"/>
      <c r="AF672" s="870" t="str">
        <f t="shared" si="287"/>
        <v xml:space="preserve"> </v>
      </c>
      <c r="AG672" s="32">
        <f t="shared" si="288"/>
        <v>0</v>
      </c>
      <c r="AH672" s="32">
        <f t="shared" si="289"/>
        <v>0</v>
      </c>
      <c r="AR672" s="32">
        <f t="shared" si="290"/>
        <v>0</v>
      </c>
      <c r="AS672" s="32">
        <f t="shared" si="291"/>
        <v>0</v>
      </c>
      <c r="AT672" s="32">
        <f t="shared" si="292"/>
        <v>0</v>
      </c>
      <c r="AU672" s="32">
        <f t="shared" si="293"/>
        <v>0</v>
      </c>
      <c r="AX672" s="254">
        <f t="shared" si="294"/>
        <v>0</v>
      </c>
      <c r="AY672" s="254">
        <f t="shared" si="295"/>
        <v>0</v>
      </c>
      <c r="AZ672" s="32">
        <f t="shared" si="283"/>
        <v>0</v>
      </c>
      <c r="BB672" s="32">
        <f t="shared" si="300"/>
        <v>0</v>
      </c>
      <c r="BC672" s="341">
        <f t="shared" si="301"/>
        <v>0</v>
      </c>
      <c r="BD672" s="95">
        <f t="shared" si="296"/>
        <v>0</v>
      </c>
      <c r="BE672" s="95">
        <f t="shared" si="302"/>
        <v>0</v>
      </c>
      <c r="BF672" s="718">
        <f t="shared" si="284"/>
        <v>0</v>
      </c>
      <c r="BG672" s="79"/>
      <c r="BH672" s="9"/>
      <c r="BJ672" s="32">
        <f t="shared" si="303"/>
        <v>0</v>
      </c>
      <c r="BK672" s="32">
        <f t="shared" si="304"/>
        <v>1</v>
      </c>
      <c r="BL672" s="32">
        <f t="shared" si="305"/>
        <v>0</v>
      </c>
      <c r="BM672" s="32">
        <f t="shared" si="306"/>
        <v>0</v>
      </c>
      <c r="BN672" s="32">
        <f t="shared" si="307"/>
        <v>1</v>
      </c>
    </row>
    <row r="673" spans="1:66" x14ac:dyDescent="0.2">
      <c r="A673" s="323"/>
      <c r="B673" s="530"/>
      <c r="C673" s="247"/>
      <c r="D673" s="247" t="str">
        <f t="shared" si="297"/>
        <v/>
      </c>
      <c r="E673" s="320" t="str">
        <f t="shared" si="298"/>
        <v>&lt; Error</v>
      </c>
      <c r="F673" s="120">
        <f t="shared" si="280"/>
        <v>0</v>
      </c>
      <c r="G673" s="118">
        <f t="shared" si="281"/>
        <v>661</v>
      </c>
      <c r="H673" s="117"/>
      <c r="I673" s="292"/>
      <c r="J673" s="87"/>
      <c r="K673" s="294"/>
      <c r="L673" s="293"/>
      <c r="M673" s="40"/>
      <c r="N673" s="77"/>
      <c r="O673" s="295"/>
      <c r="P673" s="88"/>
      <c r="Q673" s="88"/>
      <c r="R673" s="104"/>
      <c r="S673" s="730"/>
      <c r="T673" s="88"/>
      <c r="U673" s="88"/>
      <c r="V673" s="88"/>
      <c r="W673" s="89"/>
      <c r="X673" s="87"/>
      <c r="Y673" s="77"/>
      <c r="Z673" s="90"/>
      <c r="AA673" s="96">
        <f t="shared" si="285"/>
        <v>661</v>
      </c>
      <c r="AB673" s="505">
        <f t="shared" si="299"/>
        <v>0</v>
      </c>
      <c r="AC673" s="500">
        <f t="shared" si="286"/>
        <v>0</v>
      </c>
      <c r="AD673" s="159">
        <f t="shared" si="282"/>
        <v>0</v>
      </c>
      <c r="AE673" s="8"/>
      <c r="AF673" s="870" t="str">
        <f t="shared" si="287"/>
        <v xml:space="preserve"> </v>
      </c>
      <c r="AG673" s="32">
        <f t="shared" si="288"/>
        <v>0</v>
      </c>
      <c r="AH673" s="32">
        <f t="shared" si="289"/>
        <v>0</v>
      </c>
      <c r="AR673" s="32">
        <f t="shared" si="290"/>
        <v>0</v>
      </c>
      <c r="AS673" s="32">
        <f t="shared" si="291"/>
        <v>0</v>
      </c>
      <c r="AT673" s="32">
        <f t="shared" si="292"/>
        <v>0</v>
      </c>
      <c r="AU673" s="32">
        <f t="shared" si="293"/>
        <v>0</v>
      </c>
      <c r="AX673" s="254">
        <f t="shared" si="294"/>
        <v>0</v>
      </c>
      <c r="AY673" s="254">
        <f t="shared" si="295"/>
        <v>0</v>
      </c>
      <c r="AZ673" s="32">
        <f t="shared" si="283"/>
        <v>0</v>
      </c>
      <c r="BB673" s="32">
        <f t="shared" si="300"/>
        <v>0</v>
      </c>
      <c r="BC673" s="341">
        <f t="shared" si="301"/>
        <v>0</v>
      </c>
      <c r="BD673" s="95">
        <f t="shared" si="296"/>
        <v>0</v>
      </c>
      <c r="BE673" s="95">
        <f t="shared" si="302"/>
        <v>0</v>
      </c>
      <c r="BF673" s="718">
        <f t="shared" si="284"/>
        <v>0</v>
      </c>
      <c r="BG673" s="79"/>
      <c r="BH673" s="9"/>
      <c r="BJ673" s="32">
        <f t="shared" si="303"/>
        <v>0</v>
      </c>
      <c r="BK673" s="32">
        <f t="shared" si="304"/>
        <v>1</v>
      </c>
      <c r="BL673" s="32">
        <f t="shared" si="305"/>
        <v>0</v>
      </c>
      <c r="BM673" s="32">
        <f t="shared" si="306"/>
        <v>0</v>
      </c>
      <c r="BN673" s="32">
        <f t="shared" si="307"/>
        <v>1</v>
      </c>
    </row>
    <row r="674" spans="1:66" x14ac:dyDescent="0.2">
      <c r="A674" s="323"/>
      <c r="B674" s="530"/>
      <c r="C674" s="247"/>
      <c r="D674" s="247" t="str">
        <f t="shared" si="297"/>
        <v/>
      </c>
      <c r="E674" s="320" t="str">
        <f t="shared" si="298"/>
        <v>&lt; Error</v>
      </c>
      <c r="F674" s="120">
        <f t="shared" si="280"/>
        <v>0</v>
      </c>
      <c r="G674" s="118">
        <f t="shared" si="281"/>
        <v>662</v>
      </c>
      <c r="H674" s="117"/>
      <c r="I674" s="292"/>
      <c r="J674" s="87"/>
      <c r="K674" s="294"/>
      <c r="L674" s="293"/>
      <c r="M674" s="40"/>
      <c r="N674" s="77"/>
      <c r="O674" s="295"/>
      <c r="P674" s="88"/>
      <c r="Q674" s="88"/>
      <c r="R674" s="104"/>
      <c r="S674" s="730"/>
      <c r="T674" s="88"/>
      <c r="U674" s="88"/>
      <c r="V674" s="88"/>
      <c r="W674" s="89"/>
      <c r="X674" s="87"/>
      <c r="Y674" s="77"/>
      <c r="Z674" s="90"/>
      <c r="AA674" s="96">
        <f t="shared" si="285"/>
        <v>662</v>
      </c>
      <c r="AB674" s="505">
        <f t="shared" si="299"/>
        <v>0</v>
      </c>
      <c r="AC674" s="500">
        <f t="shared" si="286"/>
        <v>0</v>
      </c>
      <c r="AD674" s="159">
        <f t="shared" si="282"/>
        <v>0</v>
      </c>
      <c r="AE674" s="8"/>
      <c r="AF674" s="870" t="str">
        <f t="shared" si="287"/>
        <v xml:space="preserve"> </v>
      </c>
      <c r="AG674" s="32">
        <f t="shared" si="288"/>
        <v>0</v>
      </c>
      <c r="AH674" s="32">
        <f t="shared" si="289"/>
        <v>0</v>
      </c>
      <c r="AR674" s="32">
        <f t="shared" si="290"/>
        <v>0</v>
      </c>
      <c r="AS674" s="32">
        <f t="shared" si="291"/>
        <v>0</v>
      </c>
      <c r="AT674" s="32">
        <f t="shared" si="292"/>
        <v>0</v>
      </c>
      <c r="AU674" s="32">
        <f t="shared" si="293"/>
        <v>0</v>
      </c>
      <c r="AX674" s="254">
        <f t="shared" si="294"/>
        <v>0</v>
      </c>
      <c r="AY674" s="254">
        <f t="shared" si="295"/>
        <v>0</v>
      </c>
      <c r="AZ674" s="32">
        <f t="shared" si="283"/>
        <v>0</v>
      </c>
      <c r="BB674" s="32">
        <f t="shared" si="300"/>
        <v>0</v>
      </c>
      <c r="BC674" s="341">
        <f t="shared" si="301"/>
        <v>0</v>
      </c>
      <c r="BD674" s="95">
        <f t="shared" si="296"/>
        <v>0</v>
      </c>
      <c r="BE674" s="95">
        <f t="shared" si="302"/>
        <v>0</v>
      </c>
      <c r="BF674" s="718">
        <f t="shared" si="284"/>
        <v>0</v>
      </c>
      <c r="BG674" s="79"/>
      <c r="BH674" s="9"/>
      <c r="BJ674" s="32">
        <f t="shared" si="303"/>
        <v>0</v>
      </c>
      <c r="BK674" s="32">
        <f t="shared" si="304"/>
        <v>1</v>
      </c>
      <c r="BL674" s="32">
        <f t="shared" si="305"/>
        <v>0</v>
      </c>
      <c r="BM674" s="32">
        <f t="shared" si="306"/>
        <v>0</v>
      </c>
      <c r="BN674" s="32">
        <f t="shared" si="307"/>
        <v>1</v>
      </c>
    </row>
    <row r="675" spans="1:66" x14ac:dyDescent="0.2">
      <c r="A675" s="323"/>
      <c r="B675" s="530"/>
      <c r="C675" s="247"/>
      <c r="D675" s="247" t="str">
        <f t="shared" si="297"/>
        <v/>
      </c>
      <c r="E675" s="320" t="str">
        <f t="shared" si="298"/>
        <v>&lt; Error</v>
      </c>
      <c r="F675" s="120">
        <f t="shared" si="280"/>
        <v>0</v>
      </c>
      <c r="G675" s="118">
        <f t="shared" si="281"/>
        <v>663</v>
      </c>
      <c r="H675" s="117"/>
      <c r="I675" s="292"/>
      <c r="J675" s="87"/>
      <c r="K675" s="294"/>
      <c r="L675" s="293"/>
      <c r="M675" s="40"/>
      <c r="N675" s="77"/>
      <c r="O675" s="295"/>
      <c r="P675" s="88"/>
      <c r="Q675" s="88"/>
      <c r="R675" s="104"/>
      <c r="S675" s="730"/>
      <c r="T675" s="88"/>
      <c r="U675" s="88"/>
      <c r="V675" s="88"/>
      <c r="W675" s="89"/>
      <c r="X675" s="87"/>
      <c r="Y675" s="77"/>
      <c r="Z675" s="90"/>
      <c r="AA675" s="96">
        <f t="shared" si="285"/>
        <v>663</v>
      </c>
      <c r="AB675" s="505">
        <f t="shared" si="299"/>
        <v>0</v>
      </c>
      <c r="AC675" s="500">
        <f t="shared" si="286"/>
        <v>0</v>
      </c>
      <c r="AD675" s="159">
        <f t="shared" si="282"/>
        <v>0</v>
      </c>
      <c r="AE675" s="8"/>
      <c r="AF675" s="870" t="str">
        <f t="shared" si="287"/>
        <v xml:space="preserve"> </v>
      </c>
      <c r="AG675" s="32">
        <f t="shared" si="288"/>
        <v>0</v>
      </c>
      <c r="AH675" s="32">
        <f t="shared" si="289"/>
        <v>0</v>
      </c>
      <c r="AR675" s="32">
        <f t="shared" si="290"/>
        <v>0</v>
      </c>
      <c r="AS675" s="32">
        <f t="shared" si="291"/>
        <v>0</v>
      </c>
      <c r="AT675" s="32">
        <f t="shared" si="292"/>
        <v>0</v>
      </c>
      <c r="AU675" s="32">
        <f t="shared" si="293"/>
        <v>0</v>
      </c>
      <c r="AX675" s="254">
        <f t="shared" si="294"/>
        <v>0</v>
      </c>
      <c r="AY675" s="254">
        <f t="shared" si="295"/>
        <v>0</v>
      </c>
      <c r="AZ675" s="32">
        <f t="shared" si="283"/>
        <v>0</v>
      </c>
      <c r="BB675" s="32">
        <f t="shared" si="300"/>
        <v>0</v>
      </c>
      <c r="BC675" s="341">
        <f t="shared" si="301"/>
        <v>0</v>
      </c>
      <c r="BD675" s="95">
        <f t="shared" si="296"/>
        <v>0</v>
      </c>
      <c r="BE675" s="95">
        <f t="shared" si="302"/>
        <v>0</v>
      </c>
      <c r="BF675" s="718">
        <f t="shared" si="284"/>
        <v>0</v>
      </c>
      <c r="BG675" s="79"/>
      <c r="BH675" s="9"/>
      <c r="BJ675" s="32">
        <f t="shared" si="303"/>
        <v>0</v>
      </c>
      <c r="BK675" s="32">
        <f t="shared" si="304"/>
        <v>1</v>
      </c>
      <c r="BL675" s="32">
        <f t="shared" si="305"/>
        <v>0</v>
      </c>
      <c r="BM675" s="32">
        <f t="shared" si="306"/>
        <v>0</v>
      </c>
      <c r="BN675" s="32">
        <f t="shared" si="307"/>
        <v>1</v>
      </c>
    </row>
    <row r="676" spans="1:66" x14ac:dyDescent="0.2">
      <c r="A676" s="323"/>
      <c r="B676" s="530"/>
      <c r="C676" s="247"/>
      <c r="D676" s="247" t="str">
        <f t="shared" si="297"/>
        <v/>
      </c>
      <c r="E676" s="320" t="str">
        <f t="shared" si="298"/>
        <v>&lt; Error</v>
      </c>
      <c r="F676" s="120">
        <f t="shared" si="280"/>
        <v>0</v>
      </c>
      <c r="G676" s="118">
        <f t="shared" si="281"/>
        <v>664</v>
      </c>
      <c r="H676" s="117"/>
      <c r="I676" s="292"/>
      <c r="J676" s="87"/>
      <c r="K676" s="294"/>
      <c r="L676" s="293"/>
      <c r="M676" s="40"/>
      <c r="N676" s="77"/>
      <c r="O676" s="295"/>
      <c r="P676" s="88"/>
      <c r="Q676" s="88"/>
      <c r="R676" s="104"/>
      <c r="S676" s="730"/>
      <c r="T676" s="88"/>
      <c r="U676" s="88"/>
      <c r="V676" s="88"/>
      <c r="W676" s="89"/>
      <c r="X676" s="87"/>
      <c r="Y676" s="77"/>
      <c r="Z676" s="90"/>
      <c r="AA676" s="96">
        <f t="shared" si="285"/>
        <v>664</v>
      </c>
      <c r="AB676" s="505">
        <f t="shared" si="299"/>
        <v>0</v>
      </c>
      <c r="AC676" s="500">
        <f t="shared" si="286"/>
        <v>0</v>
      </c>
      <c r="AD676" s="159">
        <f t="shared" si="282"/>
        <v>0</v>
      </c>
      <c r="AE676" s="8"/>
      <c r="AF676" s="870" t="str">
        <f t="shared" si="287"/>
        <v xml:space="preserve"> </v>
      </c>
      <c r="AG676" s="32">
        <f t="shared" si="288"/>
        <v>0</v>
      </c>
      <c r="AH676" s="32">
        <f t="shared" si="289"/>
        <v>0</v>
      </c>
      <c r="AR676" s="32">
        <f t="shared" si="290"/>
        <v>0</v>
      </c>
      <c r="AS676" s="32">
        <f t="shared" si="291"/>
        <v>0</v>
      </c>
      <c r="AT676" s="32">
        <f t="shared" si="292"/>
        <v>0</v>
      </c>
      <c r="AU676" s="32">
        <f t="shared" si="293"/>
        <v>0</v>
      </c>
      <c r="AX676" s="254">
        <f t="shared" si="294"/>
        <v>0</v>
      </c>
      <c r="AY676" s="254">
        <f t="shared" si="295"/>
        <v>0</v>
      </c>
      <c r="AZ676" s="32">
        <f t="shared" si="283"/>
        <v>0</v>
      </c>
      <c r="BB676" s="32">
        <f t="shared" si="300"/>
        <v>0</v>
      </c>
      <c r="BC676" s="341">
        <f t="shared" si="301"/>
        <v>0</v>
      </c>
      <c r="BD676" s="95">
        <f t="shared" si="296"/>
        <v>0</v>
      </c>
      <c r="BE676" s="95">
        <f t="shared" si="302"/>
        <v>0</v>
      </c>
      <c r="BF676" s="718">
        <f t="shared" si="284"/>
        <v>0</v>
      </c>
      <c r="BG676" s="79"/>
      <c r="BH676" s="9"/>
      <c r="BJ676" s="32">
        <f t="shared" si="303"/>
        <v>0</v>
      </c>
      <c r="BK676" s="32">
        <f t="shared" si="304"/>
        <v>1</v>
      </c>
      <c r="BL676" s="32">
        <f t="shared" si="305"/>
        <v>0</v>
      </c>
      <c r="BM676" s="32">
        <f t="shared" si="306"/>
        <v>0</v>
      </c>
      <c r="BN676" s="32">
        <f t="shared" si="307"/>
        <v>1</v>
      </c>
    </row>
    <row r="677" spans="1:66" x14ac:dyDescent="0.2">
      <c r="A677" s="323"/>
      <c r="B677" s="530"/>
      <c r="C677" s="247"/>
      <c r="D677" s="247" t="str">
        <f t="shared" si="297"/>
        <v/>
      </c>
      <c r="E677" s="320" t="str">
        <f t="shared" si="298"/>
        <v>&lt; Error</v>
      </c>
      <c r="F677" s="120">
        <f t="shared" si="280"/>
        <v>0</v>
      </c>
      <c r="G677" s="118">
        <f t="shared" si="281"/>
        <v>665</v>
      </c>
      <c r="H677" s="117"/>
      <c r="I677" s="292"/>
      <c r="J677" s="87"/>
      <c r="K677" s="294"/>
      <c r="L677" s="293"/>
      <c r="M677" s="40"/>
      <c r="N677" s="77"/>
      <c r="O677" s="295"/>
      <c r="P677" s="88"/>
      <c r="Q677" s="88"/>
      <c r="R677" s="104"/>
      <c r="S677" s="730"/>
      <c r="T677" s="88"/>
      <c r="U677" s="88"/>
      <c r="V677" s="88"/>
      <c r="W677" s="89"/>
      <c r="X677" s="87"/>
      <c r="Y677" s="77"/>
      <c r="Z677" s="90"/>
      <c r="AA677" s="96">
        <f t="shared" si="285"/>
        <v>665</v>
      </c>
      <c r="AB677" s="505">
        <f t="shared" si="299"/>
        <v>0</v>
      </c>
      <c r="AC677" s="500">
        <f t="shared" si="286"/>
        <v>0</v>
      </c>
      <c r="AD677" s="159">
        <f t="shared" si="282"/>
        <v>0</v>
      </c>
      <c r="AE677" s="8"/>
      <c r="AF677" s="870" t="str">
        <f t="shared" si="287"/>
        <v xml:space="preserve"> </v>
      </c>
      <c r="AG677" s="32">
        <f t="shared" si="288"/>
        <v>0</v>
      </c>
      <c r="AH677" s="32">
        <f t="shared" si="289"/>
        <v>0</v>
      </c>
      <c r="AR677" s="32">
        <f t="shared" si="290"/>
        <v>0</v>
      </c>
      <c r="AS677" s="32">
        <f t="shared" si="291"/>
        <v>0</v>
      </c>
      <c r="AT677" s="32">
        <f t="shared" si="292"/>
        <v>0</v>
      </c>
      <c r="AU677" s="32">
        <f t="shared" si="293"/>
        <v>0</v>
      </c>
      <c r="AX677" s="254">
        <f t="shared" si="294"/>
        <v>0</v>
      </c>
      <c r="AY677" s="254">
        <f t="shared" si="295"/>
        <v>0</v>
      </c>
      <c r="AZ677" s="32">
        <f t="shared" si="283"/>
        <v>0</v>
      </c>
      <c r="BB677" s="32">
        <f t="shared" si="300"/>
        <v>0</v>
      </c>
      <c r="BC677" s="341">
        <f t="shared" si="301"/>
        <v>0</v>
      </c>
      <c r="BD677" s="95">
        <f t="shared" si="296"/>
        <v>0</v>
      </c>
      <c r="BE677" s="95">
        <f t="shared" si="302"/>
        <v>0</v>
      </c>
      <c r="BF677" s="718">
        <f t="shared" si="284"/>
        <v>0</v>
      </c>
      <c r="BG677" s="79"/>
      <c r="BH677" s="9"/>
      <c r="BJ677" s="32">
        <f t="shared" si="303"/>
        <v>0</v>
      </c>
      <c r="BK677" s="32">
        <f t="shared" si="304"/>
        <v>1</v>
      </c>
      <c r="BL677" s="32">
        <f t="shared" si="305"/>
        <v>0</v>
      </c>
      <c r="BM677" s="32">
        <f t="shared" si="306"/>
        <v>0</v>
      </c>
      <c r="BN677" s="32">
        <f t="shared" si="307"/>
        <v>1</v>
      </c>
    </row>
    <row r="678" spans="1:66" x14ac:dyDescent="0.2">
      <c r="A678" s="323"/>
      <c r="B678" s="530"/>
      <c r="C678" s="247"/>
      <c r="D678" s="247" t="str">
        <f t="shared" si="297"/>
        <v/>
      </c>
      <c r="E678" s="320" t="str">
        <f t="shared" si="298"/>
        <v>&lt; Error</v>
      </c>
      <c r="F678" s="120">
        <f t="shared" si="280"/>
        <v>0</v>
      </c>
      <c r="G678" s="118">
        <f t="shared" si="281"/>
        <v>666</v>
      </c>
      <c r="H678" s="117"/>
      <c r="I678" s="292"/>
      <c r="J678" s="87"/>
      <c r="K678" s="294"/>
      <c r="L678" s="293"/>
      <c r="M678" s="40"/>
      <c r="N678" s="77"/>
      <c r="O678" s="295"/>
      <c r="P678" s="88"/>
      <c r="Q678" s="88"/>
      <c r="R678" s="104"/>
      <c r="S678" s="730"/>
      <c r="T678" s="88"/>
      <c r="U678" s="88"/>
      <c r="V678" s="88"/>
      <c r="W678" s="89"/>
      <c r="X678" s="87"/>
      <c r="Y678" s="77"/>
      <c r="Z678" s="90"/>
      <c r="AA678" s="96">
        <f t="shared" si="285"/>
        <v>666</v>
      </c>
      <c r="AB678" s="505">
        <f t="shared" si="299"/>
        <v>0</v>
      </c>
      <c r="AC678" s="500">
        <f t="shared" si="286"/>
        <v>0</v>
      </c>
      <c r="AD678" s="159">
        <f t="shared" si="282"/>
        <v>0</v>
      </c>
      <c r="AE678" s="8"/>
      <c r="AF678" s="870" t="str">
        <f t="shared" si="287"/>
        <v xml:space="preserve"> </v>
      </c>
      <c r="AG678" s="32">
        <f t="shared" si="288"/>
        <v>0</v>
      </c>
      <c r="AH678" s="32">
        <f t="shared" si="289"/>
        <v>0</v>
      </c>
      <c r="AR678" s="32">
        <f t="shared" si="290"/>
        <v>0</v>
      </c>
      <c r="AS678" s="32">
        <f t="shared" si="291"/>
        <v>0</v>
      </c>
      <c r="AT678" s="32">
        <f t="shared" si="292"/>
        <v>0</v>
      </c>
      <c r="AU678" s="32">
        <f t="shared" si="293"/>
        <v>0</v>
      </c>
      <c r="AX678" s="254">
        <f t="shared" si="294"/>
        <v>0</v>
      </c>
      <c r="AY678" s="254">
        <f t="shared" si="295"/>
        <v>0</v>
      </c>
      <c r="AZ678" s="32">
        <f t="shared" si="283"/>
        <v>0</v>
      </c>
      <c r="BB678" s="32">
        <f t="shared" si="300"/>
        <v>0</v>
      </c>
      <c r="BC678" s="341">
        <f t="shared" si="301"/>
        <v>0</v>
      </c>
      <c r="BD678" s="95">
        <f t="shared" si="296"/>
        <v>0</v>
      </c>
      <c r="BE678" s="95">
        <f t="shared" si="302"/>
        <v>0</v>
      </c>
      <c r="BF678" s="718">
        <f t="shared" si="284"/>
        <v>0</v>
      </c>
      <c r="BG678" s="79"/>
      <c r="BH678" s="9"/>
      <c r="BJ678" s="32">
        <f t="shared" si="303"/>
        <v>0</v>
      </c>
      <c r="BK678" s="32">
        <f t="shared" si="304"/>
        <v>1</v>
      </c>
      <c r="BL678" s="32">
        <f t="shared" si="305"/>
        <v>0</v>
      </c>
      <c r="BM678" s="32">
        <f t="shared" si="306"/>
        <v>0</v>
      </c>
      <c r="BN678" s="32">
        <f t="shared" si="307"/>
        <v>1</v>
      </c>
    </row>
    <row r="679" spans="1:66" x14ac:dyDescent="0.2">
      <c r="A679" s="323"/>
      <c r="B679" s="530"/>
      <c r="C679" s="247"/>
      <c r="D679" s="247" t="str">
        <f t="shared" si="297"/>
        <v/>
      </c>
      <c r="E679" s="320" t="str">
        <f t="shared" si="298"/>
        <v>&lt; Error</v>
      </c>
      <c r="F679" s="120">
        <f t="shared" si="280"/>
        <v>0</v>
      </c>
      <c r="G679" s="118">
        <f t="shared" si="281"/>
        <v>667</v>
      </c>
      <c r="H679" s="117"/>
      <c r="I679" s="292"/>
      <c r="J679" s="87"/>
      <c r="K679" s="294"/>
      <c r="L679" s="293"/>
      <c r="M679" s="40"/>
      <c r="N679" s="77"/>
      <c r="O679" s="295"/>
      <c r="P679" s="88"/>
      <c r="Q679" s="88"/>
      <c r="R679" s="104"/>
      <c r="S679" s="730"/>
      <c r="T679" s="88"/>
      <c r="U679" s="88"/>
      <c r="V679" s="88"/>
      <c r="W679" s="89"/>
      <c r="X679" s="87"/>
      <c r="Y679" s="77"/>
      <c r="Z679" s="90"/>
      <c r="AA679" s="96">
        <f t="shared" si="285"/>
        <v>667</v>
      </c>
      <c r="AB679" s="505">
        <f t="shared" si="299"/>
        <v>0</v>
      </c>
      <c r="AC679" s="500">
        <f t="shared" si="286"/>
        <v>0</v>
      </c>
      <c r="AD679" s="159">
        <f t="shared" si="282"/>
        <v>0</v>
      </c>
      <c r="AE679" s="8"/>
      <c r="AF679" s="870" t="str">
        <f t="shared" si="287"/>
        <v xml:space="preserve"> </v>
      </c>
      <c r="AG679" s="32">
        <f t="shared" si="288"/>
        <v>0</v>
      </c>
      <c r="AH679" s="32">
        <f t="shared" si="289"/>
        <v>0</v>
      </c>
      <c r="AR679" s="32">
        <f t="shared" si="290"/>
        <v>0</v>
      </c>
      <c r="AS679" s="32">
        <f t="shared" si="291"/>
        <v>0</v>
      </c>
      <c r="AT679" s="32">
        <f t="shared" si="292"/>
        <v>0</v>
      </c>
      <c r="AU679" s="32">
        <f t="shared" si="293"/>
        <v>0</v>
      </c>
      <c r="AX679" s="254">
        <f t="shared" si="294"/>
        <v>0</v>
      </c>
      <c r="AY679" s="254">
        <f t="shared" si="295"/>
        <v>0</v>
      </c>
      <c r="AZ679" s="32">
        <f t="shared" si="283"/>
        <v>0</v>
      </c>
      <c r="BB679" s="32">
        <f t="shared" si="300"/>
        <v>0</v>
      </c>
      <c r="BC679" s="341">
        <f t="shared" si="301"/>
        <v>0</v>
      </c>
      <c r="BD679" s="95">
        <f t="shared" si="296"/>
        <v>0</v>
      </c>
      <c r="BE679" s="95">
        <f t="shared" si="302"/>
        <v>0</v>
      </c>
      <c r="BF679" s="718">
        <f t="shared" si="284"/>
        <v>0</v>
      </c>
      <c r="BG679" s="79"/>
      <c r="BH679" s="9"/>
      <c r="BJ679" s="32">
        <f t="shared" si="303"/>
        <v>0</v>
      </c>
      <c r="BK679" s="32">
        <f t="shared" si="304"/>
        <v>1</v>
      </c>
      <c r="BL679" s="32">
        <f t="shared" si="305"/>
        <v>0</v>
      </c>
      <c r="BM679" s="32">
        <f t="shared" si="306"/>
        <v>0</v>
      </c>
      <c r="BN679" s="32">
        <f t="shared" si="307"/>
        <v>1</v>
      </c>
    </row>
    <row r="680" spans="1:66" x14ac:dyDescent="0.2">
      <c r="A680" s="323"/>
      <c r="B680" s="530"/>
      <c r="C680" s="247"/>
      <c r="D680" s="247" t="str">
        <f t="shared" si="297"/>
        <v/>
      </c>
      <c r="E680" s="320" t="str">
        <f t="shared" si="298"/>
        <v>&lt; Error</v>
      </c>
      <c r="F680" s="120">
        <f t="shared" si="280"/>
        <v>0</v>
      </c>
      <c r="G680" s="118">
        <f t="shared" si="281"/>
        <v>668</v>
      </c>
      <c r="H680" s="117"/>
      <c r="I680" s="292"/>
      <c r="J680" s="87"/>
      <c r="K680" s="294"/>
      <c r="L680" s="293"/>
      <c r="M680" s="40"/>
      <c r="N680" s="77"/>
      <c r="O680" s="295"/>
      <c r="P680" s="88"/>
      <c r="Q680" s="88"/>
      <c r="R680" s="104"/>
      <c r="S680" s="730"/>
      <c r="T680" s="88"/>
      <c r="U680" s="88"/>
      <c r="V680" s="88"/>
      <c r="W680" s="89"/>
      <c r="X680" s="87"/>
      <c r="Y680" s="77"/>
      <c r="Z680" s="90"/>
      <c r="AA680" s="96">
        <f t="shared" si="285"/>
        <v>668</v>
      </c>
      <c r="AB680" s="505">
        <f t="shared" si="299"/>
        <v>0</v>
      </c>
      <c r="AC680" s="500">
        <f t="shared" si="286"/>
        <v>0</v>
      </c>
      <c r="AD680" s="159">
        <f t="shared" si="282"/>
        <v>0</v>
      </c>
      <c r="AE680" s="8"/>
      <c r="AF680" s="870" t="str">
        <f t="shared" si="287"/>
        <v xml:space="preserve"> </v>
      </c>
      <c r="AG680" s="32">
        <f t="shared" si="288"/>
        <v>0</v>
      </c>
      <c r="AH680" s="32">
        <f t="shared" si="289"/>
        <v>0</v>
      </c>
      <c r="AR680" s="32">
        <f t="shared" si="290"/>
        <v>0</v>
      </c>
      <c r="AS680" s="32">
        <f t="shared" si="291"/>
        <v>0</v>
      </c>
      <c r="AT680" s="32">
        <f t="shared" si="292"/>
        <v>0</v>
      </c>
      <c r="AU680" s="32">
        <f t="shared" si="293"/>
        <v>0</v>
      </c>
      <c r="AX680" s="254">
        <f t="shared" si="294"/>
        <v>0</v>
      </c>
      <c r="AY680" s="254">
        <f t="shared" si="295"/>
        <v>0</v>
      </c>
      <c r="AZ680" s="32">
        <f t="shared" si="283"/>
        <v>0</v>
      </c>
      <c r="BB680" s="32">
        <f t="shared" si="300"/>
        <v>0</v>
      </c>
      <c r="BC680" s="341">
        <f t="shared" si="301"/>
        <v>0</v>
      </c>
      <c r="BD680" s="95">
        <f t="shared" si="296"/>
        <v>0</v>
      </c>
      <c r="BE680" s="95">
        <f t="shared" si="302"/>
        <v>0</v>
      </c>
      <c r="BF680" s="718">
        <f t="shared" si="284"/>
        <v>0</v>
      </c>
      <c r="BG680" s="79"/>
      <c r="BH680" s="9"/>
      <c r="BJ680" s="32">
        <f t="shared" si="303"/>
        <v>0</v>
      </c>
      <c r="BK680" s="32">
        <f t="shared" si="304"/>
        <v>1</v>
      </c>
      <c r="BL680" s="32">
        <f t="shared" si="305"/>
        <v>0</v>
      </c>
      <c r="BM680" s="32">
        <f t="shared" si="306"/>
        <v>0</v>
      </c>
      <c r="BN680" s="32">
        <f t="shared" si="307"/>
        <v>1</v>
      </c>
    </row>
    <row r="681" spans="1:66" x14ac:dyDescent="0.2">
      <c r="A681" s="323"/>
      <c r="B681" s="530"/>
      <c r="C681" s="247"/>
      <c r="D681" s="247" t="str">
        <f t="shared" si="297"/>
        <v/>
      </c>
      <c r="E681" s="320" t="str">
        <f t="shared" si="298"/>
        <v>&lt; Error</v>
      </c>
      <c r="F681" s="120">
        <f t="shared" si="280"/>
        <v>0</v>
      </c>
      <c r="G681" s="118">
        <f t="shared" si="281"/>
        <v>669</v>
      </c>
      <c r="H681" s="117"/>
      <c r="I681" s="292"/>
      <c r="J681" s="87"/>
      <c r="K681" s="294"/>
      <c r="L681" s="293"/>
      <c r="M681" s="40"/>
      <c r="N681" s="77"/>
      <c r="O681" s="295"/>
      <c r="P681" s="88"/>
      <c r="Q681" s="88"/>
      <c r="R681" s="104"/>
      <c r="S681" s="730"/>
      <c r="T681" s="88"/>
      <c r="U681" s="88"/>
      <c r="V681" s="88"/>
      <c r="W681" s="89"/>
      <c r="X681" s="87"/>
      <c r="Y681" s="77"/>
      <c r="Z681" s="90"/>
      <c r="AA681" s="96">
        <f t="shared" si="285"/>
        <v>669</v>
      </c>
      <c r="AB681" s="505">
        <f t="shared" si="299"/>
        <v>0</v>
      </c>
      <c r="AC681" s="500">
        <f t="shared" si="286"/>
        <v>0</v>
      </c>
      <c r="AD681" s="159">
        <f t="shared" si="282"/>
        <v>0</v>
      </c>
      <c r="AE681" s="8"/>
      <c r="AF681" s="870" t="str">
        <f t="shared" si="287"/>
        <v xml:space="preserve"> </v>
      </c>
      <c r="AG681" s="32">
        <f t="shared" si="288"/>
        <v>0</v>
      </c>
      <c r="AH681" s="32">
        <f t="shared" si="289"/>
        <v>0</v>
      </c>
      <c r="AR681" s="32">
        <f t="shared" si="290"/>
        <v>0</v>
      </c>
      <c r="AS681" s="32">
        <f t="shared" si="291"/>
        <v>0</v>
      </c>
      <c r="AT681" s="32">
        <f t="shared" si="292"/>
        <v>0</v>
      </c>
      <c r="AU681" s="32">
        <f t="shared" si="293"/>
        <v>0</v>
      </c>
      <c r="AX681" s="254">
        <f t="shared" si="294"/>
        <v>0</v>
      </c>
      <c r="AY681" s="254">
        <f t="shared" si="295"/>
        <v>0</v>
      </c>
      <c r="AZ681" s="32">
        <f t="shared" si="283"/>
        <v>0</v>
      </c>
      <c r="BB681" s="32">
        <f t="shared" si="300"/>
        <v>0</v>
      </c>
      <c r="BC681" s="341">
        <f t="shared" si="301"/>
        <v>0</v>
      </c>
      <c r="BD681" s="95">
        <f t="shared" si="296"/>
        <v>0</v>
      </c>
      <c r="BE681" s="95">
        <f t="shared" si="302"/>
        <v>0</v>
      </c>
      <c r="BF681" s="718">
        <f t="shared" si="284"/>
        <v>0</v>
      </c>
      <c r="BG681" s="79"/>
      <c r="BH681" s="9"/>
      <c r="BJ681" s="32">
        <f t="shared" si="303"/>
        <v>0</v>
      </c>
      <c r="BK681" s="32">
        <f t="shared" si="304"/>
        <v>1</v>
      </c>
      <c r="BL681" s="32">
        <f t="shared" si="305"/>
        <v>0</v>
      </c>
      <c r="BM681" s="32">
        <f t="shared" si="306"/>
        <v>0</v>
      </c>
      <c r="BN681" s="32">
        <f t="shared" si="307"/>
        <v>1</v>
      </c>
    </row>
    <row r="682" spans="1:66" x14ac:dyDescent="0.2">
      <c r="A682" s="323"/>
      <c r="B682" s="530"/>
      <c r="C682" s="247"/>
      <c r="D682" s="247" t="str">
        <f t="shared" si="297"/>
        <v/>
      </c>
      <c r="E682" s="320" t="str">
        <f t="shared" si="298"/>
        <v>&lt; Error</v>
      </c>
      <c r="F682" s="120">
        <f t="shared" si="280"/>
        <v>0</v>
      </c>
      <c r="G682" s="118">
        <f t="shared" si="281"/>
        <v>670</v>
      </c>
      <c r="H682" s="117"/>
      <c r="I682" s="292"/>
      <c r="J682" s="87"/>
      <c r="K682" s="294"/>
      <c r="L682" s="293"/>
      <c r="M682" s="40"/>
      <c r="N682" s="77"/>
      <c r="O682" s="295"/>
      <c r="P682" s="88"/>
      <c r="Q682" s="88"/>
      <c r="R682" s="104"/>
      <c r="S682" s="730"/>
      <c r="T682" s="88"/>
      <c r="U682" s="88"/>
      <c r="V682" s="88"/>
      <c r="W682" s="89"/>
      <c r="X682" s="87"/>
      <c r="Y682" s="77"/>
      <c r="Z682" s="90"/>
      <c r="AA682" s="96">
        <f t="shared" si="285"/>
        <v>670</v>
      </c>
      <c r="AB682" s="505">
        <f t="shared" si="299"/>
        <v>0</v>
      </c>
      <c r="AC682" s="500">
        <f t="shared" si="286"/>
        <v>0</v>
      </c>
      <c r="AD682" s="159">
        <f t="shared" si="282"/>
        <v>0</v>
      </c>
      <c r="AE682" s="8"/>
      <c r="AF682" s="870" t="str">
        <f t="shared" si="287"/>
        <v xml:space="preserve"> </v>
      </c>
      <c r="AG682" s="32">
        <f t="shared" si="288"/>
        <v>0</v>
      </c>
      <c r="AH682" s="32">
        <f t="shared" si="289"/>
        <v>0</v>
      </c>
      <c r="AR682" s="32">
        <f t="shared" si="290"/>
        <v>0</v>
      </c>
      <c r="AS682" s="32">
        <f t="shared" si="291"/>
        <v>0</v>
      </c>
      <c r="AT682" s="32">
        <f t="shared" si="292"/>
        <v>0</v>
      </c>
      <c r="AU682" s="32">
        <f t="shared" si="293"/>
        <v>0</v>
      </c>
      <c r="AX682" s="254">
        <f t="shared" si="294"/>
        <v>0</v>
      </c>
      <c r="AY682" s="254">
        <f t="shared" si="295"/>
        <v>0</v>
      </c>
      <c r="AZ682" s="32">
        <f t="shared" si="283"/>
        <v>0</v>
      </c>
      <c r="BB682" s="32">
        <f t="shared" si="300"/>
        <v>0</v>
      </c>
      <c r="BC682" s="341">
        <f t="shared" si="301"/>
        <v>0</v>
      </c>
      <c r="BD682" s="95">
        <f t="shared" si="296"/>
        <v>0</v>
      </c>
      <c r="BE682" s="95">
        <f t="shared" si="302"/>
        <v>0</v>
      </c>
      <c r="BF682" s="718">
        <f t="shared" si="284"/>
        <v>0</v>
      </c>
      <c r="BG682" s="79"/>
      <c r="BH682" s="9"/>
      <c r="BJ682" s="32">
        <f t="shared" si="303"/>
        <v>0</v>
      </c>
      <c r="BK682" s="32">
        <f t="shared" si="304"/>
        <v>1</v>
      </c>
      <c r="BL682" s="32">
        <f t="shared" si="305"/>
        <v>0</v>
      </c>
      <c r="BM682" s="32">
        <f t="shared" si="306"/>
        <v>0</v>
      </c>
      <c r="BN682" s="32">
        <f t="shared" si="307"/>
        <v>1</v>
      </c>
    </row>
    <row r="683" spans="1:66" x14ac:dyDescent="0.2">
      <c r="A683" s="323"/>
      <c r="B683" s="530"/>
      <c r="C683" s="247"/>
      <c r="D683" s="247" t="str">
        <f t="shared" si="297"/>
        <v/>
      </c>
      <c r="E683" s="320" t="str">
        <f t="shared" si="298"/>
        <v>&lt; Error</v>
      </c>
      <c r="F683" s="120">
        <f t="shared" si="280"/>
        <v>0</v>
      </c>
      <c r="G683" s="118">
        <f t="shared" si="281"/>
        <v>671</v>
      </c>
      <c r="H683" s="117"/>
      <c r="I683" s="292"/>
      <c r="J683" s="87"/>
      <c r="K683" s="294"/>
      <c r="L683" s="293"/>
      <c r="M683" s="40"/>
      <c r="N683" s="77"/>
      <c r="O683" s="295"/>
      <c r="P683" s="88"/>
      <c r="Q683" s="88"/>
      <c r="R683" s="104"/>
      <c r="S683" s="730"/>
      <c r="T683" s="88"/>
      <c r="U683" s="88"/>
      <c r="V683" s="88"/>
      <c r="W683" s="89"/>
      <c r="X683" s="87"/>
      <c r="Y683" s="77"/>
      <c r="Z683" s="90"/>
      <c r="AA683" s="96">
        <f t="shared" si="285"/>
        <v>671</v>
      </c>
      <c r="AB683" s="505">
        <f t="shared" si="299"/>
        <v>0</v>
      </c>
      <c r="AC683" s="500">
        <f t="shared" si="286"/>
        <v>0</v>
      </c>
      <c r="AD683" s="159">
        <f t="shared" si="282"/>
        <v>0</v>
      </c>
      <c r="AE683" s="8"/>
      <c r="AF683" s="870" t="str">
        <f t="shared" si="287"/>
        <v xml:space="preserve"> </v>
      </c>
      <c r="AG683" s="32">
        <f t="shared" si="288"/>
        <v>0</v>
      </c>
      <c r="AH683" s="32">
        <f t="shared" si="289"/>
        <v>0</v>
      </c>
      <c r="AR683" s="32">
        <f t="shared" si="290"/>
        <v>0</v>
      </c>
      <c r="AS683" s="32">
        <f t="shared" si="291"/>
        <v>0</v>
      </c>
      <c r="AT683" s="32">
        <f t="shared" si="292"/>
        <v>0</v>
      </c>
      <c r="AU683" s="32">
        <f t="shared" si="293"/>
        <v>0</v>
      </c>
      <c r="AX683" s="254">
        <f t="shared" si="294"/>
        <v>0</v>
      </c>
      <c r="AY683" s="254">
        <f t="shared" si="295"/>
        <v>0</v>
      </c>
      <c r="AZ683" s="32">
        <f t="shared" si="283"/>
        <v>0</v>
      </c>
      <c r="BB683" s="32">
        <f t="shared" si="300"/>
        <v>0</v>
      </c>
      <c r="BC683" s="341">
        <f t="shared" si="301"/>
        <v>0</v>
      </c>
      <c r="BD683" s="95">
        <f t="shared" si="296"/>
        <v>0</v>
      </c>
      <c r="BE683" s="95">
        <f t="shared" si="302"/>
        <v>0</v>
      </c>
      <c r="BF683" s="718">
        <f t="shared" si="284"/>
        <v>0</v>
      </c>
      <c r="BG683" s="79"/>
      <c r="BH683" s="9"/>
      <c r="BJ683" s="32">
        <f t="shared" si="303"/>
        <v>0</v>
      </c>
      <c r="BK683" s="32">
        <f t="shared" si="304"/>
        <v>1</v>
      </c>
      <c r="BL683" s="32">
        <f t="shared" si="305"/>
        <v>0</v>
      </c>
      <c r="BM683" s="32">
        <f t="shared" si="306"/>
        <v>0</v>
      </c>
      <c r="BN683" s="32">
        <f t="shared" si="307"/>
        <v>1</v>
      </c>
    </row>
    <row r="684" spans="1:66" x14ac:dyDescent="0.2">
      <c r="A684" s="323"/>
      <c r="B684" s="530"/>
      <c r="C684" s="247"/>
      <c r="D684" s="247" t="str">
        <f t="shared" si="297"/>
        <v/>
      </c>
      <c r="E684" s="320" t="str">
        <f t="shared" si="298"/>
        <v>&lt; Error</v>
      </c>
      <c r="F684" s="120">
        <f t="shared" si="280"/>
        <v>0</v>
      </c>
      <c r="G684" s="118">
        <f t="shared" si="281"/>
        <v>672</v>
      </c>
      <c r="H684" s="117"/>
      <c r="I684" s="292"/>
      <c r="J684" s="87"/>
      <c r="K684" s="294"/>
      <c r="L684" s="293"/>
      <c r="M684" s="40"/>
      <c r="N684" s="77"/>
      <c r="O684" s="295"/>
      <c r="P684" s="88"/>
      <c r="Q684" s="88"/>
      <c r="R684" s="104"/>
      <c r="S684" s="730"/>
      <c r="T684" s="88"/>
      <c r="U684" s="88"/>
      <c r="V684" s="88"/>
      <c r="W684" s="89"/>
      <c r="X684" s="87"/>
      <c r="Y684" s="77"/>
      <c r="Z684" s="90"/>
      <c r="AA684" s="96">
        <f t="shared" si="285"/>
        <v>672</v>
      </c>
      <c r="AB684" s="505">
        <f t="shared" si="299"/>
        <v>0</v>
      </c>
      <c r="AC684" s="500">
        <f t="shared" si="286"/>
        <v>0</v>
      </c>
      <c r="AD684" s="159">
        <f t="shared" si="282"/>
        <v>0</v>
      </c>
      <c r="AE684" s="8"/>
      <c r="AF684" s="870" t="str">
        <f t="shared" si="287"/>
        <v xml:space="preserve"> </v>
      </c>
      <c r="AG684" s="32">
        <f t="shared" si="288"/>
        <v>0</v>
      </c>
      <c r="AH684" s="32">
        <f t="shared" si="289"/>
        <v>0</v>
      </c>
      <c r="AR684" s="32">
        <f t="shared" si="290"/>
        <v>0</v>
      </c>
      <c r="AS684" s="32">
        <f t="shared" si="291"/>
        <v>0</v>
      </c>
      <c r="AT684" s="32">
        <f t="shared" si="292"/>
        <v>0</v>
      </c>
      <c r="AU684" s="32">
        <f t="shared" si="293"/>
        <v>0</v>
      </c>
      <c r="AX684" s="254">
        <f t="shared" si="294"/>
        <v>0</v>
      </c>
      <c r="AY684" s="254">
        <f t="shared" si="295"/>
        <v>0</v>
      </c>
      <c r="AZ684" s="32">
        <f t="shared" si="283"/>
        <v>0</v>
      </c>
      <c r="BB684" s="32">
        <f t="shared" si="300"/>
        <v>0</v>
      </c>
      <c r="BC684" s="341">
        <f t="shared" si="301"/>
        <v>0</v>
      </c>
      <c r="BD684" s="95">
        <f t="shared" si="296"/>
        <v>0</v>
      </c>
      <c r="BE684" s="95">
        <f t="shared" si="302"/>
        <v>0</v>
      </c>
      <c r="BF684" s="718">
        <f t="shared" si="284"/>
        <v>0</v>
      </c>
      <c r="BG684" s="79"/>
      <c r="BH684" s="9"/>
      <c r="BJ684" s="32">
        <f t="shared" si="303"/>
        <v>0</v>
      </c>
      <c r="BK684" s="32">
        <f t="shared" si="304"/>
        <v>1</v>
      </c>
      <c r="BL684" s="32">
        <f t="shared" si="305"/>
        <v>0</v>
      </c>
      <c r="BM684" s="32">
        <f t="shared" si="306"/>
        <v>0</v>
      </c>
      <c r="BN684" s="32">
        <f t="shared" si="307"/>
        <v>1</v>
      </c>
    </row>
    <row r="685" spans="1:66" x14ac:dyDescent="0.2">
      <c r="A685" s="323"/>
      <c r="B685" s="530"/>
      <c r="C685" s="247"/>
      <c r="D685" s="247" t="str">
        <f t="shared" si="297"/>
        <v/>
      </c>
      <c r="E685" s="320" t="str">
        <f t="shared" si="298"/>
        <v>&lt; Error</v>
      </c>
      <c r="F685" s="120">
        <f t="shared" si="280"/>
        <v>0</v>
      </c>
      <c r="G685" s="118">
        <f t="shared" si="281"/>
        <v>673</v>
      </c>
      <c r="H685" s="117"/>
      <c r="I685" s="292"/>
      <c r="J685" s="87"/>
      <c r="K685" s="294"/>
      <c r="L685" s="293"/>
      <c r="M685" s="40"/>
      <c r="N685" s="77"/>
      <c r="O685" s="295"/>
      <c r="P685" s="88"/>
      <c r="Q685" s="88"/>
      <c r="R685" s="104"/>
      <c r="S685" s="730"/>
      <c r="T685" s="88"/>
      <c r="U685" s="88"/>
      <c r="V685" s="88"/>
      <c r="W685" s="89"/>
      <c r="X685" s="87"/>
      <c r="Y685" s="77"/>
      <c r="Z685" s="90"/>
      <c r="AA685" s="96">
        <f t="shared" si="285"/>
        <v>673</v>
      </c>
      <c r="AB685" s="505">
        <f t="shared" si="299"/>
        <v>0</v>
      </c>
      <c r="AC685" s="500">
        <f t="shared" si="286"/>
        <v>0</v>
      </c>
      <c r="AD685" s="159">
        <f t="shared" si="282"/>
        <v>0</v>
      </c>
      <c r="AE685" s="8"/>
      <c r="AF685" s="870" t="str">
        <f t="shared" si="287"/>
        <v xml:space="preserve"> </v>
      </c>
      <c r="AG685" s="32">
        <f t="shared" si="288"/>
        <v>0</v>
      </c>
      <c r="AH685" s="32">
        <f t="shared" si="289"/>
        <v>0</v>
      </c>
      <c r="AR685" s="32">
        <f t="shared" si="290"/>
        <v>0</v>
      </c>
      <c r="AS685" s="32">
        <f t="shared" si="291"/>
        <v>0</v>
      </c>
      <c r="AT685" s="32">
        <f t="shared" si="292"/>
        <v>0</v>
      </c>
      <c r="AU685" s="32">
        <f t="shared" si="293"/>
        <v>0</v>
      </c>
      <c r="AX685" s="254">
        <f t="shared" si="294"/>
        <v>0</v>
      </c>
      <c r="AY685" s="254">
        <f t="shared" si="295"/>
        <v>0</v>
      </c>
      <c r="AZ685" s="32">
        <f t="shared" si="283"/>
        <v>0</v>
      </c>
      <c r="BB685" s="32">
        <f t="shared" si="300"/>
        <v>0</v>
      </c>
      <c r="BC685" s="341">
        <f t="shared" si="301"/>
        <v>0</v>
      </c>
      <c r="BD685" s="95">
        <f t="shared" si="296"/>
        <v>0</v>
      </c>
      <c r="BE685" s="95">
        <f t="shared" si="302"/>
        <v>0</v>
      </c>
      <c r="BF685" s="718">
        <f t="shared" si="284"/>
        <v>0</v>
      </c>
      <c r="BG685" s="79"/>
      <c r="BH685" s="9"/>
      <c r="BJ685" s="32">
        <f t="shared" si="303"/>
        <v>0</v>
      </c>
      <c r="BK685" s="32">
        <f t="shared" si="304"/>
        <v>1</v>
      </c>
      <c r="BL685" s="32">
        <f t="shared" si="305"/>
        <v>0</v>
      </c>
      <c r="BM685" s="32">
        <f t="shared" si="306"/>
        <v>0</v>
      </c>
      <c r="BN685" s="32">
        <f t="shared" si="307"/>
        <v>1</v>
      </c>
    </row>
    <row r="686" spans="1:66" x14ac:dyDescent="0.2">
      <c r="A686" s="323"/>
      <c r="B686" s="530"/>
      <c r="C686" s="247"/>
      <c r="D686" s="247" t="str">
        <f t="shared" si="297"/>
        <v/>
      </c>
      <c r="E686" s="320" t="str">
        <f t="shared" si="298"/>
        <v>&lt; Error</v>
      </c>
      <c r="F686" s="120">
        <f t="shared" si="280"/>
        <v>0</v>
      </c>
      <c r="G686" s="118">
        <f t="shared" si="281"/>
        <v>674</v>
      </c>
      <c r="H686" s="117"/>
      <c r="I686" s="292"/>
      <c r="J686" s="87"/>
      <c r="K686" s="294"/>
      <c r="L686" s="293"/>
      <c r="M686" s="40"/>
      <c r="N686" s="77"/>
      <c r="O686" s="295"/>
      <c r="P686" s="88"/>
      <c r="Q686" s="88"/>
      <c r="R686" s="104"/>
      <c r="S686" s="730"/>
      <c r="T686" s="88"/>
      <c r="U686" s="88"/>
      <c r="V686" s="88"/>
      <c r="W686" s="89"/>
      <c r="X686" s="87"/>
      <c r="Y686" s="77"/>
      <c r="Z686" s="90"/>
      <c r="AA686" s="96">
        <f t="shared" si="285"/>
        <v>674</v>
      </c>
      <c r="AB686" s="505">
        <f t="shared" si="299"/>
        <v>0</v>
      </c>
      <c r="AC686" s="500">
        <f t="shared" si="286"/>
        <v>0</v>
      </c>
      <c r="AD686" s="159">
        <f t="shared" si="282"/>
        <v>0</v>
      </c>
      <c r="AE686" s="8"/>
      <c r="AF686" s="870" t="str">
        <f t="shared" si="287"/>
        <v xml:space="preserve"> </v>
      </c>
      <c r="AG686" s="32">
        <f t="shared" si="288"/>
        <v>0</v>
      </c>
      <c r="AH686" s="32">
        <f t="shared" si="289"/>
        <v>0</v>
      </c>
      <c r="AR686" s="32">
        <f t="shared" si="290"/>
        <v>0</v>
      </c>
      <c r="AS686" s="32">
        <f t="shared" si="291"/>
        <v>0</v>
      </c>
      <c r="AT686" s="32">
        <f t="shared" si="292"/>
        <v>0</v>
      </c>
      <c r="AU686" s="32">
        <f t="shared" si="293"/>
        <v>0</v>
      </c>
      <c r="AX686" s="254">
        <f t="shared" si="294"/>
        <v>0</v>
      </c>
      <c r="AY686" s="254">
        <f t="shared" si="295"/>
        <v>0</v>
      </c>
      <c r="AZ686" s="32">
        <f t="shared" si="283"/>
        <v>0</v>
      </c>
      <c r="BB686" s="32">
        <f t="shared" si="300"/>
        <v>0</v>
      </c>
      <c r="BC686" s="341">
        <f t="shared" si="301"/>
        <v>0</v>
      </c>
      <c r="BD686" s="95">
        <f t="shared" si="296"/>
        <v>0</v>
      </c>
      <c r="BE686" s="95">
        <f t="shared" si="302"/>
        <v>0</v>
      </c>
      <c r="BF686" s="718">
        <f t="shared" si="284"/>
        <v>0</v>
      </c>
      <c r="BG686" s="79"/>
      <c r="BH686" s="9"/>
      <c r="BJ686" s="32">
        <f t="shared" si="303"/>
        <v>0</v>
      </c>
      <c r="BK686" s="32">
        <f t="shared" si="304"/>
        <v>1</v>
      </c>
      <c r="BL686" s="32">
        <f t="shared" si="305"/>
        <v>0</v>
      </c>
      <c r="BM686" s="32">
        <f t="shared" si="306"/>
        <v>0</v>
      </c>
      <c r="BN686" s="32">
        <f t="shared" si="307"/>
        <v>1</v>
      </c>
    </row>
    <row r="687" spans="1:66" x14ac:dyDescent="0.2">
      <c r="A687" s="323"/>
      <c r="B687" s="530"/>
      <c r="C687" s="247"/>
      <c r="D687" s="247" t="str">
        <f t="shared" si="297"/>
        <v/>
      </c>
      <c r="E687" s="320" t="str">
        <f t="shared" si="298"/>
        <v>&lt; Error</v>
      </c>
      <c r="F687" s="120">
        <f t="shared" si="280"/>
        <v>0</v>
      </c>
      <c r="G687" s="118">
        <f t="shared" si="281"/>
        <v>675</v>
      </c>
      <c r="H687" s="117"/>
      <c r="I687" s="292"/>
      <c r="J687" s="87"/>
      <c r="K687" s="294"/>
      <c r="L687" s="293"/>
      <c r="M687" s="40"/>
      <c r="N687" s="77"/>
      <c r="O687" s="295"/>
      <c r="P687" s="88"/>
      <c r="Q687" s="88"/>
      <c r="R687" s="104"/>
      <c r="S687" s="730"/>
      <c r="T687" s="88"/>
      <c r="U687" s="88"/>
      <c r="V687" s="88"/>
      <c r="W687" s="89"/>
      <c r="X687" s="87"/>
      <c r="Y687" s="77"/>
      <c r="Z687" s="90"/>
      <c r="AA687" s="96">
        <f t="shared" si="285"/>
        <v>675</v>
      </c>
      <c r="AB687" s="505">
        <f t="shared" si="299"/>
        <v>0</v>
      </c>
      <c r="AC687" s="500">
        <f t="shared" si="286"/>
        <v>0</v>
      </c>
      <c r="AD687" s="159">
        <f t="shared" si="282"/>
        <v>0</v>
      </c>
      <c r="AE687" s="8"/>
      <c r="AF687" s="870" t="str">
        <f t="shared" si="287"/>
        <v xml:space="preserve"> </v>
      </c>
      <c r="AG687" s="32">
        <f t="shared" si="288"/>
        <v>0</v>
      </c>
      <c r="AH687" s="32">
        <f t="shared" si="289"/>
        <v>0</v>
      </c>
      <c r="AR687" s="32">
        <f t="shared" si="290"/>
        <v>0</v>
      </c>
      <c r="AS687" s="32">
        <f t="shared" si="291"/>
        <v>0</v>
      </c>
      <c r="AT687" s="32">
        <f t="shared" si="292"/>
        <v>0</v>
      </c>
      <c r="AU687" s="32">
        <f t="shared" si="293"/>
        <v>0</v>
      </c>
      <c r="AX687" s="254">
        <f t="shared" si="294"/>
        <v>0</v>
      </c>
      <c r="AY687" s="254">
        <f t="shared" si="295"/>
        <v>0</v>
      </c>
      <c r="AZ687" s="32">
        <f t="shared" si="283"/>
        <v>0</v>
      </c>
      <c r="BB687" s="32">
        <f t="shared" si="300"/>
        <v>0</v>
      </c>
      <c r="BC687" s="341">
        <f t="shared" si="301"/>
        <v>0</v>
      </c>
      <c r="BD687" s="95">
        <f t="shared" si="296"/>
        <v>0</v>
      </c>
      <c r="BE687" s="95">
        <f t="shared" si="302"/>
        <v>0</v>
      </c>
      <c r="BF687" s="718">
        <f t="shared" si="284"/>
        <v>0</v>
      </c>
      <c r="BG687" s="79"/>
      <c r="BH687" s="9"/>
      <c r="BJ687" s="32">
        <f t="shared" si="303"/>
        <v>0</v>
      </c>
      <c r="BK687" s="32">
        <f t="shared" si="304"/>
        <v>1</v>
      </c>
      <c r="BL687" s="32">
        <f t="shared" si="305"/>
        <v>0</v>
      </c>
      <c r="BM687" s="32">
        <f t="shared" si="306"/>
        <v>0</v>
      </c>
      <c r="BN687" s="32">
        <f t="shared" si="307"/>
        <v>1</v>
      </c>
    </row>
    <row r="688" spans="1:66" x14ac:dyDescent="0.2">
      <c r="A688" s="323"/>
      <c r="B688" s="530"/>
      <c r="C688" s="247"/>
      <c r="D688" s="247" t="str">
        <f t="shared" si="297"/>
        <v/>
      </c>
      <c r="E688" s="320" t="str">
        <f t="shared" si="298"/>
        <v>&lt; Error</v>
      </c>
      <c r="F688" s="120">
        <f t="shared" si="280"/>
        <v>0</v>
      </c>
      <c r="G688" s="118">
        <f t="shared" si="281"/>
        <v>676</v>
      </c>
      <c r="H688" s="117"/>
      <c r="I688" s="292"/>
      <c r="J688" s="87"/>
      <c r="K688" s="294"/>
      <c r="L688" s="293"/>
      <c r="M688" s="40"/>
      <c r="N688" s="77"/>
      <c r="O688" s="295"/>
      <c r="P688" s="88"/>
      <c r="Q688" s="88"/>
      <c r="R688" s="104"/>
      <c r="S688" s="730"/>
      <c r="T688" s="88"/>
      <c r="U688" s="88"/>
      <c r="V688" s="88"/>
      <c r="W688" s="89"/>
      <c r="X688" s="87"/>
      <c r="Y688" s="77"/>
      <c r="Z688" s="90"/>
      <c r="AA688" s="96">
        <f t="shared" si="285"/>
        <v>676</v>
      </c>
      <c r="AB688" s="505">
        <f t="shared" si="299"/>
        <v>0</v>
      </c>
      <c r="AC688" s="500">
        <f t="shared" si="286"/>
        <v>0</v>
      </c>
      <c r="AD688" s="159">
        <f t="shared" si="282"/>
        <v>0</v>
      </c>
      <c r="AE688" s="8"/>
      <c r="AF688" s="870" t="str">
        <f t="shared" si="287"/>
        <v xml:space="preserve"> </v>
      </c>
      <c r="AG688" s="32">
        <f t="shared" si="288"/>
        <v>0</v>
      </c>
      <c r="AH688" s="32">
        <f t="shared" si="289"/>
        <v>0</v>
      </c>
      <c r="AR688" s="32">
        <f t="shared" si="290"/>
        <v>0</v>
      </c>
      <c r="AS688" s="32">
        <f t="shared" si="291"/>
        <v>0</v>
      </c>
      <c r="AT688" s="32">
        <f t="shared" si="292"/>
        <v>0</v>
      </c>
      <c r="AU688" s="32">
        <f t="shared" si="293"/>
        <v>0</v>
      </c>
      <c r="AX688" s="254">
        <f t="shared" si="294"/>
        <v>0</v>
      </c>
      <c r="AY688" s="254">
        <f t="shared" si="295"/>
        <v>0</v>
      </c>
      <c r="AZ688" s="32">
        <f t="shared" si="283"/>
        <v>0</v>
      </c>
      <c r="BB688" s="32">
        <f t="shared" si="300"/>
        <v>0</v>
      </c>
      <c r="BC688" s="341">
        <f t="shared" si="301"/>
        <v>0</v>
      </c>
      <c r="BD688" s="95">
        <f t="shared" si="296"/>
        <v>0</v>
      </c>
      <c r="BE688" s="95">
        <f t="shared" si="302"/>
        <v>0</v>
      </c>
      <c r="BF688" s="718">
        <f t="shared" si="284"/>
        <v>0</v>
      </c>
      <c r="BG688" s="79"/>
      <c r="BH688" s="9"/>
      <c r="BJ688" s="32">
        <f t="shared" si="303"/>
        <v>0</v>
      </c>
      <c r="BK688" s="32">
        <f t="shared" si="304"/>
        <v>1</v>
      </c>
      <c r="BL688" s="32">
        <f t="shared" si="305"/>
        <v>0</v>
      </c>
      <c r="BM688" s="32">
        <f t="shared" si="306"/>
        <v>0</v>
      </c>
      <c r="BN688" s="32">
        <f t="shared" si="307"/>
        <v>1</v>
      </c>
    </row>
    <row r="689" spans="1:66" x14ac:dyDescent="0.2">
      <c r="A689" s="323"/>
      <c r="B689" s="530"/>
      <c r="C689" s="247"/>
      <c r="D689" s="247" t="str">
        <f t="shared" si="297"/>
        <v/>
      </c>
      <c r="E689" s="320" t="str">
        <f t="shared" si="298"/>
        <v>&lt; Error</v>
      </c>
      <c r="F689" s="120">
        <f t="shared" si="280"/>
        <v>0</v>
      </c>
      <c r="G689" s="118">
        <f t="shared" si="281"/>
        <v>677</v>
      </c>
      <c r="H689" s="117"/>
      <c r="I689" s="292"/>
      <c r="J689" s="87"/>
      <c r="K689" s="294"/>
      <c r="L689" s="293"/>
      <c r="M689" s="40"/>
      <c r="N689" s="77"/>
      <c r="O689" s="295"/>
      <c r="P689" s="88"/>
      <c r="Q689" s="88"/>
      <c r="R689" s="104"/>
      <c r="S689" s="730"/>
      <c r="T689" s="88"/>
      <c r="U689" s="88"/>
      <c r="V689" s="88"/>
      <c r="W689" s="89"/>
      <c r="X689" s="87"/>
      <c r="Y689" s="77"/>
      <c r="Z689" s="90"/>
      <c r="AA689" s="96">
        <f t="shared" si="285"/>
        <v>677</v>
      </c>
      <c r="AB689" s="505">
        <f t="shared" si="299"/>
        <v>0</v>
      </c>
      <c r="AC689" s="500">
        <f t="shared" si="286"/>
        <v>0</v>
      </c>
      <c r="AD689" s="159">
        <f t="shared" si="282"/>
        <v>0</v>
      </c>
      <c r="AE689" s="8"/>
      <c r="AF689" s="870" t="str">
        <f t="shared" si="287"/>
        <v xml:space="preserve"> </v>
      </c>
      <c r="AG689" s="32">
        <f t="shared" si="288"/>
        <v>0</v>
      </c>
      <c r="AH689" s="32">
        <f t="shared" si="289"/>
        <v>0</v>
      </c>
      <c r="AR689" s="32">
        <f t="shared" si="290"/>
        <v>0</v>
      </c>
      <c r="AS689" s="32">
        <f t="shared" si="291"/>
        <v>0</v>
      </c>
      <c r="AT689" s="32">
        <f t="shared" si="292"/>
        <v>0</v>
      </c>
      <c r="AU689" s="32">
        <f t="shared" si="293"/>
        <v>0</v>
      </c>
      <c r="AX689" s="254">
        <f t="shared" si="294"/>
        <v>0</v>
      </c>
      <c r="AY689" s="254">
        <f t="shared" si="295"/>
        <v>0</v>
      </c>
      <c r="AZ689" s="32">
        <f t="shared" si="283"/>
        <v>0</v>
      </c>
      <c r="BB689" s="32">
        <f t="shared" si="300"/>
        <v>0</v>
      </c>
      <c r="BC689" s="341">
        <f t="shared" si="301"/>
        <v>0</v>
      </c>
      <c r="BD689" s="95">
        <f t="shared" si="296"/>
        <v>0</v>
      </c>
      <c r="BE689" s="95">
        <f t="shared" si="302"/>
        <v>0</v>
      </c>
      <c r="BF689" s="718">
        <f t="shared" si="284"/>
        <v>0</v>
      </c>
      <c r="BG689" s="79"/>
      <c r="BH689" s="9"/>
      <c r="BJ689" s="32">
        <f t="shared" si="303"/>
        <v>0</v>
      </c>
      <c r="BK689" s="32">
        <f t="shared" si="304"/>
        <v>1</v>
      </c>
      <c r="BL689" s="32">
        <f t="shared" si="305"/>
        <v>0</v>
      </c>
      <c r="BM689" s="32">
        <f t="shared" si="306"/>
        <v>0</v>
      </c>
      <c r="BN689" s="32">
        <f t="shared" si="307"/>
        <v>1</v>
      </c>
    </row>
    <row r="690" spans="1:66" x14ac:dyDescent="0.2">
      <c r="A690" s="323"/>
      <c r="B690" s="530"/>
      <c r="C690" s="247"/>
      <c r="D690" s="247" t="str">
        <f t="shared" si="297"/>
        <v/>
      </c>
      <c r="E690" s="320" t="str">
        <f t="shared" si="298"/>
        <v>&lt; Error</v>
      </c>
      <c r="F690" s="120">
        <f t="shared" si="280"/>
        <v>0</v>
      </c>
      <c r="G690" s="118">
        <f t="shared" si="281"/>
        <v>678</v>
      </c>
      <c r="H690" s="117"/>
      <c r="I690" s="292"/>
      <c r="J690" s="87"/>
      <c r="K690" s="294"/>
      <c r="L690" s="293"/>
      <c r="M690" s="40"/>
      <c r="N690" s="77"/>
      <c r="O690" s="295"/>
      <c r="P690" s="88"/>
      <c r="Q690" s="88"/>
      <c r="R690" s="104"/>
      <c r="S690" s="730"/>
      <c r="T690" s="88"/>
      <c r="U690" s="88"/>
      <c r="V690" s="88"/>
      <c r="W690" s="89"/>
      <c r="X690" s="87"/>
      <c r="Y690" s="77"/>
      <c r="Z690" s="90"/>
      <c r="AA690" s="96">
        <f t="shared" si="285"/>
        <v>678</v>
      </c>
      <c r="AB690" s="505">
        <f t="shared" si="299"/>
        <v>0</v>
      </c>
      <c r="AC690" s="500">
        <f t="shared" si="286"/>
        <v>0</v>
      </c>
      <c r="AD690" s="159">
        <f t="shared" si="282"/>
        <v>0</v>
      </c>
      <c r="AE690" s="8"/>
      <c r="AF690" s="870" t="str">
        <f t="shared" si="287"/>
        <v xml:space="preserve"> </v>
      </c>
      <c r="AG690" s="32">
        <f t="shared" si="288"/>
        <v>0</v>
      </c>
      <c r="AH690" s="32">
        <f t="shared" si="289"/>
        <v>0</v>
      </c>
      <c r="AR690" s="32">
        <f t="shared" si="290"/>
        <v>0</v>
      </c>
      <c r="AS690" s="32">
        <f t="shared" si="291"/>
        <v>0</v>
      </c>
      <c r="AT690" s="32">
        <f t="shared" si="292"/>
        <v>0</v>
      </c>
      <c r="AU690" s="32">
        <f t="shared" si="293"/>
        <v>0</v>
      </c>
      <c r="AX690" s="254">
        <f t="shared" si="294"/>
        <v>0</v>
      </c>
      <c r="AY690" s="254">
        <f t="shared" si="295"/>
        <v>0</v>
      </c>
      <c r="AZ690" s="32">
        <f t="shared" si="283"/>
        <v>0</v>
      </c>
      <c r="BB690" s="32">
        <f t="shared" si="300"/>
        <v>0</v>
      </c>
      <c r="BC690" s="341">
        <f t="shared" si="301"/>
        <v>0</v>
      </c>
      <c r="BD690" s="95">
        <f t="shared" si="296"/>
        <v>0</v>
      </c>
      <c r="BE690" s="95">
        <f t="shared" si="302"/>
        <v>0</v>
      </c>
      <c r="BF690" s="718">
        <f t="shared" si="284"/>
        <v>0</v>
      </c>
      <c r="BG690" s="79"/>
      <c r="BH690" s="9"/>
      <c r="BJ690" s="32">
        <f t="shared" si="303"/>
        <v>0</v>
      </c>
      <c r="BK690" s="32">
        <f t="shared" si="304"/>
        <v>1</v>
      </c>
      <c r="BL690" s="32">
        <f t="shared" si="305"/>
        <v>0</v>
      </c>
      <c r="BM690" s="32">
        <f t="shared" si="306"/>
        <v>0</v>
      </c>
      <c r="BN690" s="32">
        <f t="shared" si="307"/>
        <v>1</v>
      </c>
    </row>
    <row r="691" spans="1:66" x14ac:dyDescent="0.2">
      <c r="A691" s="323"/>
      <c r="B691" s="530"/>
      <c r="C691" s="247"/>
      <c r="D691" s="247" t="str">
        <f t="shared" si="297"/>
        <v/>
      </c>
      <c r="E691" s="320" t="str">
        <f t="shared" si="298"/>
        <v>&lt; Error</v>
      </c>
      <c r="F691" s="120">
        <f t="shared" si="280"/>
        <v>0</v>
      </c>
      <c r="G691" s="118">
        <f t="shared" si="281"/>
        <v>679</v>
      </c>
      <c r="H691" s="117"/>
      <c r="I691" s="292"/>
      <c r="J691" s="87"/>
      <c r="K691" s="294"/>
      <c r="L691" s="293"/>
      <c r="M691" s="40"/>
      <c r="N691" s="77"/>
      <c r="O691" s="295"/>
      <c r="P691" s="88"/>
      <c r="Q691" s="88"/>
      <c r="R691" s="104"/>
      <c r="S691" s="730"/>
      <c r="T691" s="88"/>
      <c r="U691" s="88"/>
      <c r="V691" s="88"/>
      <c r="W691" s="89"/>
      <c r="X691" s="87"/>
      <c r="Y691" s="77"/>
      <c r="Z691" s="90"/>
      <c r="AA691" s="96">
        <f t="shared" si="285"/>
        <v>679</v>
      </c>
      <c r="AB691" s="505">
        <f t="shared" si="299"/>
        <v>0</v>
      </c>
      <c r="AC691" s="500">
        <f t="shared" si="286"/>
        <v>0</v>
      </c>
      <c r="AD691" s="159">
        <f t="shared" si="282"/>
        <v>0</v>
      </c>
      <c r="AE691" s="8"/>
      <c r="AF691" s="870" t="str">
        <f t="shared" si="287"/>
        <v xml:space="preserve"> </v>
      </c>
      <c r="AG691" s="32">
        <f t="shared" si="288"/>
        <v>0</v>
      </c>
      <c r="AH691" s="32">
        <f t="shared" si="289"/>
        <v>0</v>
      </c>
      <c r="AR691" s="32">
        <f t="shared" si="290"/>
        <v>0</v>
      </c>
      <c r="AS691" s="32">
        <f t="shared" si="291"/>
        <v>0</v>
      </c>
      <c r="AT691" s="32">
        <f t="shared" si="292"/>
        <v>0</v>
      </c>
      <c r="AU691" s="32">
        <f t="shared" si="293"/>
        <v>0</v>
      </c>
      <c r="AX691" s="254">
        <f t="shared" si="294"/>
        <v>0</v>
      </c>
      <c r="AY691" s="254">
        <f t="shared" si="295"/>
        <v>0</v>
      </c>
      <c r="AZ691" s="32">
        <f t="shared" si="283"/>
        <v>0</v>
      </c>
      <c r="BB691" s="32">
        <f t="shared" si="300"/>
        <v>0</v>
      </c>
      <c r="BC691" s="341">
        <f t="shared" si="301"/>
        <v>0</v>
      </c>
      <c r="BD691" s="95">
        <f t="shared" si="296"/>
        <v>0</v>
      </c>
      <c r="BE691" s="95">
        <f t="shared" si="302"/>
        <v>0</v>
      </c>
      <c r="BF691" s="718">
        <f t="shared" si="284"/>
        <v>0</v>
      </c>
      <c r="BG691" s="79"/>
      <c r="BH691" s="9"/>
      <c r="BJ691" s="32">
        <f t="shared" si="303"/>
        <v>0</v>
      </c>
      <c r="BK691" s="32">
        <f t="shared" si="304"/>
        <v>1</v>
      </c>
      <c r="BL691" s="32">
        <f t="shared" si="305"/>
        <v>0</v>
      </c>
      <c r="BM691" s="32">
        <f t="shared" si="306"/>
        <v>0</v>
      </c>
      <c r="BN691" s="32">
        <f t="shared" si="307"/>
        <v>1</v>
      </c>
    </row>
    <row r="692" spans="1:66" x14ac:dyDescent="0.2">
      <c r="A692" s="323"/>
      <c r="B692" s="530"/>
      <c r="C692" s="247"/>
      <c r="D692" s="247" t="str">
        <f t="shared" si="297"/>
        <v/>
      </c>
      <c r="E692" s="320" t="str">
        <f t="shared" si="298"/>
        <v>&lt; Error</v>
      </c>
      <c r="F692" s="120">
        <f t="shared" si="280"/>
        <v>0</v>
      </c>
      <c r="G692" s="118">
        <f t="shared" si="281"/>
        <v>680</v>
      </c>
      <c r="H692" s="117"/>
      <c r="I692" s="292"/>
      <c r="J692" s="87"/>
      <c r="K692" s="294"/>
      <c r="L692" s="293"/>
      <c r="M692" s="40"/>
      <c r="N692" s="77"/>
      <c r="O692" s="295"/>
      <c r="P692" s="88"/>
      <c r="Q692" s="88"/>
      <c r="R692" s="104"/>
      <c r="S692" s="730"/>
      <c r="T692" s="88"/>
      <c r="U692" s="88"/>
      <c r="V692" s="88"/>
      <c r="W692" s="89"/>
      <c r="X692" s="87"/>
      <c r="Y692" s="77"/>
      <c r="Z692" s="90"/>
      <c r="AA692" s="96">
        <f t="shared" si="285"/>
        <v>680</v>
      </c>
      <c r="AB692" s="505">
        <f t="shared" si="299"/>
        <v>0</v>
      </c>
      <c r="AC692" s="500">
        <f t="shared" si="286"/>
        <v>0</v>
      </c>
      <c r="AD692" s="159">
        <f t="shared" si="282"/>
        <v>0</v>
      </c>
      <c r="AE692" s="8"/>
      <c r="AF692" s="870" t="str">
        <f t="shared" si="287"/>
        <v xml:space="preserve"> </v>
      </c>
      <c r="AG692" s="32">
        <f t="shared" si="288"/>
        <v>0</v>
      </c>
      <c r="AH692" s="32">
        <f t="shared" si="289"/>
        <v>0</v>
      </c>
      <c r="AR692" s="32">
        <f t="shared" si="290"/>
        <v>0</v>
      </c>
      <c r="AS692" s="32">
        <f t="shared" si="291"/>
        <v>0</v>
      </c>
      <c r="AT692" s="32">
        <f t="shared" si="292"/>
        <v>0</v>
      </c>
      <c r="AU692" s="32">
        <f t="shared" si="293"/>
        <v>0</v>
      </c>
      <c r="AX692" s="254">
        <f t="shared" si="294"/>
        <v>0</v>
      </c>
      <c r="AY692" s="254">
        <f t="shared" si="295"/>
        <v>0</v>
      </c>
      <c r="AZ692" s="32">
        <f t="shared" si="283"/>
        <v>0</v>
      </c>
      <c r="BB692" s="32">
        <f t="shared" si="300"/>
        <v>0</v>
      </c>
      <c r="BC692" s="341">
        <f t="shared" si="301"/>
        <v>0</v>
      </c>
      <c r="BD692" s="95">
        <f t="shared" si="296"/>
        <v>0</v>
      </c>
      <c r="BE692" s="95">
        <f t="shared" si="302"/>
        <v>0</v>
      </c>
      <c r="BF692" s="718">
        <f t="shared" si="284"/>
        <v>0</v>
      </c>
      <c r="BG692" s="79"/>
      <c r="BH692" s="9"/>
      <c r="BJ692" s="32">
        <f t="shared" si="303"/>
        <v>0</v>
      </c>
      <c r="BK692" s="32">
        <f t="shared" si="304"/>
        <v>1</v>
      </c>
      <c r="BL692" s="32">
        <f t="shared" si="305"/>
        <v>0</v>
      </c>
      <c r="BM692" s="32">
        <f t="shared" si="306"/>
        <v>0</v>
      </c>
      <c r="BN692" s="32">
        <f t="shared" si="307"/>
        <v>1</v>
      </c>
    </row>
    <row r="693" spans="1:66" x14ac:dyDescent="0.2">
      <c r="A693" s="323"/>
      <c r="B693" s="530"/>
      <c r="C693" s="247"/>
      <c r="D693" s="247" t="str">
        <f t="shared" si="297"/>
        <v/>
      </c>
      <c r="E693" s="320" t="str">
        <f t="shared" si="298"/>
        <v>&lt; Error</v>
      </c>
      <c r="F693" s="120">
        <f t="shared" si="280"/>
        <v>0</v>
      </c>
      <c r="G693" s="118">
        <f t="shared" si="281"/>
        <v>681</v>
      </c>
      <c r="H693" s="117"/>
      <c r="I693" s="292"/>
      <c r="J693" s="87"/>
      <c r="K693" s="294"/>
      <c r="L693" s="293"/>
      <c r="M693" s="40"/>
      <c r="N693" s="77"/>
      <c r="O693" s="295"/>
      <c r="P693" s="88"/>
      <c r="Q693" s="88"/>
      <c r="R693" s="104"/>
      <c r="S693" s="730"/>
      <c r="T693" s="88"/>
      <c r="U693" s="88"/>
      <c r="V693" s="88"/>
      <c r="W693" s="89"/>
      <c r="X693" s="87"/>
      <c r="Y693" s="77"/>
      <c r="Z693" s="90"/>
      <c r="AA693" s="96">
        <f t="shared" si="285"/>
        <v>681</v>
      </c>
      <c r="AB693" s="505">
        <f t="shared" si="299"/>
        <v>0</v>
      </c>
      <c r="AC693" s="500">
        <f t="shared" si="286"/>
        <v>0</v>
      </c>
      <c r="AD693" s="159">
        <f t="shared" si="282"/>
        <v>0</v>
      </c>
      <c r="AE693" s="8"/>
      <c r="AF693" s="870" t="str">
        <f t="shared" si="287"/>
        <v xml:space="preserve"> </v>
      </c>
      <c r="AG693" s="32">
        <f t="shared" si="288"/>
        <v>0</v>
      </c>
      <c r="AH693" s="32">
        <f t="shared" si="289"/>
        <v>0</v>
      </c>
      <c r="AR693" s="32">
        <f t="shared" si="290"/>
        <v>0</v>
      </c>
      <c r="AS693" s="32">
        <f t="shared" si="291"/>
        <v>0</v>
      </c>
      <c r="AT693" s="32">
        <f t="shared" si="292"/>
        <v>0</v>
      </c>
      <c r="AU693" s="32">
        <f t="shared" si="293"/>
        <v>0</v>
      </c>
      <c r="AX693" s="254">
        <f t="shared" si="294"/>
        <v>0</v>
      </c>
      <c r="AY693" s="254">
        <f t="shared" si="295"/>
        <v>0</v>
      </c>
      <c r="AZ693" s="32">
        <f t="shared" si="283"/>
        <v>0</v>
      </c>
      <c r="BB693" s="32">
        <f t="shared" si="300"/>
        <v>0</v>
      </c>
      <c r="BC693" s="341">
        <f t="shared" si="301"/>
        <v>0</v>
      </c>
      <c r="BD693" s="95">
        <f t="shared" si="296"/>
        <v>0</v>
      </c>
      <c r="BE693" s="95">
        <f t="shared" si="302"/>
        <v>0</v>
      </c>
      <c r="BF693" s="718">
        <f t="shared" si="284"/>
        <v>0</v>
      </c>
      <c r="BG693" s="79"/>
      <c r="BH693" s="9"/>
      <c r="BJ693" s="32">
        <f t="shared" si="303"/>
        <v>0</v>
      </c>
      <c r="BK693" s="32">
        <f t="shared" si="304"/>
        <v>1</v>
      </c>
      <c r="BL693" s="32">
        <f t="shared" si="305"/>
        <v>0</v>
      </c>
      <c r="BM693" s="32">
        <f t="shared" si="306"/>
        <v>0</v>
      </c>
      <c r="BN693" s="32">
        <f t="shared" si="307"/>
        <v>1</v>
      </c>
    </row>
    <row r="694" spans="1:66" x14ac:dyDescent="0.2">
      <c r="A694" s="323"/>
      <c r="B694" s="530"/>
      <c r="C694" s="247"/>
      <c r="D694" s="247" t="str">
        <f t="shared" si="297"/>
        <v/>
      </c>
      <c r="E694" s="320" t="str">
        <f t="shared" si="298"/>
        <v>&lt; Error</v>
      </c>
      <c r="F694" s="120">
        <f t="shared" si="280"/>
        <v>0</v>
      </c>
      <c r="G694" s="118">
        <f t="shared" si="281"/>
        <v>682</v>
      </c>
      <c r="H694" s="117"/>
      <c r="I694" s="292"/>
      <c r="J694" s="87"/>
      <c r="K694" s="294"/>
      <c r="L694" s="293"/>
      <c r="M694" s="40"/>
      <c r="N694" s="77"/>
      <c r="O694" s="295"/>
      <c r="P694" s="88"/>
      <c r="Q694" s="88"/>
      <c r="R694" s="104"/>
      <c r="S694" s="730"/>
      <c r="T694" s="88"/>
      <c r="U694" s="88"/>
      <c r="V694" s="88"/>
      <c r="W694" s="89"/>
      <c r="X694" s="87"/>
      <c r="Y694" s="77"/>
      <c r="Z694" s="90"/>
      <c r="AA694" s="96">
        <f t="shared" si="285"/>
        <v>682</v>
      </c>
      <c r="AB694" s="505">
        <f t="shared" si="299"/>
        <v>0</v>
      </c>
      <c r="AC694" s="500">
        <f t="shared" si="286"/>
        <v>0</v>
      </c>
      <c r="AD694" s="159">
        <f t="shared" si="282"/>
        <v>0</v>
      </c>
      <c r="AE694" s="8"/>
      <c r="AF694" s="870" t="str">
        <f t="shared" si="287"/>
        <v xml:space="preserve"> </v>
      </c>
      <c r="AG694" s="32">
        <f t="shared" si="288"/>
        <v>0</v>
      </c>
      <c r="AH694" s="32">
        <f t="shared" si="289"/>
        <v>0</v>
      </c>
      <c r="AR694" s="32">
        <f t="shared" si="290"/>
        <v>0</v>
      </c>
      <c r="AS694" s="32">
        <f t="shared" si="291"/>
        <v>0</v>
      </c>
      <c r="AT694" s="32">
        <f t="shared" si="292"/>
        <v>0</v>
      </c>
      <c r="AU694" s="32">
        <f t="shared" si="293"/>
        <v>0</v>
      </c>
      <c r="AX694" s="254">
        <f t="shared" si="294"/>
        <v>0</v>
      </c>
      <c r="AY694" s="254">
        <f t="shared" si="295"/>
        <v>0</v>
      </c>
      <c r="AZ694" s="32">
        <f t="shared" si="283"/>
        <v>0</v>
      </c>
      <c r="BB694" s="32">
        <f t="shared" si="300"/>
        <v>0</v>
      </c>
      <c r="BC694" s="341">
        <f t="shared" si="301"/>
        <v>0</v>
      </c>
      <c r="BD694" s="95">
        <f t="shared" si="296"/>
        <v>0</v>
      </c>
      <c r="BE694" s="95">
        <f t="shared" si="302"/>
        <v>0</v>
      </c>
      <c r="BF694" s="718">
        <f t="shared" si="284"/>
        <v>0</v>
      </c>
      <c r="BG694" s="79"/>
      <c r="BH694" s="9"/>
      <c r="BJ694" s="32">
        <f t="shared" si="303"/>
        <v>0</v>
      </c>
      <c r="BK694" s="32">
        <f t="shared" si="304"/>
        <v>1</v>
      </c>
      <c r="BL694" s="32">
        <f t="shared" si="305"/>
        <v>0</v>
      </c>
      <c r="BM694" s="32">
        <f t="shared" si="306"/>
        <v>0</v>
      </c>
      <c r="BN694" s="32">
        <f t="shared" si="307"/>
        <v>1</v>
      </c>
    </row>
    <row r="695" spans="1:66" x14ac:dyDescent="0.2">
      <c r="A695" s="323"/>
      <c r="B695" s="530"/>
      <c r="C695" s="247"/>
      <c r="D695" s="247" t="str">
        <f t="shared" si="297"/>
        <v/>
      </c>
      <c r="E695" s="320" t="str">
        <f t="shared" si="298"/>
        <v>&lt; Error</v>
      </c>
      <c r="F695" s="120">
        <f t="shared" si="280"/>
        <v>0</v>
      </c>
      <c r="G695" s="118">
        <f t="shared" si="281"/>
        <v>683</v>
      </c>
      <c r="H695" s="117"/>
      <c r="I695" s="292"/>
      <c r="J695" s="87"/>
      <c r="K695" s="294"/>
      <c r="L695" s="293"/>
      <c r="M695" s="40"/>
      <c r="N695" s="77"/>
      <c r="O695" s="295"/>
      <c r="P695" s="88"/>
      <c r="Q695" s="88"/>
      <c r="R695" s="104"/>
      <c r="S695" s="730"/>
      <c r="T695" s="88"/>
      <c r="U695" s="88"/>
      <c r="V695" s="88"/>
      <c r="W695" s="89"/>
      <c r="X695" s="87"/>
      <c r="Y695" s="77"/>
      <c r="Z695" s="90"/>
      <c r="AA695" s="96">
        <f t="shared" si="285"/>
        <v>683</v>
      </c>
      <c r="AB695" s="505">
        <f t="shared" si="299"/>
        <v>0</v>
      </c>
      <c r="AC695" s="500">
        <f t="shared" si="286"/>
        <v>0</v>
      </c>
      <c r="AD695" s="159">
        <f t="shared" si="282"/>
        <v>0</v>
      </c>
      <c r="AE695" s="8"/>
      <c r="AF695" s="870" t="str">
        <f t="shared" si="287"/>
        <v xml:space="preserve"> </v>
      </c>
      <c r="AG695" s="32">
        <f t="shared" si="288"/>
        <v>0</v>
      </c>
      <c r="AH695" s="32">
        <f t="shared" si="289"/>
        <v>0</v>
      </c>
      <c r="AR695" s="32">
        <f t="shared" si="290"/>
        <v>0</v>
      </c>
      <c r="AS695" s="32">
        <f t="shared" si="291"/>
        <v>0</v>
      </c>
      <c r="AT695" s="32">
        <f t="shared" si="292"/>
        <v>0</v>
      </c>
      <c r="AU695" s="32">
        <f t="shared" si="293"/>
        <v>0</v>
      </c>
      <c r="AX695" s="254">
        <f t="shared" si="294"/>
        <v>0</v>
      </c>
      <c r="AY695" s="254">
        <f t="shared" si="295"/>
        <v>0</v>
      </c>
      <c r="AZ695" s="32">
        <f t="shared" si="283"/>
        <v>0</v>
      </c>
      <c r="BB695" s="32">
        <f t="shared" si="300"/>
        <v>0</v>
      </c>
      <c r="BC695" s="341">
        <f t="shared" si="301"/>
        <v>0</v>
      </c>
      <c r="BD695" s="95">
        <f t="shared" si="296"/>
        <v>0</v>
      </c>
      <c r="BE695" s="95">
        <f t="shared" si="302"/>
        <v>0</v>
      </c>
      <c r="BF695" s="718">
        <f t="shared" si="284"/>
        <v>0</v>
      </c>
      <c r="BG695" s="79"/>
      <c r="BH695" s="9"/>
      <c r="BJ695" s="32">
        <f t="shared" si="303"/>
        <v>0</v>
      </c>
      <c r="BK695" s="32">
        <f t="shared" si="304"/>
        <v>1</v>
      </c>
      <c r="BL695" s="32">
        <f t="shared" si="305"/>
        <v>0</v>
      </c>
      <c r="BM695" s="32">
        <f t="shared" si="306"/>
        <v>0</v>
      </c>
      <c r="BN695" s="32">
        <f t="shared" si="307"/>
        <v>1</v>
      </c>
    </row>
    <row r="696" spans="1:66" x14ac:dyDescent="0.2">
      <c r="A696" s="323"/>
      <c r="B696" s="530"/>
      <c r="C696" s="247"/>
      <c r="D696" s="247" t="str">
        <f t="shared" si="297"/>
        <v/>
      </c>
      <c r="E696" s="320" t="str">
        <f t="shared" si="298"/>
        <v>&lt; Error</v>
      </c>
      <c r="F696" s="120">
        <f t="shared" si="280"/>
        <v>0</v>
      </c>
      <c r="G696" s="118">
        <f t="shared" si="281"/>
        <v>684</v>
      </c>
      <c r="H696" s="117"/>
      <c r="I696" s="292"/>
      <c r="J696" s="87"/>
      <c r="K696" s="294"/>
      <c r="L696" s="293"/>
      <c r="M696" s="40"/>
      <c r="N696" s="77"/>
      <c r="O696" s="295"/>
      <c r="P696" s="88"/>
      <c r="Q696" s="88"/>
      <c r="R696" s="104"/>
      <c r="S696" s="730"/>
      <c r="T696" s="88"/>
      <c r="U696" s="88"/>
      <c r="V696" s="88"/>
      <c r="W696" s="89"/>
      <c r="X696" s="87"/>
      <c r="Y696" s="77"/>
      <c r="Z696" s="90"/>
      <c r="AA696" s="96">
        <f t="shared" si="285"/>
        <v>684</v>
      </c>
      <c r="AB696" s="505">
        <f t="shared" si="299"/>
        <v>0</v>
      </c>
      <c r="AC696" s="500">
        <f t="shared" si="286"/>
        <v>0</v>
      </c>
      <c r="AD696" s="159">
        <f t="shared" si="282"/>
        <v>0</v>
      </c>
      <c r="AE696" s="8"/>
      <c r="AF696" s="870" t="str">
        <f t="shared" si="287"/>
        <v xml:space="preserve"> </v>
      </c>
      <c r="AG696" s="32">
        <f t="shared" si="288"/>
        <v>0</v>
      </c>
      <c r="AH696" s="32">
        <f t="shared" si="289"/>
        <v>0</v>
      </c>
      <c r="AR696" s="32">
        <f t="shared" si="290"/>
        <v>0</v>
      </c>
      <c r="AS696" s="32">
        <f t="shared" si="291"/>
        <v>0</v>
      </c>
      <c r="AT696" s="32">
        <f t="shared" si="292"/>
        <v>0</v>
      </c>
      <c r="AU696" s="32">
        <f t="shared" si="293"/>
        <v>0</v>
      </c>
      <c r="AX696" s="254">
        <f t="shared" si="294"/>
        <v>0</v>
      </c>
      <c r="AY696" s="254">
        <f t="shared" si="295"/>
        <v>0</v>
      </c>
      <c r="AZ696" s="32">
        <f t="shared" si="283"/>
        <v>0</v>
      </c>
      <c r="BB696" s="32">
        <f t="shared" si="300"/>
        <v>0</v>
      </c>
      <c r="BC696" s="341">
        <f t="shared" si="301"/>
        <v>0</v>
      </c>
      <c r="BD696" s="95">
        <f t="shared" si="296"/>
        <v>0</v>
      </c>
      <c r="BE696" s="95">
        <f t="shared" si="302"/>
        <v>0</v>
      </c>
      <c r="BF696" s="718">
        <f t="shared" si="284"/>
        <v>0</v>
      </c>
      <c r="BG696" s="79"/>
      <c r="BH696" s="9"/>
      <c r="BJ696" s="32">
        <f t="shared" si="303"/>
        <v>0</v>
      </c>
      <c r="BK696" s="32">
        <f t="shared" si="304"/>
        <v>1</v>
      </c>
      <c r="BL696" s="32">
        <f t="shared" si="305"/>
        <v>0</v>
      </c>
      <c r="BM696" s="32">
        <f t="shared" si="306"/>
        <v>0</v>
      </c>
      <c r="BN696" s="32">
        <f t="shared" si="307"/>
        <v>1</v>
      </c>
    </row>
    <row r="697" spans="1:66" x14ac:dyDescent="0.2">
      <c r="A697" s="323"/>
      <c r="B697" s="530"/>
      <c r="C697" s="247"/>
      <c r="D697" s="247" t="str">
        <f t="shared" si="297"/>
        <v/>
      </c>
      <c r="E697" s="320" t="str">
        <f t="shared" si="298"/>
        <v>&lt; Error</v>
      </c>
      <c r="F697" s="120">
        <f t="shared" si="280"/>
        <v>0</v>
      </c>
      <c r="G697" s="118">
        <f t="shared" si="281"/>
        <v>685</v>
      </c>
      <c r="H697" s="117"/>
      <c r="I697" s="292"/>
      <c r="J697" s="87"/>
      <c r="K697" s="294"/>
      <c r="L697" s="293"/>
      <c r="M697" s="40"/>
      <c r="N697" s="77"/>
      <c r="O697" s="295"/>
      <c r="P697" s="88"/>
      <c r="Q697" s="88"/>
      <c r="R697" s="104"/>
      <c r="S697" s="730"/>
      <c r="T697" s="88"/>
      <c r="U697" s="88"/>
      <c r="V697" s="88"/>
      <c r="W697" s="89"/>
      <c r="X697" s="87"/>
      <c r="Y697" s="77"/>
      <c r="Z697" s="90"/>
      <c r="AA697" s="96">
        <f t="shared" si="285"/>
        <v>685</v>
      </c>
      <c r="AB697" s="505">
        <f t="shared" si="299"/>
        <v>0</v>
      </c>
      <c r="AC697" s="500">
        <f t="shared" si="286"/>
        <v>0</v>
      </c>
      <c r="AD697" s="159">
        <f t="shared" si="282"/>
        <v>0</v>
      </c>
      <c r="AE697" s="8"/>
      <c r="AF697" s="870" t="str">
        <f t="shared" si="287"/>
        <v xml:space="preserve"> </v>
      </c>
      <c r="AG697" s="32">
        <f t="shared" si="288"/>
        <v>0</v>
      </c>
      <c r="AH697" s="32">
        <f t="shared" si="289"/>
        <v>0</v>
      </c>
      <c r="AR697" s="32">
        <f t="shared" si="290"/>
        <v>0</v>
      </c>
      <c r="AS697" s="32">
        <f t="shared" si="291"/>
        <v>0</v>
      </c>
      <c r="AT697" s="32">
        <f t="shared" si="292"/>
        <v>0</v>
      </c>
      <c r="AU697" s="32">
        <f t="shared" si="293"/>
        <v>0</v>
      </c>
      <c r="AX697" s="254">
        <f t="shared" si="294"/>
        <v>0</v>
      </c>
      <c r="AY697" s="254">
        <f t="shared" si="295"/>
        <v>0</v>
      </c>
      <c r="AZ697" s="32">
        <f t="shared" si="283"/>
        <v>0</v>
      </c>
      <c r="BB697" s="32">
        <f t="shared" si="300"/>
        <v>0</v>
      </c>
      <c r="BC697" s="341">
        <f t="shared" si="301"/>
        <v>0</v>
      </c>
      <c r="BD697" s="95">
        <f t="shared" si="296"/>
        <v>0</v>
      </c>
      <c r="BE697" s="95">
        <f t="shared" si="302"/>
        <v>0</v>
      </c>
      <c r="BF697" s="718">
        <f t="shared" si="284"/>
        <v>0</v>
      </c>
      <c r="BG697" s="79"/>
      <c r="BH697" s="9"/>
      <c r="BJ697" s="32">
        <f t="shared" si="303"/>
        <v>0</v>
      </c>
      <c r="BK697" s="32">
        <f t="shared" si="304"/>
        <v>1</v>
      </c>
      <c r="BL697" s="32">
        <f t="shared" si="305"/>
        <v>0</v>
      </c>
      <c r="BM697" s="32">
        <f t="shared" si="306"/>
        <v>0</v>
      </c>
      <c r="BN697" s="32">
        <f t="shared" si="307"/>
        <v>1</v>
      </c>
    </row>
    <row r="698" spans="1:66" x14ac:dyDescent="0.2">
      <c r="A698" s="323"/>
      <c r="B698" s="530"/>
      <c r="C698" s="247"/>
      <c r="D698" s="247" t="str">
        <f t="shared" si="297"/>
        <v/>
      </c>
      <c r="E698" s="320" t="str">
        <f t="shared" si="298"/>
        <v>&lt; Error</v>
      </c>
      <c r="F698" s="120">
        <f t="shared" si="280"/>
        <v>0</v>
      </c>
      <c r="G698" s="118">
        <f t="shared" si="281"/>
        <v>686</v>
      </c>
      <c r="H698" s="117"/>
      <c r="I698" s="292"/>
      <c r="J698" s="87"/>
      <c r="K698" s="294"/>
      <c r="L698" s="293"/>
      <c r="M698" s="40"/>
      <c r="N698" s="77"/>
      <c r="O698" s="295"/>
      <c r="P698" s="88"/>
      <c r="Q698" s="88"/>
      <c r="R698" s="104"/>
      <c r="S698" s="730"/>
      <c r="T698" s="88"/>
      <c r="U698" s="88"/>
      <c r="V698" s="88"/>
      <c r="W698" s="89"/>
      <c r="X698" s="87"/>
      <c r="Y698" s="77"/>
      <c r="Z698" s="90"/>
      <c r="AA698" s="96">
        <f t="shared" si="285"/>
        <v>686</v>
      </c>
      <c r="AB698" s="505">
        <f t="shared" si="299"/>
        <v>0</v>
      </c>
      <c r="AC698" s="500">
        <f t="shared" si="286"/>
        <v>0</v>
      </c>
      <c r="AD698" s="159">
        <f t="shared" si="282"/>
        <v>0</v>
      </c>
      <c r="AE698" s="8"/>
      <c r="AF698" s="870" t="str">
        <f t="shared" si="287"/>
        <v xml:space="preserve"> </v>
      </c>
      <c r="AG698" s="32">
        <f t="shared" si="288"/>
        <v>0</v>
      </c>
      <c r="AH698" s="32">
        <f t="shared" si="289"/>
        <v>0</v>
      </c>
      <c r="AR698" s="32">
        <f t="shared" si="290"/>
        <v>0</v>
      </c>
      <c r="AS698" s="32">
        <f t="shared" si="291"/>
        <v>0</v>
      </c>
      <c r="AT698" s="32">
        <f t="shared" si="292"/>
        <v>0</v>
      </c>
      <c r="AU698" s="32">
        <f t="shared" si="293"/>
        <v>0</v>
      </c>
      <c r="AX698" s="254">
        <f t="shared" si="294"/>
        <v>0</v>
      </c>
      <c r="AY698" s="254">
        <f t="shared" si="295"/>
        <v>0</v>
      </c>
      <c r="AZ698" s="32">
        <f t="shared" si="283"/>
        <v>0</v>
      </c>
      <c r="BB698" s="32">
        <f t="shared" si="300"/>
        <v>0</v>
      </c>
      <c r="BC698" s="341">
        <f t="shared" si="301"/>
        <v>0</v>
      </c>
      <c r="BD698" s="95">
        <f t="shared" si="296"/>
        <v>0</v>
      </c>
      <c r="BE698" s="95">
        <f t="shared" si="302"/>
        <v>0</v>
      </c>
      <c r="BF698" s="718">
        <f t="shared" si="284"/>
        <v>0</v>
      </c>
      <c r="BG698" s="79"/>
      <c r="BH698" s="9"/>
      <c r="BJ698" s="32">
        <f t="shared" si="303"/>
        <v>0</v>
      </c>
      <c r="BK698" s="32">
        <f t="shared" si="304"/>
        <v>1</v>
      </c>
      <c r="BL698" s="32">
        <f t="shared" si="305"/>
        <v>0</v>
      </c>
      <c r="BM698" s="32">
        <f t="shared" si="306"/>
        <v>0</v>
      </c>
      <c r="BN698" s="32">
        <f t="shared" si="307"/>
        <v>1</v>
      </c>
    </row>
    <row r="699" spans="1:66" x14ac:dyDescent="0.2">
      <c r="A699" s="323"/>
      <c r="B699" s="530"/>
      <c r="C699" s="247"/>
      <c r="D699" s="247" t="str">
        <f t="shared" si="297"/>
        <v/>
      </c>
      <c r="E699" s="320" t="str">
        <f t="shared" si="298"/>
        <v>&lt; Error</v>
      </c>
      <c r="F699" s="120">
        <f t="shared" si="280"/>
        <v>0</v>
      </c>
      <c r="G699" s="118">
        <f t="shared" si="281"/>
        <v>687</v>
      </c>
      <c r="H699" s="117"/>
      <c r="I699" s="292"/>
      <c r="J699" s="87"/>
      <c r="K699" s="294"/>
      <c r="L699" s="293"/>
      <c r="M699" s="40"/>
      <c r="N699" s="77"/>
      <c r="O699" s="295"/>
      <c r="P699" s="88"/>
      <c r="Q699" s="88"/>
      <c r="R699" s="104"/>
      <c r="S699" s="730"/>
      <c r="T699" s="88"/>
      <c r="U699" s="88"/>
      <c r="V699" s="88"/>
      <c r="W699" s="89"/>
      <c r="X699" s="87"/>
      <c r="Y699" s="77"/>
      <c r="Z699" s="90"/>
      <c r="AA699" s="96">
        <f t="shared" si="285"/>
        <v>687</v>
      </c>
      <c r="AB699" s="505">
        <f t="shared" si="299"/>
        <v>0</v>
      </c>
      <c r="AC699" s="500">
        <f t="shared" si="286"/>
        <v>0</v>
      </c>
      <c r="AD699" s="159">
        <f t="shared" si="282"/>
        <v>0</v>
      </c>
      <c r="AE699" s="8"/>
      <c r="AF699" s="870" t="str">
        <f t="shared" si="287"/>
        <v xml:space="preserve"> </v>
      </c>
      <c r="AG699" s="32">
        <f t="shared" si="288"/>
        <v>0</v>
      </c>
      <c r="AH699" s="32">
        <f t="shared" si="289"/>
        <v>0</v>
      </c>
      <c r="AR699" s="32">
        <f t="shared" si="290"/>
        <v>0</v>
      </c>
      <c r="AS699" s="32">
        <f t="shared" si="291"/>
        <v>0</v>
      </c>
      <c r="AT699" s="32">
        <f t="shared" si="292"/>
        <v>0</v>
      </c>
      <c r="AU699" s="32">
        <f t="shared" si="293"/>
        <v>0</v>
      </c>
      <c r="AX699" s="254">
        <f t="shared" si="294"/>
        <v>0</v>
      </c>
      <c r="AY699" s="254">
        <f t="shared" si="295"/>
        <v>0</v>
      </c>
      <c r="AZ699" s="32">
        <f t="shared" si="283"/>
        <v>0</v>
      </c>
      <c r="BB699" s="32">
        <f t="shared" si="300"/>
        <v>0</v>
      </c>
      <c r="BC699" s="341">
        <f t="shared" si="301"/>
        <v>0</v>
      </c>
      <c r="BD699" s="95">
        <f t="shared" si="296"/>
        <v>0</v>
      </c>
      <c r="BE699" s="95">
        <f t="shared" si="302"/>
        <v>0</v>
      </c>
      <c r="BF699" s="718">
        <f t="shared" si="284"/>
        <v>0</v>
      </c>
      <c r="BG699" s="79"/>
      <c r="BH699" s="9"/>
      <c r="BJ699" s="32">
        <f t="shared" si="303"/>
        <v>0</v>
      </c>
      <c r="BK699" s="32">
        <f t="shared" si="304"/>
        <v>1</v>
      </c>
      <c r="BL699" s="32">
        <f t="shared" si="305"/>
        <v>0</v>
      </c>
      <c r="BM699" s="32">
        <f t="shared" si="306"/>
        <v>0</v>
      </c>
      <c r="BN699" s="32">
        <f t="shared" si="307"/>
        <v>1</v>
      </c>
    </row>
    <row r="700" spans="1:66" x14ac:dyDescent="0.2">
      <c r="A700" s="323"/>
      <c r="B700" s="530"/>
      <c r="C700" s="247"/>
      <c r="D700" s="247" t="str">
        <f t="shared" si="297"/>
        <v/>
      </c>
      <c r="E700" s="320" t="str">
        <f t="shared" si="298"/>
        <v>&lt; Error</v>
      </c>
      <c r="F700" s="120">
        <f t="shared" si="280"/>
        <v>0</v>
      </c>
      <c r="G700" s="118">
        <f t="shared" si="281"/>
        <v>688</v>
      </c>
      <c r="H700" s="117"/>
      <c r="I700" s="292"/>
      <c r="J700" s="87"/>
      <c r="K700" s="294"/>
      <c r="L700" s="293"/>
      <c r="M700" s="40"/>
      <c r="N700" s="77"/>
      <c r="O700" s="295"/>
      <c r="P700" s="88"/>
      <c r="Q700" s="88"/>
      <c r="R700" s="104"/>
      <c r="S700" s="730"/>
      <c r="T700" s="88"/>
      <c r="U700" s="88"/>
      <c r="V700" s="88"/>
      <c r="W700" s="89"/>
      <c r="X700" s="87"/>
      <c r="Y700" s="77"/>
      <c r="Z700" s="90"/>
      <c r="AA700" s="96">
        <f t="shared" si="285"/>
        <v>688</v>
      </c>
      <c r="AB700" s="505">
        <f t="shared" si="299"/>
        <v>0</v>
      </c>
      <c r="AC700" s="500">
        <f t="shared" si="286"/>
        <v>0</v>
      </c>
      <c r="AD700" s="159">
        <f t="shared" si="282"/>
        <v>0</v>
      </c>
      <c r="AE700" s="8"/>
      <c r="AF700" s="870" t="str">
        <f t="shared" si="287"/>
        <v xml:space="preserve"> </v>
      </c>
      <c r="AG700" s="32">
        <f t="shared" si="288"/>
        <v>0</v>
      </c>
      <c r="AH700" s="32">
        <f t="shared" si="289"/>
        <v>0</v>
      </c>
      <c r="AR700" s="32">
        <f t="shared" si="290"/>
        <v>0</v>
      </c>
      <c r="AS700" s="32">
        <f t="shared" si="291"/>
        <v>0</v>
      </c>
      <c r="AT700" s="32">
        <f t="shared" si="292"/>
        <v>0</v>
      </c>
      <c r="AU700" s="32">
        <f t="shared" si="293"/>
        <v>0</v>
      </c>
      <c r="AX700" s="254">
        <f t="shared" si="294"/>
        <v>0</v>
      </c>
      <c r="AY700" s="254">
        <f t="shared" si="295"/>
        <v>0</v>
      </c>
      <c r="AZ700" s="32">
        <f t="shared" si="283"/>
        <v>0</v>
      </c>
      <c r="BB700" s="32">
        <f t="shared" si="300"/>
        <v>0</v>
      </c>
      <c r="BC700" s="341">
        <f t="shared" si="301"/>
        <v>0</v>
      </c>
      <c r="BD700" s="95">
        <f t="shared" si="296"/>
        <v>0</v>
      </c>
      <c r="BE700" s="95">
        <f t="shared" si="302"/>
        <v>0</v>
      </c>
      <c r="BF700" s="718">
        <f t="shared" si="284"/>
        <v>0</v>
      </c>
      <c r="BG700" s="79"/>
      <c r="BH700" s="9"/>
      <c r="BJ700" s="32">
        <f t="shared" si="303"/>
        <v>0</v>
      </c>
      <c r="BK700" s="32">
        <f t="shared" si="304"/>
        <v>1</v>
      </c>
      <c r="BL700" s="32">
        <f t="shared" si="305"/>
        <v>0</v>
      </c>
      <c r="BM700" s="32">
        <f t="shared" si="306"/>
        <v>0</v>
      </c>
      <c r="BN700" s="32">
        <f t="shared" si="307"/>
        <v>1</v>
      </c>
    </row>
    <row r="701" spans="1:66" x14ac:dyDescent="0.2">
      <c r="A701" s="323"/>
      <c r="B701" s="530"/>
      <c r="C701" s="247"/>
      <c r="D701" s="247" t="str">
        <f t="shared" si="297"/>
        <v/>
      </c>
      <c r="E701" s="320" t="str">
        <f t="shared" si="298"/>
        <v>&lt; Error</v>
      </c>
      <c r="F701" s="120">
        <f t="shared" si="280"/>
        <v>0</v>
      </c>
      <c r="G701" s="118">
        <f t="shared" si="281"/>
        <v>689</v>
      </c>
      <c r="H701" s="117"/>
      <c r="I701" s="292"/>
      <c r="J701" s="87"/>
      <c r="K701" s="294"/>
      <c r="L701" s="293"/>
      <c r="M701" s="40"/>
      <c r="N701" s="77"/>
      <c r="O701" s="295"/>
      <c r="P701" s="88"/>
      <c r="Q701" s="88"/>
      <c r="R701" s="104"/>
      <c r="S701" s="730"/>
      <c r="T701" s="88"/>
      <c r="U701" s="88"/>
      <c r="V701" s="88"/>
      <c r="W701" s="89"/>
      <c r="X701" s="87"/>
      <c r="Y701" s="77"/>
      <c r="Z701" s="90"/>
      <c r="AA701" s="96">
        <f t="shared" si="285"/>
        <v>689</v>
      </c>
      <c r="AB701" s="505">
        <f t="shared" si="299"/>
        <v>0</v>
      </c>
      <c r="AC701" s="500">
        <f t="shared" si="286"/>
        <v>0</v>
      </c>
      <c r="AD701" s="159">
        <f t="shared" si="282"/>
        <v>0</v>
      </c>
      <c r="AE701" s="8"/>
      <c r="AF701" s="870" t="str">
        <f t="shared" si="287"/>
        <v xml:space="preserve"> </v>
      </c>
      <c r="AG701" s="32">
        <f t="shared" si="288"/>
        <v>0</v>
      </c>
      <c r="AH701" s="32">
        <f t="shared" si="289"/>
        <v>0</v>
      </c>
      <c r="AR701" s="32">
        <f t="shared" si="290"/>
        <v>0</v>
      </c>
      <c r="AS701" s="32">
        <f t="shared" si="291"/>
        <v>0</v>
      </c>
      <c r="AT701" s="32">
        <f t="shared" si="292"/>
        <v>0</v>
      </c>
      <c r="AU701" s="32">
        <f t="shared" si="293"/>
        <v>0</v>
      </c>
      <c r="AX701" s="254">
        <f t="shared" si="294"/>
        <v>0</v>
      </c>
      <c r="AY701" s="254">
        <f t="shared" si="295"/>
        <v>0</v>
      </c>
      <c r="AZ701" s="32">
        <f t="shared" si="283"/>
        <v>0</v>
      </c>
      <c r="BB701" s="32">
        <f t="shared" si="300"/>
        <v>0</v>
      </c>
      <c r="BC701" s="341">
        <f t="shared" si="301"/>
        <v>0</v>
      </c>
      <c r="BD701" s="95">
        <f t="shared" si="296"/>
        <v>0</v>
      </c>
      <c r="BE701" s="95">
        <f t="shared" si="302"/>
        <v>0</v>
      </c>
      <c r="BF701" s="718">
        <f t="shared" si="284"/>
        <v>0</v>
      </c>
      <c r="BG701" s="79"/>
      <c r="BH701" s="9"/>
      <c r="BJ701" s="32">
        <f t="shared" si="303"/>
        <v>0</v>
      </c>
      <c r="BK701" s="32">
        <f t="shared" si="304"/>
        <v>1</v>
      </c>
      <c r="BL701" s="32">
        <f t="shared" si="305"/>
        <v>0</v>
      </c>
      <c r="BM701" s="32">
        <f t="shared" si="306"/>
        <v>0</v>
      </c>
      <c r="BN701" s="32">
        <f t="shared" si="307"/>
        <v>1</v>
      </c>
    </row>
    <row r="702" spans="1:66" x14ac:dyDescent="0.2">
      <c r="A702" s="323"/>
      <c r="B702" s="530"/>
      <c r="C702" s="247"/>
      <c r="D702" s="247" t="str">
        <f t="shared" si="297"/>
        <v/>
      </c>
      <c r="E702" s="320" t="str">
        <f t="shared" si="298"/>
        <v>&lt; Error</v>
      </c>
      <c r="F702" s="120">
        <f t="shared" si="280"/>
        <v>0</v>
      </c>
      <c r="G702" s="118">
        <f t="shared" si="281"/>
        <v>690</v>
      </c>
      <c r="H702" s="117"/>
      <c r="I702" s="292"/>
      <c r="J702" s="87"/>
      <c r="K702" s="294"/>
      <c r="L702" s="293"/>
      <c r="M702" s="40"/>
      <c r="N702" s="77"/>
      <c r="O702" s="295"/>
      <c r="P702" s="88"/>
      <c r="Q702" s="88"/>
      <c r="R702" s="104"/>
      <c r="S702" s="730"/>
      <c r="T702" s="88"/>
      <c r="U702" s="88"/>
      <c r="V702" s="88"/>
      <c r="W702" s="89"/>
      <c r="X702" s="87"/>
      <c r="Y702" s="77"/>
      <c r="Z702" s="90"/>
      <c r="AA702" s="96">
        <f t="shared" si="285"/>
        <v>690</v>
      </c>
      <c r="AB702" s="505">
        <f t="shared" si="299"/>
        <v>0</v>
      </c>
      <c r="AC702" s="500">
        <f t="shared" si="286"/>
        <v>0</v>
      </c>
      <c r="AD702" s="159">
        <f t="shared" si="282"/>
        <v>0</v>
      </c>
      <c r="AE702" s="8"/>
      <c r="AF702" s="870" t="str">
        <f t="shared" si="287"/>
        <v xml:space="preserve"> </v>
      </c>
      <c r="AG702" s="32">
        <f t="shared" si="288"/>
        <v>0</v>
      </c>
      <c r="AH702" s="32">
        <f t="shared" si="289"/>
        <v>0</v>
      </c>
      <c r="AR702" s="32">
        <f t="shared" si="290"/>
        <v>0</v>
      </c>
      <c r="AS702" s="32">
        <f t="shared" si="291"/>
        <v>0</v>
      </c>
      <c r="AT702" s="32">
        <f t="shared" si="292"/>
        <v>0</v>
      </c>
      <c r="AU702" s="32">
        <f t="shared" si="293"/>
        <v>0</v>
      </c>
      <c r="AX702" s="254">
        <f t="shared" si="294"/>
        <v>0</v>
      </c>
      <c r="AY702" s="254">
        <f t="shared" si="295"/>
        <v>0</v>
      </c>
      <c r="AZ702" s="32">
        <f t="shared" si="283"/>
        <v>0</v>
      </c>
      <c r="BB702" s="32">
        <f t="shared" si="300"/>
        <v>0</v>
      </c>
      <c r="BC702" s="341">
        <f t="shared" si="301"/>
        <v>0</v>
      </c>
      <c r="BD702" s="95">
        <f t="shared" si="296"/>
        <v>0</v>
      </c>
      <c r="BE702" s="95">
        <f t="shared" si="302"/>
        <v>0</v>
      </c>
      <c r="BF702" s="718">
        <f t="shared" si="284"/>
        <v>0</v>
      </c>
      <c r="BG702" s="79"/>
      <c r="BH702" s="9"/>
      <c r="BJ702" s="32">
        <f t="shared" si="303"/>
        <v>0</v>
      </c>
      <c r="BK702" s="32">
        <f t="shared" si="304"/>
        <v>1</v>
      </c>
      <c r="BL702" s="32">
        <f t="shared" si="305"/>
        <v>0</v>
      </c>
      <c r="BM702" s="32">
        <f t="shared" si="306"/>
        <v>0</v>
      </c>
      <c r="BN702" s="32">
        <f t="shared" si="307"/>
        <v>1</v>
      </c>
    </row>
    <row r="703" spans="1:66" x14ac:dyDescent="0.2">
      <c r="A703" s="323"/>
      <c r="B703" s="530"/>
      <c r="C703" s="247"/>
      <c r="D703" s="247" t="str">
        <f t="shared" si="297"/>
        <v/>
      </c>
      <c r="E703" s="320" t="str">
        <f t="shared" si="298"/>
        <v>&lt; Error</v>
      </c>
      <c r="F703" s="120">
        <f t="shared" si="280"/>
        <v>0</v>
      </c>
      <c r="G703" s="118">
        <f t="shared" si="281"/>
        <v>691</v>
      </c>
      <c r="H703" s="117"/>
      <c r="I703" s="292"/>
      <c r="J703" s="87"/>
      <c r="K703" s="294"/>
      <c r="L703" s="293"/>
      <c r="M703" s="40"/>
      <c r="N703" s="77"/>
      <c r="O703" s="295"/>
      <c r="P703" s="88"/>
      <c r="Q703" s="88"/>
      <c r="R703" s="104"/>
      <c r="S703" s="730"/>
      <c r="T703" s="88"/>
      <c r="U703" s="88"/>
      <c r="V703" s="88"/>
      <c r="W703" s="89"/>
      <c r="X703" s="87"/>
      <c r="Y703" s="77"/>
      <c r="Z703" s="90"/>
      <c r="AA703" s="96">
        <f t="shared" si="285"/>
        <v>691</v>
      </c>
      <c r="AB703" s="505">
        <f t="shared" si="299"/>
        <v>0</v>
      </c>
      <c r="AC703" s="500">
        <f t="shared" si="286"/>
        <v>0</v>
      </c>
      <c r="AD703" s="159">
        <f t="shared" si="282"/>
        <v>0</v>
      </c>
      <c r="AE703" s="8"/>
      <c r="AF703" s="870" t="str">
        <f t="shared" si="287"/>
        <v xml:space="preserve"> </v>
      </c>
      <c r="AG703" s="32">
        <f t="shared" si="288"/>
        <v>0</v>
      </c>
      <c r="AH703" s="32">
        <f t="shared" si="289"/>
        <v>0</v>
      </c>
      <c r="AR703" s="32">
        <f t="shared" si="290"/>
        <v>0</v>
      </c>
      <c r="AS703" s="32">
        <f t="shared" si="291"/>
        <v>0</v>
      </c>
      <c r="AT703" s="32">
        <f t="shared" si="292"/>
        <v>0</v>
      </c>
      <c r="AU703" s="32">
        <f t="shared" si="293"/>
        <v>0</v>
      </c>
      <c r="AX703" s="254">
        <f t="shared" si="294"/>
        <v>0</v>
      </c>
      <c r="AY703" s="254">
        <f t="shared" si="295"/>
        <v>0</v>
      </c>
      <c r="AZ703" s="32">
        <f t="shared" si="283"/>
        <v>0</v>
      </c>
      <c r="BB703" s="32">
        <f t="shared" si="300"/>
        <v>0</v>
      </c>
      <c r="BC703" s="341">
        <f t="shared" si="301"/>
        <v>0</v>
      </c>
      <c r="BD703" s="95">
        <f t="shared" si="296"/>
        <v>0</v>
      </c>
      <c r="BE703" s="95">
        <f t="shared" si="302"/>
        <v>0</v>
      </c>
      <c r="BF703" s="718">
        <f t="shared" si="284"/>
        <v>0</v>
      </c>
      <c r="BG703" s="79"/>
      <c r="BH703" s="9"/>
      <c r="BJ703" s="32">
        <f t="shared" si="303"/>
        <v>0</v>
      </c>
      <c r="BK703" s="32">
        <f t="shared" si="304"/>
        <v>1</v>
      </c>
      <c r="BL703" s="32">
        <f t="shared" si="305"/>
        <v>0</v>
      </c>
      <c r="BM703" s="32">
        <f t="shared" si="306"/>
        <v>0</v>
      </c>
      <c r="BN703" s="32">
        <f t="shared" si="307"/>
        <v>1</v>
      </c>
    </row>
    <row r="704" spans="1:66" x14ac:dyDescent="0.2">
      <c r="A704" s="323"/>
      <c r="B704" s="530"/>
      <c r="C704" s="247"/>
      <c r="D704" s="247" t="str">
        <f t="shared" si="297"/>
        <v/>
      </c>
      <c r="E704" s="320" t="str">
        <f t="shared" si="298"/>
        <v>&lt; Error</v>
      </c>
      <c r="F704" s="120">
        <f t="shared" si="280"/>
        <v>0</v>
      </c>
      <c r="G704" s="118">
        <f t="shared" si="281"/>
        <v>692</v>
      </c>
      <c r="H704" s="117"/>
      <c r="I704" s="292"/>
      <c r="J704" s="87"/>
      <c r="K704" s="294"/>
      <c r="L704" s="293"/>
      <c r="M704" s="40"/>
      <c r="N704" s="77"/>
      <c r="O704" s="295"/>
      <c r="P704" s="88"/>
      <c r="Q704" s="88"/>
      <c r="R704" s="104"/>
      <c r="S704" s="730"/>
      <c r="T704" s="88"/>
      <c r="U704" s="88"/>
      <c r="V704" s="88"/>
      <c r="W704" s="89"/>
      <c r="X704" s="87"/>
      <c r="Y704" s="77"/>
      <c r="Z704" s="90"/>
      <c r="AA704" s="96">
        <f t="shared" si="285"/>
        <v>692</v>
      </c>
      <c r="AB704" s="505">
        <f t="shared" si="299"/>
        <v>0</v>
      </c>
      <c r="AC704" s="500">
        <f t="shared" si="286"/>
        <v>0</v>
      </c>
      <c r="AD704" s="159">
        <f t="shared" si="282"/>
        <v>0</v>
      </c>
      <c r="AE704" s="8"/>
      <c r="AF704" s="870" t="str">
        <f t="shared" si="287"/>
        <v xml:space="preserve"> </v>
      </c>
      <c r="AG704" s="32">
        <f t="shared" si="288"/>
        <v>0</v>
      </c>
      <c r="AH704" s="32">
        <f t="shared" si="289"/>
        <v>0</v>
      </c>
      <c r="AR704" s="32">
        <f t="shared" si="290"/>
        <v>0</v>
      </c>
      <c r="AS704" s="32">
        <f t="shared" si="291"/>
        <v>0</v>
      </c>
      <c r="AT704" s="32">
        <f t="shared" si="292"/>
        <v>0</v>
      </c>
      <c r="AU704" s="32">
        <f t="shared" si="293"/>
        <v>0</v>
      </c>
      <c r="AX704" s="254">
        <f t="shared" si="294"/>
        <v>0</v>
      </c>
      <c r="AY704" s="254">
        <f t="shared" si="295"/>
        <v>0</v>
      </c>
      <c r="AZ704" s="32">
        <f t="shared" si="283"/>
        <v>0</v>
      </c>
      <c r="BB704" s="32">
        <f t="shared" si="300"/>
        <v>0</v>
      </c>
      <c r="BC704" s="341">
        <f t="shared" si="301"/>
        <v>0</v>
      </c>
      <c r="BD704" s="95">
        <f t="shared" si="296"/>
        <v>0</v>
      </c>
      <c r="BE704" s="95">
        <f t="shared" si="302"/>
        <v>0</v>
      </c>
      <c r="BF704" s="718">
        <f t="shared" si="284"/>
        <v>0</v>
      </c>
      <c r="BG704" s="79"/>
      <c r="BH704" s="9"/>
      <c r="BJ704" s="32">
        <f t="shared" si="303"/>
        <v>0</v>
      </c>
      <c r="BK704" s="32">
        <f t="shared" si="304"/>
        <v>1</v>
      </c>
      <c r="BL704" s="32">
        <f t="shared" si="305"/>
        <v>0</v>
      </c>
      <c r="BM704" s="32">
        <f t="shared" si="306"/>
        <v>0</v>
      </c>
      <c r="BN704" s="32">
        <f t="shared" si="307"/>
        <v>1</v>
      </c>
    </row>
    <row r="705" spans="1:66" x14ac:dyDescent="0.2">
      <c r="A705" s="323"/>
      <c r="B705" s="530"/>
      <c r="C705" s="247"/>
      <c r="D705" s="247" t="str">
        <f t="shared" si="297"/>
        <v/>
      </c>
      <c r="E705" s="320" t="str">
        <f t="shared" si="298"/>
        <v>&lt; Error</v>
      </c>
      <c r="F705" s="120">
        <f t="shared" si="280"/>
        <v>0</v>
      </c>
      <c r="G705" s="118">
        <f t="shared" si="281"/>
        <v>693</v>
      </c>
      <c r="H705" s="117"/>
      <c r="I705" s="292"/>
      <c r="J705" s="87"/>
      <c r="K705" s="294"/>
      <c r="L705" s="293"/>
      <c r="M705" s="40"/>
      <c r="N705" s="77"/>
      <c r="O705" s="295"/>
      <c r="P705" s="88"/>
      <c r="Q705" s="88"/>
      <c r="R705" s="104"/>
      <c r="S705" s="730"/>
      <c r="T705" s="88"/>
      <c r="U705" s="88"/>
      <c r="V705" s="88"/>
      <c r="W705" s="89"/>
      <c r="X705" s="87"/>
      <c r="Y705" s="77"/>
      <c r="Z705" s="90"/>
      <c r="AA705" s="96">
        <f t="shared" si="285"/>
        <v>693</v>
      </c>
      <c r="AB705" s="505">
        <f t="shared" si="299"/>
        <v>0</v>
      </c>
      <c r="AC705" s="500">
        <f t="shared" si="286"/>
        <v>0</v>
      </c>
      <c r="AD705" s="159">
        <f t="shared" si="282"/>
        <v>0</v>
      </c>
      <c r="AE705" s="8"/>
      <c r="AF705" s="870" t="str">
        <f t="shared" si="287"/>
        <v xml:space="preserve"> </v>
      </c>
      <c r="AG705" s="32">
        <f t="shared" si="288"/>
        <v>0</v>
      </c>
      <c r="AH705" s="32">
        <f t="shared" si="289"/>
        <v>0</v>
      </c>
      <c r="AR705" s="32">
        <f t="shared" si="290"/>
        <v>0</v>
      </c>
      <c r="AS705" s="32">
        <f t="shared" si="291"/>
        <v>0</v>
      </c>
      <c r="AT705" s="32">
        <f t="shared" si="292"/>
        <v>0</v>
      </c>
      <c r="AU705" s="32">
        <f t="shared" si="293"/>
        <v>0</v>
      </c>
      <c r="AX705" s="254">
        <f t="shared" si="294"/>
        <v>0</v>
      </c>
      <c r="AY705" s="254">
        <f t="shared" si="295"/>
        <v>0</v>
      </c>
      <c r="AZ705" s="32">
        <f t="shared" si="283"/>
        <v>0</v>
      </c>
      <c r="BB705" s="32">
        <f t="shared" si="300"/>
        <v>0</v>
      </c>
      <c r="BC705" s="341">
        <f t="shared" si="301"/>
        <v>0</v>
      </c>
      <c r="BD705" s="95">
        <f t="shared" si="296"/>
        <v>0</v>
      </c>
      <c r="BE705" s="95">
        <f t="shared" si="302"/>
        <v>0</v>
      </c>
      <c r="BF705" s="718">
        <f t="shared" si="284"/>
        <v>0</v>
      </c>
      <c r="BG705" s="79"/>
      <c r="BH705" s="9"/>
      <c r="BJ705" s="32">
        <f t="shared" si="303"/>
        <v>0</v>
      </c>
      <c r="BK705" s="32">
        <f t="shared" si="304"/>
        <v>1</v>
      </c>
      <c r="BL705" s="32">
        <f t="shared" si="305"/>
        <v>0</v>
      </c>
      <c r="BM705" s="32">
        <f t="shared" si="306"/>
        <v>0</v>
      </c>
      <c r="BN705" s="32">
        <f t="shared" si="307"/>
        <v>1</v>
      </c>
    </row>
    <row r="706" spans="1:66" x14ac:dyDescent="0.2">
      <c r="A706" s="323"/>
      <c r="B706" s="530"/>
      <c r="C706" s="247"/>
      <c r="D706" s="247" t="str">
        <f t="shared" si="297"/>
        <v/>
      </c>
      <c r="E706" s="320" t="str">
        <f t="shared" si="298"/>
        <v>&lt; Error</v>
      </c>
      <c r="F706" s="120">
        <f t="shared" si="280"/>
        <v>0</v>
      </c>
      <c r="G706" s="118">
        <f t="shared" si="281"/>
        <v>694</v>
      </c>
      <c r="H706" s="117"/>
      <c r="I706" s="292"/>
      <c r="J706" s="87"/>
      <c r="K706" s="294"/>
      <c r="L706" s="293"/>
      <c r="M706" s="40"/>
      <c r="N706" s="77"/>
      <c r="O706" s="295"/>
      <c r="P706" s="88"/>
      <c r="Q706" s="88"/>
      <c r="R706" s="104"/>
      <c r="S706" s="730"/>
      <c r="T706" s="88"/>
      <c r="U706" s="88"/>
      <c r="V706" s="88"/>
      <c r="W706" s="89"/>
      <c r="X706" s="87"/>
      <c r="Y706" s="77"/>
      <c r="Z706" s="90"/>
      <c r="AA706" s="96">
        <f t="shared" si="285"/>
        <v>694</v>
      </c>
      <c r="AB706" s="505">
        <f t="shared" si="299"/>
        <v>0</v>
      </c>
      <c r="AC706" s="500">
        <f t="shared" si="286"/>
        <v>0</v>
      </c>
      <c r="AD706" s="159">
        <f t="shared" si="282"/>
        <v>0</v>
      </c>
      <c r="AE706" s="8"/>
      <c r="AF706" s="870" t="str">
        <f t="shared" si="287"/>
        <v xml:space="preserve"> </v>
      </c>
      <c r="AG706" s="32">
        <f t="shared" si="288"/>
        <v>0</v>
      </c>
      <c r="AH706" s="32">
        <f t="shared" si="289"/>
        <v>0</v>
      </c>
      <c r="AR706" s="32">
        <f t="shared" si="290"/>
        <v>0</v>
      </c>
      <c r="AS706" s="32">
        <f t="shared" si="291"/>
        <v>0</v>
      </c>
      <c r="AT706" s="32">
        <f t="shared" si="292"/>
        <v>0</v>
      </c>
      <c r="AU706" s="32">
        <f t="shared" si="293"/>
        <v>0</v>
      </c>
      <c r="AX706" s="254">
        <f t="shared" si="294"/>
        <v>0</v>
      </c>
      <c r="AY706" s="254">
        <f t="shared" si="295"/>
        <v>0</v>
      </c>
      <c r="AZ706" s="32">
        <f t="shared" si="283"/>
        <v>0</v>
      </c>
      <c r="BB706" s="32">
        <f t="shared" si="300"/>
        <v>0</v>
      </c>
      <c r="BC706" s="341">
        <f t="shared" si="301"/>
        <v>0</v>
      </c>
      <c r="BD706" s="95">
        <f t="shared" si="296"/>
        <v>0</v>
      </c>
      <c r="BE706" s="95">
        <f t="shared" si="302"/>
        <v>0</v>
      </c>
      <c r="BF706" s="718">
        <f t="shared" si="284"/>
        <v>0</v>
      </c>
      <c r="BG706" s="79"/>
      <c r="BH706" s="9"/>
      <c r="BJ706" s="32">
        <f t="shared" si="303"/>
        <v>0</v>
      </c>
      <c r="BK706" s="32">
        <f t="shared" si="304"/>
        <v>1</v>
      </c>
      <c r="BL706" s="32">
        <f t="shared" si="305"/>
        <v>0</v>
      </c>
      <c r="BM706" s="32">
        <f t="shared" si="306"/>
        <v>0</v>
      </c>
      <c r="BN706" s="32">
        <f t="shared" si="307"/>
        <v>1</v>
      </c>
    </row>
    <row r="707" spans="1:66" x14ac:dyDescent="0.2">
      <c r="A707" s="323"/>
      <c r="B707" s="530"/>
      <c r="C707" s="247"/>
      <c r="D707" s="247" t="str">
        <f t="shared" si="297"/>
        <v/>
      </c>
      <c r="E707" s="320" t="str">
        <f t="shared" si="298"/>
        <v>&lt; Error</v>
      </c>
      <c r="F707" s="120">
        <f t="shared" si="280"/>
        <v>0</v>
      </c>
      <c r="G707" s="118">
        <f t="shared" si="281"/>
        <v>695</v>
      </c>
      <c r="H707" s="117"/>
      <c r="I707" s="292"/>
      <c r="J707" s="87"/>
      <c r="K707" s="294"/>
      <c r="L707" s="293"/>
      <c r="M707" s="40"/>
      <c r="N707" s="77"/>
      <c r="O707" s="295"/>
      <c r="P707" s="88"/>
      <c r="Q707" s="88"/>
      <c r="R707" s="104"/>
      <c r="S707" s="730"/>
      <c r="T707" s="88"/>
      <c r="U707" s="88"/>
      <c r="V707" s="88"/>
      <c r="W707" s="89"/>
      <c r="X707" s="87"/>
      <c r="Y707" s="77"/>
      <c r="Z707" s="90"/>
      <c r="AA707" s="96">
        <f t="shared" si="285"/>
        <v>695</v>
      </c>
      <c r="AB707" s="505">
        <f t="shared" si="299"/>
        <v>0</v>
      </c>
      <c r="AC707" s="500">
        <f t="shared" si="286"/>
        <v>0</v>
      </c>
      <c r="AD707" s="159">
        <f t="shared" si="282"/>
        <v>0</v>
      </c>
      <c r="AE707" s="8"/>
      <c r="AF707" s="870" t="str">
        <f t="shared" si="287"/>
        <v xml:space="preserve"> </v>
      </c>
      <c r="AG707" s="32">
        <f t="shared" si="288"/>
        <v>0</v>
      </c>
      <c r="AH707" s="32">
        <f t="shared" si="289"/>
        <v>0</v>
      </c>
      <c r="AR707" s="32">
        <f t="shared" si="290"/>
        <v>0</v>
      </c>
      <c r="AS707" s="32">
        <f t="shared" si="291"/>
        <v>0</v>
      </c>
      <c r="AT707" s="32">
        <f t="shared" si="292"/>
        <v>0</v>
      </c>
      <c r="AU707" s="32">
        <f t="shared" si="293"/>
        <v>0</v>
      </c>
      <c r="AX707" s="254">
        <f t="shared" si="294"/>
        <v>0</v>
      </c>
      <c r="AY707" s="254">
        <f t="shared" si="295"/>
        <v>0</v>
      </c>
      <c r="AZ707" s="32">
        <f t="shared" si="283"/>
        <v>0</v>
      </c>
      <c r="BB707" s="32">
        <f t="shared" si="300"/>
        <v>0</v>
      </c>
      <c r="BC707" s="341">
        <f t="shared" si="301"/>
        <v>0</v>
      </c>
      <c r="BD707" s="95">
        <f t="shared" si="296"/>
        <v>0</v>
      </c>
      <c r="BE707" s="95">
        <f t="shared" si="302"/>
        <v>0</v>
      </c>
      <c r="BF707" s="718">
        <f t="shared" si="284"/>
        <v>0</v>
      </c>
      <c r="BG707" s="79"/>
      <c r="BH707" s="9"/>
      <c r="BJ707" s="32">
        <f t="shared" si="303"/>
        <v>0</v>
      </c>
      <c r="BK707" s="32">
        <f t="shared" si="304"/>
        <v>1</v>
      </c>
      <c r="BL707" s="32">
        <f t="shared" si="305"/>
        <v>0</v>
      </c>
      <c r="BM707" s="32">
        <f t="shared" si="306"/>
        <v>0</v>
      </c>
      <c r="BN707" s="32">
        <f t="shared" si="307"/>
        <v>1</v>
      </c>
    </row>
    <row r="708" spans="1:66" x14ac:dyDescent="0.2">
      <c r="A708" s="323"/>
      <c r="B708" s="530"/>
      <c r="C708" s="247"/>
      <c r="D708" s="247" t="str">
        <f t="shared" si="297"/>
        <v/>
      </c>
      <c r="E708" s="320" t="str">
        <f t="shared" si="298"/>
        <v>&lt; Error</v>
      </c>
      <c r="F708" s="120">
        <f t="shared" si="280"/>
        <v>0</v>
      </c>
      <c r="G708" s="118">
        <f t="shared" si="281"/>
        <v>696</v>
      </c>
      <c r="H708" s="117"/>
      <c r="I708" s="292"/>
      <c r="J708" s="87"/>
      <c r="K708" s="294"/>
      <c r="L708" s="293"/>
      <c r="M708" s="40"/>
      <c r="N708" s="77"/>
      <c r="O708" s="295"/>
      <c r="P708" s="88"/>
      <c r="Q708" s="88"/>
      <c r="R708" s="104"/>
      <c r="S708" s="730"/>
      <c r="T708" s="88"/>
      <c r="U708" s="88"/>
      <c r="V708" s="88"/>
      <c r="W708" s="89"/>
      <c r="X708" s="87"/>
      <c r="Y708" s="77"/>
      <c r="Z708" s="90"/>
      <c r="AA708" s="96">
        <f t="shared" si="285"/>
        <v>696</v>
      </c>
      <c r="AB708" s="505">
        <f t="shared" si="299"/>
        <v>0</v>
      </c>
      <c r="AC708" s="500">
        <f t="shared" si="286"/>
        <v>0</v>
      </c>
      <c r="AD708" s="159">
        <f t="shared" si="282"/>
        <v>0</v>
      </c>
      <c r="AE708" s="8"/>
      <c r="AF708" s="870" t="str">
        <f t="shared" si="287"/>
        <v xml:space="preserve"> </v>
      </c>
      <c r="AG708" s="32">
        <f t="shared" si="288"/>
        <v>0</v>
      </c>
      <c r="AH708" s="32">
        <f t="shared" si="289"/>
        <v>0</v>
      </c>
      <c r="AR708" s="32">
        <f t="shared" si="290"/>
        <v>0</v>
      </c>
      <c r="AS708" s="32">
        <f t="shared" si="291"/>
        <v>0</v>
      </c>
      <c r="AT708" s="32">
        <f t="shared" si="292"/>
        <v>0</v>
      </c>
      <c r="AU708" s="32">
        <f t="shared" si="293"/>
        <v>0</v>
      </c>
      <c r="AX708" s="254">
        <f t="shared" si="294"/>
        <v>0</v>
      </c>
      <c r="AY708" s="254">
        <f t="shared" si="295"/>
        <v>0</v>
      </c>
      <c r="AZ708" s="32">
        <f t="shared" si="283"/>
        <v>0</v>
      </c>
      <c r="BB708" s="32">
        <f t="shared" si="300"/>
        <v>0</v>
      </c>
      <c r="BC708" s="341">
        <f t="shared" si="301"/>
        <v>0</v>
      </c>
      <c r="BD708" s="95">
        <f t="shared" si="296"/>
        <v>0</v>
      </c>
      <c r="BE708" s="95">
        <f t="shared" si="302"/>
        <v>0</v>
      </c>
      <c r="BF708" s="718">
        <f t="shared" si="284"/>
        <v>0</v>
      </c>
      <c r="BG708" s="79"/>
      <c r="BH708" s="9"/>
      <c r="BJ708" s="32">
        <f t="shared" si="303"/>
        <v>0</v>
      </c>
      <c r="BK708" s="32">
        <f t="shared" si="304"/>
        <v>1</v>
      </c>
      <c r="BL708" s="32">
        <f t="shared" si="305"/>
        <v>0</v>
      </c>
      <c r="BM708" s="32">
        <f t="shared" si="306"/>
        <v>0</v>
      </c>
      <c r="BN708" s="32">
        <f t="shared" si="307"/>
        <v>1</v>
      </c>
    </row>
    <row r="709" spans="1:66" x14ac:dyDescent="0.2">
      <c r="A709" s="323"/>
      <c r="B709" s="530"/>
      <c r="C709" s="247"/>
      <c r="D709" s="247" t="str">
        <f t="shared" si="297"/>
        <v/>
      </c>
      <c r="E709" s="320" t="str">
        <f t="shared" si="298"/>
        <v>&lt; Error</v>
      </c>
      <c r="F709" s="120">
        <f t="shared" si="280"/>
        <v>0</v>
      </c>
      <c r="G709" s="118">
        <f t="shared" si="281"/>
        <v>697</v>
      </c>
      <c r="H709" s="117"/>
      <c r="I709" s="292"/>
      <c r="J709" s="87"/>
      <c r="K709" s="294"/>
      <c r="L709" s="293"/>
      <c r="M709" s="40"/>
      <c r="N709" s="77"/>
      <c r="O709" s="295"/>
      <c r="P709" s="88"/>
      <c r="Q709" s="88"/>
      <c r="R709" s="104"/>
      <c r="S709" s="730"/>
      <c r="T709" s="88"/>
      <c r="U709" s="88"/>
      <c r="V709" s="88"/>
      <c r="W709" s="89"/>
      <c r="X709" s="87"/>
      <c r="Y709" s="77"/>
      <c r="Z709" s="90"/>
      <c r="AA709" s="96">
        <f t="shared" si="285"/>
        <v>697</v>
      </c>
      <c r="AB709" s="505">
        <f t="shared" si="299"/>
        <v>0</v>
      </c>
      <c r="AC709" s="500">
        <f t="shared" si="286"/>
        <v>0</v>
      </c>
      <c r="AD709" s="159">
        <f t="shared" si="282"/>
        <v>0</v>
      </c>
      <c r="AE709" s="8"/>
      <c r="AF709" s="870" t="str">
        <f t="shared" si="287"/>
        <v xml:space="preserve"> </v>
      </c>
      <c r="AG709" s="32">
        <f t="shared" si="288"/>
        <v>0</v>
      </c>
      <c r="AH709" s="32">
        <f t="shared" si="289"/>
        <v>0</v>
      </c>
      <c r="AR709" s="32">
        <f t="shared" si="290"/>
        <v>0</v>
      </c>
      <c r="AS709" s="32">
        <f t="shared" si="291"/>
        <v>0</v>
      </c>
      <c r="AT709" s="32">
        <f t="shared" si="292"/>
        <v>0</v>
      </c>
      <c r="AU709" s="32">
        <f t="shared" si="293"/>
        <v>0</v>
      </c>
      <c r="AX709" s="254">
        <f t="shared" si="294"/>
        <v>0</v>
      </c>
      <c r="AY709" s="254">
        <f t="shared" si="295"/>
        <v>0</v>
      </c>
      <c r="AZ709" s="32">
        <f t="shared" si="283"/>
        <v>0</v>
      </c>
      <c r="BB709" s="32">
        <f t="shared" si="300"/>
        <v>0</v>
      </c>
      <c r="BC709" s="341">
        <f t="shared" si="301"/>
        <v>0</v>
      </c>
      <c r="BD709" s="95">
        <f t="shared" si="296"/>
        <v>0</v>
      </c>
      <c r="BE709" s="95">
        <f t="shared" si="302"/>
        <v>0</v>
      </c>
      <c r="BF709" s="718">
        <f t="shared" si="284"/>
        <v>0</v>
      </c>
      <c r="BG709" s="79"/>
      <c r="BH709" s="9"/>
      <c r="BJ709" s="32">
        <f t="shared" si="303"/>
        <v>0</v>
      </c>
      <c r="BK709" s="32">
        <f t="shared" si="304"/>
        <v>1</v>
      </c>
      <c r="BL709" s="32">
        <f t="shared" si="305"/>
        <v>0</v>
      </c>
      <c r="BM709" s="32">
        <f t="shared" si="306"/>
        <v>0</v>
      </c>
      <c r="BN709" s="32">
        <f t="shared" si="307"/>
        <v>1</v>
      </c>
    </row>
    <row r="710" spans="1:66" x14ac:dyDescent="0.2">
      <c r="A710" s="323"/>
      <c r="B710" s="530"/>
      <c r="C710" s="247"/>
      <c r="D710" s="247" t="str">
        <f t="shared" si="297"/>
        <v/>
      </c>
      <c r="E710" s="320" t="str">
        <f t="shared" si="298"/>
        <v>&lt; Error</v>
      </c>
      <c r="F710" s="120">
        <f t="shared" si="280"/>
        <v>0</v>
      </c>
      <c r="G710" s="118">
        <f t="shared" si="281"/>
        <v>698</v>
      </c>
      <c r="H710" s="117"/>
      <c r="I710" s="292"/>
      <c r="J710" s="87"/>
      <c r="K710" s="294"/>
      <c r="L710" s="293"/>
      <c r="M710" s="40"/>
      <c r="N710" s="77"/>
      <c r="O710" s="295"/>
      <c r="P710" s="88"/>
      <c r="Q710" s="88"/>
      <c r="R710" s="104"/>
      <c r="S710" s="730"/>
      <c r="T710" s="88"/>
      <c r="U710" s="88"/>
      <c r="V710" s="88"/>
      <c r="W710" s="89"/>
      <c r="X710" s="87"/>
      <c r="Y710" s="77"/>
      <c r="Z710" s="90"/>
      <c r="AA710" s="96">
        <f t="shared" si="285"/>
        <v>698</v>
      </c>
      <c r="AB710" s="505">
        <f t="shared" si="299"/>
        <v>0</v>
      </c>
      <c r="AC710" s="500">
        <f t="shared" si="286"/>
        <v>0</v>
      </c>
      <c r="AD710" s="159">
        <f t="shared" si="282"/>
        <v>0</v>
      </c>
      <c r="AE710" s="8"/>
      <c r="AF710" s="870" t="str">
        <f t="shared" si="287"/>
        <v xml:space="preserve"> </v>
      </c>
      <c r="AG710" s="32">
        <f t="shared" si="288"/>
        <v>0</v>
      </c>
      <c r="AH710" s="32">
        <f t="shared" si="289"/>
        <v>0</v>
      </c>
      <c r="AR710" s="32">
        <f t="shared" si="290"/>
        <v>0</v>
      </c>
      <c r="AS710" s="32">
        <f t="shared" si="291"/>
        <v>0</v>
      </c>
      <c r="AT710" s="32">
        <f t="shared" si="292"/>
        <v>0</v>
      </c>
      <c r="AU710" s="32">
        <f t="shared" si="293"/>
        <v>0</v>
      </c>
      <c r="AX710" s="254">
        <f t="shared" si="294"/>
        <v>0</v>
      </c>
      <c r="AY710" s="254">
        <f t="shared" si="295"/>
        <v>0</v>
      </c>
      <c r="AZ710" s="32">
        <f t="shared" si="283"/>
        <v>0</v>
      </c>
      <c r="BB710" s="32">
        <f t="shared" si="300"/>
        <v>0</v>
      </c>
      <c r="BC710" s="341">
        <f t="shared" si="301"/>
        <v>0</v>
      </c>
      <c r="BD710" s="95">
        <f t="shared" si="296"/>
        <v>0</v>
      </c>
      <c r="BE710" s="95">
        <f t="shared" si="302"/>
        <v>0</v>
      </c>
      <c r="BF710" s="718">
        <f t="shared" si="284"/>
        <v>0</v>
      </c>
      <c r="BG710" s="79"/>
      <c r="BH710" s="9"/>
      <c r="BJ710" s="32">
        <f t="shared" si="303"/>
        <v>0</v>
      </c>
      <c r="BK710" s="32">
        <f t="shared" si="304"/>
        <v>1</v>
      </c>
      <c r="BL710" s="32">
        <f t="shared" si="305"/>
        <v>0</v>
      </c>
      <c r="BM710" s="32">
        <f t="shared" si="306"/>
        <v>0</v>
      </c>
      <c r="BN710" s="32">
        <f t="shared" si="307"/>
        <v>1</v>
      </c>
    </row>
    <row r="711" spans="1:66" x14ac:dyDescent="0.2">
      <c r="A711" s="323"/>
      <c r="B711" s="530"/>
      <c r="C711" s="247"/>
      <c r="D711" s="247" t="str">
        <f t="shared" si="297"/>
        <v/>
      </c>
      <c r="E711" s="320" t="str">
        <f t="shared" si="298"/>
        <v>&lt; Error</v>
      </c>
      <c r="F711" s="120">
        <f t="shared" si="280"/>
        <v>0</v>
      </c>
      <c r="G711" s="118">
        <f t="shared" si="281"/>
        <v>699</v>
      </c>
      <c r="H711" s="117"/>
      <c r="I711" s="292"/>
      <c r="J711" s="87"/>
      <c r="K711" s="294"/>
      <c r="L711" s="293"/>
      <c r="M711" s="40"/>
      <c r="N711" s="77"/>
      <c r="O711" s="295"/>
      <c r="P711" s="88"/>
      <c r="Q711" s="88"/>
      <c r="R711" s="104"/>
      <c r="S711" s="730"/>
      <c r="T711" s="88"/>
      <c r="U711" s="88"/>
      <c r="V711" s="88"/>
      <c r="W711" s="89"/>
      <c r="X711" s="87"/>
      <c r="Y711" s="77"/>
      <c r="Z711" s="90"/>
      <c r="AA711" s="96">
        <f t="shared" si="285"/>
        <v>699</v>
      </c>
      <c r="AB711" s="505">
        <f t="shared" si="299"/>
        <v>0</v>
      </c>
      <c r="AC711" s="500">
        <f t="shared" si="286"/>
        <v>0</v>
      </c>
      <c r="AD711" s="159">
        <f t="shared" si="282"/>
        <v>0</v>
      </c>
      <c r="AE711" s="8"/>
      <c r="AF711" s="870" t="str">
        <f t="shared" si="287"/>
        <v xml:space="preserve"> </v>
      </c>
      <c r="AG711" s="32">
        <f t="shared" si="288"/>
        <v>0</v>
      </c>
      <c r="AH711" s="32">
        <f t="shared" si="289"/>
        <v>0</v>
      </c>
      <c r="AR711" s="32">
        <f t="shared" si="290"/>
        <v>0</v>
      </c>
      <c r="AS711" s="32">
        <f t="shared" si="291"/>
        <v>0</v>
      </c>
      <c r="AT711" s="32">
        <f t="shared" si="292"/>
        <v>0</v>
      </c>
      <c r="AU711" s="32">
        <f t="shared" si="293"/>
        <v>0</v>
      </c>
      <c r="AX711" s="254">
        <f t="shared" si="294"/>
        <v>0</v>
      </c>
      <c r="AY711" s="254">
        <f t="shared" si="295"/>
        <v>0</v>
      </c>
      <c r="AZ711" s="32">
        <f t="shared" si="283"/>
        <v>0</v>
      </c>
      <c r="BB711" s="32">
        <f t="shared" si="300"/>
        <v>0</v>
      </c>
      <c r="BC711" s="341">
        <f t="shared" si="301"/>
        <v>0</v>
      </c>
      <c r="BD711" s="95">
        <f t="shared" si="296"/>
        <v>0</v>
      </c>
      <c r="BE711" s="95">
        <f t="shared" si="302"/>
        <v>0</v>
      </c>
      <c r="BF711" s="718">
        <f t="shared" si="284"/>
        <v>0</v>
      </c>
      <c r="BG711" s="79"/>
      <c r="BH711" s="9"/>
      <c r="BJ711" s="32">
        <f t="shared" si="303"/>
        <v>0</v>
      </c>
      <c r="BK711" s="32">
        <f t="shared" si="304"/>
        <v>1</v>
      </c>
      <c r="BL711" s="32">
        <f t="shared" si="305"/>
        <v>0</v>
      </c>
      <c r="BM711" s="32">
        <f t="shared" si="306"/>
        <v>0</v>
      </c>
      <c r="BN711" s="32">
        <f t="shared" si="307"/>
        <v>1</v>
      </c>
    </row>
    <row r="712" spans="1:66" x14ac:dyDescent="0.2">
      <c r="A712" s="323"/>
      <c r="B712" s="530"/>
      <c r="C712" s="247"/>
      <c r="D712" s="247" t="str">
        <f t="shared" si="297"/>
        <v/>
      </c>
      <c r="E712" s="320" t="str">
        <f t="shared" si="298"/>
        <v>&lt; Error</v>
      </c>
      <c r="F712" s="120">
        <f t="shared" si="280"/>
        <v>0</v>
      </c>
      <c r="G712" s="118">
        <f t="shared" si="281"/>
        <v>700</v>
      </c>
      <c r="H712" s="117"/>
      <c r="I712" s="292"/>
      <c r="J712" s="87"/>
      <c r="K712" s="294"/>
      <c r="L712" s="293"/>
      <c r="M712" s="40"/>
      <c r="N712" s="77"/>
      <c r="O712" s="295"/>
      <c r="P712" s="88"/>
      <c r="Q712" s="88"/>
      <c r="R712" s="104"/>
      <c r="S712" s="730"/>
      <c r="T712" s="88"/>
      <c r="U712" s="88"/>
      <c r="V712" s="88"/>
      <c r="W712" s="89"/>
      <c r="X712" s="87"/>
      <c r="Y712" s="77"/>
      <c r="Z712" s="90"/>
      <c r="AA712" s="96">
        <f t="shared" si="285"/>
        <v>700</v>
      </c>
      <c r="AB712" s="505">
        <f t="shared" si="299"/>
        <v>0</v>
      </c>
      <c r="AC712" s="500">
        <f t="shared" si="286"/>
        <v>0</v>
      </c>
      <c r="AD712" s="159">
        <f t="shared" si="282"/>
        <v>0</v>
      </c>
      <c r="AE712" s="8"/>
      <c r="AF712" s="870" t="str">
        <f t="shared" si="287"/>
        <v xml:space="preserve"> </v>
      </c>
      <c r="AG712" s="32">
        <f t="shared" si="288"/>
        <v>0</v>
      </c>
      <c r="AH712" s="32">
        <f t="shared" si="289"/>
        <v>0</v>
      </c>
      <c r="AR712" s="32">
        <f t="shared" si="290"/>
        <v>0</v>
      </c>
      <c r="AS712" s="32">
        <f t="shared" si="291"/>
        <v>0</v>
      </c>
      <c r="AT712" s="32">
        <f t="shared" si="292"/>
        <v>0</v>
      </c>
      <c r="AU712" s="32">
        <f t="shared" si="293"/>
        <v>0</v>
      </c>
      <c r="AX712" s="254">
        <f t="shared" si="294"/>
        <v>0</v>
      </c>
      <c r="AY712" s="254">
        <f t="shared" si="295"/>
        <v>0</v>
      </c>
      <c r="AZ712" s="32">
        <f t="shared" si="283"/>
        <v>0</v>
      </c>
      <c r="BB712" s="32">
        <f t="shared" si="300"/>
        <v>0</v>
      </c>
      <c r="BC712" s="341">
        <f t="shared" si="301"/>
        <v>0</v>
      </c>
      <c r="BD712" s="95">
        <f t="shared" si="296"/>
        <v>0</v>
      </c>
      <c r="BE712" s="95">
        <f t="shared" si="302"/>
        <v>0</v>
      </c>
      <c r="BF712" s="718">
        <f t="shared" si="284"/>
        <v>0</v>
      </c>
      <c r="BG712" s="79"/>
      <c r="BH712" s="9"/>
      <c r="BJ712" s="32">
        <f t="shared" si="303"/>
        <v>0</v>
      </c>
      <c r="BK712" s="32">
        <f t="shared" si="304"/>
        <v>1</v>
      </c>
      <c r="BL712" s="32">
        <f t="shared" si="305"/>
        <v>0</v>
      </c>
      <c r="BM712" s="32">
        <f t="shared" si="306"/>
        <v>0</v>
      </c>
      <c r="BN712" s="32">
        <f t="shared" si="307"/>
        <v>1</v>
      </c>
    </row>
    <row r="713" spans="1:66" x14ac:dyDescent="0.2">
      <c r="A713" s="323"/>
      <c r="B713" s="530"/>
      <c r="C713" s="247"/>
      <c r="D713" s="247" t="str">
        <f t="shared" si="297"/>
        <v/>
      </c>
      <c r="E713" s="320" t="str">
        <f t="shared" si="298"/>
        <v>&lt; Error</v>
      </c>
      <c r="F713" s="120">
        <f t="shared" si="280"/>
        <v>0</v>
      </c>
      <c r="G713" s="118">
        <f t="shared" si="281"/>
        <v>701</v>
      </c>
      <c r="H713" s="117"/>
      <c r="I713" s="292"/>
      <c r="J713" s="87"/>
      <c r="K713" s="294"/>
      <c r="L713" s="293"/>
      <c r="M713" s="40"/>
      <c r="N713" s="77"/>
      <c r="O713" s="295"/>
      <c r="P713" s="88"/>
      <c r="Q713" s="88"/>
      <c r="R713" s="104"/>
      <c r="S713" s="730"/>
      <c r="T713" s="88"/>
      <c r="U713" s="88"/>
      <c r="V713" s="88"/>
      <c r="W713" s="89"/>
      <c r="X713" s="87"/>
      <c r="Y713" s="77"/>
      <c r="Z713" s="90"/>
      <c r="AA713" s="96">
        <f t="shared" si="285"/>
        <v>701</v>
      </c>
      <c r="AB713" s="505">
        <f t="shared" si="299"/>
        <v>0</v>
      </c>
      <c r="AC713" s="500">
        <f t="shared" si="286"/>
        <v>0</v>
      </c>
      <c r="AD713" s="159">
        <f t="shared" si="282"/>
        <v>0</v>
      </c>
      <c r="AE713" s="8"/>
      <c r="AF713" s="870" t="str">
        <f t="shared" si="287"/>
        <v xml:space="preserve"> </v>
      </c>
      <c r="AG713" s="32">
        <f t="shared" si="288"/>
        <v>0</v>
      </c>
      <c r="AH713" s="32">
        <f t="shared" si="289"/>
        <v>0</v>
      </c>
      <c r="AR713" s="32">
        <f t="shared" si="290"/>
        <v>0</v>
      </c>
      <c r="AS713" s="32">
        <f t="shared" si="291"/>
        <v>0</v>
      </c>
      <c r="AT713" s="32">
        <f t="shared" si="292"/>
        <v>0</v>
      </c>
      <c r="AU713" s="32">
        <f t="shared" si="293"/>
        <v>0</v>
      </c>
      <c r="AX713" s="254">
        <f t="shared" si="294"/>
        <v>0</v>
      </c>
      <c r="AY713" s="254">
        <f t="shared" si="295"/>
        <v>0</v>
      </c>
      <c r="AZ713" s="32">
        <f t="shared" si="283"/>
        <v>0</v>
      </c>
      <c r="BB713" s="32">
        <f t="shared" si="300"/>
        <v>0</v>
      </c>
      <c r="BC713" s="341">
        <f t="shared" si="301"/>
        <v>0</v>
      </c>
      <c r="BD713" s="95">
        <f t="shared" si="296"/>
        <v>0</v>
      </c>
      <c r="BE713" s="95">
        <f t="shared" si="302"/>
        <v>0</v>
      </c>
      <c r="BF713" s="718">
        <f t="shared" si="284"/>
        <v>0</v>
      </c>
      <c r="BG713" s="79"/>
      <c r="BH713" s="9"/>
      <c r="BJ713" s="32">
        <f t="shared" si="303"/>
        <v>0</v>
      </c>
      <c r="BK713" s="32">
        <f t="shared" si="304"/>
        <v>1</v>
      </c>
      <c r="BL713" s="32">
        <f t="shared" si="305"/>
        <v>0</v>
      </c>
      <c r="BM713" s="32">
        <f t="shared" si="306"/>
        <v>0</v>
      </c>
      <c r="BN713" s="32">
        <f t="shared" si="307"/>
        <v>1</v>
      </c>
    </row>
    <row r="714" spans="1:66" x14ac:dyDescent="0.2">
      <c r="A714" s="323"/>
      <c r="B714" s="530"/>
      <c r="C714" s="247"/>
      <c r="D714" s="247" t="str">
        <f t="shared" si="297"/>
        <v/>
      </c>
      <c r="E714" s="320" t="str">
        <f t="shared" si="298"/>
        <v>&lt; Error</v>
      </c>
      <c r="F714" s="120">
        <f t="shared" si="280"/>
        <v>0</v>
      </c>
      <c r="G714" s="118">
        <f t="shared" si="281"/>
        <v>702</v>
      </c>
      <c r="H714" s="117"/>
      <c r="I714" s="292"/>
      <c r="J714" s="87"/>
      <c r="K714" s="294"/>
      <c r="L714" s="293"/>
      <c r="M714" s="40"/>
      <c r="N714" s="77"/>
      <c r="O714" s="295"/>
      <c r="P714" s="88"/>
      <c r="Q714" s="88"/>
      <c r="R714" s="104"/>
      <c r="S714" s="730"/>
      <c r="T714" s="88"/>
      <c r="U714" s="88"/>
      <c r="V714" s="88"/>
      <c r="W714" s="89"/>
      <c r="X714" s="87"/>
      <c r="Y714" s="77"/>
      <c r="Z714" s="90"/>
      <c r="AA714" s="96">
        <f t="shared" si="285"/>
        <v>702</v>
      </c>
      <c r="AB714" s="505">
        <f t="shared" si="299"/>
        <v>0</v>
      </c>
      <c r="AC714" s="500">
        <f t="shared" si="286"/>
        <v>0</v>
      </c>
      <c r="AD714" s="159">
        <f t="shared" si="282"/>
        <v>0</v>
      </c>
      <c r="AE714" s="8"/>
      <c r="AF714" s="870" t="str">
        <f t="shared" si="287"/>
        <v xml:space="preserve"> </v>
      </c>
      <c r="AG714" s="32">
        <f t="shared" si="288"/>
        <v>0</v>
      </c>
      <c r="AH714" s="32">
        <f t="shared" si="289"/>
        <v>0</v>
      </c>
      <c r="AR714" s="32">
        <f t="shared" si="290"/>
        <v>0</v>
      </c>
      <c r="AS714" s="32">
        <f t="shared" si="291"/>
        <v>0</v>
      </c>
      <c r="AT714" s="32">
        <f t="shared" si="292"/>
        <v>0</v>
      </c>
      <c r="AU714" s="32">
        <f t="shared" si="293"/>
        <v>0</v>
      </c>
      <c r="AX714" s="254">
        <f t="shared" si="294"/>
        <v>0</v>
      </c>
      <c r="AY714" s="254">
        <f t="shared" si="295"/>
        <v>0</v>
      </c>
      <c r="AZ714" s="32">
        <f t="shared" si="283"/>
        <v>0</v>
      </c>
      <c r="BB714" s="32">
        <f t="shared" si="300"/>
        <v>0</v>
      </c>
      <c r="BC714" s="341">
        <f t="shared" si="301"/>
        <v>0</v>
      </c>
      <c r="BD714" s="95">
        <f t="shared" si="296"/>
        <v>0</v>
      </c>
      <c r="BE714" s="95">
        <f t="shared" si="302"/>
        <v>0</v>
      </c>
      <c r="BF714" s="718">
        <f t="shared" si="284"/>
        <v>0</v>
      </c>
      <c r="BG714" s="79"/>
      <c r="BH714" s="9"/>
      <c r="BJ714" s="32">
        <f t="shared" si="303"/>
        <v>0</v>
      </c>
      <c r="BK714" s="32">
        <f t="shared" si="304"/>
        <v>1</v>
      </c>
      <c r="BL714" s="32">
        <f t="shared" si="305"/>
        <v>0</v>
      </c>
      <c r="BM714" s="32">
        <f t="shared" si="306"/>
        <v>0</v>
      </c>
      <c r="BN714" s="32">
        <f t="shared" si="307"/>
        <v>1</v>
      </c>
    </row>
    <row r="715" spans="1:66" x14ac:dyDescent="0.2">
      <c r="A715" s="323"/>
      <c r="B715" s="530"/>
      <c r="C715" s="247"/>
      <c r="D715" s="247" t="str">
        <f t="shared" si="297"/>
        <v/>
      </c>
      <c r="E715" s="320" t="str">
        <f t="shared" si="298"/>
        <v>&lt; Error</v>
      </c>
      <c r="F715" s="120">
        <f t="shared" si="280"/>
        <v>0</v>
      </c>
      <c r="G715" s="118">
        <f t="shared" si="281"/>
        <v>703</v>
      </c>
      <c r="H715" s="117"/>
      <c r="I715" s="292"/>
      <c r="J715" s="87"/>
      <c r="K715" s="294"/>
      <c r="L715" s="293"/>
      <c r="M715" s="40"/>
      <c r="N715" s="77"/>
      <c r="O715" s="295"/>
      <c r="P715" s="88"/>
      <c r="Q715" s="88"/>
      <c r="R715" s="104"/>
      <c r="S715" s="730"/>
      <c r="T715" s="88"/>
      <c r="U715" s="88"/>
      <c r="V715" s="88"/>
      <c r="W715" s="89"/>
      <c r="X715" s="87"/>
      <c r="Y715" s="77"/>
      <c r="Z715" s="90"/>
      <c r="AA715" s="96">
        <f t="shared" si="285"/>
        <v>703</v>
      </c>
      <c r="AB715" s="505">
        <f t="shared" si="299"/>
        <v>0</v>
      </c>
      <c r="AC715" s="500">
        <f t="shared" si="286"/>
        <v>0</v>
      </c>
      <c r="AD715" s="159">
        <f t="shared" si="282"/>
        <v>0</v>
      </c>
      <c r="AE715" s="8"/>
      <c r="AF715" s="870" t="str">
        <f t="shared" si="287"/>
        <v xml:space="preserve"> </v>
      </c>
      <c r="AG715" s="32">
        <f t="shared" si="288"/>
        <v>0</v>
      </c>
      <c r="AH715" s="32">
        <f t="shared" si="289"/>
        <v>0</v>
      </c>
      <c r="AR715" s="32">
        <f t="shared" si="290"/>
        <v>0</v>
      </c>
      <c r="AS715" s="32">
        <f t="shared" si="291"/>
        <v>0</v>
      </c>
      <c r="AT715" s="32">
        <f t="shared" si="292"/>
        <v>0</v>
      </c>
      <c r="AU715" s="32">
        <f t="shared" si="293"/>
        <v>0</v>
      </c>
      <c r="AX715" s="254">
        <f t="shared" si="294"/>
        <v>0</v>
      </c>
      <c r="AY715" s="254">
        <f t="shared" si="295"/>
        <v>0</v>
      </c>
      <c r="AZ715" s="32">
        <f t="shared" si="283"/>
        <v>0</v>
      </c>
      <c r="BB715" s="32">
        <f t="shared" si="300"/>
        <v>0</v>
      </c>
      <c r="BC715" s="341">
        <f t="shared" si="301"/>
        <v>0</v>
      </c>
      <c r="BD715" s="95">
        <f t="shared" si="296"/>
        <v>0</v>
      </c>
      <c r="BE715" s="95">
        <f t="shared" si="302"/>
        <v>0</v>
      </c>
      <c r="BF715" s="718">
        <f t="shared" si="284"/>
        <v>0</v>
      </c>
      <c r="BG715" s="79"/>
      <c r="BH715" s="9"/>
      <c r="BJ715" s="32">
        <f t="shared" si="303"/>
        <v>0</v>
      </c>
      <c r="BK715" s="32">
        <f t="shared" si="304"/>
        <v>1</v>
      </c>
      <c r="BL715" s="32">
        <f t="shared" si="305"/>
        <v>0</v>
      </c>
      <c r="BM715" s="32">
        <f t="shared" si="306"/>
        <v>0</v>
      </c>
      <c r="BN715" s="32">
        <f t="shared" si="307"/>
        <v>1</v>
      </c>
    </row>
    <row r="716" spans="1:66" x14ac:dyDescent="0.2">
      <c r="A716" s="323"/>
      <c r="B716" s="530"/>
      <c r="C716" s="247"/>
      <c r="D716" s="247" t="str">
        <f t="shared" si="297"/>
        <v/>
      </c>
      <c r="E716" s="320" t="str">
        <f t="shared" si="298"/>
        <v>&lt; Error</v>
      </c>
      <c r="F716" s="120">
        <f t="shared" si="280"/>
        <v>0</v>
      </c>
      <c r="G716" s="118">
        <f t="shared" si="281"/>
        <v>704</v>
      </c>
      <c r="H716" s="117"/>
      <c r="I716" s="292"/>
      <c r="J716" s="87"/>
      <c r="K716" s="294"/>
      <c r="L716" s="293"/>
      <c r="M716" s="40"/>
      <c r="N716" s="77"/>
      <c r="O716" s="295"/>
      <c r="P716" s="88"/>
      <c r="Q716" s="88"/>
      <c r="R716" s="104"/>
      <c r="S716" s="730"/>
      <c r="T716" s="88"/>
      <c r="U716" s="88"/>
      <c r="V716" s="88"/>
      <c r="W716" s="89"/>
      <c r="X716" s="87"/>
      <c r="Y716" s="77"/>
      <c r="Z716" s="90"/>
      <c r="AA716" s="96">
        <f t="shared" si="285"/>
        <v>704</v>
      </c>
      <c r="AB716" s="505">
        <f t="shared" si="299"/>
        <v>0</v>
      </c>
      <c r="AC716" s="500">
        <f t="shared" si="286"/>
        <v>0</v>
      </c>
      <c r="AD716" s="159">
        <f t="shared" si="282"/>
        <v>0</v>
      </c>
      <c r="AE716" s="8"/>
      <c r="AF716" s="870" t="str">
        <f t="shared" si="287"/>
        <v xml:space="preserve"> </v>
      </c>
      <c r="AG716" s="32">
        <f t="shared" si="288"/>
        <v>0</v>
      </c>
      <c r="AH716" s="32">
        <f t="shared" si="289"/>
        <v>0</v>
      </c>
      <c r="AR716" s="32">
        <f t="shared" si="290"/>
        <v>0</v>
      </c>
      <c r="AS716" s="32">
        <f t="shared" si="291"/>
        <v>0</v>
      </c>
      <c r="AT716" s="32">
        <f t="shared" si="292"/>
        <v>0</v>
      </c>
      <c r="AU716" s="32">
        <f t="shared" si="293"/>
        <v>0</v>
      </c>
      <c r="AX716" s="254">
        <f t="shared" si="294"/>
        <v>0</v>
      </c>
      <c r="AY716" s="254">
        <f t="shared" si="295"/>
        <v>0</v>
      </c>
      <c r="AZ716" s="32">
        <f t="shared" si="283"/>
        <v>0</v>
      </c>
      <c r="BB716" s="32">
        <f t="shared" si="300"/>
        <v>0</v>
      </c>
      <c r="BC716" s="341">
        <f t="shared" si="301"/>
        <v>0</v>
      </c>
      <c r="BD716" s="95">
        <f t="shared" si="296"/>
        <v>0</v>
      </c>
      <c r="BE716" s="95">
        <f t="shared" si="302"/>
        <v>0</v>
      </c>
      <c r="BF716" s="718">
        <f t="shared" si="284"/>
        <v>0</v>
      </c>
      <c r="BG716" s="79"/>
      <c r="BH716" s="9"/>
      <c r="BJ716" s="32">
        <f t="shared" si="303"/>
        <v>0</v>
      </c>
      <c r="BK716" s="32">
        <f t="shared" si="304"/>
        <v>1</v>
      </c>
      <c r="BL716" s="32">
        <f t="shared" si="305"/>
        <v>0</v>
      </c>
      <c r="BM716" s="32">
        <f t="shared" si="306"/>
        <v>0</v>
      </c>
      <c r="BN716" s="32">
        <f t="shared" si="307"/>
        <v>1</v>
      </c>
    </row>
    <row r="717" spans="1:66" x14ac:dyDescent="0.2">
      <c r="A717" s="323"/>
      <c r="B717" s="530"/>
      <c r="C717" s="247"/>
      <c r="D717" s="247" t="str">
        <f t="shared" si="297"/>
        <v/>
      </c>
      <c r="E717" s="320" t="str">
        <f t="shared" si="298"/>
        <v>&lt; Error</v>
      </c>
      <c r="F717" s="120">
        <f t="shared" ref="F717:F780" si="308">IF(ISBLANK(H717),0,VLOOKUP(TRIM(H717),AllVarieties,4,FALSE))</f>
        <v>0</v>
      </c>
      <c r="G717" s="118">
        <f t="shared" ref="G717:G780" si="309">ROW()-DPline</f>
        <v>705</v>
      </c>
      <c r="H717" s="117"/>
      <c r="I717" s="292"/>
      <c r="J717" s="87"/>
      <c r="K717" s="294"/>
      <c r="L717" s="293"/>
      <c r="M717" s="40"/>
      <c r="N717" s="77"/>
      <c r="O717" s="295"/>
      <c r="P717" s="88"/>
      <c r="Q717" s="88"/>
      <c r="R717" s="104"/>
      <c r="S717" s="730"/>
      <c r="T717" s="88"/>
      <c r="U717" s="88"/>
      <c r="V717" s="88"/>
      <c r="W717" s="89"/>
      <c r="X717" s="87"/>
      <c r="Y717" s="77"/>
      <c r="Z717" s="90"/>
      <c r="AA717" s="96">
        <f t="shared" si="285"/>
        <v>705</v>
      </c>
      <c r="AB717" s="505">
        <f t="shared" si="299"/>
        <v>0</v>
      </c>
      <c r="AC717" s="500">
        <f t="shared" si="286"/>
        <v>0</v>
      </c>
      <c r="AD717" s="159">
        <f t="shared" ref="AD717:AD780" si="310">+AC717*PDArate</f>
        <v>0</v>
      </c>
      <c r="AE717" s="8"/>
      <c r="AF717" s="870" t="str">
        <f t="shared" si="287"/>
        <v xml:space="preserve"> </v>
      </c>
      <c r="AG717" s="32">
        <f t="shared" si="288"/>
        <v>0</v>
      </c>
      <c r="AH717" s="32">
        <f t="shared" si="289"/>
        <v>0</v>
      </c>
      <c r="AR717" s="32">
        <f t="shared" si="290"/>
        <v>0</v>
      </c>
      <c r="AS717" s="32">
        <f t="shared" si="291"/>
        <v>0</v>
      </c>
      <c r="AT717" s="32">
        <f t="shared" si="292"/>
        <v>0</v>
      </c>
      <c r="AU717" s="32">
        <f t="shared" si="293"/>
        <v>0</v>
      </c>
      <c r="AX717" s="254">
        <f t="shared" si="294"/>
        <v>0</v>
      </c>
      <c r="AY717" s="254">
        <f t="shared" si="295"/>
        <v>0</v>
      </c>
      <c r="AZ717" s="32">
        <f t="shared" ref="AZ717:AZ780" si="311">IF(J717+K717 &gt; 0, 1, 0)</f>
        <v>0</v>
      </c>
      <c r="BB717" s="32">
        <f t="shared" si="300"/>
        <v>0</v>
      </c>
      <c r="BC717" s="341">
        <f t="shared" si="301"/>
        <v>0</v>
      </c>
      <c r="BD717" s="95">
        <f t="shared" si="296"/>
        <v>0</v>
      </c>
      <c r="BE717" s="95">
        <f t="shared" si="302"/>
        <v>0</v>
      </c>
      <c r="BF717" s="718">
        <f t="shared" ref="BF717:BF780" si="312">+BE717*PDArate</f>
        <v>0</v>
      </c>
      <c r="BG717" s="79"/>
      <c r="BH717" s="9"/>
      <c r="BJ717" s="32">
        <f t="shared" si="303"/>
        <v>0</v>
      </c>
      <c r="BK717" s="32">
        <f t="shared" si="304"/>
        <v>1</v>
      </c>
      <c r="BL717" s="32">
        <f t="shared" si="305"/>
        <v>0</v>
      </c>
      <c r="BM717" s="32">
        <f t="shared" si="306"/>
        <v>0</v>
      </c>
      <c r="BN717" s="32">
        <f t="shared" si="307"/>
        <v>1</v>
      </c>
    </row>
    <row r="718" spans="1:66" x14ac:dyDescent="0.2">
      <c r="A718" s="323"/>
      <c r="B718" s="530"/>
      <c r="C718" s="247"/>
      <c r="D718" s="247" t="str">
        <f t="shared" si="297"/>
        <v/>
      </c>
      <c r="E718" s="320" t="str">
        <f t="shared" si="298"/>
        <v>&lt; Error</v>
      </c>
      <c r="F718" s="120">
        <f t="shared" si="308"/>
        <v>0</v>
      </c>
      <c r="G718" s="118">
        <f t="shared" si="309"/>
        <v>706</v>
      </c>
      <c r="H718" s="117"/>
      <c r="I718" s="292"/>
      <c r="J718" s="87"/>
      <c r="K718" s="294"/>
      <c r="L718" s="293"/>
      <c r="M718" s="40"/>
      <c r="N718" s="77"/>
      <c r="O718" s="295"/>
      <c r="P718" s="88"/>
      <c r="Q718" s="88"/>
      <c r="R718" s="104"/>
      <c r="S718" s="730"/>
      <c r="T718" s="88"/>
      <c r="U718" s="88"/>
      <c r="V718" s="88"/>
      <c r="W718" s="89"/>
      <c r="X718" s="87"/>
      <c r="Y718" s="77"/>
      <c r="Z718" s="90"/>
      <c r="AA718" s="96">
        <f t="shared" ref="AA718:AA781" si="313">+G718</f>
        <v>706</v>
      </c>
      <c r="AB718" s="505">
        <f t="shared" si="299"/>
        <v>0</v>
      </c>
      <c r="AC718" s="500">
        <f t="shared" ref="AC718:AC781" si="314">+AX718+AY718</f>
        <v>0</v>
      </c>
      <c r="AD718" s="159">
        <f t="shared" si="310"/>
        <v>0</v>
      </c>
      <c r="AE718" s="8"/>
      <c r="AF718" s="870" t="str">
        <f t="shared" ref="AF718:AF781" si="315">IF(AG718+AH718=1,"Enter both columns 5 and 16.", " ")</f>
        <v xml:space="preserve"> </v>
      </c>
      <c r="AG718" s="32">
        <f t="shared" ref="AG718:AG781" si="316">IF(L718+M718+N718+O718+W718 &gt; 0, 1, 0)</f>
        <v>0</v>
      </c>
      <c r="AH718" s="32">
        <f t="shared" ref="AH718:AH781" si="317">IF(AX718 &gt; 0, 1, 0)</f>
        <v>0</v>
      </c>
      <c r="AR718" s="32">
        <f t="shared" ref="AR718:AR781" si="318">IF(ISNA(+F718), 1, 0)</f>
        <v>0</v>
      </c>
      <c r="AS718" s="32">
        <f t="shared" ref="AS718:AS781" si="319">IF(ISERR(+F718), 1, 0)</f>
        <v>0</v>
      </c>
      <c r="AT718" s="32">
        <f t="shared" ref="AT718:AT781" si="320">IF(ISERR(+AC718), 1, 0)</f>
        <v>0</v>
      </c>
      <c r="AU718" s="32">
        <f t="shared" ref="AU718:AU781" si="321">IF(ISERR(+AD718), 1, 0)</f>
        <v>0</v>
      </c>
      <c r="AX718" s="254">
        <f t="shared" ref="AX718:AX781" si="322">ROUND(L718,1)*W718</f>
        <v>0</v>
      </c>
      <c r="AY718" s="254">
        <f t="shared" ref="AY718:AY781" si="323">ROUND(X718,1)*Z718</f>
        <v>0</v>
      </c>
      <c r="AZ718" s="32">
        <f t="shared" si="311"/>
        <v>0</v>
      </c>
      <c r="BB718" s="32">
        <f t="shared" si="300"/>
        <v>0</v>
      </c>
      <c r="BC718" s="341">
        <f t="shared" si="301"/>
        <v>0</v>
      </c>
      <c r="BD718" s="95">
        <f t="shared" si="296"/>
        <v>0</v>
      </c>
      <c r="BE718" s="95">
        <f t="shared" si="302"/>
        <v>0</v>
      </c>
      <c r="BF718" s="718">
        <f t="shared" si="312"/>
        <v>0</v>
      </c>
      <c r="BG718" s="79"/>
      <c r="BH718" s="9"/>
      <c r="BJ718" s="32">
        <f t="shared" si="303"/>
        <v>0</v>
      </c>
      <c r="BK718" s="32">
        <f t="shared" si="304"/>
        <v>1</v>
      </c>
      <c r="BL718" s="32">
        <f t="shared" si="305"/>
        <v>0</v>
      </c>
      <c r="BM718" s="32">
        <f t="shared" si="306"/>
        <v>0</v>
      </c>
      <c r="BN718" s="32">
        <f t="shared" si="307"/>
        <v>1</v>
      </c>
    </row>
    <row r="719" spans="1:66" x14ac:dyDescent="0.2">
      <c r="A719" s="323"/>
      <c r="B719" s="530"/>
      <c r="C719" s="247"/>
      <c r="D719" s="247" t="str">
        <f t="shared" si="297"/>
        <v/>
      </c>
      <c r="E719" s="320" t="str">
        <f t="shared" si="298"/>
        <v>&lt; Error</v>
      </c>
      <c r="F719" s="120">
        <f t="shared" si="308"/>
        <v>0</v>
      </c>
      <c r="G719" s="118">
        <f t="shared" si="309"/>
        <v>707</v>
      </c>
      <c r="H719" s="117"/>
      <c r="I719" s="292"/>
      <c r="J719" s="87"/>
      <c r="K719" s="294"/>
      <c r="L719" s="293"/>
      <c r="M719" s="40"/>
      <c r="N719" s="77"/>
      <c r="O719" s="295"/>
      <c r="P719" s="88"/>
      <c r="Q719" s="88"/>
      <c r="R719" s="104"/>
      <c r="S719" s="730"/>
      <c r="T719" s="88"/>
      <c r="U719" s="88"/>
      <c r="V719" s="88"/>
      <c r="W719" s="89"/>
      <c r="X719" s="87"/>
      <c r="Y719" s="77"/>
      <c r="Z719" s="90"/>
      <c r="AA719" s="96">
        <f t="shared" si="313"/>
        <v>707</v>
      </c>
      <c r="AB719" s="505">
        <f t="shared" si="299"/>
        <v>0</v>
      </c>
      <c r="AC719" s="500">
        <f t="shared" si="314"/>
        <v>0</v>
      </c>
      <c r="AD719" s="159">
        <f t="shared" si="310"/>
        <v>0</v>
      </c>
      <c r="AE719" s="8"/>
      <c r="AF719" s="870" t="str">
        <f t="shared" si="315"/>
        <v xml:space="preserve"> </v>
      </c>
      <c r="AG719" s="32">
        <f t="shared" si="316"/>
        <v>0</v>
      </c>
      <c r="AH719" s="32">
        <f t="shared" si="317"/>
        <v>0</v>
      </c>
      <c r="AR719" s="32">
        <f t="shared" si="318"/>
        <v>0</v>
      </c>
      <c r="AS719" s="32">
        <f t="shared" si="319"/>
        <v>0</v>
      </c>
      <c r="AT719" s="32">
        <f t="shared" si="320"/>
        <v>0</v>
      </c>
      <c r="AU719" s="32">
        <f t="shared" si="321"/>
        <v>0</v>
      </c>
      <c r="AX719" s="254">
        <f t="shared" si="322"/>
        <v>0</v>
      </c>
      <c r="AY719" s="254">
        <f t="shared" si="323"/>
        <v>0</v>
      </c>
      <c r="AZ719" s="32">
        <f t="shared" si="311"/>
        <v>0</v>
      </c>
      <c r="BB719" s="32">
        <f t="shared" si="300"/>
        <v>0</v>
      </c>
      <c r="BC719" s="341">
        <f t="shared" si="301"/>
        <v>0</v>
      </c>
      <c r="BD719" s="95">
        <f t="shared" si="296"/>
        <v>0</v>
      </c>
      <c r="BE719" s="95">
        <f t="shared" si="302"/>
        <v>0</v>
      </c>
      <c r="BF719" s="718">
        <f t="shared" si="312"/>
        <v>0</v>
      </c>
      <c r="BG719" s="79"/>
      <c r="BH719" s="9"/>
      <c r="BJ719" s="32">
        <f t="shared" si="303"/>
        <v>0</v>
      </c>
      <c r="BK719" s="32">
        <f t="shared" si="304"/>
        <v>1</v>
      </c>
      <c r="BL719" s="32">
        <f t="shared" si="305"/>
        <v>0</v>
      </c>
      <c r="BM719" s="32">
        <f t="shared" si="306"/>
        <v>0</v>
      </c>
      <c r="BN719" s="32">
        <f t="shared" si="307"/>
        <v>1</v>
      </c>
    </row>
    <row r="720" spans="1:66" x14ac:dyDescent="0.2">
      <c r="A720" s="323"/>
      <c r="B720" s="530"/>
      <c r="C720" s="247"/>
      <c r="D720" s="247" t="str">
        <f t="shared" si="297"/>
        <v/>
      </c>
      <c r="E720" s="320" t="str">
        <f t="shared" si="298"/>
        <v>&lt; Error</v>
      </c>
      <c r="F720" s="120">
        <f t="shared" si="308"/>
        <v>0</v>
      </c>
      <c r="G720" s="118">
        <f t="shared" si="309"/>
        <v>708</v>
      </c>
      <c r="H720" s="117"/>
      <c r="I720" s="292"/>
      <c r="J720" s="87"/>
      <c r="K720" s="294"/>
      <c r="L720" s="293"/>
      <c r="M720" s="40"/>
      <c r="N720" s="77"/>
      <c r="O720" s="295"/>
      <c r="P720" s="88"/>
      <c r="Q720" s="88"/>
      <c r="R720" s="104"/>
      <c r="S720" s="730"/>
      <c r="T720" s="88"/>
      <c r="U720" s="88"/>
      <c r="V720" s="88"/>
      <c r="W720" s="89"/>
      <c r="X720" s="87"/>
      <c r="Y720" s="77"/>
      <c r="Z720" s="90"/>
      <c r="AA720" s="96">
        <f t="shared" si="313"/>
        <v>708</v>
      </c>
      <c r="AB720" s="505">
        <f t="shared" si="299"/>
        <v>0</v>
      </c>
      <c r="AC720" s="500">
        <f t="shared" si="314"/>
        <v>0</v>
      </c>
      <c r="AD720" s="159">
        <f t="shared" si="310"/>
        <v>0</v>
      </c>
      <c r="AE720" s="8"/>
      <c r="AF720" s="870" t="str">
        <f t="shared" si="315"/>
        <v xml:space="preserve"> </v>
      </c>
      <c r="AG720" s="32">
        <f t="shared" si="316"/>
        <v>0</v>
      </c>
      <c r="AH720" s="32">
        <f t="shared" si="317"/>
        <v>0</v>
      </c>
      <c r="AR720" s="32">
        <f t="shared" si="318"/>
        <v>0</v>
      </c>
      <c r="AS720" s="32">
        <f t="shared" si="319"/>
        <v>0</v>
      </c>
      <c r="AT720" s="32">
        <f t="shared" si="320"/>
        <v>0</v>
      </c>
      <c r="AU720" s="32">
        <f t="shared" si="321"/>
        <v>0</v>
      </c>
      <c r="AX720" s="254">
        <f t="shared" si="322"/>
        <v>0</v>
      </c>
      <c r="AY720" s="254">
        <f t="shared" si="323"/>
        <v>0</v>
      </c>
      <c r="AZ720" s="32">
        <f t="shared" si="311"/>
        <v>0</v>
      </c>
      <c r="BB720" s="32">
        <f t="shared" si="300"/>
        <v>0</v>
      </c>
      <c r="BC720" s="341">
        <f t="shared" si="301"/>
        <v>0</v>
      </c>
      <c r="BD720" s="95">
        <f t="shared" ref="BD720:BD783" si="324">IF(VALUE(I720)&lt;1,0,IF(VALUE(I720)&gt;17,0,VLOOKUP(VALUE(F720),T10Value,VALUE(I720)+1,FALSE)))</f>
        <v>0</v>
      </c>
      <c r="BE720" s="95">
        <f t="shared" si="302"/>
        <v>0</v>
      </c>
      <c r="BF720" s="718">
        <f t="shared" si="312"/>
        <v>0</v>
      </c>
      <c r="BG720" s="79"/>
      <c r="BH720" s="9"/>
      <c r="BJ720" s="32">
        <f t="shared" si="303"/>
        <v>0</v>
      </c>
      <c r="BK720" s="32">
        <f t="shared" si="304"/>
        <v>1</v>
      </c>
      <c r="BL720" s="32">
        <f t="shared" si="305"/>
        <v>0</v>
      </c>
      <c r="BM720" s="32">
        <f t="shared" si="306"/>
        <v>0</v>
      </c>
      <c r="BN720" s="32">
        <f t="shared" si="307"/>
        <v>1</v>
      </c>
    </row>
    <row r="721" spans="1:66" x14ac:dyDescent="0.2">
      <c r="A721" s="323"/>
      <c r="B721" s="530"/>
      <c r="C721" s="247"/>
      <c r="D721" s="247" t="str">
        <f t="shared" ref="D721:D784" si="325">IF(AND(L721&lt;J721,C721="", OR(L721="", L721=0)),1,"")</f>
        <v/>
      </c>
      <c r="E721" s="320" t="str">
        <f t="shared" ref="E721:E784" si="326">IF(+BN721+BM721&gt;0,"&lt; Error"," ")</f>
        <v>&lt; Error</v>
      </c>
      <c r="F721" s="120">
        <f t="shared" si="308"/>
        <v>0</v>
      </c>
      <c r="G721" s="118">
        <f t="shared" si="309"/>
        <v>709</v>
      </c>
      <c r="H721" s="117"/>
      <c r="I721" s="292"/>
      <c r="J721" s="87"/>
      <c r="K721" s="294"/>
      <c r="L721" s="293"/>
      <c r="M721" s="40"/>
      <c r="N721" s="77"/>
      <c r="O721" s="295"/>
      <c r="P721" s="88"/>
      <c r="Q721" s="88"/>
      <c r="R721" s="104"/>
      <c r="S721" s="730"/>
      <c r="T721" s="88"/>
      <c r="U721" s="88"/>
      <c r="V721" s="88"/>
      <c r="W721" s="89"/>
      <c r="X721" s="87"/>
      <c r="Y721" s="77"/>
      <c r="Z721" s="90"/>
      <c r="AA721" s="96">
        <f t="shared" si="313"/>
        <v>709</v>
      </c>
      <c r="AB721" s="505">
        <f t="shared" ref="AB721:AB784" si="327">C721*BJ721</f>
        <v>0</v>
      </c>
      <c r="AC721" s="500">
        <f t="shared" si="314"/>
        <v>0</v>
      </c>
      <c r="AD721" s="159">
        <f t="shared" si="310"/>
        <v>0</v>
      </c>
      <c r="AE721" s="8"/>
      <c r="AF721" s="870" t="str">
        <f t="shared" si="315"/>
        <v xml:space="preserve"> </v>
      </c>
      <c r="AG721" s="32">
        <f t="shared" si="316"/>
        <v>0</v>
      </c>
      <c r="AH721" s="32">
        <f t="shared" si="317"/>
        <v>0</v>
      </c>
      <c r="AR721" s="32">
        <f t="shared" si="318"/>
        <v>0</v>
      </c>
      <c r="AS721" s="32">
        <f t="shared" si="319"/>
        <v>0</v>
      </c>
      <c r="AT721" s="32">
        <f t="shared" si="320"/>
        <v>0</v>
      </c>
      <c r="AU721" s="32">
        <f t="shared" si="321"/>
        <v>0</v>
      </c>
      <c r="AX721" s="254">
        <f t="shared" si="322"/>
        <v>0</v>
      </c>
      <c r="AY721" s="254">
        <f t="shared" si="323"/>
        <v>0</v>
      </c>
      <c r="AZ721" s="32">
        <f t="shared" si="311"/>
        <v>0</v>
      </c>
      <c r="BB721" s="32">
        <f t="shared" ref="BB721:BB784" si="328">IF(+BC721&gt;0,IF(+BE721&lt;=0,1,0),0)</f>
        <v>0</v>
      </c>
      <c r="BC721" s="341">
        <f t="shared" ref="BC721:BC784" si="329">IF(+D721=1,IF(J721&gt;0, +J721, 0),0)</f>
        <v>0</v>
      </c>
      <c r="BD721" s="95">
        <f t="shared" si="324"/>
        <v>0</v>
      </c>
      <c r="BE721" s="95">
        <f t="shared" ref="BE721:BE784" si="330">ROUND(+BC721,1)*BD721</f>
        <v>0</v>
      </c>
      <c r="BF721" s="718">
        <f t="shared" si="312"/>
        <v>0</v>
      </c>
      <c r="BG721" s="79"/>
      <c r="BH721" s="9"/>
      <c r="BJ721" s="32">
        <f t="shared" ref="BJ721:BJ784" si="331">IF(J721+L721+M721=J721,0,IF(J721-L721-0.09&gt;0,IF(J721-L721&lt;=0.1*J721,J721-L721,0),0))</f>
        <v>0</v>
      </c>
      <c r="BK721" s="32">
        <f t="shared" ref="BK721:BK784" si="332">IF(L721+M721+J721+X721&lt;=0,1,IF(L721+M721+X721&gt;0,1,0))</f>
        <v>1</v>
      </c>
      <c r="BL721" s="32">
        <f t="shared" ref="BL721:BL784" si="333">IF(+BJ721&gt;0,1,0)</f>
        <v>0</v>
      </c>
      <c r="BM721" s="32">
        <f t="shared" ref="BM721:BM784" si="334">IF(ISNUMBER(C721),IF(2*BL721-C721&lt;0,1,IF(2*BL721-C721&gt;2,1,0)),IF(ISBLANK(C721),0,1))</f>
        <v>0</v>
      </c>
      <c r="BN721" s="32">
        <f t="shared" ref="BN721:BN784" si="335">IF(ISNUMBER(D721),IF(2*AG721-D721=1,1,IF(+D721=0,0, IF(+D721=1,0,1))),IF(ISBLANK(D721),0,1))</f>
        <v>1</v>
      </c>
    </row>
    <row r="722" spans="1:66" x14ac:dyDescent="0.2">
      <c r="A722" s="323"/>
      <c r="B722" s="530"/>
      <c r="C722" s="247"/>
      <c r="D722" s="247" t="str">
        <f t="shared" si="325"/>
        <v/>
      </c>
      <c r="E722" s="320" t="str">
        <f t="shared" si="326"/>
        <v>&lt; Error</v>
      </c>
      <c r="F722" s="120">
        <f t="shared" si="308"/>
        <v>0</v>
      </c>
      <c r="G722" s="118">
        <f t="shared" si="309"/>
        <v>710</v>
      </c>
      <c r="H722" s="117"/>
      <c r="I722" s="292"/>
      <c r="J722" s="87"/>
      <c r="K722" s="294"/>
      <c r="L722" s="293"/>
      <c r="M722" s="40"/>
      <c r="N722" s="77"/>
      <c r="O722" s="295"/>
      <c r="P722" s="88"/>
      <c r="Q722" s="88"/>
      <c r="R722" s="104"/>
      <c r="S722" s="730"/>
      <c r="T722" s="88"/>
      <c r="U722" s="88"/>
      <c r="V722" s="88"/>
      <c r="W722" s="89"/>
      <c r="X722" s="87"/>
      <c r="Y722" s="77"/>
      <c r="Z722" s="90"/>
      <c r="AA722" s="96">
        <f t="shared" si="313"/>
        <v>710</v>
      </c>
      <c r="AB722" s="505">
        <f t="shared" si="327"/>
        <v>0</v>
      </c>
      <c r="AC722" s="500">
        <f t="shared" si="314"/>
        <v>0</v>
      </c>
      <c r="AD722" s="159">
        <f t="shared" si="310"/>
        <v>0</v>
      </c>
      <c r="AE722" s="8"/>
      <c r="AF722" s="870" t="str">
        <f t="shared" si="315"/>
        <v xml:space="preserve"> </v>
      </c>
      <c r="AG722" s="32">
        <f t="shared" si="316"/>
        <v>0</v>
      </c>
      <c r="AH722" s="32">
        <f t="shared" si="317"/>
        <v>0</v>
      </c>
      <c r="AR722" s="32">
        <f t="shared" si="318"/>
        <v>0</v>
      </c>
      <c r="AS722" s="32">
        <f t="shared" si="319"/>
        <v>0</v>
      </c>
      <c r="AT722" s="32">
        <f t="shared" si="320"/>
        <v>0</v>
      </c>
      <c r="AU722" s="32">
        <f t="shared" si="321"/>
        <v>0</v>
      </c>
      <c r="AX722" s="254">
        <f t="shared" si="322"/>
        <v>0</v>
      </c>
      <c r="AY722" s="254">
        <f t="shared" si="323"/>
        <v>0</v>
      </c>
      <c r="AZ722" s="32">
        <f t="shared" si="311"/>
        <v>0</v>
      </c>
      <c r="BB722" s="32">
        <f t="shared" si="328"/>
        <v>0</v>
      </c>
      <c r="BC722" s="341">
        <f t="shared" si="329"/>
        <v>0</v>
      </c>
      <c r="BD722" s="95">
        <f t="shared" si="324"/>
        <v>0</v>
      </c>
      <c r="BE722" s="95">
        <f t="shared" si="330"/>
        <v>0</v>
      </c>
      <c r="BF722" s="718">
        <f t="shared" si="312"/>
        <v>0</v>
      </c>
      <c r="BG722" s="79"/>
      <c r="BH722" s="9"/>
      <c r="BJ722" s="32">
        <f t="shared" si="331"/>
        <v>0</v>
      </c>
      <c r="BK722" s="32">
        <f t="shared" si="332"/>
        <v>1</v>
      </c>
      <c r="BL722" s="32">
        <f t="shared" si="333"/>
        <v>0</v>
      </c>
      <c r="BM722" s="32">
        <f t="shared" si="334"/>
        <v>0</v>
      </c>
      <c r="BN722" s="32">
        <f t="shared" si="335"/>
        <v>1</v>
      </c>
    </row>
    <row r="723" spans="1:66" x14ac:dyDescent="0.2">
      <c r="A723" s="323"/>
      <c r="B723" s="530"/>
      <c r="C723" s="247"/>
      <c r="D723" s="247" t="str">
        <f t="shared" si="325"/>
        <v/>
      </c>
      <c r="E723" s="320" t="str">
        <f t="shared" si="326"/>
        <v>&lt; Error</v>
      </c>
      <c r="F723" s="120">
        <f t="shared" si="308"/>
        <v>0</v>
      </c>
      <c r="G723" s="118">
        <f t="shared" si="309"/>
        <v>711</v>
      </c>
      <c r="H723" s="117"/>
      <c r="I723" s="292"/>
      <c r="J723" s="87"/>
      <c r="K723" s="294"/>
      <c r="L723" s="293"/>
      <c r="M723" s="40"/>
      <c r="N723" s="77"/>
      <c r="O723" s="295"/>
      <c r="P723" s="88"/>
      <c r="Q723" s="88"/>
      <c r="R723" s="104"/>
      <c r="S723" s="730"/>
      <c r="T723" s="88"/>
      <c r="U723" s="88"/>
      <c r="V723" s="88"/>
      <c r="W723" s="89"/>
      <c r="X723" s="87"/>
      <c r="Y723" s="77"/>
      <c r="Z723" s="90"/>
      <c r="AA723" s="96">
        <f t="shared" si="313"/>
        <v>711</v>
      </c>
      <c r="AB723" s="505">
        <f t="shared" si="327"/>
        <v>0</v>
      </c>
      <c r="AC723" s="500">
        <f t="shared" si="314"/>
        <v>0</v>
      </c>
      <c r="AD723" s="159">
        <f t="shared" si="310"/>
        <v>0</v>
      </c>
      <c r="AE723" s="8"/>
      <c r="AF723" s="870" t="str">
        <f t="shared" si="315"/>
        <v xml:space="preserve"> </v>
      </c>
      <c r="AG723" s="32">
        <f t="shared" si="316"/>
        <v>0</v>
      </c>
      <c r="AH723" s="32">
        <f t="shared" si="317"/>
        <v>0</v>
      </c>
      <c r="AR723" s="32">
        <f t="shared" si="318"/>
        <v>0</v>
      </c>
      <c r="AS723" s="32">
        <f t="shared" si="319"/>
        <v>0</v>
      </c>
      <c r="AT723" s="32">
        <f t="shared" si="320"/>
        <v>0</v>
      </c>
      <c r="AU723" s="32">
        <f t="shared" si="321"/>
        <v>0</v>
      </c>
      <c r="AX723" s="254">
        <f t="shared" si="322"/>
        <v>0</v>
      </c>
      <c r="AY723" s="254">
        <f t="shared" si="323"/>
        <v>0</v>
      </c>
      <c r="AZ723" s="32">
        <f t="shared" si="311"/>
        <v>0</v>
      </c>
      <c r="BB723" s="32">
        <f t="shared" si="328"/>
        <v>0</v>
      </c>
      <c r="BC723" s="341">
        <f t="shared" si="329"/>
        <v>0</v>
      </c>
      <c r="BD723" s="95">
        <f t="shared" si="324"/>
        <v>0</v>
      </c>
      <c r="BE723" s="95">
        <f t="shared" si="330"/>
        <v>0</v>
      </c>
      <c r="BF723" s="718">
        <f t="shared" si="312"/>
        <v>0</v>
      </c>
      <c r="BG723" s="79"/>
      <c r="BH723" s="9"/>
      <c r="BJ723" s="32">
        <f t="shared" si="331"/>
        <v>0</v>
      </c>
      <c r="BK723" s="32">
        <f t="shared" si="332"/>
        <v>1</v>
      </c>
      <c r="BL723" s="32">
        <f t="shared" si="333"/>
        <v>0</v>
      </c>
      <c r="BM723" s="32">
        <f t="shared" si="334"/>
        <v>0</v>
      </c>
      <c r="BN723" s="32">
        <f t="shared" si="335"/>
        <v>1</v>
      </c>
    </row>
    <row r="724" spans="1:66" x14ac:dyDescent="0.2">
      <c r="A724" s="323"/>
      <c r="B724" s="530"/>
      <c r="C724" s="247"/>
      <c r="D724" s="247" t="str">
        <f t="shared" si="325"/>
        <v/>
      </c>
      <c r="E724" s="320" t="str">
        <f t="shared" si="326"/>
        <v>&lt; Error</v>
      </c>
      <c r="F724" s="120">
        <f t="shared" si="308"/>
        <v>0</v>
      </c>
      <c r="G724" s="118">
        <f t="shared" si="309"/>
        <v>712</v>
      </c>
      <c r="H724" s="117"/>
      <c r="I724" s="292"/>
      <c r="J724" s="87"/>
      <c r="K724" s="294"/>
      <c r="L724" s="293"/>
      <c r="M724" s="40"/>
      <c r="N724" s="77"/>
      <c r="O724" s="295"/>
      <c r="P724" s="88"/>
      <c r="Q724" s="88"/>
      <c r="R724" s="104"/>
      <c r="S724" s="730"/>
      <c r="T724" s="88"/>
      <c r="U724" s="88"/>
      <c r="V724" s="88"/>
      <c r="W724" s="89"/>
      <c r="X724" s="87"/>
      <c r="Y724" s="77"/>
      <c r="Z724" s="90"/>
      <c r="AA724" s="96">
        <f t="shared" si="313"/>
        <v>712</v>
      </c>
      <c r="AB724" s="505">
        <f t="shared" si="327"/>
        <v>0</v>
      </c>
      <c r="AC724" s="500">
        <f t="shared" si="314"/>
        <v>0</v>
      </c>
      <c r="AD724" s="159">
        <f t="shared" si="310"/>
        <v>0</v>
      </c>
      <c r="AE724" s="8"/>
      <c r="AF724" s="870" t="str">
        <f t="shared" si="315"/>
        <v xml:space="preserve"> </v>
      </c>
      <c r="AG724" s="32">
        <f t="shared" si="316"/>
        <v>0</v>
      </c>
      <c r="AH724" s="32">
        <f t="shared" si="317"/>
        <v>0</v>
      </c>
      <c r="AR724" s="32">
        <f t="shared" si="318"/>
        <v>0</v>
      </c>
      <c r="AS724" s="32">
        <f t="shared" si="319"/>
        <v>0</v>
      </c>
      <c r="AT724" s="32">
        <f t="shared" si="320"/>
        <v>0</v>
      </c>
      <c r="AU724" s="32">
        <f t="shared" si="321"/>
        <v>0</v>
      </c>
      <c r="AX724" s="254">
        <f t="shared" si="322"/>
        <v>0</v>
      </c>
      <c r="AY724" s="254">
        <f t="shared" si="323"/>
        <v>0</v>
      </c>
      <c r="AZ724" s="32">
        <f t="shared" si="311"/>
        <v>0</v>
      </c>
      <c r="BB724" s="32">
        <f t="shared" si="328"/>
        <v>0</v>
      </c>
      <c r="BC724" s="341">
        <f t="shared" si="329"/>
        <v>0</v>
      </c>
      <c r="BD724" s="95">
        <f t="shared" si="324"/>
        <v>0</v>
      </c>
      <c r="BE724" s="95">
        <f t="shared" si="330"/>
        <v>0</v>
      </c>
      <c r="BF724" s="718">
        <f t="shared" si="312"/>
        <v>0</v>
      </c>
      <c r="BG724" s="79"/>
      <c r="BH724" s="9"/>
      <c r="BJ724" s="32">
        <f t="shared" si="331"/>
        <v>0</v>
      </c>
      <c r="BK724" s="32">
        <f t="shared" si="332"/>
        <v>1</v>
      </c>
      <c r="BL724" s="32">
        <f t="shared" si="333"/>
        <v>0</v>
      </c>
      <c r="BM724" s="32">
        <f t="shared" si="334"/>
        <v>0</v>
      </c>
      <c r="BN724" s="32">
        <f t="shared" si="335"/>
        <v>1</v>
      </c>
    </row>
    <row r="725" spans="1:66" x14ac:dyDescent="0.2">
      <c r="A725" s="323"/>
      <c r="B725" s="530"/>
      <c r="C725" s="247"/>
      <c r="D725" s="247" t="str">
        <f t="shared" si="325"/>
        <v/>
      </c>
      <c r="E725" s="320" t="str">
        <f t="shared" si="326"/>
        <v>&lt; Error</v>
      </c>
      <c r="F725" s="120">
        <f t="shared" si="308"/>
        <v>0</v>
      </c>
      <c r="G725" s="118">
        <f t="shared" si="309"/>
        <v>713</v>
      </c>
      <c r="H725" s="117"/>
      <c r="I725" s="292"/>
      <c r="J725" s="87"/>
      <c r="K725" s="294"/>
      <c r="L725" s="293"/>
      <c r="M725" s="40"/>
      <c r="N725" s="77"/>
      <c r="O725" s="295"/>
      <c r="P725" s="88"/>
      <c r="Q725" s="88"/>
      <c r="R725" s="104"/>
      <c r="S725" s="730"/>
      <c r="T725" s="88"/>
      <c r="U725" s="88"/>
      <c r="V725" s="88"/>
      <c r="W725" s="89"/>
      <c r="X725" s="87"/>
      <c r="Y725" s="77"/>
      <c r="Z725" s="90"/>
      <c r="AA725" s="96">
        <f t="shared" si="313"/>
        <v>713</v>
      </c>
      <c r="AB725" s="505">
        <f t="shared" si="327"/>
        <v>0</v>
      </c>
      <c r="AC725" s="500">
        <f t="shared" si="314"/>
        <v>0</v>
      </c>
      <c r="AD725" s="159">
        <f t="shared" si="310"/>
        <v>0</v>
      </c>
      <c r="AE725" s="8"/>
      <c r="AF725" s="870" t="str">
        <f t="shared" si="315"/>
        <v xml:space="preserve"> </v>
      </c>
      <c r="AG725" s="32">
        <f t="shared" si="316"/>
        <v>0</v>
      </c>
      <c r="AH725" s="32">
        <f t="shared" si="317"/>
        <v>0</v>
      </c>
      <c r="AR725" s="32">
        <f t="shared" si="318"/>
        <v>0</v>
      </c>
      <c r="AS725" s="32">
        <f t="shared" si="319"/>
        <v>0</v>
      </c>
      <c r="AT725" s="32">
        <f t="shared" si="320"/>
        <v>0</v>
      </c>
      <c r="AU725" s="32">
        <f t="shared" si="321"/>
        <v>0</v>
      </c>
      <c r="AX725" s="254">
        <f t="shared" si="322"/>
        <v>0</v>
      </c>
      <c r="AY725" s="254">
        <f t="shared" si="323"/>
        <v>0</v>
      </c>
      <c r="AZ725" s="32">
        <f t="shared" si="311"/>
        <v>0</v>
      </c>
      <c r="BB725" s="32">
        <f t="shared" si="328"/>
        <v>0</v>
      </c>
      <c r="BC725" s="341">
        <f t="shared" si="329"/>
        <v>0</v>
      </c>
      <c r="BD725" s="95">
        <f t="shared" si="324"/>
        <v>0</v>
      </c>
      <c r="BE725" s="95">
        <f t="shared" si="330"/>
        <v>0</v>
      </c>
      <c r="BF725" s="718">
        <f t="shared" si="312"/>
        <v>0</v>
      </c>
      <c r="BG725" s="79"/>
      <c r="BH725" s="9"/>
      <c r="BJ725" s="32">
        <f t="shared" si="331"/>
        <v>0</v>
      </c>
      <c r="BK725" s="32">
        <f t="shared" si="332"/>
        <v>1</v>
      </c>
      <c r="BL725" s="32">
        <f t="shared" si="333"/>
        <v>0</v>
      </c>
      <c r="BM725" s="32">
        <f t="shared" si="334"/>
        <v>0</v>
      </c>
      <c r="BN725" s="32">
        <f t="shared" si="335"/>
        <v>1</v>
      </c>
    </row>
    <row r="726" spans="1:66" x14ac:dyDescent="0.2">
      <c r="A726" s="323"/>
      <c r="B726" s="530"/>
      <c r="C726" s="247"/>
      <c r="D726" s="247" t="str">
        <f t="shared" si="325"/>
        <v/>
      </c>
      <c r="E726" s="320" t="str">
        <f t="shared" si="326"/>
        <v>&lt; Error</v>
      </c>
      <c r="F726" s="120">
        <f t="shared" si="308"/>
        <v>0</v>
      </c>
      <c r="G726" s="118">
        <f t="shared" si="309"/>
        <v>714</v>
      </c>
      <c r="H726" s="117"/>
      <c r="I726" s="292"/>
      <c r="J726" s="87"/>
      <c r="K726" s="294"/>
      <c r="L726" s="293"/>
      <c r="M726" s="40"/>
      <c r="N726" s="77"/>
      <c r="O726" s="295"/>
      <c r="P726" s="88"/>
      <c r="Q726" s="88"/>
      <c r="R726" s="104"/>
      <c r="S726" s="730"/>
      <c r="T726" s="88"/>
      <c r="U726" s="88"/>
      <c r="V726" s="88"/>
      <c r="W726" s="89"/>
      <c r="X726" s="87"/>
      <c r="Y726" s="77"/>
      <c r="Z726" s="90"/>
      <c r="AA726" s="96">
        <f t="shared" si="313"/>
        <v>714</v>
      </c>
      <c r="AB726" s="505">
        <f t="shared" si="327"/>
        <v>0</v>
      </c>
      <c r="AC726" s="500">
        <f t="shared" si="314"/>
        <v>0</v>
      </c>
      <c r="AD726" s="159">
        <f t="shared" si="310"/>
        <v>0</v>
      </c>
      <c r="AE726" s="8"/>
      <c r="AF726" s="870" t="str">
        <f t="shared" si="315"/>
        <v xml:space="preserve"> </v>
      </c>
      <c r="AG726" s="32">
        <f t="shared" si="316"/>
        <v>0</v>
      </c>
      <c r="AH726" s="32">
        <f t="shared" si="317"/>
        <v>0</v>
      </c>
      <c r="AR726" s="32">
        <f t="shared" si="318"/>
        <v>0</v>
      </c>
      <c r="AS726" s="32">
        <f t="shared" si="319"/>
        <v>0</v>
      </c>
      <c r="AT726" s="32">
        <f t="shared" si="320"/>
        <v>0</v>
      </c>
      <c r="AU726" s="32">
        <f t="shared" si="321"/>
        <v>0</v>
      </c>
      <c r="AX726" s="254">
        <f t="shared" si="322"/>
        <v>0</v>
      </c>
      <c r="AY726" s="254">
        <f t="shared" si="323"/>
        <v>0</v>
      </c>
      <c r="AZ726" s="32">
        <f t="shared" si="311"/>
        <v>0</v>
      </c>
      <c r="BB726" s="32">
        <f t="shared" si="328"/>
        <v>0</v>
      </c>
      <c r="BC726" s="341">
        <f t="shared" si="329"/>
        <v>0</v>
      </c>
      <c r="BD726" s="95">
        <f t="shared" si="324"/>
        <v>0</v>
      </c>
      <c r="BE726" s="95">
        <f t="shared" si="330"/>
        <v>0</v>
      </c>
      <c r="BF726" s="718">
        <f t="shared" si="312"/>
        <v>0</v>
      </c>
      <c r="BG726" s="79"/>
      <c r="BH726" s="9"/>
      <c r="BJ726" s="32">
        <f t="shared" si="331"/>
        <v>0</v>
      </c>
      <c r="BK726" s="32">
        <f t="shared" si="332"/>
        <v>1</v>
      </c>
      <c r="BL726" s="32">
        <f t="shared" si="333"/>
        <v>0</v>
      </c>
      <c r="BM726" s="32">
        <f t="shared" si="334"/>
        <v>0</v>
      </c>
      <c r="BN726" s="32">
        <f t="shared" si="335"/>
        <v>1</v>
      </c>
    </row>
    <row r="727" spans="1:66" x14ac:dyDescent="0.2">
      <c r="A727" s="323"/>
      <c r="B727" s="530"/>
      <c r="C727" s="247"/>
      <c r="D727" s="247" t="str">
        <f t="shared" si="325"/>
        <v/>
      </c>
      <c r="E727" s="320" t="str">
        <f t="shared" si="326"/>
        <v>&lt; Error</v>
      </c>
      <c r="F727" s="120">
        <f t="shared" si="308"/>
        <v>0</v>
      </c>
      <c r="G727" s="118">
        <f t="shared" si="309"/>
        <v>715</v>
      </c>
      <c r="H727" s="117"/>
      <c r="I727" s="292"/>
      <c r="J727" s="87"/>
      <c r="K727" s="294"/>
      <c r="L727" s="293"/>
      <c r="M727" s="40"/>
      <c r="N727" s="77"/>
      <c r="O727" s="295"/>
      <c r="P727" s="88"/>
      <c r="Q727" s="88"/>
      <c r="R727" s="104"/>
      <c r="S727" s="730"/>
      <c r="T727" s="88"/>
      <c r="U727" s="88"/>
      <c r="V727" s="88"/>
      <c r="W727" s="89"/>
      <c r="X727" s="87"/>
      <c r="Y727" s="77"/>
      <c r="Z727" s="90"/>
      <c r="AA727" s="96">
        <f t="shared" si="313"/>
        <v>715</v>
      </c>
      <c r="AB727" s="505">
        <f t="shared" si="327"/>
        <v>0</v>
      </c>
      <c r="AC727" s="500">
        <f t="shared" si="314"/>
        <v>0</v>
      </c>
      <c r="AD727" s="159">
        <f t="shared" si="310"/>
        <v>0</v>
      </c>
      <c r="AE727" s="8"/>
      <c r="AF727" s="870" t="str">
        <f t="shared" si="315"/>
        <v xml:space="preserve"> </v>
      </c>
      <c r="AG727" s="32">
        <f t="shared" si="316"/>
        <v>0</v>
      </c>
      <c r="AH727" s="32">
        <f t="shared" si="317"/>
        <v>0</v>
      </c>
      <c r="AR727" s="32">
        <f t="shared" si="318"/>
        <v>0</v>
      </c>
      <c r="AS727" s="32">
        <f t="shared" si="319"/>
        <v>0</v>
      </c>
      <c r="AT727" s="32">
        <f t="shared" si="320"/>
        <v>0</v>
      </c>
      <c r="AU727" s="32">
        <f t="shared" si="321"/>
        <v>0</v>
      </c>
      <c r="AX727" s="254">
        <f t="shared" si="322"/>
        <v>0</v>
      </c>
      <c r="AY727" s="254">
        <f t="shared" si="323"/>
        <v>0</v>
      </c>
      <c r="AZ727" s="32">
        <f t="shared" si="311"/>
        <v>0</v>
      </c>
      <c r="BB727" s="32">
        <f t="shared" si="328"/>
        <v>0</v>
      </c>
      <c r="BC727" s="341">
        <f t="shared" si="329"/>
        <v>0</v>
      </c>
      <c r="BD727" s="95">
        <f t="shared" si="324"/>
        <v>0</v>
      </c>
      <c r="BE727" s="95">
        <f t="shared" si="330"/>
        <v>0</v>
      </c>
      <c r="BF727" s="718">
        <f t="shared" si="312"/>
        <v>0</v>
      </c>
      <c r="BG727" s="79"/>
      <c r="BH727" s="9"/>
      <c r="BJ727" s="32">
        <f t="shared" si="331"/>
        <v>0</v>
      </c>
      <c r="BK727" s="32">
        <f t="shared" si="332"/>
        <v>1</v>
      </c>
      <c r="BL727" s="32">
        <f t="shared" si="333"/>
        <v>0</v>
      </c>
      <c r="BM727" s="32">
        <f t="shared" si="334"/>
        <v>0</v>
      </c>
      <c r="BN727" s="32">
        <f t="shared" si="335"/>
        <v>1</v>
      </c>
    </row>
    <row r="728" spans="1:66" x14ac:dyDescent="0.2">
      <c r="A728" s="323"/>
      <c r="B728" s="530"/>
      <c r="C728" s="247"/>
      <c r="D728" s="247" t="str">
        <f t="shared" si="325"/>
        <v/>
      </c>
      <c r="E728" s="320" t="str">
        <f t="shared" si="326"/>
        <v>&lt; Error</v>
      </c>
      <c r="F728" s="120">
        <f t="shared" si="308"/>
        <v>0</v>
      </c>
      <c r="G728" s="118">
        <f t="shared" si="309"/>
        <v>716</v>
      </c>
      <c r="H728" s="117"/>
      <c r="I728" s="292"/>
      <c r="J728" s="87"/>
      <c r="K728" s="294"/>
      <c r="L728" s="293"/>
      <c r="M728" s="40"/>
      <c r="N728" s="77"/>
      <c r="O728" s="295"/>
      <c r="P728" s="88"/>
      <c r="Q728" s="88"/>
      <c r="R728" s="104"/>
      <c r="S728" s="730"/>
      <c r="T728" s="88"/>
      <c r="U728" s="88"/>
      <c r="V728" s="88"/>
      <c r="W728" s="89"/>
      <c r="X728" s="87"/>
      <c r="Y728" s="77"/>
      <c r="Z728" s="90"/>
      <c r="AA728" s="96">
        <f t="shared" si="313"/>
        <v>716</v>
      </c>
      <c r="AB728" s="505">
        <f t="shared" si="327"/>
        <v>0</v>
      </c>
      <c r="AC728" s="500">
        <f t="shared" si="314"/>
        <v>0</v>
      </c>
      <c r="AD728" s="159">
        <f t="shared" si="310"/>
        <v>0</v>
      </c>
      <c r="AE728" s="8"/>
      <c r="AF728" s="870" t="str">
        <f t="shared" si="315"/>
        <v xml:space="preserve"> </v>
      </c>
      <c r="AG728" s="32">
        <f t="shared" si="316"/>
        <v>0</v>
      </c>
      <c r="AH728" s="32">
        <f t="shared" si="317"/>
        <v>0</v>
      </c>
      <c r="AR728" s="32">
        <f t="shared" si="318"/>
        <v>0</v>
      </c>
      <c r="AS728" s="32">
        <f t="shared" si="319"/>
        <v>0</v>
      </c>
      <c r="AT728" s="32">
        <f t="shared" si="320"/>
        <v>0</v>
      </c>
      <c r="AU728" s="32">
        <f t="shared" si="321"/>
        <v>0</v>
      </c>
      <c r="AX728" s="254">
        <f t="shared" si="322"/>
        <v>0</v>
      </c>
      <c r="AY728" s="254">
        <f t="shared" si="323"/>
        <v>0</v>
      </c>
      <c r="AZ728" s="32">
        <f t="shared" si="311"/>
        <v>0</v>
      </c>
      <c r="BB728" s="32">
        <f t="shared" si="328"/>
        <v>0</v>
      </c>
      <c r="BC728" s="341">
        <f t="shared" si="329"/>
        <v>0</v>
      </c>
      <c r="BD728" s="95">
        <f t="shared" si="324"/>
        <v>0</v>
      </c>
      <c r="BE728" s="95">
        <f t="shared" si="330"/>
        <v>0</v>
      </c>
      <c r="BF728" s="718">
        <f t="shared" si="312"/>
        <v>0</v>
      </c>
      <c r="BG728" s="79"/>
      <c r="BH728" s="9"/>
      <c r="BJ728" s="32">
        <f t="shared" si="331"/>
        <v>0</v>
      </c>
      <c r="BK728" s="32">
        <f t="shared" si="332"/>
        <v>1</v>
      </c>
      <c r="BL728" s="32">
        <f t="shared" si="333"/>
        <v>0</v>
      </c>
      <c r="BM728" s="32">
        <f t="shared" si="334"/>
        <v>0</v>
      </c>
      <c r="BN728" s="32">
        <f t="shared" si="335"/>
        <v>1</v>
      </c>
    </row>
    <row r="729" spans="1:66" x14ac:dyDescent="0.2">
      <c r="A729" s="323"/>
      <c r="B729" s="530"/>
      <c r="C729" s="247"/>
      <c r="D729" s="247" t="str">
        <f t="shared" si="325"/>
        <v/>
      </c>
      <c r="E729" s="320" t="str">
        <f t="shared" si="326"/>
        <v>&lt; Error</v>
      </c>
      <c r="F729" s="120">
        <f t="shared" si="308"/>
        <v>0</v>
      </c>
      <c r="G729" s="118">
        <f t="shared" si="309"/>
        <v>717</v>
      </c>
      <c r="H729" s="117"/>
      <c r="I729" s="292"/>
      <c r="J729" s="87"/>
      <c r="K729" s="294"/>
      <c r="L729" s="293"/>
      <c r="M729" s="40"/>
      <c r="N729" s="77"/>
      <c r="O729" s="295"/>
      <c r="P729" s="88"/>
      <c r="Q729" s="88"/>
      <c r="R729" s="104"/>
      <c r="S729" s="730"/>
      <c r="T729" s="88"/>
      <c r="U729" s="88"/>
      <c r="V729" s="88"/>
      <c r="W729" s="89"/>
      <c r="X729" s="87"/>
      <c r="Y729" s="77"/>
      <c r="Z729" s="90"/>
      <c r="AA729" s="96">
        <f t="shared" si="313"/>
        <v>717</v>
      </c>
      <c r="AB729" s="505">
        <f t="shared" si="327"/>
        <v>0</v>
      </c>
      <c r="AC729" s="500">
        <f t="shared" si="314"/>
        <v>0</v>
      </c>
      <c r="AD729" s="159">
        <f t="shared" si="310"/>
        <v>0</v>
      </c>
      <c r="AE729" s="8"/>
      <c r="AF729" s="870" t="str">
        <f t="shared" si="315"/>
        <v xml:space="preserve"> </v>
      </c>
      <c r="AG729" s="32">
        <f t="shared" si="316"/>
        <v>0</v>
      </c>
      <c r="AH729" s="32">
        <f t="shared" si="317"/>
        <v>0</v>
      </c>
      <c r="AR729" s="32">
        <f t="shared" si="318"/>
        <v>0</v>
      </c>
      <c r="AS729" s="32">
        <f t="shared" si="319"/>
        <v>0</v>
      </c>
      <c r="AT729" s="32">
        <f t="shared" si="320"/>
        <v>0</v>
      </c>
      <c r="AU729" s="32">
        <f t="shared" si="321"/>
        <v>0</v>
      </c>
      <c r="AX729" s="254">
        <f t="shared" si="322"/>
        <v>0</v>
      </c>
      <c r="AY729" s="254">
        <f t="shared" si="323"/>
        <v>0</v>
      </c>
      <c r="AZ729" s="32">
        <f t="shared" si="311"/>
        <v>0</v>
      </c>
      <c r="BB729" s="32">
        <f t="shared" si="328"/>
        <v>0</v>
      </c>
      <c r="BC729" s="341">
        <f t="shared" si="329"/>
        <v>0</v>
      </c>
      <c r="BD729" s="95">
        <f t="shared" si="324"/>
        <v>0</v>
      </c>
      <c r="BE729" s="95">
        <f t="shared" si="330"/>
        <v>0</v>
      </c>
      <c r="BF729" s="718">
        <f t="shared" si="312"/>
        <v>0</v>
      </c>
      <c r="BG729" s="79"/>
      <c r="BH729" s="9"/>
      <c r="BJ729" s="32">
        <f t="shared" si="331"/>
        <v>0</v>
      </c>
      <c r="BK729" s="32">
        <f t="shared" si="332"/>
        <v>1</v>
      </c>
      <c r="BL729" s="32">
        <f t="shared" si="333"/>
        <v>0</v>
      </c>
      <c r="BM729" s="32">
        <f t="shared" si="334"/>
        <v>0</v>
      </c>
      <c r="BN729" s="32">
        <f t="shared" si="335"/>
        <v>1</v>
      </c>
    </row>
    <row r="730" spans="1:66" x14ac:dyDescent="0.2">
      <c r="A730" s="323"/>
      <c r="B730" s="530"/>
      <c r="C730" s="247"/>
      <c r="D730" s="247" t="str">
        <f t="shared" si="325"/>
        <v/>
      </c>
      <c r="E730" s="320" t="str">
        <f t="shared" si="326"/>
        <v>&lt; Error</v>
      </c>
      <c r="F730" s="120">
        <f t="shared" si="308"/>
        <v>0</v>
      </c>
      <c r="G730" s="118">
        <f t="shared" si="309"/>
        <v>718</v>
      </c>
      <c r="H730" s="117"/>
      <c r="I730" s="292"/>
      <c r="J730" s="87"/>
      <c r="K730" s="294"/>
      <c r="L730" s="293"/>
      <c r="M730" s="40"/>
      <c r="N730" s="77"/>
      <c r="O730" s="295"/>
      <c r="P730" s="88"/>
      <c r="Q730" s="88"/>
      <c r="R730" s="104"/>
      <c r="S730" s="730"/>
      <c r="T730" s="88"/>
      <c r="U730" s="88"/>
      <c r="V730" s="88"/>
      <c r="W730" s="89"/>
      <c r="X730" s="87"/>
      <c r="Y730" s="77"/>
      <c r="Z730" s="90"/>
      <c r="AA730" s="96">
        <f t="shared" si="313"/>
        <v>718</v>
      </c>
      <c r="AB730" s="505">
        <f t="shared" si="327"/>
        <v>0</v>
      </c>
      <c r="AC730" s="500">
        <f t="shared" si="314"/>
        <v>0</v>
      </c>
      <c r="AD730" s="159">
        <f t="shared" si="310"/>
        <v>0</v>
      </c>
      <c r="AE730" s="8"/>
      <c r="AF730" s="870" t="str">
        <f t="shared" si="315"/>
        <v xml:space="preserve"> </v>
      </c>
      <c r="AG730" s="32">
        <f t="shared" si="316"/>
        <v>0</v>
      </c>
      <c r="AH730" s="32">
        <f t="shared" si="317"/>
        <v>0</v>
      </c>
      <c r="AR730" s="32">
        <f t="shared" si="318"/>
        <v>0</v>
      </c>
      <c r="AS730" s="32">
        <f t="shared" si="319"/>
        <v>0</v>
      </c>
      <c r="AT730" s="32">
        <f t="shared" si="320"/>
        <v>0</v>
      </c>
      <c r="AU730" s="32">
        <f t="shared" si="321"/>
        <v>0</v>
      </c>
      <c r="AX730" s="254">
        <f t="shared" si="322"/>
        <v>0</v>
      </c>
      <c r="AY730" s="254">
        <f t="shared" si="323"/>
        <v>0</v>
      </c>
      <c r="AZ730" s="32">
        <f t="shared" si="311"/>
        <v>0</v>
      </c>
      <c r="BB730" s="32">
        <f t="shared" si="328"/>
        <v>0</v>
      </c>
      <c r="BC730" s="341">
        <f t="shared" si="329"/>
        <v>0</v>
      </c>
      <c r="BD730" s="95">
        <f t="shared" si="324"/>
        <v>0</v>
      </c>
      <c r="BE730" s="95">
        <f t="shared" si="330"/>
        <v>0</v>
      </c>
      <c r="BF730" s="718">
        <f t="shared" si="312"/>
        <v>0</v>
      </c>
      <c r="BG730" s="79"/>
      <c r="BH730" s="9"/>
      <c r="BJ730" s="32">
        <f t="shared" si="331"/>
        <v>0</v>
      </c>
      <c r="BK730" s="32">
        <f t="shared" si="332"/>
        <v>1</v>
      </c>
      <c r="BL730" s="32">
        <f t="shared" si="333"/>
        <v>0</v>
      </c>
      <c r="BM730" s="32">
        <f t="shared" si="334"/>
        <v>0</v>
      </c>
      <c r="BN730" s="32">
        <f t="shared" si="335"/>
        <v>1</v>
      </c>
    </row>
    <row r="731" spans="1:66" x14ac:dyDescent="0.2">
      <c r="A731" s="323"/>
      <c r="B731" s="530"/>
      <c r="C731" s="247"/>
      <c r="D731" s="247" t="str">
        <f t="shared" si="325"/>
        <v/>
      </c>
      <c r="E731" s="320" t="str">
        <f t="shared" si="326"/>
        <v>&lt; Error</v>
      </c>
      <c r="F731" s="120">
        <f t="shared" si="308"/>
        <v>0</v>
      </c>
      <c r="G731" s="118">
        <f t="shared" si="309"/>
        <v>719</v>
      </c>
      <c r="H731" s="117"/>
      <c r="I731" s="292"/>
      <c r="J731" s="87"/>
      <c r="K731" s="294"/>
      <c r="L731" s="293"/>
      <c r="M731" s="40"/>
      <c r="N731" s="77"/>
      <c r="O731" s="295"/>
      <c r="P731" s="88"/>
      <c r="Q731" s="88"/>
      <c r="R731" s="104"/>
      <c r="S731" s="730"/>
      <c r="T731" s="88"/>
      <c r="U731" s="88"/>
      <c r="V731" s="88"/>
      <c r="W731" s="89"/>
      <c r="X731" s="87"/>
      <c r="Y731" s="77"/>
      <c r="Z731" s="90"/>
      <c r="AA731" s="96">
        <f t="shared" si="313"/>
        <v>719</v>
      </c>
      <c r="AB731" s="505">
        <f t="shared" si="327"/>
        <v>0</v>
      </c>
      <c r="AC731" s="500">
        <f t="shared" si="314"/>
        <v>0</v>
      </c>
      <c r="AD731" s="159">
        <f t="shared" si="310"/>
        <v>0</v>
      </c>
      <c r="AE731" s="8"/>
      <c r="AF731" s="870" t="str">
        <f t="shared" si="315"/>
        <v xml:space="preserve"> </v>
      </c>
      <c r="AG731" s="32">
        <f t="shared" si="316"/>
        <v>0</v>
      </c>
      <c r="AH731" s="32">
        <f t="shared" si="317"/>
        <v>0</v>
      </c>
      <c r="AR731" s="32">
        <f t="shared" si="318"/>
        <v>0</v>
      </c>
      <c r="AS731" s="32">
        <f t="shared" si="319"/>
        <v>0</v>
      </c>
      <c r="AT731" s="32">
        <f t="shared" si="320"/>
        <v>0</v>
      </c>
      <c r="AU731" s="32">
        <f t="shared" si="321"/>
        <v>0</v>
      </c>
      <c r="AX731" s="254">
        <f t="shared" si="322"/>
        <v>0</v>
      </c>
      <c r="AY731" s="254">
        <f t="shared" si="323"/>
        <v>0</v>
      </c>
      <c r="AZ731" s="32">
        <f t="shared" si="311"/>
        <v>0</v>
      </c>
      <c r="BB731" s="32">
        <f t="shared" si="328"/>
        <v>0</v>
      </c>
      <c r="BC731" s="341">
        <f t="shared" si="329"/>
        <v>0</v>
      </c>
      <c r="BD731" s="95">
        <f t="shared" si="324"/>
        <v>0</v>
      </c>
      <c r="BE731" s="95">
        <f t="shared" si="330"/>
        <v>0</v>
      </c>
      <c r="BF731" s="718">
        <f t="shared" si="312"/>
        <v>0</v>
      </c>
      <c r="BG731" s="79"/>
      <c r="BH731" s="9"/>
      <c r="BJ731" s="32">
        <f t="shared" si="331"/>
        <v>0</v>
      </c>
      <c r="BK731" s="32">
        <f t="shared" si="332"/>
        <v>1</v>
      </c>
      <c r="BL731" s="32">
        <f t="shared" si="333"/>
        <v>0</v>
      </c>
      <c r="BM731" s="32">
        <f t="shared" si="334"/>
        <v>0</v>
      </c>
      <c r="BN731" s="32">
        <f t="shared" si="335"/>
        <v>1</v>
      </c>
    </row>
    <row r="732" spans="1:66" x14ac:dyDescent="0.2">
      <c r="A732" s="323"/>
      <c r="B732" s="530"/>
      <c r="C732" s="247"/>
      <c r="D732" s="247" t="str">
        <f t="shared" si="325"/>
        <v/>
      </c>
      <c r="E732" s="320" t="str">
        <f t="shared" si="326"/>
        <v>&lt; Error</v>
      </c>
      <c r="F732" s="120">
        <f t="shared" si="308"/>
        <v>0</v>
      </c>
      <c r="G732" s="118">
        <f t="shared" si="309"/>
        <v>720</v>
      </c>
      <c r="H732" s="117"/>
      <c r="I732" s="292"/>
      <c r="J732" s="87"/>
      <c r="K732" s="294"/>
      <c r="L732" s="293"/>
      <c r="M732" s="40"/>
      <c r="N732" s="77"/>
      <c r="O732" s="295"/>
      <c r="P732" s="88"/>
      <c r="Q732" s="88"/>
      <c r="R732" s="104"/>
      <c r="S732" s="730"/>
      <c r="T732" s="88"/>
      <c r="U732" s="88"/>
      <c r="V732" s="88"/>
      <c r="W732" s="89"/>
      <c r="X732" s="87"/>
      <c r="Y732" s="77"/>
      <c r="Z732" s="90"/>
      <c r="AA732" s="96">
        <f t="shared" si="313"/>
        <v>720</v>
      </c>
      <c r="AB732" s="505">
        <f t="shared" si="327"/>
        <v>0</v>
      </c>
      <c r="AC732" s="500">
        <f t="shared" si="314"/>
        <v>0</v>
      </c>
      <c r="AD732" s="159">
        <f t="shared" si="310"/>
        <v>0</v>
      </c>
      <c r="AE732" s="8"/>
      <c r="AF732" s="870" t="str">
        <f t="shared" si="315"/>
        <v xml:space="preserve"> </v>
      </c>
      <c r="AG732" s="32">
        <f t="shared" si="316"/>
        <v>0</v>
      </c>
      <c r="AH732" s="32">
        <f t="shared" si="317"/>
        <v>0</v>
      </c>
      <c r="AR732" s="32">
        <f t="shared" si="318"/>
        <v>0</v>
      </c>
      <c r="AS732" s="32">
        <f t="shared" si="319"/>
        <v>0</v>
      </c>
      <c r="AT732" s="32">
        <f t="shared" si="320"/>
        <v>0</v>
      </c>
      <c r="AU732" s="32">
        <f t="shared" si="321"/>
        <v>0</v>
      </c>
      <c r="AX732" s="254">
        <f t="shared" si="322"/>
        <v>0</v>
      </c>
      <c r="AY732" s="254">
        <f t="shared" si="323"/>
        <v>0</v>
      </c>
      <c r="AZ732" s="32">
        <f t="shared" si="311"/>
        <v>0</v>
      </c>
      <c r="BB732" s="32">
        <f t="shared" si="328"/>
        <v>0</v>
      </c>
      <c r="BC732" s="341">
        <f t="shared" si="329"/>
        <v>0</v>
      </c>
      <c r="BD732" s="95">
        <f t="shared" si="324"/>
        <v>0</v>
      </c>
      <c r="BE732" s="95">
        <f t="shared" si="330"/>
        <v>0</v>
      </c>
      <c r="BF732" s="718">
        <f t="shared" si="312"/>
        <v>0</v>
      </c>
      <c r="BG732" s="79"/>
      <c r="BH732" s="9"/>
      <c r="BJ732" s="32">
        <f t="shared" si="331"/>
        <v>0</v>
      </c>
      <c r="BK732" s="32">
        <f t="shared" si="332"/>
        <v>1</v>
      </c>
      <c r="BL732" s="32">
        <f t="shared" si="333"/>
        <v>0</v>
      </c>
      <c r="BM732" s="32">
        <f t="shared" si="334"/>
        <v>0</v>
      </c>
      <c r="BN732" s="32">
        <f t="shared" si="335"/>
        <v>1</v>
      </c>
    </row>
    <row r="733" spans="1:66" x14ac:dyDescent="0.2">
      <c r="A733" s="323"/>
      <c r="B733" s="530"/>
      <c r="C733" s="247"/>
      <c r="D733" s="247" t="str">
        <f t="shared" si="325"/>
        <v/>
      </c>
      <c r="E733" s="320" t="str">
        <f t="shared" si="326"/>
        <v>&lt; Error</v>
      </c>
      <c r="F733" s="120">
        <f t="shared" si="308"/>
        <v>0</v>
      </c>
      <c r="G733" s="118">
        <f t="shared" si="309"/>
        <v>721</v>
      </c>
      <c r="H733" s="117"/>
      <c r="I733" s="292"/>
      <c r="J733" s="87"/>
      <c r="K733" s="294"/>
      <c r="L733" s="293"/>
      <c r="M733" s="40"/>
      <c r="N733" s="77"/>
      <c r="O733" s="295"/>
      <c r="P733" s="88"/>
      <c r="Q733" s="88"/>
      <c r="R733" s="104"/>
      <c r="S733" s="730"/>
      <c r="T733" s="88"/>
      <c r="U733" s="88"/>
      <c r="V733" s="88"/>
      <c r="W733" s="89"/>
      <c r="X733" s="87"/>
      <c r="Y733" s="77"/>
      <c r="Z733" s="90"/>
      <c r="AA733" s="96">
        <f t="shared" si="313"/>
        <v>721</v>
      </c>
      <c r="AB733" s="505">
        <f t="shared" si="327"/>
        <v>0</v>
      </c>
      <c r="AC733" s="500">
        <f t="shared" si="314"/>
        <v>0</v>
      </c>
      <c r="AD733" s="159">
        <f t="shared" si="310"/>
        <v>0</v>
      </c>
      <c r="AE733" s="8"/>
      <c r="AF733" s="870" t="str">
        <f t="shared" si="315"/>
        <v xml:space="preserve"> </v>
      </c>
      <c r="AG733" s="32">
        <f t="shared" si="316"/>
        <v>0</v>
      </c>
      <c r="AH733" s="32">
        <f t="shared" si="317"/>
        <v>0</v>
      </c>
      <c r="AR733" s="32">
        <f t="shared" si="318"/>
        <v>0</v>
      </c>
      <c r="AS733" s="32">
        <f t="shared" si="319"/>
        <v>0</v>
      </c>
      <c r="AT733" s="32">
        <f t="shared" si="320"/>
        <v>0</v>
      </c>
      <c r="AU733" s="32">
        <f t="shared" si="321"/>
        <v>0</v>
      </c>
      <c r="AX733" s="254">
        <f t="shared" si="322"/>
        <v>0</v>
      </c>
      <c r="AY733" s="254">
        <f t="shared" si="323"/>
        <v>0</v>
      </c>
      <c r="AZ733" s="32">
        <f t="shared" si="311"/>
        <v>0</v>
      </c>
      <c r="BB733" s="32">
        <f t="shared" si="328"/>
        <v>0</v>
      </c>
      <c r="BC733" s="341">
        <f t="shared" si="329"/>
        <v>0</v>
      </c>
      <c r="BD733" s="95">
        <f t="shared" si="324"/>
        <v>0</v>
      </c>
      <c r="BE733" s="95">
        <f t="shared" si="330"/>
        <v>0</v>
      </c>
      <c r="BF733" s="718">
        <f t="shared" si="312"/>
        <v>0</v>
      </c>
      <c r="BG733" s="79"/>
      <c r="BH733" s="9"/>
      <c r="BJ733" s="32">
        <f t="shared" si="331"/>
        <v>0</v>
      </c>
      <c r="BK733" s="32">
        <f t="shared" si="332"/>
        <v>1</v>
      </c>
      <c r="BL733" s="32">
        <f t="shared" si="333"/>
        <v>0</v>
      </c>
      <c r="BM733" s="32">
        <f t="shared" si="334"/>
        <v>0</v>
      </c>
      <c r="BN733" s="32">
        <f t="shared" si="335"/>
        <v>1</v>
      </c>
    </row>
    <row r="734" spans="1:66" x14ac:dyDescent="0.2">
      <c r="A734" s="323"/>
      <c r="B734" s="530"/>
      <c r="C734" s="247"/>
      <c r="D734" s="247" t="str">
        <f t="shared" si="325"/>
        <v/>
      </c>
      <c r="E734" s="320" t="str">
        <f t="shared" si="326"/>
        <v>&lt; Error</v>
      </c>
      <c r="F734" s="120">
        <f t="shared" si="308"/>
        <v>0</v>
      </c>
      <c r="G734" s="118">
        <f t="shared" si="309"/>
        <v>722</v>
      </c>
      <c r="H734" s="117"/>
      <c r="I734" s="292"/>
      <c r="J734" s="87"/>
      <c r="K734" s="294"/>
      <c r="L734" s="293"/>
      <c r="M734" s="40"/>
      <c r="N734" s="77"/>
      <c r="O734" s="295"/>
      <c r="P734" s="88"/>
      <c r="Q734" s="88"/>
      <c r="R734" s="104"/>
      <c r="S734" s="730"/>
      <c r="T734" s="88"/>
      <c r="U734" s="88"/>
      <c r="V734" s="88"/>
      <c r="W734" s="89"/>
      <c r="X734" s="87"/>
      <c r="Y734" s="77"/>
      <c r="Z734" s="90"/>
      <c r="AA734" s="96">
        <f t="shared" si="313"/>
        <v>722</v>
      </c>
      <c r="AB734" s="505">
        <f t="shared" si="327"/>
        <v>0</v>
      </c>
      <c r="AC734" s="500">
        <f t="shared" si="314"/>
        <v>0</v>
      </c>
      <c r="AD734" s="159">
        <f t="shared" si="310"/>
        <v>0</v>
      </c>
      <c r="AE734" s="8"/>
      <c r="AF734" s="870" t="str">
        <f t="shared" si="315"/>
        <v xml:space="preserve"> </v>
      </c>
      <c r="AG734" s="32">
        <f t="shared" si="316"/>
        <v>0</v>
      </c>
      <c r="AH734" s="32">
        <f t="shared" si="317"/>
        <v>0</v>
      </c>
      <c r="AR734" s="32">
        <f t="shared" si="318"/>
        <v>0</v>
      </c>
      <c r="AS734" s="32">
        <f t="shared" si="319"/>
        <v>0</v>
      </c>
      <c r="AT734" s="32">
        <f t="shared" si="320"/>
        <v>0</v>
      </c>
      <c r="AU734" s="32">
        <f t="shared" si="321"/>
        <v>0</v>
      </c>
      <c r="AX734" s="254">
        <f t="shared" si="322"/>
        <v>0</v>
      </c>
      <c r="AY734" s="254">
        <f t="shared" si="323"/>
        <v>0</v>
      </c>
      <c r="AZ734" s="32">
        <f t="shared" si="311"/>
        <v>0</v>
      </c>
      <c r="BB734" s="32">
        <f t="shared" si="328"/>
        <v>0</v>
      </c>
      <c r="BC734" s="341">
        <f t="shared" si="329"/>
        <v>0</v>
      </c>
      <c r="BD734" s="95">
        <f t="shared" si="324"/>
        <v>0</v>
      </c>
      <c r="BE734" s="95">
        <f t="shared" si="330"/>
        <v>0</v>
      </c>
      <c r="BF734" s="718">
        <f t="shared" si="312"/>
        <v>0</v>
      </c>
      <c r="BG734" s="79"/>
      <c r="BH734" s="9"/>
      <c r="BJ734" s="32">
        <f t="shared" si="331"/>
        <v>0</v>
      </c>
      <c r="BK734" s="32">
        <f t="shared" si="332"/>
        <v>1</v>
      </c>
      <c r="BL734" s="32">
        <f t="shared" si="333"/>
        <v>0</v>
      </c>
      <c r="BM734" s="32">
        <f t="shared" si="334"/>
        <v>0</v>
      </c>
      <c r="BN734" s="32">
        <f t="shared" si="335"/>
        <v>1</v>
      </c>
    </row>
    <row r="735" spans="1:66" x14ac:dyDescent="0.2">
      <c r="A735" s="323"/>
      <c r="B735" s="530"/>
      <c r="C735" s="247"/>
      <c r="D735" s="247" t="str">
        <f t="shared" si="325"/>
        <v/>
      </c>
      <c r="E735" s="320" t="str">
        <f t="shared" si="326"/>
        <v>&lt; Error</v>
      </c>
      <c r="F735" s="120">
        <f t="shared" si="308"/>
        <v>0</v>
      </c>
      <c r="G735" s="118">
        <f t="shared" si="309"/>
        <v>723</v>
      </c>
      <c r="H735" s="117"/>
      <c r="I735" s="292"/>
      <c r="J735" s="87"/>
      <c r="K735" s="294"/>
      <c r="L735" s="293"/>
      <c r="M735" s="40"/>
      <c r="N735" s="77"/>
      <c r="O735" s="295"/>
      <c r="P735" s="88"/>
      <c r="Q735" s="88"/>
      <c r="R735" s="104"/>
      <c r="S735" s="730"/>
      <c r="T735" s="88"/>
      <c r="U735" s="88"/>
      <c r="V735" s="88"/>
      <c r="W735" s="89"/>
      <c r="X735" s="87"/>
      <c r="Y735" s="77"/>
      <c r="Z735" s="90"/>
      <c r="AA735" s="96">
        <f t="shared" si="313"/>
        <v>723</v>
      </c>
      <c r="AB735" s="505">
        <f t="shared" si="327"/>
        <v>0</v>
      </c>
      <c r="AC735" s="500">
        <f t="shared" si="314"/>
        <v>0</v>
      </c>
      <c r="AD735" s="159">
        <f t="shared" si="310"/>
        <v>0</v>
      </c>
      <c r="AE735" s="8"/>
      <c r="AF735" s="870" t="str">
        <f t="shared" si="315"/>
        <v xml:space="preserve"> </v>
      </c>
      <c r="AG735" s="32">
        <f t="shared" si="316"/>
        <v>0</v>
      </c>
      <c r="AH735" s="32">
        <f t="shared" si="317"/>
        <v>0</v>
      </c>
      <c r="AR735" s="32">
        <f t="shared" si="318"/>
        <v>0</v>
      </c>
      <c r="AS735" s="32">
        <f t="shared" si="319"/>
        <v>0</v>
      </c>
      <c r="AT735" s="32">
        <f t="shared" si="320"/>
        <v>0</v>
      </c>
      <c r="AU735" s="32">
        <f t="shared" si="321"/>
        <v>0</v>
      </c>
      <c r="AX735" s="254">
        <f t="shared" si="322"/>
        <v>0</v>
      </c>
      <c r="AY735" s="254">
        <f t="shared" si="323"/>
        <v>0</v>
      </c>
      <c r="AZ735" s="32">
        <f t="shared" si="311"/>
        <v>0</v>
      </c>
      <c r="BB735" s="32">
        <f t="shared" si="328"/>
        <v>0</v>
      </c>
      <c r="BC735" s="341">
        <f t="shared" si="329"/>
        <v>0</v>
      </c>
      <c r="BD735" s="95">
        <f t="shared" si="324"/>
        <v>0</v>
      </c>
      <c r="BE735" s="95">
        <f t="shared" si="330"/>
        <v>0</v>
      </c>
      <c r="BF735" s="718">
        <f t="shared" si="312"/>
        <v>0</v>
      </c>
      <c r="BG735" s="79"/>
      <c r="BH735" s="9"/>
      <c r="BJ735" s="32">
        <f t="shared" si="331"/>
        <v>0</v>
      </c>
      <c r="BK735" s="32">
        <f t="shared" si="332"/>
        <v>1</v>
      </c>
      <c r="BL735" s="32">
        <f t="shared" si="333"/>
        <v>0</v>
      </c>
      <c r="BM735" s="32">
        <f t="shared" si="334"/>
        <v>0</v>
      </c>
      <c r="BN735" s="32">
        <f t="shared" si="335"/>
        <v>1</v>
      </c>
    </row>
    <row r="736" spans="1:66" x14ac:dyDescent="0.2">
      <c r="A736" s="323"/>
      <c r="B736" s="530"/>
      <c r="C736" s="247"/>
      <c r="D736" s="247" t="str">
        <f t="shared" si="325"/>
        <v/>
      </c>
      <c r="E736" s="320" t="str">
        <f t="shared" si="326"/>
        <v>&lt; Error</v>
      </c>
      <c r="F736" s="120">
        <f t="shared" si="308"/>
        <v>0</v>
      </c>
      <c r="G736" s="118">
        <f t="shared" si="309"/>
        <v>724</v>
      </c>
      <c r="H736" s="117"/>
      <c r="I736" s="292"/>
      <c r="J736" s="87"/>
      <c r="K736" s="294"/>
      <c r="L736" s="293"/>
      <c r="M736" s="40"/>
      <c r="N736" s="77"/>
      <c r="O736" s="295"/>
      <c r="P736" s="88"/>
      <c r="Q736" s="88"/>
      <c r="R736" s="104"/>
      <c r="S736" s="730"/>
      <c r="T736" s="88"/>
      <c r="U736" s="88"/>
      <c r="V736" s="88"/>
      <c r="W736" s="89"/>
      <c r="X736" s="87"/>
      <c r="Y736" s="77"/>
      <c r="Z736" s="90"/>
      <c r="AA736" s="96">
        <f t="shared" si="313"/>
        <v>724</v>
      </c>
      <c r="AB736" s="505">
        <f t="shared" si="327"/>
        <v>0</v>
      </c>
      <c r="AC736" s="500">
        <f t="shared" si="314"/>
        <v>0</v>
      </c>
      <c r="AD736" s="159">
        <f t="shared" si="310"/>
        <v>0</v>
      </c>
      <c r="AE736" s="8"/>
      <c r="AF736" s="870" t="str">
        <f t="shared" si="315"/>
        <v xml:space="preserve"> </v>
      </c>
      <c r="AG736" s="32">
        <f t="shared" si="316"/>
        <v>0</v>
      </c>
      <c r="AH736" s="32">
        <f t="shared" si="317"/>
        <v>0</v>
      </c>
      <c r="AR736" s="32">
        <f t="shared" si="318"/>
        <v>0</v>
      </c>
      <c r="AS736" s="32">
        <f t="shared" si="319"/>
        <v>0</v>
      </c>
      <c r="AT736" s="32">
        <f t="shared" si="320"/>
        <v>0</v>
      </c>
      <c r="AU736" s="32">
        <f t="shared" si="321"/>
        <v>0</v>
      </c>
      <c r="AX736" s="254">
        <f t="shared" si="322"/>
        <v>0</v>
      </c>
      <c r="AY736" s="254">
        <f t="shared" si="323"/>
        <v>0</v>
      </c>
      <c r="AZ736" s="32">
        <f t="shared" si="311"/>
        <v>0</v>
      </c>
      <c r="BB736" s="32">
        <f t="shared" si="328"/>
        <v>0</v>
      </c>
      <c r="BC736" s="341">
        <f t="shared" si="329"/>
        <v>0</v>
      </c>
      <c r="BD736" s="95">
        <f t="shared" si="324"/>
        <v>0</v>
      </c>
      <c r="BE736" s="95">
        <f t="shared" si="330"/>
        <v>0</v>
      </c>
      <c r="BF736" s="718">
        <f t="shared" si="312"/>
        <v>0</v>
      </c>
      <c r="BG736" s="79"/>
      <c r="BH736" s="9"/>
      <c r="BJ736" s="32">
        <f t="shared" si="331"/>
        <v>0</v>
      </c>
      <c r="BK736" s="32">
        <f t="shared" si="332"/>
        <v>1</v>
      </c>
      <c r="BL736" s="32">
        <f t="shared" si="333"/>
        <v>0</v>
      </c>
      <c r="BM736" s="32">
        <f t="shared" si="334"/>
        <v>0</v>
      </c>
      <c r="BN736" s="32">
        <f t="shared" si="335"/>
        <v>1</v>
      </c>
    </row>
    <row r="737" spans="1:66" x14ac:dyDescent="0.2">
      <c r="A737" s="323"/>
      <c r="B737" s="530"/>
      <c r="C737" s="247"/>
      <c r="D737" s="247" t="str">
        <f t="shared" si="325"/>
        <v/>
      </c>
      <c r="E737" s="320" t="str">
        <f t="shared" si="326"/>
        <v>&lt; Error</v>
      </c>
      <c r="F737" s="120">
        <f t="shared" si="308"/>
        <v>0</v>
      </c>
      <c r="G737" s="118">
        <f t="shared" si="309"/>
        <v>725</v>
      </c>
      <c r="H737" s="117"/>
      <c r="I737" s="292"/>
      <c r="J737" s="87"/>
      <c r="K737" s="294"/>
      <c r="L737" s="293"/>
      <c r="M737" s="40"/>
      <c r="N737" s="77"/>
      <c r="O737" s="295"/>
      <c r="P737" s="88"/>
      <c r="Q737" s="88"/>
      <c r="R737" s="104"/>
      <c r="S737" s="730"/>
      <c r="T737" s="88"/>
      <c r="U737" s="88"/>
      <c r="V737" s="88"/>
      <c r="W737" s="89"/>
      <c r="X737" s="87"/>
      <c r="Y737" s="77"/>
      <c r="Z737" s="90"/>
      <c r="AA737" s="96">
        <f t="shared" si="313"/>
        <v>725</v>
      </c>
      <c r="AB737" s="505">
        <f t="shared" si="327"/>
        <v>0</v>
      </c>
      <c r="AC737" s="500">
        <f t="shared" si="314"/>
        <v>0</v>
      </c>
      <c r="AD737" s="159">
        <f t="shared" si="310"/>
        <v>0</v>
      </c>
      <c r="AE737" s="8"/>
      <c r="AF737" s="870" t="str">
        <f t="shared" si="315"/>
        <v xml:space="preserve"> </v>
      </c>
      <c r="AG737" s="32">
        <f t="shared" si="316"/>
        <v>0</v>
      </c>
      <c r="AH737" s="32">
        <f t="shared" si="317"/>
        <v>0</v>
      </c>
      <c r="AR737" s="32">
        <f t="shared" si="318"/>
        <v>0</v>
      </c>
      <c r="AS737" s="32">
        <f t="shared" si="319"/>
        <v>0</v>
      </c>
      <c r="AT737" s="32">
        <f t="shared" si="320"/>
        <v>0</v>
      </c>
      <c r="AU737" s="32">
        <f t="shared" si="321"/>
        <v>0</v>
      </c>
      <c r="AX737" s="254">
        <f t="shared" si="322"/>
        <v>0</v>
      </c>
      <c r="AY737" s="254">
        <f t="shared" si="323"/>
        <v>0</v>
      </c>
      <c r="AZ737" s="32">
        <f t="shared" si="311"/>
        <v>0</v>
      </c>
      <c r="BB737" s="32">
        <f t="shared" si="328"/>
        <v>0</v>
      </c>
      <c r="BC737" s="341">
        <f t="shared" si="329"/>
        <v>0</v>
      </c>
      <c r="BD737" s="95">
        <f t="shared" si="324"/>
        <v>0</v>
      </c>
      <c r="BE737" s="95">
        <f t="shared" si="330"/>
        <v>0</v>
      </c>
      <c r="BF737" s="718">
        <f t="shared" si="312"/>
        <v>0</v>
      </c>
      <c r="BG737" s="79"/>
      <c r="BH737" s="9"/>
      <c r="BJ737" s="32">
        <f t="shared" si="331"/>
        <v>0</v>
      </c>
      <c r="BK737" s="32">
        <f t="shared" si="332"/>
        <v>1</v>
      </c>
      <c r="BL737" s="32">
        <f t="shared" si="333"/>
        <v>0</v>
      </c>
      <c r="BM737" s="32">
        <f t="shared" si="334"/>
        <v>0</v>
      </c>
      <c r="BN737" s="32">
        <f t="shared" si="335"/>
        <v>1</v>
      </c>
    </row>
    <row r="738" spans="1:66" x14ac:dyDescent="0.2">
      <c r="A738" s="323"/>
      <c r="B738" s="530"/>
      <c r="C738" s="247"/>
      <c r="D738" s="247" t="str">
        <f t="shared" si="325"/>
        <v/>
      </c>
      <c r="E738" s="320" t="str">
        <f t="shared" si="326"/>
        <v>&lt; Error</v>
      </c>
      <c r="F738" s="120">
        <f t="shared" si="308"/>
        <v>0</v>
      </c>
      <c r="G738" s="118">
        <f t="shared" si="309"/>
        <v>726</v>
      </c>
      <c r="H738" s="117"/>
      <c r="I738" s="292"/>
      <c r="J738" s="87"/>
      <c r="K738" s="294"/>
      <c r="L738" s="293"/>
      <c r="M738" s="40"/>
      <c r="N738" s="77"/>
      <c r="O738" s="295"/>
      <c r="P738" s="88"/>
      <c r="Q738" s="88"/>
      <c r="R738" s="104"/>
      <c r="S738" s="730"/>
      <c r="T738" s="88"/>
      <c r="U738" s="88"/>
      <c r="V738" s="88"/>
      <c r="W738" s="89"/>
      <c r="X738" s="87"/>
      <c r="Y738" s="77"/>
      <c r="Z738" s="90"/>
      <c r="AA738" s="96">
        <f t="shared" si="313"/>
        <v>726</v>
      </c>
      <c r="AB738" s="505">
        <f t="shared" si="327"/>
        <v>0</v>
      </c>
      <c r="AC738" s="500">
        <f t="shared" si="314"/>
        <v>0</v>
      </c>
      <c r="AD738" s="159">
        <f t="shared" si="310"/>
        <v>0</v>
      </c>
      <c r="AE738" s="8"/>
      <c r="AF738" s="870" t="str">
        <f t="shared" si="315"/>
        <v xml:space="preserve"> </v>
      </c>
      <c r="AG738" s="32">
        <f t="shared" si="316"/>
        <v>0</v>
      </c>
      <c r="AH738" s="32">
        <f t="shared" si="317"/>
        <v>0</v>
      </c>
      <c r="AR738" s="32">
        <f t="shared" si="318"/>
        <v>0</v>
      </c>
      <c r="AS738" s="32">
        <f t="shared" si="319"/>
        <v>0</v>
      </c>
      <c r="AT738" s="32">
        <f t="shared" si="320"/>
        <v>0</v>
      </c>
      <c r="AU738" s="32">
        <f t="shared" si="321"/>
        <v>0</v>
      </c>
      <c r="AX738" s="254">
        <f t="shared" si="322"/>
        <v>0</v>
      </c>
      <c r="AY738" s="254">
        <f t="shared" si="323"/>
        <v>0</v>
      </c>
      <c r="AZ738" s="32">
        <f t="shared" si="311"/>
        <v>0</v>
      </c>
      <c r="BB738" s="32">
        <f t="shared" si="328"/>
        <v>0</v>
      </c>
      <c r="BC738" s="341">
        <f t="shared" si="329"/>
        <v>0</v>
      </c>
      <c r="BD738" s="95">
        <f t="shared" si="324"/>
        <v>0</v>
      </c>
      <c r="BE738" s="95">
        <f t="shared" si="330"/>
        <v>0</v>
      </c>
      <c r="BF738" s="718">
        <f t="shared" si="312"/>
        <v>0</v>
      </c>
      <c r="BG738" s="79"/>
      <c r="BH738" s="9"/>
      <c r="BJ738" s="32">
        <f t="shared" si="331"/>
        <v>0</v>
      </c>
      <c r="BK738" s="32">
        <f t="shared" si="332"/>
        <v>1</v>
      </c>
      <c r="BL738" s="32">
        <f t="shared" si="333"/>
        <v>0</v>
      </c>
      <c r="BM738" s="32">
        <f t="shared" si="334"/>
        <v>0</v>
      </c>
      <c r="BN738" s="32">
        <f t="shared" si="335"/>
        <v>1</v>
      </c>
    </row>
    <row r="739" spans="1:66" x14ac:dyDescent="0.2">
      <c r="A739" s="323"/>
      <c r="B739" s="530"/>
      <c r="C739" s="247"/>
      <c r="D739" s="247" t="str">
        <f t="shared" si="325"/>
        <v/>
      </c>
      <c r="E739" s="320" t="str">
        <f t="shared" si="326"/>
        <v>&lt; Error</v>
      </c>
      <c r="F739" s="120">
        <f t="shared" si="308"/>
        <v>0</v>
      </c>
      <c r="G739" s="118">
        <f t="shared" si="309"/>
        <v>727</v>
      </c>
      <c r="H739" s="117"/>
      <c r="I739" s="292"/>
      <c r="J739" s="87"/>
      <c r="K739" s="294"/>
      <c r="L739" s="293"/>
      <c r="M739" s="40"/>
      <c r="N739" s="77"/>
      <c r="O739" s="295"/>
      <c r="P739" s="88"/>
      <c r="Q739" s="88"/>
      <c r="R739" s="104"/>
      <c r="S739" s="730"/>
      <c r="T739" s="88"/>
      <c r="U739" s="88"/>
      <c r="V739" s="88"/>
      <c r="W739" s="89"/>
      <c r="X739" s="87"/>
      <c r="Y739" s="77"/>
      <c r="Z739" s="90"/>
      <c r="AA739" s="96">
        <f t="shared" si="313"/>
        <v>727</v>
      </c>
      <c r="AB739" s="505">
        <f t="shared" si="327"/>
        <v>0</v>
      </c>
      <c r="AC739" s="500">
        <f t="shared" si="314"/>
        <v>0</v>
      </c>
      <c r="AD739" s="159">
        <f t="shared" si="310"/>
        <v>0</v>
      </c>
      <c r="AE739" s="8"/>
      <c r="AF739" s="870" t="str">
        <f t="shared" si="315"/>
        <v xml:space="preserve"> </v>
      </c>
      <c r="AG739" s="32">
        <f t="shared" si="316"/>
        <v>0</v>
      </c>
      <c r="AH739" s="32">
        <f t="shared" si="317"/>
        <v>0</v>
      </c>
      <c r="AR739" s="32">
        <f t="shared" si="318"/>
        <v>0</v>
      </c>
      <c r="AS739" s="32">
        <f t="shared" si="319"/>
        <v>0</v>
      </c>
      <c r="AT739" s="32">
        <f t="shared" si="320"/>
        <v>0</v>
      </c>
      <c r="AU739" s="32">
        <f t="shared" si="321"/>
        <v>0</v>
      </c>
      <c r="AX739" s="254">
        <f t="shared" si="322"/>
        <v>0</v>
      </c>
      <c r="AY739" s="254">
        <f t="shared" si="323"/>
        <v>0</v>
      </c>
      <c r="AZ739" s="32">
        <f t="shared" si="311"/>
        <v>0</v>
      </c>
      <c r="BB739" s="32">
        <f t="shared" si="328"/>
        <v>0</v>
      </c>
      <c r="BC739" s="341">
        <f t="shared" si="329"/>
        <v>0</v>
      </c>
      <c r="BD739" s="95">
        <f t="shared" si="324"/>
        <v>0</v>
      </c>
      <c r="BE739" s="95">
        <f t="shared" si="330"/>
        <v>0</v>
      </c>
      <c r="BF739" s="718">
        <f t="shared" si="312"/>
        <v>0</v>
      </c>
      <c r="BG739" s="79"/>
      <c r="BH739" s="9"/>
      <c r="BJ739" s="32">
        <f t="shared" si="331"/>
        <v>0</v>
      </c>
      <c r="BK739" s="32">
        <f t="shared" si="332"/>
        <v>1</v>
      </c>
      <c r="BL739" s="32">
        <f t="shared" si="333"/>
        <v>0</v>
      </c>
      <c r="BM739" s="32">
        <f t="shared" si="334"/>
        <v>0</v>
      </c>
      <c r="BN739" s="32">
        <f t="shared" si="335"/>
        <v>1</v>
      </c>
    </row>
    <row r="740" spans="1:66" x14ac:dyDescent="0.2">
      <c r="A740" s="323"/>
      <c r="B740" s="530"/>
      <c r="C740" s="247"/>
      <c r="D740" s="247" t="str">
        <f t="shared" si="325"/>
        <v/>
      </c>
      <c r="E740" s="320" t="str">
        <f t="shared" si="326"/>
        <v>&lt; Error</v>
      </c>
      <c r="F740" s="120">
        <f t="shared" si="308"/>
        <v>0</v>
      </c>
      <c r="G740" s="118">
        <f t="shared" si="309"/>
        <v>728</v>
      </c>
      <c r="H740" s="117"/>
      <c r="I740" s="292"/>
      <c r="J740" s="87"/>
      <c r="K740" s="294"/>
      <c r="L740" s="293"/>
      <c r="M740" s="40"/>
      <c r="N740" s="77"/>
      <c r="O740" s="295"/>
      <c r="P740" s="88"/>
      <c r="Q740" s="88"/>
      <c r="R740" s="104"/>
      <c r="S740" s="730"/>
      <c r="T740" s="88"/>
      <c r="U740" s="88"/>
      <c r="V740" s="88"/>
      <c r="W740" s="89"/>
      <c r="X740" s="87"/>
      <c r="Y740" s="77"/>
      <c r="Z740" s="90"/>
      <c r="AA740" s="96">
        <f t="shared" si="313"/>
        <v>728</v>
      </c>
      <c r="AB740" s="505">
        <f t="shared" si="327"/>
        <v>0</v>
      </c>
      <c r="AC740" s="500">
        <f t="shared" si="314"/>
        <v>0</v>
      </c>
      <c r="AD740" s="159">
        <f t="shared" si="310"/>
        <v>0</v>
      </c>
      <c r="AE740" s="8"/>
      <c r="AF740" s="870" t="str">
        <f t="shared" si="315"/>
        <v xml:space="preserve"> </v>
      </c>
      <c r="AG740" s="32">
        <f t="shared" si="316"/>
        <v>0</v>
      </c>
      <c r="AH740" s="32">
        <f t="shared" si="317"/>
        <v>0</v>
      </c>
      <c r="AR740" s="32">
        <f t="shared" si="318"/>
        <v>0</v>
      </c>
      <c r="AS740" s="32">
        <f t="shared" si="319"/>
        <v>0</v>
      </c>
      <c r="AT740" s="32">
        <f t="shared" si="320"/>
        <v>0</v>
      </c>
      <c r="AU740" s="32">
        <f t="shared" si="321"/>
        <v>0</v>
      </c>
      <c r="AX740" s="254">
        <f t="shared" si="322"/>
        <v>0</v>
      </c>
      <c r="AY740" s="254">
        <f t="shared" si="323"/>
        <v>0</v>
      </c>
      <c r="AZ740" s="32">
        <f t="shared" si="311"/>
        <v>0</v>
      </c>
      <c r="BB740" s="32">
        <f t="shared" si="328"/>
        <v>0</v>
      </c>
      <c r="BC740" s="341">
        <f t="shared" si="329"/>
        <v>0</v>
      </c>
      <c r="BD740" s="95">
        <f t="shared" si="324"/>
        <v>0</v>
      </c>
      <c r="BE740" s="95">
        <f t="shared" si="330"/>
        <v>0</v>
      </c>
      <c r="BF740" s="718">
        <f t="shared" si="312"/>
        <v>0</v>
      </c>
      <c r="BG740" s="79"/>
      <c r="BH740" s="9"/>
      <c r="BJ740" s="32">
        <f t="shared" si="331"/>
        <v>0</v>
      </c>
      <c r="BK740" s="32">
        <f t="shared" si="332"/>
        <v>1</v>
      </c>
      <c r="BL740" s="32">
        <f t="shared" si="333"/>
        <v>0</v>
      </c>
      <c r="BM740" s="32">
        <f t="shared" si="334"/>
        <v>0</v>
      </c>
      <c r="BN740" s="32">
        <f t="shared" si="335"/>
        <v>1</v>
      </c>
    </row>
    <row r="741" spans="1:66" x14ac:dyDescent="0.2">
      <c r="A741" s="323"/>
      <c r="B741" s="530"/>
      <c r="C741" s="247"/>
      <c r="D741" s="247" t="str">
        <f t="shared" si="325"/>
        <v/>
      </c>
      <c r="E741" s="320" t="str">
        <f t="shared" si="326"/>
        <v>&lt; Error</v>
      </c>
      <c r="F741" s="120">
        <f t="shared" si="308"/>
        <v>0</v>
      </c>
      <c r="G741" s="118">
        <f t="shared" si="309"/>
        <v>729</v>
      </c>
      <c r="H741" s="117"/>
      <c r="I741" s="292"/>
      <c r="J741" s="87"/>
      <c r="K741" s="294"/>
      <c r="L741" s="293"/>
      <c r="M741" s="40"/>
      <c r="N741" s="77"/>
      <c r="O741" s="295"/>
      <c r="P741" s="88"/>
      <c r="Q741" s="88"/>
      <c r="R741" s="104"/>
      <c r="S741" s="730"/>
      <c r="T741" s="88"/>
      <c r="U741" s="88"/>
      <c r="V741" s="88"/>
      <c r="W741" s="89"/>
      <c r="X741" s="87"/>
      <c r="Y741" s="77"/>
      <c r="Z741" s="90"/>
      <c r="AA741" s="96">
        <f t="shared" si="313"/>
        <v>729</v>
      </c>
      <c r="AB741" s="505">
        <f t="shared" si="327"/>
        <v>0</v>
      </c>
      <c r="AC741" s="500">
        <f t="shared" si="314"/>
        <v>0</v>
      </c>
      <c r="AD741" s="159">
        <f t="shared" si="310"/>
        <v>0</v>
      </c>
      <c r="AE741" s="8"/>
      <c r="AF741" s="870" t="str">
        <f t="shared" si="315"/>
        <v xml:space="preserve"> </v>
      </c>
      <c r="AG741" s="32">
        <f t="shared" si="316"/>
        <v>0</v>
      </c>
      <c r="AH741" s="32">
        <f t="shared" si="317"/>
        <v>0</v>
      </c>
      <c r="AR741" s="32">
        <f t="shared" si="318"/>
        <v>0</v>
      </c>
      <c r="AS741" s="32">
        <f t="shared" si="319"/>
        <v>0</v>
      </c>
      <c r="AT741" s="32">
        <f t="shared" si="320"/>
        <v>0</v>
      </c>
      <c r="AU741" s="32">
        <f t="shared" si="321"/>
        <v>0</v>
      </c>
      <c r="AX741" s="254">
        <f t="shared" si="322"/>
        <v>0</v>
      </c>
      <c r="AY741" s="254">
        <f t="shared" si="323"/>
        <v>0</v>
      </c>
      <c r="AZ741" s="32">
        <f t="shared" si="311"/>
        <v>0</v>
      </c>
      <c r="BB741" s="32">
        <f t="shared" si="328"/>
        <v>0</v>
      </c>
      <c r="BC741" s="341">
        <f t="shared" si="329"/>
        <v>0</v>
      </c>
      <c r="BD741" s="95">
        <f t="shared" si="324"/>
        <v>0</v>
      </c>
      <c r="BE741" s="95">
        <f t="shared" si="330"/>
        <v>0</v>
      </c>
      <c r="BF741" s="718">
        <f t="shared" si="312"/>
        <v>0</v>
      </c>
      <c r="BG741" s="79"/>
      <c r="BH741" s="9"/>
      <c r="BJ741" s="32">
        <f t="shared" si="331"/>
        <v>0</v>
      </c>
      <c r="BK741" s="32">
        <f t="shared" si="332"/>
        <v>1</v>
      </c>
      <c r="BL741" s="32">
        <f t="shared" si="333"/>
        <v>0</v>
      </c>
      <c r="BM741" s="32">
        <f t="shared" si="334"/>
        <v>0</v>
      </c>
      <c r="BN741" s="32">
        <f t="shared" si="335"/>
        <v>1</v>
      </c>
    </row>
    <row r="742" spans="1:66" x14ac:dyDescent="0.2">
      <c r="A742" s="323"/>
      <c r="B742" s="530"/>
      <c r="C742" s="247"/>
      <c r="D742" s="247" t="str">
        <f t="shared" si="325"/>
        <v/>
      </c>
      <c r="E742" s="320" t="str">
        <f t="shared" si="326"/>
        <v>&lt; Error</v>
      </c>
      <c r="F742" s="120">
        <f t="shared" si="308"/>
        <v>0</v>
      </c>
      <c r="G742" s="118">
        <f t="shared" si="309"/>
        <v>730</v>
      </c>
      <c r="H742" s="117"/>
      <c r="I742" s="292"/>
      <c r="J742" s="87"/>
      <c r="K742" s="294"/>
      <c r="L742" s="293"/>
      <c r="M742" s="40"/>
      <c r="N742" s="77"/>
      <c r="O742" s="295"/>
      <c r="P742" s="88"/>
      <c r="Q742" s="88"/>
      <c r="R742" s="104"/>
      <c r="S742" s="730"/>
      <c r="T742" s="88"/>
      <c r="U742" s="88"/>
      <c r="V742" s="88"/>
      <c r="W742" s="89"/>
      <c r="X742" s="87"/>
      <c r="Y742" s="77"/>
      <c r="Z742" s="90"/>
      <c r="AA742" s="96">
        <f t="shared" si="313"/>
        <v>730</v>
      </c>
      <c r="AB742" s="505">
        <f t="shared" si="327"/>
        <v>0</v>
      </c>
      <c r="AC742" s="500">
        <f t="shared" si="314"/>
        <v>0</v>
      </c>
      <c r="AD742" s="159">
        <f t="shared" si="310"/>
        <v>0</v>
      </c>
      <c r="AE742" s="8"/>
      <c r="AF742" s="870" t="str">
        <f t="shared" si="315"/>
        <v xml:space="preserve"> </v>
      </c>
      <c r="AG742" s="32">
        <f t="shared" si="316"/>
        <v>0</v>
      </c>
      <c r="AH742" s="32">
        <f t="shared" si="317"/>
        <v>0</v>
      </c>
      <c r="AR742" s="32">
        <f t="shared" si="318"/>
        <v>0</v>
      </c>
      <c r="AS742" s="32">
        <f t="shared" si="319"/>
        <v>0</v>
      </c>
      <c r="AT742" s="32">
        <f t="shared" si="320"/>
        <v>0</v>
      </c>
      <c r="AU742" s="32">
        <f t="shared" si="321"/>
        <v>0</v>
      </c>
      <c r="AX742" s="254">
        <f t="shared" si="322"/>
        <v>0</v>
      </c>
      <c r="AY742" s="254">
        <f t="shared" si="323"/>
        <v>0</v>
      </c>
      <c r="AZ742" s="32">
        <f t="shared" si="311"/>
        <v>0</v>
      </c>
      <c r="BB742" s="32">
        <f t="shared" si="328"/>
        <v>0</v>
      </c>
      <c r="BC742" s="341">
        <f t="shared" si="329"/>
        <v>0</v>
      </c>
      <c r="BD742" s="95">
        <f t="shared" si="324"/>
        <v>0</v>
      </c>
      <c r="BE742" s="95">
        <f t="shared" si="330"/>
        <v>0</v>
      </c>
      <c r="BF742" s="718">
        <f t="shared" si="312"/>
        <v>0</v>
      </c>
      <c r="BG742" s="79"/>
      <c r="BH742" s="9"/>
      <c r="BJ742" s="32">
        <f t="shared" si="331"/>
        <v>0</v>
      </c>
      <c r="BK742" s="32">
        <f t="shared" si="332"/>
        <v>1</v>
      </c>
      <c r="BL742" s="32">
        <f t="shared" si="333"/>
        <v>0</v>
      </c>
      <c r="BM742" s="32">
        <f t="shared" si="334"/>
        <v>0</v>
      </c>
      <c r="BN742" s="32">
        <f t="shared" si="335"/>
        <v>1</v>
      </c>
    </row>
    <row r="743" spans="1:66" x14ac:dyDescent="0.2">
      <c r="A743" s="323"/>
      <c r="B743" s="530"/>
      <c r="C743" s="247"/>
      <c r="D743" s="247" t="str">
        <f t="shared" si="325"/>
        <v/>
      </c>
      <c r="E743" s="320" t="str">
        <f t="shared" si="326"/>
        <v>&lt; Error</v>
      </c>
      <c r="F743" s="120">
        <f t="shared" si="308"/>
        <v>0</v>
      </c>
      <c r="G743" s="118">
        <f t="shared" si="309"/>
        <v>731</v>
      </c>
      <c r="H743" s="117"/>
      <c r="I743" s="292"/>
      <c r="J743" s="87"/>
      <c r="K743" s="294"/>
      <c r="L743" s="293"/>
      <c r="M743" s="40"/>
      <c r="N743" s="77"/>
      <c r="O743" s="295"/>
      <c r="P743" s="88"/>
      <c r="Q743" s="88"/>
      <c r="R743" s="104"/>
      <c r="S743" s="730"/>
      <c r="T743" s="88"/>
      <c r="U743" s="88"/>
      <c r="V743" s="88"/>
      <c r="W743" s="89"/>
      <c r="X743" s="87"/>
      <c r="Y743" s="77"/>
      <c r="Z743" s="90"/>
      <c r="AA743" s="96">
        <f t="shared" si="313"/>
        <v>731</v>
      </c>
      <c r="AB743" s="505">
        <f t="shared" si="327"/>
        <v>0</v>
      </c>
      <c r="AC743" s="500">
        <f t="shared" si="314"/>
        <v>0</v>
      </c>
      <c r="AD743" s="159">
        <f t="shared" si="310"/>
        <v>0</v>
      </c>
      <c r="AE743" s="8"/>
      <c r="AF743" s="870" t="str">
        <f t="shared" si="315"/>
        <v xml:space="preserve"> </v>
      </c>
      <c r="AG743" s="32">
        <f t="shared" si="316"/>
        <v>0</v>
      </c>
      <c r="AH743" s="32">
        <f t="shared" si="317"/>
        <v>0</v>
      </c>
      <c r="AR743" s="32">
        <f t="shared" si="318"/>
        <v>0</v>
      </c>
      <c r="AS743" s="32">
        <f t="shared" si="319"/>
        <v>0</v>
      </c>
      <c r="AT743" s="32">
        <f t="shared" si="320"/>
        <v>0</v>
      </c>
      <c r="AU743" s="32">
        <f t="shared" si="321"/>
        <v>0</v>
      </c>
      <c r="AX743" s="254">
        <f t="shared" si="322"/>
        <v>0</v>
      </c>
      <c r="AY743" s="254">
        <f t="shared" si="323"/>
        <v>0</v>
      </c>
      <c r="AZ743" s="32">
        <f t="shared" si="311"/>
        <v>0</v>
      </c>
      <c r="BB743" s="32">
        <f t="shared" si="328"/>
        <v>0</v>
      </c>
      <c r="BC743" s="341">
        <f t="shared" si="329"/>
        <v>0</v>
      </c>
      <c r="BD743" s="95">
        <f t="shared" si="324"/>
        <v>0</v>
      </c>
      <c r="BE743" s="95">
        <f t="shared" si="330"/>
        <v>0</v>
      </c>
      <c r="BF743" s="718">
        <f t="shared" si="312"/>
        <v>0</v>
      </c>
      <c r="BG743" s="79"/>
      <c r="BH743" s="9"/>
      <c r="BJ743" s="32">
        <f t="shared" si="331"/>
        <v>0</v>
      </c>
      <c r="BK743" s="32">
        <f t="shared" si="332"/>
        <v>1</v>
      </c>
      <c r="BL743" s="32">
        <f t="shared" si="333"/>
        <v>0</v>
      </c>
      <c r="BM743" s="32">
        <f t="shared" si="334"/>
        <v>0</v>
      </c>
      <c r="BN743" s="32">
        <f t="shared" si="335"/>
        <v>1</v>
      </c>
    </row>
    <row r="744" spans="1:66" x14ac:dyDescent="0.2">
      <c r="A744" s="323"/>
      <c r="B744" s="530"/>
      <c r="C744" s="247"/>
      <c r="D744" s="247" t="str">
        <f t="shared" si="325"/>
        <v/>
      </c>
      <c r="E744" s="320" t="str">
        <f t="shared" si="326"/>
        <v>&lt; Error</v>
      </c>
      <c r="F744" s="120">
        <f t="shared" si="308"/>
        <v>0</v>
      </c>
      <c r="G744" s="118">
        <f t="shared" si="309"/>
        <v>732</v>
      </c>
      <c r="H744" s="117"/>
      <c r="I744" s="292"/>
      <c r="J744" s="87"/>
      <c r="K744" s="294"/>
      <c r="L744" s="293"/>
      <c r="M744" s="40"/>
      <c r="N744" s="77"/>
      <c r="O744" s="295"/>
      <c r="P744" s="88"/>
      <c r="Q744" s="88"/>
      <c r="R744" s="104"/>
      <c r="S744" s="730"/>
      <c r="T744" s="88"/>
      <c r="U744" s="88"/>
      <c r="V744" s="88"/>
      <c r="W744" s="89"/>
      <c r="X744" s="87"/>
      <c r="Y744" s="77"/>
      <c r="Z744" s="90"/>
      <c r="AA744" s="96">
        <f t="shared" si="313"/>
        <v>732</v>
      </c>
      <c r="AB744" s="505">
        <f t="shared" si="327"/>
        <v>0</v>
      </c>
      <c r="AC744" s="500">
        <f t="shared" si="314"/>
        <v>0</v>
      </c>
      <c r="AD744" s="159">
        <f t="shared" si="310"/>
        <v>0</v>
      </c>
      <c r="AE744" s="8"/>
      <c r="AF744" s="870" t="str">
        <f t="shared" si="315"/>
        <v xml:space="preserve"> </v>
      </c>
      <c r="AG744" s="32">
        <f t="shared" si="316"/>
        <v>0</v>
      </c>
      <c r="AH744" s="32">
        <f t="shared" si="317"/>
        <v>0</v>
      </c>
      <c r="AR744" s="32">
        <f t="shared" si="318"/>
        <v>0</v>
      </c>
      <c r="AS744" s="32">
        <f t="shared" si="319"/>
        <v>0</v>
      </c>
      <c r="AT744" s="32">
        <f t="shared" si="320"/>
        <v>0</v>
      </c>
      <c r="AU744" s="32">
        <f t="shared" si="321"/>
        <v>0</v>
      </c>
      <c r="AX744" s="254">
        <f t="shared" si="322"/>
        <v>0</v>
      </c>
      <c r="AY744" s="254">
        <f t="shared" si="323"/>
        <v>0</v>
      </c>
      <c r="AZ744" s="32">
        <f t="shared" si="311"/>
        <v>0</v>
      </c>
      <c r="BB744" s="32">
        <f t="shared" si="328"/>
        <v>0</v>
      </c>
      <c r="BC744" s="341">
        <f t="shared" si="329"/>
        <v>0</v>
      </c>
      <c r="BD744" s="95">
        <f t="shared" si="324"/>
        <v>0</v>
      </c>
      <c r="BE744" s="95">
        <f t="shared" si="330"/>
        <v>0</v>
      </c>
      <c r="BF744" s="718">
        <f t="shared" si="312"/>
        <v>0</v>
      </c>
      <c r="BG744" s="79"/>
      <c r="BH744" s="9"/>
      <c r="BJ744" s="32">
        <f t="shared" si="331"/>
        <v>0</v>
      </c>
      <c r="BK744" s="32">
        <f t="shared" si="332"/>
        <v>1</v>
      </c>
      <c r="BL744" s="32">
        <f t="shared" si="333"/>
        <v>0</v>
      </c>
      <c r="BM744" s="32">
        <f t="shared" si="334"/>
        <v>0</v>
      </c>
      <c r="BN744" s="32">
        <f t="shared" si="335"/>
        <v>1</v>
      </c>
    </row>
    <row r="745" spans="1:66" x14ac:dyDescent="0.2">
      <c r="A745" s="323"/>
      <c r="B745" s="530"/>
      <c r="C745" s="247"/>
      <c r="D745" s="247" t="str">
        <f t="shared" si="325"/>
        <v/>
      </c>
      <c r="E745" s="320" t="str">
        <f t="shared" si="326"/>
        <v>&lt; Error</v>
      </c>
      <c r="F745" s="120">
        <f t="shared" si="308"/>
        <v>0</v>
      </c>
      <c r="G745" s="118">
        <f t="shared" si="309"/>
        <v>733</v>
      </c>
      <c r="H745" s="117"/>
      <c r="I745" s="292"/>
      <c r="J745" s="87"/>
      <c r="K745" s="294"/>
      <c r="L745" s="293"/>
      <c r="M745" s="40"/>
      <c r="N745" s="77"/>
      <c r="O745" s="295"/>
      <c r="P745" s="88"/>
      <c r="Q745" s="88"/>
      <c r="R745" s="104"/>
      <c r="S745" s="730"/>
      <c r="T745" s="88"/>
      <c r="U745" s="88"/>
      <c r="V745" s="88"/>
      <c r="W745" s="89"/>
      <c r="X745" s="87"/>
      <c r="Y745" s="77"/>
      <c r="Z745" s="90"/>
      <c r="AA745" s="96">
        <f t="shared" si="313"/>
        <v>733</v>
      </c>
      <c r="AB745" s="505">
        <f t="shared" si="327"/>
        <v>0</v>
      </c>
      <c r="AC745" s="500">
        <f t="shared" si="314"/>
        <v>0</v>
      </c>
      <c r="AD745" s="159">
        <f t="shared" si="310"/>
        <v>0</v>
      </c>
      <c r="AE745" s="8"/>
      <c r="AF745" s="870" t="str">
        <f t="shared" si="315"/>
        <v xml:space="preserve"> </v>
      </c>
      <c r="AG745" s="32">
        <f t="shared" si="316"/>
        <v>0</v>
      </c>
      <c r="AH745" s="32">
        <f t="shared" si="317"/>
        <v>0</v>
      </c>
      <c r="AR745" s="32">
        <f t="shared" si="318"/>
        <v>0</v>
      </c>
      <c r="AS745" s="32">
        <f t="shared" si="319"/>
        <v>0</v>
      </c>
      <c r="AT745" s="32">
        <f t="shared" si="320"/>
        <v>0</v>
      </c>
      <c r="AU745" s="32">
        <f t="shared" si="321"/>
        <v>0</v>
      </c>
      <c r="AX745" s="254">
        <f t="shared" si="322"/>
        <v>0</v>
      </c>
      <c r="AY745" s="254">
        <f t="shared" si="323"/>
        <v>0</v>
      </c>
      <c r="AZ745" s="32">
        <f t="shared" si="311"/>
        <v>0</v>
      </c>
      <c r="BB745" s="32">
        <f t="shared" si="328"/>
        <v>0</v>
      </c>
      <c r="BC745" s="341">
        <f t="shared" si="329"/>
        <v>0</v>
      </c>
      <c r="BD745" s="95">
        <f t="shared" si="324"/>
        <v>0</v>
      </c>
      <c r="BE745" s="95">
        <f t="shared" si="330"/>
        <v>0</v>
      </c>
      <c r="BF745" s="718">
        <f t="shared" si="312"/>
        <v>0</v>
      </c>
      <c r="BG745" s="79"/>
      <c r="BH745" s="9"/>
      <c r="BJ745" s="32">
        <f t="shared" si="331"/>
        <v>0</v>
      </c>
      <c r="BK745" s="32">
        <f t="shared" si="332"/>
        <v>1</v>
      </c>
      <c r="BL745" s="32">
        <f t="shared" si="333"/>
        <v>0</v>
      </c>
      <c r="BM745" s="32">
        <f t="shared" si="334"/>
        <v>0</v>
      </c>
      <c r="BN745" s="32">
        <f t="shared" si="335"/>
        <v>1</v>
      </c>
    </row>
    <row r="746" spans="1:66" x14ac:dyDescent="0.2">
      <c r="A746" s="323"/>
      <c r="B746" s="530"/>
      <c r="C746" s="247"/>
      <c r="D746" s="247" t="str">
        <f t="shared" si="325"/>
        <v/>
      </c>
      <c r="E746" s="320" t="str">
        <f t="shared" si="326"/>
        <v>&lt; Error</v>
      </c>
      <c r="F746" s="120">
        <f t="shared" si="308"/>
        <v>0</v>
      </c>
      <c r="G746" s="118">
        <f t="shared" si="309"/>
        <v>734</v>
      </c>
      <c r="H746" s="117"/>
      <c r="I746" s="292"/>
      <c r="J746" s="87"/>
      <c r="K746" s="294"/>
      <c r="L746" s="293"/>
      <c r="M746" s="40"/>
      <c r="N746" s="77"/>
      <c r="O746" s="295"/>
      <c r="P746" s="88"/>
      <c r="Q746" s="88"/>
      <c r="R746" s="104"/>
      <c r="S746" s="730"/>
      <c r="T746" s="88"/>
      <c r="U746" s="88"/>
      <c r="V746" s="88"/>
      <c r="W746" s="89"/>
      <c r="X746" s="87"/>
      <c r="Y746" s="77"/>
      <c r="Z746" s="90"/>
      <c r="AA746" s="96">
        <f t="shared" si="313"/>
        <v>734</v>
      </c>
      <c r="AB746" s="505">
        <f t="shared" si="327"/>
        <v>0</v>
      </c>
      <c r="AC746" s="500">
        <f t="shared" si="314"/>
        <v>0</v>
      </c>
      <c r="AD746" s="159">
        <f t="shared" si="310"/>
        <v>0</v>
      </c>
      <c r="AE746" s="8"/>
      <c r="AF746" s="870" t="str">
        <f t="shared" si="315"/>
        <v xml:space="preserve"> </v>
      </c>
      <c r="AG746" s="32">
        <f t="shared" si="316"/>
        <v>0</v>
      </c>
      <c r="AH746" s="32">
        <f t="shared" si="317"/>
        <v>0</v>
      </c>
      <c r="AR746" s="32">
        <f t="shared" si="318"/>
        <v>0</v>
      </c>
      <c r="AS746" s="32">
        <f t="shared" si="319"/>
        <v>0</v>
      </c>
      <c r="AT746" s="32">
        <f t="shared" si="320"/>
        <v>0</v>
      </c>
      <c r="AU746" s="32">
        <f t="shared" si="321"/>
        <v>0</v>
      </c>
      <c r="AX746" s="254">
        <f t="shared" si="322"/>
        <v>0</v>
      </c>
      <c r="AY746" s="254">
        <f t="shared" si="323"/>
        <v>0</v>
      </c>
      <c r="AZ746" s="32">
        <f t="shared" si="311"/>
        <v>0</v>
      </c>
      <c r="BB746" s="32">
        <f t="shared" si="328"/>
        <v>0</v>
      </c>
      <c r="BC746" s="341">
        <f t="shared" si="329"/>
        <v>0</v>
      </c>
      <c r="BD746" s="95">
        <f t="shared" si="324"/>
        <v>0</v>
      </c>
      <c r="BE746" s="95">
        <f t="shared" si="330"/>
        <v>0</v>
      </c>
      <c r="BF746" s="718">
        <f t="shared" si="312"/>
        <v>0</v>
      </c>
      <c r="BG746" s="79"/>
      <c r="BH746" s="9"/>
      <c r="BJ746" s="32">
        <f t="shared" si="331"/>
        <v>0</v>
      </c>
      <c r="BK746" s="32">
        <f t="shared" si="332"/>
        <v>1</v>
      </c>
      <c r="BL746" s="32">
        <f t="shared" si="333"/>
        <v>0</v>
      </c>
      <c r="BM746" s="32">
        <f t="shared" si="334"/>
        <v>0</v>
      </c>
      <c r="BN746" s="32">
        <f t="shared" si="335"/>
        <v>1</v>
      </c>
    </row>
    <row r="747" spans="1:66" x14ac:dyDescent="0.2">
      <c r="A747" s="323"/>
      <c r="B747" s="530"/>
      <c r="C747" s="247"/>
      <c r="D747" s="247" t="str">
        <f t="shared" si="325"/>
        <v/>
      </c>
      <c r="E747" s="320" t="str">
        <f t="shared" si="326"/>
        <v>&lt; Error</v>
      </c>
      <c r="F747" s="120">
        <f t="shared" si="308"/>
        <v>0</v>
      </c>
      <c r="G747" s="118">
        <f t="shared" si="309"/>
        <v>735</v>
      </c>
      <c r="H747" s="117"/>
      <c r="I747" s="292"/>
      <c r="J747" s="87"/>
      <c r="K747" s="294"/>
      <c r="L747" s="293"/>
      <c r="M747" s="40"/>
      <c r="N747" s="77"/>
      <c r="O747" s="295"/>
      <c r="P747" s="88"/>
      <c r="Q747" s="88"/>
      <c r="R747" s="104"/>
      <c r="S747" s="730"/>
      <c r="T747" s="88"/>
      <c r="U747" s="88"/>
      <c r="V747" s="88"/>
      <c r="W747" s="89"/>
      <c r="X747" s="87"/>
      <c r="Y747" s="77"/>
      <c r="Z747" s="90"/>
      <c r="AA747" s="96">
        <f t="shared" si="313"/>
        <v>735</v>
      </c>
      <c r="AB747" s="505">
        <f t="shared" si="327"/>
        <v>0</v>
      </c>
      <c r="AC747" s="500">
        <f t="shared" si="314"/>
        <v>0</v>
      </c>
      <c r="AD747" s="159">
        <f t="shared" si="310"/>
        <v>0</v>
      </c>
      <c r="AE747" s="8"/>
      <c r="AF747" s="870" t="str">
        <f t="shared" si="315"/>
        <v xml:space="preserve"> </v>
      </c>
      <c r="AG747" s="32">
        <f t="shared" si="316"/>
        <v>0</v>
      </c>
      <c r="AH747" s="32">
        <f t="shared" si="317"/>
        <v>0</v>
      </c>
      <c r="AR747" s="32">
        <f t="shared" si="318"/>
        <v>0</v>
      </c>
      <c r="AS747" s="32">
        <f t="shared" si="319"/>
        <v>0</v>
      </c>
      <c r="AT747" s="32">
        <f t="shared" si="320"/>
        <v>0</v>
      </c>
      <c r="AU747" s="32">
        <f t="shared" si="321"/>
        <v>0</v>
      </c>
      <c r="AX747" s="254">
        <f t="shared" si="322"/>
        <v>0</v>
      </c>
      <c r="AY747" s="254">
        <f t="shared" si="323"/>
        <v>0</v>
      </c>
      <c r="AZ747" s="32">
        <f t="shared" si="311"/>
        <v>0</v>
      </c>
      <c r="BB747" s="32">
        <f t="shared" si="328"/>
        <v>0</v>
      </c>
      <c r="BC747" s="341">
        <f t="shared" si="329"/>
        <v>0</v>
      </c>
      <c r="BD747" s="95">
        <f t="shared" si="324"/>
        <v>0</v>
      </c>
      <c r="BE747" s="95">
        <f t="shared" si="330"/>
        <v>0</v>
      </c>
      <c r="BF747" s="718">
        <f t="shared" si="312"/>
        <v>0</v>
      </c>
      <c r="BG747" s="79"/>
      <c r="BH747" s="9"/>
      <c r="BJ747" s="32">
        <f t="shared" si="331"/>
        <v>0</v>
      </c>
      <c r="BK747" s="32">
        <f t="shared" si="332"/>
        <v>1</v>
      </c>
      <c r="BL747" s="32">
        <f t="shared" si="333"/>
        <v>0</v>
      </c>
      <c r="BM747" s="32">
        <f t="shared" si="334"/>
        <v>0</v>
      </c>
      <c r="BN747" s="32">
        <f t="shared" si="335"/>
        <v>1</v>
      </c>
    </row>
    <row r="748" spans="1:66" x14ac:dyDescent="0.2">
      <c r="A748" s="323"/>
      <c r="B748" s="530"/>
      <c r="C748" s="247"/>
      <c r="D748" s="247" t="str">
        <f t="shared" si="325"/>
        <v/>
      </c>
      <c r="E748" s="320" t="str">
        <f t="shared" si="326"/>
        <v>&lt; Error</v>
      </c>
      <c r="F748" s="120">
        <f t="shared" si="308"/>
        <v>0</v>
      </c>
      <c r="G748" s="118">
        <f t="shared" si="309"/>
        <v>736</v>
      </c>
      <c r="H748" s="117"/>
      <c r="I748" s="292"/>
      <c r="J748" s="87"/>
      <c r="K748" s="294"/>
      <c r="L748" s="293"/>
      <c r="M748" s="40"/>
      <c r="N748" s="77"/>
      <c r="O748" s="295"/>
      <c r="P748" s="88"/>
      <c r="Q748" s="88"/>
      <c r="R748" s="104"/>
      <c r="S748" s="730"/>
      <c r="T748" s="88"/>
      <c r="U748" s="88"/>
      <c r="V748" s="88"/>
      <c r="W748" s="89"/>
      <c r="X748" s="87"/>
      <c r="Y748" s="77"/>
      <c r="Z748" s="90"/>
      <c r="AA748" s="96">
        <f t="shared" si="313"/>
        <v>736</v>
      </c>
      <c r="AB748" s="505">
        <f t="shared" si="327"/>
        <v>0</v>
      </c>
      <c r="AC748" s="500">
        <f t="shared" si="314"/>
        <v>0</v>
      </c>
      <c r="AD748" s="159">
        <f t="shared" si="310"/>
        <v>0</v>
      </c>
      <c r="AE748" s="8"/>
      <c r="AF748" s="870" t="str">
        <f t="shared" si="315"/>
        <v xml:space="preserve"> </v>
      </c>
      <c r="AG748" s="32">
        <f t="shared" si="316"/>
        <v>0</v>
      </c>
      <c r="AH748" s="32">
        <f t="shared" si="317"/>
        <v>0</v>
      </c>
      <c r="AR748" s="32">
        <f t="shared" si="318"/>
        <v>0</v>
      </c>
      <c r="AS748" s="32">
        <f t="shared" si="319"/>
        <v>0</v>
      </c>
      <c r="AT748" s="32">
        <f t="shared" si="320"/>
        <v>0</v>
      </c>
      <c r="AU748" s="32">
        <f t="shared" si="321"/>
        <v>0</v>
      </c>
      <c r="AX748" s="254">
        <f t="shared" si="322"/>
        <v>0</v>
      </c>
      <c r="AY748" s="254">
        <f t="shared" si="323"/>
        <v>0</v>
      </c>
      <c r="AZ748" s="32">
        <f t="shared" si="311"/>
        <v>0</v>
      </c>
      <c r="BB748" s="32">
        <f t="shared" si="328"/>
        <v>0</v>
      </c>
      <c r="BC748" s="341">
        <f t="shared" si="329"/>
        <v>0</v>
      </c>
      <c r="BD748" s="95">
        <f t="shared" si="324"/>
        <v>0</v>
      </c>
      <c r="BE748" s="95">
        <f t="shared" si="330"/>
        <v>0</v>
      </c>
      <c r="BF748" s="718">
        <f t="shared" si="312"/>
        <v>0</v>
      </c>
      <c r="BG748" s="79"/>
      <c r="BH748" s="9"/>
      <c r="BJ748" s="32">
        <f t="shared" si="331"/>
        <v>0</v>
      </c>
      <c r="BK748" s="32">
        <f t="shared" si="332"/>
        <v>1</v>
      </c>
      <c r="BL748" s="32">
        <f t="shared" si="333"/>
        <v>0</v>
      </c>
      <c r="BM748" s="32">
        <f t="shared" si="334"/>
        <v>0</v>
      </c>
      <c r="BN748" s="32">
        <f t="shared" si="335"/>
        <v>1</v>
      </c>
    </row>
    <row r="749" spans="1:66" x14ac:dyDescent="0.2">
      <c r="A749" s="323"/>
      <c r="B749" s="530"/>
      <c r="C749" s="247"/>
      <c r="D749" s="247" t="str">
        <f t="shared" si="325"/>
        <v/>
      </c>
      <c r="E749" s="320" t="str">
        <f t="shared" si="326"/>
        <v>&lt; Error</v>
      </c>
      <c r="F749" s="120">
        <f t="shared" si="308"/>
        <v>0</v>
      </c>
      <c r="G749" s="118">
        <f t="shared" si="309"/>
        <v>737</v>
      </c>
      <c r="H749" s="117"/>
      <c r="I749" s="292"/>
      <c r="J749" s="87"/>
      <c r="K749" s="294"/>
      <c r="L749" s="293"/>
      <c r="M749" s="40"/>
      <c r="N749" s="77"/>
      <c r="O749" s="295"/>
      <c r="P749" s="88"/>
      <c r="Q749" s="88"/>
      <c r="R749" s="104"/>
      <c r="S749" s="730"/>
      <c r="T749" s="88"/>
      <c r="U749" s="88"/>
      <c r="V749" s="88"/>
      <c r="W749" s="89"/>
      <c r="X749" s="87"/>
      <c r="Y749" s="77"/>
      <c r="Z749" s="90"/>
      <c r="AA749" s="96">
        <f t="shared" si="313"/>
        <v>737</v>
      </c>
      <c r="AB749" s="505">
        <f t="shared" si="327"/>
        <v>0</v>
      </c>
      <c r="AC749" s="500">
        <f t="shared" si="314"/>
        <v>0</v>
      </c>
      <c r="AD749" s="159">
        <f t="shared" si="310"/>
        <v>0</v>
      </c>
      <c r="AE749" s="8"/>
      <c r="AF749" s="870" t="str">
        <f t="shared" si="315"/>
        <v xml:space="preserve"> </v>
      </c>
      <c r="AG749" s="32">
        <f t="shared" si="316"/>
        <v>0</v>
      </c>
      <c r="AH749" s="32">
        <f t="shared" si="317"/>
        <v>0</v>
      </c>
      <c r="AR749" s="32">
        <f t="shared" si="318"/>
        <v>0</v>
      </c>
      <c r="AS749" s="32">
        <f t="shared" si="319"/>
        <v>0</v>
      </c>
      <c r="AT749" s="32">
        <f t="shared" si="320"/>
        <v>0</v>
      </c>
      <c r="AU749" s="32">
        <f t="shared" si="321"/>
        <v>0</v>
      </c>
      <c r="AX749" s="254">
        <f t="shared" si="322"/>
        <v>0</v>
      </c>
      <c r="AY749" s="254">
        <f t="shared" si="323"/>
        <v>0</v>
      </c>
      <c r="AZ749" s="32">
        <f t="shared" si="311"/>
        <v>0</v>
      </c>
      <c r="BB749" s="32">
        <f t="shared" si="328"/>
        <v>0</v>
      </c>
      <c r="BC749" s="341">
        <f t="shared" si="329"/>
        <v>0</v>
      </c>
      <c r="BD749" s="95">
        <f t="shared" si="324"/>
        <v>0</v>
      </c>
      <c r="BE749" s="95">
        <f t="shared" si="330"/>
        <v>0</v>
      </c>
      <c r="BF749" s="718">
        <f t="shared" si="312"/>
        <v>0</v>
      </c>
      <c r="BG749" s="79"/>
      <c r="BH749" s="9"/>
      <c r="BJ749" s="32">
        <f t="shared" si="331"/>
        <v>0</v>
      </c>
      <c r="BK749" s="32">
        <f t="shared" si="332"/>
        <v>1</v>
      </c>
      <c r="BL749" s="32">
        <f t="shared" si="333"/>
        <v>0</v>
      </c>
      <c r="BM749" s="32">
        <f t="shared" si="334"/>
        <v>0</v>
      </c>
      <c r="BN749" s="32">
        <f t="shared" si="335"/>
        <v>1</v>
      </c>
    </row>
    <row r="750" spans="1:66" x14ac:dyDescent="0.2">
      <c r="A750" s="323"/>
      <c r="B750" s="530"/>
      <c r="C750" s="247"/>
      <c r="D750" s="247" t="str">
        <f t="shared" si="325"/>
        <v/>
      </c>
      <c r="E750" s="320" t="str">
        <f t="shared" si="326"/>
        <v>&lt; Error</v>
      </c>
      <c r="F750" s="120">
        <f t="shared" si="308"/>
        <v>0</v>
      </c>
      <c r="G750" s="118">
        <f t="shared" si="309"/>
        <v>738</v>
      </c>
      <c r="H750" s="117"/>
      <c r="I750" s="292"/>
      <c r="J750" s="87"/>
      <c r="K750" s="294"/>
      <c r="L750" s="293"/>
      <c r="M750" s="40"/>
      <c r="N750" s="77"/>
      <c r="O750" s="295"/>
      <c r="P750" s="88"/>
      <c r="Q750" s="88"/>
      <c r="R750" s="104"/>
      <c r="S750" s="730"/>
      <c r="T750" s="88"/>
      <c r="U750" s="88"/>
      <c r="V750" s="88"/>
      <c r="W750" s="89"/>
      <c r="X750" s="87"/>
      <c r="Y750" s="77"/>
      <c r="Z750" s="90"/>
      <c r="AA750" s="96">
        <f t="shared" si="313"/>
        <v>738</v>
      </c>
      <c r="AB750" s="505">
        <f t="shared" si="327"/>
        <v>0</v>
      </c>
      <c r="AC750" s="500">
        <f t="shared" si="314"/>
        <v>0</v>
      </c>
      <c r="AD750" s="159">
        <f t="shared" si="310"/>
        <v>0</v>
      </c>
      <c r="AE750" s="8"/>
      <c r="AF750" s="870" t="str">
        <f t="shared" si="315"/>
        <v xml:space="preserve"> </v>
      </c>
      <c r="AG750" s="32">
        <f t="shared" si="316"/>
        <v>0</v>
      </c>
      <c r="AH750" s="32">
        <f t="shared" si="317"/>
        <v>0</v>
      </c>
      <c r="AR750" s="32">
        <f t="shared" si="318"/>
        <v>0</v>
      </c>
      <c r="AS750" s="32">
        <f t="shared" si="319"/>
        <v>0</v>
      </c>
      <c r="AT750" s="32">
        <f t="shared" si="320"/>
        <v>0</v>
      </c>
      <c r="AU750" s="32">
        <f t="shared" si="321"/>
        <v>0</v>
      </c>
      <c r="AX750" s="254">
        <f t="shared" si="322"/>
        <v>0</v>
      </c>
      <c r="AY750" s="254">
        <f t="shared" si="323"/>
        <v>0</v>
      </c>
      <c r="AZ750" s="32">
        <f t="shared" si="311"/>
        <v>0</v>
      </c>
      <c r="BB750" s="32">
        <f t="shared" si="328"/>
        <v>0</v>
      </c>
      <c r="BC750" s="341">
        <f t="shared" si="329"/>
        <v>0</v>
      </c>
      <c r="BD750" s="95">
        <f t="shared" si="324"/>
        <v>0</v>
      </c>
      <c r="BE750" s="95">
        <f t="shared" si="330"/>
        <v>0</v>
      </c>
      <c r="BF750" s="718">
        <f t="shared" si="312"/>
        <v>0</v>
      </c>
      <c r="BG750" s="79"/>
      <c r="BH750" s="9"/>
      <c r="BJ750" s="32">
        <f t="shared" si="331"/>
        <v>0</v>
      </c>
      <c r="BK750" s="32">
        <f t="shared" si="332"/>
        <v>1</v>
      </c>
      <c r="BL750" s="32">
        <f t="shared" si="333"/>
        <v>0</v>
      </c>
      <c r="BM750" s="32">
        <f t="shared" si="334"/>
        <v>0</v>
      </c>
      <c r="BN750" s="32">
        <f t="shared" si="335"/>
        <v>1</v>
      </c>
    </row>
    <row r="751" spans="1:66" x14ac:dyDescent="0.2">
      <c r="A751" s="323"/>
      <c r="B751" s="530"/>
      <c r="C751" s="247"/>
      <c r="D751" s="247" t="str">
        <f t="shared" si="325"/>
        <v/>
      </c>
      <c r="E751" s="320" t="str">
        <f t="shared" si="326"/>
        <v>&lt; Error</v>
      </c>
      <c r="F751" s="120">
        <f t="shared" si="308"/>
        <v>0</v>
      </c>
      <c r="G751" s="118">
        <f t="shared" si="309"/>
        <v>739</v>
      </c>
      <c r="H751" s="117"/>
      <c r="I751" s="292"/>
      <c r="J751" s="87"/>
      <c r="K751" s="294"/>
      <c r="L751" s="293"/>
      <c r="M751" s="40"/>
      <c r="N751" s="77"/>
      <c r="O751" s="295"/>
      <c r="P751" s="88"/>
      <c r="Q751" s="88"/>
      <c r="R751" s="104"/>
      <c r="S751" s="730"/>
      <c r="T751" s="88"/>
      <c r="U751" s="88"/>
      <c r="V751" s="88"/>
      <c r="W751" s="89"/>
      <c r="X751" s="87"/>
      <c r="Y751" s="77"/>
      <c r="Z751" s="90"/>
      <c r="AA751" s="96">
        <f t="shared" si="313"/>
        <v>739</v>
      </c>
      <c r="AB751" s="505">
        <f t="shared" si="327"/>
        <v>0</v>
      </c>
      <c r="AC751" s="500">
        <f t="shared" si="314"/>
        <v>0</v>
      </c>
      <c r="AD751" s="159">
        <f t="shared" si="310"/>
        <v>0</v>
      </c>
      <c r="AE751" s="8"/>
      <c r="AF751" s="870" t="str">
        <f t="shared" si="315"/>
        <v xml:space="preserve"> </v>
      </c>
      <c r="AG751" s="32">
        <f t="shared" si="316"/>
        <v>0</v>
      </c>
      <c r="AH751" s="32">
        <f t="shared" si="317"/>
        <v>0</v>
      </c>
      <c r="AR751" s="32">
        <f t="shared" si="318"/>
        <v>0</v>
      </c>
      <c r="AS751" s="32">
        <f t="shared" si="319"/>
        <v>0</v>
      </c>
      <c r="AT751" s="32">
        <f t="shared" si="320"/>
        <v>0</v>
      </c>
      <c r="AU751" s="32">
        <f t="shared" si="321"/>
        <v>0</v>
      </c>
      <c r="AX751" s="254">
        <f t="shared" si="322"/>
        <v>0</v>
      </c>
      <c r="AY751" s="254">
        <f t="shared" si="323"/>
        <v>0</v>
      </c>
      <c r="AZ751" s="32">
        <f t="shared" si="311"/>
        <v>0</v>
      </c>
      <c r="BB751" s="32">
        <f t="shared" si="328"/>
        <v>0</v>
      </c>
      <c r="BC751" s="341">
        <f t="shared" si="329"/>
        <v>0</v>
      </c>
      <c r="BD751" s="95">
        <f t="shared" si="324"/>
        <v>0</v>
      </c>
      <c r="BE751" s="95">
        <f t="shared" si="330"/>
        <v>0</v>
      </c>
      <c r="BF751" s="718">
        <f t="shared" si="312"/>
        <v>0</v>
      </c>
      <c r="BG751" s="79"/>
      <c r="BH751" s="9"/>
      <c r="BJ751" s="32">
        <f t="shared" si="331"/>
        <v>0</v>
      </c>
      <c r="BK751" s="32">
        <f t="shared" si="332"/>
        <v>1</v>
      </c>
      <c r="BL751" s="32">
        <f t="shared" si="333"/>
        <v>0</v>
      </c>
      <c r="BM751" s="32">
        <f t="shared" si="334"/>
        <v>0</v>
      </c>
      <c r="BN751" s="32">
        <f t="shared" si="335"/>
        <v>1</v>
      </c>
    </row>
    <row r="752" spans="1:66" x14ac:dyDescent="0.2">
      <c r="A752" s="323"/>
      <c r="B752" s="530"/>
      <c r="C752" s="247"/>
      <c r="D752" s="247" t="str">
        <f t="shared" si="325"/>
        <v/>
      </c>
      <c r="E752" s="320" t="str">
        <f t="shared" si="326"/>
        <v>&lt; Error</v>
      </c>
      <c r="F752" s="120">
        <f t="shared" si="308"/>
        <v>0</v>
      </c>
      <c r="G752" s="118">
        <f t="shared" si="309"/>
        <v>740</v>
      </c>
      <c r="H752" s="117"/>
      <c r="I752" s="292"/>
      <c r="J752" s="87"/>
      <c r="K752" s="294"/>
      <c r="L752" s="293"/>
      <c r="M752" s="40"/>
      <c r="N752" s="77"/>
      <c r="O752" s="295"/>
      <c r="P752" s="88"/>
      <c r="Q752" s="88"/>
      <c r="R752" s="104"/>
      <c r="S752" s="730"/>
      <c r="T752" s="88"/>
      <c r="U752" s="88"/>
      <c r="V752" s="88"/>
      <c r="W752" s="89"/>
      <c r="X752" s="87"/>
      <c r="Y752" s="77"/>
      <c r="Z752" s="90"/>
      <c r="AA752" s="96">
        <f t="shared" si="313"/>
        <v>740</v>
      </c>
      <c r="AB752" s="505">
        <f t="shared" si="327"/>
        <v>0</v>
      </c>
      <c r="AC752" s="500">
        <f t="shared" si="314"/>
        <v>0</v>
      </c>
      <c r="AD752" s="159">
        <f t="shared" si="310"/>
        <v>0</v>
      </c>
      <c r="AE752" s="8"/>
      <c r="AF752" s="870" t="str">
        <f t="shared" si="315"/>
        <v xml:space="preserve"> </v>
      </c>
      <c r="AG752" s="32">
        <f t="shared" si="316"/>
        <v>0</v>
      </c>
      <c r="AH752" s="32">
        <f t="shared" si="317"/>
        <v>0</v>
      </c>
      <c r="AR752" s="32">
        <f t="shared" si="318"/>
        <v>0</v>
      </c>
      <c r="AS752" s="32">
        <f t="shared" si="319"/>
        <v>0</v>
      </c>
      <c r="AT752" s="32">
        <f t="shared" si="320"/>
        <v>0</v>
      </c>
      <c r="AU752" s="32">
        <f t="shared" si="321"/>
        <v>0</v>
      </c>
      <c r="AX752" s="254">
        <f t="shared" si="322"/>
        <v>0</v>
      </c>
      <c r="AY752" s="254">
        <f t="shared" si="323"/>
        <v>0</v>
      </c>
      <c r="AZ752" s="32">
        <f t="shared" si="311"/>
        <v>0</v>
      </c>
      <c r="BB752" s="32">
        <f t="shared" si="328"/>
        <v>0</v>
      </c>
      <c r="BC752" s="341">
        <f t="shared" si="329"/>
        <v>0</v>
      </c>
      <c r="BD752" s="95">
        <f t="shared" si="324"/>
        <v>0</v>
      </c>
      <c r="BE752" s="95">
        <f t="shared" si="330"/>
        <v>0</v>
      </c>
      <c r="BF752" s="718">
        <f t="shared" si="312"/>
        <v>0</v>
      </c>
      <c r="BG752" s="79"/>
      <c r="BH752" s="9"/>
      <c r="BJ752" s="32">
        <f t="shared" si="331"/>
        <v>0</v>
      </c>
      <c r="BK752" s="32">
        <f t="shared" si="332"/>
        <v>1</v>
      </c>
      <c r="BL752" s="32">
        <f t="shared" si="333"/>
        <v>0</v>
      </c>
      <c r="BM752" s="32">
        <f t="shared" si="334"/>
        <v>0</v>
      </c>
      <c r="BN752" s="32">
        <f t="shared" si="335"/>
        <v>1</v>
      </c>
    </row>
    <row r="753" spans="1:66" x14ac:dyDescent="0.2">
      <c r="A753" s="323"/>
      <c r="B753" s="530"/>
      <c r="C753" s="247"/>
      <c r="D753" s="247" t="str">
        <f t="shared" si="325"/>
        <v/>
      </c>
      <c r="E753" s="320" t="str">
        <f t="shared" si="326"/>
        <v>&lt; Error</v>
      </c>
      <c r="F753" s="120">
        <f t="shared" si="308"/>
        <v>0</v>
      </c>
      <c r="G753" s="118">
        <f t="shared" si="309"/>
        <v>741</v>
      </c>
      <c r="H753" s="117"/>
      <c r="I753" s="292"/>
      <c r="J753" s="87"/>
      <c r="K753" s="294"/>
      <c r="L753" s="293"/>
      <c r="M753" s="40"/>
      <c r="N753" s="77"/>
      <c r="O753" s="295"/>
      <c r="P753" s="88"/>
      <c r="Q753" s="88"/>
      <c r="R753" s="104"/>
      <c r="S753" s="730"/>
      <c r="T753" s="88"/>
      <c r="U753" s="88"/>
      <c r="V753" s="88"/>
      <c r="W753" s="89"/>
      <c r="X753" s="87"/>
      <c r="Y753" s="77"/>
      <c r="Z753" s="90"/>
      <c r="AA753" s="96">
        <f t="shared" si="313"/>
        <v>741</v>
      </c>
      <c r="AB753" s="505">
        <f t="shared" si="327"/>
        <v>0</v>
      </c>
      <c r="AC753" s="500">
        <f t="shared" si="314"/>
        <v>0</v>
      </c>
      <c r="AD753" s="159">
        <f t="shared" si="310"/>
        <v>0</v>
      </c>
      <c r="AE753" s="8"/>
      <c r="AF753" s="870" t="str">
        <f t="shared" si="315"/>
        <v xml:space="preserve"> </v>
      </c>
      <c r="AG753" s="32">
        <f t="shared" si="316"/>
        <v>0</v>
      </c>
      <c r="AH753" s="32">
        <f t="shared" si="317"/>
        <v>0</v>
      </c>
      <c r="AR753" s="32">
        <f t="shared" si="318"/>
        <v>0</v>
      </c>
      <c r="AS753" s="32">
        <f t="shared" si="319"/>
        <v>0</v>
      </c>
      <c r="AT753" s="32">
        <f t="shared" si="320"/>
        <v>0</v>
      </c>
      <c r="AU753" s="32">
        <f t="shared" si="321"/>
        <v>0</v>
      </c>
      <c r="AX753" s="254">
        <f t="shared" si="322"/>
        <v>0</v>
      </c>
      <c r="AY753" s="254">
        <f t="shared" si="323"/>
        <v>0</v>
      </c>
      <c r="AZ753" s="32">
        <f t="shared" si="311"/>
        <v>0</v>
      </c>
      <c r="BB753" s="32">
        <f t="shared" si="328"/>
        <v>0</v>
      </c>
      <c r="BC753" s="341">
        <f t="shared" si="329"/>
        <v>0</v>
      </c>
      <c r="BD753" s="95">
        <f t="shared" si="324"/>
        <v>0</v>
      </c>
      <c r="BE753" s="95">
        <f t="shared" si="330"/>
        <v>0</v>
      </c>
      <c r="BF753" s="718">
        <f t="shared" si="312"/>
        <v>0</v>
      </c>
      <c r="BG753" s="79"/>
      <c r="BH753" s="9"/>
      <c r="BJ753" s="32">
        <f t="shared" si="331"/>
        <v>0</v>
      </c>
      <c r="BK753" s="32">
        <f t="shared" si="332"/>
        <v>1</v>
      </c>
      <c r="BL753" s="32">
        <f t="shared" si="333"/>
        <v>0</v>
      </c>
      <c r="BM753" s="32">
        <f t="shared" si="334"/>
        <v>0</v>
      </c>
      <c r="BN753" s="32">
        <f t="shared" si="335"/>
        <v>1</v>
      </c>
    </row>
    <row r="754" spans="1:66" x14ac:dyDescent="0.2">
      <c r="A754" s="323"/>
      <c r="B754" s="530"/>
      <c r="C754" s="247"/>
      <c r="D754" s="247" t="str">
        <f t="shared" si="325"/>
        <v/>
      </c>
      <c r="E754" s="320" t="str">
        <f t="shared" si="326"/>
        <v>&lt; Error</v>
      </c>
      <c r="F754" s="120">
        <f t="shared" si="308"/>
        <v>0</v>
      </c>
      <c r="G754" s="118">
        <f t="shared" si="309"/>
        <v>742</v>
      </c>
      <c r="H754" s="117"/>
      <c r="I754" s="292"/>
      <c r="J754" s="87"/>
      <c r="K754" s="294"/>
      <c r="L754" s="293"/>
      <c r="M754" s="40"/>
      <c r="N754" s="77"/>
      <c r="O754" s="295"/>
      <c r="P754" s="88"/>
      <c r="Q754" s="88"/>
      <c r="R754" s="104"/>
      <c r="S754" s="730"/>
      <c r="T754" s="88"/>
      <c r="U754" s="88"/>
      <c r="V754" s="88"/>
      <c r="W754" s="89"/>
      <c r="X754" s="87"/>
      <c r="Y754" s="77"/>
      <c r="Z754" s="90"/>
      <c r="AA754" s="96">
        <f t="shared" si="313"/>
        <v>742</v>
      </c>
      <c r="AB754" s="505">
        <f t="shared" si="327"/>
        <v>0</v>
      </c>
      <c r="AC754" s="500">
        <f t="shared" si="314"/>
        <v>0</v>
      </c>
      <c r="AD754" s="159">
        <f t="shared" si="310"/>
        <v>0</v>
      </c>
      <c r="AE754" s="8"/>
      <c r="AF754" s="870" t="str">
        <f t="shared" si="315"/>
        <v xml:space="preserve"> </v>
      </c>
      <c r="AG754" s="32">
        <f t="shared" si="316"/>
        <v>0</v>
      </c>
      <c r="AH754" s="32">
        <f t="shared" si="317"/>
        <v>0</v>
      </c>
      <c r="AR754" s="32">
        <f t="shared" si="318"/>
        <v>0</v>
      </c>
      <c r="AS754" s="32">
        <f t="shared" si="319"/>
        <v>0</v>
      </c>
      <c r="AT754" s="32">
        <f t="shared" si="320"/>
        <v>0</v>
      </c>
      <c r="AU754" s="32">
        <f t="shared" si="321"/>
        <v>0</v>
      </c>
      <c r="AX754" s="254">
        <f t="shared" si="322"/>
        <v>0</v>
      </c>
      <c r="AY754" s="254">
        <f t="shared" si="323"/>
        <v>0</v>
      </c>
      <c r="AZ754" s="32">
        <f t="shared" si="311"/>
        <v>0</v>
      </c>
      <c r="BB754" s="32">
        <f t="shared" si="328"/>
        <v>0</v>
      </c>
      <c r="BC754" s="341">
        <f t="shared" si="329"/>
        <v>0</v>
      </c>
      <c r="BD754" s="95">
        <f t="shared" si="324"/>
        <v>0</v>
      </c>
      <c r="BE754" s="95">
        <f t="shared" si="330"/>
        <v>0</v>
      </c>
      <c r="BF754" s="718">
        <f t="shared" si="312"/>
        <v>0</v>
      </c>
      <c r="BG754" s="79"/>
      <c r="BH754" s="9"/>
      <c r="BJ754" s="32">
        <f t="shared" si="331"/>
        <v>0</v>
      </c>
      <c r="BK754" s="32">
        <f t="shared" si="332"/>
        <v>1</v>
      </c>
      <c r="BL754" s="32">
        <f t="shared" si="333"/>
        <v>0</v>
      </c>
      <c r="BM754" s="32">
        <f t="shared" si="334"/>
        <v>0</v>
      </c>
      <c r="BN754" s="32">
        <f t="shared" si="335"/>
        <v>1</v>
      </c>
    </row>
    <row r="755" spans="1:66" x14ac:dyDescent="0.2">
      <c r="A755" s="323"/>
      <c r="B755" s="530"/>
      <c r="C755" s="247"/>
      <c r="D755" s="247" t="str">
        <f t="shared" si="325"/>
        <v/>
      </c>
      <c r="E755" s="320" t="str">
        <f t="shared" si="326"/>
        <v>&lt; Error</v>
      </c>
      <c r="F755" s="120">
        <f t="shared" si="308"/>
        <v>0</v>
      </c>
      <c r="G755" s="118">
        <f t="shared" si="309"/>
        <v>743</v>
      </c>
      <c r="H755" s="117"/>
      <c r="I755" s="292"/>
      <c r="J755" s="87"/>
      <c r="K755" s="294"/>
      <c r="L755" s="293"/>
      <c r="M755" s="40"/>
      <c r="N755" s="77"/>
      <c r="O755" s="295"/>
      <c r="P755" s="88"/>
      <c r="Q755" s="88"/>
      <c r="R755" s="104"/>
      <c r="S755" s="730"/>
      <c r="T755" s="88"/>
      <c r="U755" s="88"/>
      <c r="V755" s="88"/>
      <c r="W755" s="89"/>
      <c r="X755" s="87"/>
      <c r="Y755" s="77"/>
      <c r="Z755" s="90"/>
      <c r="AA755" s="96">
        <f t="shared" si="313"/>
        <v>743</v>
      </c>
      <c r="AB755" s="505">
        <f t="shared" si="327"/>
        <v>0</v>
      </c>
      <c r="AC755" s="500">
        <f t="shared" si="314"/>
        <v>0</v>
      </c>
      <c r="AD755" s="159">
        <f t="shared" si="310"/>
        <v>0</v>
      </c>
      <c r="AE755" s="8"/>
      <c r="AF755" s="870" t="str">
        <f t="shared" si="315"/>
        <v xml:space="preserve"> </v>
      </c>
      <c r="AG755" s="32">
        <f t="shared" si="316"/>
        <v>0</v>
      </c>
      <c r="AH755" s="32">
        <f t="shared" si="317"/>
        <v>0</v>
      </c>
      <c r="AR755" s="32">
        <f t="shared" si="318"/>
        <v>0</v>
      </c>
      <c r="AS755" s="32">
        <f t="shared" si="319"/>
        <v>0</v>
      </c>
      <c r="AT755" s="32">
        <f t="shared" si="320"/>
        <v>0</v>
      </c>
      <c r="AU755" s="32">
        <f t="shared" si="321"/>
        <v>0</v>
      </c>
      <c r="AX755" s="254">
        <f t="shared" si="322"/>
        <v>0</v>
      </c>
      <c r="AY755" s="254">
        <f t="shared" si="323"/>
        <v>0</v>
      </c>
      <c r="AZ755" s="32">
        <f t="shared" si="311"/>
        <v>0</v>
      </c>
      <c r="BB755" s="32">
        <f t="shared" si="328"/>
        <v>0</v>
      </c>
      <c r="BC755" s="341">
        <f t="shared" si="329"/>
        <v>0</v>
      </c>
      <c r="BD755" s="95">
        <f t="shared" si="324"/>
        <v>0</v>
      </c>
      <c r="BE755" s="95">
        <f t="shared" si="330"/>
        <v>0</v>
      </c>
      <c r="BF755" s="718">
        <f t="shared" si="312"/>
        <v>0</v>
      </c>
      <c r="BG755" s="79"/>
      <c r="BH755" s="9"/>
      <c r="BJ755" s="32">
        <f t="shared" si="331"/>
        <v>0</v>
      </c>
      <c r="BK755" s="32">
        <f t="shared" si="332"/>
        <v>1</v>
      </c>
      <c r="BL755" s="32">
        <f t="shared" si="333"/>
        <v>0</v>
      </c>
      <c r="BM755" s="32">
        <f t="shared" si="334"/>
        <v>0</v>
      </c>
      <c r="BN755" s="32">
        <f t="shared" si="335"/>
        <v>1</v>
      </c>
    </row>
    <row r="756" spans="1:66" x14ac:dyDescent="0.2">
      <c r="A756" s="323"/>
      <c r="B756" s="530"/>
      <c r="C756" s="247"/>
      <c r="D756" s="247" t="str">
        <f t="shared" si="325"/>
        <v/>
      </c>
      <c r="E756" s="320" t="str">
        <f t="shared" si="326"/>
        <v>&lt; Error</v>
      </c>
      <c r="F756" s="120">
        <f t="shared" si="308"/>
        <v>0</v>
      </c>
      <c r="G756" s="118">
        <f t="shared" si="309"/>
        <v>744</v>
      </c>
      <c r="H756" s="117"/>
      <c r="I756" s="292"/>
      <c r="J756" s="87"/>
      <c r="K756" s="294"/>
      <c r="L756" s="293"/>
      <c r="M756" s="40"/>
      <c r="N756" s="77"/>
      <c r="O756" s="295"/>
      <c r="P756" s="88"/>
      <c r="Q756" s="88"/>
      <c r="R756" s="104"/>
      <c r="S756" s="730"/>
      <c r="T756" s="88"/>
      <c r="U756" s="88"/>
      <c r="V756" s="88"/>
      <c r="W756" s="89"/>
      <c r="X756" s="87"/>
      <c r="Y756" s="77"/>
      <c r="Z756" s="90"/>
      <c r="AA756" s="96">
        <f t="shared" si="313"/>
        <v>744</v>
      </c>
      <c r="AB756" s="505">
        <f t="shared" si="327"/>
        <v>0</v>
      </c>
      <c r="AC756" s="500">
        <f t="shared" si="314"/>
        <v>0</v>
      </c>
      <c r="AD756" s="159">
        <f t="shared" si="310"/>
        <v>0</v>
      </c>
      <c r="AE756" s="8"/>
      <c r="AF756" s="870" t="str">
        <f t="shared" si="315"/>
        <v xml:space="preserve"> </v>
      </c>
      <c r="AG756" s="32">
        <f t="shared" si="316"/>
        <v>0</v>
      </c>
      <c r="AH756" s="32">
        <f t="shared" si="317"/>
        <v>0</v>
      </c>
      <c r="AR756" s="32">
        <f t="shared" si="318"/>
        <v>0</v>
      </c>
      <c r="AS756" s="32">
        <f t="shared" si="319"/>
        <v>0</v>
      </c>
      <c r="AT756" s="32">
        <f t="shared" si="320"/>
        <v>0</v>
      </c>
      <c r="AU756" s="32">
        <f t="shared" si="321"/>
        <v>0</v>
      </c>
      <c r="AX756" s="254">
        <f t="shared" si="322"/>
        <v>0</v>
      </c>
      <c r="AY756" s="254">
        <f t="shared" si="323"/>
        <v>0</v>
      </c>
      <c r="AZ756" s="32">
        <f t="shared" si="311"/>
        <v>0</v>
      </c>
      <c r="BB756" s="32">
        <f t="shared" si="328"/>
        <v>0</v>
      </c>
      <c r="BC756" s="341">
        <f t="shared" si="329"/>
        <v>0</v>
      </c>
      <c r="BD756" s="95">
        <f t="shared" si="324"/>
        <v>0</v>
      </c>
      <c r="BE756" s="95">
        <f t="shared" si="330"/>
        <v>0</v>
      </c>
      <c r="BF756" s="718">
        <f t="shared" si="312"/>
        <v>0</v>
      </c>
      <c r="BG756" s="79"/>
      <c r="BH756" s="9"/>
      <c r="BJ756" s="32">
        <f t="shared" si="331"/>
        <v>0</v>
      </c>
      <c r="BK756" s="32">
        <f t="shared" si="332"/>
        <v>1</v>
      </c>
      <c r="BL756" s="32">
        <f t="shared" si="333"/>
        <v>0</v>
      </c>
      <c r="BM756" s="32">
        <f t="shared" si="334"/>
        <v>0</v>
      </c>
      <c r="BN756" s="32">
        <f t="shared" si="335"/>
        <v>1</v>
      </c>
    </row>
    <row r="757" spans="1:66" x14ac:dyDescent="0.2">
      <c r="A757" s="323"/>
      <c r="B757" s="530"/>
      <c r="C757" s="247"/>
      <c r="D757" s="247" t="str">
        <f t="shared" si="325"/>
        <v/>
      </c>
      <c r="E757" s="320" t="str">
        <f t="shared" si="326"/>
        <v>&lt; Error</v>
      </c>
      <c r="F757" s="120">
        <f t="shared" si="308"/>
        <v>0</v>
      </c>
      <c r="G757" s="118">
        <f t="shared" si="309"/>
        <v>745</v>
      </c>
      <c r="H757" s="117"/>
      <c r="I757" s="292"/>
      <c r="J757" s="87"/>
      <c r="K757" s="294"/>
      <c r="L757" s="293"/>
      <c r="M757" s="40"/>
      <c r="N757" s="77"/>
      <c r="O757" s="295"/>
      <c r="P757" s="88"/>
      <c r="Q757" s="88"/>
      <c r="R757" s="104"/>
      <c r="S757" s="730"/>
      <c r="T757" s="88"/>
      <c r="U757" s="88"/>
      <c r="V757" s="88"/>
      <c r="W757" s="89"/>
      <c r="X757" s="87"/>
      <c r="Y757" s="77"/>
      <c r="Z757" s="90"/>
      <c r="AA757" s="96">
        <f t="shared" si="313"/>
        <v>745</v>
      </c>
      <c r="AB757" s="505">
        <f t="shared" si="327"/>
        <v>0</v>
      </c>
      <c r="AC757" s="500">
        <f t="shared" si="314"/>
        <v>0</v>
      </c>
      <c r="AD757" s="159">
        <f t="shared" si="310"/>
        <v>0</v>
      </c>
      <c r="AE757" s="8"/>
      <c r="AF757" s="870" t="str">
        <f t="shared" si="315"/>
        <v xml:space="preserve"> </v>
      </c>
      <c r="AG757" s="32">
        <f t="shared" si="316"/>
        <v>0</v>
      </c>
      <c r="AH757" s="32">
        <f t="shared" si="317"/>
        <v>0</v>
      </c>
      <c r="AR757" s="32">
        <f t="shared" si="318"/>
        <v>0</v>
      </c>
      <c r="AS757" s="32">
        <f t="shared" si="319"/>
        <v>0</v>
      </c>
      <c r="AT757" s="32">
        <f t="shared" si="320"/>
        <v>0</v>
      </c>
      <c r="AU757" s="32">
        <f t="shared" si="321"/>
        <v>0</v>
      </c>
      <c r="AX757" s="254">
        <f t="shared" si="322"/>
        <v>0</v>
      </c>
      <c r="AY757" s="254">
        <f t="shared" si="323"/>
        <v>0</v>
      </c>
      <c r="AZ757" s="32">
        <f t="shared" si="311"/>
        <v>0</v>
      </c>
      <c r="BB757" s="32">
        <f t="shared" si="328"/>
        <v>0</v>
      </c>
      <c r="BC757" s="341">
        <f t="shared" si="329"/>
        <v>0</v>
      </c>
      <c r="BD757" s="95">
        <f t="shared" si="324"/>
        <v>0</v>
      </c>
      <c r="BE757" s="95">
        <f t="shared" si="330"/>
        <v>0</v>
      </c>
      <c r="BF757" s="718">
        <f t="shared" si="312"/>
        <v>0</v>
      </c>
      <c r="BG757" s="79"/>
      <c r="BH757" s="9"/>
      <c r="BJ757" s="32">
        <f t="shared" si="331"/>
        <v>0</v>
      </c>
      <c r="BK757" s="32">
        <f t="shared" si="332"/>
        <v>1</v>
      </c>
      <c r="BL757" s="32">
        <f t="shared" si="333"/>
        <v>0</v>
      </c>
      <c r="BM757" s="32">
        <f t="shared" si="334"/>
        <v>0</v>
      </c>
      <c r="BN757" s="32">
        <f t="shared" si="335"/>
        <v>1</v>
      </c>
    </row>
    <row r="758" spans="1:66" x14ac:dyDescent="0.2">
      <c r="A758" s="323"/>
      <c r="B758" s="530"/>
      <c r="C758" s="247"/>
      <c r="D758" s="247" t="str">
        <f t="shared" si="325"/>
        <v/>
      </c>
      <c r="E758" s="320" t="str">
        <f t="shared" si="326"/>
        <v>&lt; Error</v>
      </c>
      <c r="F758" s="120">
        <f t="shared" si="308"/>
        <v>0</v>
      </c>
      <c r="G758" s="118">
        <f t="shared" si="309"/>
        <v>746</v>
      </c>
      <c r="H758" s="117"/>
      <c r="I758" s="292"/>
      <c r="J758" s="87"/>
      <c r="K758" s="294"/>
      <c r="L758" s="293"/>
      <c r="M758" s="40"/>
      <c r="N758" s="77"/>
      <c r="O758" s="295"/>
      <c r="P758" s="88"/>
      <c r="Q758" s="88"/>
      <c r="R758" s="104"/>
      <c r="S758" s="730"/>
      <c r="T758" s="88"/>
      <c r="U758" s="88"/>
      <c r="V758" s="88"/>
      <c r="W758" s="89"/>
      <c r="X758" s="87"/>
      <c r="Y758" s="77"/>
      <c r="Z758" s="90"/>
      <c r="AA758" s="96">
        <f t="shared" si="313"/>
        <v>746</v>
      </c>
      <c r="AB758" s="505">
        <f t="shared" si="327"/>
        <v>0</v>
      </c>
      <c r="AC758" s="500">
        <f t="shared" si="314"/>
        <v>0</v>
      </c>
      <c r="AD758" s="159">
        <f t="shared" si="310"/>
        <v>0</v>
      </c>
      <c r="AE758" s="8"/>
      <c r="AF758" s="870" t="str">
        <f t="shared" si="315"/>
        <v xml:space="preserve"> </v>
      </c>
      <c r="AG758" s="32">
        <f t="shared" si="316"/>
        <v>0</v>
      </c>
      <c r="AH758" s="32">
        <f t="shared" si="317"/>
        <v>0</v>
      </c>
      <c r="AR758" s="32">
        <f t="shared" si="318"/>
        <v>0</v>
      </c>
      <c r="AS758" s="32">
        <f t="shared" si="319"/>
        <v>0</v>
      </c>
      <c r="AT758" s="32">
        <f t="shared" si="320"/>
        <v>0</v>
      </c>
      <c r="AU758" s="32">
        <f t="shared" si="321"/>
        <v>0</v>
      </c>
      <c r="AX758" s="254">
        <f t="shared" si="322"/>
        <v>0</v>
      </c>
      <c r="AY758" s="254">
        <f t="shared" si="323"/>
        <v>0</v>
      </c>
      <c r="AZ758" s="32">
        <f t="shared" si="311"/>
        <v>0</v>
      </c>
      <c r="BB758" s="32">
        <f t="shared" si="328"/>
        <v>0</v>
      </c>
      <c r="BC758" s="341">
        <f t="shared" si="329"/>
        <v>0</v>
      </c>
      <c r="BD758" s="95">
        <f t="shared" si="324"/>
        <v>0</v>
      </c>
      <c r="BE758" s="95">
        <f t="shared" si="330"/>
        <v>0</v>
      </c>
      <c r="BF758" s="718">
        <f t="shared" si="312"/>
        <v>0</v>
      </c>
      <c r="BG758" s="79"/>
      <c r="BH758" s="9"/>
      <c r="BJ758" s="32">
        <f t="shared" si="331"/>
        <v>0</v>
      </c>
      <c r="BK758" s="32">
        <f t="shared" si="332"/>
        <v>1</v>
      </c>
      <c r="BL758" s="32">
        <f t="shared" si="333"/>
        <v>0</v>
      </c>
      <c r="BM758" s="32">
        <f t="shared" si="334"/>
        <v>0</v>
      </c>
      <c r="BN758" s="32">
        <f t="shared" si="335"/>
        <v>1</v>
      </c>
    </row>
    <row r="759" spans="1:66" x14ac:dyDescent="0.2">
      <c r="A759" s="323"/>
      <c r="B759" s="530"/>
      <c r="C759" s="247"/>
      <c r="D759" s="247" t="str">
        <f t="shared" si="325"/>
        <v/>
      </c>
      <c r="E759" s="320" t="str">
        <f t="shared" si="326"/>
        <v>&lt; Error</v>
      </c>
      <c r="F759" s="120">
        <f t="shared" si="308"/>
        <v>0</v>
      </c>
      <c r="G759" s="118">
        <f t="shared" si="309"/>
        <v>747</v>
      </c>
      <c r="H759" s="117"/>
      <c r="I759" s="292"/>
      <c r="J759" s="87"/>
      <c r="K759" s="294"/>
      <c r="L759" s="293"/>
      <c r="M759" s="40"/>
      <c r="N759" s="77"/>
      <c r="O759" s="295"/>
      <c r="P759" s="88"/>
      <c r="Q759" s="88"/>
      <c r="R759" s="104"/>
      <c r="S759" s="730"/>
      <c r="T759" s="88"/>
      <c r="U759" s="88"/>
      <c r="V759" s="88"/>
      <c r="W759" s="89"/>
      <c r="X759" s="87"/>
      <c r="Y759" s="77"/>
      <c r="Z759" s="90"/>
      <c r="AA759" s="96">
        <f t="shared" si="313"/>
        <v>747</v>
      </c>
      <c r="AB759" s="505">
        <f t="shared" si="327"/>
        <v>0</v>
      </c>
      <c r="AC759" s="500">
        <f t="shared" si="314"/>
        <v>0</v>
      </c>
      <c r="AD759" s="159">
        <f t="shared" si="310"/>
        <v>0</v>
      </c>
      <c r="AE759" s="8"/>
      <c r="AF759" s="870" t="str">
        <f t="shared" si="315"/>
        <v xml:space="preserve"> </v>
      </c>
      <c r="AG759" s="32">
        <f t="shared" si="316"/>
        <v>0</v>
      </c>
      <c r="AH759" s="32">
        <f t="shared" si="317"/>
        <v>0</v>
      </c>
      <c r="AR759" s="32">
        <f t="shared" si="318"/>
        <v>0</v>
      </c>
      <c r="AS759" s="32">
        <f t="shared" si="319"/>
        <v>0</v>
      </c>
      <c r="AT759" s="32">
        <f t="shared" si="320"/>
        <v>0</v>
      </c>
      <c r="AU759" s="32">
        <f t="shared" si="321"/>
        <v>0</v>
      </c>
      <c r="AX759" s="254">
        <f t="shared" si="322"/>
        <v>0</v>
      </c>
      <c r="AY759" s="254">
        <f t="shared" si="323"/>
        <v>0</v>
      </c>
      <c r="AZ759" s="32">
        <f t="shared" si="311"/>
        <v>0</v>
      </c>
      <c r="BB759" s="32">
        <f t="shared" si="328"/>
        <v>0</v>
      </c>
      <c r="BC759" s="341">
        <f t="shared" si="329"/>
        <v>0</v>
      </c>
      <c r="BD759" s="95">
        <f t="shared" si="324"/>
        <v>0</v>
      </c>
      <c r="BE759" s="95">
        <f t="shared" si="330"/>
        <v>0</v>
      </c>
      <c r="BF759" s="718">
        <f t="shared" si="312"/>
        <v>0</v>
      </c>
      <c r="BG759" s="79"/>
      <c r="BH759" s="9"/>
      <c r="BJ759" s="32">
        <f t="shared" si="331"/>
        <v>0</v>
      </c>
      <c r="BK759" s="32">
        <f t="shared" si="332"/>
        <v>1</v>
      </c>
      <c r="BL759" s="32">
        <f t="shared" si="333"/>
        <v>0</v>
      </c>
      <c r="BM759" s="32">
        <f t="shared" si="334"/>
        <v>0</v>
      </c>
      <c r="BN759" s="32">
        <f t="shared" si="335"/>
        <v>1</v>
      </c>
    </row>
    <row r="760" spans="1:66" x14ac:dyDescent="0.2">
      <c r="A760" s="323"/>
      <c r="B760" s="530"/>
      <c r="C760" s="247"/>
      <c r="D760" s="247" t="str">
        <f t="shared" si="325"/>
        <v/>
      </c>
      <c r="E760" s="320" t="str">
        <f t="shared" si="326"/>
        <v>&lt; Error</v>
      </c>
      <c r="F760" s="120">
        <f t="shared" si="308"/>
        <v>0</v>
      </c>
      <c r="G760" s="118">
        <f t="shared" si="309"/>
        <v>748</v>
      </c>
      <c r="H760" s="117"/>
      <c r="I760" s="292"/>
      <c r="J760" s="87"/>
      <c r="K760" s="294"/>
      <c r="L760" s="293"/>
      <c r="M760" s="40"/>
      <c r="N760" s="77"/>
      <c r="O760" s="295"/>
      <c r="P760" s="88"/>
      <c r="Q760" s="88"/>
      <c r="R760" s="104"/>
      <c r="S760" s="730"/>
      <c r="T760" s="88"/>
      <c r="U760" s="88"/>
      <c r="V760" s="88"/>
      <c r="W760" s="89"/>
      <c r="X760" s="87"/>
      <c r="Y760" s="77"/>
      <c r="Z760" s="90"/>
      <c r="AA760" s="96">
        <f t="shared" si="313"/>
        <v>748</v>
      </c>
      <c r="AB760" s="505">
        <f t="shared" si="327"/>
        <v>0</v>
      </c>
      <c r="AC760" s="500">
        <f t="shared" si="314"/>
        <v>0</v>
      </c>
      <c r="AD760" s="159">
        <f t="shared" si="310"/>
        <v>0</v>
      </c>
      <c r="AE760" s="8"/>
      <c r="AF760" s="870" t="str">
        <f t="shared" si="315"/>
        <v xml:space="preserve"> </v>
      </c>
      <c r="AG760" s="32">
        <f t="shared" si="316"/>
        <v>0</v>
      </c>
      <c r="AH760" s="32">
        <f t="shared" si="317"/>
        <v>0</v>
      </c>
      <c r="AR760" s="32">
        <f t="shared" si="318"/>
        <v>0</v>
      </c>
      <c r="AS760" s="32">
        <f t="shared" si="319"/>
        <v>0</v>
      </c>
      <c r="AT760" s="32">
        <f t="shared" si="320"/>
        <v>0</v>
      </c>
      <c r="AU760" s="32">
        <f t="shared" si="321"/>
        <v>0</v>
      </c>
      <c r="AX760" s="254">
        <f t="shared" si="322"/>
        <v>0</v>
      </c>
      <c r="AY760" s="254">
        <f t="shared" si="323"/>
        <v>0</v>
      </c>
      <c r="AZ760" s="32">
        <f t="shared" si="311"/>
        <v>0</v>
      </c>
      <c r="BB760" s="32">
        <f t="shared" si="328"/>
        <v>0</v>
      </c>
      <c r="BC760" s="341">
        <f t="shared" si="329"/>
        <v>0</v>
      </c>
      <c r="BD760" s="95">
        <f t="shared" si="324"/>
        <v>0</v>
      </c>
      <c r="BE760" s="95">
        <f t="shared" si="330"/>
        <v>0</v>
      </c>
      <c r="BF760" s="718">
        <f t="shared" si="312"/>
        <v>0</v>
      </c>
      <c r="BG760" s="79"/>
      <c r="BH760" s="9"/>
      <c r="BJ760" s="32">
        <f t="shared" si="331"/>
        <v>0</v>
      </c>
      <c r="BK760" s="32">
        <f t="shared" si="332"/>
        <v>1</v>
      </c>
      <c r="BL760" s="32">
        <f t="shared" si="333"/>
        <v>0</v>
      </c>
      <c r="BM760" s="32">
        <f t="shared" si="334"/>
        <v>0</v>
      </c>
      <c r="BN760" s="32">
        <f t="shared" si="335"/>
        <v>1</v>
      </c>
    </row>
    <row r="761" spans="1:66" x14ac:dyDescent="0.2">
      <c r="A761" s="323"/>
      <c r="B761" s="530"/>
      <c r="C761" s="247"/>
      <c r="D761" s="247" t="str">
        <f t="shared" si="325"/>
        <v/>
      </c>
      <c r="E761" s="320" t="str">
        <f t="shared" si="326"/>
        <v>&lt; Error</v>
      </c>
      <c r="F761" s="120">
        <f t="shared" si="308"/>
        <v>0</v>
      </c>
      <c r="G761" s="118">
        <f t="shared" si="309"/>
        <v>749</v>
      </c>
      <c r="H761" s="117"/>
      <c r="I761" s="292"/>
      <c r="J761" s="87"/>
      <c r="K761" s="294"/>
      <c r="L761" s="293"/>
      <c r="M761" s="40"/>
      <c r="N761" s="77"/>
      <c r="O761" s="295"/>
      <c r="P761" s="88"/>
      <c r="Q761" s="88"/>
      <c r="R761" s="104"/>
      <c r="S761" s="730"/>
      <c r="T761" s="88"/>
      <c r="U761" s="88"/>
      <c r="V761" s="88"/>
      <c r="W761" s="89"/>
      <c r="X761" s="87"/>
      <c r="Y761" s="77"/>
      <c r="Z761" s="90"/>
      <c r="AA761" s="96">
        <f t="shared" si="313"/>
        <v>749</v>
      </c>
      <c r="AB761" s="505">
        <f t="shared" si="327"/>
        <v>0</v>
      </c>
      <c r="AC761" s="500">
        <f t="shared" si="314"/>
        <v>0</v>
      </c>
      <c r="AD761" s="159">
        <f t="shared" si="310"/>
        <v>0</v>
      </c>
      <c r="AE761" s="8"/>
      <c r="AF761" s="870" t="str">
        <f t="shared" si="315"/>
        <v xml:space="preserve"> </v>
      </c>
      <c r="AG761" s="32">
        <f t="shared" si="316"/>
        <v>0</v>
      </c>
      <c r="AH761" s="32">
        <f t="shared" si="317"/>
        <v>0</v>
      </c>
      <c r="AR761" s="32">
        <f t="shared" si="318"/>
        <v>0</v>
      </c>
      <c r="AS761" s="32">
        <f t="shared" si="319"/>
        <v>0</v>
      </c>
      <c r="AT761" s="32">
        <f t="shared" si="320"/>
        <v>0</v>
      </c>
      <c r="AU761" s="32">
        <f t="shared" si="321"/>
        <v>0</v>
      </c>
      <c r="AX761" s="254">
        <f t="shared" si="322"/>
        <v>0</v>
      </c>
      <c r="AY761" s="254">
        <f t="shared" si="323"/>
        <v>0</v>
      </c>
      <c r="AZ761" s="32">
        <f t="shared" si="311"/>
        <v>0</v>
      </c>
      <c r="BB761" s="32">
        <f t="shared" si="328"/>
        <v>0</v>
      </c>
      <c r="BC761" s="341">
        <f t="shared" si="329"/>
        <v>0</v>
      </c>
      <c r="BD761" s="95">
        <f t="shared" si="324"/>
        <v>0</v>
      </c>
      <c r="BE761" s="95">
        <f t="shared" si="330"/>
        <v>0</v>
      </c>
      <c r="BF761" s="718">
        <f t="shared" si="312"/>
        <v>0</v>
      </c>
      <c r="BG761" s="79"/>
      <c r="BH761" s="9"/>
      <c r="BJ761" s="32">
        <f t="shared" si="331"/>
        <v>0</v>
      </c>
      <c r="BK761" s="32">
        <f t="shared" si="332"/>
        <v>1</v>
      </c>
      <c r="BL761" s="32">
        <f t="shared" si="333"/>
        <v>0</v>
      </c>
      <c r="BM761" s="32">
        <f t="shared" si="334"/>
        <v>0</v>
      </c>
      <c r="BN761" s="32">
        <f t="shared" si="335"/>
        <v>1</v>
      </c>
    </row>
    <row r="762" spans="1:66" x14ac:dyDescent="0.2">
      <c r="A762" s="323"/>
      <c r="B762" s="530"/>
      <c r="C762" s="247"/>
      <c r="D762" s="247" t="str">
        <f t="shared" si="325"/>
        <v/>
      </c>
      <c r="E762" s="320" t="str">
        <f t="shared" si="326"/>
        <v>&lt; Error</v>
      </c>
      <c r="F762" s="120">
        <f t="shared" si="308"/>
        <v>0</v>
      </c>
      <c r="G762" s="118">
        <f t="shared" si="309"/>
        <v>750</v>
      </c>
      <c r="H762" s="117"/>
      <c r="I762" s="292"/>
      <c r="J762" s="87"/>
      <c r="K762" s="294"/>
      <c r="L762" s="293"/>
      <c r="M762" s="40"/>
      <c r="N762" s="77"/>
      <c r="O762" s="295"/>
      <c r="P762" s="88"/>
      <c r="Q762" s="88"/>
      <c r="R762" s="104"/>
      <c r="S762" s="730"/>
      <c r="T762" s="88"/>
      <c r="U762" s="88"/>
      <c r="V762" s="88"/>
      <c r="W762" s="89"/>
      <c r="X762" s="87"/>
      <c r="Y762" s="77"/>
      <c r="Z762" s="90"/>
      <c r="AA762" s="96">
        <f t="shared" si="313"/>
        <v>750</v>
      </c>
      <c r="AB762" s="505">
        <f t="shared" si="327"/>
        <v>0</v>
      </c>
      <c r="AC762" s="500">
        <f t="shared" si="314"/>
        <v>0</v>
      </c>
      <c r="AD762" s="159">
        <f t="shared" si="310"/>
        <v>0</v>
      </c>
      <c r="AE762" s="8"/>
      <c r="AF762" s="870" t="str">
        <f t="shared" si="315"/>
        <v xml:space="preserve"> </v>
      </c>
      <c r="AG762" s="32">
        <f t="shared" si="316"/>
        <v>0</v>
      </c>
      <c r="AH762" s="32">
        <f t="shared" si="317"/>
        <v>0</v>
      </c>
      <c r="AR762" s="32">
        <f t="shared" si="318"/>
        <v>0</v>
      </c>
      <c r="AS762" s="32">
        <f t="shared" si="319"/>
        <v>0</v>
      </c>
      <c r="AT762" s="32">
        <f t="shared" si="320"/>
        <v>0</v>
      </c>
      <c r="AU762" s="32">
        <f t="shared" si="321"/>
        <v>0</v>
      </c>
      <c r="AX762" s="254">
        <f t="shared" si="322"/>
        <v>0</v>
      </c>
      <c r="AY762" s="254">
        <f t="shared" si="323"/>
        <v>0</v>
      </c>
      <c r="AZ762" s="32">
        <f t="shared" si="311"/>
        <v>0</v>
      </c>
      <c r="BB762" s="32">
        <f t="shared" si="328"/>
        <v>0</v>
      </c>
      <c r="BC762" s="341">
        <f t="shared" si="329"/>
        <v>0</v>
      </c>
      <c r="BD762" s="95">
        <f t="shared" si="324"/>
        <v>0</v>
      </c>
      <c r="BE762" s="95">
        <f t="shared" si="330"/>
        <v>0</v>
      </c>
      <c r="BF762" s="718">
        <f t="shared" si="312"/>
        <v>0</v>
      </c>
      <c r="BG762" s="79"/>
      <c r="BH762" s="9"/>
      <c r="BJ762" s="32">
        <f t="shared" si="331"/>
        <v>0</v>
      </c>
      <c r="BK762" s="32">
        <f t="shared" si="332"/>
        <v>1</v>
      </c>
      <c r="BL762" s="32">
        <f t="shared" si="333"/>
        <v>0</v>
      </c>
      <c r="BM762" s="32">
        <f t="shared" si="334"/>
        <v>0</v>
      </c>
      <c r="BN762" s="32">
        <f t="shared" si="335"/>
        <v>1</v>
      </c>
    </row>
    <row r="763" spans="1:66" x14ac:dyDescent="0.2">
      <c r="A763" s="323"/>
      <c r="B763" s="530"/>
      <c r="C763" s="247"/>
      <c r="D763" s="247" t="str">
        <f t="shared" si="325"/>
        <v/>
      </c>
      <c r="E763" s="320" t="str">
        <f t="shared" si="326"/>
        <v>&lt; Error</v>
      </c>
      <c r="F763" s="120">
        <f t="shared" si="308"/>
        <v>0</v>
      </c>
      <c r="G763" s="118">
        <f t="shared" si="309"/>
        <v>751</v>
      </c>
      <c r="H763" s="117"/>
      <c r="I763" s="292"/>
      <c r="J763" s="87"/>
      <c r="K763" s="294"/>
      <c r="L763" s="293"/>
      <c r="M763" s="40"/>
      <c r="N763" s="77"/>
      <c r="O763" s="295"/>
      <c r="P763" s="88"/>
      <c r="Q763" s="88"/>
      <c r="R763" s="104"/>
      <c r="S763" s="730"/>
      <c r="T763" s="88"/>
      <c r="U763" s="88"/>
      <c r="V763" s="88"/>
      <c r="W763" s="89"/>
      <c r="X763" s="87"/>
      <c r="Y763" s="77"/>
      <c r="Z763" s="90"/>
      <c r="AA763" s="96">
        <f t="shared" si="313"/>
        <v>751</v>
      </c>
      <c r="AB763" s="505">
        <f t="shared" si="327"/>
        <v>0</v>
      </c>
      <c r="AC763" s="500">
        <f t="shared" si="314"/>
        <v>0</v>
      </c>
      <c r="AD763" s="159">
        <f t="shared" si="310"/>
        <v>0</v>
      </c>
      <c r="AE763" s="8"/>
      <c r="AF763" s="870" t="str">
        <f t="shared" si="315"/>
        <v xml:space="preserve"> </v>
      </c>
      <c r="AG763" s="32">
        <f t="shared" si="316"/>
        <v>0</v>
      </c>
      <c r="AH763" s="32">
        <f t="shared" si="317"/>
        <v>0</v>
      </c>
      <c r="AR763" s="32">
        <f t="shared" si="318"/>
        <v>0</v>
      </c>
      <c r="AS763" s="32">
        <f t="shared" si="319"/>
        <v>0</v>
      </c>
      <c r="AT763" s="32">
        <f t="shared" si="320"/>
        <v>0</v>
      </c>
      <c r="AU763" s="32">
        <f t="shared" si="321"/>
        <v>0</v>
      </c>
      <c r="AX763" s="254">
        <f t="shared" si="322"/>
        <v>0</v>
      </c>
      <c r="AY763" s="254">
        <f t="shared" si="323"/>
        <v>0</v>
      </c>
      <c r="AZ763" s="32">
        <f t="shared" si="311"/>
        <v>0</v>
      </c>
      <c r="BB763" s="32">
        <f t="shared" si="328"/>
        <v>0</v>
      </c>
      <c r="BC763" s="341">
        <f t="shared" si="329"/>
        <v>0</v>
      </c>
      <c r="BD763" s="95">
        <f t="shared" si="324"/>
        <v>0</v>
      </c>
      <c r="BE763" s="95">
        <f t="shared" si="330"/>
        <v>0</v>
      </c>
      <c r="BF763" s="718">
        <f t="shared" si="312"/>
        <v>0</v>
      </c>
      <c r="BG763" s="79"/>
      <c r="BH763" s="9"/>
      <c r="BJ763" s="32">
        <f t="shared" si="331"/>
        <v>0</v>
      </c>
      <c r="BK763" s="32">
        <f t="shared" si="332"/>
        <v>1</v>
      </c>
      <c r="BL763" s="32">
        <f t="shared" si="333"/>
        <v>0</v>
      </c>
      <c r="BM763" s="32">
        <f t="shared" si="334"/>
        <v>0</v>
      </c>
      <c r="BN763" s="32">
        <f t="shared" si="335"/>
        <v>1</v>
      </c>
    </row>
    <row r="764" spans="1:66" x14ac:dyDescent="0.2">
      <c r="A764" s="323"/>
      <c r="B764" s="530"/>
      <c r="C764" s="247"/>
      <c r="D764" s="247" t="str">
        <f t="shared" si="325"/>
        <v/>
      </c>
      <c r="E764" s="320" t="str">
        <f t="shared" si="326"/>
        <v>&lt; Error</v>
      </c>
      <c r="F764" s="120">
        <f t="shared" si="308"/>
        <v>0</v>
      </c>
      <c r="G764" s="118">
        <f t="shared" si="309"/>
        <v>752</v>
      </c>
      <c r="H764" s="117"/>
      <c r="I764" s="292"/>
      <c r="J764" s="87"/>
      <c r="K764" s="294"/>
      <c r="L764" s="293"/>
      <c r="M764" s="40"/>
      <c r="N764" s="77"/>
      <c r="O764" s="295"/>
      <c r="P764" s="88"/>
      <c r="Q764" s="88"/>
      <c r="R764" s="104"/>
      <c r="S764" s="730"/>
      <c r="T764" s="88"/>
      <c r="U764" s="88"/>
      <c r="V764" s="88"/>
      <c r="W764" s="89"/>
      <c r="X764" s="87"/>
      <c r="Y764" s="77"/>
      <c r="Z764" s="90"/>
      <c r="AA764" s="96">
        <f t="shared" si="313"/>
        <v>752</v>
      </c>
      <c r="AB764" s="505">
        <f t="shared" si="327"/>
        <v>0</v>
      </c>
      <c r="AC764" s="500">
        <f t="shared" si="314"/>
        <v>0</v>
      </c>
      <c r="AD764" s="159">
        <f t="shared" si="310"/>
        <v>0</v>
      </c>
      <c r="AE764" s="8"/>
      <c r="AF764" s="870" t="str">
        <f t="shared" si="315"/>
        <v xml:space="preserve"> </v>
      </c>
      <c r="AG764" s="32">
        <f t="shared" si="316"/>
        <v>0</v>
      </c>
      <c r="AH764" s="32">
        <f t="shared" si="317"/>
        <v>0</v>
      </c>
      <c r="AR764" s="32">
        <f t="shared" si="318"/>
        <v>0</v>
      </c>
      <c r="AS764" s="32">
        <f t="shared" si="319"/>
        <v>0</v>
      </c>
      <c r="AT764" s="32">
        <f t="shared" si="320"/>
        <v>0</v>
      </c>
      <c r="AU764" s="32">
        <f t="shared" si="321"/>
        <v>0</v>
      </c>
      <c r="AX764" s="254">
        <f t="shared" si="322"/>
        <v>0</v>
      </c>
      <c r="AY764" s="254">
        <f t="shared" si="323"/>
        <v>0</v>
      </c>
      <c r="AZ764" s="32">
        <f t="shared" si="311"/>
        <v>0</v>
      </c>
      <c r="BB764" s="32">
        <f t="shared" si="328"/>
        <v>0</v>
      </c>
      <c r="BC764" s="341">
        <f t="shared" si="329"/>
        <v>0</v>
      </c>
      <c r="BD764" s="95">
        <f t="shared" si="324"/>
        <v>0</v>
      </c>
      <c r="BE764" s="95">
        <f t="shared" si="330"/>
        <v>0</v>
      </c>
      <c r="BF764" s="718">
        <f t="shared" si="312"/>
        <v>0</v>
      </c>
      <c r="BG764" s="79"/>
      <c r="BH764" s="9"/>
      <c r="BJ764" s="32">
        <f t="shared" si="331"/>
        <v>0</v>
      </c>
      <c r="BK764" s="32">
        <f t="shared" si="332"/>
        <v>1</v>
      </c>
      <c r="BL764" s="32">
        <f t="shared" si="333"/>
        <v>0</v>
      </c>
      <c r="BM764" s="32">
        <f t="shared" si="334"/>
        <v>0</v>
      </c>
      <c r="BN764" s="32">
        <f t="shared" si="335"/>
        <v>1</v>
      </c>
    </row>
    <row r="765" spans="1:66" x14ac:dyDescent="0.2">
      <c r="A765" s="323"/>
      <c r="B765" s="530"/>
      <c r="C765" s="247"/>
      <c r="D765" s="247" t="str">
        <f t="shared" si="325"/>
        <v/>
      </c>
      <c r="E765" s="320" t="str">
        <f t="shared" si="326"/>
        <v>&lt; Error</v>
      </c>
      <c r="F765" s="120">
        <f t="shared" si="308"/>
        <v>0</v>
      </c>
      <c r="G765" s="118">
        <f t="shared" si="309"/>
        <v>753</v>
      </c>
      <c r="H765" s="117"/>
      <c r="I765" s="292"/>
      <c r="J765" s="87"/>
      <c r="K765" s="294"/>
      <c r="L765" s="293"/>
      <c r="M765" s="40"/>
      <c r="N765" s="77"/>
      <c r="O765" s="295"/>
      <c r="P765" s="88"/>
      <c r="Q765" s="88"/>
      <c r="R765" s="104"/>
      <c r="S765" s="730"/>
      <c r="T765" s="88"/>
      <c r="U765" s="88"/>
      <c r="V765" s="88"/>
      <c r="W765" s="89"/>
      <c r="X765" s="87"/>
      <c r="Y765" s="77"/>
      <c r="Z765" s="90"/>
      <c r="AA765" s="96">
        <f t="shared" si="313"/>
        <v>753</v>
      </c>
      <c r="AB765" s="505">
        <f t="shared" si="327"/>
        <v>0</v>
      </c>
      <c r="AC765" s="500">
        <f t="shared" si="314"/>
        <v>0</v>
      </c>
      <c r="AD765" s="159">
        <f t="shared" si="310"/>
        <v>0</v>
      </c>
      <c r="AE765" s="8"/>
      <c r="AF765" s="870" t="str">
        <f t="shared" si="315"/>
        <v xml:space="preserve"> </v>
      </c>
      <c r="AG765" s="32">
        <f t="shared" si="316"/>
        <v>0</v>
      </c>
      <c r="AH765" s="32">
        <f t="shared" si="317"/>
        <v>0</v>
      </c>
      <c r="AR765" s="32">
        <f t="shared" si="318"/>
        <v>0</v>
      </c>
      <c r="AS765" s="32">
        <f t="shared" si="319"/>
        <v>0</v>
      </c>
      <c r="AT765" s="32">
        <f t="shared" si="320"/>
        <v>0</v>
      </c>
      <c r="AU765" s="32">
        <f t="shared" si="321"/>
        <v>0</v>
      </c>
      <c r="AX765" s="254">
        <f t="shared" si="322"/>
        <v>0</v>
      </c>
      <c r="AY765" s="254">
        <f t="shared" si="323"/>
        <v>0</v>
      </c>
      <c r="AZ765" s="32">
        <f t="shared" si="311"/>
        <v>0</v>
      </c>
      <c r="BB765" s="32">
        <f t="shared" si="328"/>
        <v>0</v>
      </c>
      <c r="BC765" s="341">
        <f t="shared" si="329"/>
        <v>0</v>
      </c>
      <c r="BD765" s="95">
        <f t="shared" si="324"/>
        <v>0</v>
      </c>
      <c r="BE765" s="95">
        <f t="shared" si="330"/>
        <v>0</v>
      </c>
      <c r="BF765" s="718">
        <f t="shared" si="312"/>
        <v>0</v>
      </c>
      <c r="BG765" s="79"/>
      <c r="BH765" s="9"/>
      <c r="BJ765" s="32">
        <f t="shared" si="331"/>
        <v>0</v>
      </c>
      <c r="BK765" s="32">
        <f t="shared" si="332"/>
        <v>1</v>
      </c>
      <c r="BL765" s="32">
        <f t="shared" si="333"/>
        <v>0</v>
      </c>
      <c r="BM765" s="32">
        <f t="shared" si="334"/>
        <v>0</v>
      </c>
      <c r="BN765" s="32">
        <f t="shared" si="335"/>
        <v>1</v>
      </c>
    </row>
    <row r="766" spans="1:66" x14ac:dyDescent="0.2">
      <c r="A766" s="323"/>
      <c r="B766" s="530"/>
      <c r="C766" s="247"/>
      <c r="D766" s="247" t="str">
        <f t="shared" si="325"/>
        <v/>
      </c>
      <c r="E766" s="320" t="str">
        <f t="shared" si="326"/>
        <v>&lt; Error</v>
      </c>
      <c r="F766" s="120">
        <f t="shared" si="308"/>
        <v>0</v>
      </c>
      <c r="G766" s="118">
        <f t="shared" si="309"/>
        <v>754</v>
      </c>
      <c r="H766" s="117"/>
      <c r="I766" s="292"/>
      <c r="J766" s="87"/>
      <c r="K766" s="294"/>
      <c r="L766" s="293"/>
      <c r="M766" s="40"/>
      <c r="N766" s="77"/>
      <c r="O766" s="295"/>
      <c r="P766" s="88"/>
      <c r="Q766" s="88"/>
      <c r="R766" s="104"/>
      <c r="S766" s="730"/>
      <c r="T766" s="88"/>
      <c r="U766" s="88"/>
      <c r="V766" s="88"/>
      <c r="W766" s="89"/>
      <c r="X766" s="87"/>
      <c r="Y766" s="77"/>
      <c r="Z766" s="90"/>
      <c r="AA766" s="96">
        <f t="shared" si="313"/>
        <v>754</v>
      </c>
      <c r="AB766" s="505">
        <f t="shared" si="327"/>
        <v>0</v>
      </c>
      <c r="AC766" s="500">
        <f t="shared" si="314"/>
        <v>0</v>
      </c>
      <c r="AD766" s="159">
        <f t="shared" si="310"/>
        <v>0</v>
      </c>
      <c r="AE766" s="8"/>
      <c r="AF766" s="870" t="str">
        <f t="shared" si="315"/>
        <v xml:space="preserve"> </v>
      </c>
      <c r="AG766" s="32">
        <f t="shared" si="316"/>
        <v>0</v>
      </c>
      <c r="AH766" s="32">
        <f t="shared" si="317"/>
        <v>0</v>
      </c>
      <c r="AR766" s="32">
        <f t="shared" si="318"/>
        <v>0</v>
      </c>
      <c r="AS766" s="32">
        <f t="shared" si="319"/>
        <v>0</v>
      </c>
      <c r="AT766" s="32">
        <f t="shared" si="320"/>
        <v>0</v>
      </c>
      <c r="AU766" s="32">
        <f t="shared" si="321"/>
        <v>0</v>
      </c>
      <c r="AX766" s="254">
        <f t="shared" si="322"/>
        <v>0</v>
      </c>
      <c r="AY766" s="254">
        <f t="shared" si="323"/>
        <v>0</v>
      </c>
      <c r="AZ766" s="32">
        <f t="shared" si="311"/>
        <v>0</v>
      </c>
      <c r="BB766" s="32">
        <f t="shared" si="328"/>
        <v>0</v>
      </c>
      <c r="BC766" s="341">
        <f t="shared" si="329"/>
        <v>0</v>
      </c>
      <c r="BD766" s="95">
        <f t="shared" si="324"/>
        <v>0</v>
      </c>
      <c r="BE766" s="95">
        <f t="shared" si="330"/>
        <v>0</v>
      </c>
      <c r="BF766" s="718">
        <f t="shared" si="312"/>
        <v>0</v>
      </c>
      <c r="BG766" s="79"/>
      <c r="BH766" s="9"/>
      <c r="BJ766" s="32">
        <f t="shared" si="331"/>
        <v>0</v>
      </c>
      <c r="BK766" s="32">
        <f t="shared" si="332"/>
        <v>1</v>
      </c>
      <c r="BL766" s="32">
        <f t="shared" si="333"/>
        <v>0</v>
      </c>
      <c r="BM766" s="32">
        <f t="shared" si="334"/>
        <v>0</v>
      </c>
      <c r="BN766" s="32">
        <f t="shared" si="335"/>
        <v>1</v>
      </c>
    </row>
    <row r="767" spans="1:66" x14ac:dyDescent="0.2">
      <c r="A767" s="323"/>
      <c r="B767" s="530"/>
      <c r="C767" s="247"/>
      <c r="D767" s="247" t="str">
        <f t="shared" si="325"/>
        <v/>
      </c>
      <c r="E767" s="320" t="str">
        <f t="shared" si="326"/>
        <v>&lt; Error</v>
      </c>
      <c r="F767" s="120">
        <f t="shared" si="308"/>
        <v>0</v>
      </c>
      <c r="G767" s="118">
        <f t="shared" si="309"/>
        <v>755</v>
      </c>
      <c r="H767" s="117"/>
      <c r="I767" s="292"/>
      <c r="J767" s="87"/>
      <c r="K767" s="294"/>
      <c r="L767" s="293"/>
      <c r="M767" s="40"/>
      <c r="N767" s="77"/>
      <c r="O767" s="295"/>
      <c r="P767" s="88"/>
      <c r="Q767" s="88"/>
      <c r="R767" s="104"/>
      <c r="S767" s="730"/>
      <c r="T767" s="88"/>
      <c r="U767" s="88"/>
      <c r="V767" s="88"/>
      <c r="W767" s="89"/>
      <c r="X767" s="87"/>
      <c r="Y767" s="77"/>
      <c r="Z767" s="90"/>
      <c r="AA767" s="96">
        <f t="shared" si="313"/>
        <v>755</v>
      </c>
      <c r="AB767" s="505">
        <f t="shared" si="327"/>
        <v>0</v>
      </c>
      <c r="AC767" s="500">
        <f t="shared" si="314"/>
        <v>0</v>
      </c>
      <c r="AD767" s="159">
        <f t="shared" si="310"/>
        <v>0</v>
      </c>
      <c r="AE767" s="8"/>
      <c r="AF767" s="870" t="str">
        <f t="shared" si="315"/>
        <v xml:space="preserve"> </v>
      </c>
      <c r="AG767" s="32">
        <f t="shared" si="316"/>
        <v>0</v>
      </c>
      <c r="AH767" s="32">
        <f t="shared" si="317"/>
        <v>0</v>
      </c>
      <c r="AR767" s="32">
        <f t="shared" si="318"/>
        <v>0</v>
      </c>
      <c r="AS767" s="32">
        <f t="shared" si="319"/>
        <v>0</v>
      </c>
      <c r="AT767" s="32">
        <f t="shared" si="320"/>
        <v>0</v>
      </c>
      <c r="AU767" s="32">
        <f t="shared" si="321"/>
        <v>0</v>
      </c>
      <c r="AX767" s="254">
        <f t="shared" si="322"/>
        <v>0</v>
      </c>
      <c r="AY767" s="254">
        <f t="shared" si="323"/>
        <v>0</v>
      </c>
      <c r="AZ767" s="32">
        <f t="shared" si="311"/>
        <v>0</v>
      </c>
      <c r="BB767" s="32">
        <f t="shared" si="328"/>
        <v>0</v>
      </c>
      <c r="BC767" s="341">
        <f t="shared" si="329"/>
        <v>0</v>
      </c>
      <c r="BD767" s="95">
        <f t="shared" si="324"/>
        <v>0</v>
      </c>
      <c r="BE767" s="95">
        <f t="shared" si="330"/>
        <v>0</v>
      </c>
      <c r="BF767" s="718">
        <f t="shared" si="312"/>
        <v>0</v>
      </c>
      <c r="BG767" s="79"/>
      <c r="BH767" s="9"/>
      <c r="BJ767" s="32">
        <f t="shared" si="331"/>
        <v>0</v>
      </c>
      <c r="BK767" s="32">
        <f t="shared" si="332"/>
        <v>1</v>
      </c>
      <c r="BL767" s="32">
        <f t="shared" si="333"/>
        <v>0</v>
      </c>
      <c r="BM767" s="32">
        <f t="shared" si="334"/>
        <v>0</v>
      </c>
      <c r="BN767" s="32">
        <f t="shared" si="335"/>
        <v>1</v>
      </c>
    </row>
    <row r="768" spans="1:66" x14ac:dyDescent="0.2">
      <c r="A768" s="323"/>
      <c r="B768" s="530"/>
      <c r="C768" s="247"/>
      <c r="D768" s="247" t="str">
        <f t="shared" si="325"/>
        <v/>
      </c>
      <c r="E768" s="320" t="str">
        <f t="shared" si="326"/>
        <v>&lt; Error</v>
      </c>
      <c r="F768" s="120">
        <f t="shared" si="308"/>
        <v>0</v>
      </c>
      <c r="G768" s="118">
        <f t="shared" si="309"/>
        <v>756</v>
      </c>
      <c r="H768" s="117"/>
      <c r="I768" s="292"/>
      <c r="J768" s="87"/>
      <c r="K768" s="294"/>
      <c r="L768" s="293"/>
      <c r="M768" s="40"/>
      <c r="N768" s="77"/>
      <c r="O768" s="295"/>
      <c r="P768" s="88"/>
      <c r="Q768" s="88"/>
      <c r="R768" s="104"/>
      <c r="S768" s="730"/>
      <c r="T768" s="88"/>
      <c r="U768" s="88"/>
      <c r="V768" s="88"/>
      <c r="W768" s="89"/>
      <c r="X768" s="87"/>
      <c r="Y768" s="77"/>
      <c r="Z768" s="90"/>
      <c r="AA768" s="96">
        <f t="shared" si="313"/>
        <v>756</v>
      </c>
      <c r="AB768" s="505">
        <f t="shared" si="327"/>
        <v>0</v>
      </c>
      <c r="AC768" s="500">
        <f t="shared" si="314"/>
        <v>0</v>
      </c>
      <c r="AD768" s="159">
        <f t="shared" si="310"/>
        <v>0</v>
      </c>
      <c r="AE768" s="8"/>
      <c r="AF768" s="870" t="str">
        <f t="shared" si="315"/>
        <v xml:space="preserve"> </v>
      </c>
      <c r="AG768" s="32">
        <f t="shared" si="316"/>
        <v>0</v>
      </c>
      <c r="AH768" s="32">
        <f t="shared" si="317"/>
        <v>0</v>
      </c>
      <c r="AR768" s="32">
        <f t="shared" si="318"/>
        <v>0</v>
      </c>
      <c r="AS768" s="32">
        <f t="shared" si="319"/>
        <v>0</v>
      </c>
      <c r="AT768" s="32">
        <f t="shared" si="320"/>
        <v>0</v>
      </c>
      <c r="AU768" s="32">
        <f t="shared" si="321"/>
        <v>0</v>
      </c>
      <c r="AX768" s="254">
        <f t="shared" si="322"/>
        <v>0</v>
      </c>
      <c r="AY768" s="254">
        <f t="shared" si="323"/>
        <v>0</v>
      </c>
      <c r="AZ768" s="32">
        <f t="shared" si="311"/>
        <v>0</v>
      </c>
      <c r="BB768" s="32">
        <f t="shared" si="328"/>
        <v>0</v>
      </c>
      <c r="BC768" s="341">
        <f t="shared" si="329"/>
        <v>0</v>
      </c>
      <c r="BD768" s="95">
        <f t="shared" si="324"/>
        <v>0</v>
      </c>
      <c r="BE768" s="95">
        <f t="shared" si="330"/>
        <v>0</v>
      </c>
      <c r="BF768" s="718">
        <f t="shared" si="312"/>
        <v>0</v>
      </c>
      <c r="BG768" s="79"/>
      <c r="BH768" s="9"/>
      <c r="BJ768" s="32">
        <f t="shared" si="331"/>
        <v>0</v>
      </c>
      <c r="BK768" s="32">
        <f t="shared" si="332"/>
        <v>1</v>
      </c>
      <c r="BL768" s="32">
        <f t="shared" si="333"/>
        <v>0</v>
      </c>
      <c r="BM768" s="32">
        <f t="shared" si="334"/>
        <v>0</v>
      </c>
      <c r="BN768" s="32">
        <f t="shared" si="335"/>
        <v>1</v>
      </c>
    </row>
    <row r="769" spans="1:66" x14ac:dyDescent="0.2">
      <c r="A769" s="323"/>
      <c r="B769" s="530"/>
      <c r="C769" s="247"/>
      <c r="D769" s="247" t="str">
        <f t="shared" si="325"/>
        <v/>
      </c>
      <c r="E769" s="320" t="str">
        <f t="shared" si="326"/>
        <v>&lt; Error</v>
      </c>
      <c r="F769" s="120">
        <f t="shared" si="308"/>
        <v>0</v>
      </c>
      <c r="G769" s="118">
        <f t="shared" si="309"/>
        <v>757</v>
      </c>
      <c r="H769" s="117"/>
      <c r="I769" s="292"/>
      <c r="J769" s="87"/>
      <c r="K769" s="294"/>
      <c r="L769" s="293"/>
      <c r="M769" s="40"/>
      <c r="N769" s="77"/>
      <c r="O769" s="295"/>
      <c r="P769" s="88"/>
      <c r="Q769" s="88"/>
      <c r="R769" s="104"/>
      <c r="S769" s="730"/>
      <c r="T769" s="88"/>
      <c r="U769" s="88"/>
      <c r="V769" s="88"/>
      <c r="W769" s="89"/>
      <c r="X769" s="87"/>
      <c r="Y769" s="77"/>
      <c r="Z769" s="90"/>
      <c r="AA769" s="96">
        <f t="shared" si="313"/>
        <v>757</v>
      </c>
      <c r="AB769" s="505">
        <f t="shared" si="327"/>
        <v>0</v>
      </c>
      <c r="AC769" s="500">
        <f t="shared" si="314"/>
        <v>0</v>
      </c>
      <c r="AD769" s="159">
        <f t="shared" si="310"/>
        <v>0</v>
      </c>
      <c r="AE769" s="8"/>
      <c r="AF769" s="870" t="str">
        <f t="shared" si="315"/>
        <v xml:space="preserve"> </v>
      </c>
      <c r="AG769" s="32">
        <f t="shared" si="316"/>
        <v>0</v>
      </c>
      <c r="AH769" s="32">
        <f t="shared" si="317"/>
        <v>0</v>
      </c>
      <c r="AR769" s="32">
        <f t="shared" si="318"/>
        <v>0</v>
      </c>
      <c r="AS769" s="32">
        <f t="shared" si="319"/>
        <v>0</v>
      </c>
      <c r="AT769" s="32">
        <f t="shared" si="320"/>
        <v>0</v>
      </c>
      <c r="AU769" s="32">
        <f t="shared" si="321"/>
        <v>0</v>
      </c>
      <c r="AX769" s="254">
        <f t="shared" si="322"/>
        <v>0</v>
      </c>
      <c r="AY769" s="254">
        <f t="shared" si="323"/>
        <v>0</v>
      </c>
      <c r="AZ769" s="32">
        <f t="shared" si="311"/>
        <v>0</v>
      </c>
      <c r="BB769" s="32">
        <f t="shared" si="328"/>
        <v>0</v>
      </c>
      <c r="BC769" s="341">
        <f t="shared" si="329"/>
        <v>0</v>
      </c>
      <c r="BD769" s="95">
        <f t="shared" si="324"/>
        <v>0</v>
      </c>
      <c r="BE769" s="95">
        <f t="shared" si="330"/>
        <v>0</v>
      </c>
      <c r="BF769" s="718">
        <f t="shared" si="312"/>
        <v>0</v>
      </c>
      <c r="BG769" s="79"/>
      <c r="BH769" s="9"/>
      <c r="BJ769" s="32">
        <f t="shared" si="331"/>
        <v>0</v>
      </c>
      <c r="BK769" s="32">
        <f t="shared" si="332"/>
        <v>1</v>
      </c>
      <c r="BL769" s="32">
        <f t="shared" si="333"/>
        <v>0</v>
      </c>
      <c r="BM769" s="32">
        <f t="shared" si="334"/>
        <v>0</v>
      </c>
      <c r="BN769" s="32">
        <f t="shared" si="335"/>
        <v>1</v>
      </c>
    </row>
    <row r="770" spans="1:66" x14ac:dyDescent="0.2">
      <c r="A770" s="323"/>
      <c r="B770" s="530"/>
      <c r="C770" s="247"/>
      <c r="D770" s="247" t="str">
        <f t="shared" si="325"/>
        <v/>
      </c>
      <c r="E770" s="320" t="str">
        <f t="shared" si="326"/>
        <v>&lt; Error</v>
      </c>
      <c r="F770" s="120">
        <f t="shared" si="308"/>
        <v>0</v>
      </c>
      <c r="G770" s="118">
        <f t="shared" si="309"/>
        <v>758</v>
      </c>
      <c r="H770" s="117"/>
      <c r="I770" s="292"/>
      <c r="J770" s="87"/>
      <c r="K770" s="294"/>
      <c r="L770" s="293"/>
      <c r="M770" s="40"/>
      <c r="N770" s="77"/>
      <c r="O770" s="295"/>
      <c r="P770" s="88"/>
      <c r="Q770" s="88"/>
      <c r="R770" s="104"/>
      <c r="S770" s="730"/>
      <c r="T770" s="88"/>
      <c r="U770" s="88"/>
      <c r="V770" s="88"/>
      <c r="W770" s="89"/>
      <c r="X770" s="87"/>
      <c r="Y770" s="77"/>
      <c r="Z770" s="90"/>
      <c r="AA770" s="96">
        <f t="shared" si="313"/>
        <v>758</v>
      </c>
      <c r="AB770" s="505">
        <f t="shared" si="327"/>
        <v>0</v>
      </c>
      <c r="AC770" s="500">
        <f t="shared" si="314"/>
        <v>0</v>
      </c>
      <c r="AD770" s="159">
        <f t="shared" si="310"/>
        <v>0</v>
      </c>
      <c r="AE770" s="8"/>
      <c r="AF770" s="870" t="str">
        <f t="shared" si="315"/>
        <v xml:space="preserve"> </v>
      </c>
      <c r="AG770" s="32">
        <f t="shared" si="316"/>
        <v>0</v>
      </c>
      <c r="AH770" s="32">
        <f t="shared" si="317"/>
        <v>0</v>
      </c>
      <c r="AR770" s="32">
        <f t="shared" si="318"/>
        <v>0</v>
      </c>
      <c r="AS770" s="32">
        <f t="shared" si="319"/>
        <v>0</v>
      </c>
      <c r="AT770" s="32">
        <f t="shared" si="320"/>
        <v>0</v>
      </c>
      <c r="AU770" s="32">
        <f t="shared" si="321"/>
        <v>0</v>
      </c>
      <c r="AX770" s="254">
        <f t="shared" si="322"/>
        <v>0</v>
      </c>
      <c r="AY770" s="254">
        <f t="shared" si="323"/>
        <v>0</v>
      </c>
      <c r="AZ770" s="32">
        <f t="shared" si="311"/>
        <v>0</v>
      </c>
      <c r="BB770" s="32">
        <f t="shared" si="328"/>
        <v>0</v>
      </c>
      <c r="BC770" s="341">
        <f t="shared" si="329"/>
        <v>0</v>
      </c>
      <c r="BD770" s="95">
        <f t="shared" si="324"/>
        <v>0</v>
      </c>
      <c r="BE770" s="95">
        <f t="shared" si="330"/>
        <v>0</v>
      </c>
      <c r="BF770" s="718">
        <f t="shared" si="312"/>
        <v>0</v>
      </c>
      <c r="BG770" s="79"/>
      <c r="BH770" s="9"/>
      <c r="BJ770" s="32">
        <f t="shared" si="331"/>
        <v>0</v>
      </c>
      <c r="BK770" s="32">
        <f t="shared" si="332"/>
        <v>1</v>
      </c>
      <c r="BL770" s="32">
        <f t="shared" si="333"/>
        <v>0</v>
      </c>
      <c r="BM770" s="32">
        <f t="shared" si="334"/>
        <v>0</v>
      </c>
      <c r="BN770" s="32">
        <f t="shared" si="335"/>
        <v>1</v>
      </c>
    </row>
    <row r="771" spans="1:66" x14ac:dyDescent="0.2">
      <c r="A771" s="323"/>
      <c r="B771" s="530"/>
      <c r="C771" s="247"/>
      <c r="D771" s="247" t="str">
        <f t="shared" si="325"/>
        <v/>
      </c>
      <c r="E771" s="320" t="str">
        <f t="shared" si="326"/>
        <v>&lt; Error</v>
      </c>
      <c r="F771" s="120">
        <f t="shared" si="308"/>
        <v>0</v>
      </c>
      <c r="G771" s="118">
        <f t="shared" si="309"/>
        <v>759</v>
      </c>
      <c r="H771" s="117"/>
      <c r="I771" s="292"/>
      <c r="J771" s="87"/>
      <c r="K771" s="294"/>
      <c r="L771" s="293"/>
      <c r="M771" s="40"/>
      <c r="N771" s="77"/>
      <c r="O771" s="295"/>
      <c r="P771" s="88"/>
      <c r="Q771" s="88"/>
      <c r="R771" s="104"/>
      <c r="S771" s="730"/>
      <c r="T771" s="88"/>
      <c r="U771" s="88"/>
      <c r="V771" s="88"/>
      <c r="W771" s="89"/>
      <c r="X771" s="87"/>
      <c r="Y771" s="77"/>
      <c r="Z771" s="90"/>
      <c r="AA771" s="96">
        <f t="shared" si="313"/>
        <v>759</v>
      </c>
      <c r="AB771" s="505">
        <f t="shared" si="327"/>
        <v>0</v>
      </c>
      <c r="AC771" s="500">
        <f t="shared" si="314"/>
        <v>0</v>
      </c>
      <c r="AD771" s="159">
        <f t="shared" si="310"/>
        <v>0</v>
      </c>
      <c r="AE771" s="8"/>
      <c r="AF771" s="870" t="str">
        <f t="shared" si="315"/>
        <v xml:space="preserve"> </v>
      </c>
      <c r="AG771" s="32">
        <f t="shared" si="316"/>
        <v>0</v>
      </c>
      <c r="AH771" s="32">
        <f t="shared" si="317"/>
        <v>0</v>
      </c>
      <c r="AR771" s="32">
        <f t="shared" si="318"/>
        <v>0</v>
      </c>
      <c r="AS771" s="32">
        <f t="shared" si="319"/>
        <v>0</v>
      </c>
      <c r="AT771" s="32">
        <f t="shared" si="320"/>
        <v>0</v>
      </c>
      <c r="AU771" s="32">
        <f t="shared" si="321"/>
        <v>0</v>
      </c>
      <c r="AX771" s="254">
        <f t="shared" si="322"/>
        <v>0</v>
      </c>
      <c r="AY771" s="254">
        <f t="shared" si="323"/>
        <v>0</v>
      </c>
      <c r="AZ771" s="32">
        <f t="shared" si="311"/>
        <v>0</v>
      </c>
      <c r="BB771" s="32">
        <f t="shared" si="328"/>
        <v>0</v>
      </c>
      <c r="BC771" s="341">
        <f t="shared" si="329"/>
        <v>0</v>
      </c>
      <c r="BD771" s="95">
        <f t="shared" si="324"/>
        <v>0</v>
      </c>
      <c r="BE771" s="95">
        <f t="shared" si="330"/>
        <v>0</v>
      </c>
      <c r="BF771" s="718">
        <f t="shared" si="312"/>
        <v>0</v>
      </c>
      <c r="BG771" s="79"/>
      <c r="BH771" s="9"/>
      <c r="BJ771" s="32">
        <f t="shared" si="331"/>
        <v>0</v>
      </c>
      <c r="BK771" s="32">
        <f t="shared" si="332"/>
        <v>1</v>
      </c>
      <c r="BL771" s="32">
        <f t="shared" si="333"/>
        <v>0</v>
      </c>
      <c r="BM771" s="32">
        <f t="shared" si="334"/>
        <v>0</v>
      </c>
      <c r="BN771" s="32">
        <f t="shared" si="335"/>
        <v>1</v>
      </c>
    </row>
    <row r="772" spans="1:66" x14ac:dyDescent="0.2">
      <c r="A772" s="323"/>
      <c r="B772" s="530"/>
      <c r="C772" s="247"/>
      <c r="D772" s="247" t="str">
        <f t="shared" si="325"/>
        <v/>
      </c>
      <c r="E772" s="320" t="str">
        <f t="shared" si="326"/>
        <v>&lt; Error</v>
      </c>
      <c r="F772" s="120">
        <f t="shared" si="308"/>
        <v>0</v>
      </c>
      <c r="G772" s="118">
        <f t="shared" si="309"/>
        <v>760</v>
      </c>
      <c r="H772" s="117"/>
      <c r="I772" s="292"/>
      <c r="J772" s="87"/>
      <c r="K772" s="294"/>
      <c r="L772" s="293"/>
      <c r="M772" s="40"/>
      <c r="N772" s="77"/>
      <c r="O772" s="295"/>
      <c r="P772" s="88"/>
      <c r="Q772" s="88"/>
      <c r="R772" s="104"/>
      <c r="S772" s="730"/>
      <c r="T772" s="88"/>
      <c r="U772" s="88"/>
      <c r="V772" s="88"/>
      <c r="W772" s="89"/>
      <c r="X772" s="87"/>
      <c r="Y772" s="77"/>
      <c r="Z772" s="90"/>
      <c r="AA772" s="96">
        <f t="shared" si="313"/>
        <v>760</v>
      </c>
      <c r="AB772" s="505">
        <f t="shared" si="327"/>
        <v>0</v>
      </c>
      <c r="AC772" s="500">
        <f t="shared" si="314"/>
        <v>0</v>
      </c>
      <c r="AD772" s="159">
        <f t="shared" si="310"/>
        <v>0</v>
      </c>
      <c r="AE772" s="8"/>
      <c r="AF772" s="870" t="str">
        <f t="shared" si="315"/>
        <v xml:space="preserve"> </v>
      </c>
      <c r="AG772" s="32">
        <f t="shared" si="316"/>
        <v>0</v>
      </c>
      <c r="AH772" s="32">
        <f t="shared" si="317"/>
        <v>0</v>
      </c>
      <c r="AR772" s="32">
        <f t="shared" si="318"/>
        <v>0</v>
      </c>
      <c r="AS772" s="32">
        <f t="shared" si="319"/>
        <v>0</v>
      </c>
      <c r="AT772" s="32">
        <f t="shared" si="320"/>
        <v>0</v>
      </c>
      <c r="AU772" s="32">
        <f t="shared" si="321"/>
        <v>0</v>
      </c>
      <c r="AX772" s="254">
        <f t="shared" si="322"/>
        <v>0</v>
      </c>
      <c r="AY772" s="254">
        <f t="shared" si="323"/>
        <v>0</v>
      </c>
      <c r="AZ772" s="32">
        <f t="shared" si="311"/>
        <v>0</v>
      </c>
      <c r="BB772" s="32">
        <f t="shared" si="328"/>
        <v>0</v>
      </c>
      <c r="BC772" s="341">
        <f t="shared" si="329"/>
        <v>0</v>
      </c>
      <c r="BD772" s="95">
        <f t="shared" si="324"/>
        <v>0</v>
      </c>
      <c r="BE772" s="95">
        <f t="shared" si="330"/>
        <v>0</v>
      </c>
      <c r="BF772" s="718">
        <f t="shared" si="312"/>
        <v>0</v>
      </c>
      <c r="BG772" s="79"/>
      <c r="BH772" s="9"/>
      <c r="BJ772" s="32">
        <f t="shared" si="331"/>
        <v>0</v>
      </c>
      <c r="BK772" s="32">
        <f t="shared" si="332"/>
        <v>1</v>
      </c>
      <c r="BL772" s="32">
        <f t="shared" si="333"/>
        <v>0</v>
      </c>
      <c r="BM772" s="32">
        <f t="shared" si="334"/>
        <v>0</v>
      </c>
      <c r="BN772" s="32">
        <f t="shared" si="335"/>
        <v>1</v>
      </c>
    </row>
    <row r="773" spans="1:66" x14ac:dyDescent="0.2">
      <c r="A773" s="323"/>
      <c r="B773" s="530"/>
      <c r="C773" s="247"/>
      <c r="D773" s="247" t="str">
        <f t="shared" si="325"/>
        <v/>
      </c>
      <c r="E773" s="320" t="str">
        <f t="shared" si="326"/>
        <v>&lt; Error</v>
      </c>
      <c r="F773" s="120">
        <f t="shared" si="308"/>
        <v>0</v>
      </c>
      <c r="G773" s="118">
        <f t="shared" si="309"/>
        <v>761</v>
      </c>
      <c r="H773" s="117"/>
      <c r="I773" s="292"/>
      <c r="J773" s="87"/>
      <c r="K773" s="294"/>
      <c r="L773" s="293"/>
      <c r="M773" s="40"/>
      <c r="N773" s="77"/>
      <c r="O773" s="295"/>
      <c r="P773" s="88"/>
      <c r="Q773" s="88"/>
      <c r="R773" s="104"/>
      <c r="S773" s="730"/>
      <c r="T773" s="88"/>
      <c r="U773" s="88"/>
      <c r="V773" s="88"/>
      <c r="W773" s="89"/>
      <c r="X773" s="87"/>
      <c r="Y773" s="77"/>
      <c r="Z773" s="90"/>
      <c r="AA773" s="96">
        <f t="shared" si="313"/>
        <v>761</v>
      </c>
      <c r="AB773" s="505">
        <f t="shared" si="327"/>
        <v>0</v>
      </c>
      <c r="AC773" s="500">
        <f t="shared" si="314"/>
        <v>0</v>
      </c>
      <c r="AD773" s="159">
        <f t="shared" si="310"/>
        <v>0</v>
      </c>
      <c r="AE773" s="8"/>
      <c r="AF773" s="870" t="str">
        <f t="shared" si="315"/>
        <v xml:space="preserve"> </v>
      </c>
      <c r="AG773" s="32">
        <f t="shared" si="316"/>
        <v>0</v>
      </c>
      <c r="AH773" s="32">
        <f t="shared" si="317"/>
        <v>0</v>
      </c>
      <c r="AR773" s="32">
        <f t="shared" si="318"/>
        <v>0</v>
      </c>
      <c r="AS773" s="32">
        <f t="shared" si="319"/>
        <v>0</v>
      </c>
      <c r="AT773" s="32">
        <f t="shared" si="320"/>
        <v>0</v>
      </c>
      <c r="AU773" s="32">
        <f t="shared" si="321"/>
        <v>0</v>
      </c>
      <c r="AX773" s="254">
        <f t="shared" si="322"/>
        <v>0</v>
      </c>
      <c r="AY773" s="254">
        <f t="shared" si="323"/>
        <v>0</v>
      </c>
      <c r="AZ773" s="32">
        <f t="shared" si="311"/>
        <v>0</v>
      </c>
      <c r="BB773" s="32">
        <f t="shared" si="328"/>
        <v>0</v>
      </c>
      <c r="BC773" s="341">
        <f t="shared" si="329"/>
        <v>0</v>
      </c>
      <c r="BD773" s="95">
        <f t="shared" si="324"/>
        <v>0</v>
      </c>
      <c r="BE773" s="95">
        <f t="shared" si="330"/>
        <v>0</v>
      </c>
      <c r="BF773" s="718">
        <f t="shared" si="312"/>
        <v>0</v>
      </c>
      <c r="BG773" s="79"/>
      <c r="BH773" s="9"/>
      <c r="BJ773" s="32">
        <f t="shared" si="331"/>
        <v>0</v>
      </c>
      <c r="BK773" s="32">
        <f t="shared" si="332"/>
        <v>1</v>
      </c>
      <c r="BL773" s="32">
        <f t="shared" si="333"/>
        <v>0</v>
      </c>
      <c r="BM773" s="32">
        <f t="shared" si="334"/>
        <v>0</v>
      </c>
      <c r="BN773" s="32">
        <f t="shared" si="335"/>
        <v>1</v>
      </c>
    </row>
    <row r="774" spans="1:66" x14ac:dyDescent="0.2">
      <c r="A774" s="323"/>
      <c r="B774" s="530"/>
      <c r="C774" s="247"/>
      <c r="D774" s="247" t="str">
        <f t="shared" si="325"/>
        <v/>
      </c>
      <c r="E774" s="320" t="str">
        <f t="shared" si="326"/>
        <v>&lt; Error</v>
      </c>
      <c r="F774" s="120">
        <f t="shared" si="308"/>
        <v>0</v>
      </c>
      <c r="G774" s="118">
        <f t="shared" si="309"/>
        <v>762</v>
      </c>
      <c r="H774" s="117"/>
      <c r="I774" s="292"/>
      <c r="J774" s="87"/>
      <c r="K774" s="294"/>
      <c r="L774" s="293"/>
      <c r="M774" s="40"/>
      <c r="N774" s="77"/>
      <c r="O774" s="295"/>
      <c r="P774" s="88"/>
      <c r="Q774" s="88"/>
      <c r="R774" s="104"/>
      <c r="S774" s="730"/>
      <c r="T774" s="88"/>
      <c r="U774" s="88"/>
      <c r="V774" s="88"/>
      <c r="W774" s="89"/>
      <c r="X774" s="87"/>
      <c r="Y774" s="77"/>
      <c r="Z774" s="90"/>
      <c r="AA774" s="96">
        <f t="shared" si="313"/>
        <v>762</v>
      </c>
      <c r="AB774" s="505">
        <f t="shared" si="327"/>
        <v>0</v>
      </c>
      <c r="AC774" s="500">
        <f t="shared" si="314"/>
        <v>0</v>
      </c>
      <c r="AD774" s="159">
        <f t="shared" si="310"/>
        <v>0</v>
      </c>
      <c r="AE774" s="8"/>
      <c r="AF774" s="870" t="str">
        <f t="shared" si="315"/>
        <v xml:space="preserve"> </v>
      </c>
      <c r="AG774" s="32">
        <f t="shared" si="316"/>
        <v>0</v>
      </c>
      <c r="AH774" s="32">
        <f t="shared" si="317"/>
        <v>0</v>
      </c>
      <c r="AR774" s="32">
        <f t="shared" si="318"/>
        <v>0</v>
      </c>
      <c r="AS774" s="32">
        <f t="shared" si="319"/>
        <v>0</v>
      </c>
      <c r="AT774" s="32">
        <f t="shared" si="320"/>
        <v>0</v>
      </c>
      <c r="AU774" s="32">
        <f t="shared" si="321"/>
        <v>0</v>
      </c>
      <c r="AX774" s="254">
        <f t="shared" si="322"/>
        <v>0</v>
      </c>
      <c r="AY774" s="254">
        <f t="shared" si="323"/>
        <v>0</v>
      </c>
      <c r="AZ774" s="32">
        <f t="shared" si="311"/>
        <v>0</v>
      </c>
      <c r="BB774" s="32">
        <f t="shared" si="328"/>
        <v>0</v>
      </c>
      <c r="BC774" s="341">
        <f t="shared" si="329"/>
        <v>0</v>
      </c>
      <c r="BD774" s="95">
        <f t="shared" si="324"/>
        <v>0</v>
      </c>
      <c r="BE774" s="95">
        <f t="shared" si="330"/>
        <v>0</v>
      </c>
      <c r="BF774" s="718">
        <f t="shared" si="312"/>
        <v>0</v>
      </c>
      <c r="BG774" s="79"/>
      <c r="BH774" s="9"/>
      <c r="BJ774" s="32">
        <f t="shared" si="331"/>
        <v>0</v>
      </c>
      <c r="BK774" s="32">
        <f t="shared" si="332"/>
        <v>1</v>
      </c>
      <c r="BL774" s="32">
        <f t="shared" si="333"/>
        <v>0</v>
      </c>
      <c r="BM774" s="32">
        <f t="shared" si="334"/>
        <v>0</v>
      </c>
      <c r="BN774" s="32">
        <f t="shared" si="335"/>
        <v>1</v>
      </c>
    </row>
    <row r="775" spans="1:66" x14ac:dyDescent="0.2">
      <c r="A775" s="323"/>
      <c r="B775" s="530"/>
      <c r="C775" s="247"/>
      <c r="D775" s="247" t="str">
        <f t="shared" si="325"/>
        <v/>
      </c>
      <c r="E775" s="320" t="str">
        <f t="shared" si="326"/>
        <v>&lt; Error</v>
      </c>
      <c r="F775" s="120">
        <f t="shared" si="308"/>
        <v>0</v>
      </c>
      <c r="G775" s="118">
        <f t="shared" si="309"/>
        <v>763</v>
      </c>
      <c r="H775" s="117"/>
      <c r="I775" s="292"/>
      <c r="J775" s="87"/>
      <c r="K775" s="294"/>
      <c r="L775" s="293"/>
      <c r="M775" s="40"/>
      <c r="N775" s="77"/>
      <c r="O775" s="295"/>
      <c r="P775" s="88"/>
      <c r="Q775" s="88"/>
      <c r="R775" s="104"/>
      <c r="S775" s="730"/>
      <c r="T775" s="88"/>
      <c r="U775" s="88"/>
      <c r="V775" s="88"/>
      <c r="W775" s="89"/>
      <c r="X775" s="87"/>
      <c r="Y775" s="77"/>
      <c r="Z775" s="90"/>
      <c r="AA775" s="96">
        <f t="shared" si="313"/>
        <v>763</v>
      </c>
      <c r="AB775" s="505">
        <f t="shared" si="327"/>
        <v>0</v>
      </c>
      <c r="AC775" s="500">
        <f t="shared" si="314"/>
        <v>0</v>
      </c>
      <c r="AD775" s="159">
        <f t="shared" si="310"/>
        <v>0</v>
      </c>
      <c r="AE775" s="8"/>
      <c r="AF775" s="870" t="str">
        <f t="shared" si="315"/>
        <v xml:space="preserve"> </v>
      </c>
      <c r="AG775" s="32">
        <f t="shared" si="316"/>
        <v>0</v>
      </c>
      <c r="AH775" s="32">
        <f t="shared" si="317"/>
        <v>0</v>
      </c>
      <c r="AR775" s="32">
        <f t="shared" si="318"/>
        <v>0</v>
      </c>
      <c r="AS775" s="32">
        <f t="shared" si="319"/>
        <v>0</v>
      </c>
      <c r="AT775" s="32">
        <f t="shared" si="320"/>
        <v>0</v>
      </c>
      <c r="AU775" s="32">
        <f t="shared" si="321"/>
        <v>0</v>
      </c>
      <c r="AX775" s="254">
        <f t="shared" si="322"/>
        <v>0</v>
      </c>
      <c r="AY775" s="254">
        <f t="shared" si="323"/>
        <v>0</v>
      </c>
      <c r="AZ775" s="32">
        <f t="shared" si="311"/>
        <v>0</v>
      </c>
      <c r="BB775" s="32">
        <f t="shared" si="328"/>
        <v>0</v>
      </c>
      <c r="BC775" s="341">
        <f t="shared" si="329"/>
        <v>0</v>
      </c>
      <c r="BD775" s="95">
        <f t="shared" si="324"/>
        <v>0</v>
      </c>
      <c r="BE775" s="95">
        <f t="shared" si="330"/>
        <v>0</v>
      </c>
      <c r="BF775" s="718">
        <f t="shared" si="312"/>
        <v>0</v>
      </c>
      <c r="BG775" s="79"/>
      <c r="BH775" s="9"/>
      <c r="BJ775" s="32">
        <f t="shared" si="331"/>
        <v>0</v>
      </c>
      <c r="BK775" s="32">
        <f t="shared" si="332"/>
        <v>1</v>
      </c>
      <c r="BL775" s="32">
        <f t="shared" si="333"/>
        <v>0</v>
      </c>
      <c r="BM775" s="32">
        <f t="shared" si="334"/>
        <v>0</v>
      </c>
      <c r="BN775" s="32">
        <f t="shared" si="335"/>
        <v>1</v>
      </c>
    </row>
    <row r="776" spans="1:66" x14ac:dyDescent="0.2">
      <c r="A776" s="323"/>
      <c r="B776" s="530"/>
      <c r="C776" s="247"/>
      <c r="D776" s="247" t="str">
        <f t="shared" si="325"/>
        <v/>
      </c>
      <c r="E776" s="320" t="str">
        <f t="shared" si="326"/>
        <v>&lt; Error</v>
      </c>
      <c r="F776" s="120">
        <f t="shared" si="308"/>
        <v>0</v>
      </c>
      <c r="G776" s="118">
        <f t="shared" si="309"/>
        <v>764</v>
      </c>
      <c r="H776" s="117"/>
      <c r="I776" s="292"/>
      <c r="J776" s="87"/>
      <c r="K776" s="294"/>
      <c r="L776" s="293"/>
      <c r="M776" s="40"/>
      <c r="N776" s="77"/>
      <c r="O776" s="295"/>
      <c r="P776" s="88"/>
      <c r="Q776" s="88"/>
      <c r="R776" s="104"/>
      <c r="S776" s="730"/>
      <c r="T776" s="88"/>
      <c r="U776" s="88"/>
      <c r="V776" s="88"/>
      <c r="W776" s="89"/>
      <c r="X776" s="87"/>
      <c r="Y776" s="77"/>
      <c r="Z776" s="90"/>
      <c r="AA776" s="96">
        <f t="shared" si="313"/>
        <v>764</v>
      </c>
      <c r="AB776" s="505">
        <f t="shared" si="327"/>
        <v>0</v>
      </c>
      <c r="AC776" s="500">
        <f t="shared" si="314"/>
        <v>0</v>
      </c>
      <c r="AD776" s="159">
        <f t="shared" si="310"/>
        <v>0</v>
      </c>
      <c r="AE776" s="8"/>
      <c r="AF776" s="870" t="str">
        <f t="shared" si="315"/>
        <v xml:space="preserve"> </v>
      </c>
      <c r="AG776" s="32">
        <f t="shared" si="316"/>
        <v>0</v>
      </c>
      <c r="AH776" s="32">
        <f t="shared" si="317"/>
        <v>0</v>
      </c>
      <c r="AR776" s="32">
        <f t="shared" si="318"/>
        <v>0</v>
      </c>
      <c r="AS776" s="32">
        <f t="shared" si="319"/>
        <v>0</v>
      </c>
      <c r="AT776" s="32">
        <f t="shared" si="320"/>
        <v>0</v>
      </c>
      <c r="AU776" s="32">
        <f t="shared" si="321"/>
        <v>0</v>
      </c>
      <c r="AX776" s="254">
        <f t="shared" si="322"/>
        <v>0</v>
      </c>
      <c r="AY776" s="254">
        <f t="shared" si="323"/>
        <v>0</v>
      </c>
      <c r="AZ776" s="32">
        <f t="shared" si="311"/>
        <v>0</v>
      </c>
      <c r="BB776" s="32">
        <f t="shared" si="328"/>
        <v>0</v>
      </c>
      <c r="BC776" s="341">
        <f t="shared" si="329"/>
        <v>0</v>
      </c>
      <c r="BD776" s="95">
        <f t="shared" si="324"/>
        <v>0</v>
      </c>
      <c r="BE776" s="95">
        <f t="shared" si="330"/>
        <v>0</v>
      </c>
      <c r="BF776" s="718">
        <f t="shared" si="312"/>
        <v>0</v>
      </c>
      <c r="BG776" s="79"/>
      <c r="BH776" s="9"/>
      <c r="BJ776" s="32">
        <f t="shared" si="331"/>
        <v>0</v>
      </c>
      <c r="BK776" s="32">
        <f t="shared" si="332"/>
        <v>1</v>
      </c>
      <c r="BL776" s="32">
        <f t="shared" si="333"/>
        <v>0</v>
      </c>
      <c r="BM776" s="32">
        <f t="shared" si="334"/>
        <v>0</v>
      </c>
      <c r="BN776" s="32">
        <f t="shared" si="335"/>
        <v>1</v>
      </c>
    </row>
    <row r="777" spans="1:66" x14ac:dyDescent="0.2">
      <c r="A777" s="323"/>
      <c r="B777" s="530"/>
      <c r="C777" s="247"/>
      <c r="D777" s="247" t="str">
        <f t="shared" si="325"/>
        <v/>
      </c>
      <c r="E777" s="320" t="str">
        <f t="shared" si="326"/>
        <v>&lt; Error</v>
      </c>
      <c r="F777" s="120">
        <f t="shared" si="308"/>
        <v>0</v>
      </c>
      <c r="G777" s="118">
        <f t="shared" si="309"/>
        <v>765</v>
      </c>
      <c r="H777" s="117"/>
      <c r="I777" s="292"/>
      <c r="J777" s="87"/>
      <c r="K777" s="294"/>
      <c r="L777" s="293"/>
      <c r="M777" s="40"/>
      <c r="N777" s="77"/>
      <c r="O777" s="295"/>
      <c r="P777" s="88"/>
      <c r="Q777" s="88"/>
      <c r="R777" s="104"/>
      <c r="S777" s="730"/>
      <c r="T777" s="88"/>
      <c r="U777" s="88"/>
      <c r="V777" s="88"/>
      <c r="W777" s="89"/>
      <c r="X777" s="87"/>
      <c r="Y777" s="77"/>
      <c r="Z777" s="90"/>
      <c r="AA777" s="96">
        <f t="shared" si="313"/>
        <v>765</v>
      </c>
      <c r="AB777" s="505">
        <f t="shared" si="327"/>
        <v>0</v>
      </c>
      <c r="AC777" s="500">
        <f t="shared" si="314"/>
        <v>0</v>
      </c>
      <c r="AD777" s="159">
        <f t="shared" si="310"/>
        <v>0</v>
      </c>
      <c r="AE777" s="8"/>
      <c r="AF777" s="870" t="str">
        <f t="shared" si="315"/>
        <v xml:space="preserve"> </v>
      </c>
      <c r="AG777" s="32">
        <f t="shared" si="316"/>
        <v>0</v>
      </c>
      <c r="AH777" s="32">
        <f t="shared" si="317"/>
        <v>0</v>
      </c>
      <c r="AR777" s="32">
        <f t="shared" si="318"/>
        <v>0</v>
      </c>
      <c r="AS777" s="32">
        <f t="shared" si="319"/>
        <v>0</v>
      </c>
      <c r="AT777" s="32">
        <f t="shared" si="320"/>
        <v>0</v>
      </c>
      <c r="AU777" s="32">
        <f t="shared" si="321"/>
        <v>0</v>
      </c>
      <c r="AX777" s="254">
        <f t="shared" si="322"/>
        <v>0</v>
      </c>
      <c r="AY777" s="254">
        <f t="shared" si="323"/>
        <v>0</v>
      </c>
      <c r="AZ777" s="32">
        <f t="shared" si="311"/>
        <v>0</v>
      </c>
      <c r="BB777" s="32">
        <f t="shared" si="328"/>
        <v>0</v>
      </c>
      <c r="BC777" s="341">
        <f t="shared" si="329"/>
        <v>0</v>
      </c>
      <c r="BD777" s="95">
        <f t="shared" si="324"/>
        <v>0</v>
      </c>
      <c r="BE777" s="95">
        <f t="shared" si="330"/>
        <v>0</v>
      </c>
      <c r="BF777" s="718">
        <f t="shared" si="312"/>
        <v>0</v>
      </c>
      <c r="BG777" s="79"/>
      <c r="BH777" s="9"/>
      <c r="BJ777" s="32">
        <f t="shared" si="331"/>
        <v>0</v>
      </c>
      <c r="BK777" s="32">
        <f t="shared" si="332"/>
        <v>1</v>
      </c>
      <c r="BL777" s="32">
        <f t="shared" si="333"/>
        <v>0</v>
      </c>
      <c r="BM777" s="32">
        <f t="shared" si="334"/>
        <v>0</v>
      </c>
      <c r="BN777" s="32">
        <f t="shared" si="335"/>
        <v>1</v>
      </c>
    </row>
    <row r="778" spans="1:66" x14ac:dyDescent="0.2">
      <c r="A778" s="323"/>
      <c r="B778" s="530"/>
      <c r="C778" s="247"/>
      <c r="D778" s="247" t="str">
        <f t="shared" si="325"/>
        <v/>
      </c>
      <c r="E778" s="320" t="str">
        <f t="shared" si="326"/>
        <v>&lt; Error</v>
      </c>
      <c r="F778" s="120">
        <f t="shared" si="308"/>
        <v>0</v>
      </c>
      <c r="G778" s="118">
        <f t="shared" si="309"/>
        <v>766</v>
      </c>
      <c r="H778" s="117"/>
      <c r="I778" s="292"/>
      <c r="J778" s="87"/>
      <c r="K778" s="294"/>
      <c r="L778" s="293"/>
      <c r="M778" s="40"/>
      <c r="N778" s="77"/>
      <c r="O778" s="295"/>
      <c r="P778" s="88"/>
      <c r="Q778" s="88"/>
      <c r="R778" s="104"/>
      <c r="S778" s="730"/>
      <c r="T778" s="88"/>
      <c r="U778" s="88"/>
      <c r="V778" s="88"/>
      <c r="W778" s="89"/>
      <c r="X778" s="87"/>
      <c r="Y778" s="77"/>
      <c r="Z778" s="90"/>
      <c r="AA778" s="96">
        <f t="shared" si="313"/>
        <v>766</v>
      </c>
      <c r="AB778" s="505">
        <f t="shared" si="327"/>
        <v>0</v>
      </c>
      <c r="AC778" s="500">
        <f t="shared" si="314"/>
        <v>0</v>
      </c>
      <c r="AD778" s="159">
        <f t="shared" si="310"/>
        <v>0</v>
      </c>
      <c r="AE778" s="8"/>
      <c r="AF778" s="870" t="str">
        <f t="shared" si="315"/>
        <v xml:space="preserve"> </v>
      </c>
      <c r="AG778" s="32">
        <f t="shared" si="316"/>
        <v>0</v>
      </c>
      <c r="AH778" s="32">
        <f t="shared" si="317"/>
        <v>0</v>
      </c>
      <c r="AR778" s="32">
        <f t="shared" si="318"/>
        <v>0</v>
      </c>
      <c r="AS778" s="32">
        <f t="shared" si="319"/>
        <v>0</v>
      </c>
      <c r="AT778" s="32">
        <f t="shared" si="320"/>
        <v>0</v>
      </c>
      <c r="AU778" s="32">
        <f t="shared" si="321"/>
        <v>0</v>
      </c>
      <c r="AX778" s="254">
        <f t="shared" si="322"/>
        <v>0</v>
      </c>
      <c r="AY778" s="254">
        <f t="shared" si="323"/>
        <v>0</v>
      </c>
      <c r="AZ778" s="32">
        <f t="shared" si="311"/>
        <v>0</v>
      </c>
      <c r="BB778" s="32">
        <f t="shared" si="328"/>
        <v>0</v>
      </c>
      <c r="BC778" s="341">
        <f t="shared" si="329"/>
        <v>0</v>
      </c>
      <c r="BD778" s="95">
        <f t="shared" si="324"/>
        <v>0</v>
      </c>
      <c r="BE778" s="95">
        <f t="shared" si="330"/>
        <v>0</v>
      </c>
      <c r="BF778" s="718">
        <f t="shared" si="312"/>
        <v>0</v>
      </c>
      <c r="BG778" s="79"/>
      <c r="BH778" s="9"/>
      <c r="BJ778" s="32">
        <f t="shared" si="331"/>
        <v>0</v>
      </c>
      <c r="BK778" s="32">
        <f t="shared" si="332"/>
        <v>1</v>
      </c>
      <c r="BL778" s="32">
        <f t="shared" si="333"/>
        <v>0</v>
      </c>
      <c r="BM778" s="32">
        <f t="shared" si="334"/>
        <v>0</v>
      </c>
      <c r="BN778" s="32">
        <f t="shared" si="335"/>
        <v>1</v>
      </c>
    </row>
    <row r="779" spans="1:66" x14ac:dyDescent="0.2">
      <c r="A779" s="323"/>
      <c r="B779" s="530"/>
      <c r="C779" s="247"/>
      <c r="D779" s="247" t="str">
        <f t="shared" si="325"/>
        <v/>
      </c>
      <c r="E779" s="320" t="str">
        <f t="shared" si="326"/>
        <v>&lt; Error</v>
      </c>
      <c r="F779" s="120">
        <f t="shared" si="308"/>
        <v>0</v>
      </c>
      <c r="G779" s="118">
        <f t="shared" si="309"/>
        <v>767</v>
      </c>
      <c r="H779" s="117"/>
      <c r="I779" s="292"/>
      <c r="J779" s="87"/>
      <c r="K779" s="294"/>
      <c r="L779" s="293"/>
      <c r="M779" s="40"/>
      <c r="N779" s="77"/>
      <c r="O779" s="295"/>
      <c r="P779" s="88"/>
      <c r="Q779" s="88"/>
      <c r="R779" s="104"/>
      <c r="S779" s="730"/>
      <c r="T779" s="88"/>
      <c r="U779" s="88"/>
      <c r="V779" s="88"/>
      <c r="W779" s="89"/>
      <c r="X779" s="87"/>
      <c r="Y779" s="77"/>
      <c r="Z779" s="90"/>
      <c r="AA779" s="96">
        <f t="shared" si="313"/>
        <v>767</v>
      </c>
      <c r="AB779" s="505">
        <f t="shared" si="327"/>
        <v>0</v>
      </c>
      <c r="AC779" s="500">
        <f t="shared" si="314"/>
        <v>0</v>
      </c>
      <c r="AD779" s="159">
        <f t="shared" si="310"/>
        <v>0</v>
      </c>
      <c r="AE779" s="8"/>
      <c r="AF779" s="870" t="str">
        <f t="shared" si="315"/>
        <v xml:space="preserve"> </v>
      </c>
      <c r="AG779" s="32">
        <f t="shared" si="316"/>
        <v>0</v>
      </c>
      <c r="AH779" s="32">
        <f t="shared" si="317"/>
        <v>0</v>
      </c>
      <c r="AR779" s="32">
        <f t="shared" si="318"/>
        <v>0</v>
      </c>
      <c r="AS779" s="32">
        <f t="shared" si="319"/>
        <v>0</v>
      </c>
      <c r="AT779" s="32">
        <f t="shared" si="320"/>
        <v>0</v>
      </c>
      <c r="AU779" s="32">
        <f t="shared" si="321"/>
        <v>0</v>
      </c>
      <c r="AX779" s="254">
        <f t="shared" si="322"/>
        <v>0</v>
      </c>
      <c r="AY779" s="254">
        <f t="shared" si="323"/>
        <v>0</v>
      </c>
      <c r="AZ779" s="32">
        <f t="shared" si="311"/>
        <v>0</v>
      </c>
      <c r="BB779" s="32">
        <f t="shared" si="328"/>
        <v>0</v>
      </c>
      <c r="BC779" s="341">
        <f t="shared" si="329"/>
        <v>0</v>
      </c>
      <c r="BD779" s="95">
        <f t="shared" si="324"/>
        <v>0</v>
      </c>
      <c r="BE779" s="95">
        <f t="shared" si="330"/>
        <v>0</v>
      </c>
      <c r="BF779" s="718">
        <f t="shared" si="312"/>
        <v>0</v>
      </c>
      <c r="BG779" s="79"/>
      <c r="BH779" s="9"/>
      <c r="BJ779" s="32">
        <f t="shared" si="331"/>
        <v>0</v>
      </c>
      <c r="BK779" s="32">
        <f t="shared" si="332"/>
        <v>1</v>
      </c>
      <c r="BL779" s="32">
        <f t="shared" si="333"/>
        <v>0</v>
      </c>
      <c r="BM779" s="32">
        <f t="shared" si="334"/>
        <v>0</v>
      </c>
      <c r="BN779" s="32">
        <f t="shared" si="335"/>
        <v>1</v>
      </c>
    </row>
    <row r="780" spans="1:66" x14ac:dyDescent="0.2">
      <c r="A780" s="323"/>
      <c r="B780" s="530"/>
      <c r="C780" s="247"/>
      <c r="D780" s="247" t="str">
        <f t="shared" si="325"/>
        <v/>
      </c>
      <c r="E780" s="320" t="str">
        <f t="shared" si="326"/>
        <v>&lt; Error</v>
      </c>
      <c r="F780" s="120">
        <f t="shared" si="308"/>
        <v>0</v>
      </c>
      <c r="G780" s="118">
        <f t="shared" si="309"/>
        <v>768</v>
      </c>
      <c r="H780" s="117"/>
      <c r="I780" s="292"/>
      <c r="J780" s="87"/>
      <c r="K780" s="294"/>
      <c r="L780" s="293"/>
      <c r="M780" s="40"/>
      <c r="N780" s="77"/>
      <c r="O780" s="295"/>
      <c r="P780" s="88"/>
      <c r="Q780" s="88"/>
      <c r="R780" s="104"/>
      <c r="S780" s="730"/>
      <c r="T780" s="88"/>
      <c r="U780" s="88"/>
      <c r="V780" s="88"/>
      <c r="W780" s="89"/>
      <c r="X780" s="87"/>
      <c r="Y780" s="77"/>
      <c r="Z780" s="90"/>
      <c r="AA780" s="96">
        <f t="shared" si="313"/>
        <v>768</v>
      </c>
      <c r="AB780" s="505">
        <f t="shared" si="327"/>
        <v>0</v>
      </c>
      <c r="AC780" s="500">
        <f t="shared" si="314"/>
        <v>0</v>
      </c>
      <c r="AD780" s="159">
        <f t="shared" si="310"/>
        <v>0</v>
      </c>
      <c r="AE780" s="8"/>
      <c r="AF780" s="870" t="str">
        <f t="shared" si="315"/>
        <v xml:space="preserve"> </v>
      </c>
      <c r="AG780" s="32">
        <f t="shared" si="316"/>
        <v>0</v>
      </c>
      <c r="AH780" s="32">
        <f t="shared" si="317"/>
        <v>0</v>
      </c>
      <c r="AR780" s="32">
        <f t="shared" si="318"/>
        <v>0</v>
      </c>
      <c r="AS780" s="32">
        <f t="shared" si="319"/>
        <v>0</v>
      </c>
      <c r="AT780" s="32">
        <f t="shared" si="320"/>
        <v>0</v>
      </c>
      <c r="AU780" s="32">
        <f t="shared" si="321"/>
        <v>0</v>
      </c>
      <c r="AX780" s="254">
        <f t="shared" si="322"/>
        <v>0</v>
      </c>
      <c r="AY780" s="254">
        <f t="shared" si="323"/>
        <v>0</v>
      </c>
      <c r="AZ780" s="32">
        <f t="shared" si="311"/>
        <v>0</v>
      </c>
      <c r="BB780" s="32">
        <f t="shared" si="328"/>
        <v>0</v>
      </c>
      <c r="BC780" s="341">
        <f t="shared" si="329"/>
        <v>0</v>
      </c>
      <c r="BD780" s="95">
        <f t="shared" si="324"/>
        <v>0</v>
      </c>
      <c r="BE780" s="95">
        <f t="shared" si="330"/>
        <v>0</v>
      </c>
      <c r="BF780" s="718">
        <f t="shared" si="312"/>
        <v>0</v>
      </c>
      <c r="BG780" s="79"/>
      <c r="BH780" s="9"/>
      <c r="BJ780" s="32">
        <f t="shared" si="331"/>
        <v>0</v>
      </c>
      <c r="BK780" s="32">
        <f t="shared" si="332"/>
        <v>1</v>
      </c>
      <c r="BL780" s="32">
        <f t="shared" si="333"/>
        <v>0</v>
      </c>
      <c r="BM780" s="32">
        <f t="shared" si="334"/>
        <v>0</v>
      </c>
      <c r="BN780" s="32">
        <f t="shared" si="335"/>
        <v>1</v>
      </c>
    </row>
    <row r="781" spans="1:66" x14ac:dyDescent="0.2">
      <c r="A781" s="323"/>
      <c r="B781" s="530"/>
      <c r="C781" s="247"/>
      <c r="D781" s="247" t="str">
        <f t="shared" si="325"/>
        <v/>
      </c>
      <c r="E781" s="320" t="str">
        <f t="shared" si="326"/>
        <v>&lt; Error</v>
      </c>
      <c r="F781" s="120">
        <f t="shared" ref="F781:F844" si="336">IF(ISBLANK(H781),0,VLOOKUP(TRIM(H781),AllVarieties,4,FALSE))</f>
        <v>0</v>
      </c>
      <c r="G781" s="118">
        <f t="shared" ref="G781:G844" si="337">ROW()-DPline</f>
        <v>769</v>
      </c>
      <c r="H781" s="117"/>
      <c r="I781" s="292"/>
      <c r="J781" s="87"/>
      <c r="K781" s="294"/>
      <c r="L781" s="293"/>
      <c r="M781" s="40"/>
      <c r="N781" s="77"/>
      <c r="O781" s="295"/>
      <c r="P781" s="88"/>
      <c r="Q781" s="88"/>
      <c r="R781" s="104"/>
      <c r="S781" s="730"/>
      <c r="T781" s="88"/>
      <c r="U781" s="88"/>
      <c r="V781" s="88"/>
      <c r="W781" s="89"/>
      <c r="X781" s="87"/>
      <c r="Y781" s="77"/>
      <c r="Z781" s="90"/>
      <c r="AA781" s="96">
        <f t="shared" si="313"/>
        <v>769</v>
      </c>
      <c r="AB781" s="505">
        <f t="shared" si="327"/>
        <v>0</v>
      </c>
      <c r="AC781" s="500">
        <f t="shared" si="314"/>
        <v>0</v>
      </c>
      <c r="AD781" s="159">
        <f t="shared" ref="AD781:AD844" si="338">+AC781*PDArate</f>
        <v>0</v>
      </c>
      <c r="AE781" s="8"/>
      <c r="AF781" s="870" t="str">
        <f t="shared" si="315"/>
        <v xml:space="preserve"> </v>
      </c>
      <c r="AG781" s="32">
        <f t="shared" si="316"/>
        <v>0</v>
      </c>
      <c r="AH781" s="32">
        <f t="shared" si="317"/>
        <v>0</v>
      </c>
      <c r="AR781" s="32">
        <f t="shared" si="318"/>
        <v>0</v>
      </c>
      <c r="AS781" s="32">
        <f t="shared" si="319"/>
        <v>0</v>
      </c>
      <c r="AT781" s="32">
        <f t="shared" si="320"/>
        <v>0</v>
      </c>
      <c r="AU781" s="32">
        <f t="shared" si="321"/>
        <v>0</v>
      </c>
      <c r="AX781" s="254">
        <f t="shared" si="322"/>
        <v>0</v>
      </c>
      <c r="AY781" s="254">
        <f t="shared" si="323"/>
        <v>0</v>
      </c>
      <c r="AZ781" s="32">
        <f t="shared" ref="AZ781:AZ844" si="339">IF(J781+K781 &gt; 0, 1, 0)</f>
        <v>0</v>
      </c>
      <c r="BB781" s="32">
        <f t="shared" si="328"/>
        <v>0</v>
      </c>
      <c r="BC781" s="341">
        <f t="shared" si="329"/>
        <v>0</v>
      </c>
      <c r="BD781" s="95">
        <f t="shared" si="324"/>
        <v>0</v>
      </c>
      <c r="BE781" s="95">
        <f t="shared" si="330"/>
        <v>0</v>
      </c>
      <c r="BF781" s="718">
        <f t="shared" ref="BF781:BF844" si="340">+BE781*PDArate</f>
        <v>0</v>
      </c>
      <c r="BG781" s="79"/>
      <c r="BH781" s="9"/>
      <c r="BJ781" s="32">
        <f t="shared" si="331"/>
        <v>0</v>
      </c>
      <c r="BK781" s="32">
        <f t="shared" si="332"/>
        <v>1</v>
      </c>
      <c r="BL781" s="32">
        <f t="shared" si="333"/>
        <v>0</v>
      </c>
      <c r="BM781" s="32">
        <f t="shared" si="334"/>
        <v>0</v>
      </c>
      <c r="BN781" s="32">
        <f t="shared" si="335"/>
        <v>1</v>
      </c>
    </row>
    <row r="782" spans="1:66" x14ac:dyDescent="0.2">
      <c r="A782" s="323"/>
      <c r="B782" s="530"/>
      <c r="C782" s="247"/>
      <c r="D782" s="247" t="str">
        <f t="shared" si="325"/>
        <v/>
      </c>
      <c r="E782" s="320" t="str">
        <f t="shared" si="326"/>
        <v>&lt; Error</v>
      </c>
      <c r="F782" s="120">
        <f t="shared" si="336"/>
        <v>0</v>
      </c>
      <c r="G782" s="118">
        <f t="shared" si="337"/>
        <v>770</v>
      </c>
      <c r="H782" s="117"/>
      <c r="I782" s="292"/>
      <c r="J782" s="87"/>
      <c r="K782" s="294"/>
      <c r="L782" s="293"/>
      <c r="M782" s="40"/>
      <c r="N782" s="77"/>
      <c r="O782" s="295"/>
      <c r="P782" s="88"/>
      <c r="Q782" s="88"/>
      <c r="R782" s="104"/>
      <c r="S782" s="730"/>
      <c r="T782" s="88"/>
      <c r="U782" s="88"/>
      <c r="V782" s="88"/>
      <c r="W782" s="89"/>
      <c r="X782" s="87"/>
      <c r="Y782" s="77"/>
      <c r="Z782" s="90"/>
      <c r="AA782" s="96">
        <f t="shared" ref="AA782:AA845" si="341">+G782</f>
        <v>770</v>
      </c>
      <c r="AB782" s="505">
        <f t="shared" si="327"/>
        <v>0</v>
      </c>
      <c r="AC782" s="500">
        <f t="shared" ref="AC782:AC845" si="342">+AX782+AY782</f>
        <v>0</v>
      </c>
      <c r="AD782" s="159">
        <f t="shared" si="338"/>
        <v>0</v>
      </c>
      <c r="AE782" s="8"/>
      <c r="AF782" s="870" t="str">
        <f t="shared" ref="AF782:AF845" si="343">IF(AG782+AH782=1,"Enter both columns 5 and 16.", " ")</f>
        <v xml:space="preserve"> </v>
      </c>
      <c r="AG782" s="32">
        <f t="shared" ref="AG782:AG845" si="344">IF(L782+M782+N782+O782+W782 &gt; 0, 1, 0)</f>
        <v>0</v>
      </c>
      <c r="AH782" s="32">
        <f t="shared" ref="AH782:AH845" si="345">IF(AX782 &gt; 0, 1, 0)</f>
        <v>0</v>
      </c>
      <c r="AR782" s="32">
        <f t="shared" ref="AR782:AR845" si="346">IF(ISNA(+F782), 1, 0)</f>
        <v>0</v>
      </c>
      <c r="AS782" s="32">
        <f t="shared" ref="AS782:AS845" si="347">IF(ISERR(+F782), 1, 0)</f>
        <v>0</v>
      </c>
      <c r="AT782" s="32">
        <f t="shared" ref="AT782:AT845" si="348">IF(ISERR(+AC782), 1, 0)</f>
        <v>0</v>
      </c>
      <c r="AU782" s="32">
        <f t="shared" ref="AU782:AU845" si="349">IF(ISERR(+AD782), 1, 0)</f>
        <v>0</v>
      </c>
      <c r="AX782" s="254">
        <f t="shared" ref="AX782:AX845" si="350">ROUND(L782,1)*W782</f>
        <v>0</v>
      </c>
      <c r="AY782" s="254">
        <f t="shared" ref="AY782:AY845" si="351">ROUND(X782,1)*Z782</f>
        <v>0</v>
      </c>
      <c r="AZ782" s="32">
        <f t="shared" si="339"/>
        <v>0</v>
      </c>
      <c r="BB782" s="32">
        <f t="shared" si="328"/>
        <v>0</v>
      </c>
      <c r="BC782" s="341">
        <f t="shared" si="329"/>
        <v>0</v>
      </c>
      <c r="BD782" s="95">
        <f t="shared" si="324"/>
        <v>0</v>
      </c>
      <c r="BE782" s="95">
        <f t="shared" si="330"/>
        <v>0</v>
      </c>
      <c r="BF782" s="718">
        <f t="shared" si="340"/>
        <v>0</v>
      </c>
      <c r="BG782" s="79"/>
      <c r="BH782" s="9"/>
      <c r="BJ782" s="32">
        <f t="shared" si="331"/>
        <v>0</v>
      </c>
      <c r="BK782" s="32">
        <f t="shared" si="332"/>
        <v>1</v>
      </c>
      <c r="BL782" s="32">
        <f t="shared" si="333"/>
        <v>0</v>
      </c>
      <c r="BM782" s="32">
        <f t="shared" si="334"/>
        <v>0</v>
      </c>
      <c r="BN782" s="32">
        <f t="shared" si="335"/>
        <v>1</v>
      </c>
    </row>
    <row r="783" spans="1:66" x14ac:dyDescent="0.2">
      <c r="A783" s="323"/>
      <c r="B783" s="530"/>
      <c r="C783" s="247"/>
      <c r="D783" s="247" t="str">
        <f t="shared" si="325"/>
        <v/>
      </c>
      <c r="E783" s="320" t="str">
        <f t="shared" si="326"/>
        <v>&lt; Error</v>
      </c>
      <c r="F783" s="120">
        <f t="shared" si="336"/>
        <v>0</v>
      </c>
      <c r="G783" s="118">
        <f t="shared" si="337"/>
        <v>771</v>
      </c>
      <c r="H783" s="117"/>
      <c r="I783" s="292"/>
      <c r="J783" s="87"/>
      <c r="K783" s="294"/>
      <c r="L783" s="293"/>
      <c r="M783" s="40"/>
      <c r="N783" s="77"/>
      <c r="O783" s="295"/>
      <c r="P783" s="88"/>
      <c r="Q783" s="88"/>
      <c r="R783" s="104"/>
      <c r="S783" s="730"/>
      <c r="T783" s="88"/>
      <c r="U783" s="88"/>
      <c r="V783" s="88"/>
      <c r="W783" s="89"/>
      <c r="X783" s="87"/>
      <c r="Y783" s="77"/>
      <c r="Z783" s="90"/>
      <c r="AA783" s="96">
        <f t="shared" si="341"/>
        <v>771</v>
      </c>
      <c r="AB783" s="505">
        <f t="shared" si="327"/>
        <v>0</v>
      </c>
      <c r="AC783" s="500">
        <f t="shared" si="342"/>
        <v>0</v>
      </c>
      <c r="AD783" s="159">
        <f t="shared" si="338"/>
        <v>0</v>
      </c>
      <c r="AE783" s="8"/>
      <c r="AF783" s="870" t="str">
        <f t="shared" si="343"/>
        <v xml:space="preserve"> </v>
      </c>
      <c r="AG783" s="32">
        <f t="shared" si="344"/>
        <v>0</v>
      </c>
      <c r="AH783" s="32">
        <f t="shared" si="345"/>
        <v>0</v>
      </c>
      <c r="AR783" s="32">
        <f t="shared" si="346"/>
        <v>0</v>
      </c>
      <c r="AS783" s="32">
        <f t="shared" si="347"/>
        <v>0</v>
      </c>
      <c r="AT783" s="32">
        <f t="shared" si="348"/>
        <v>0</v>
      </c>
      <c r="AU783" s="32">
        <f t="shared" si="349"/>
        <v>0</v>
      </c>
      <c r="AX783" s="254">
        <f t="shared" si="350"/>
        <v>0</v>
      </c>
      <c r="AY783" s="254">
        <f t="shared" si="351"/>
        <v>0</v>
      </c>
      <c r="AZ783" s="32">
        <f t="shared" si="339"/>
        <v>0</v>
      </c>
      <c r="BB783" s="32">
        <f t="shared" si="328"/>
        <v>0</v>
      </c>
      <c r="BC783" s="341">
        <f t="shared" si="329"/>
        <v>0</v>
      </c>
      <c r="BD783" s="95">
        <f t="shared" si="324"/>
        <v>0</v>
      </c>
      <c r="BE783" s="95">
        <f t="shared" si="330"/>
        <v>0</v>
      </c>
      <c r="BF783" s="718">
        <f t="shared" si="340"/>
        <v>0</v>
      </c>
      <c r="BG783" s="79"/>
      <c r="BH783" s="9"/>
      <c r="BJ783" s="32">
        <f t="shared" si="331"/>
        <v>0</v>
      </c>
      <c r="BK783" s="32">
        <f t="shared" si="332"/>
        <v>1</v>
      </c>
      <c r="BL783" s="32">
        <f t="shared" si="333"/>
        <v>0</v>
      </c>
      <c r="BM783" s="32">
        <f t="shared" si="334"/>
        <v>0</v>
      </c>
      <c r="BN783" s="32">
        <f t="shared" si="335"/>
        <v>1</v>
      </c>
    </row>
    <row r="784" spans="1:66" x14ac:dyDescent="0.2">
      <c r="A784" s="323"/>
      <c r="B784" s="530"/>
      <c r="C784" s="247"/>
      <c r="D784" s="247" t="str">
        <f t="shared" si="325"/>
        <v/>
      </c>
      <c r="E784" s="320" t="str">
        <f t="shared" si="326"/>
        <v>&lt; Error</v>
      </c>
      <c r="F784" s="120">
        <f t="shared" si="336"/>
        <v>0</v>
      </c>
      <c r="G784" s="118">
        <f t="shared" si="337"/>
        <v>772</v>
      </c>
      <c r="H784" s="117"/>
      <c r="I784" s="292"/>
      <c r="J784" s="87"/>
      <c r="K784" s="294"/>
      <c r="L784" s="293"/>
      <c r="M784" s="40"/>
      <c r="N784" s="77"/>
      <c r="O784" s="295"/>
      <c r="P784" s="88"/>
      <c r="Q784" s="88"/>
      <c r="R784" s="104"/>
      <c r="S784" s="730"/>
      <c r="T784" s="88"/>
      <c r="U784" s="88"/>
      <c r="V784" s="88"/>
      <c r="W784" s="89"/>
      <c r="X784" s="87"/>
      <c r="Y784" s="77"/>
      <c r="Z784" s="90"/>
      <c r="AA784" s="96">
        <f t="shared" si="341"/>
        <v>772</v>
      </c>
      <c r="AB784" s="505">
        <f t="shared" si="327"/>
        <v>0</v>
      </c>
      <c r="AC784" s="500">
        <f t="shared" si="342"/>
        <v>0</v>
      </c>
      <c r="AD784" s="159">
        <f t="shared" si="338"/>
        <v>0</v>
      </c>
      <c r="AE784" s="8"/>
      <c r="AF784" s="870" t="str">
        <f t="shared" si="343"/>
        <v xml:space="preserve"> </v>
      </c>
      <c r="AG784" s="32">
        <f t="shared" si="344"/>
        <v>0</v>
      </c>
      <c r="AH784" s="32">
        <f t="shared" si="345"/>
        <v>0</v>
      </c>
      <c r="AR784" s="32">
        <f t="shared" si="346"/>
        <v>0</v>
      </c>
      <c r="AS784" s="32">
        <f t="shared" si="347"/>
        <v>0</v>
      </c>
      <c r="AT784" s="32">
        <f t="shared" si="348"/>
        <v>0</v>
      </c>
      <c r="AU784" s="32">
        <f t="shared" si="349"/>
        <v>0</v>
      </c>
      <c r="AX784" s="254">
        <f t="shared" si="350"/>
        <v>0</v>
      </c>
      <c r="AY784" s="254">
        <f t="shared" si="351"/>
        <v>0</v>
      </c>
      <c r="AZ784" s="32">
        <f t="shared" si="339"/>
        <v>0</v>
      </c>
      <c r="BB784" s="32">
        <f t="shared" si="328"/>
        <v>0</v>
      </c>
      <c r="BC784" s="341">
        <f t="shared" si="329"/>
        <v>0</v>
      </c>
      <c r="BD784" s="95">
        <f t="shared" ref="BD784:BD847" si="352">IF(VALUE(I784)&lt;1,0,IF(VALUE(I784)&gt;17,0,VLOOKUP(VALUE(F784),T10Value,VALUE(I784)+1,FALSE)))</f>
        <v>0</v>
      </c>
      <c r="BE784" s="95">
        <f t="shared" si="330"/>
        <v>0</v>
      </c>
      <c r="BF784" s="718">
        <f t="shared" si="340"/>
        <v>0</v>
      </c>
      <c r="BG784" s="79"/>
      <c r="BH784" s="9"/>
      <c r="BJ784" s="32">
        <f t="shared" si="331"/>
        <v>0</v>
      </c>
      <c r="BK784" s="32">
        <f t="shared" si="332"/>
        <v>1</v>
      </c>
      <c r="BL784" s="32">
        <f t="shared" si="333"/>
        <v>0</v>
      </c>
      <c r="BM784" s="32">
        <f t="shared" si="334"/>
        <v>0</v>
      </c>
      <c r="BN784" s="32">
        <f t="shared" si="335"/>
        <v>1</v>
      </c>
    </row>
    <row r="785" spans="1:66" x14ac:dyDescent="0.2">
      <c r="A785" s="323"/>
      <c r="B785" s="530"/>
      <c r="C785" s="247"/>
      <c r="D785" s="247" t="str">
        <f t="shared" ref="D785:D848" si="353">IF(AND(L785&lt;J785,C785="", OR(L785="", L785=0)),1,"")</f>
        <v/>
      </c>
      <c r="E785" s="320" t="str">
        <f t="shared" ref="E785:E848" si="354">IF(+BN785+BM785&gt;0,"&lt; Error"," ")</f>
        <v>&lt; Error</v>
      </c>
      <c r="F785" s="120">
        <f t="shared" si="336"/>
        <v>0</v>
      </c>
      <c r="G785" s="118">
        <f t="shared" si="337"/>
        <v>773</v>
      </c>
      <c r="H785" s="117"/>
      <c r="I785" s="292"/>
      <c r="J785" s="87"/>
      <c r="K785" s="294"/>
      <c r="L785" s="293"/>
      <c r="M785" s="40"/>
      <c r="N785" s="77"/>
      <c r="O785" s="295"/>
      <c r="P785" s="88"/>
      <c r="Q785" s="88"/>
      <c r="R785" s="104"/>
      <c r="S785" s="730"/>
      <c r="T785" s="88"/>
      <c r="U785" s="88"/>
      <c r="V785" s="88"/>
      <c r="W785" s="89"/>
      <c r="X785" s="87"/>
      <c r="Y785" s="77"/>
      <c r="Z785" s="90"/>
      <c r="AA785" s="96">
        <f t="shared" si="341"/>
        <v>773</v>
      </c>
      <c r="AB785" s="505">
        <f t="shared" ref="AB785:AB848" si="355">C785*BJ785</f>
        <v>0</v>
      </c>
      <c r="AC785" s="500">
        <f t="shared" si="342"/>
        <v>0</v>
      </c>
      <c r="AD785" s="159">
        <f t="shared" si="338"/>
        <v>0</v>
      </c>
      <c r="AE785" s="8"/>
      <c r="AF785" s="870" t="str">
        <f t="shared" si="343"/>
        <v xml:space="preserve"> </v>
      </c>
      <c r="AG785" s="32">
        <f t="shared" si="344"/>
        <v>0</v>
      </c>
      <c r="AH785" s="32">
        <f t="shared" si="345"/>
        <v>0</v>
      </c>
      <c r="AR785" s="32">
        <f t="shared" si="346"/>
        <v>0</v>
      </c>
      <c r="AS785" s="32">
        <f t="shared" si="347"/>
        <v>0</v>
      </c>
      <c r="AT785" s="32">
        <f t="shared" si="348"/>
        <v>0</v>
      </c>
      <c r="AU785" s="32">
        <f t="shared" si="349"/>
        <v>0</v>
      </c>
      <c r="AX785" s="254">
        <f t="shared" si="350"/>
        <v>0</v>
      </c>
      <c r="AY785" s="254">
        <f t="shared" si="351"/>
        <v>0</v>
      </c>
      <c r="AZ785" s="32">
        <f t="shared" si="339"/>
        <v>0</v>
      </c>
      <c r="BB785" s="32">
        <f t="shared" ref="BB785:BB848" si="356">IF(+BC785&gt;0,IF(+BE785&lt;=0,1,0),0)</f>
        <v>0</v>
      </c>
      <c r="BC785" s="341">
        <f t="shared" ref="BC785:BC848" si="357">IF(+D785=1,IF(J785&gt;0, +J785, 0),0)</f>
        <v>0</v>
      </c>
      <c r="BD785" s="95">
        <f t="shared" si="352"/>
        <v>0</v>
      </c>
      <c r="BE785" s="95">
        <f t="shared" ref="BE785:BE848" si="358">ROUND(+BC785,1)*BD785</f>
        <v>0</v>
      </c>
      <c r="BF785" s="718">
        <f t="shared" si="340"/>
        <v>0</v>
      </c>
      <c r="BG785" s="79"/>
      <c r="BH785" s="9"/>
      <c r="BJ785" s="32">
        <f t="shared" ref="BJ785:BJ848" si="359">IF(J785+L785+M785=J785,0,IF(J785-L785-0.09&gt;0,IF(J785-L785&lt;=0.1*J785,J785-L785,0),0))</f>
        <v>0</v>
      </c>
      <c r="BK785" s="32">
        <f t="shared" ref="BK785:BK848" si="360">IF(L785+M785+J785+X785&lt;=0,1,IF(L785+M785+X785&gt;0,1,0))</f>
        <v>1</v>
      </c>
      <c r="BL785" s="32">
        <f t="shared" ref="BL785:BL848" si="361">IF(+BJ785&gt;0,1,0)</f>
        <v>0</v>
      </c>
      <c r="BM785" s="32">
        <f t="shared" ref="BM785:BM848" si="362">IF(ISNUMBER(C785),IF(2*BL785-C785&lt;0,1,IF(2*BL785-C785&gt;2,1,0)),IF(ISBLANK(C785),0,1))</f>
        <v>0</v>
      </c>
      <c r="BN785" s="32">
        <f t="shared" ref="BN785:BN848" si="363">IF(ISNUMBER(D785),IF(2*AG785-D785=1,1,IF(+D785=0,0, IF(+D785=1,0,1))),IF(ISBLANK(D785),0,1))</f>
        <v>1</v>
      </c>
    </row>
    <row r="786" spans="1:66" x14ac:dyDescent="0.2">
      <c r="A786" s="323"/>
      <c r="B786" s="530"/>
      <c r="C786" s="247"/>
      <c r="D786" s="247" t="str">
        <f t="shared" si="353"/>
        <v/>
      </c>
      <c r="E786" s="320" t="str">
        <f t="shared" si="354"/>
        <v>&lt; Error</v>
      </c>
      <c r="F786" s="120">
        <f t="shared" si="336"/>
        <v>0</v>
      </c>
      <c r="G786" s="118">
        <f t="shared" si="337"/>
        <v>774</v>
      </c>
      <c r="H786" s="117"/>
      <c r="I786" s="292"/>
      <c r="J786" s="87"/>
      <c r="K786" s="294"/>
      <c r="L786" s="293"/>
      <c r="M786" s="40"/>
      <c r="N786" s="77"/>
      <c r="O786" s="295"/>
      <c r="P786" s="88"/>
      <c r="Q786" s="88"/>
      <c r="R786" s="104"/>
      <c r="S786" s="730"/>
      <c r="T786" s="88"/>
      <c r="U786" s="88"/>
      <c r="V786" s="88"/>
      <c r="W786" s="89"/>
      <c r="X786" s="87"/>
      <c r="Y786" s="77"/>
      <c r="Z786" s="90"/>
      <c r="AA786" s="96">
        <f t="shared" si="341"/>
        <v>774</v>
      </c>
      <c r="AB786" s="505">
        <f t="shared" si="355"/>
        <v>0</v>
      </c>
      <c r="AC786" s="500">
        <f t="shared" si="342"/>
        <v>0</v>
      </c>
      <c r="AD786" s="159">
        <f t="shared" si="338"/>
        <v>0</v>
      </c>
      <c r="AE786" s="8"/>
      <c r="AF786" s="870" t="str">
        <f t="shared" si="343"/>
        <v xml:space="preserve"> </v>
      </c>
      <c r="AG786" s="32">
        <f t="shared" si="344"/>
        <v>0</v>
      </c>
      <c r="AH786" s="32">
        <f t="shared" si="345"/>
        <v>0</v>
      </c>
      <c r="AR786" s="32">
        <f t="shared" si="346"/>
        <v>0</v>
      </c>
      <c r="AS786" s="32">
        <f t="shared" si="347"/>
        <v>0</v>
      </c>
      <c r="AT786" s="32">
        <f t="shared" si="348"/>
        <v>0</v>
      </c>
      <c r="AU786" s="32">
        <f t="shared" si="349"/>
        <v>0</v>
      </c>
      <c r="AX786" s="254">
        <f t="shared" si="350"/>
        <v>0</v>
      </c>
      <c r="AY786" s="254">
        <f t="shared" si="351"/>
        <v>0</v>
      </c>
      <c r="AZ786" s="32">
        <f t="shared" si="339"/>
        <v>0</v>
      </c>
      <c r="BB786" s="32">
        <f t="shared" si="356"/>
        <v>0</v>
      </c>
      <c r="BC786" s="341">
        <f t="shared" si="357"/>
        <v>0</v>
      </c>
      <c r="BD786" s="95">
        <f t="shared" si="352"/>
        <v>0</v>
      </c>
      <c r="BE786" s="95">
        <f t="shared" si="358"/>
        <v>0</v>
      </c>
      <c r="BF786" s="718">
        <f t="shared" si="340"/>
        <v>0</v>
      </c>
      <c r="BG786" s="79"/>
      <c r="BH786" s="9"/>
      <c r="BJ786" s="32">
        <f t="shared" si="359"/>
        <v>0</v>
      </c>
      <c r="BK786" s="32">
        <f t="shared" si="360"/>
        <v>1</v>
      </c>
      <c r="BL786" s="32">
        <f t="shared" si="361"/>
        <v>0</v>
      </c>
      <c r="BM786" s="32">
        <f t="shared" si="362"/>
        <v>0</v>
      </c>
      <c r="BN786" s="32">
        <f t="shared" si="363"/>
        <v>1</v>
      </c>
    </row>
    <row r="787" spans="1:66" x14ac:dyDescent="0.2">
      <c r="A787" s="323"/>
      <c r="B787" s="530"/>
      <c r="C787" s="247"/>
      <c r="D787" s="247" t="str">
        <f t="shared" si="353"/>
        <v/>
      </c>
      <c r="E787" s="320" t="str">
        <f t="shared" si="354"/>
        <v>&lt; Error</v>
      </c>
      <c r="F787" s="120">
        <f t="shared" si="336"/>
        <v>0</v>
      </c>
      <c r="G787" s="118">
        <f t="shared" si="337"/>
        <v>775</v>
      </c>
      <c r="H787" s="117"/>
      <c r="I787" s="292"/>
      <c r="J787" s="87"/>
      <c r="K787" s="294"/>
      <c r="L787" s="293"/>
      <c r="M787" s="40"/>
      <c r="N787" s="77"/>
      <c r="O787" s="295"/>
      <c r="P787" s="88"/>
      <c r="Q787" s="88"/>
      <c r="R787" s="104"/>
      <c r="S787" s="730"/>
      <c r="T787" s="88"/>
      <c r="U787" s="88"/>
      <c r="V787" s="88"/>
      <c r="W787" s="89"/>
      <c r="X787" s="87"/>
      <c r="Y787" s="77"/>
      <c r="Z787" s="90"/>
      <c r="AA787" s="96">
        <f t="shared" si="341"/>
        <v>775</v>
      </c>
      <c r="AB787" s="505">
        <f t="shared" si="355"/>
        <v>0</v>
      </c>
      <c r="AC787" s="500">
        <f t="shared" si="342"/>
        <v>0</v>
      </c>
      <c r="AD787" s="159">
        <f t="shared" si="338"/>
        <v>0</v>
      </c>
      <c r="AE787" s="8"/>
      <c r="AF787" s="870" t="str">
        <f t="shared" si="343"/>
        <v xml:space="preserve"> </v>
      </c>
      <c r="AG787" s="32">
        <f t="shared" si="344"/>
        <v>0</v>
      </c>
      <c r="AH787" s="32">
        <f t="shared" si="345"/>
        <v>0</v>
      </c>
      <c r="AR787" s="32">
        <f t="shared" si="346"/>
        <v>0</v>
      </c>
      <c r="AS787" s="32">
        <f t="shared" si="347"/>
        <v>0</v>
      </c>
      <c r="AT787" s="32">
        <f t="shared" si="348"/>
        <v>0</v>
      </c>
      <c r="AU787" s="32">
        <f t="shared" si="349"/>
        <v>0</v>
      </c>
      <c r="AX787" s="254">
        <f t="shared" si="350"/>
        <v>0</v>
      </c>
      <c r="AY787" s="254">
        <f t="shared" si="351"/>
        <v>0</v>
      </c>
      <c r="AZ787" s="32">
        <f t="shared" si="339"/>
        <v>0</v>
      </c>
      <c r="BB787" s="32">
        <f t="shared" si="356"/>
        <v>0</v>
      </c>
      <c r="BC787" s="341">
        <f t="shared" si="357"/>
        <v>0</v>
      </c>
      <c r="BD787" s="95">
        <f t="shared" si="352"/>
        <v>0</v>
      </c>
      <c r="BE787" s="95">
        <f t="shared" si="358"/>
        <v>0</v>
      </c>
      <c r="BF787" s="718">
        <f t="shared" si="340"/>
        <v>0</v>
      </c>
      <c r="BG787" s="79"/>
      <c r="BH787" s="9"/>
      <c r="BJ787" s="32">
        <f t="shared" si="359"/>
        <v>0</v>
      </c>
      <c r="BK787" s="32">
        <f t="shared" si="360"/>
        <v>1</v>
      </c>
      <c r="BL787" s="32">
        <f t="shared" si="361"/>
        <v>0</v>
      </c>
      <c r="BM787" s="32">
        <f t="shared" si="362"/>
        <v>0</v>
      </c>
      <c r="BN787" s="32">
        <f t="shared" si="363"/>
        <v>1</v>
      </c>
    </row>
    <row r="788" spans="1:66" x14ac:dyDescent="0.2">
      <c r="A788" s="323"/>
      <c r="B788" s="530"/>
      <c r="C788" s="247"/>
      <c r="D788" s="247" t="str">
        <f t="shared" si="353"/>
        <v/>
      </c>
      <c r="E788" s="320" t="str">
        <f t="shared" si="354"/>
        <v>&lt; Error</v>
      </c>
      <c r="F788" s="120">
        <f t="shared" si="336"/>
        <v>0</v>
      </c>
      <c r="G788" s="118">
        <f t="shared" si="337"/>
        <v>776</v>
      </c>
      <c r="H788" s="117"/>
      <c r="I788" s="292"/>
      <c r="J788" s="87"/>
      <c r="K788" s="294"/>
      <c r="L788" s="293"/>
      <c r="M788" s="40"/>
      <c r="N788" s="77"/>
      <c r="O788" s="295"/>
      <c r="P788" s="88"/>
      <c r="Q788" s="88"/>
      <c r="R788" s="104"/>
      <c r="S788" s="730"/>
      <c r="T788" s="88"/>
      <c r="U788" s="88"/>
      <c r="V788" s="88"/>
      <c r="W788" s="89"/>
      <c r="X788" s="87"/>
      <c r="Y788" s="77"/>
      <c r="Z788" s="90"/>
      <c r="AA788" s="96">
        <f t="shared" si="341"/>
        <v>776</v>
      </c>
      <c r="AB788" s="505">
        <f t="shared" si="355"/>
        <v>0</v>
      </c>
      <c r="AC788" s="500">
        <f t="shared" si="342"/>
        <v>0</v>
      </c>
      <c r="AD788" s="159">
        <f t="shared" si="338"/>
        <v>0</v>
      </c>
      <c r="AE788" s="8"/>
      <c r="AF788" s="870" t="str">
        <f t="shared" si="343"/>
        <v xml:space="preserve"> </v>
      </c>
      <c r="AG788" s="32">
        <f t="shared" si="344"/>
        <v>0</v>
      </c>
      <c r="AH788" s="32">
        <f t="shared" si="345"/>
        <v>0</v>
      </c>
      <c r="AR788" s="32">
        <f t="shared" si="346"/>
        <v>0</v>
      </c>
      <c r="AS788" s="32">
        <f t="shared" si="347"/>
        <v>0</v>
      </c>
      <c r="AT788" s="32">
        <f t="shared" si="348"/>
        <v>0</v>
      </c>
      <c r="AU788" s="32">
        <f t="shared" si="349"/>
        <v>0</v>
      </c>
      <c r="AX788" s="254">
        <f t="shared" si="350"/>
        <v>0</v>
      </c>
      <c r="AY788" s="254">
        <f t="shared" si="351"/>
        <v>0</v>
      </c>
      <c r="AZ788" s="32">
        <f t="shared" si="339"/>
        <v>0</v>
      </c>
      <c r="BB788" s="32">
        <f t="shared" si="356"/>
        <v>0</v>
      </c>
      <c r="BC788" s="341">
        <f t="shared" si="357"/>
        <v>0</v>
      </c>
      <c r="BD788" s="95">
        <f t="shared" si="352"/>
        <v>0</v>
      </c>
      <c r="BE788" s="95">
        <f t="shared" si="358"/>
        <v>0</v>
      </c>
      <c r="BF788" s="718">
        <f t="shared" si="340"/>
        <v>0</v>
      </c>
      <c r="BG788" s="79"/>
      <c r="BH788" s="9"/>
      <c r="BJ788" s="32">
        <f t="shared" si="359"/>
        <v>0</v>
      </c>
      <c r="BK788" s="32">
        <f t="shared" si="360"/>
        <v>1</v>
      </c>
      <c r="BL788" s="32">
        <f t="shared" si="361"/>
        <v>0</v>
      </c>
      <c r="BM788" s="32">
        <f t="shared" si="362"/>
        <v>0</v>
      </c>
      <c r="BN788" s="32">
        <f t="shared" si="363"/>
        <v>1</v>
      </c>
    </row>
    <row r="789" spans="1:66" x14ac:dyDescent="0.2">
      <c r="A789" s="323"/>
      <c r="B789" s="530"/>
      <c r="C789" s="247"/>
      <c r="D789" s="247" t="str">
        <f t="shared" si="353"/>
        <v/>
      </c>
      <c r="E789" s="320" t="str">
        <f t="shared" si="354"/>
        <v>&lt; Error</v>
      </c>
      <c r="F789" s="120">
        <f t="shared" si="336"/>
        <v>0</v>
      </c>
      <c r="G789" s="118">
        <f t="shared" si="337"/>
        <v>777</v>
      </c>
      <c r="H789" s="117"/>
      <c r="I789" s="292"/>
      <c r="J789" s="87"/>
      <c r="K789" s="294"/>
      <c r="L789" s="293"/>
      <c r="M789" s="40"/>
      <c r="N789" s="77"/>
      <c r="O789" s="295"/>
      <c r="P789" s="88"/>
      <c r="Q789" s="88"/>
      <c r="R789" s="104"/>
      <c r="S789" s="730"/>
      <c r="T789" s="88"/>
      <c r="U789" s="88"/>
      <c r="V789" s="88"/>
      <c r="W789" s="89"/>
      <c r="X789" s="87"/>
      <c r="Y789" s="77"/>
      <c r="Z789" s="90"/>
      <c r="AA789" s="96">
        <f t="shared" si="341"/>
        <v>777</v>
      </c>
      <c r="AB789" s="505">
        <f t="shared" si="355"/>
        <v>0</v>
      </c>
      <c r="AC789" s="500">
        <f t="shared" si="342"/>
        <v>0</v>
      </c>
      <c r="AD789" s="159">
        <f t="shared" si="338"/>
        <v>0</v>
      </c>
      <c r="AE789" s="8"/>
      <c r="AF789" s="870" t="str">
        <f t="shared" si="343"/>
        <v xml:space="preserve"> </v>
      </c>
      <c r="AG789" s="32">
        <f t="shared" si="344"/>
        <v>0</v>
      </c>
      <c r="AH789" s="32">
        <f t="shared" si="345"/>
        <v>0</v>
      </c>
      <c r="AR789" s="32">
        <f t="shared" si="346"/>
        <v>0</v>
      </c>
      <c r="AS789" s="32">
        <f t="shared" si="347"/>
        <v>0</v>
      </c>
      <c r="AT789" s="32">
        <f t="shared" si="348"/>
        <v>0</v>
      </c>
      <c r="AU789" s="32">
        <f t="shared" si="349"/>
        <v>0</v>
      </c>
      <c r="AX789" s="254">
        <f t="shared" si="350"/>
        <v>0</v>
      </c>
      <c r="AY789" s="254">
        <f t="shared" si="351"/>
        <v>0</v>
      </c>
      <c r="AZ789" s="32">
        <f t="shared" si="339"/>
        <v>0</v>
      </c>
      <c r="BB789" s="32">
        <f t="shared" si="356"/>
        <v>0</v>
      </c>
      <c r="BC789" s="341">
        <f t="shared" si="357"/>
        <v>0</v>
      </c>
      <c r="BD789" s="95">
        <f t="shared" si="352"/>
        <v>0</v>
      </c>
      <c r="BE789" s="95">
        <f t="shared" si="358"/>
        <v>0</v>
      </c>
      <c r="BF789" s="718">
        <f t="shared" si="340"/>
        <v>0</v>
      </c>
      <c r="BG789" s="79"/>
      <c r="BH789" s="9"/>
      <c r="BJ789" s="32">
        <f t="shared" si="359"/>
        <v>0</v>
      </c>
      <c r="BK789" s="32">
        <f t="shared" si="360"/>
        <v>1</v>
      </c>
      <c r="BL789" s="32">
        <f t="shared" si="361"/>
        <v>0</v>
      </c>
      <c r="BM789" s="32">
        <f t="shared" si="362"/>
        <v>0</v>
      </c>
      <c r="BN789" s="32">
        <f t="shared" si="363"/>
        <v>1</v>
      </c>
    </row>
    <row r="790" spans="1:66" x14ac:dyDescent="0.2">
      <c r="A790" s="323"/>
      <c r="B790" s="530"/>
      <c r="C790" s="247"/>
      <c r="D790" s="247" t="str">
        <f t="shared" si="353"/>
        <v/>
      </c>
      <c r="E790" s="320" t="str">
        <f t="shared" si="354"/>
        <v>&lt; Error</v>
      </c>
      <c r="F790" s="120">
        <f t="shared" si="336"/>
        <v>0</v>
      </c>
      <c r="G790" s="118">
        <f t="shared" si="337"/>
        <v>778</v>
      </c>
      <c r="H790" s="117"/>
      <c r="I790" s="292"/>
      <c r="J790" s="87"/>
      <c r="K790" s="294"/>
      <c r="L790" s="293"/>
      <c r="M790" s="40"/>
      <c r="N790" s="77"/>
      <c r="O790" s="295"/>
      <c r="P790" s="88"/>
      <c r="Q790" s="88"/>
      <c r="R790" s="104"/>
      <c r="S790" s="730"/>
      <c r="T790" s="88"/>
      <c r="U790" s="88"/>
      <c r="V790" s="88"/>
      <c r="W790" s="89"/>
      <c r="X790" s="87"/>
      <c r="Y790" s="77"/>
      <c r="Z790" s="90"/>
      <c r="AA790" s="96">
        <f t="shared" si="341"/>
        <v>778</v>
      </c>
      <c r="AB790" s="505">
        <f t="shared" si="355"/>
        <v>0</v>
      </c>
      <c r="AC790" s="500">
        <f t="shared" si="342"/>
        <v>0</v>
      </c>
      <c r="AD790" s="159">
        <f t="shared" si="338"/>
        <v>0</v>
      </c>
      <c r="AE790" s="8"/>
      <c r="AF790" s="870" t="str">
        <f t="shared" si="343"/>
        <v xml:space="preserve"> </v>
      </c>
      <c r="AG790" s="32">
        <f t="shared" si="344"/>
        <v>0</v>
      </c>
      <c r="AH790" s="32">
        <f t="shared" si="345"/>
        <v>0</v>
      </c>
      <c r="AR790" s="32">
        <f t="shared" si="346"/>
        <v>0</v>
      </c>
      <c r="AS790" s="32">
        <f t="shared" si="347"/>
        <v>0</v>
      </c>
      <c r="AT790" s="32">
        <f t="shared" si="348"/>
        <v>0</v>
      </c>
      <c r="AU790" s="32">
        <f t="shared" si="349"/>
        <v>0</v>
      </c>
      <c r="AX790" s="254">
        <f t="shared" si="350"/>
        <v>0</v>
      </c>
      <c r="AY790" s="254">
        <f t="shared" si="351"/>
        <v>0</v>
      </c>
      <c r="AZ790" s="32">
        <f t="shared" si="339"/>
        <v>0</v>
      </c>
      <c r="BB790" s="32">
        <f t="shared" si="356"/>
        <v>0</v>
      </c>
      <c r="BC790" s="341">
        <f t="shared" si="357"/>
        <v>0</v>
      </c>
      <c r="BD790" s="95">
        <f t="shared" si="352"/>
        <v>0</v>
      </c>
      <c r="BE790" s="95">
        <f t="shared" si="358"/>
        <v>0</v>
      </c>
      <c r="BF790" s="718">
        <f t="shared" si="340"/>
        <v>0</v>
      </c>
      <c r="BG790" s="79"/>
      <c r="BH790" s="9"/>
      <c r="BJ790" s="32">
        <f t="shared" si="359"/>
        <v>0</v>
      </c>
      <c r="BK790" s="32">
        <f t="shared" si="360"/>
        <v>1</v>
      </c>
      <c r="BL790" s="32">
        <f t="shared" si="361"/>
        <v>0</v>
      </c>
      <c r="BM790" s="32">
        <f t="shared" si="362"/>
        <v>0</v>
      </c>
      <c r="BN790" s="32">
        <f t="shared" si="363"/>
        <v>1</v>
      </c>
    </row>
    <row r="791" spans="1:66" x14ac:dyDescent="0.2">
      <c r="A791" s="323"/>
      <c r="B791" s="530"/>
      <c r="C791" s="247"/>
      <c r="D791" s="247" t="str">
        <f t="shared" si="353"/>
        <v/>
      </c>
      <c r="E791" s="320" t="str">
        <f t="shared" si="354"/>
        <v>&lt; Error</v>
      </c>
      <c r="F791" s="120">
        <f t="shared" si="336"/>
        <v>0</v>
      </c>
      <c r="G791" s="118">
        <f t="shared" si="337"/>
        <v>779</v>
      </c>
      <c r="H791" s="117"/>
      <c r="I791" s="292"/>
      <c r="J791" s="87"/>
      <c r="K791" s="294"/>
      <c r="L791" s="293"/>
      <c r="M791" s="40"/>
      <c r="N791" s="77"/>
      <c r="O791" s="295"/>
      <c r="P791" s="88"/>
      <c r="Q791" s="88"/>
      <c r="R791" s="104"/>
      <c r="S791" s="730"/>
      <c r="T791" s="88"/>
      <c r="U791" s="88"/>
      <c r="V791" s="88"/>
      <c r="W791" s="89"/>
      <c r="X791" s="87"/>
      <c r="Y791" s="77"/>
      <c r="Z791" s="90"/>
      <c r="AA791" s="96">
        <f t="shared" si="341"/>
        <v>779</v>
      </c>
      <c r="AB791" s="505">
        <f t="shared" si="355"/>
        <v>0</v>
      </c>
      <c r="AC791" s="500">
        <f t="shared" si="342"/>
        <v>0</v>
      </c>
      <c r="AD791" s="159">
        <f t="shared" si="338"/>
        <v>0</v>
      </c>
      <c r="AE791" s="8"/>
      <c r="AF791" s="870" t="str">
        <f t="shared" si="343"/>
        <v xml:space="preserve"> </v>
      </c>
      <c r="AG791" s="32">
        <f t="shared" si="344"/>
        <v>0</v>
      </c>
      <c r="AH791" s="32">
        <f t="shared" si="345"/>
        <v>0</v>
      </c>
      <c r="AR791" s="32">
        <f t="shared" si="346"/>
        <v>0</v>
      </c>
      <c r="AS791" s="32">
        <f t="shared" si="347"/>
        <v>0</v>
      </c>
      <c r="AT791" s="32">
        <f t="shared" si="348"/>
        <v>0</v>
      </c>
      <c r="AU791" s="32">
        <f t="shared" si="349"/>
        <v>0</v>
      </c>
      <c r="AX791" s="254">
        <f t="shared" si="350"/>
        <v>0</v>
      </c>
      <c r="AY791" s="254">
        <f t="shared" si="351"/>
        <v>0</v>
      </c>
      <c r="AZ791" s="32">
        <f t="shared" si="339"/>
        <v>0</v>
      </c>
      <c r="BB791" s="32">
        <f t="shared" si="356"/>
        <v>0</v>
      </c>
      <c r="BC791" s="341">
        <f t="shared" si="357"/>
        <v>0</v>
      </c>
      <c r="BD791" s="95">
        <f t="shared" si="352"/>
        <v>0</v>
      </c>
      <c r="BE791" s="95">
        <f t="shared" si="358"/>
        <v>0</v>
      </c>
      <c r="BF791" s="718">
        <f t="shared" si="340"/>
        <v>0</v>
      </c>
      <c r="BG791" s="79"/>
      <c r="BH791" s="9"/>
      <c r="BJ791" s="32">
        <f t="shared" si="359"/>
        <v>0</v>
      </c>
      <c r="BK791" s="32">
        <f t="shared" si="360"/>
        <v>1</v>
      </c>
      <c r="BL791" s="32">
        <f t="shared" si="361"/>
        <v>0</v>
      </c>
      <c r="BM791" s="32">
        <f t="shared" si="362"/>
        <v>0</v>
      </c>
      <c r="BN791" s="32">
        <f t="shared" si="363"/>
        <v>1</v>
      </c>
    </row>
    <row r="792" spans="1:66" x14ac:dyDescent="0.2">
      <c r="A792" s="323"/>
      <c r="B792" s="530"/>
      <c r="C792" s="247"/>
      <c r="D792" s="247" t="str">
        <f t="shared" si="353"/>
        <v/>
      </c>
      <c r="E792" s="320" t="str">
        <f t="shared" si="354"/>
        <v>&lt; Error</v>
      </c>
      <c r="F792" s="120">
        <f t="shared" si="336"/>
        <v>0</v>
      </c>
      <c r="G792" s="118">
        <f t="shared" si="337"/>
        <v>780</v>
      </c>
      <c r="H792" s="117"/>
      <c r="I792" s="292"/>
      <c r="J792" s="87"/>
      <c r="K792" s="294"/>
      <c r="L792" s="293"/>
      <c r="M792" s="40"/>
      <c r="N792" s="77"/>
      <c r="O792" s="295"/>
      <c r="P792" s="88"/>
      <c r="Q792" s="88"/>
      <c r="R792" s="104"/>
      <c r="S792" s="730"/>
      <c r="T792" s="88"/>
      <c r="U792" s="88"/>
      <c r="V792" s="88"/>
      <c r="W792" s="89"/>
      <c r="X792" s="87"/>
      <c r="Y792" s="77"/>
      <c r="Z792" s="90"/>
      <c r="AA792" s="96">
        <f t="shared" si="341"/>
        <v>780</v>
      </c>
      <c r="AB792" s="505">
        <f t="shared" si="355"/>
        <v>0</v>
      </c>
      <c r="AC792" s="500">
        <f t="shared" si="342"/>
        <v>0</v>
      </c>
      <c r="AD792" s="159">
        <f t="shared" si="338"/>
        <v>0</v>
      </c>
      <c r="AE792" s="8"/>
      <c r="AF792" s="870" t="str">
        <f t="shared" si="343"/>
        <v xml:space="preserve"> </v>
      </c>
      <c r="AG792" s="32">
        <f t="shared" si="344"/>
        <v>0</v>
      </c>
      <c r="AH792" s="32">
        <f t="shared" si="345"/>
        <v>0</v>
      </c>
      <c r="AR792" s="32">
        <f t="shared" si="346"/>
        <v>0</v>
      </c>
      <c r="AS792" s="32">
        <f t="shared" si="347"/>
        <v>0</v>
      </c>
      <c r="AT792" s="32">
        <f t="shared" si="348"/>
        <v>0</v>
      </c>
      <c r="AU792" s="32">
        <f t="shared" si="349"/>
        <v>0</v>
      </c>
      <c r="AX792" s="254">
        <f t="shared" si="350"/>
        <v>0</v>
      </c>
      <c r="AY792" s="254">
        <f t="shared" si="351"/>
        <v>0</v>
      </c>
      <c r="AZ792" s="32">
        <f t="shared" si="339"/>
        <v>0</v>
      </c>
      <c r="BB792" s="32">
        <f t="shared" si="356"/>
        <v>0</v>
      </c>
      <c r="BC792" s="341">
        <f t="shared" si="357"/>
        <v>0</v>
      </c>
      <c r="BD792" s="95">
        <f t="shared" si="352"/>
        <v>0</v>
      </c>
      <c r="BE792" s="95">
        <f t="shared" si="358"/>
        <v>0</v>
      </c>
      <c r="BF792" s="718">
        <f t="shared" si="340"/>
        <v>0</v>
      </c>
      <c r="BG792" s="79"/>
      <c r="BH792" s="9"/>
      <c r="BJ792" s="32">
        <f t="shared" si="359"/>
        <v>0</v>
      </c>
      <c r="BK792" s="32">
        <f t="shared" si="360"/>
        <v>1</v>
      </c>
      <c r="BL792" s="32">
        <f t="shared" si="361"/>
        <v>0</v>
      </c>
      <c r="BM792" s="32">
        <f t="shared" si="362"/>
        <v>0</v>
      </c>
      <c r="BN792" s="32">
        <f t="shared" si="363"/>
        <v>1</v>
      </c>
    </row>
    <row r="793" spans="1:66" x14ac:dyDescent="0.2">
      <c r="A793" s="323"/>
      <c r="B793" s="530"/>
      <c r="C793" s="247"/>
      <c r="D793" s="247" t="str">
        <f t="shared" si="353"/>
        <v/>
      </c>
      <c r="E793" s="320" t="str">
        <f t="shared" si="354"/>
        <v>&lt; Error</v>
      </c>
      <c r="F793" s="120">
        <f t="shared" si="336"/>
        <v>0</v>
      </c>
      <c r="G793" s="118">
        <f t="shared" si="337"/>
        <v>781</v>
      </c>
      <c r="H793" s="117"/>
      <c r="I793" s="292"/>
      <c r="J793" s="87"/>
      <c r="K793" s="294"/>
      <c r="L793" s="293"/>
      <c r="M793" s="40"/>
      <c r="N793" s="77"/>
      <c r="O793" s="295"/>
      <c r="P793" s="88"/>
      <c r="Q793" s="88"/>
      <c r="R793" s="104"/>
      <c r="S793" s="730"/>
      <c r="T793" s="88"/>
      <c r="U793" s="88"/>
      <c r="V793" s="88"/>
      <c r="W793" s="89"/>
      <c r="X793" s="87"/>
      <c r="Y793" s="77"/>
      <c r="Z793" s="90"/>
      <c r="AA793" s="96">
        <f t="shared" si="341"/>
        <v>781</v>
      </c>
      <c r="AB793" s="505">
        <f t="shared" si="355"/>
        <v>0</v>
      </c>
      <c r="AC793" s="500">
        <f t="shared" si="342"/>
        <v>0</v>
      </c>
      <c r="AD793" s="159">
        <f t="shared" si="338"/>
        <v>0</v>
      </c>
      <c r="AE793" s="8"/>
      <c r="AF793" s="870" t="str">
        <f t="shared" si="343"/>
        <v xml:space="preserve"> </v>
      </c>
      <c r="AG793" s="32">
        <f t="shared" si="344"/>
        <v>0</v>
      </c>
      <c r="AH793" s="32">
        <f t="shared" si="345"/>
        <v>0</v>
      </c>
      <c r="AR793" s="32">
        <f t="shared" si="346"/>
        <v>0</v>
      </c>
      <c r="AS793" s="32">
        <f t="shared" si="347"/>
        <v>0</v>
      </c>
      <c r="AT793" s="32">
        <f t="shared" si="348"/>
        <v>0</v>
      </c>
      <c r="AU793" s="32">
        <f t="shared" si="349"/>
        <v>0</v>
      </c>
      <c r="AX793" s="254">
        <f t="shared" si="350"/>
        <v>0</v>
      </c>
      <c r="AY793" s="254">
        <f t="shared" si="351"/>
        <v>0</v>
      </c>
      <c r="AZ793" s="32">
        <f t="shared" si="339"/>
        <v>0</v>
      </c>
      <c r="BB793" s="32">
        <f t="shared" si="356"/>
        <v>0</v>
      </c>
      <c r="BC793" s="341">
        <f t="shared" si="357"/>
        <v>0</v>
      </c>
      <c r="BD793" s="95">
        <f t="shared" si="352"/>
        <v>0</v>
      </c>
      <c r="BE793" s="95">
        <f t="shared" si="358"/>
        <v>0</v>
      </c>
      <c r="BF793" s="718">
        <f t="shared" si="340"/>
        <v>0</v>
      </c>
      <c r="BG793" s="79"/>
      <c r="BH793" s="9"/>
      <c r="BJ793" s="32">
        <f t="shared" si="359"/>
        <v>0</v>
      </c>
      <c r="BK793" s="32">
        <f t="shared" si="360"/>
        <v>1</v>
      </c>
      <c r="BL793" s="32">
        <f t="shared" si="361"/>
        <v>0</v>
      </c>
      <c r="BM793" s="32">
        <f t="shared" si="362"/>
        <v>0</v>
      </c>
      <c r="BN793" s="32">
        <f t="shared" si="363"/>
        <v>1</v>
      </c>
    </row>
    <row r="794" spans="1:66" x14ac:dyDescent="0.2">
      <c r="A794" s="323"/>
      <c r="B794" s="530"/>
      <c r="C794" s="247"/>
      <c r="D794" s="247" t="str">
        <f t="shared" si="353"/>
        <v/>
      </c>
      <c r="E794" s="320" t="str">
        <f t="shared" si="354"/>
        <v>&lt; Error</v>
      </c>
      <c r="F794" s="120">
        <f t="shared" si="336"/>
        <v>0</v>
      </c>
      <c r="G794" s="118">
        <f t="shared" si="337"/>
        <v>782</v>
      </c>
      <c r="H794" s="117"/>
      <c r="I794" s="292"/>
      <c r="J794" s="87"/>
      <c r="K794" s="294"/>
      <c r="L794" s="293"/>
      <c r="M794" s="40"/>
      <c r="N794" s="77"/>
      <c r="O794" s="295"/>
      <c r="P794" s="88"/>
      <c r="Q794" s="88"/>
      <c r="R794" s="104"/>
      <c r="S794" s="730"/>
      <c r="T794" s="88"/>
      <c r="U794" s="88"/>
      <c r="V794" s="88"/>
      <c r="W794" s="89"/>
      <c r="X794" s="87"/>
      <c r="Y794" s="77"/>
      <c r="Z794" s="90"/>
      <c r="AA794" s="96">
        <f t="shared" si="341"/>
        <v>782</v>
      </c>
      <c r="AB794" s="505">
        <f t="shared" si="355"/>
        <v>0</v>
      </c>
      <c r="AC794" s="500">
        <f t="shared" si="342"/>
        <v>0</v>
      </c>
      <c r="AD794" s="159">
        <f t="shared" si="338"/>
        <v>0</v>
      </c>
      <c r="AE794" s="8"/>
      <c r="AF794" s="870" t="str">
        <f t="shared" si="343"/>
        <v xml:space="preserve"> </v>
      </c>
      <c r="AG794" s="32">
        <f t="shared" si="344"/>
        <v>0</v>
      </c>
      <c r="AH794" s="32">
        <f t="shared" si="345"/>
        <v>0</v>
      </c>
      <c r="AR794" s="32">
        <f t="shared" si="346"/>
        <v>0</v>
      </c>
      <c r="AS794" s="32">
        <f t="shared" si="347"/>
        <v>0</v>
      </c>
      <c r="AT794" s="32">
        <f t="shared" si="348"/>
        <v>0</v>
      </c>
      <c r="AU794" s="32">
        <f t="shared" si="349"/>
        <v>0</v>
      </c>
      <c r="AX794" s="254">
        <f t="shared" si="350"/>
        <v>0</v>
      </c>
      <c r="AY794" s="254">
        <f t="shared" si="351"/>
        <v>0</v>
      </c>
      <c r="AZ794" s="32">
        <f t="shared" si="339"/>
        <v>0</v>
      </c>
      <c r="BB794" s="32">
        <f t="shared" si="356"/>
        <v>0</v>
      </c>
      <c r="BC794" s="341">
        <f t="shared" si="357"/>
        <v>0</v>
      </c>
      <c r="BD794" s="95">
        <f t="shared" si="352"/>
        <v>0</v>
      </c>
      <c r="BE794" s="95">
        <f t="shared" si="358"/>
        <v>0</v>
      </c>
      <c r="BF794" s="718">
        <f t="shared" si="340"/>
        <v>0</v>
      </c>
      <c r="BG794" s="79"/>
      <c r="BH794" s="9"/>
      <c r="BJ794" s="32">
        <f t="shared" si="359"/>
        <v>0</v>
      </c>
      <c r="BK794" s="32">
        <f t="shared" si="360"/>
        <v>1</v>
      </c>
      <c r="BL794" s="32">
        <f t="shared" si="361"/>
        <v>0</v>
      </c>
      <c r="BM794" s="32">
        <f t="shared" si="362"/>
        <v>0</v>
      </c>
      <c r="BN794" s="32">
        <f t="shared" si="363"/>
        <v>1</v>
      </c>
    </row>
    <row r="795" spans="1:66" x14ac:dyDescent="0.2">
      <c r="A795" s="323"/>
      <c r="B795" s="530"/>
      <c r="C795" s="247"/>
      <c r="D795" s="247" t="str">
        <f t="shared" si="353"/>
        <v/>
      </c>
      <c r="E795" s="320" t="str">
        <f t="shared" si="354"/>
        <v>&lt; Error</v>
      </c>
      <c r="F795" s="120">
        <f t="shared" si="336"/>
        <v>0</v>
      </c>
      <c r="G795" s="118">
        <f t="shared" si="337"/>
        <v>783</v>
      </c>
      <c r="H795" s="117"/>
      <c r="I795" s="292"/>
      <c r="J795" s="87"/>
      <c r="K795" s="294"/>
      <c r="L795" s="293"/>
      <c r="M795" s="40"/>
      <c r="N795" s="77"/>
      <c r="O795" s="295"/>
      <c r="P795" s="88"/>
      <c r="Q795" s="88"/>
      <c r="R795" s="104"/>
      <c r="S795" s="730"/>
      <c r="T795" s="88"/>
      <c r="U795" s="88"/>
      <c r="V795" s="88"/>
      <c r="W795" s="89"/>
      <c r="X795" s="87"/>
      <c r="Y795" s="77"/>
      <c r="Z795" s="90"/>
      <c r="AA795" s="96">
        <f t="shared" si="341"/>
        <v>783</v>
      </c>
      <c r="AB795" s="505">
        <f t="shared" si="355"/>
        <v>0</v>
      </c>
      <c r="AC795" s="500">
        <f t="shared" si="342"/>
        <v>0</v>
      </c>
      <c r="AD795" s="159">
        <f t="shared" si="338"/>
        <v>0</v>
      </c>
      <c r="AE795" s="8"/>
      <c r="AF795" s="870" t="str">
        <f t="shared" si="343"/>
        <v xml:space="preserve"> </v>
      </c>
      <c r="AG795" s="32">
        <f t="shared" si="344"/>
        <v>0</v>
      </c>
      <c r="AH795" s="32">
        <f t="shared" si="345"/>
        <v>0</v>
      </c>
      <c r="AR795" s="32">
        <f t="shared" si="346"/>
        <v>0</v>
      </c>
      <c r="AS795" s="32">
        <f t="shared" si="347"/>
        <v>0</v>
      </c>
      <c r="AT795" s="32">
        <f t="shared" si="348"/>
        <v>0</v>
      </c>
      <c r="AU795" s="32">
        <f t="shared" si="349"/>
        <v>0</v>
      </c>
      <c r="AX795" s="254">
        <f t="shared" si="350"/>
        <v>0</v>
      </c>
      <c r="AY795" s="254">
        <f t="shared" si="351"/>
        <v>0</v>
      </c>
      <c r="AZ795" s="32">
        <f t="shared" si="339"/>
        <v>0</v>
      </c>
      <c r="BB795" s="32">
        <f t="shared" si="356"/>
        <v>0</v>
      </c>
      <c r="BC795" s="341">
        <f t="shared" si="357"/>
        <v>0</v>
      </c>
      <c r="BD795" s="95">
        <f t="shared" si="352"/>
        <v>0</v>
      </c>
      <c r="BE795" s="95">
        <f t="shared" si="358"/>
        <v>0</v>
      </c>
      <c r="BF795" s="718">
        <f t="shared" si="340"/>
        <v>0</v>
      </c>
      <c r="BG795" s="79"/>
      <c r="BH795" s="9"/>
      <c r="BJ795" s="32">
        <f t="shared" si="359"/>
        <v>0</v>
      </c>
      <c r="BK795" s="32">
        <f t="shared" si="360"/>
        <v>1</v>
      </c>
      <c r="BL795" s="32">
        <f t="shared" si="361"/>
        <v>0</v>
      </c>
      <c r="BM795" s="32">
        <f t="shared" si="362"/>
        <v>0</v>
      </c>
      <c r="BN795" s="32">
        <f t="shared" si="363"/>
        <v>1</v>
      </c>
    </row>
    <row r="796" spans="1:66" x14ac:dyDescent="0.2">
      <c r="A796" s="323"/>
      <c r="B796" s="530"/>
      <c r="C796" s="247"/>
      <c r="D796" s="247" t="str">
        <f t="shared" si="353"/>
        <v/>
      </c>
      <c r="E796" s="320" t="str">
        <f t="shared" si="354"/>
        <v>&lt; Error</v>
      </c>
      <c r="F796" s="120">
        <f t="shared" si="336"/>
        <v>0</v>
      </c>
      <c r="G796" s="118">
        <f t="shared" si="337"/>
        <v>784</v>
      </c>
      <c r="H796" s="117"/>
      <c r="I796" s="292"/>
      <c r="J796" s="87"/>
      <c r="K796" s="294"/>
      <c r="L796" s="293"/>
      <c r="M796" s="40"/>
      <c r="N796" s="77"/>
      <c r="O796" s="295"/>
      <c r="P796" s="88"/>
      <c r="Q796" s="88"/>
      <c r="R796" s="104"/>
      <c r="S796" s="730"/>
      <c r="T796" s="88"/>
      <c r="U796" s="88"/>
      <c r="V796" s="88"/>
      <c r="W796" s="89"/>
      <c r="X796" s="87"/>
      <c r="Y796" s="77"/>
      <c r="Z796" s="90"/>
      <c r="AA796" s="96">
        <f t="shared" si="341"/>
        <v>784</v>
      </c>
      <c r="AB796" s="505">
        <f t="shared" si="355"/>
        <v>0</v>
      </c>
      <c r="AC796" s="500">
        <f t="shared" si="342"/>
        <v>0</v>
      </c>
      <c r="AD796" s="159">
        <f t="shared" si="338"/>
        <v>0</v>
      </c>
      <c r="AE796" s="8"/>
      <c r="AF796" s="870" t="str">
        <f t="shared" si="343"/>
        <v xml:space="preserve"> </v>
      </c>
      <c r="AG796" s="32">
        <f t="shared" si="344"/>
        <v>0</v>
      </c>
      <c r="AH796" s="32">
        <f t="shared" si="345"/>
        <v>0</v>
      </c>
      <c r="AR796" s="32">
        <f t="shared" si="346"/>
        <v>0</v>
      </c>
      <c r="AS796" s="32">
        <f t="shared" si="347"/>
        <v>0</v>
      </c>
      <c r="AT796" s="32">
        <f t="shared" si="348"/>
        <v>0</v>
      </c>
      <c r="AU796" s="32">
        <f t="shared" si="349"/>
        <v>0</v>
      </c>
      <c r="AX796" s="254">
        <f t="shared" si="350"/>
        <v>0</v>
      </c>
      <c r="AY796" s="254">
        <f t="shared" si="351"/>
        <v>0</v>
      </c>
      <c r="AZ796" s="32">
        <f t="shared" si="339"/>
        <v>0</v>
      </c>
      <c r="BB796" s="32">
        <f t="shared" si="356"/>
        <v>0</v>
      </c>
      <c r="BC796" s="341">
        <f t="shared" si="357"/>
        <v>0</v>
      </c>
      <c r="BD796" s="95">
        <f t="shared" si="352"/>
        <v>0</v>
      </c>
      <c r="BE796" s="95">
        <f t="shared" si="358"/>
        <v>0</v>
      </c>
      <c r="BF796" s="718">
        <f t="shared" si="340"/>
        <v>0</v>
      </c>
      <c r="BG796" s="79"/>
      <c r="BH796" s="9"/>
      <c r="BJ796" s="32">
        <f t="shared" si="359"/>
        <v>0</v>
      </c>
      <c r="BK796" s="32">
        <f t="shared" si="360"/>
        <v>1</v>
      </c>
      <c r="BL796" s="32">
        <f t="shared" si="361"/>
        <v>0</v>
      </c>
      <c r="BM796" s="32">
        <f t="shared" si="362"/>
        <v>0</v>
      </c>
      <c r="BN796" s="32">
        <f t="shared" si="363"/>
        <v>1</v>
      </c>
    </row>
    <row r="797" spans="1:66" x14ac:dyDescent="0.2">
      <c r="A797" s="323"/>
      <c r="B797" s="530"/>
      <c r="C797" s="247"/>
      <c r="D797" s="247" t="str">
        <f t="shared" si="353"/>
        <v/>
      </c>
      <c r="E797" s="320" t="str">
        <f t="shared" si="354"/>
        <v>&lt; Error</v>
      </c>
      <c r="F797" s="120">
        <f t="shared" si="336"/>
        <v>0</v>
      </c>
      <c r="G797" s="118">
        <f t="shared" si="337"/>
        <v>785</v>
      </c>
      <c r="H797" s="117"/>
      <c r="I797" s="292"/>
      <c r="J797" s="87"/>
      <c r="K797" s="294"/>
      <c r="L797" s="293"/>
      <c r="M797" s="40"/>
      <c r="N797" s="77"/>
      <c r="O797" s="295"/>
      <c r="P797" s="88"/>
      <c r="Q797" s="88"/>
      <c r="R797" s="104"/>
      <c r="S797" s="730"/>
      <c r="T797" s="88"/>
      <c r="U797" s="88"/>
      <c r="V797" s="88"/>
      <c r="W797" s="89"/>
      <c r="X797" s="87"/>
      <c r="Y797" s="77"/>
      <c r="Z797" s="90"/>
      <c r="AA797" s="96">
        <f t="shared" si="341"/>
        <v>785</v>
      </c>
      <c r="AB797" s="505">
        <f t="shared" si="355"/>
        <v>0</v>
      </c>
      <c r="AC797" s="500">
        <f t="shared" si="342"/>
        <v>0</v>
      </c>
      <c r="AD797" s="159">
        <f t="shared" si="338"/>
        <v>0</v>
      </c>
      <c r="AE797" s="8"/>
      <c r="AF797" s="870" t="str">
        <f t="shared" si="343"/>
        <v xml:space="preserve"> </v>
      </c>
      <c r="AG797" s="32">
        <f t="shared" si="344"/>
        <v>0</v>
      </c>
      <c r="AH797" s="32">
        <f t="shared" si="345"/>
        <v>0</v>
      </c>
      <c r="AR797" s="32">
        <f t="shared" si="346"/>
        <v>0</v>
      </c>
      <c r="AS797" s="32">
        <f t="shared" si="347"/>
        <v>0</v>
      </c>
      <c r="AT797" s="32">
        <f t="shared" si="348"/>
        <v>0</v>
      </c>
      <c r="AU797" s="32">
        <f t="shared" si="349"/>
        <v>0</v>
      </c>
      <c r="AX797" s="254">
        <f t="shared" si="350"/>
        <v>0</v>
      </c>
      <c r="AY797" s="254">
        <f t="shared" si="351"/>
        <v>0</v>
      </c>
      <c r="AZ797" s="32">
        <f t="shared" si="339"/>
        <v>0</v>
      </c>
      <c r="BB797" s="32">
        <f t="shared" si="356"/>
        <v>0</v>
      </c>
      <c r="BC797" s="341">
        <f t="shared" si="357"/>
        <v>0</v>
      </c>
      <c r="BD797" s="95">
        <f t="shared" si="352"/>
        <v>0</v>
      </c>
      <c r="BE797" s="95">
        <f t="shared" si="358"/>
        <v>0</v>
      </c>
      <c r="BF797" s="718">
        <f t="shared" si="340"/>
        <v>0</v>
      </c>
      <c r="BG797" s="79"/>
      <c r="BH797" s="9"/>
      <c r="BJ797" s="32">
        <f t="shared" si="359"/>
        <v>0</v>
      </c>
      <c r="BK797" s="32">
        <f t="shared" si="360"/>
        <v>1</v>
      </c>
      <c r="BL797" s="32">
        <f t="shared" si="361"/>
        <v>0</v>
      </c>
      <c r="BM797" s="32">
        <f t="shared" si="362"/>
        <v>0</v>
      </c>
      <c r="BN797" s="32">
        <f t="shared" si="363"/>
        <v>1</v>
      </c>
    </row>
    <row r="798" spans="1:66" x14ac:dyDescent="0.2">
      <c r="A798" s="323"/>
      <c r="B798" s="530"/>
      <c r="C798" s="247"/>
      <c r="D798" s="247" t="str">
        <f t="shared" si="353"/>
        <v/>
      </c>
      <c r="E798" s="320" t="str">
        <f t="shared" si="354"/>
        <v>&lt; Error</v>
      </c>
      <c r="F798" s="120">
        <f t="shared" si="336"/>
        <v>0</v>
      </c>
      <c r="G798" s="118">
        <f t="shared" si="337"/>
        <v>786</v>
      </c>
      <c r="H798" s="117"/>
      <c r="I798" s="292"/>
      <c r="J798" s="87"/>
      <c r="K798" s="294"/>
      <c r="L798" s="293"/>
      <c r="M798" s="40"/>
      <c r="N798" s="77"/>
      <c r="O798" s="295"/>
      <c r="P798" s="88"/>
      <c r="Q798" s="88"/>
      <c r="R798" s="104"/>
      <c r="S798" s="730"/>
      <c r="T798" s="88"/>
      <c r="U798" s="88"/>
      <c r="V798" s="88"/>
      <c r="W798" s="89"/>
      <c r="X798" s="87"/>
      <c r="Y798" s="77"/>
      <c r="Z798" s="90"/>
      <c r="AA798" s="96">
        <f t="shared" si="341"/>
        <v>786</v>
      </c>
      <c r="AB798" s="505">
        <f t="shared" si="355"/>
        <v>0</v>
      </c>
      <c r="AC798" s="500">
        <f t="shared" si="342"/>
        <v>0</v>
      </c>
      <c r="AD798" s="159">
        <f t="shared" si="338"/>
        <v>0</v>
      </c>
      <c r="AE798" s="8"/>
      <c r="AF798" s="870" t="str">
        <f t="shared" si="343"/>
        <v xml:space="preserve"> </v>
      </c>
      <c r="AG798" s="32">
        <f t="shared" si="344"/>
        <v>0</v>
      </c>
      <c r="AH798" s="32">
        <f t="shared" si="345"/>
        <v>0</v>
      </c>
      <c r="AR798" s="32">
        <f t="shared" si="346"/>
        <v>0</v>
      </c>
      <c r="AS798" s="32">
        <f t="shared" si="347"/>
        <v>0</v>
      </c>
      <c r="AT798" s="32">
        <f t="shared" si="348"/>
        <v>0</v>
      </c>
      <c r="AU798" s="32">
        <f t="shared" si="349"/>
        <v>0</v>
      </c>
      <c r="AX798" s="254">
        <f t="shared" si="350"/>
        <v>0</v>
      </c>
      <c r="AY798" s="254">
        <f t="shared" si="351"/>
        <v>0</v>
      </c>
      <c r="AZ798" s="32">
        <f t="shared" si="339"/>
        <v>0</v>
      </c>
      <c r="BB798" s="32">
        <f t="shared" si="356"/>
        <v>0</v>
      </c>
      <c r="BC798" s="341">
        <f t="shared" si="357"/>
        <v>0</v>
      </c>
      <c r="BD798" s="95">
        <f t="shared" si="352"/>
        <v>0</v>
      </c>
      <c r="BE798" s="95">
        <f t="shared" si="358"/>
        <v>0</v>
      </c>
      <c r="BF798" s="718">
        <f t="shared" si="340"/>
        <v>0</v>
      </c>
      <c r="BG798" s="79"/>
      <c r="BH798" s="9"/>
      <c r="BJ798" s="32">
        <f t="shared" si="359"/>
        <v>0</v>
      </c>
      <c r="BK798" s="32">
        <f t="shared" si="360"/>
        <v>1</v>
      </c>
      <c r="BL798" s="32">
        <f t="shared" si="361"/>
        <v>0</v>
      </c>
      <c r="BM798" s="32">
        <f t="shared" si="362"/>
        <v>0</v>
      </c>
      <c r="BN798" s="32">
        <f t="shared" si="363"/>
        <v>1</v>
      </c>
    </row>
    <row r="799" spans="1:66" x14ac:dyDescent="0.2">
      <c r="A799" s="323"/>
      <c r="B799" s="530"/>
      <c r="C799" s="247"/>
      <c r="D799" s="247" t="str">
        <f t="shared" si="353"/>
        <v/>
      </c>
      <c r="E799" s="320" t="str">
        <f t="shared" si="354"/>
        <v>&lt; Error</v>
      </c>
      <c r="F799" s="120">
        <f t="shared" si="336"/>
        <v>0</v>
      </c>
      <c r="G799" s="118">
        <f t="shared" si="337"/>
        <v>787</v>
      </c>
      <c r="H799" s="117"/>
      <c r="I799" s="292"/>
      <c r="J799" s="87"/>
      <c r="K799" s="294"/>
      <c r="L799" s="293"/>
      <c r="M799" s="40"/>
      <c r="N799" s="77"/>
      <c r="O799" s="295"/>
      <c r="P799" s="88"/>
      <c r="Q799" s="88"/>
      <c r="R799" s="104"/>
      <c r="S799" s="730"/>
      <c r="T799" s="88"/>
      <c r="U799" s="88"/>
      <c r="V799" s="88"/>
      <c r="W799" s="89"/>
      <c r="X799" s="87"/>
      <c r="Y799" s="77"/>
      <c r="Z799" s="90"/>
      <c r="AA799" s="96">
        <f t="shared" si="341"/>
        <v>787</v>
      </c>
      <c r="AB799" s="505">
        <f t="shared" si="355"/>
        <v>0</v>
      </c>
      <c r="AC799" s="500">
        <f t="shared" si="342"/>
        <v>0</v>
      </c>
      <c r="AD799" s="159">
        <f t="shared" si="338"/>
        <v>0</v>
      </c>
      <c r="AE799" s="8"/>
      <c r="AF799" s="870" t="str">
        <f t="shared" si="343"/>
        <v xml:space="preserve"> </v>
      </c>
      <c r="AG799" s="32">
        <f t="shared" si="344"/>
        <v>0</v>
      </c>
      <c r="AH799" s="32">
        <f t="shared" si="345"/>
        <v>0</v>
      </c>
      <c r="AR799" s="32">
        <f t="shared" si="346"/>
        <v>0</v>
      </c>
      <c r="AS799" s="32">
        <f t="shared" si="347"/>
        <v>0</v>
      </c>
      <c r="AT799" s="32">
        <f t="shared" si="348"/>
        <v>0</v>
      </c>
      <c r="AU799" s="32">
        <f t="shared" si="349"/>
        <v>0</v>
      </c>
      <c r="AX799" s="254">
        <f t="shared" si="350"/>
        <v>0</v>
      </c>
      <c r="AY799" s="254">
        <f t="shared" si="351"/>
        <v>0</v>
      </c>
      <c r="AZ799" s="32">
        <f t="shared" si="339"/>
        <v>0</v>
      </c>
      <c r="BB799" s="32">
        <f t="shared" si="356"/>
        <v>0</v>
      </c>
      <c r="BC799" s="341">
        <f t="shared" si="357"/>
        <v>0</v>
      </c>
      <c r="BD799" s="95">
        <f t="shared" si="352"/>
        <v>0</v>
      </c>
      <c r="BE799" s="95">
        <f t="shared" si="358"/>
        <v>0</v>
      </c>
      <c r="BF799" s="718">
        <f t="shared" si="340"/>
        <v>0</v>
      </c>
      <c r="BG799" s="79"/>
      <c r="BH799" s="9"/>
      <c r="BJ799" s="32">
        <f t="shared" si="359"/>
        <v>0</v>
      </c>
      <c r="BK799" s="32">
        <f t="shared" si="360"/>
        <v>1</v>
      </c>
      <c r="BL799" s="32">
        <f t="shared" si="361"/>
        <v>0</v>
      </c>
      <c r="BM799" s="32">
        <f t="shared" si="362"/>
        <v>0</v>
      </c>
      <c r="BN799" s="32">
        <f t="shared" si="363"/>
        <v>1</v>
      </c>
    </row>
    <row r="800" spans="1:66" x14ac:dyDescent="0.2">
      <c r="A800" s="323"/>
      <c r="B800" s="530"/>
      <c r="C800" s="247"/>
      <c r="D800" s="247" t="str">
        <f t="shared" si="353"/>
        <v/>
      </c>
      <c r="E800" s="320" t="str">
        <f t="shared" si="354"/>
        <v>&lt; Error</v>
      </c>
      <c r="F800" s="120">
        <f t="shared" si="336"/>
        <v>0</v>
      </c>
      <c r="G800" s="118">
        <f t="shared" si="337"/>
        <v>788</v>
      </c>
      <c r="H800" s="117"/>
      <c r="I800" s="292"/>
      <c r="J800" s="87"/>
      <c r="K800" s="294"/>
      <c r="L800" s="293"/>
      <c r="M800" s="40"/>
      <c r="N800" s="77"/>
      <c r="O800" s="295"/>
      <c r="P800" s="88"/>
      <c r="Q800" s="88"/>
      <c r="R800" s="104"/>
      <c r="S800" s="730"/>
      <c r="T800" s="88"/>
      <c r="U800" s="88"/>
      <c r="V800" s="88"/>
      <c r="W800" s="89"/>
      <c r="X800" s="87"/>
      <c r="Y800" s="77"/>
      <c r="Z800" s="90"/>
      <c r="AA800" s="96">
        <f t="shared" si="341"/>
        <v>788</v>
      </c>
      <c r="AB800" s="505">
        <f t="shared" si="355"/>
        <v>0</v>
      </c>
      <c r="AC800" s="500">
        <f t="shared" si="342"/>
        <v>0</v>
      </c>
      <c r="AD800" s="159">
        <f t="shared" si="338"/>
        <v>0</v>
      </c>
      <c r="AE800" s="8"/>
      <c r="AF800" s="870" t="str">
        <f t="shared" si="343"/>
        <v xml:space="preserve"> </v>
      </c>
      <c r="AG800" s="32">
        <f t="shared" si="344"/>
        <v>0</v>
      </c>
      <c r="AH800" s="32">
        <f t="shared" si="345"/>
        <v>0</v>
      </c>
      <c r="AR800" s="32">
        <f t="shared" si="346"/>
        <v>0</v>
      </c>
      <c r="AS800" s="32">
        <f t="shared" si="347"/>
        <v>0</v>
      </c>
      <c r="AT800" s="32">
        <f t="shared" si="348"/>
        <v>0</v>
      </c>
      <c r="AU800" s="32">
        <f t="shared" si="349"/>
        <v>0</v>
      </c>
      <c r="AX800" s="254">
        <f t="shared" si="350"/>
        <v>0</v>
      </c>
      <c r="AY800" s="254">
        <f t="shared" si="351"/>
        <v>0</v>
      </c>
      <c r="AZ800" s="32">
        <f t="shared" si="339"/>
        <v>0</v>
      </c>
      <c r="BB800" s="32">
        <f t="shared" si="356"/>
        <v>0</v>
      </c>
      <c r="BC800" s="341">
        <f t="shared" si="357"/>
        <v>0</v>
      </c>
      <c r="BD800" s="95">
        <f t="shared" si="352"/>
        <v>0</v>
      </c>
      <c r="BE800" s="95">
        <f t="shared" si="358"/>
        <v>0</v>
      </c>
      <c r="BF800" s="718">
        <f t="shared" si="340"/>
        <v>0</v>
      </c>
      <c r="BG800" s="79"/>
      <c r="BH800" s="9"/>
      <c r="BJ800" s="32">
        <f t="shared" si="359"/>
        <v>0</v>
      </c>
      <c r="BK800" s="32">
        <f t="shared" si="360"/>
        <v>1</v>
      </c>
      <c r="BL800" s="32">
        <f t="shared" si="361"/>
        <v>0</v>
      </c>
      <c r="BM800" s="32">
        <f t="shared" si="362"/>
        <v>0</v>
      </c>
      <c r="BN800" s="32">
        <f t="shared" si="363"/>
        <v>1</v>
      </c>
    </row>
    <row r="801" spans="1:66" x14ac:dyDescent="0.2">
      <c r="A801" s="323"/>
      <c r="B801" s="530"/>
      <c r="C801" s="247"/>
      <c r="D801" s="247" t="str">
        <f t="shared" si="353"/>
        <v/>
      </c>
      <c r="E801" s="320" t="str">
        <f t="shared" si="354"/>
        <v>&lt; Error</v>
      </c>
      <c r="F801" s="120">
        <f t="shared" si="336"/>
        <v>0</v>
      </c>
      <c r="G801" s="118">
        <f t="shared" si="337"/>
        <v>789</v>
      </c>
      <c r="H801" s="117"/>
      <c r="I801" s="292"/>
      <c r="J801" s="87"/>
      <c r="K801" s="294"/>
      <c r="L801" s="293"/>
      <c r="M801" s="40"/>
      <c r="N801" s="77"/>
      <c r="O801" s="295"/>
      <c r="P801" s="88"/>
      <c r="Q801" s="88"/>
      <c r="R801" s="104"/>
      <c r="S801" s="730"/>
      <c r="T801" s="88"/>
      <c r="U801" s="88"/>
      <c r="V801" s="88"/>
      <c r="W801" s="89"/>
      <c r="X801" s="87"/>
      <c r="Y801" s="77"/>
      <c r="Z801" s="90"/>
      <c r="AA801" s="96">
        <f t="shared" si="341"/>
        <v>789</v>
      </c>
      <c r="AB801" s="505">
        <f t="shared" si="355"/>
        <v>0</v>
      </c>
      <c r="AC801" s="500">
        <f t="shared" si="342"/>
        <v>0</v>
      </c>
      <c r="AD801" s="159">
        <f t="shared" si="338"/>
        <v>0</v>
      </c>
      <c r="AE801" s="8"/>
      <c r="AF801" s="870" t="str">
        <f t="shared" si="343"/>
        <v xml:space="preserve"> </v>
      </c>
      <c r="AG801" s="32">
        <f t="shared" si="344"/>
        <v>0</v>
      </c>
      <c r="AH801" s="32">
        <f t="shared" si="345"/>
        <v>0</v>
      </c>
      <c r="AR801" s="32">
        <f t="shared" si="346"/>
        <v>0</v>
      </c>
      <c r="AS801" s="32">
        <f t="shared" si="347"/>
        <v>0</v>
      </c>
      <c r="AT801" s="32">
        <f t="shared" si="348"/>
        <v>0</v>
      </c>
      <c r="AU801" s="32">
        <f t="shared" si="349"/>
        <v>0</v>
      </c>
      <c r="AX801" s="254">
        <f t="shared" si="350"/>
        <v>0</v>
      </c>
      <c r="AY801" s="254">
        <f t="shared" si="351"/>
        <v>0</v>
      </c>
      <c r="AZ801" s="32">
        <f t="shared" si="339"/>
        <v>0</v>
      </c>
      <c r="BB801" s="32">
        <f t="shared" si="356"/>
        <v>0</v>
      </c>
      <c r="BC801" s="341">
        <f t="shared" si="357"/>
        <v>0</v>
      </c>
      <c r="BD801" s="95">
        <f t="shared" si="352"/>
        <v>0</v>
      </c>
      <c r="BE801" s="95">
        <f t="shared" si="358"/>
        <v>0</v>
      </c>
      <c r="BF801" s="718">
        <f t="shared" si="340"/>
        <v>0</v>
      </c>
      <c r="BG801" s="79"/>
      <c r="BH801" s="9"/>
      <c r="BJ801" s="32">
        <f t="shared" si="359"/>
        <v>0</v>
      </c>
      <c r="BK801" s="32">
        <f t="shared" si="360"/>
        <v>1</v>
      </c>
      <c r="BL801" s="32">
        <f t="shared" si="361"/>
        <v>0</v>
      </c>
      <c r="BM801" s="32">
        <f t="shared" si="362"/>
        <v>0</v>
      </c>
      <c r="BN801" s="32">
        <f t="shared" si="363"/>
        <v>1</v>
      </c>
    </row>
    <row r="802" spans="1:66" x14ac:dyDescent="0.2">
      <c r="A802" s="323"/>
      <c r="B802" s="530"/>
      <c r="C802" s="247"/>
      <c r="D802" s="247" t="str">
        <f t="shared" si="353"/>
        <v/>
      </c>
      <c r="E802" s="320" t="str">
        <f t="shared" si="354"/>
        <v>&lt; Error</v>
      </c>
      <c r="F802" s="120">
        <f t="shared" si="336"/>
        <v>0</v>
      </c>
      <c r="G802" s="118">
        <f t="shared" si="337"/>
        <v>790</v>
      </c>
      <c r="H802" s="117"/>
      <c r="I802" s="292"/>
      <c r="J802" s="87"/>
      <c r="K802" s="294"/>
      <c r="L802" s="293"/>
      <c r="M802" s="40"/>
      <c r="N802" s="77"/>
      <c r="O802" s="295"/>
      <c r="P802" s="88"/>
      <c r="Q802" s="88"/>
      <c r="R802" s="104"/>
      <c r="S802" s="730"/>
      <c r="T802" s="88"/>
      <c r="U802" s="88"/>
      <c r="V802" s="88"/>
      <c r="W802" s="89"/>
      <c r="X802" s="87"/>
      <c r="Y802" s="77"/>
      <c r="Z802" s="90"/>
      <c r="AA802" s="96">
        <f t="shared" si="341"/>
        <v>790</v>
      </c>
      <c r="AB802" s="505">
        <f t="shared" si="355"/>
        <v>0</v>
      </c>
      <c r="AC802" s="500">
        <f t="shared" si="342"/>
        <v>0</v>
      </c>
      <c r="AD802" s="159">
        <f t="shared" si="338"/>
        <v>0</v>
      </c>
      <c r="AE802" s="8"/>
      <c r="AF802" s="870" t="str">
        <f t="shared" si="343"/>
        <v xml:space="preserve"> </v>
      </c>
      <c r="AG802" s="32">
        <f t="shared" si="344"/>
        <v>0</v>
      </c>
      <c r="AH802" s="32">
        <f t="shared" si="345"/>
        <v>0</v>
      </c>
      <c r="AR802" s="32">
        <f t="shared" si="346"/>
        <v>0</v>
      </c>
      <c r="AS802" s="32">
        <f t="shared" si="347"/>
        <v>0</v>
      </c>
      <c r="AT802" s="32">
        <f t="shared" si="348"/>
        <v>0</v>
      </c>
      <c r="AU802" s="32">
        <f t="shared" si="349"/>
        <v>0</v>
      </c>
      <c r="AX802" s="254">
        <f t="shared" si="350"/>
        <v>0</v>
      </c>
      <c r="AY802" s="254">
        <f t="shared" si="351"/>
        <v>0</v>
      </c>
      <c r="AZ802" s="32">
        <f t="shared" si="339"/>
        <v>0</v>
      </c>
      <c r="BB802" s="32">
        <f t="shared" si="356"/>
        <v>0</v>
      </c>
      <c r="BC802" s="341">
        <f t="shared" si="357"/>
        <v>0</v>
      </c>
      <c r="BD802" s="95">
        <f t="shared" si="352"/>
        <v>0</v>
      </c>
      <c r="BE802" s="95">
        <f t="shared" si="358"/>
        <v>0</v>
      </c>
      <c r="BF802" s="718">
        <f t="shared" si="340"/>
        <v>0</v>
      </c>
      <c r="BG802" s="79"/>
      <c r="BH802" s="9"/>
      <c r="BJ802" s="32">
        <f t="shared" si="359"/>
        <v>0</v>
      </c>
      <c r="BK802" s="32">
        <f t="shared" si="360"/>
        <v>1</v>
      </c>
      <c r="BL802" s="32">
        <f t="shared" si="361"/>
        <v>0</v>
      </c>
      <c r="BM802" s="32">
        <f t="shared" si="362"/>
        <v>0</v>
      </c>
      <c r="BN802" s="32">
        <f t="shared" si="363"/>
        <v>1</v>
      </c>
    </row>
    <row r="803" spans="1:66" x14ac:dyDescent="0.2">
      <c r="A803" s="323"/>
      <c r="B803" s="530"/>
      <c r="C803" s="247"/>
      <c r="D803" s="247" t="str">
        <f t="shared" si="353"/>
        <v/>
      </c>
      <c r="E803" s="320" t="str">
        <f t="shared" si="354"/>
        <v>&lt; Error</v>
      </c>
      <c r="F803" s="120">
        <f t="shared" si="336"/>
        <v>0</v>
      </c>
      <c r="G803" s="118">
        <f t="shared" si="337"/>
        <v>791</v>
      </c>
      <c r="H803" s="117"/>
      <c r="I803" s="292"/>
      <c r="J803" s="87"/>
      <c r="K803" s="294"/>
      <c r="L803" s="293"/>
      <c r="M803" s="40"/>
      <c r="N803" s="77"/>
      <c r="O803" s="295"/>
      <c r="P803" s="88"/>
      <c r="Q803" s="88"/>
      <c r="R803" s="104"/>
      <c r="S803" s="730"/>
      <c r="T803" s="88"/>
      <c r="U803" s="88"/>
      <c r="V803" s="88"/>
      <c r="W803" s="89"/>
      <c r="X803" s="87"/>
      <c r="Y803" s="77"/>
      <c r="Z803" s="90"/>
      <c r="AA803" s="96">
        <f t="shared" si="341"/>
        <v>791</v>
      </c>
      <c r="AB803" s="505">
        <f t="shared" si="355"/>
        <v>0</v>
      </c>
      <c r="AC803" s="500">
        <f t="shared" si="342"/>
        <v>0</v>
      </c>
      <c r="AD803" s="159">
        <f t="shared" si="338"/>
        <v>0</v>
      </c>
      <c r="AE803" s="8"/>
      <c r="AF803" s="870" t="str">
        <f t="shared" si="343"/>
        <v xml:space="preserve"> </v>
      </c>
      <c r="AG803" s="32">
        <f t="shared" si="344"/>
        <v>0</v>
      </c>
      <c r="AH803" s="32">
        <f t="shared" si="345"/>
        <v>0</v>
      </c>
      <c r="AR803" s="32">
        <f t="shared" si="346"/>
        <v>0</v>
      </c>
      <c r="AS803" s="32">
        <f t="shared" si="347"/>
        <v>0</v>
      </c>
      <c r="AT803" s="32">
        <f t="shared" si="348"/>
        <v>0</v>
      </c>
      <c r="AU803" s="32">
        <f t="shared" si="349"/>
        <v>0</v>
      </c>
      <c r="AX803" s="254">
        <f t="shared" si="350"/>
        <v>0</v>
      </c>
      <c r="AY803" s="254">
        <f t="shared" si="351"/>
        <v>0</v>
      </c>
      <c r="AZ803" s="32">
        <f t="shared" si="339"/>
        <v>0</v>
      </c>
      <c r="BB803" s="32">
        <f t="shared" si="356"/>
        <v>0</v>
      </c>
      <c r="BC803" s="341">
        <f t="shared" si="357"/>
        <v>0</v>
      </c>
      <c r="BD803" s="95">
        <f t="shared" si="352"/>
        <v>0</v>
      </c>
      <c r="BE803" s="95">
        <f t="shared" si="358"/>
        <v>0</v>
      </c>
      <c r="BF803" s="718">
        <f t="shared" si="340"/>
        <v>0</v>
      </c>
      <c r="BG803" s="79"/>
      <c r="BH803" s="9"/>
      <c r="BJ803" s="32">
        <f t="shared" si="359"/>
        <v>0</v>
      </c>
      <c r="BK803" s="32">
        <f t="shared" si="360"/>
        <v>1</v>
      </c>
      <c r="BL803" s="32">
        <f t="shared" si="361"/>
        <v>0</v>
      </c>
      <c r="BM803" s="32">
        <f t="shared" si="362"/>
        <v>0</v>
      </c>
      <c r="BN803" s="32">
        <f t="shared" si="363"/>
        <v>1</v>
      </c>
    </row>
    <row r="804" spans="1:66" x14ac:dyDescent="0.2">
      <c r="A804" s="323"/>
      <c r="B804" s="530"/>
      <c r="C804" s="247"/>
      <c r="D804" s="247" t="str">
        <f t="shared" si="353"/>
        <v/>
      </c>
      <c r="E804" s="320" t="str">
        <f t="shared" si="354"/>
        <v>&lt; Error</v>
      </c>
      <c r="F804" s="120">
        <f t="shared" si="336"/>
        <v>0</v>
      </c>
      <c r="G804" s="118">
        <f t="shared" si="337"/>
        <v>792</v>
      </c>
      <c r="H804" s="117"/>
      <c r="I804" s="292"/>
      <c r="J804" s="87"/>
      <c r="K804" s="294"/>
      <c r="L804" s="293"/>
      <c r="M804" s="40"/>
      <c r="N804" s="77"/>
      <c r="O804" s="295"/>
      <c r="P804" s="88"/>
      <c r="Q804" s="88"/>
      <c r="R804" s="104"/>
      <c r="S804" s="730"/>
      <c r="T804" s="88"/>
      <c r="U804" s="88"/>
      <c r="V804" s="88"/>
      <c r="W804" s="89"/>
      <c r="X804" s="87"/>
      <c r="Y804" s="77"/>
      <c r="Z804" s="90"/>
      <c r="AA804" s="96">
        <f t="shared" si="341"/>
        <v>792</v>
      </c>
      <c r="AB804" s="505">
        <f t="shared" si="355"/>
        <v>0</v>
      </c>
      <c r="AC804" s="500">
        <f t="shared" si="342"/>
        <v>0</v>
      </c>
      <c r="AD804" s="159">
        <f t="shared" si="338"/>
        <v>0</v>
      </c>
      <c r="AE804" s="8"/>
      <c r="AF804" s="870" t="str">
        <f t="shared" si="343"/>
        <v xml:space="preserve"> </v>
      </c>
      <c r="AG804" s="32">
        <f t="shared" si="344"/>
        <v>0</v>
      </c>
      <c r="AH804" s="32">
        <f t="shared" si="345"/>
        <v>0</v>
      </c>
      <c r="AR804" s="32">
        <f t="shared" si="346"/>
        <v>0</v>
      </c>
      <c r="AS804" s="32">
        <f t="shared" si="347"/>
        <v>0</v>
      </c>
      <c r="AT804" s="32">
        <f t="shared" si="348"/>
        <v>0</v>
      </c>
      <c r="AU804" s="32">
        <f t="shared" si="349"/>
        <v>0</v>
      </c>
      <c r="AX804" s="254">
        <f t="shared" si="350"/>
        <v>0</v>
      </c>
      <c r="AY804" s="254">
        <f t="shared" si="351"/>
        <v>0</v>
      </c>
      <c r="AZ804" s="32">
        <f t="shared" si="339"/>
        <v>0</v>
      </c>
      <c r="BB804" s="32">
        <f t="shared" si="356"/>
        <v>0</v>
      </c>
      <c r="BC804" s="341">
        <f t="shared" si="357"/>
        <v>0</v>
      </c>
      <c r="BD804" s="95">
        <f t="shared" si="352"/>
        <v>0</v>
      </c>
      <c r="BE804" s="95">
        <f t="shared" si="358"/>
        <v>0</v>
      </c>
      <c r="BF804" s="718">
        <f t="shared" si="340"/>
        <v>0</v>
      </c>
      <c r="BG804" s="79"/>
      <c r="BH804" s="9"/>
      <c r="BJ804" s="32">
        <f t="shared" si="359"/>
        <v>0</v>
      </c>
      <c r="BK804" s="32">
        <f t="shared" si="360"/>
        <v>1</v>
      </c>
      <c r="BL804" s="32">
        <f t="shared" si="361"/>
        <v>0</v>
      </c>
      <c r="BM804" s="32">
        <f t="shared" si="362"/>
        <v>0</v>
      </c>
      <c r="BN804" s="32">
        <f t="shared" si="363"/>
        <v>1</v>
      </c>
    </row>
    <row r="805" spans="1:66" x14ac:dyDescent="0.2">
      <c r="A805" s="323"/>
      <c r="B805" s="530"/>
      <c r="C805" s="247"/>
      <c r="D805" s="247" t="str">
        <f t="shared" si="353"/>
        <v/>
      </c>
      <c r="E805" s="320" t="str">
        <f t="shared" si="354"/>
        <v>&lt; Error</v>
      </c>
      <c r="F805" s="120">
        <f t="shared" si="336"/>
        <v>0</v>
      </c>
      <c r="G805" s="118">
        <f t="shared" si="337"/>
        <v>793</v>
      </c>
      <c r="H805" s="117"/>
      <c r="I805" s="292"/>
      <c r="J805" s="87"/>
      <c r="K805" s="294"/>
      <c r="L805" s="293"/>
      <c r="M805" s="40"/>
      <c r="N805" s="77"/>
      <c r="O805" s="295"/>
      <c r="P805" s="88"/>
      <c r="Q805" s="88"/>
      <c r="R805" s="104"/>
      <c r="S805" s="730"/>
      <c r="T805" s="88"/>
      <c r="U805" s="88"/>
      <c r="V805" s="88"/>
      <c r="W805" s="89"/>
      <c r="X805" s="87"/>
      <c r="Y805" s="77"/>
      <c r="Z805" s="90"/>
      <c r="AA805" s="96">
        <f t="shared" si="341"/>
        <v>793</v>
      </c>
      <c r="AB805" s="505">
        <f t="shared" si="355"/>
        <v>0</v>
      </c>
      <c r="AC805" s="500">
        <f t="shared" si="342"/>
        <v>0</v>
      </c>
      <c r="AD805" s="159">
        <f t="shared" si="338"/>
        <v>0</v>
      </c>
      <c r="AE805" s="8"/>
      <c r="AF805" s="870" t="str">
        <f t="shared" si="343"/>
        <v xml:space="preserve"> </v>
      </c>
      <c r="AG805" s="32">
        <f t="shared" si="344"/>
        <v>0</v>
      </c>
      <c r="AH805" s="32">
        <f t="shared" si="345"/>
        <v>0</v>
      </c>
      <c r="AR805" s="32">
        <f t="shared" si="346"/>
        <v>0</v>
      </c>
      <c r="AS805" s="32">
        <f t="shared" si="347"/>
        <v>0</v>
      </c>
      <c r="AT805" s="32">
        <f t="shared" si="348"/>
        <v>0</v>
      </c>
      <c r="AU805" s="32">
        <f t="shared" si="349"/>
        <v>0</v>
      </c>
      <c r="AX805" s="254">
        <f t="shared" si="350"/>
        <v>0</v>
      </c>
      <c r="AY805" s="254">
        <f t="shared" si="351"/>
        <v>0</v>
      </c>
      <c r="AZ805" s="32">
        <f t="shared" si="339"/>
        <v>0</v>
      </c>
      <c r="BB805" s="32">
        <f t="shared" si="356"/>
        <v>0</v>
      </c>
      <c r="BC805" s="341">
        <f t="shared" si="357"/>
        <v>0</v>
      </c>
      <c r="BD805" s="95">
        <f t="shared" si="352"/>
        <v>0</v>
      </c>
      <c r="BE805" s="95">
        <f t="shared" si="358"/>
        <v>0</v>
      </c>
      <c r="BF805" s="718">
        <f t="shared" si="340"/>
        <v>0</v>
      </c>
      <c r="BG805" s="79"/>
      <c r="BH805" s="9"/>
      <c r="BJ805" s="32">
        <f t="shared" si="359"/>
        <v>0</v>
      </c>
      <c r="BK805" s="32">
        <f t="shared" si="360"/>
        <v>1</v>
      </c>
      <c r="BL805" s="32">
        <f t="shared" si="361"/>
        <v>0</v>
      </c>
      <c r="BM805" s="32">
        <f t="shared" si="362"/>
        <v>0</v>
      </c>
      <c r="BN805" s="32">
        <f t="shared" si="363"/>
        <v>1</v>
      </c>
    </row>
    <row r="806" spans="1:66" x14ac:dyDescent="0.2">
      <c r="A806" s="323"/>
      <c r="B806" s="530"/>
      <c r="C806" s="247"/>
      <c r="D806" s="247" t="str">
        <f t="shared" si="353"/>
        <v/>
      </c>
      <c r="E806" s="320" t="str">
        <f t="shared" si="354"/>
        <v>&lt; Error</v>
      </c>
      <c r="F806" s="120">
        <f t="shared" si="336"/>
        <v>0</v>
      </c>
      <c r="G806" s="118">
        <f t="shared" si="337"/>
        <v>794</v>
      </c>
      <c r="H806" s="117"/>
      <c r="I806" s="292"/>
      <c r="J806" s="87"/>
      <c r="K806" s="294"/>
      <c r="L806" s="293"/>
      <c r="M806" s="40"/>
      <c r="N806" s="77"/>
      <c r="O806" s="295"/>
      <c r="P806" s="88"/>
      <c r="Q806" s="88"/>
      <c r="R806" s="104"/>
      <c r="S806" s="730"/>
      <c r="T806" s="88"/>
      <c r="U806" s="88"/>
      <c r="V806" s="88"/>
      <c r="W806" s="89"/>
      <c r="X806" s="87"/>
      <c r="Y806" s="77"/>
      <c r="Z806" s="90"/>
      <c r="AA806" s="96">
        <f t="shared" si="341"/>
        <v>794</v>
      </c>
      <c r="AB806" s="505">
        <f t="shared" si="355"/>
        <v>0</v>
      </c>
      <c r="AC806" s="500">
        <f t="shared" si="342"/>
        <v>0</v>
      </c>
      <c r="AD806" s="159">
        <f t="shared" si="338"/>
        <v>0</v>
      </c>
      <c r="AE806" s="8"/>
      <c r="AF806" s="870" t="str">
        <f t="shared" si="343"/>
        <v xml:space="preserve"> </v>
      </c>
      <c r="AG806" s="32">
        <f t="shared" si="344"/>
        <v>0</v>
      </c>
      <c r="AH806" s="32">
        <f t="shared" si="345"/>
        <v>0</v>
      </c>
      <c r="AR806" s="32">
        <f t="shared" si="346"/>
        <v>0</v>
      </c>
      <c r="AS806" s="32">
        <f t="shared" si="347"/>
        <v>0</v>
      </c>
      <c r="AT806" s="32">
        <f t="shared" si="348"/>
        <v>0</v>
      </c>
      <c r="AU806" s="32">
        <f t="shared" si="349"/>
        <v>0</v>
      </c>
      <c r="AX806" s="254">
        <f t="shared" si="350"/>
        <v>0</v>
      </c>
      <c r="AY806" s="254">
        <f t="shared" si="351"/>
        <v>0</v>
      </c>
      <c r="AZ806" s="32">
        <f t="shared" si="339"/>
        <v>0</v>
      </c>
      <c r="BB806" s="32">
        <f t="shared" si="356"/>
        <v>0</v>
      </c>
      <c r="BC806" s="341">
        <f t="shared" si="357"/>
        <v>0</v>
      </c>
      <c r="BD806" s="95">
        <f t="shared" si="352"/>
        <v>0</v>
      </c>
      <c r="BE806" s="95">
        <f t="shared" si="358"/>
        <v>0</v>
      </c>
      <c r="BF806" s="718">
        <f t="shared" si="340"/>
        <v>0</v>
      </c>
      <c r="BG806" s="79"/>
      <c r="BH806" s="9"/>
      <c r="BJ806" s="32">
        <f t="shared" si="359"/>
        <v>0</v>
      </c>
      <c r="BK806" s="32">
        <f t="shared" si="360"/>
        <v>1</v>
      </c>
      <c r="BL806" s="32">
        <f t="shared" si="361"/>
        <v>0</v>
      </c>
      <c r="BM806" s="32">
        <f t="shared" si="362"/>
        <v>0</v>
      </c>
      <c r="BN806" s="32">
        <f t="shared" si="363"/>
        <v>1</v>
      </c>
    </row>
    <row r="807" spans="1:66" x14ac:dyDescent="0.2">
      <c r="A807" s="323"/>
      <c r="B807" s="530"/>
      <c r="C807" s="247"/>
      <c r="D807" s="247" t="str">
        <f t="shared" si="353"/>
        <v/>
      </c>
      <c r="E807" s="320" t="str">
        <f t="shared" si="354"/>
        <v>&lt; Error</v>
      </c>
      <c r="F807" s="120">
        <f t="shared" si="336"/>
        <v>0</v>
      </c>
      <c r="G807" s="118">
        <f t="shared" si="337"/>
        <v>795</v>
      </c>
      <c r="H807" s="117"/>
      <c r="I807" s="292"/>
      <c r="J807" s="87"/>
      <c r="K807" s="294"/>
      <c r="L807" s="293"/>
      <c r="M807" s="40"/>
      <c r="N807" s="77"/>
      <c r="O807" s="295"/>
      <c r="P807" s="88"/>
      <c r="Q807" s="88"/>
      <c r="R807" s="104"/>
      <c r="S807" s="730"/>
      <c r="T807" s="88"/>
      <c r="U807" s="88"/>
      <c r="V807" s="88"/>
      <c r="W807" s="89"/>
      <c r="X807" s="87"/>
      <c r="Y807" s="77"/>
      <c r="Z807" s="90"/>
      <c r="AA807" s="96">
        <f t="shared" si="341"/>
        <v>795</v>
      </c>
      <c r="AB807" s="505">
        <f t="shared" si="355"/>
        <v>0</v>
      </c>
      <c r="AC807" s="500">
        <f t="shared" si="342"/>
        <v>0</v>
      </c>
      <c r="AD807" s="159">
        <f t="shared" si="338"/>
        <v>0</v>
      </c>
      <c r="AE807" s="8"/>
      <c r="AF807" s="870" t="str">
        <f t="shared" si="343"/>
        <v xml:space="preserve"> </v>
      </c>
      <c r="AG807" s="32">
        <f t="shared" si="344"/>
        <v>0</v>
      </c>
      <c r="AH807" s="32">
        <f t="shared" si="345"/>
        <v>0</v>
      </c>
      <c r="AR807" s="32">
        <f t="shared" si="346"/>
        <v>0</v>
      </c>
      <c r="AS807" s="32">
        <f t="shared" si="347"/>
        <v>0</v>
      </c>
      <c r="AT807" s="32">
        <f t="shared" si="348"/>
        <v>0</v>
      </c>
      <c r="AU807" s="32">
        <f t="shared" si="349"/>
        <v>0</v>
      </c>
      <c r="AX807" s="254">
        <f t="shared" si="350"/>
        <v>0</v>
      </c>
      <c r="AY807" s="254">
        <f t="shared" si="351"/>
        <v>0</v>
      </c>
      <c r="AZ807" s="32">
        <f t="shared" si="339"/>
        <v>0</v>
      </c>
      <c r="BB807" s="32">
        <f t="shared" si="356"/>
        <v>0</v>
      </c>
      <c r="BC807" s="341">
        <f t="shared" si="357"/>
        <v>0</v>
      </c>
      <c r="BD807" s="95">
        <f t="shared" si="352"/>
        <v>0</v>
      </c>
      <c r="BE807" s="95">
        <f t="shared" si="358"/>
        <v>0</v>
      </c>
      <c r="BF807" s="718">
        <f t="shared" si="340"/>
        <v>0</v>
      </c>
      <c r="BG807" s="79"/>
      <c r="BH807" s="9"/>
      <c r="BJ807" s="32">
        <f t="shared" si="359"/>
        <v>0</v>
      </c>
      <c r="BK807" s="32">
        <f t="shared" si="360"/>
        <v>1</v>
      </c>
      <c r="BL807" s="32">
        <f t="shared" si="361"/>
        <v>0</v>
      </c>
      <c r="BM807" s="32">
        <f t="shared" si="362"/>
        <v>0</v>
      </c>
      <c r="BN807" s="32">
        <f t="shared" si="363"/>
        <v>1</v>
      </c>
    </row>
    <row r="808" spans="1:66" x14ac:dyDescent="0.2">
      <c r="A808" s="323"/>
      <c r="B808" s="530"/>
      <c r="C808" s="247"/>
      <c r="D808" s="247" t="str">
        <f t="shared" si="353"/>
        <v/>
      </c>
      <c r="E808" s="320" t="str">
        <f t="shared" si="354"/>
        <v>&lt; Error</v>
      </c>
      <c r="F808" s="120">
        <f t="shared" si="336"/>
        <v>0</v>
      </c>
      <c r="G808" s="118">
        <f t="shared" si="337"/>
        <v>796</v>
      </c>
      <c r="H808" s="117"/>
      <c r="I808" s="292"/>
      <c r="J808" s="87"/>
      <c r="K808" s="294"/>
      <c r="L808" s="293"/>
      <c r="M808" s="40"/>
      <c r="N808" s="77"/>
      <c r="O808" s="295"/>
      <c r="P808" s="88"/>
      <c r="Q808" s="88"/>
      <c r="R808" s="104"/>
      <c r="S808" s="730"/>
      <c r="T808" s="88"/>
      <c r="U808" s="88"/>
      <c r="V808" s="88"/>
      <c r="W808" s="89"/>
      <c r="X808" s="87"/>
      <c r="Y808" s="77"/>
      <c r="Z808" s="90"/>
      <c r="AA808" s="96">
        <f t="shared" si="341"/>
        <v>796</v>
      </c>
      <c r="AB808" s="505">
        <f t="shared" si="355"/>
        <v>0</v>
      </c>
      <c r="AC808" s="500">
        <f t="shared" si="342"/>
        <v>0</v>
      </c>
      <c r="AD808" s="159">
        <f t="shared" si="338"/>
        <v>0</v>
      </c>
      <c r="AE808" s="8"/>
      <c r="AF808" s="870" t="str">
        <f t="shared" si="343"/>
        <v xml:space="preserve"> </v>
      </c>
      <c r="AG808" s="32">
        <f t="shared" si="344"/>
        <v>0</v>
      </c>
      <c r="AH808" s="32">
        <f t="shared" si="345"/>
        <v>0</v>
      </c>
      <c r="AR808" s="32">
        <f t="shared" si="346"/>
        <v>0</v>
      </c>
      <c r="AS808" s="32">
        <f t="shared" si="347"/>
        <v>0</v>
      </c>
      <c r="AT808" s="32">
        <f t="shared" si="348"/>
        <v>0</v>
      </c>
      <c r="AU808" s="32">
        <f t="shared" si="349"/>
        <v>0</v>
      </c>
      <c r="AX808" s="254">
        <f t="shared" si="350"/>
        <v>0</v>
      </c>
      <c r="AY808" s="254">
        <f t="shared" si="351"/>
        <v>0</v>
      </c>
      <c r="AZ808" s="32">
        <f t="shared" si="339"/>
        <v>0</v>
      </c>
      <c r="BB808" s="32">
        <f t="shared" si="356"/>
        <v>0</v>
      </c>
      <c r="BC808" s="341">
        <f t="shared" si="357"/>
        <v>0</v>
      </c>
      <c r="BD808" s="95">
        <f t="shared" si="352"/>
        <v>0</v>
      </c>
      <c r="BE808" s="95">
        <f t="shared" si="358"/>
        <v>0</v>
      </c>
      <c r="BF808" s="718">
        <f t="shared" si="340"/>
        <v>0</v>
      </c>
      <c r="BG808" s="79"/>
      <c r="BH808" s="9"/>
      <c r="BJ808" s="32">
        <f t="shared" si="359"/>
        <v>0</v>
      </c>
      <c r="BK808" s="32">
        <f t="shared" si="360"/>
        <v>1</v>
      </c>
      <c r="BL808" s="32">
        <f t="shared" si="361"/>
        <v>0</v>
      </c>
      <c r="BM808" s="32">
        <f t="shared" si="362"/>
        <v>0</v>
      </c>
      <c r="BN808" s="32">
        <f t="shared" si="363"/>
        <v>1</v>
      </c>
    </row>
    <row r="809" spans="1:66" x14ac:dyDescent="0.2">
      <c r="A809" s="323"/>
      <c r="B809" s="530"/>
      <c r="C809" s="247"/>
      <c r="D809" s="247" t="str">
        <f t="shared" si="353"/>
        <v/>
      </c>
      <c r="E809" s="320" t="str">
        <f t="shared" si="354"/>
        <v>&lt; Error</v>
      </c>
      <c r="F809" s="120">
        <f t="shared" si="336"/>
        <v>0</v>
      </c>
      <c r="G809" s="118">
        <f t="shared" si="337"/>
        <v>797</v>
      </c>
      <c r="H809" s="117"/>
      <c r="I809" s="292"/>
      <c r="J809" s="87"/>
      <c r="K809" s="294"/>
      <c r="L809" s="293"/>
      <c r="M809" s="40"/>
      <c r="N809" s="77"/>
      <c r="O809" s="295"/>
      <c r="P809" s="88"/>
      <c r="Q809" s="88"/>
      <c r="R809" s="104"/>
      <c r="S809" s="730"/>
      <c r="T809" s="88"/>
      <c r="U809" s="88"/>
      <c r="V809" s="88"/>
      <c r="W809" s="89"/>
      <c r="X809" s="87"/>
      <c r="Y809" s="77"/>
      <c r="Z809" s="90"/>
      <c r="AA809" s="96">
        <f t="shared" si="341"/>
        <v>797</v>
      </c>
      <c r="AB809" s="505">
        <f t="shared" si="355"/>
        <v>0</v>
      </c>
      <c r="AC809" s="500">
        <f t="shared" si="342"/>
        <v>0</v>
      </c>
      <c r="AD809" s="159">
        <f t="shared" si="338"/>
        <v>0</v>
      </c>
      <c r="AE809" s="8"/>
      <c r="AF809" s="870" t="str">
        <f t="shared" si="343"/>
        <v xml:space="preserve"> </v>
      </c>
      <c r="AG809" s="32">
        <f t="shared" si="344"/>
        <v>0</v>
      </c>
      <c r="AH809" s="32">
        <f t="shared" si="345"/>
        <v>0</v>
      </c>
      <c r="AR809" s="32">
        <f t="shared" si="346"/>
        <v>0</v>
      </c>
      <c r="AS809" s="32">
        <f t="shared" si="347"/>
        <v>0</v>
      </c>
      <c r="AT809" s="32">
        <f t="shared" si="348"/>
        <v>0</v>
      </c>
      <c r="AU809" s="32">
        <f t="shared" si="349"/>
        <v>0</v>
      </c>
      <c r="AX809" s="254">
        <f t="shared" si="350"/>
        <v>0</v>
      </c>
      <c r="AY809" s="254">
        <f t="shared" si="351"/>
        <v>0</v>
      </c>
      <c r="AZ809" s="32">
        <f t="shared" si="339"/>
        <v>0</v>
      </c>
      <c r="BB809" s="32">
        <f t="shared" si="356"/>
        <v>0</v>
      </c>
      <c r="BC809" s="341">
        <f t="shared" si="357"/>
        <v>0</v>
      </c>
      <c r="BD809" s="95">
        <f t="shared" si="352"/>
        <v>0</v>
      </c>
      <c r="BE809" s="95">
        <f t="shared" si="358"/>
        <v>0</v>
      </c>
      <c r="BF809" s="718">
        <f t="shared" si="340"/>
        <v>0</v>
      </c>
      <c r="BG809" s="79"/>
      <c r="BH809" s="9"/>
      <c r="BJ809" s="32">
        <f t="shared" si="359"/>
        <v>0</v>
      </c>
      <c r="BK809" s="32">
        <f t="shared" si="360"/>
        <v>1</v>
      </c>
      <c r="BL809" s="32">
        <f t="shared" si="361"/>
        <v>0</v>
      </c>
      <c r="BM809" s="32">
        <f t="shared" si="362"/>
        <v>0</v>
      </c>
      <c r="BN809" s="32">
        <f t="shared" si="363"/>
        <v>1</v>
      </c>
    </row>
    <row r="810" spans="1:66" x14ac:dyDescent="0.2">
      <c r="A810" s="323"/>
      <c r="B810" s="530"/>
      <c r="C810" s="247"/>
      <c r="D810" s="247" t="str">
        <f t="shared" si="353"/>
        <v/>
      </c>
      <c r="E810" s="320" t="str">
        <f t="shared" si="354"/>
        <v>&lt; Error</v>
      </c>
      <c r="F810" s="120">
        <f t="shared" si="336"/>
        <v>0</v>
      </c>
      <c r="G810" s="118">
        <f t="shared" si="337"/>
        <v>798</v>
      </c>
      <c r="H810" s="117"/>
      <c r="I810" s="292"/>
      <c r="J810" s="87"/>
      <c r="K810" s="294"/>
      <c r="L810" s="293"/>
      <c r="M810" s="40"/>
      <c r="N810" s="77"/>
      <c r="O810" s="295"/>
      <c r="P810" s="88"/>
      <c r="Q810" s="88"/>
      <c r="R810" s="104"/>
      <c r="S810" s="730"/>
      <c r="T810" s="88"/>
      <c r="U810" s="88"/>
      <c r="V810" s="88"/>
      <c r="W810" s="89"/>
      <c r="X810" s="87"/>
      <c r="Y810" s="77"/>
      <c r="Z810" s="90"/>
      <c r="AA810" s="96">
        <f t="shared" si="341"/>
        <v>798</v>
      </c>
      <c r="AB810" s="505">
        <f t="shared" si="355"/>
        <v>0</v>
      </c>
      <c r="AC810" s="500">
        <f t="shared" si="342"/>
        <v>0</v>
      </c>
      <c r="AD810" s="159">
        <f t="shared" si="338"/>
        <v>0</v>
      </c>
      <c r="AE810" s="8"/>
      <c r="AF810" s="870" t="str">
        <f t="shared" si="343"/>
        <v xml:space="preserve"> </v>
      </c>
      <c r="AG810" s="32">
        <f t="shared" si="344"/>
        <v>0</v>
      </c>
      <c r="AH810" s="32">
        <f t="shared" si="345"/>
        <v>0</v>
      </c>
      <c r="AR810" s="32">
        <f t="shared" si="346"/>
        <v>0</v>
      </c>
      <c r="AS810" s="32">
        <f t="shared" si="347"/>
        <v>0</v>
      </c>
      <c r="AT810" s="32">
        <f t="shared" si="348"/>
        <v>0</v>
      </c>
      <c r="AU810" s="32">
        <f t="shared" si="349"/>
        <v>0</v>
      </c>
      <c r="AX810" s="254">
        <f t="shared" si="350"/>
        <v>0</v>
      </c>
      <c r="AY810" s="254">
        <f t="shared" si="351"/>
        <v>0</v>
      </c>
      <c r="AZ810" s="32">
        <f t="shared" si="339"/>
        <v>0</v>
      </c>
      <c r="BB810" s="32">
        <f t="shared" si="356"/>
        <v>0</v>
      </c>
      <c r="BC810" s="341">
        <f t="shared" si="357"/>
        <v>0</v>
      </c>
      <c r="BD810" s="95">
        <f t="shared" si="352"/>
        <v>0</v>
      </c>
      <c r="BE810" s="95">
        <f t="shared" si="358"/>
        <v>0</v>
      </c>
      <c r="BF810" s="718">
        <f t="shared" si="340"/>
        <v>0</v>
      </c>
      <c r="BG810" s="79"/>
      <c r="BH810" s="9"/>
      <c r="BJ810" s="32">
        <f t="shared" si="359"/>
        <v>0</v>
      </c>
      <c r="BK810" s="32">
        <f t="shared" si="360"/>
        <v>1</v>
      </c>
      <c r="BL810" s="32">
        <f t="shared" si="361"/>
        <v>0</v>
      </c>
      <c r="BM810" s="32">
        <f t="shared" si="362"/>
        <v>0</v>
      </c>
      <c r="BN810" s="32">
        <f t="shared" si="363"/>
        <v>1</v>
      </c>
    </row>
    <row r="811" spans="1:66" x14ac:dyDescent="0.2">
      <c r="A811" s="323"/>
      <c r="B811" s="530"/>
      <c r="C811" s="247"/>
      <c r="D811" s="247" t="str">
        <f t="shared" si="353"/>
        <v/>
      </c>
      <c r="E811" s="320" t="str">
        <f t="shared" si="354"/>
        <v>&lt; Error</v>
      </c>
      <c r="F811" s="120">
        <f t="shared" si="336"/>
        <v>0</v>
      </c>
      <c r="G811" s="118">
        <f t="shared" si="337"/>
        <v>799</v>
      </c>
      <c r="H811" s="117"/>
      <c r="I811" s="292"/>
      <c r="J811" s="87"/>
      <c r="K811" s="294"/>
      <c r="L811" s="293"/>
      <c r="M811" s="40"/>
      <c r="N811" s="77"/>
      <c r="O811" s="295"/>
      <c r="P811" s="88"/>
      <c r="Q811" s="88"/>
      <c r="R811" s="104"/>
      <c r="S811" s="730"/>
      <c r="T811" s="88"/>
      <c r="U811" s="88"/>
      <c r="V811" s="88"/>
      <c r="W811" s="89"/>
      <c r="X811" s="87"/>
      <c r="Y811" s="77"/>
      <c r="Z811" s="90"/>
      <c r="AA811" s="96">
        <f t="shared" si="341"/>
        <v>799</v>
      </c>
      <c r="AB811" s="505">
        <f t="shared" si="355"/>
        <v>0</v>
      </c>
      <c r="AC811" s="500">
        <f t="shared" si="342"/>
        <v>0</v>
      </c>
      <c r="AD811" s="159">
        <f t="shared" si="338"/>
        <v>0</v>
      </c>
      <c r="AE811" s="8"/>
      <c r="AF811" s="870" t="str">
        <f t="shared" si="343"/>
        <v xml:space="preserve"> </v>
      </c>
      <c r="AG811" s="32">
        <f t="shared" si="344"/>
        <v>0</v>
      </c>
      <c r="AH811" s="32">
        <f t="shared" si="345"/>
        <v>0</v>
      </c>
      <c r="AR811" s="32">
        <f t="shared" si="346"/>
        <v>0</v>
      </c>
      <c r="AS811" s="32">
        <f t="shared" si="347"/>
        <v>0</v>
      </c>
      <c r="AT811" s="32">
        <f t="shared" si="348"/>
        <v>0</v>
      </c>
      <c r="AU811" s="32">
        <f t="shared" si="349"/>
        <v>0</v>
      </c>
      <c r="AX811" s="254">
        <f t="shared" si="350"/>
        <v>0</v>
      </c>
      <c r="AY811" s="254">
        <f t="shared" si="351"/>
        <v>0</v>
      </c>
      <c r="AZ811" s="32">
        <f t="shared" si="339"/>
        <v>0</v>
      </c>
      <c r="BB811" s="32">
        <f t="shared" si="356"/>
        <v>0</v>
      </c>
      <c r="BC811" s="341">
        <f t="shared" si="357"/>
        <v>0</v>
      </c>
      <c r="BD811" s="95">
        <f t="shared" si="352"/>
        <v>0</v>
      </c>
      <c r="BE811" s="95">
        <f t="shared" si="358"/>
        <v>0</v>
      </c>
      <c r="BF811" s="718">
        <f t="shared" si="340"/>
        <v>0</v>
      </c>
      <c r="BG811" s="79"/>
      <c r="BH811" s="9"/>
      <c r="BJ811" s="32">
        <f t="shared" si="359"/>
        <v>0</v>
      </c>
      <c r="BK811" s="32">
        <f t="shared" si="360"/>
        <v>1</v>
      </c>
      <c r="BL811" s="32">
        <f t="shared" si="361"/>
        <v>0</v>
      </c>
      <c r="BM811" s="32">
        <f t="shared" si="362"/>
        <v>0</v>
      </c>
      <c r="BN811" s="32">
        <f t="shared" si="363"/>
        <v>1</v>
      </c>
    </row>
    <row r="812" spans="1:66" x14ac:dyDescent="0.2">
      <c r="A812" s="323"/>
      <c r="B812" s="530"/>
      <c r="C812" s="247"/>
      <c r="D812" s="247" t="str">
        <f t="shared" si="353"/>
        <v/>
      </c>
      <c r="E812" s="320" t="str">
        <f t="shared" si="354"/>
        <v>&lt; Error</v>
      </c>
      <c r="F812" s="120">
        <f t="shared" si="336"/>
        <v>0</v>
      </c>
      <c r="G812" s="118">
        <f t="shared" si="337"/>
        <v>800</v>
      </c>
      <c r="H812" s="117"/>
      <c r="I812" s="292"/>
      <c r="J812" s="87"/>
      <c r="K812" s="294"/>
      <c r="L812" s="293"/>
      <c r="M812" s="40"/>
      <c r="N812" s="77"/>
      <c r="O812" s="295"/>
      <c r="P812" s="88"/>
      <c r="Q812" s="88"/>
      <c r="R812" s="104"/>
      <c r="S812" s="730"/>
      <c r="T812" s="88"/>
      <c r="U812" s="88"/>
      <c r="V812" s="88"/>
      <c r="W812" s="89"/>
      <c r="X812" s="87"/>
      <c r="Y812" s="77"/>
      <c r="Z812" s="90"/>
      <c r="AA812" s="96">
        <f t="shared" si="341"/>
        <v>800</v>
      </c>
      <c r="AB812" s="505">
        <f t="shared" si="355"/>
        <v>0</v>
      </c>
      <c r="AC812" s="500">
        <f t="shared" si="342"/>
        <v>0</v>
      </c>
      <c r="AD812" s="159">
        <f t="shared" si="338"/>
        <v>0</v>
      </c>
      <c r="AE812" s="8"/>
      <c r="AF812" s="870" t="str">
        <f t="shared" si="343"/>
        <v xml:space="preserve"> </v>
      </c>
      <c r="AG812" s="32">
        <f t="shared" si="344"/>
        <v>0</v>
      </c>
      <c r="AH812" s="32">
        <f t="shared" si="345"/>
        <v>0</v>
      </c>
      <c r="AR812" s="32">
        <f t="shared" si="346"/>
        <v>0</v>
      </c>
      <c r="AS812" s="32">
        <f t="shared" si="347"/>
        <v>0</v>
      </c>
      <c r="AT812" s="32">
        <f t="shared" si="348"/>
        <v>0</v>
      </c>
      <c r="AU812" s="32">
        <f t="shared" si="349"/>
        <v>0</v>
      </c>
      <c r="AX812" s="254">
        <f t="shared" si="350"/>
        <v>0</v>
      </c>
      <c r="AY812" s="254">
        <f t="shared" si="351"/>
        <v>0</v>
      </c>
      <c r="AZ812" s="32">
        <f t="shared" si="339"/>
        <v>0</v>
      </c>
      <c r="BB812" s="32">
        <f t="shared" si="356"/>
        <v>0</v>
      </c>
      <c r="BC812" s="341">
        <f t="shared" si="357"/>
        <v>0</v>
      </c>
      <c r="BD812" s="95">
        <f t="shared" si="352"/>
        <v>0</v>
      </c>
      <c r="BE812" s="95">
        <f t="shared" si="358"/>
        <v>0</v>
      </c>
      <c r="BF812" s="718">
        <f t="shared" si="340"/>
        <v>0</v>
      </c>
      <c r="BG812" s="79"/>
      <c r="BH812" s="9"/>
      <c r="BJ812" s="32">
        <f t="shared" si="359"/>
        <v>0</v>
      </c>
      <c r="BK812" s="32">
        <f t="shared" si="360"/>
        <v>1</v>
      </c>
      <c r="BL812" s="32">
        <f t="shared" si="361"/>
        <v>0</v>
      </c>
      <c r="BM812" s="32">
        <f t="shared" si="362"/>
        <v>0</v>
      </c>
      <c r="BN812" s="32">
        <f t="shared" si="363"/>
        <v>1</v>
      </c>
    </row>
    <row r="813" spans="1:66" x14ac:dyDescent="0.2">
      <c r="A813" s="323"/>
      <c r="B813" s="530"/>
      <c r="C813" s="247"/>
      <c r="D813" s="247" t="str">
        <f t="shared" si="353"/>
        <v/>
      </c>
      <c r="E813" s="320" t="str">
        <f t="shared" si="354"/>
        <v>&lt; Error</v>
      </c>
      <c r="F813" s="120">
        <f t="shared" si="336"/>
        <v>0</v>
      </c>
      <c r="G813" s="118">
        <f t="shared" si="337"/>
        <v>801</v>
      </c>
      <c r="H813" s="117"/>
      <c r="I813" s="292"/>
      <c r="J813" s="87"/>
      <c r="K813" s="294"/>
      <c r="L813" s="293"/>
      <c r="M813" s="40"/>
      <c r="N813" s="77"/>
      <c r="O813" s="295"/>
      <c r="P813" s="88"/>
      <c r="Q813" s="88"/>
      <c r="R813" s="104"/>
      <c r="S813" s="730"/>
      <c r="T813" s="88"/>
      <c r="U813" s="88"/>
      <c r="V813" s="88"/>
      <c r="W813" s="89"/>
      <c r="X813" s="87"/>
      <c r="Y813" s="77"/>
      <c r="Z813" s="90"/>
      <c r="AA813" s="96">
        <f t="shared" si="341"/>
        <v>801</v>
      </c>
      <c r="AB813" s="505">
        <f t="shared" si="355"/>
        <v>0</v>
      </c>
      <c r="AC813" s="500">
        <f t="shared" si="342"/>
        <v>0</v>
      </c>
      <c r="AD813" s="159">
        <f t="shared" si="338"/>
        <v>0</v>
      </c>
      <c r="AE813" s="8"/>
      <c r="AF813" s="870" t="str">
        <f t="shared" si="343"/>
        <v xml:space="preserve"> </v>
      </c>
      <c r="AG813" s="32">
        <f t="shared" si="344"/>
        <v>0</v>
      </c>
      <c r="AH813" s="32">
        <f t="shared" si="345"/>
        <v>0</v>
      </c>
      <c r="AR813" s="32">
        <f t="shared" si="346"/>
        <v>0</v>
      </c>
      <c r="AS813" s="32">
        <f t="shared" si="347"/>
        <v>0</v>
      </c>
      <c r="AT813" s="32">
        <f t="shared" si="348"/>
        <v>0</v>
      </c>
      <c r="AU813" s="32">
        <f t="shared" si="349"/>
        <v>0</v>
      </c>
      <c r="AX813" s="254">
        <f t="shared" si="350"/>
        <v>0</v>
      </c>
      <c r="AY813" s="254">
        <f t="shared" si="351"/>
        <v>0</v>
      </c>
      <c r="AZ813" s="32">
        <f t="shared" si="339"/>
        <v>0</v>
      </c>
      <c r="BB813" s="32">
        <f t="shared" si="356"/>
        <v>0</v>
      </c>
      <c r="BC813" s="341">
        <f t="shared" si="357"/>
        <v>0</v>
      </c>
      <c r="BD813" s="95">
        <f t="shared" si="352"/>
        <v>0</v>
      </c>
      <c r="BE813" s="95">
        <f t="shared" si="358"/>
        <v>0</v>
      </c>
      <c r="BF813" s="718">
        <f t="shared" si="340"/>
        <v>0</v>
      </c>
      <c r="BG813" s="79"/>
      <c r="BH813" s="9"/>
      <c r="BJ813" s="32">
        <f t="shared" si="359"/>
        <v>0</v>
      </c>
      <c r="BK813" s="32">
        <f t="shared" si="360"/>
        <v>1</v>
      </c>
      <c r="BL813" s="32">
        <f t="shared" si="361"/>
        <v>0</v>
      </c>
      <c r="BM813" s="32">
        <f t="shared" si="362"/>
        <v>0</v>
      </c>
      <c r="BN813" s="32">
        <f t="shared" si="363"/>
        <v>1</v>
      </c>
    </row>
    <row r="814" spans="1:66" x14ac:dyDescent="0.2">
      <c r="A814" s="323"/>
      <c r="B814" s="530"/>
      <c r="C814" s="247"/>
      <c r="D814" s="247" t="str">
        <f t="shared" si="353"/>
        <v/>
      </c>
      <c r="E814" s="320" t="str">
        <f t="shared" si="354"/>
        <v>&lt; Error</v>
      </c>
      <c r="F814" s="120">
        <f t="shared" si="336"/>
        <v>0</v>
      </c>
      <c r="G814" s="118">
        <f t="shared" si="337"/>
        <v>802</v>
      </c>
      <c r="H814" s="117"/>
      <c r="I814" s="292"/>
      <c r="J814" s="87"/>
      <c r="K814" s="294"/>
      <c r="L814" s="293"/>
      <c r="M814" s="40"/>
      <c r="N814" s="77"/>
      <c r="O814" s="295"/>
      <c r="P814" s="88"/>
      <c r="Q814" s="88"/>
      <c r="R814" s="104"/>
      <c r="S814" s="730"/>
      <c r="T814" s="88"/>
      <c r="U814" s="88"/>
      <c r="V814" s="88"/>
      <c r="W814" s="89"/>
      <c r="X814" s="87"/>
      <c r="Y814" s="77"/>
      <c r="Z814" s="90"/>
      <c r="AA814" s="96">
        <f t="shared" si="341"/>
        <v>802</v>
      </c>
      <c r="AB814" s="505">
        <f t="shared" si="355"/>
        <v>0</v>
      </c>
      <c r="AC814" s="500">
        <f t="shared" si="342"/>
        <v>0</v>
      </c>
      <c r="AD814" s="159">
        <f t="shared" si="338"/>
        <v>0</v>
      </c>
      <c r="AE814" s="8"/>
      <c r="AF814" s="870" t="str">
        <f t="shared" si="343"/>
        <v xml:space="preserve"> </v>
      </c>
      <c r="AG814" s="32">
        <f t="shared" si="344"/>
        <v>0</v>
      </c>
      <c r="AH814" s="32">
        <f t="shared" si="345"/>
        <v>0</v>
      </c>
      <c r="AR814" s="32">
        <f t="shared" si="346"/>
        <v>0</v>
      </c>
      <c r="AS814" s="32">
        <f t="shared" si="347"/>
        <v>0</v>
      </c>
      <c r="AT814" s="32">
        <f t="shared" si="348"/>
        <v>0</v>
      </c>
      <c r="AU814" s="32">
        <f t="shared" si="349"/>
        <v>0</v>
      </c>
      <c r="AX814" s="254">
        <f t="shared" si="350"/>
        <v>0</v>
      </c>
      <c r="AY814" s="254">
        <f t="shared" si="351"/>
        <v>0</v>
      </c>
      <c r="AZ814" s="32">
        <f t="shared" si="339"/>
        <v>0</v>
      </c>
      <c r="BB814" s="32">
        <f t="shared" si="356"/>
        <v>0</v>
      </c>
      <c r="BC814" s="341">
        <f t="shared" si="357"/>
        <v>0</v>
      </c>
      <c r="BD814" s="95">
        <f t="shared" si="352"/>
        <v>0</v>
      </c>
      <c r="BE814" s="95">
        <f t="shared" si="358"/>
        <v>0</v>
      </c>
      <c r="BF814" s="718">
        <f t="shared" si="340"/>
        <v>0</v>
      </c>
      <c r="BG814" s="79"/>
      <c r="BH814" s="9"/>
      <c r="BJ814" s="32">
        <f t="shared" si="359"/>
        <v>0</v>
      </c>
      <c r="BK814" s="32">
        <f t="shared" si="360"/>
        <v>1</v>
      </c>
      <c r="BL814" s="32">
        <f t="shared" si="361"/>
        <v>0</v>
      </c>
      <c r="BM814" s="32">
        <f t="shared" si="362"/>
        <v>0</v>
      </c>
      <c r="BN814" s="32">
        <f t="shared" si="363"/>
        <v>1</v>
      </c>
    </row>
    <row r="815" spans="1:66" x14ac:dyDescent="0.2">
      <c r="A815" s="323"/>
      <c r="B815" s="530"/>
      <c r="C815" s="247"/>
      <c r="D815" s="247" t="str">
        <f t="shared" si="353"/>
        <v/>
      </c>
      <c r="E815" s="320" t="str">
        <f t="shared" si="354"/>
        <v>&lt; Error</v>
      </c>
      <c r="F815" s="120">
        <f t="shared" si="336"/>
        <v>0</v>
      </c>
      <c r="G815" s="118">
        <f t="shared" si="337"/>
        <v>803</v>
      </c>
      <c r="H815" s="117"/>
      <c r="I815" s="292"/>
      <c r="J815" s="87"/>
      <c r="K815" s="294"/>
      <c r="L815" s="293"/>
      <c r="M815" s="40"/>
      <c r="N815" s="77"/>
      <c r="O815" s="295"/>
      <c r="P815" s="88"/>
      <c r="Q815" s="88"/>
      <c r="R815" s="104"/>
      <c r="S815" s="730"/>
      <c r="T815" s="88"/>
      <c r="U815" s="88"/>
      <c r="V815" s="88"/>
      <c r="W815" s="89"/>
      <c r="X815" s="87"/>
      <c r="Y815" s="77"/>
      <c r="Z815" s="90"/>
      <c r="AA815" s="96">
        <f t="shared" si="341"/>
        <v>803</v>
      </c>
      <c r="AB815" s="505">
        <f t="shared" si="355"/>
        <v>0</v>
      </c>
      <c r="AC815" s="500">
        <f t="shared" si="342"/>
        <v>0</v>
      </c>
      <c r="AD815" s="159">
        <f t="shared" si="338"/>
        <v>0</v>
      </c>
      <c r="AE815" s="8"/>
      <c r="AF815" s="870" t="str">
        <f t="shared" si="343"/>
        <v xml:space="preserve"> </v>
      </c>
      <c r="AG815" s="32">
        <f t="shared" si="344"/>
        <v>0</v>
      </c>
      <c r="AH815" s="32">
        <f t="shared" si="345"/>
        <v>0</v>
      </c>
      <c r="AR815" s="32">
        <f t="shared" si="346"/>
        <v>0</v>
      </c>
      <c r="AS815" s="32">
        <f t="shared" si="347"/>
        <v>0</v>
      </c>
      <c r="AT815" s="32">
        <f t="shared" si="348"/>
        <v>0</v>
      </c>
      <c r="AU815" s="32">
        <f t="shared" si="349"/>
        <v>0</v>
      </c>
      <c r="AX815" s="254">
        <f t="shared" si="350"/>
        <v>0</v>
      </c>
      <c r="AY815" s="254">
        <f t="shared" si="351"/>
        <v>0</v>
      </c>
      <c r="AZ815" s="32">
        <f t="shared" si="339"/>
        <v>0</v>
      </c>
      <c r="BB815" s="32">
        <f t="shared" si="356"/>
        <v>0</v>
      </c>
      <c r="BC815" s="341">
        <f t="shared" si="357"/>
        <v>0</v>
      </c>
      <c r="BD815" s="95">
        <f t="shared" si="352"/>
        <v>0</v>
      </c>
      <c r="BE815" s="95">
        <f t="shared" si="358"/>
        <v>0</v>
      </c>
      <c r="BF815" s="718">
        <f t="shared" si="340"/>
        <v>0</v>
      </c>
      <c r="BG815" s="79"/>
      <c r="BH815" s="9"/>
      <c r="BJ815" s="32">
        <f t="shared" si="359"/>
        <v>0</v>
      </c>
      <c r="BK815" s="32">
        <f t="shared" si="360"/>
        <v>1</v>
      </c>
      <c r="BL815" s="32">
        <f t="shared" si="361"/>
        <v>0</v>
      </c>
      <c r="BM815" s="32">
        <f t="shared" si="362"/>
        <v>0</v>
      </c>
      <c r="BN815" s="32">
        <f t="shared" si="363"/>
        <v>1</v>
      </c>
    </row>
    <row r="816" spans="1:66" x14ac:dyDescent="0.2">
      <c r="A816" s="323"/>
      <c r="B816" s="530"/>
      <c r="C816" s="247"/>
      <c r="D816" s="247" t="str">
        <f t="shared" si="353"/>
        <v/>
      </c>
      <c r="E816" s="320" t="str">
        <f t="shared" si="354"/>
        <v>&lt; Error</v>
      </c>
      <c r="F816" s="120">
        <f t="shared" si="336"/>
        <v>0</v>
      </c>
      <c r="G816" s="118">
        <f t="shared" si="337"/>
        <v>804</v>
      </c>
      <c r="H816" s="117"/>
      <c r="I816" s="292"/>
      <c r="J816" s="87"/>
      <c r="K816" s="294"/>
      <c r="L816" s="293"/>
      <c r="M816" s="40"/>
      <c r="N816" s="77"/>
      <c r="O816" s="295"/>
      <c r="P816" s="88"/>
      <c r="Q816" s="88"/>
      <c r="R816" s="104"/>
      <c r="S816" s="730"/>
      <c r="T816" s="88"/>
      <c r="U816" s="88"/>
      <c r="V816" s="88"/>
      <c r="W816" s="89"/>
      <c r="X816" s="87"/>
      <c r="Y816" s="77"/>
      <c r="Z816" s="90"/>
      <c r="AA816" s="96">
        <f t="shared" si="341"/>
        <v>804</v>
      </c>
      <c r="AB816" s="505">
        <f t="shared" si="355"/>
        <v>0</v>
      </c>
      <c r="AC816" s="500">
        <f t="shared" si="342"/>
        <v>0</v>
      </c>
      <c r="AD816" s="159">
        <f t="shared" si="338"/>
        <v>0</v>
      </c>
      <c r="AE816" s="8"/>
      <c r="AF816" s="870" t="str">
        <f t="shared" si="343"/>
        <v xml:space="preserve"> </v>
      </c>
      <c r="AG816" s="32">
        <f t="shared" si="344"/>
        <v>0</v>
      </c>
      <c r="AH816" s="32">
        <f t="shared" si="345"/>
        <v>0</v>
      </c>
      <c r="AR816" s="32">
        <f t="shared" si="346"/>
        <v>0</v>
      </c>
      <c r="AS816" s="32">
        <f t="shared" si="347"/>
        <v>0</v>
      </c>
      <c r="AT816" s="32">
        <f t="shared" si="348"/>
        <v>0</v>
      </c>
      <c r="AU816" s="32">
        <f t="shared" si="349"/>
        <v>0</v>
      </c>
      <c r="AX816" s="254">
        <f t="shared" si="350"/>
        <v>0</v>
      </c>
      <c r="AY816" s="254">
        <f t="shared" si="351"/>
        <v>0</v>
      </c>
      <c r="AZ816" s="32">
        <f t="shared" si="339"/>
        <v>0</v>
      </c>
      <c r="BB816" s="32">
        <f t="shared" si="356"/>
        <v>0</v>
      </c>
      <c r="BC816" s="341">
        <f t="shared" si="357"/>
        <v>0</v>
      </c>
      <c r="BD816" s="95">
        <f t="shared" si="352"/>
        <v>0</v>
      </c>
      <c r="BE816" s="95">
        <f t="shared" si="358"/>
        <v>0</v>
      </c>
      <c r="BF816" s="718">
        <f t="shared" si="340"/>
        <v>0</v>
      </c>
      <c r="BG816" s="79"/>
      <c r="BH816" s="9"/>
      <c r="BJ816" s="32">
        <f t="shared" si="359"/>
        <v>0</v>
      </c>
      <c r="BK816" s="32">
        <f t="shared" si="360"/>
        <v>1</v>
      </c>
      <c r="BL816" s="32">
        <f t="shared" si="361"/>
        <v>0</v>
      </c>
      <c r="BM816" s="32">
        <f t="shared" si="362"/>
        <v>0</v>
      </c>
      <c r="BN816" s="32">
        <f t="shared" si="363"/>
        <v>1</v>
      </c>
    </row>
    <row r="817" spans="1:66" x14ac:dyDescent="0.2">
      <c r="A817" s="323"/>
      <c r="B817" s="530"/>
      <c r="C817" s="247"/>
      <c r="D817" s="247" t="str">
        <f t="shared" si="353"/>
        <v/>
      </c>
      <c r="E817" s="320" t="str">
        <f t="shared" si="354"/>
        <v>&lt; Error</v>
      </c>
      <c r="F817" s="120">
        <f t="shared" si="336"/>
        <v>0</v>
      </c>
      <c r="G817" s="118">
        <f t="shared" si="337"/>
        <v>805</v>
      </c>
      <c r="H817" s="117"/>
      <c r="I817" s="292"/>
      <c r="J817" s="87"/>
      <c r="K817" s="294"/>
      <c r="L817" s="293"/>
      <c r="M817" s="40"/>
      <c r="N817" s="77"/>
      <c r="O817" s="295"/>
      <c r="P817" s="88"/>
      <c r="Q817" s="88"/>
      <c r="R817" s="104"/>
      <c r="S817" s="730"/>
      <c r="T817" s="88"/>
      <c r="U817" s="88"/>
      <c r="V817" s="88"/>
      <c r="W817" s="89"/>
      <c r="X817" s="87"/>
      <c r="Y817" s="77"/>
      <c r="Z817" s="90"/>
      <c r="AA817" s="96">
        <f t="shared" si="341"/>
        <v>805</v>
      </c>
      <c r="AB817" s="505">
        <f t="shared" si="355"/>
        <v>0</v>
      </c>
      <c r="AC817" s="500">
        <f t="shared" si="342"/>
        <v>0</v>
      </c>
      <c r="AD817" s="159">
        <f t="shared" si="338"/>
        <v>0</v>
      </c>
      <c r="AE817" s="8"/>
      <c r="AF817" s="870" t="str">
        <f t="shared" si="343"/>
        <v xml:space="preserve"> </v>
      </c>
      <c r="AG817" s="32">
        <f t="shared" si="344"/>
        <v>0</v>
      </c>
      <c r="AH817" s="32">
        <f t="shared" si="345"/>
        <v>0</v>
      </c>
      <c r="AR817" s="32">
        <f t="shared" si="346"/>
        <v>0</v>
      </c>
      <c r="AS817" s="32">
        <f t="shared" si="347"/>
        <v>0</v>
      </c>
      <c r="AT817" s="32">
        <f t="shared" si="348"/>
        <v>0</v>
      </c>
      <c r="AU817" s="32">
        <f t="shared" si="349"/>
        <v>0</v>
      </c>
      <c r="AX817" s="254">
        <f t="shared" si="350"/>
        <v>0</v>
      </c>
      <c r="AY817" s="254">
        <f t="shared" si="351"/>
        <v>0</v>
      </c>
      <c r="AZ817" s="32">
        <f t="shared" si="339"/>
        <v>0</v>
      </c>
      <c r="BB817" s="32">
        <f t="shared" si="356"/>
        <v>0</v>
      </c>
      <c r="BC817" s="341">
        <f t="shared" si="357"/>
        <v>0</v>
      </c>
      <c r="BD817" s="95">
        <f t="shared" si="352"/>
        <v>0</v>
      </c>
      <c r="BE817" s="95">
        <f t="shared" si="358"/>
        <v>0</v>
      </c>
      <c r="BF817" s="718">
        <f t="shared" si="340"/>
        <v>0</v>
      </c>
      <c r="BG817" s="79"/>
      <c r="BH817" s="9"/>
      <c r="BJ817" s="32">
        <f t="shared" si="359"/>
        <v>0</v>
      </c>
      <c r="BK817" s="32">
        <f t="shared" si="360"/>
        <v>1</v>
      </c>
      <c r="BL817" s="32">
        <f t="shared" si="361"/>
        <v>0</v>
      </c>
      <c r="BM817" s="32">
        <f t="shared" si="362"/>
        <v>0</v>
      </c>
      <c r="BN817" s="32">
        <f t="shared" si="363"/>
        <v>1</v>
      </c>
    </row>
    <row r="818" spans="1:66" x14ac:dyDescent="0.2">
      <c r="A818" s="323"/>
      <c r="B818" s="530"/>
      <c r="C818" s="247"/>
      <c r="D818" s="247" t="str">
        <f t="shared" si="353"/>
        <v/>
      </c>
      <c r="E818" s="320" t="str">
        <f t="shared" si="354"/>
        <v>&lt; Error</v>
      </c>
      <c r="F818" s="120">
        <f t="shared" si="336"/>
        <v>0</v>
      </c>
      <c r="G818" s="118">
        <f t="shared" si="337"/>
        <v>806</v>
      </c>
      <c r="H818" s="117"/>
      <c r="I818" s="292"/>
      <c r="J818" s="87"/>
      <c r="K818" s="294"/>
      <c r="L818" s="293"/>
      <c r="M818" s="40"/>
      <c r="N818" s="77"/>
      <c r="O818" s="295"/>
      <c r="P818" s="88"/>
      <c r="Q818" s="88"/>
      <c r="R818" s="104"/>
      <c r="S818" s="730"/>
      <c r="T818" s="88"/>
      <c r="U818" s="88"/>
      <c r="V818" s="88"/>
      <c r="W818" s="89"/>
      <c r="X818" s="87"/>
      <c r="Y818" s="77"/>
      <c r="Z818" s="90"/>
      <c r="AA818" s="96">
        <f t="shared" si="341"/>
        <v>806</v>
      </c>
      <c r="AB818" s="505">
        <f t="shared" si="355"/>
        <v>0</v>
      </c>
      <c r="AC818" s="500">
        <f t="shared" si="342"/>
        <v>0</v>
      </c>
      <c r="AD818" s="159">
        <f t="shared" si="338"/>
        <v>0</v>
      </c>
      <c r="AE818" s="8"/>
      <c r="AF818" s="870" t="str">
        <f t="shared" si="343"/>
        <v xml:space="preserve"> </v>
      </c>
      <c r="AG818" s="32">
        <f t="shared" si="344"/>
        <v>0</v>
      </c>
      <c r="AH818" s="32">
        <f t="shared" si="345"/>
        <v>0</v>
      </c>
      <c r="AR818" s="32">
        <f t="shared" si="346"/>
        <v>0</v>
      </c>
      <c r="AS818" s="32">
        <f t="shared" si="347"/>
        <v>0</v>
      </c>
      <c r="AT818" s="32">
        <f t="shared" si="348"/>
        <v>0</v>
      </c>
      <c r="AU818" s="32">
        <f t="shared" si="349"/>
        <v>0</v>
      </c>
      <c r="AX818" s="254">
        <f t="shared" si="350"/>
        <v>0</v>
      </c>
      <c r="AY818" s="254">
        <f t="shared" si="351"/>
        <v>0</v>
      </c>
      <c r="AZ818" s="32">
        <f t="shared" si="339"/>
        <v>0</v>
      </c>
      <c r="BB818" s="32">
        <f t="shared" si="356"/>
        <v>0</v>
      </c>
      <c r="BC818" s="341">
        <f t="shared" si="357"/>
        <v>0</v>
      </c>
      <c r="BD818" s="95">
        <f t="shared" si="352"/>
        <v>0</v>
      </c>
      <c r="BE818" s="95">
        <f t="shared" si="358"/>
        <v>0</v>
      </c>
      <c r="BF818" s="718">
        <f t="shared" si="340"/>
        <v>0</v>
      </c>
      <c r="BG818" s="79"/>
      <c r="BH818" s="9"/>
      <c r="BJ818" s="32">
        <f t="shared" si="359"/>
        <v>0</v>
      </c>
      <c r="BK818" s="32">
        <f t="shared" si="360"/>
        <v>1</v>
      </c>
      <c r="BL818" s="32">
        <f t="shared" si="361"/>
        <v>0</v>
      </c>
      <c r="BM818" s="32">
        <f t="shared" si="362"/>
        <v>0</v>
      </c>
      <c r="BN818" s="32">
        <f t="shared" si="363"/>
        <v>1</v>
      </c>
    </row>
    <row r="819" spans="1:66" x14ac:dyDescent="0.2">
      <c r="A819" s="323"/>
      <c r="B819" s="530"/>
      <c r="C819" s="247"/>
      <c r="D819" s="247" t="str">
        <f t="shared" si="353"/>
        <v/>
      </c>
      <c r="E819" s="320" t="str">
        <f t="shared" si="354"/>
        <v>&lt; Error</v>
      </c>
      <c r="F819" s="120">
        <f t="shared" si="336"/>
        <v>0</v>
      </c>
      <c r="G819" s="118">
        <f t="shared" si="337"/>
        <v>807</v>
      </c>
      <c r="H819" s="117"/>
      <c r="I819" s="292"/>
      <c r="J819" s="87"/>
      <c r="K819" s="294"/>
      <c r="L819" s="293"/>
      <c r="M819" s="40"/>
      <c r="N819" s="77"/>
      <c r="O819" s="295"/>
      <c r="P819" s="88"/>
      <c r="Q819" s="88"/>
      <c r="R819" s="104"/>
      <c r="S819" s="730"/>
      <c r="T819" s="88"/>
      <c r="U819" s="88"/>
      <c r="V819" s="88"/>
      <c r="W819" s="89"/>
      <c r="X819" s="87"/>
      <c r="Y819" s="77"/>
      <c r="Z819" s="90"/>
      <c r="AA819" s="96">
        <f t="shared" si="341"/>
        <v>807</v>
      </c>
      <c r="AB819" s="505">
        <f t="shared" si="355"/>
        <v>0</v>
      </c>
      <c r="AC819" s="500">
        <f t="shared" si="342"/>
        <v>0</v>
      </c>
      <c r="AD819" s="159">
        <f t="shared" si="338"/>
        <v>0</v>
      </c>
      <c r="AE819" s="8"/>
      <c r="AF819" s="870" t="str">
        <f t="shared" si="343"/>
        <v xml:space="preserve"> </v>
      </c>
      <c r="AG819" s="32">
        <f t="shared" si="344"/>
        <v>0</v>
      </c>
      <c r="AH819" s="32">
        <f t="shared" si="345"/>
        <v>0</v>
      </c>
      <c r="AR819" s="32">
        <f t="shared" si="346"/>
        <v>0</v>
      </c>
      <c r="AS819" s="32">
        <f t="shared" si="347"/>
        <v>0</v>
      </c>
      <c r="AT819" s="32">
        <f t="shared" si="348"/>
        <v>0</v>
      </c>
      <c r="AU819" s="32">
        <f t="shared" si="349"/>
        <v>0</v>
      </c>
      <c r="AX819" s="254">
        <f t="shared" si="350"/>
        <v>0</v>
      </c>
      <c r="AY819" s="254">
        <f t="shared" si="351"/>
        <v>0</v>
      </c>
      <c r="AZ819" s="32">
        <f t="shared" si="339"/>
        <v>0</v>
      </c>
      <c r="BB819" s="32">
        <f t="shared" si="356"/>
        <v>0</v>
      </c>
      <c r="BC819" s="341">
        <f t="shared" si="357"/>
        <v>0</v>
      </c>
      <c r="BD819" s="95">
        <f t="shared" si="352"/>
        <v>0</v>
      </c>
      <c r="BE819" s="95">
        <f t="shared" si="358"/>
        <v>0</v>
      </c>
      <c r="BF819" s="718">
        <f t="shared" si="340"/>
        <v>0</v>
      </c>
      <c r="BG819" s="79"/>
      <c r="BH819" s="9"/>
      <c r="BJ819" s="32">
        <f t="shared" si="359"/>
        <v>0</v>
      </c>
      <c r="BK819" s="32">
        <f t="shared" si="360"/>
        <v>1</v>
      </c>
      <c r="BL819" s="32">
        <f t="shared" si="361"/>
        <v>0</v>
      </c>
      <c r="BM819" s="32">
        <f t="shared" si="362"/>
        <v>0</v>
      </c>
      <c r="BN819" s="32">
        <f t="shared" si="363"/>
        <v>1</v>
      </c>
    </row>
    <row r="820" spans="1:66" x14ac:dyDescent="0.2">
      <c r="A820" s="323"/>
      <c r="B820" s="530"/>
      <c r="C820" s="247"/>
      <c r="D820" s="247" t="str">
        <f t="shared" si="353"/>
        <v/>
      </c>
      <c r="E820" s="320" t="str">
        <f t="shared" si="354"/>
        <v>&lt; Error</v>
      </c>
      <c r="F820" s="120">
        <f t="shared" si="336"/>
        <v>0</v>
      </c>
      <c r="G820" s="118">
        <f t="shared" si="337"/>
        <v>808</v>
      </c>
      <c r="H820" s="117"/>
      <c r="I820" s="292"/>
      <c r="J820" s="87"/>
      <c r="K820" s="294"/>
      <c r="L820" s="293"/>
      <c r="M820" s="40"/>
      <c r="N820" s="77"/>
      <c r="O820" s="295"/>
      <c r="P820" s="88"/>
      <c r="Q820" s="88"/>
      <c r="R820" s="104"/>
      <c r="S820" s="730"/>
      <c r="T820" s="88"/>
      <c r="U820" s="88"/>
      <c r="V820" s="88"/>
      <c r="W820" s="89"/>
      <c r="X820" s="87"/>
      <c r="Y820" s="77"/>
      <c r="Z820" s="90"/>
      <c r="AA820" s="96">
        <f t="shared" si="341"/>
        <v>808</v>
      </c>
      <c r="AB820" s="505">
        <f t="shared" si="355"/>
        <v>0</v>
      </c>
      <c r="AC820" s="500">
        <f t="shared" si="342"/>
        <v>0</v>
      </c>
      <c r="AD820" s="159">
        <f t="shared" si="338"/>
        <v>0</v>
      </c>
      <c r="AE820" s="8"/>
      <c r="AF820" s="870" t="str">
        <f t="shared" si="343"/>
        <v xml:space="preserve"> </v>
      </c>
      <c r="AG820" s="32">
        <f t="shared" si="344"/>
        <v>0</v>
      </c>
      <c r="AH820" s="32">
        <f t="shared" si="345"/>
        <v>0</v>
      </c>
      <c r="AR820" s="32">
        <f t="shared" si="346"/>
        <v>0</v>
      </c>
      <c r="AS820" s="32">
        <f t="shared" si="347"/>
        <v>0</v>
      </c>
      <c r="AT820" s="32">
        <f t="shared" si="348"/>
        <v>0</v>
      </c>
      <c r="AU820" s="32">
        <f t="shared" si="349"/>
        <v>0</v>
      </c>
      <c r="AX820" s="254">
        <f t="shared" si="350"/>
        <v>0</v>
      </c>
      <c r="AY820" s="254">
        <f t="shared" si="351"/>
        <v>0</v>
      </c>
      <c r="AZ820" s="32">
        <f t="shared" si="339"/>
        <v>0</v>
      </c>
      <c r="BB820" s="32">
        <f t="shared" si="356"/>
        <v>0</v>
      </c>
      <c r="BC820" s="341">
        <f t="shared" si="357"/>
        <v>0</v>
      </c>
      <c r="BD820" s="95">
        <f t="shared" si="352"/>
        <v>0</v>
      </c>
      <c r="BE820" s="95">
        <f t="shared" si="358"/>
        <v>0</v>
      </c>
      <c r="BF820" s="718">
        <f t="shared" si="340"/>
        <v>0</v>
      </c>
      <c r="BG820" s="79"/>
      <c r="BH820" s="9"/>
      <c r="BJ820" s="32">
        <f t="shared" si="359"/>
        <v>0</v>
      </c>
      <c r="BK820" s="32">
        <f t="shared" si="360"/>
        <v>1</v>
      </c>
      <c r="BL820" s="32">
        <f t="shared" si="361"/>
        <v>0</v>
      </c>
      <c r="BM820" s="32">
        <f t="shared" si="362"/>
        <v>0</v>
      </c>
      <c r="BN820" s="32">
        <f t="shared" si="363"/>
        <v>1</v>
      </c>
    </row>
    <row r="821" spans="1:66" x14ac:dyDescent="0.2">
      <c r="A821" s="323"/>
      <c r="B821" s="530"/>
      <c r="C821" s="247"/>
      <c r="D821" s="247" t="str">
        <f t="shared" si="353"/>
        <v/>
      </c>
      <c r="E821" s="320" t="str">
        <f t="shared" si="354"/>
        <v>&lt; Error</v>
      </c>
      <c r="F821" s="120">
        <f t="shared" si="336"/>
        <v>0</v>
      </c>
      <c r="G821" s="118">
        <f t="shared" si="337"/>
        <v>809</v>
      </c>
      <c r="H821" s="117"/>
      <c r="I821" s="292"/>
      <c r="J821" s="87"/>
      <c r="K821" s="294"/>
      <c r="L821" s="293"/>
      <c r="M821" s="40"/>
      <c r="N821" s="77"/>
      <c r="O821" s="295"/>
      <c r="P821" s="88"/>
      <c r="Q821" s="88"/>
      <c r="R821" s="104"/>
      <c r="S821" s="730"/>
      <c r="T821" s="88"/>
      <c r="U821" s="88"/>
      <c r="V821" s="88"/>
      <c r="W821" s="89"/>
      <c r="X821" s="87"/>
      <c r="Y821" s="77"/>
      <c r="Z821" s="90"/>
      <c r="AA821" s="96">
        <f t="shared" si="341"/>
        <v>809</v>
      </c>
      <c r="AB821" s="505">
        <f t="shared" si="355"/>
        <v>0</v>
      </c>
      <c r="AC821" s="500">
        <f t="shared" si="342"/>
        <v>0</v>
      </c>
      <c r="AD821" s="159">
        <f t="shared" si="338"/>
        <v>0</v>
      </c>
      <c r="AE821" s="8"/>
      <c r="AF821" s="870" t="str">
        <f t="shared" si="343"/>
        <v xml:space="preserve"> </v>
      </c>
      <c r="AG821" s="32">
        <f t="shared" si="344"/>
        <v>0</v>
      </c>
      <c r="AH821" s="32">
        <f t="shared" si="345"/>
        <v>0</v>
      </c>
      <c r="AR821" s="32">
        <f t="shared" si="346"/>
        <v>0</v>
      </c>
      <c r="AS821" s="32">
        <f t="shared" si="347"/>
        <v>0</v>
      </c>
      <c r="AT821" s="32">
        <f t="shared" si="348"/>
        <v>0</v>
      </c>
      <c r="AU821" s="32">
        <f t="shared" si="349"/>
        <v>0</v>
      </c>
      <c r="AX821" s="254">
        <f t="shared" si="350"/>
        <v>0</v>
      </c>
      <c r="AY821" s="254">
        <f t="shared" si="351"/>
        <v>0</v>
      </c>
      <c r="AZ821" s="32">
        <f t="shared" si="339"/>
        <v>0</v>
      </c>
      <c r="BB821" s="32">
        <f t="shared" si="356"/>
        <v>0</v>
      </c>
      <c r="BC821" s="341">
        <f t="shared" si="357"/>
        <v>0</v>
      </c>
      <c r="BD821" s="95">
        <f t="shared" si="352"/>
        <v>0</v>
      </c>
      <c r="BE821" s="95">
        <f t="shared" si="358"/>
        <v>0</v>
      </c>
      <c r="BF821" s="718">
        <f t="shared" si="340"/>
        <v>0</v>
      </c>
      <c r="BG821" s="79"/>
      <c r="BH821" s="9"/>
      <c r="BJ821" s="32">
        <f t="shared" si="359"/>
        <v>0</v>
      </c>
      <c r="BK821" s="32">
        <f t="shared" si="360"/>
        <v>1</v>
      </c>
      <c r="BL821" s="32">
        <f t="shared" si="361"/>
        <v>0</v>
      </c>
      <c r="BM821" s="32">
        <f t="shared" si="362"/>
        <v>0</v>
      </c>
      <c r="BN821" s="32">
        <f t="shared" si="363"/>
        <v>1</v>
      </c>
    </row>
    <row r="822" spans="1:66" x14ac:dyDescent="0.2">
      <c r="A822" s="323"/>
      <c r="B822" s="530"/>
      <c r="C822" s="247"/>
      <c r="D822" s="247" t="str">
        <f t="shared" si="353"/>
        <v/>
      </c>
      <c r="E822" s="320" t="str">
        <f t="shared" si="354"/>
        <v>&lt; Error</v>
      </c>
      <c r="F822" s="120">
        <f t="shared" si="336"/>
        <v>0</v>
      </c>
      <c r="G822" s="118">
        <f t="shared" si="337"/>
        <v>810</v>
      </c>
      <c r="H822" s="117"/>
      <c r="I822" s="292"/>
      <c r="J822" s="87"/>
      <c r="K822" s="294"/>
      <c r="L822" s="293"/>
      <c r="M822" s="40"/>
      <c r="N822" s="77"/>
      <c r="O822" s="295"/>
      <c r="P822" s="88"/>
      <c r="Q822" s="88"/>
      <c r="R822" s="104"/>
      <c r="S822" s="730"/>
      <c r="T822" s="88"/>
      <c r="U822" s="88"/>
      <c r="V822" s="88"/>
      <c r="W822" s="89"/>
      <c r="X822" s="87"/>
      <c r="Y822" s="77"/>
      <c r="Z822" s="90"/>
      <c r="AA822" s="96">
        <f t="shared" si="341"/>
        <v>810</v>
      </c>
      <c r="AB822" s="505">
        <f t="shared" si="355"/>
        <v>0</v>
      </c>
      <c r="AC822" s="500">
        <f t="shared" si="342"/>
        <v>0</v>
      </c>
      <c r="AD822" s="159">
        <f t="shared" si="338"/>
        <v>0</v>
      </c>
      <c r="AE822" s="8"/>
      <c r="AF822" s="870" t="str">
        <f t="shared" si="343"/>
        <v xml:space="preserve"> </v>
      </c>
      <c r="AG822" s="32">
        <f t="shared" si="344"/>
        <v>0</v>
      </c>
      <c r="AH822" s="32">
        <f t="shared" si="345"/>
        <v>0</v>
      </c>
      <c r="AR822" s="32">
        <f t="shared" si="346"/>
        <v>0</v>
      </c>
      <c r="AS822" s="32">
        <f t="shared" si="347"/>
        <v>0</v>
      </c>
      <c r="AT822" s="32">
        <f t="shared" si="348"/>
        <v>0</v>
      </c>
      <c r="AU822" s="32">
        <f t="shared" si="349"/>
        <v>0</v>
      </c>
      <c r="AX822" s="254">
        <f t="shared" si="350"/>
        <v>0</v>
      </c>
      <c r="AY822" s="254">
        <f t="shared" si="351"/>
        <v>0</v>
      </c>
      <c r="AZ822" s="32">
        <f t="shared" si="339"/>
        <v>0</v>
      </c>
      <c r="BB822" s="32">
        <f t="shared" si="356"/>
        <v>0</v>
      </c>
      <c r="BC822" s="341">
        <f t="shared" si="357"/>
        <v>0</v>
      </c>
      <c r="BD822" s="95">
        <f t="shared" si="352"/>
        <v>0</v>
      </c>
      <c r="BE822" s="95">
        <f t="shared" si="358"/>
        <v>0</v>
      </c>
      <c r="BF822" s="718">
        <f t="shared" si="340"/>
        <v>0</v>
      </c>
      <c r="BG822" s="79"/>
      <c r="BH822" s="9"/>
      <c r="BJ822" s="32">
        <f t="shared" si="359"/>
        <v>0</v>
      </c>
      <c r="BK822" s="32">
        <f t="shared" si="360"/>
        <v>1</v>
      </c>
      <c r="BL822" s="32">
        <f t="shared" si="361"/>
        <v>0</v>
      </c>
      <c r="BM822" s="32">
        <f t="shared" si="362"/>
        <v>0</v>
      </c>
      <c r="BN822" s="32">
        <f t="shared" si="363"/>
        <v>1</v>
      </c>
    </row>
    <row r="823" spans="1:66" x14ac:dyDescent="0.2">
      <c r="A823" s="323"/>
      <c r="B823" s="530"/>
      <c r="C823" s="247"/>
      <c r="D823" s="247" t="str">
        <f t="shared" si="353"/>
        <v/>
      </c>
      <c r="E823" s="320" t="str">
        <f t="shared" si="354"/>
        <v>&lt; Error</v>
      </c>
      <c r="F823" s="120">
        <f t="shared" si="336"/>
        <v>0</v>
      </c>
      <c r="G823" s="118">
        <f t="shared" si="337"/>
        <v>811</v>
      </c>
      <c r="H823" s="117"/>
      <c r="I823" s="292"/>
      <c r="J823" s="87"/>
      <c r="K823" s="294"/>
      <c r="L823" s="293"/>
      <c r="M823" s="40"/>
      <c r="N823" s="77"/>
      <c r="O823" s="295"/>
      <c r="P823" s="88"/>
      <c r="Q823" s="88"/>
      <c r="R823" s="104"/>
      <c r="S823" s="730"/>
      <c r="T823" s="88"/>
      <c r="U823" s="88"/>
      <c r="V823" s="88"/>
      <c r="W823" s="89"/>
      <c r="X823" s="87"/>
      <c r="Y823" s="77"/>
      <c r="Z823" s="90"/>
      <c r="AA823" s="96">
        <f t="shared" si="341"/>
        <v>811</v>
      </c>
      <c r="AB823" s="505">
        <f t="shared" si="355"/>
        <v>0</v>
      </c>
      <c r="AC823" s="500">
        <f t="shared" si="342"/>
        <v>0</v>
      </c>
      <c r="AD823" s="159">
        <f t="shared" si="338"/>
        <v>0</v>
      </c>
      <c r="AE823" s="8"/>
      <c r="AF823" s="870" t="str">
        <f t="shared" si="343"/>
        <v xml:space="preserve"> </v>
      </c>
      <c r="AG823" s="32">
        <f t="shared" si="344"/>
        <v>0</v>
      </c>
      <c r="AH823" s="32">
        <f t="shared" si="345"/>
        <v>0</v>
      </c>
      <c r="AR823" s="32">
        <f t="shared" si="346"/>
        <v>0</v>
      </c>
      <c r="AS823" s="32">
        <f t="shared" si="347"/>
        <v>0</v>
      </c>
      <c r="AT823" s="32">
        <f t="shared" si="348"/>
        <v>0</v>
      </c>
      <c r="AU823" s="32">
        <f t="shared" si="349"/>
        <v>0</v>
      </c>
      <c r="AX823" s="254">
        <f t="shared" si="350"/>
        <v>0</v>
      </c>
      <c r="AY823" s="254">
        <f t="shared" si="351"/>
        <v>0</v>
      </c>
      <c r="AZ823" s="32">
        <f t="shared" si="339"/>
        <v>0</v>
      </c>
      <c r="BB823" s="32">
        <f t="shared" si="356"/>
        <v>0</v>
      </c>
      <c r="BC823" s="341">
        <f t="shared" si="357"/>
        <v>0</v>
      </c>
      <c r="BD823" s="95">
        <f t="shared" si="352"/>
        <v>0</v>
      </c>
      <c r="BE823" s="95">
        <f t="shared" si="358"/>
        <v>0</v>
      </c>
      <c r="BF823" s="718">
        <f t="shared" si="340"/>
        <v>0</v>
      </c>
      <c r="BG823" s="79"/>
      <c r="BH823" s="9"/>
      <c r="BJ823" s="32">
        <f t="shared" si="359"/>
        <v>0</v>
      </c>
      <c r="BK823" s="32">
        <f t="shared" si="360"/>
        <v>1</v>
      </c>
      <c r="BL823" s="32">
        <f t="shared" si="361"/>
        <v>0</v>
      </c>
      <c r="BM823" s="32">
        <f t="shared" si="362"/>
        <v>0</v>
      </c>
      <c r="BN823" s="32">
        <f t="shared" si="363"/>
        <v>1</v>
      </c>
    </row>
    <row r="824" spans="1:66" x14ac:dyDescent="0.2">
      <c r="A824" s="323"/>
      <c r="B824" s="530"/>
      <c r="C824" s="247"/>
      <c r="D824" s="247" t="str">
        <f t="shared" si="353"/>
        <v/>
      </c>
      <c r="E824" s="320" t="str">
        <f t="shared" si="354"/>
        <v>&lt; Error</v>
      </c>
      <c r="F824" s="120">
        <f t="shared" si="336"/>
        <v>0</v>
      </c>
      <c r="G824" s="118">
        <f t="shared" si="337"/>
        <v>812</v>
      </c>
      <c r="H824" s="117"/>
      <c r="I824" s="292"/>
      <c r="J824" s="87"/>
      <c r="K824" s="294"/>
      <c r="L824" s="293"/>
      <c r="M824" s="40"/>
      <c r="N824" s="77"/>
      <c r="O824" s="295"/>
      <c r="P824" s="88"/>
      <c r="Q824" s="88"/>
      <c r="R824" s="104"/>
      <c r="S824" s="730"/>
      <c r="T824" s="88"/>
      <c r="U824" s="88"/>
      <c r="V824" s="88"/>
      <c r="W824" s="89"/>
      <c r="X824" s="87"/>
      <c r="Y824" s="77"/>
      <c r="Z824" s="90"/>
      <c r="AA824" s="96">
        <f t="shared" si="341"/>
        <v>812</v>
      </c>
      <c r="AB824" s="505">
        <f t="shared" si="355"/>
        <v>0</v>
      </c>
      <c r="AC824" s="500">
        <f t="shared" si="342"/>
        <v>0</v>
      </c>
      <c r="AD824" s="159">
        <f t="shared" si="338"/>
        <v>0</v>
      </c>
      <c r="AE824" s="8"/>
      <c r="AF824" s="870" t="str">
        <f t="shared" si="343"/>
        <v xml:space="preserve"> </v>
      </c>
      <c r="AG824" s="32">
        <f t="shared" si="344"/>
        <v>0</v>
      </c>
      <c r="AH824" s="32">
        <f t="shared" si="345"/>
        <v>0</v>
      </c>
      <c r="AR824" s="32">
        <f t="shared" si="346"/>
        <v>0</v>
      </c>
      <c r="AS824" s="32">
        <f t="shared" si="347"/>
        <v>0</v>
      </c>
      <c r="AT824" s="32">
        <f t="shared" si="348"/>
        <v>0</v>
      </c>
      <c r="AU824" s="32">
        <f t="shared" si="349"/>
        <v>0</v>
      </c>
      <c r="AX824" s="254">
        <f t="shared" si="350"/>
        <v>0</v>
      </c>
      <c r="AY824" s="254">
        <f t="shared" si="351"/>
        <v>0</v>
      </c>
      <c r="AZ824" s="32">
        <f t="shared" si="339"/>
        <v>0</v>
      </c>
      <c r="BB824" s="32">
        <f t="shared" si="356"/>
        <v>0</v>
      </c>
      <c r="BC824" s="341">
        <f t="shared" si="357"/>
        <v>0</v>
      </c>
      <c r="BD824" s="95">
        <f t="shared" si="352"/>
        <v>0</v>
      </c>
      <c r="BE824" s="95">
        <f t="shared" si="358"/>
        <v>0</v>
      </c>
      <c r="BF824" s="718">
        <f t="shared" si="340"/>
        <v>0</v>
      </c>
      <c r="BG824" s="79"/>
      <c r="BH824" s="9"/>
      <c r="BJ824" s="32">
        <f t="shared" si="359"/>
        <v>0</v>
      </c>
      <c r="BK824" s="32">
        <f t="shared" si="360"/>
        <v>1</v>
      </c>
      <c r="BL824" s="32">
        <f t="shared" si="361"/>
        <v>0</v>
      </c>
      <c r="BM824" s="32">
        <f t="shared" si="362"/>
        <v>0</v>
      </c>
      <c r="BN824" s="32">
        <f t="shared" si="363"/>
        <v>1</v>
      </c>
    </row>
    <row r="825" spans="1:66" x14ac:dyDescent="0.2">
      <c r="A825" s="323"/>
      <c r="B825" s="530"/>
      <c r="C825" s="247"/>
      <c r="D825" s="247" t="str">
        <f t="shared" si="353"/>
        <v/>
      </c>
      <c r="E825" s="320" t="str">
        <f t="shared" si="354"/>
        <v>&lt; Error</v>
      </c>
      <c r="F825" s="120">
        <f t="shared" si="336"/>
        <v>0</v>
      </c>
      <c r="G825" s="118">
        <f t="shared" si="337"/>
        <v>813</v>
      </c>
      <c r="H825" s="117"/>
      <c r="I825" s="292"/>
      <c r="J825" s="87"/>
      <c r="K825" s="294"/>
      <c r="L825" s="293"/>
      <c r="M825" s="40"/>
      <c r="N825" s="77"/>
      <c r="O825" s="295"/>
      <c r="P825" s="88"/>
      <c r="Q825" s="88"/>
      <c r="R825" s="104"/>
      <c r="S825" s="730"/>
      <c r="T825" s="88"/>
      <c r="U825" s="88"/>
      <c r="V825" s="88"/>
      <c r="W825" s="89"/>
      <c r="X825" s="87"/>
      <c r="Y825" s="77"/>
      <c r="Z825" s="90"/>
      <c r="AA825" s="96">
        <f t="shared" si="341"/>
        <v>813</v>
      </c>
      <c r="AB825" s="505">
        <f t="shared" si="355"/>
        <v>0</v>
      </c>
      <c r="AC825" s="500">
        <f t="shared" si="342"/>
        <v>0</v>
      </c>
      <c r="AD825" s="159">
        <f t="shared" si="338"/>
        <v>0</v>
      </c>
      <c r="AE825" s="8"/>
      <c r="AF825" s="870" t="str">
        <f t="shared" si="343"/>
        <v xml:space="preserve"> </v>
      </c>
      <c r="AG825" s="32">
        <f t="shared" si="344"/>
        <v>0</v>
      </c>
      <c r="AH825" s="32">
        <f t="shared" si="345"/>
        <v>0</v>
      </c>
      <c r="AR825" s="32">
        <f t="shared" si="346"/>
        <v>0</v>
      </c>
      <c r="AS825" s="32">
        <f t="shared" si="347"/>
        <v>0</v>
      </c>
      <c r="AT825" s="32">
        <f t="shared" si="348"/>
        <v>0</v>
      </c>
      <c r="AU825" s="32">
        <f t="shared" si="349"/>
        <v>0</v>
      </c>
      <c r="AX825" s="254">
        <f t="shared" si="350"/>
        <v>0</v>
      </c>
      <c r="AY825" s="254">
        <f t="shared" si="351"/>
        <v>0</v>
      </c>
      <c r="AZ825" s="32">
        <f t="shared" si="339"/>
        <v>0</v>
      </c>
      <c r="BB825" s="32">
        <f t="shared" si="356"/>
        <v>0</v>
      </c>
      <c r="BC825" s="341">
        <f t="shared" si="357"/>
        <v>0</v>
      </c>
      <c r="BD825" s="95">
        <f t="shared" si="352"/>
        <v>0</v>
      </c>
      <c r="BE825" s="95">
        <f t="shared" si="358"/>
        <v>0</v>
      </c>
      <c r="BF825" s="718">
        <f t="shared" si="340"/>
        <v>0</v>
      </c>
      <c r="BG825" s="79"/>
      <c r="BH825" s="9"/>
      <c r="BJ825" s="32">
        <f t="shared" si="359"/>
        <v>0</v>
      </c>
      <c r="BK825" s="32">
        <f t="shared" si="360"/>
        <v>1</v>
      </c>
      <c r="BL825" s="32">
        <f t="shared" si="361"/>
        <v>0</v>
      </c>
      <c r="BM825" s="32">
        <f t="shared" si="362"/>
        <v>0</v>
      </c>
      <c r="BN825" s="32">
        <f t="shared" si="363"/>
        <v>1</v>
      </c>
    </row>
    <row r="826" spans="1:66" x14ac:dyDescent="0.2">
      <c r="A826" s="323"/>
      <c r="B826" s="530"/>
      <c r="C826" s="247"/>
      <c r="D826" s="247" t="str">
        <f t="shared" si="353"/>
        <v/>
      </c>
      <c r="E826" s="320" t="str">
        <f t="shared" si="354"/>
        <v>&lt; Error</v>
      </c>
      <c r="F826" s="120">
        <f t="shared" si="336"/>
        <v>0</v>
      </c>
      <c r="G826" s="118">
        <f t="shared" si="337"/>
        <v>814</v>
      </c>
      <c r="H826" s="117"/>
      <c r="I826" s="292"/>
      <c r="J826" s="87"/>
      <c r="K826" s="294"/>
      <c r="L826" s="293"/>
      <c r="M826" s="40"/>
      <c r="N826" s="77"/>
      <c r="O826" s="295"/>
      <c r="P826" s="88"/>
      <c r="Q826" s="88"/>
      <c r="R826" s="104"/>
      <c r="S826" s="730"/>
      <c r="T826" s="88"/>
      <c r="U826" s="88"/>
      <c r="V826" s="88"/>
      <c r="W826" s="89"/>
      <c r="X826" s="87"/>
      <c r="Y826" s="77"/>
      <c r="Z826" s="90"/>
      <c r="AA826" s="96">
        <f t="shared" si="341"/>
        <v>814</v>
      </c>
      <c r="AB826" s="505">
        <f t="shared" si="355"/>
        <v>0</v>
      </c>
      <c r="AC826" s="500">
        <f t="shared" si="342"/>
        <v>0</v>
      </c>
      <c r="AD826" s="159">
        <f t="shared" si="338"/>
        <v>0</v>
      </c>
      <c r="AE826" s="8"/>
      <c r="AF826" s="870" t="str">
        <f t="shared" si="343"/>
        <v xml:space="preserve"> </v>
      </c>
      <c r="AG826" s="32">
        <f t="shared" si="344"/>
        <v>0</v>
      </c>
      <c r="AH826" s="32">
        <f t="shared" si="345"/>
        <v>0</v>
      </c>
      <c r="AR826" s="32">
        <f t="shared" si="346"/>
        <v>0</v>
      </c>
      <c r="AS826" s="32">
        <f t="shared" si="347"/>
        <v>0</v>
      </c>
      <c r="AT826" s="32">
        <f t="shared" si="348"/>
        <v>0</v>
      </c>
      <c r="AU826" s="32">
        <f t="shared" si="349"/>
        <v>0</v>
      </c>
      <c r="AX826" s="254">
        <f t="shared" si="350"/>
        <v>0</v>
      </c>
      <c r="AY826" s="254">
        <f t="shared" si="351"/>
        <v>0</v>
      </c>
      <c r="AZ826" s="32">
        <f t="shared" si="339"/>
        <v>0</v>
      </c>
      <c r="BB826" s="32">
        <f t="shared" si="356"/>
        <v>0</v>
      </c>
      <c r="BC826" s="341">
        <f t="shared" si="357"/>
        <v>0</v>
      </c>
      <c r="BD826" s="95">
        <f t="shared" si="352"/>
        <v>0</v>
      </c>
      <c r="BE826" s="95">
        <f t="shared" si="358"/>
        <v>0</v>
      </c>
      <c r="BF826" s="718">
        <f t="shared" si="340"/>
        <v>0</v>
      </c>
      <c r="BG826" s="79"/>
      <c r="BH826" s="9"/>
      <c r="BJ826" s="32">
        <f t="shared" si="359"/>
        <v>0</v>
      </c>
      <c r="BK826" s="32">
        <f t="shared" si="360"/>
        <v>1</v>
      </c>
      <c r="BL826" s="32">
        <f t="shared" si="361"/>
        <v>0</v>
      </c>
      <c r="BM826" s="32">
        <f t="shared" si="362"/>
        <v>0</v>
      </c>
      <c r="BN826" s="32">
        <f t="shared" si="363"/>
        <v>1</v>
      </c>
    </row>
    <row r="827" spans="1:66" x14ac:dyDescent="0.2">
      <c r="A827" s="323"/>
      <c r="B827" s="530"/>
      <c r="C827" s="247"/>
      <c r="D827" s="247" t="str">
        <f t="shared" si="353"/>
        <v/>
      </c>
      <c r="E827" s="320" t="str">
        <f t="shared" si="354"/>
        <v>&lt; Error</v>
      </c>
      <c r="F827" s="120">
        <f t="shared" si="336"/>
        <v>0</v>
      </c>
      <c r="G827" s="118">
        <f t="shared" si="337"/>
        <v>815</v>
      </c>
      <c r="H827" s="117"/>
      <c r="I827" s="292"/>
      <c r="J827" s="87"/>
      <c r="K827" s="294"/>
      <c r="L827" s="293"/>
      <c r="M827" s="40"/>
      <c r="N827" s="77"/>
      <c r="O827" s="295"/>
      <c r="P827" s="88"/>
      <c r="Q827" s="88"/>
      <c r="R827" s="104"/>
      <c r="S827" s="730"/>
      <c r="T827" s="88"/>
      <c r="U827" s="88"/>
      <c r="V827" s="88"/>
      <c r="W827" s="89"/>
      <c r="X827" s="87"/>
      <c r="Y827" s="77"/>
      <c r="Z827" s="90"/>
      <c r="AA827" s="96">
        <f t="shared" si="341"/>
        <v>815</v>
      </c>
      <c r="AB827" s="505">
        <f t="shared" si="355"/>
        <v>0</v>
      </c>
      <c r="AC827" s="500">
        <f t="shared" si="342"/>
        <v>0</v>
      </c>
      <c r="AD827" s="159">
        <f t="shared" si="338"/>
        <v>0</v>
      </c>
      <c r="AE827" s="8"/>
      <c r="AF827" s="870" t="str">
        <f t="shared" si="343"/>
        <v xml:space="preserve"> </v>
      </c>
      <c r="AG827" s="32">
        <f t="shared" si="344"/>
        <v>0</v>
      </c>
      <c r="AH827" s="32">
        <f t="shared" si="345"/>
        <v>0</v>
      </c>
      <c r="AR827" s="32">
        <f t="shared" si="346"/>
        <v>0</v>
      </c>
      <c r="AS827" s="32">
        <f t="shared" si="347"/>
        <v>0</v>
      </c>
      <c r="AT827" s="32">
        <f t="shared" si="348"/>
        <v>0</v>
      </c>
      <c r="AU827" s="32">
        <f t="shared" si="349"/>
        <v>0</v>
      </c>
      <c r="AX827" s="254">
        <f t="shared" si="350"/>
        <v>0</v>
      </c>
      <c r="AY827" s="254">
        <f t="shared" si="351"/>
        <v>0</v>
      </c>
      <c r="AZ827" s="32">
        <f t="shared" si="339"/>
        <v>0</v>
      </c>
      <c r="BB827" s="32">
        <f t="shared" si="356"/>
        <v>0</v>
      </c>
      <c r="BC827" s="341">
        <f t="shared" si="357"/>
        <v>0</v>
      </c>
      <c r="BD827" s="95">
        <f t="shared" si="352"/>
        <v>0</v>
      </c>
      <c r="BE827" s="95">
        <f t="shared" si="358"/>
        <v>0</v>
      </c>
      <c r="BF827" s="718">
        <f t="shared" si="340"/>
        <v>0</v>
      </c>
      <c r="BG827" s="79"/>
      <c r="BH827" s="9"/>
      <c r="BJ827" s="32">
        <f t="shared" si="359"/>
        <v>0</v>
      </c>
      <c r="BK827" s="32">
        <f t="shared" si="360"/>
        <v>1</v>
      </c>
      <c r="BL827" s="32">
        <f t="shared" si="361"/>
        <v>0</v>
      </c>
      <c r="BM827" s="32">
        <f t="shared" si="362"/>
        <v>0</v>
      </c>
      <c r="BN827" s="32">
        <f t="shared" si="363"/>
        <v>1</v>
      </c>
    </row>
    <row r="828" spans="1:66" x14ac:dyDescent="0.2">
      <c r="A828" s="323"/>
      <c r="B828" s="530"/>
      <c r="C828" s="247"/>
      <c r="D828" s="247" t="str">
        <f t="shared" si="353"/>
        <v/>
      </c>
      <c r="E828" s="320" t="str">
        <f t="shared" si="354"/>
        <v>&lt; Error</v>
      </c>
      <c r="F828" s="120">
        <f t="shared" si="336"/>
        <v>0</v>
      </c>
      <c r="G828" s="118">
        <f t="shared" si="337"/>
        <v>816</v>
      </c>
      <c r="H828" s="117"/>
      <c r="I828" s="292"/>
      <c r="J828" s="87"/>
      <c r="K828" s="294"/>
      <c r="L828" s="293"/>
      <c r="M828" s="40"/>
      <c r="N828" s="77"/>
      <c r="O828" s="295"/>
      <c r="P828" s="88"/>
      <c r="Q828" s="88"/>
      <c r="R828" s="104"/>
      <c r="S828" s="730"/>
      <c r="T828" s="88"/>
      <c r="U828" s="88"/>
      <c r="V828" s="88"/>
      <c r="W828" s="89"/>
      <c r="X828" s="87"/>
      <c r="Y828" s="77"/>
      <c r="Z828" s="90"/>
      <c r="AA828" s="96">
        <f t="shared" si="341"/>
        <v>816</v>
      </c>
      <c r="AB828" s="505">
        <f t="shared" si="355"/>
        <v>0</v>
      </c>
      <c r="AC828" s="500">
        <f t="shared" si="342"/>
        <v>0</v>
      </c>
      <c r="AD828" s="159">
        <f t="shared" si="338"/>
        <v>0</v>
      </c>
      <c r="AE828" s="8"/>
      <c r="AF828" s="870" t="str">
        <f t="shared" si="343"/>
        <v xml:space="preserve"> </v>
      </c>
      <c r="AG828" s="32">
        <f t="shared" si="344"/>
        <v>0</v>
      </c>
      <c r="AH828" s="32">
        <f t="shared" si="345"/>
        <v>0</v>
      </c>
      <c r="AR828" s="32">
        <f t="shared" si="346"/>
        <v>0</v>
      </c>
      <c r="AS828" s="32">
        <f t="shared" si="347"/>
        <v>0</v>
      </c>
      <c r="AT828" s="32">
        <f t="shared" si="348"/>
        <v>0</v>
      </c>
      <c r="AU828" s="32">
        <f t="shared" si="349"/>
        <v>0</v>
      </c>
      <c r="AX828" s="254">
        <f t="shared" si="350"/>
        <v>0</v>
      </c>
      <c r="AY828" s="254">
        <f t="shared" si="351"/>
        <v>0</v>
      </c>
      <c r="AZ828" s="32">
        <f t="shared" si="339"/>
        <v>0</v>
      </c>
      <c r="BB828" s="32">
        <f t="shared" si="356"/>
        <v>0</v>
      </c>
      <c r="BC828" s="341">
        <f t="shared" si="357"/>
        <v>0</v>
      </c>
      <c r="BD828" s="95">
        <f t="shared" si="352"/>
        <v>0</v>
      </c>
      <c r="BE828" s="95">
        <f t="shared" si="358"/>
        <v>0</v>
      </c>
      <c r="BF828" s="718">
        <f t="shared" si="340"/>
        <v>0</v>
      </c>
      <c r="BG828" s="79"/>
      <c r="BH828" s="9"/>
      <c r="BJ828" s="32">
        <f t="shared" si="359"/>
        <v>0</v>
      </c>
      <c r="BK828" s="32">
        <f t="shared" si="360"/>
        <v>1</v>
      </c>
      <c r="BL828" s="32">
        <f t="shared" si="361"/>
        <v>0</v>
      </c>
      <c r="BM828" s="32">
        <f t="shared" si="362"/>
        <v>0</v>
      </c>
      <c r="BN828" s="32">
        <f t="shared" si="363"/>
        <v>1</v>
      </c>
    </row>
    <row r="829" spans="1:66" x14ac:dyDescent="0.2">
      <c r="A829" s="323"/>
      <c r="B829" s="530"/>
      <c r="C829" s="247"/>
      <c r="D829" s="247" t="str">
        <f t="shared" si="353"/>
        <v/>
      </c>
      <c r="E829" s="320" t="str">
        <f t="shared" si="354"/>
        <v>&lt; Error</v>
      </c>
      <c r="F829" s="120">
        <f t="shared" si="336"/>
        <v>0</v>
      </c>
      <c r="G829" s="118">
        <f t="shared" si="337"/>
        <v>817</v>
      </c>
      <c r="H829" s="117"/>
      <c r="I829" s="292"/>
      <c r="J829" s="87"/>
      <c r="K829" s="294"/>
      <c r="L829" s="293"/>
      <c r="M829" s="40"/>
      <c r="N829" s="77"/>
      <c r="O829" s="295"/>
      <c r="P829" s="88"/>
      <c r="Q829" s="88"/>
      <c r="R829" s="104"/>
      <c r="S829" s="730"/>
      <c r="T829" s="88"/>
      <c r="U829" s="88"/>
      <c r="V829" s="88"/>
      <c r="W829" s="89"/>
      <c r="X829" s="87"/>
      <c r="Y829" s="77"/>
      <c r="Z829" s="90"/>
      <c r="AA829" s="96">
        <f t="shared" si="341"/>
        <v>817</v>
      </c>
      <c r="AB829" s="505">
        <f t="shared" si="355"/>
        <v>0</v>
      </c>
      <c r="AC829" s="500">
        <f t="shared" si="342"/>
        <v>0</v>
      </c>
      <c r="AD829" s="159">
        <f t="shared" si="338"/>
        <v>0</v>
      </c>
      <c r="AE829" s="8"/>
      <c r="AF829" s="870" t="str">
        <f t="shared" si="343"/>
        <v xml:space="preserve"> </v>
      </c>
      <c r="AG829" s="32">
        <f t="shared" si="344"/>
        <v>0</v>
      </c>
      <c r="AH829" s="32">
        <f t="shared" si="345"/>
        <v>0</v>
      </c>
      <c r="AR829" s="32">
        <f t="shared" si="346"/>
        <v>0</v>
      </c>
      <c r="AS829" s="32">
        <f t="shared" si="347"/>
        <v>0</v>
      </c>
      <c r="AT829" s="32">
        <f t="shared" si="348"/>
        <v>0</v>
      </c>
      <c r="AU829" s="32">
        <f t="shared" si="349"/>
        <v>0</v>
      </c>
      <c r="AX829" s="254">
        <f t="shared" si="350"/>
        <v>0</v>
      </c>
      <c r="AY829" s="254">
        <f t="shared" si="351"/>
        <v>0</v>
      </c>
      <c r="AZ829" s="32">
        <f t="shared" si="339"/>
        <v>0</v>
      </c>
      <c r="BB829" s="32">
        <f t="shared" si="356"/>
        <v>0</v>
      </c>
      <c r="BC829" s="341">
        <f t="shared" si="357"/>
        <v>0</v>
      </c>
      <c r="BD829" s="95">
        <f t="shared" si="352"/>
        <v>0</v>
      </c>
      <c r="BE829" s="95">
        <f t="shared" si="358"/>
        <v>0</v>
      </c>
      <c r="BF829" s="718">
        <f t="shared" si="340"/>
        <v>0</v>
      </c>
      <c r="BG829" s="79"/>
      <c r="BH829" s="9"/>
      <c r="BJ829" s="32">
        <f t="shared" si="359"/>
        <v>0</v>
      </c>
      <c r="BK829" s="32">
        <f t="shared" si="360"/>
        <v>1</v>
      </c>
      <c r="BL829" s="32">
        <f t="shared" si="361"/>
        <v>0</v>
      </c>
      <c r="BM829" s="32">
        <f t="shared" si="362"/>
        <v>0</v>
      </c>
      <c r="BN829" s="32">
        <f t="shared" si="363"/>
        <v>1</v>
      </c>
    </row>
    <row r="830" spans="1:66" x14ac:dyDescent="0.2">
      <c r="A830" s="323"/>
      <c r="B830" s="530"/>
      <c r="C830" s="247"/>
      <c r="D830" s="247" t="str">
        <f t="shared" si="353"/>
        <v/>
      </c>
      <c r="E830" s="320" t="str">
        <f t="shared" si="354"/>
        <v>&lt; Error</v>
      </c>
      <c r="F830" s="120">
        <f t="shared" si="336"/>
        <v>0</v>
      </c>
      <c r="G830" s="118">
        <f t="shared" si="337"/>
        <v>818</v>
      </c>
      <c r="H830" s="117"/>
      <c r="I830" s="292"/>
      <c r="J830" s="87"/>
      <c r="K830" s="294"/>
      <c r="L830" s="293"/>
      <c r="M830" s="40"/>
      <c r="N830" s="77"/>
      <c r="O830" s="295"/>
      <c r="P830" s="88"/>
      <c r="Q830" s="88"/>
      <c r="R830" s="104"/>
      <c r="S830" s="730"/>
      <c r="T830" s="88"/>
      <c r="U830" s="88"/>
      <c r="V830" s="88"/>
      <c r="W830" s="89"/>
      <c r="X830" s="87"/>
      <c r="Y830" s="77"/>
      <c r="Z830" s="90"/>
      <c r="AA830" s="96">
        <f t="shared" si="341"/>
        <v>818</v>
      </c>
      <c r="AB830" s="505">
        <f t="shared" si="355"/>
        <v>0</v>
      </c>
      <c r="AC830" s="500">
        <f t="shared" si="342"/>
        <v>0</v>
      </c>
      <c r="AD830" s="159">
        <f t="shared" si="338"/>
        <v>0</v>
      </c>
      <c r="AE830" s="8"/>
      <c r="AF830" s="870" t="str">
        <f t="shared" si="343"/>
        <v xml:space="preserve"> </v>
      </c>
      <c r="AG830" s="32">
        <f t="shared" si="344"/>
        <v>0</v>
      </c>
      <c r="AH830" s="32">
        <f t="shared" si="345"/>
        <v>0</v>
      </c>
      <c r="AR830" s="32">
        <f t="shared" si="346"/>
        <v>0</v>
      </c>
      <c r="AS830" s="32">
        <f t="shared" si="347"/>
        <v>0</v>
      </c>
      <c r="AT830" s="32">
        <f t="shared" si="348"/>
        <v>0</v>
      </c>
      <c r="AU830" s="32">
        <f t="shared" si="349"/>
        <v>0</v>
      </c>
      <c r="AX830" s="254">
        <f t="shared" si="350"/>
        <v>0</v>
      </c>
      <c r="AY830" s="254">
        <f t="shared" si="351"/>
        <v>0</v>
      </c>
      <c r="AZ830" s="32">
        <f t="shared" si="339"/>
        <v>0</v>
      </c>
      <c r="BB830" s="32">
        <f t="shared" si="356"/>
        <v>0</v>
      </c>
      <c r="BC830" s="341">
        <f t="shared" si="357"/>
        <v>0</v>
      </c>
      <c r="BD830" s="95">
        <f t="shared" si="352"/>
        <v>0</v>
      </c>
      <c r="BE830" s="95">
        <f t="shared" si="358"/>
        <v>0</v>
      </c>
      <c r="BF830" s="718">
        <f t="shared" si="340"/>
        <v>0</v>
      </c>
      <c r="BG830" s="79"/>
      <c r="BH830" s="9"/>
      <c r="BJ830" s="32">
        <f t="shared" si="359"/>
        <v>0</v>
      </c>
      <c r="BK830" s="32">
        <f t="shared" si="360"/>
        <v>1</v>
      </c>
      <c r="BL830" s="32">
        <f t="shared" si="361"/>
        <v>0</v>
      </c>
      <c r="BM830" s="32">
        <f t="shared" si="362"/>
        <v>0</v>
      </c>
      <c r="BN830" s="32">
        <f t="shared" si="363"/>
        <v>1</v>
      </c>
    </row>
    <row r="831" spans="1:66" x14ac:dyDescent="0.2">
      <c r="A831" s="323"/>
      <c r="B831" s="530"/>
      <c r="C831" s="247"/>
      <c r="D831" s="247" t="str">
        <f t="shared" si="353"/>
        <v/>
      </c>
      <c r="E831" s="320" t="str">
        <f t="shared" si="354"/>
        <v>&lt; Error</v>
      </c>
      <c r="F831" s="120">
        <f t="shared" si="336"/>
        <v>0</v>
      </c>
      <c r="G831" s="118">
        <f t="shared" si="337"/>
        <v>819</v>
      </c>
      <c r="H831" s="117"/>
      <c r="I831" s="292"/>
      <c r="J831" s="87"/>
      <c r="K831" s="294"/>
      <c r="L831" s="293"/>
      <c r="M831" s="40"/>
      <c r="N831" s="77"/>
      <c r="O831" s="295"/>
      <c r="P831" s="88"/>
      <c r="Q831" s="88"/>
      <c r="R831" s="104"/>
      <c r="S831" s="730"/>
      <c r="T831" s="88"/>
      <c r="U831" s="88"/>
      <c r="V831" s="88"/>
      <c r="W831" s="89"/>
      <c r="X831" s="87"/>
      <c r="Y831" s="77"/>
      <c r="Z831" s="90"/>
      <c r="AA831" s="96">
        <f t="shared" si="341"/>
        <v>819</v>
      </c>
      <c r="AB831" s="505">
        <f t="shared" si="355"/>
        <v>0</v>
      </c>
      <c r="AC831" s="500">
        <f t="shared" si="342"/>
        <v>0</v>
      </c>
      <c r="AD831" s="159">
        <f t="shared" si="338"/>
        <v>0</v>
      </c>
      <c r="AE831" s="8"/>
      <c r="AF831" s="870" t="str">
        <f t="shared" si="343"/>
        <v xml:space="preserve"> </v>
      </c>
      <c r="AG831" s="32">
        <f t="shared" si="344"/>
        <v>0</v>
      </c>
      <c r="AH831" s="32">
        <f t="shared" si="345"/>
        <v>0</v>
      </c>
      <c r="AR831" s="32">
        <f t="shared" si="346"/>
        <v>0</v>
      </c>
      <c r="AS831" s="32">
        <f t="shared" si="347"/>
        <v>0</v>
      </c>
      <c r="AT831" s="32">
        <f t="shared" si="348"/>
        <v>0</v>
      </c>
      <c r="AU831" s="32">
        <f t="shared" si="349"/>
        <v>0</v>
      </c>
      <c r="AX831" s="254">
        <f t="shared" si="350"/>
        <v>0</v>
      </c>
      <c r="AY831" s="254">
        <f t="shared" si="351"/>
        <v>0</v>
      </c>
      <c r="AZ831" s="32">
        <f t="shared" si="339"/>
        <v>0</v>
      </c>
      <c r="BB831" s="32">
        <f t="shared" si="356"/>
        <v>0</v>
      </c>
      <c r="BC831" s="341">
        <f t="shared" si="357"/>
        <v>0</v>
      </c>
      <c r="BD831" s="95">
        <f t="shared" si="352"/>
        <v>0</v>
      </c>
      <c r="BE831" s="95">
        <f t="shared" si="358"/>
        <v>0</v>
      </c>
      <c r="BF831" s="718">
        <f t="shared" si="340"/>
        <v>0</v>
      </c>
      <c r="BG831" s="79"/>
      <c r="BH831" s="9"/>
      <c r="BJ831" s="32">
        <f t="shared" si="359"/>
        <v>0</v>
      </c>
      <c r="BK831" s="32">
        <f t="shared" si="360"/>
        <v>1</v>
      </c>
      <c r="BL831" s="32">
        <f t="shared" si="361"/>
        <v>0</v>
      </c>
      <c r="BM831" s="32">
        <f t="shared" si="362"/>
        <v>0</v>
      </c>
      <c r="BN831" s="32">
        <f t="shared" si="363"/>
        <v>1</v>
      </c>
    </row>
    <row r="832" spans="1:66" x14ac:dyDescent="0.2">
      <c r="A832" s="323"/>
      <c r="B832" s="530"/>
      <c r="C832" s="247"/>
      <c r="D832" s="247" t="str">
        <f t="shared" si="353"/>
        <v/>
      </c>
      <c r="E832" s="320" t="str">
        <f t="shared" si="354"/>
        <v>&lt; Error</v>
      </c>
      <c r="F832" s="120">
        <f t="shared" si="336"/>
        <v>0</v>
      </c>
      <c r="G832" s="118">
        <f t="shared" si="337"/>
        <v>820</v>
      </c>
      <c r="H832" s="117"/>
      <c r="I832" s="292"/>
      <c r="J832" s="87"/>
      <c r="K832" s="294"/>
      <c r="L832" s="293"/>
      <c r="M832" s="40"/>
      <c r="N832" s="77"/>
      <c r="O832" s="295"/>
      <c r="P832" s="88"/>
      <c r="Q832" s="88"/>
      <c r="R832" s="104"/>
      <c r="S832" s="730"/>
      <c r="T832" s="88"/>
      <c r="U832" s="88"/>
      <c r="V832" s="88"/>
      <c r="W832" s="89"/>
      <c r="X832" s="87"/>
      <c r="Y832" s="77"/>
      <c r="Z832" s="90"/>
      <c r="AA832" s="96">
        <f t="shared" si="341"/>
        <v>820</v>
      </c>
      <c r="AB832" s="505">
        <f t="shared" si="355"/>
        <v>0</v>
      </c>
      <c r="AC832" s="500">
        <f t="shared" si="342"/>
        <v>0</v>
      </c>
      <c r="AD832" s="159">
        <f t="shared" si="338"/>
        <v>0</v>
      </c>
      <c r="AE832" s="8"/>
      <c r="AF832" s="870" t="str">
        <f t="shared" si="343"/>
        <v xml:space="preserve"> </v>
      </c>
      <c r="AG832" s="32">
        <f t="shared" si="344"/>
        <v>0</v>
      </c>
      <c r="AH832" s="32">
        <f t="shared" si="345"/>
        <v>0</v>
      </c>
      <c r="AR832" s="32">
        <f t="shared" si="346"/>
        <v>0</v>
      </c>
      <c r="AS832" s="32">
        <f t="shared" si="347"/>
        <v>0</v>
      </c>
      <c r="AT832" s="32">
        <f t="shared" si="348"/>
        <v>0</v>
      </c>
      <c r="AU832" s="32">
        <f t="shared" si="349"/>
        <v>0</v>
      </c>
      <c r="AX832" s="254">
        <f t="shared" si="350"/>
        <v>0</v>
      </c>
      <c r="AY832" s="254">
        <f t="shared" si="351"/>
        <v>0</v>
      </c>
      <c r="AZ832" s="32">
        <f t="shared" si="339"/>
        <v>0</v>
      </c>
      <c r="BB832" s="32">
        <f t="shared" si="356"/>
        <v>0</v>
      </c>
      <c r="BC832" s="341">
        <f t="shared" si="357"/>
        <v>0</v>
      </c>
      <c r="BD832" s="95">
        <f t="shared" si="352"/>
        <v>0</v>
      </c>
      <c r="BE832" s="95">
        <f t="shared" si="358"/>
        <v>0</v>
      </c>
      <c r="BF832" s="718">
        <f t="shared" si="340"/>
        <v>0</v>
      </c>
      <c r="BG832" s="79"/>
      <c r="BH832" s="9"/>
      <c r="BJ832" s="32">
        <f t="shared" si="359"/>
        <v>0</v>
      </c>
      <c r="BK832" s="32">
        <f t="shared" si="360"/>
        <v>1</v>
      </c>
      <c r="BL832" s="32">
        <f t="shared" si="361"/>
        <v>0</v>
      </c>
      <c r="BM832" s="32">
        <f t="shared" si="362"/>
        <v>0</v>
      </c>
      <c r="BN832" s="32">
        <f t="shared" si="363"/>
        <v>1</v>
      </c>
    </row>
    <row r="833" spans="1:66" x14ac:dyDescent="0.2">
      <c r="A833" s="323"/>
      <c r="B833" s="530"/>
      <c r="C833" s="247"/>
      <c r="D833" s="247" t="str">
        <f t="shared" si="353"/>
        <v/>
      </c>
      <c r="E833" s="320" t="str">
        <f t="shared" si="354"/>
        <v>&lt; Error</v>
      </c>
      <c r="F833" s="120">
        <f t="shared" si="336"/>
        <v>0</v>
      </c>
      <c r="G833" s="118">
        <f t="shared" si="337"/>
        <v>821</v>
      </c>
      <c r="H833" s="117"/>
      <c r="I833" s="292"/>
      <c r="J833" s="87"/>
      <c r="K833" s="294"/>
      <c r="L833" s="293"/>
      <c r="M833" s="40"/>
      <c r="N833" s="77"/>
      <c r="O833" s="295"/>
      <c r="P833" s="88"/>
      <c r="Q833" s="88"/>
      <c r="R833" s="104"/>
      <c r="S833" s="730"/>
      <c r="T833" s="88"/>
      <c r="U833" s="88"/>
      <c r="V833" s="88"/>
      <c r="W833" s="89"/>
      <c r="X833" s="87"/>
      <c r="Y833" s="77"/>
      <c r="Z833" s="90"/>
      <c r="AA833" s="96">
        <f t="shared" si="341"/>
        <v>821</v>
      </c>
      <c r="AB833" s="505">
        <f t="shared" si="355"/>
        <v>0</v>
      </c>
      <c r="AC833" s="500">
        <f t="shared" si="342"/>
        <v>0</v>
      </c>
      <c r="AD833" s="159">
        <f t="shared" si="338"/>
        <v>0</v>
      </c>
      <c r="AE833" s="8"/>
      <c r="AF833" s="870" t="str">
        <f t="shared" si="343"/>
        <v xml:space="preserve"> </v>
      </c>
      <c r="AG833" s="32">
        <f t="shared" si="344"/>
        <v>0</v>
      </c>
      <c r="AH833" s="32">
        <f t="shared" si="345"/>
        <v>0</v>
      </c>
      <c r="AR833" s="32">
        <f t="shared" si="346"/>
        <v>0</v>
      </c>
      <c r="AS833" s="32">
        <f t="shared" si="347"/>
        <v>0</v>
      </c>
      <c r="AT833" s="32">
        <f t="shared" si="348"/>
        <v>0</v>
      </c>
      <c r="AU833" s="32">
        <f t="shared" si="349"/>
        <v>0</v>
      </c>
      <c r="AX833" s="254">
        <f t="shared" si="350"/>
        <v>0</v>
      </c>
      <c r="AY833" s="254">
        <f t="shared" si="351"/>
        <v>0</v>
      </c>
      <c r="AZ833" s="32">
        <f t="shared" si="339"/>
        <v>0</v>
      </c>
      <c r="BB833" s="32">
        <f t="shared" si="356"/>
        <v>0</v>
      </c>
      <c r="BC833" s="341">
        <f t="shared" si="357"/>
        <v>0</v>
      </c>
      <c r="BD833" s="95">
        <f t="shared" si="352"/>
        <v>0</v>
      </c>
      <c r="BE833" s="95">
        <f t="shared" si="358"/>
        <v>0</v>
      </c>
      <c r="BF833" s="718">
        <f t="shared" si="340"/>
        <v>0</v>
      </c>
      <c r="BG833" s="79"/>
      <c r="BH833" s="9"/>
      <c r="BJ833" s="32">
        <f t="shared" si="359"/>
        <v>0</v>
      </c>
      <c r="BK833" s="32">
        <f t="shared" si="360"/>
        <v>1</v>
      </c>
      <c r="BL833" s="32">
        <f t="shared" si="361"/>
        <v>0</v>
      </c>
      <c r="BM833" s="32">
        <f t="shared" si="362"/>
        <v>0</v>
      </c>
      <c r="BN833" s="32">
        <f t="shared" si="363"/>
        <v>1</v>
      </c>
    </row>
    <row r="834" spans="1:66" x14ac:dyDescent="0.2">
      <c r="A834" s="323"/>
      <c r="B834" s="530"/>
      <c r="C834" s="247"/>
      <c r="D834" s="247" t="str">
        <f t="shared" si="353"/>
        <v/>
      </c>
      <c r="E834" s="320" t="str">
        <f t="shared" si="354"/>
        <v>&lt; Error</v>
      </c>
      <c r="F834" s="120">
        <f t="shared" si="336"/>
        <v>0</v>
      </c>
      <c r="G834" s="118">
        <f t="shared" si="337"/>
        <v>822</v>
      </c>
      <c r="H834" s="117"/>
      <c r="I834" s="292"/>
      <c r="J834" s="87"/>
      <c r="K834" s="294"/>
      <c r="L834" s="293"/>
      <c r="M834" s="40"/>
      <c r="N834" s="77"/>
      <c r="O834" s="295"/>
      <c r="P834" s="88"/>
      <c r="Q834" s="88"/>
      <c r="R834" s="104"/>
      <c r="S834" s="730"/>
      <c r="T834" s="88"/>
      <c r="U834" s="88"/>
      <c r="V834" s="88"/>
      <c r="W834" s="89"/>
      <c r="X834" s="87"/>
      <c r="Y834" s="77"/>
      <c r="Z834" s="90"/>
      <c r="AA834" s="96">
        <f t="shared" si="341"/>
        <v>822</v>
      </c>
      <c r="AB834" s="505">
        <f t="shared" si="355"/>
        <v>0</v>
      </c>
      <c r="AC834" s="500">
        <f t="shared" si="342"/>
        <v>0</v>
      </c>
      <c r="AD834" s="159">
        <f t="shared" si="338"/>
        <v>0</v>
      </c>
      <c r="AE834" s="8"/>
      <c r="AF834" s="870" t="str">
        <f t="shared" si="343"/>
        <v xml:space="preserve"> </v>
      </c>
      <c r="AG834" s="32">
        <f t="shared" si="344"/>
        <v>0</v>
      </c>
      <c r="AH834" s="32">
        <f t="shared" si="345"/>
        <v>0</v>
      </c>
      <c r="AR834" s="32">
        <f t="shared" si="346"/>
        <v>0</v>
      </c>
      <c r="AS834" s="32">
        <f t="shared" si="347"/>
        <v>0</v>
      </c>
      <c r="AT834" s="32">
        <f t="shared" si="348"/>
        <v>0</v>
      </c>
      <c r="AU834" s="32">
        <f t="shared" si="349"/>
        <v>0</v>
      </c>
      <c r="AX834" s="254">
        <f t="shared" si="350"/>
        <v>0</v>
      </c>
      <c r="AY834" s="254">
        <f t="shared" si="351"/>
        <v>0</v>
      </c>
      <c r="AZ834" s="32">
        <f t="shared" si="339"/>
        <v>0</v>
      </c>
      <c r="BB834" s="32">
        <f t="shared" si="356"/>
        <v>0</v>
      </c>
      <c r="BC834" s="341">
        <f t="shared" si="357"/>
        <v>0</v>
      </c>
      <c r="BD834" s="95">
        <f t="shared" si="352"/>
        <v>0</v>
      </c>
      <c r="BE834" s="95">
        <f t="shared" si="358"/>
        <v>0</v>
      </c>
      <c r="BF834" s="718">
        <f t="shared" si="340"/>
        <v>0</v>
      </c>
      <c r="BG834" s="79"/>
      <c r="BH834" s="9"/>
      <c r="BJ834" s="32">
        <f t="shared" si="359"/>
        <v>0</v>
      </c>
      <c r="BK834" s="32">
        <f t="shared" si="360"/>
        <v>1</v>
      </c>
      <c r="BL834" s="32">
        <f t="shared" si="361"/>
        <v>0</v>
      </c>
      <c r="BM834" s="32">
        <f t="shared" si="362"/>
        <v>0</v>
      </c>
      <c r="BN834" s="32">
        <f t="shared" si="363"/>
        <v>1</v>
      </c>
    </row>
    <row r="835" spans="1:66" x14ac:dyDescent="0.2">
      <c r="A835" s="323"/>
      <c r="B835" s="530"/>
      <c r="C835" s="247"/>
      <c r="D835" s="247" t="str">
        <f t="shared" si="353"/>
        <v/>
      </c>
      <c r="E835" s="320" t="str">
        <f t="shared" si="354"/>
        <v>&lt; Error</v>
      </c>
      <c r="F835" s="120">
        <f t="shared" si="336"/>
        <v>0</v>
      </c>
      <c r="G835" s="118">
        <f t="shared" si="337"/>
        <v>823</v>
      </c>
      <c r="H835" s="117"/>
      <c r="I835" s="292"/>
      <c r="J835" s="87"/>
      <c r="K835" s="294"/>
      <c r="L835" s="293"/>
      <c r="M835" s="40"/>
      <c r="N835" s="77"/>
      <c r="O835" s="295"/>
      <c r="P835" s="88"/>
      <c r="Q835" s="88"/>
      <c r="R835" s="104"/>
      <c r="S835" s="730"/>
      <c r="T835" s="88"/>
      <c r="U835" s="88"/>
      <c r="V835" s="88"/>
      <c r="W835" s="89"/>
      <c r="X835" s="87"/>
      <c r="Y835" s="77"/>
      <c r="Z835" s="90"/>
      <c r="AA835" s="96">
        <f t="shared" si="341"/>
        <v>823</v>
      </c>
      <c r="AB835" s="505">
        <f t="shared" si="355"/>
        <v>0</v>
      </c>
      <c r="AC835" s="500">
        <f t="shared" si="342"/>
        <v>0</v>
      </c>
      <c r="AD835" s="159">
        <f t="shared" si="338"/>
        <v>0</v>
      </c>
      <c r="AE835" s="8"/>
      <c r="AF835" s="870" t="str">
        <f t="shared" si="343"/>
        <v xml:space="preserve"> </v>
      </c>
      <c r="AG835" s="32">
        <f t="shared" si="344"/>
        <v>0</v>
      </c>
      <c r="AH835" s="32">
        <f t="shared" si="345"/>
        <v>0</v>
      </c>
      <c r="AR835" s="32">
        <f t="shared" si="346"/>
        <v>0</v>
      </c>
      <c r="AS835" s="32">
        <f t="shared" si="347"/>
        <v>0</v>
      </c>
      <c r="AT835" s="32">
        <f t="shared" si="348"/>
        <v>0</v>
      </c>
      <c r="AU835" s="32">
        <f t="shared" si="349"/>
        <v>0</v>
      </c>
      <c r="AX835" s="254">
        <f t="shared" si="350"/>
        <v>0</v>
      </c>
      <c r="AY835" s="254">
        <f t="shared" si="351"/>
        <v>0</v>
      </c>
      <c r="AZ835" s="32">
        <f t="shared" si="339"/>
        <v>0</v>
      </c>
      <c r="BB835" s="32">
        <f t="shared" si="356"/>
        <v>0</v>
      </c>
      <c r="BC835" s="341">
        <f t="shared" si="357"/>
        <v>0</v>
      </c>
      <c r="BD835" s="95">
        <f t="shared" si="352"/>
        <v>0</v>
      </c>
      <c r="BE835" s="95">
        <f t="shared" si="358"/>
        <v>0</v>
      </c>
      <c r="BF835" s="718">
        <f t="shared" si="340"/>
        <v>0</v>
      </c>
      <c r="BG835" s="79"/>
      <c r="BH835" s="9"/>
      <c r="BJ835" s="32">
        <f t="shared" si="359"/>
        <v>0</v>
      </c>
      <c r="BK835" s="32">
        <f t="shared" si="360"/>
        <v>1</v>
      </c>
      <c r="BL835" s="32">
        <f t="shared" si="361"/>
        <v>0</v>
      </c>
      <c r="BM835" s="32">
        <f t="shared" si="362"/>
        <v>0</v>
      </c>
      <c r="BN835" s="32">
        <f t="shared" si="363"/>
        <v>1</v>
      </c>
    </row>
    <row r="836" spans="1:66" x14ac:dyDescent="0.2">
      <c r="A836" s="323"/>
      <c r="B836" s="530"/>
      <c r="C836" s="247"/>
      <c r="D836" s="247" t="str">
        <f t="shared" si="353"/>
        <v/>
      </c>
      <c r="E836" s="320" t="str">
        <f t="shared" si="354"/>
        <v>&lt; Error</v>
      </c>
      <c r="F836" s="120">
        <f t="shared" si="336"/>
        <v>0</v>
      </c>
      <c r="G836" s="118">
        <f t="shared" si="337"/>
        <v>824</v>
      </c>
      <c r="H836" s="117"/>
      <c r="I836" s="292"/>
      <c r="J836" s="87"/>
      <c r="K836" s="294"/>
      <c r="L836" s="293"/>
      <c r="M836" s="40"/>
      <c r="N836" s="77"/>
      <c r="O836" s="295"/>
      <c r="P836" s="88"/>
      <c r="Q836" s="88"/>
      <c r="R836" s="104"/>
      <c r="S836" s="730"/>
      <c r="T836" s="88"/>
      <c r="U836" s="88"/>
      <c r="V836" s="88"/>
      <c r="W836" s="89"/>
      <c r="X836" s="87"/>
      <c r="Y836" s="77"/>
      <c r="Z836" s="90"/>
      <c r="AA836" s="96">
        <f t="shared" si="341"/>
        <v>824</v>
      </c>
      <c r="AB836" s="505">
        <f t="shared" si="355"/>
        <v>0</v>
      </c>
      <c r="AC836" s="500">
        <f t="shared" si="342"/>
        <v>0</v>
      </c>
      <c r="AD836" s="159">
        <f t="shared" si="338"/>
        <v>0</v>
      </c>
      <c r="AE836" s="8"/>
      <c r="AF836" s="870" t="str">
        <f t="shared" si="343"/>
        <v xml:space="preserve"> </v>
      </c>
      <c r="AG836" s="32">
        <f t="shared" si="344"/>
        <v>0</v>
      </c>
      <c r="AH836" s="32">
        <f t="shared" si="345"/>
        <v>0</v>
      </c>
      <c r="AR836" s="32">
        <f t="shared" si="346"/>
        <v>0</v>
      </c>
      <c r="AS836" s="32">
        <f t="shared" si="347"/>
        <v>0</v>
      </c>
      <c r="AT836" s="32">
        <f t="shared" si="348"/>
        <v>0</v>
      </c>
      <c r="AU836" s="32">
        <f t="shared" si="349"/>
        <v>0</v>
      </c>
      <c r="AX836" s="254">
        <f t="shared" si="350"/>
        <v>0</v>
      </c>
      <c r="AY836" s="254">
        <f t="shared" si="351"/>
        <v>0</v>
      </c>
      <c r="AZ836" s="32">
        <f t="shared" si="339"/>
        <v>0</v>
      </c>
      <c r="BB836" s="32">
        <f t="shared" si="356"/>
        <v>0</v>
      </c>
      <c r="BC836" s="341">
        <f t="shared" si="357"/>
        <v>0</v>
      </c>
      <c r="BD836" s="95">
        <f t="shared" si="352"/>
        <v>0</v>
      </c>
      <c r="BE836" s="95">
        <f t="shared" si="358"/>
        <v>0</v>
      </c>
      <c r="BF836" s="718">
        <f t="shared" si="340"/>
        <v>0</v>
      </c>
      <c r="BG836" s="79"/>
      <c r="BH836" s="9"/>
      <c r="BJ836" s="32">
        <f t="shared" si="359"/>
        <v>0</v>
      </c>
      <c r="BK836" s="32">
        <f t="shared" si="360"/>
        <v>1</v>
      </c>
      <c r="BL836" s="32">
        <f t="shared" si="361"/>
        <v>0</v>
      </c>
      <c r="BM836" s="32">
        <f t="shared" si="362"/>
        <v>0</v>
      </c>
      <c r="BN836" s="32">
        <f t="shared" si="363"/>
        <v>1</v>
      </c>
    </row>
    <row r="837" spans="1:66" x14ac:dyDescent="0.2">
      <c r="A837" s="323"/>
      <c r="B837" s="530"/>
      <c r="C837" s="247"/>
      <c r="D837" s="247" t="str">
        <f t="shared" si="353"/>
        <v/>
      </c>
      <c r="E837" s="320" t="str">
        <f t="shared" si="354"/>
        <v>&lt; Error</v>
      </c>
      <c r="F837" s="120">
        <f t="shared" si="336"/>
        <v>0</v>
      </c>
      <c r="G837" s="118">
        <f t="shared" si="337"/>
        <v>825</v>
      </c>
      <c r="H837" s="117"/>
      <c r="I837" s="292"/>
      <c r="J837" s="87"/>
      <c r="K837" s="294"/>
      <c r="L837" s="293"/>
      <c r="M837" s="40"/>
      <c r="N837" s="77"/>
      <c r="O837" s="295"/>
      <c r="P837" s="88"/>
      <c r="Q837" s="88"/>
      <c r="R837" s="104"/>
      <c r="S837" s="730"/>
      <c r="T837" s="88"/>
      <c r="U837" s="88"/>
      <c r="V837" s="88"/>
      <c r="W837" s="89"/>
      <c r="X837" s="87"/>
      <c r="Y837" s="77"/>
      <c r="Z837" s="90"/>
      <c r="AA837" s="96">
        <f t="shared" si="341"/>
        <v>825</v>
      </c>
      <c r="AB837" s="505">
        <f t="shared" si="355"/>
        <v>0</v>
      </c>
      <c r="AC837" s="500">
        <f t="shared" si="342"/>
        <v>0</v>
      </c>
      <c r="AD837" s="159">
        <f t="shared" si="338"/>
        <v>0</v>
      </c>
      <c r="AE837" s="8"/>
      <c r="AF837" s="870" t="str">
        <f t="shared" si="343"/>
        <v xml:space="preserve"> </v>
      </c>
      <c r="AG837" s="32">
        <f t="shared" si="344"/>
        <v>0</v>
      </c>
      <c r="AH837" s="32">
        <f t="shared" si="345"/>
        <v>0</v>
      </c>
      <c r="AR837" s="32">
        <f t="shared" si="346"/>
        <v>0</v>
      </c>
      <c r="AS837" s="32">
        <f t="shared" si="347"/>
        <v>0</v>
      </c>
      <c r="AT837" s="32">
        <f t="shared" si="348"/>
        <v>0</v>
      </c>
      <c r="AU837" s="32">
        <f t="shared" si="349"/>
        <v>0</v>
      </c>
      <c r="AX837" s="254">
        <f t="shared" si="350"/>
        <v>0</v>
      </c>
      <c r="AY837" s="254">
        <f t="shared" si="351"/>
        <v>0</v>
      </c>
      <c r="AZ837" s="32">
        <f t="shared" si="339"/>
        <v>0</v>
      </c>
      <c r="BB837" s="32">
        <f t="shared" si="356"/>
        <v>0</v>
      </c>
      <c r="BC837" s="341">
        <f t="shared" si="357"/>
        <v>0</v>
      </c>
      <c r="BD837" s="95">
        <f t="shared" si="352"/>
        <v>0</v>
      </c>
      <c r="BE837" s="95">
        <f t="shared" si="358"/>
        <v>0</v>
      </c>
      <c r="BF837" s="718">
        <f t="shared" si="340"/>
        <v>0</v>
      </c>
      <c r="BG837" s="79"/>
      <c r="BH837" s="9"/>
      <c r="BJ837" s="32">
        <f t="shared" si="359"/>
        <v>0</v>
      </c>
      <c r="BK837" s="32">
        <f t="shared" si="360"/>
        <v>1</v>
      </c>
      <c r="BL837" s="32">
        <f t="shared" si="361"/>
        <v>0</v>
      </c>
      <c r="BM837" s="32">
        <f t="shared" si="362"/>
        <v>0</v>
      </c>
      <c r="BN837" s="32">
        <f t="shared" si="363"/>
        <v>1</v>
      </c>
    </row>
    <row r="838" spans="1:66" x14ac:dyDescent="0.2">
      <c r="A838" s="323"/>
      <c r="B838" s="530"/>
      <c r="C838" s="247"/>
      <c r="D838" s="247" t="str">
        <f t="shared" si="353"/>
        <v/>
      </c>
      <c r="E838" s="320" t="str">
        <f t="shared" si="354"/>
        <v>&lt; Error</v>
      </c>
      <c r="F838" s="120">
        <f t="shared" si="336"/>
        <v>0</v>
      </c>
      <c r="G838" s="118">
        <f t="shared" si="337"/>
        <v>826</v>
      </c>
      <c r="H838" s="117"/>
      <c r="I838" s="292"/>
      <c r="J838" s="87"/>
      <c r="K838" s="294"/>
      <c r="L838" s="293"/>
      <c r="M838" s="40"/>
      <c r="N838" s="77"/>
      <c r="O838" s="295"/>
      <c r="P838" s="88"/>
      <c r="Q838" s="88"/>
      <c r="R838" s="104"/>
      <c r="S838" s="730"/>
      <c r="T838" s="88"/>
      <c r="U838" s="88"/>
      <c r="V838" s="88"/>
      <c r="W838" s="89"/>
      <c r="X838" s="87"/>
      <c r="Y838" s="77"/>
      <c r="Z838" s="90"/>
      <c r="AA838" s="96">
        <f t="shared" si="341"/>
        <v>826</v>
      </c>
      <c r="AB838" s="505">
        <f t="shared" si="355"/>
        <v>0</v>
      </c>
      <c r="AC838" s="500">
        <f t="shared" si="342"/>
        <v>0</v>
      </c>
      <c r="AD838" s="159">
        <f t="shared" si="338"/>
        <v>0</v>
      </c>
      <c r="AE838" s="8"/>
      <c r="AF838" s="870" t="str">
        <f t="shared" si="343"/>
        <v xml:space="preserve"> </v>
      </c>
      <c r="AG838" s="32">
        <f t="shared" si="344"/>
        <v>0</v>
      </c>
      <c r="AH838" s="32">
        <f t="shared" si="345"/>
        <v>0</v>
      </c>
      <c r="AR838" s="32">
        <f t="shared" si="346"/>
        <v>0</v>
      </c>
      <c r="AS838" s="32">
        <f t="shared" si="347"/>
        <v>0</v>
      </c>
      <c r="AT838" s="32">
        <f t="shared" si="348"/>
        <v>0</v>
      </c>
      <c r="AU838" s="32">
        <f t="shared" si="349"/>
        <v>0</v>
      </c>
      <c r="AX838" s="254">
        <f t="shared" si="350"/>
        <v>0</v>
      </c>
      <c r="AY838" s="254">
        <f t="shared" si="351"/>
        <v>0</v>
      </c>
      <c r="AZ838" s="32">
        <f t="shared" si="339"/>
        <v>0</v>
      </c>
      <c r="BB838" s="32">
        <f t="shared" si="356"/>
        <v>0</v>
      </c>
      <c r="BC838" s="341">
        <f t="shared" si="357"/>
        <v>0</v>
      </c>
      <c r="BD838" s="95">
        <f t="shared" si="352"/>
        <v>0</v>
      </c>
      <c r="BE838" s="95">
        <f t="shared" si="358"/>
        <v>0</v>
      </c>
      <c r="BF838" s="718">
        <f t="shared" si="340"/>
        <v>0</v>
      </c>
      <c r="BG838" s="79"/>
      <c r="BH838" s="9"/>
      <c r="BJ838" s="32">
        <f t="shared" si="359"/>
        <v>0</v>
      </c>
      <c r="BK838" s="32">
        <f t="shared" si="360"/>
        <v>1</v>
      </c>
      <c r="BL838" s="32">
        <f t="shared" si="361"/>
        <v>0</v>
      </c>
      <c r="BM838" s="32">
        <f t="shared" si="362"/>
        <v>0</v>
      </c>
      <c r="BN838" s="32">
        <f t="shared" si="363"/>
        <v>1</v>
      </c>
    </row>
    <row r="839" spans="1:66" x14ac:dyDescent="0.2">
      <c r="A839" s="323"/>
      <c r="B839" s="530"/>
      <c r="C839" s="247"/>
      <c r="D839" s="247" t="str">
        <f t="shared" si="353"/>
        <v/>
      </c>
      <c r="E839" s="320" t="str">
        <f t="shared" si="354"/>
        <v>&lt; Error</v>
      </c>
      <c r="F839" s="120">
        <f t="shared" si="336"/>
        <v>0</v>
      </c>
      <c r="G839" s="118">
        <f t="shared" si="337"/>
        <v>827</v>
      </c>
      <c r="H839" s="117"/>
      <c r="I839" s="292"/>
      <c r="J839" s="87"/>
      <c r="K839" s="294"/>
      <c r="L839" s="293"/>
      <c r="M839" s="40"/>
      <c r="N839" s="77"/>
      <c r="O839" s="295"/>
      <c r="P839" s="88"/>
      <c r="Q839" s="88"/>
      <c r="R839" s="104"/>
      <c r="S839" s="730"/>
      <c r="T839" s="88"/>
      <c r="U839" s="88"/>
      <c r="V839" s="88"/>
      <c r="W839" s="89"/>
      <c r="X839" s="87"/>
      <c r="Y839" s="77"/>
      <c r="Z839" s="90"/>
      <c r="AA839" s="96">
        <f t="shared" si="341"/>
        <v>827</v>
      </c>
      <c r="AB839" s="505">
        <f t="shared" si="355"/>
        <v>0</v>
      </c>
      <c r="AC839" s="500">
        <f t="shared" si="342"/>
        <v>0</v>
      </c>
      <c r="AD839" s="159">
        <f t="shared" si="338"/>
        <v>0</v>
      </c>
      <c r="AE839" s="8"/>
      <c r="AF839" s="870" t="str">
        <f t="shared" si="343"/>
        <v xml:space="preserve"> </v>
      </c>
      <c r="AG839" s="32">
        <f t="shared" si="344"/>
        <v>0</v>
      </c>
      <c r="AH839" s="32">
        <f t="shared" si="345"/>
        <v>0</v>
      </c>
      <c r="AR839" s="32">
        <f t="shared" si="346"/>
        <v>0</v>
      </c>
      <c r="AS839" s="32">
        <f t="shared" si="347"/>
        <v>0</v>
      </c>
      <c r="AT839" s="32">
        <f t="shared" si="348"/>
        <v>0</v>
      </c>
      <c r="AU839" s="32">
        <f t="shared" si="349"/>
        <v>0</v>
      </c>
      <c r="AX839" s="254">
        <f t="shared" si="350"/>
        <v>0</v>
      </c>
      <c r="AY839" s="254">
        <f t="shared" si="351"/>
        <v>0</v>
      </c>
      <c r="AZ839" s="32">
        <f t="shared" si="339"/>
        <v>0</v>
      </c>
      <c r="BB839" s="32">
        <f t="shared" si="356"/>
        <v>0</v>
      </c>
      <c r="BC839" s="341">
        <f t="shared" si="357"/>
        <v>0</v>
      </c>
      <c r="BD839" s="95">
        <f t="shared" si="352"/>
        <v>0</v>
      </c>
      <c r="BE839" s="95">
        <f t="shared" si="358"/>
        <v>0</v>
      </c>
      <c r="BF839" s="718">
        <f t="shared" si="340"/>
        <v>0</v>
      </c>
      <c r="BG839" s="79"/>
      <c r="BH839" s="9"/>
      <c r="BJ839" s="32">
        <f t="shared" si="359"/>
        <v>0</v>
      </c>
      <c r="BK839" s="32">
        <f t="shared" si="360"/>
        <v>1</v>
      </c>
      <c r="BL839" s="32">
        <f t="shared" si="361"/>
        <v>0</v>
      </c>
      <c r="BM839" s="32">
        <f t="shared" si="362"/>
        <v>0</v>
      </c>
      <c r="BN839" s="32">
        <f t="shared" si="363"/>
        <v>1</v>
      </c>
    </row>
    <row r="840" spans="1:66" x14ac:dyDescent="0.2">
      <c r="A840" s="323"/>
      <c r="B840" s="530"/>
      <c r="C840" s="247"/>
      <c r="D840" s="247" t="str">
        <f t="shared" si="353"/>
        <v/>
      </c>
      <c r="E840" s="320" t="str">
        <f t="shared" si="354"/>
        <v>&lt; Error</v>
      </c>
      <c r="F840" s="120">
        <f t="shared" si="336"/>
        <v>0</v>
      </c>
      <c r="G840" s="118">
        <f t="shared" si="337"/>
        <v>828</v>
      </c>
      <c r="H840" s="117"/>
      <c r="I840" s="292"/>
      <c r="J840" s="87"/>
      <c r="K840" s="294"/>
      <c r="L840" s="293"/>
      <c r="M840" s="40"/>
      <c r="N840" s="77"/>
      <c r="O840" s="295"/>
      <c r="P840" s="88"/>
      <c r="Q840" s="88"/>
      <c r="R840" s="104"/>
      <c r="S840" s="730"/>
      <c r="T840" s="88"/>
      <c r="U840" s="88"/>
      <c r="V840" s="88"/>
      <c r="W840" s="89"/>
      <c r="X840" s="87"/>
      <c r="Y840" s="77"/>
      <c r="Z840" s="90"/>
      <c r="AA840" s="96">
        <f t="shared" si="341"/>
        <v>828</v>
      </c>
      <c r="AB840" s="505">
        <f t="shared" si="355"/>
        <v>0</v>
      </c>
      <c r="AC840" s="500">
        <f t="shared" si="342"/>
        <v>0</v>
      </c>
      <c r="AD840" s="159">
        <f t="shared" si="338"/>
        <v>0</v>
      </c>
      <c r="AE840" s="8"/>
      <c r="AF840" s="870" t="str">
        <f t="shared" si="343"/>
        <v xml:space="preserve"> </v>
      </c>
      <c r="AG840" s="32">
        <f t="shared" si="344"/>
        <v>0</v>
      </c>
      <c r="AH840" s="32">
        <f t="shared" si="345"/>
        <v>0</v>
      </c>
      <c r="AR840" s="32">
        <f t="shared" si="346"/>
        <v>0</v>
      </c>
      <c r="AS840" s="32">
        <f t="shared" si="347"/>
        <v>0</v>
      </c>
      <c r="AT840" s="32">
        <f t="shared" si="348"/>
        <v>0</v>
      </c>
      <c r="AU840" s="32">
        <f t="shared" si="349"/>
        <v>0</v>
      </c>
      <c r="AX840" s="254">
        <f t="shared" si="350"/>
        <v>0</v>
      </c>
      <c r="AY840" s="254">
        <f t="shared" si="351"/>
        <v>0</v>
      </c>
      <c r="AZ840" s="32">
        <f t="shared" si="339"/>
        <v>0</v>
      </c>
      <c r="BB840" s="32">
        <f t="shared" si="356"/>
        <v>0</v>
      </c>
      <c r="BC840" s="341">
        <f t="shared" si="357"/>
        <v>0</v>
      </c>
      <c r="BD840" s="95">
        <f t="shared" si="352"/>
        <v>0</v>
      </c>
      <c r="BE840" s="95">
        <f t="shared" si="358"/>
        <v>0</v>
      </c>
      <c r="BF840" s="718">
        <f t="shared" si="340"/>
        <v>0</v>
      </c>
      <c r="BG840" s="79"/>
      <c r="BH840" s="9"/>
      <c r="BJ840" s="32">
        <f t="shared" si="359"/>
        <v>0</v>
      </c>
      <c r="BK840" s="32">
        <f t="shared" si="360"/>
        <v>1</v>
      </c>
      <c r="BL840" s="32">
        <f t="shared" si="361"/>
        <v>0</v>
      </c>
      <c r="BM840" s="32">
        <f t="shared" si="362"/>
        <v>0</v>
      </c>
      <c r="BN840" s="32">
        <f t="shared" si="363"/>
        <v>1</v>
      </c>
    </row>
    <row r="841" spans="1:66" x14ac:dyDescent="0.2">
      <c r="A841" s="323"/>
      <c r="B841" s="530"/>
      <c r="C841" s="247"/>
      <c r="D841" s="247" t="str">
        <f t="shared" si="353"/>
        <v/>
      </c>
      <c r="E841" s="320" t="str">
        <f t="shared" si="354"/>
        <v>&lt; Error</v>
      </c>
      <c r="F841" s="120">
        <f t="shared" si="336"/>
        <v>0</v>
      </c>
      <c r="G841" s="118">
        <f t="shared" si="337"/>
        <v>829</v>
      </c>
      <c r="H841" s="117"/>
      <c r="I841" s="292"/>
      <c r="J841" s="87"/>
      <c r="K841" s="294"/>
      <c r="L841" s="293"/>
      <c r="M841" s="40"/>
      <c r="N841" s="77"/>
      <c r="O841" s="295"/>
      <c r="P841" s="88"/>
      <c r="Q841" s="88"/>
      <c r="R841" s="104"/>
      <c r="S841" s="730"/>
      <c r="T841" s="88"/>
      <c r="U841" s="88"/>
      <c r="V841" s="88"/>
      <c r="W841" s="89"/>
      <c r="X841" s="87"/>
      <c r="Y841" s="77"/>
      <c r="Z841" s="90"/>
      <c r="AA841" s="96">
        <f t="shared" si="341"/>
        <v>829</v>
      </c>
      <c r="AB841" s="505">
        <f t="shared" si="355"/>
        <v>0</v>
      </c>
      <c r="AC841" s="500">
        <f t="shared" si="342"/>
        <v>0</v>
      </c>
      <c r="AD841" s="159">
        <f t="shared" si="338"/>
        <v>0</v>
      </c>
      <c r="AE841" s="8"/>
      <c r="AF841" s="870" t="str">
        <f t="shared" si="343"/>
        <v xml:space="preserve"> </v>
      </c>
      <c r="AG841" s="32">
        <f t="shared" si="344"/>
        <v>0</v>
      </c>
      <c r="AH841" s="32">
        <f t="shared" si="345"/>
        <v>0</v>
      </c>
      <c r="AR841" s="32">
        <f t="shared" si="346"/>
        <v>0</v>
      </c>
      <c r="AS841" s="32">
        <f t="shared" si="347"/>
        <v>0</v>
      </c>
      <c r="AT841" s="32">
        <f t="shared" si="348"/>
        <v>0</v>
      </c>
      <c r="AU841" s="32">
        <f t="shared" si="349"/>
        <v>0</v>
      </c>
      <c r="AX841" s="254">
        <f t="shared" si="350"/>
        <v>0</v>
      </c>
      <c r="AY841" s="254">
        <f t="shared" si="351"/>
        <v>0</v>
      </c>
      <c r="AZ841" s="32">
        <f t="shared" si="339"/>
        <v>0</v>
      </c>
      <c r="BB841" s="32">
        <f t="shared" si="356"/>
        <v>0</v>
      </c>
      <c r="BC841" s="341">
        <f t="shared" si="357"/>
        <v>0</v>
      </c>
      <c r="BD841" s="95">
        <f t="shared" si="352"/>
        <v>0</v>
      </c>
      <c r="BE841" s="95">
        <f t="shared" si="358"/>
        <v>0</v>
      </c>
      <c r="BF841" s="718">
        <f t="shared" si="340"/>
        <v>0</v>
      </c>
      <c r="BG841" s="79"/>
      <c r="BH841" s="9"/>
      <c r="BJ841" s="32">
        <f t="shared" si="359"/>
        <v>0</v>
      </c>
      <c r="BK841" s="32">
        <f t="shared" si="360"/>
        <v>1</v>
      </c>
      <c r="BL841" s="32">
        <f t="shared" si="361"/>
        <v>0</v>
      </c>
      <c r="BM841" s="32">
        <f t="shared" si="362"/>
        <v>0</v>
      </c>
      <c r="BN841" s="32">
        <f t="shared" si="363"/>
        <v>1</v>
      </c>
    </row>
    <row r="842" spans="1:66" x14ac:dyDescent="0.2">
      <c r="A842" s="323"/>
      <c r="B842" s="530"/>
      <c r="C842" s="247"/>
      <c r="D842" s="247" t="str">
        <f t="shared" si="353"/>
        <v/>
      </c>
      <c r="E842" s="320" t="str">
        <f t="shared" si="354"/>
        <v>&lt; Error</v>
      </c>
      <c r="F842" s="120">
        <f t="shared" si="336"/>
        <v>0</v>
      </c>
      <c r="G842" s="118">
        <f t="shared" si="337"/>
        <v>830</v>
      </c>
      <c r="H842" s="117"/>
      <c r="I842" s="292"/>
      <c r="J842" s="87"/>
      <c r="K842" s="294"/>
      <c r="L842" s="293"/>
      <c r="M842" s="40"/>
      <c r="N842" s="77"/>
      <c r="O842" s="295"/>
      <c r="P842" s="88"/>
      <c r="Q842" s="88"/>
      <c r="R842" s="104"/>
      <c r="S842" s="730"/>
      <c r="T842" s="88"/>
      <c r="U842" s="88"/>
      <c r="V842" s="88"/>
      <c r="W842" s="89"/>
      <c r="X842" s="87"/>
      <c r="Y842" s="77"/>
      <c r="Z842" s="90"/>
      <c r="AA842" s="96">
        <f t="shared" si="341"/>
        <v>830</v>
      </c>
      <c r="AB842" s="505">
        <f t="shared" si="355"/>
        <v>0</v>
      </c>
      <c r="AC842" s="500">
        <f t="shared" si="342"/>
        <v>0</v>
      </c>
      <c r="AD842" s="159">
        <f t="shared" si="338"/>
        <v>0</v>
      </c>
      <c r="AE842" s="8"/>
      <c r="AF842" s="870" t="str">
        <f t="shared" si="343"/>
        <v xml:space="preserve"> </v>
      </c>
      <c r="AG842" s="32">
        <f t="shared" si="344"/>
        <v>0</v>
      </c>
      <c r="AH842" s="32">
        <f t="shared" si="345"/>
        <v>0</v>
      </c>
      <c r="AR842" s="32">
        <f t="shared" si="346"/>
        <v>0</v>
      </c>
      <c r="AS842" s="32">
        <f t="shared" si="347"/>
        <v>0</v>
      </c>
      <c r="AT842" s="32">
        <f t="shared" si="348"/>
        <v>0</v>
      </c>
      <c r="AU842" s="32">
        <f t="shared" si="349"/>
        <v>0</v>
      </c>
      <c r="AX842" s="254">
        <f t="shared" si="350"/>
        <v>0</v>
      </c>
      <c r="AY842" s="254">
        <f t="shared" si="351"/>
        <v>0</v>
      </c>
      <c r="AZ842" s="32">
        <f t="shared" si="339"/>
        <v>0</v>
      </c>
      <c r="BB842" s="32">
        <f t="shared" si="356"/>
        <v>0</v>
      </c>
      <c r="BC842" s="341">
        <f t="shared" si="357"/>
        <v>0</v>
      </c>
      <c r="BD842" s="95">
        <f t="shared" si="352"/>
        <v>0</v>
      </c>
      <c r="BE842" s="95">
        <f t="shared" si="358"/>
        <v>0</v>
      </c>
      <c r="BF842" s="718">
        <f t="shared" si="340"/>
        <v>0</v>
      </c>
      <c r="BG842" s="79"/>
      <c r="BH842" s="9"/>
      <c r="BJ842" s="32">
        <f t="shared" si="359"/>
        <v>0</v>
      </c>
      <c r="BK842" s="32">
        <f t="shared" si="360"/>
        <v>1</v>
      </c>
      <c r="BL842" s="32">
        <f t="shared" si="361"/>
        <v>0</v>
      </c>
      <c r="BM842" s="32">
        <f t="shared" si="362"/>
        <v>0</v>
      </c>
      <c r="BN842" s="32">
        <f t="shared" si="363"/>
        <v>1</v>
      </c>
    </row>
    <row r="843" spans="1:66" x14ac:dyDescent="0.2">
      <c r="A843" s="323"/>
      <c r="B843" s="530"/>
      <c r="C843" s="247"/>
      <c r="D843" s="247" t="str">
        <f t="shared" si="353"/>
        <v/>
      </c>
      <c r="E843" s="320" t="str">
        <f t="shared" si="354"/>
        <v>&lt; Error</v>
      </c>
      <c r="F843" s="120">
        <f t="shared" si="336"/>
        <v>0</v>
      </c>
      <c r="G843" s="118">
        <f t="shared" si="337"/>
        <v>831</v>
      </c>
      <c r="H843" s="117"/>
      <c r="I843" s="292"/>
      <c r="J843" s="87"/>
      <c r="K843" s="294"/>
      <c r="L843" s="293"/>
      <c r="M843" s="40"/>
      <c r="N843" s="77"/>
      <c r="O843" s="295"/>
      <c r="P843" s="88"/>
      <c r="Q843" s="88"/>
      <c r="R843" s="104"/>
      <c r="S843" s="730"/>
      <c r="T843" s="88"/>
      <c r="U843" s="88"/>
      <c r="V843" s="88"/>
      <c r="W843" s="89"/>
      <c r="X843" s="87"/>
      <c r="Y843" s="77"/>
      <c r="Z843" s="90"/>
      <c r="AA843" s="96">
        <f t="shared" si="341"/>
        <v>831</v>
      </c>
      <c r="AB843" s="505">
        <f t="shared" si="355"/>
        <v>0</v>
      </c>
      <c r="AC843" s="500">
        <f t="shared" si="342"/>
        <v>0</v>
      </c>
      <c r="AD843" s="159">
        <f t="shared" si="338"/>
        <v>0</v>
      </c>
      <c r="AE843" s="8"/>
      <c r="AF843" s="870" t="str">
        <f t="shared" si="343"/>
        <v xml:space="preserve"> </v>
      </c>
      <c r="AG843" s="32">
        <f t="shared" si="344"/>
        <v>0</v>
      </c>
      <c r="AH843" s="32">
        <f t="shared" si="345"/>
        <v>0</v>
      </c>
      <c r="AR843" s="32">
        <f t="shared" si="346"/>
        <v>0</v>
      </c>
      <c r="AS843" s="32">
        <f t="shared" si="347"/>
        <v>0</v>
      </c>
      <c r="AT843" s="32">
        <f t="shared" si="348"/>
        <v>0</v>
      </c>
      <c r="AU843" s="32">
        <f t="shared" si="349"/>
        <v>0</v>
      </c>
      <c r="AX843" s="254">
        <f t="shared" si="350"/>
        <v>0</v>
      </c>
      <c r="AY843" s="254">
        <f t="shared" si="351"/>
        <v>0</v>
      </c>
      <c r="AZ843" s="32">
        <f t="shared" si="339"/>
        <v>0</v>
      </c>
      <c r="BB843" s="32">
        <f t="shared" si="356"/>
        <v>0</v>
      </c>
      <c r="BC843" s="341">
        <f t="shared" si="357"/>
        <v>0</v>
      </c>
      <c r="BD843" s="95">
        <f t="shared" si="352"/>
        <v>0</v>
      </c>
      <c r="BE843" s="95">
        <f t="shared" si="358"/>
        <v>0</v>
      </c>
      <c r="BF843" s="718">
        <f t="shared" si="340"/>
        <v>0</v>
      </c>
      <c r="BG843" s="79"/>
      <c r="BH843" s="9"/>
      <c r="BJ843" s="32">
        <f t="shared" si="359"/>
        <v>0</v>
      </c>
      <c r="BK843" s="32">
        <f t="shared" si="360"/>
        <v>1</v>
      </c>
      <c r="BL843" s="32">
        <f t="shared" si="361"/>
        <v>0</v>
      </c>
      <c r="BM843" s="32">
        <f t="shared" si="362"/>
        <v>0</v>
      </c>
      <c r="BN843" s="32">
        <f t="shared" si="363"/>
        <v>1</v>
      </c>
    </row>
    <row r="844" spans="1:66" x14ac:dyDescent="0.2">
      <c r="A844" s="323"/>
      <c r="B844" s="530"/>
      <c r="C844" s="247"/>
      <c r="D844" s="247" t="str">
        <f t="shared" si="353"/>
        <v/>
      </c>
      <c r="E844" s="320" t="str">
        <f t="shared" si="354"/>
        <v>&lt; Error</v>
      </c>
      <c r="F844" s="120">
        <f t="shared" si="336"/>
        <v>0</v>
      </c>
      <c r="G844" s="118">
        <f t="shared" si="337"/>
        <v>832</v>
      </c>
      <c r="H844" s="117"/>
      <c r="I844" s="292"/>
      <c r="J844" s="87"/>
      <c r="K844" s="294"/>
      <c r="L844" s="293"/>
      <c r="M844" s="40"/>
      <c r="N844" s="77"/>
      <c r="O844" s="295"/>
      <c r="P844" s="88"/>
      <c r="Q844" s="88"/>
      <c r="R844" s="104"/>
      <c r="S844" s="730"/>
      <c r="T844" s="88"/>
      <c r="U844" s="88"/>
      <c r="V844" s="88"/>
      <c r="W844" s="89"/>
      <c r="X844" s="87"/>
      <c r="Y844" s="77"/>
      <c r="Z844" s="90"/>
      <c r="AA844" s="96">
        <f t="shared" si="341"/>
        <v>832</v>
      </c>
      <c r="AB844" s="505">
        <f t="shared" si="355"/>
        <v>0</v>
      </c>
      <c r="AC844" s="500">
        <f t="shared" si="342"/>
        <v>0</v>
      </c>
      <c r="AD844" s="159">
        <f t="shared" si="338"/>
        <v>0</v>
      </c>
      <c r="AE844" s="8"/>
      <c r="AF844" s="870" t="str">
        <f t="shared" si="343"/>
        <v xml:space="preserve"> </v>
      </c>
      <c r="AG844" s="32">
        <f t="shared" si="344"/>
        <v>0</v>
      </c>
      <c r="AH844" s="32">
        <f t="shared" si="345"/>
        <v>0</v>
      </c>
      <c r="AR844" s="32">
        <f t="shared" si="346"/>
        <v>0</v>
      </c>
      <c r="AS844" s="32">
        <f t="shared" si="347"/>
        <v>0</v>
      </c>
      <c r="AT844" s="32">
        <f t="shared" si="348"/>
        <v>0</v>
      </c>
      <c r="AU844" s="32">
        <f t="shared" si="349"/>
        <v>0</v>
      </c>
      <c r="AX844" s="254">
        <f t="shared" si="350"/>
        <v>0</v>
      </c>
      <c r="AY844" s="254">
        <f t="shared" si="351"/>
        <v>0</v>
      </c>
      <c r="AZ844" s="32">
        <f t="shared" si="339"/>
        <v>0</v>
      </c>
      <c r="BB844" s="32">
        <f t="shared" si="356"/>
        <v>0</v>
      </c>
      <c r="BC844" s="341">
        <f t="shared" si="357"/>
        <v>0</v>
      </c>
      <c r="BD844" s="95">
        <f t="shared" si="352"/>
        <v>0</v>
      </c>
      <c r="BE844" s="95">
        <f t="shared" si="358"/>
        <v>0</v>
      </c>
      <c r="BF844" s="718">
        <f t="shared" si="340"/>
        <v>0</v>
      </c>
      <c r="BG844" s="79"/>
      <c r="BH844" s="9"/>
      <c r="BJ844" s="32">
        <f t="shared" si="359"/>
        <v>0</v>
      </c>
      <c r="BK844" s="32">
        <f t="shared" si="360"/>
        <v>1</v>
      </c>
      <c r="BL844" s="32">
        <f t="shared" si="361"/>
        <v>0</v>
      </c>
      <c r="BM844" s="32">
        <f t="shared" si="362"/>
        <v>0</v>
      </c>
      <c r="BN844" s="32">
        <f t="shared" si="363"/>
        <v>1</v>
      </c>
    </row>
    <row r="845" spans="1:66" x14ac:dyDescent="0.2">
      <c r="A845" s="323"/>
      <c r="B845" s="530"/>
      <c r="C845" s="247"/>
      <c r="D845" s="247" t="str">
        <f t="shared" si="353"/>
        <v/>
      </c>
      <c r="E845" s="320" t="str">
        <f t="shared" si="354"/>
        <v>&lt; Error</v>
      </c>
      <c r="F845" s="120">
        <f t="shared" ref="F845:F908" si="364">IF(ISBLANK(H845),0,VLOOKUP(TRIM(H845),AllVarieties,4,FALSE))</f>
        <v>0</v>
      </c>
      <c r="G845" s="118">
        <f t="shared" ref="G845:G908" si="365">ROW()-DPline</f>
        <v>833</v>
      </c>
      <c r="H845" s="117"/>
      <c r="I845" s="292"/>
      <c r="J845" s="87"/>
      <c r="K845" s="294"/>
      <c r="L845" s="293"/>
      <c r="M845" s="40"/>
      <c r="N845" s="77"/>
      <c r="O845" s="295"/>
      <c r="P845" s="88"/>
      <c r="Q845" s="88"/>
      <c r="R845" s="104"/>
      <c r="S845" s="730"/>
      <c r="T845" s="88"/>
      <c r="U845" s="88"/>
      <c r="V845" s="88"/>
      <c r="W845" s="89"/>
      <c r="X845" s="87"/>
      <c r="Y845" s="77"/>
      <c r="Z845" s="90"/>
      <c r="AA845" s="96">
        <f t="shared" si="341"/>
        <v>833</v>
      </c>
      <c r="AB845" s="505">
        <f t="shared" si="355"/>
        <v>0</v>
      </c>
      <c r="AC845" s="500">
        <f t="shared" si="342"/>
        <v>0</v>
      </c>
      <c r="AD845" s="159">
        <f t="shared" ref="AD845:AD908" si="366">+AC845*PDArate</f>
        <v>0</v>
      </c>
      <c r="AE845" s="8"/>
      <c r="AF845" s="870" t="str">
        <f t="shared" si="343"/>
        <v xml:space="preserve"> </v>
      </c>
      <c r="AG845" s="32">
        <f t="shared" si="344"/>
        <v>0</v>
      </c>
      <c r="AH845" s="32">
        <f t="shared" si="345"/>
        <v>0</v>
      </c>
      <c r="AR845" s="32">
        <f t="shared" si="346"/>
        <v>0</v>
      </c>
      <c r="AS845" s="32">
        <f t="shared" si="347"/>
        <v>0</v>
      </c>
      <c r="AT845" s="32">
        <f t="shared" si="348"/>
        <v>0</v>
      </c>
      <c r="AU845" s="32">
        <f t="shared" si="349"/>
        <v>0</v>
      </c>
      <c r="AX845" s="254">
        <f t="shared" si="350"/>
        <v>0</v>
      </c>
      <c r="AY845" s="254">
        <f t="shared" si="351"/>
        <v>0</v>
      </c>
      <c r="AZ845" s="32">
        <f t="shared" ref="AZ845:AZ908" si="367">IF(J845+K845 &gt; 0, 1, 0)</f>
        <v>0</v>
      </c>
      <c r="BB845" s="32">
        <f t="shared" si="356"/>
        <v>0</v>
      </c>
      <c r="BC845" s="341">
        <f t="shared" si="357"/>
        <v>0</v>
      </c>
      <c r="BD845" s="95">
        <f t="shared" si="352"/>
        <v>0</v>
      </c>
      <c r="BE845" s="95">
        <f t="shared" si="358"/>
        <v>0</v>
      </c>
      <c r="BF845" s="718">
        <f t="shared" ref="BF845:BF908" si="368">+BE845*PDArate</f>
        <v>0</v>
      </c>
      <c r="BG845" s="79"/>
      <c r="BH845" s="9"/>
      <c r="BJ845" s="32">
        <f t="shared" si="359"/>
        <v>0</v>
      </c>
      <c r="BK845" s="32">
        <f t="shared" si="360"/>
        <v>1</v>
      </c>
      <c r="BL845" s="32">
        <f t="shared" si="361"/>
        <v>0</v>
      </c>
      <c r="BM845" s="32">
        <f t="shared" si="362"/>
        <v>0</v>
      </c>
      <c r="BN845" s="32">
        <f t="shared" si="363"/>
        <v>1</v>
      </c>
    </row>
    <row r="846" spans="1:66" x14ac:dyDescent="0.2">
      <c r="A846" s="323"/>
      <c r="B846" s="530"/>
      <c r="C846" s="247"/>
      <c r="D846" s="247" t="str">
        <f t="shared" si="353"/>
        <v/>
      </c>
      <c r="E846" s="320" t="str">
        <f t="shared" si="354"/>
        <v>&lt; Error</v>
      </c>
      <c r="F846" s="120">
        <f t="shared" si="364"/>
        <v>0</v>
      </c>
      <c r="G846" s="118">
        <f t="shared" si="365"/>
        <v>834</v>
      </c>
      <c r="H846" s="117"/>
      <c r="I846" s="292"/>
      <c r="J846" s="87"/>
      <c r="K846" s="294"/>
      <c r="L846" s="293"/>
      <c r="M846" s="40"/>
      <c r="N846" s="77"/>
      <c r="O846" s="295"/>
      <c r="P846" s="88"/>
      <c r="Q846" s="88"/>
      <c r="R846" s="104"/>
      <c r="S846" s="730"/>
      <c r="T846" s="88"/>
      <c r="U846" s="88"/>
      <c r="V846" s="88"/>
      <c r="W846" s="89"/>
      <c r="X846" s="87"/>
      <c r="Y846" s="77"/>
      <c r="Z846" s="90"/>
      <c r="AA846" s="96">
        <f t="shared" ref="AA846:AA909" si="369">+G846</f>
        <v>834</v>
      </c>
      <c r="AB846" s="505">
        <f t="shared" si="355"/>
        <v>0</v>
      </c>
      <c r="AC846" s="500">
        <f t="shared" ref="AC846:AC909" si="370">+AX846+AY846</f>
        <v>0</v>
      </c>
      <c r="AD846" s="159">
        <f t="shared" si="366"/>
        <v>0</v>
      </c>
      <c r="AE846" s="8"/>
      <c r="AF846" s="870" t="str">
        <f t="shared" ref="AF846:AF909" si="371">IF(AG846+AH846=1,"Enter both columns 5 and 16.", " ")</f>
        <v xml:space="preserve"> </v>
      </c>
      <c r="AG846" s="32">
        <f t="shared" ref="AG846:AG909" si="372">IF(L846+M846+N846+O846+W846 &gt; 0, 1, 0)</f>
        <v>0</v>
      </c>
      <c r="AH846" s="32">
        <f t="shared" ref="AH846:AH909" si="373">IF(AX846 &gt; 0, 1, 0)</f>
        <v>0</v>
      </c>
      <c r="AR846" s="32">
        <f t="shared" ref="AR846:AR909" si="374">IF(ISNA(+F846), 1, 0)</f>
        <v>0</v>
      </c>
      <c r="AS846" s="32">
        <f t="shared" ref="AS846:AS909" si="375">IF(ISERR(+F846), 1, 0)</f>
        <v>0</v>
      </c>
      <c r="AT846" s="32">
        <f t="shared" ref="AT846:AT909" si="376">IF(ISERR(+AC846), 1, 0)</f>
        <v>0</v>
      </c>
      <c r="AU846" s="32">
        <f t="shared" ref="AU846:AU909" si="377">IF(ISERR(+AD846), 1, 0)</f>
        <v>0</v>
      </c>
      <c r="AX846" s="254">
        <f t="shared" ref="AX846:AX909" si="378">ROUND(L846,1)*W846</f>
        <v>0</v>
      </c>
      <c r="AY846" s="254">
        <f t="shared" ref="AY846:AY909" si="379">ROUND(X846,1)*Z846</f>
        <v>0</v>
      </c>
      <c r="AZ846" s="32">
        <f t="shared" si="367"/>
        <v>0</v>
      </c>
      <c r="BB846" s="32">
        <f t="shared" si="356"/>
        <v>0</v>
      </c>
      <c r="BC846" s="341">
        <f t="shared" si="357"/>
        <v>0</v>
      </c>
      <c r="BD846" s="95">
        <f t="shared" si="352"/>
        <v>0</v>
      </c>
      <c r="BE846" s="95">
        <f t="shared" si="358"/>
        <v>0</v>
      </c>
      <c r="BF846" s="718">
        <f t="shared" si="368"/>
        <v>0</v>
      </c>
      <c r="BG846" s="79"/>
      <c r="BH846" s="9"/>
      <c r="BJ846" s="32">
        <f t="shared" si="359"/>
        <v>0</v>
      </c>
      <c r="BK846" s="32">
        <f t="shared" si="360"/>
        <v>1</v>
      </c>
      <c r="BL846" s="32">
        <f t="shared" si="361"/>
        <v>0</v>
      </c>
      <c r="BM846" s="32">
        <f t="shared" si="362"/>
        <v>0</v>
      </c>
      <c r="BN846" s="32">
        <f t="shared" si="363"/>
        <v>1</v>
      </c>
    </row>
    <row r="847" spans="1:66" x14ac:dyDescent="0.2">
      <c r="A847" s="323"/>
      <c r="B847" s="530"/>
      <c r="C847" s="247"/>
      <c r="D847" s="247" t="str">
        <f t="shared" si="353"/>
        <v/>
      </c>
      <c r="E847" s="320" t="str">
        <f t="shared" si="354"/>
        <v>&lt; Error</v>
      </c>
      <c r="F847" s="120">
        <f t="shared" si="364"/>
        <v>0</v>
      </c>
      <c r="G847" s="118">
        <f t="shared" si="365"/>
        <v>835</v>
      </c>
      <c r="H847" s="117"/>
      <c r="I847" s="292"/>
      <c r="J847" s="87"/>
      <c r="K847" s="294"/>
      <c r="L847" s="293"/>
      <c r="M847" s="40"/>
      <c r="N847" s="77"/>
      <c r="O847" s="295"/>
      <c r="P847" s="88"/>
      <c r="Q847" s="88"/>
      <c r="R847" s="104"/>
      <c r="S847" s="730"/>
      <c r="T847" s="88"/>
      <c r="U847" s="88"/>
      <c r="V847" s="88"/>
      <c r="W847" s="89"/>
      <c r="X847" s="87"/>
      <c r="Y847" s="77"/>
      <c r="Z847" s="90"/>
      <c r="AA847" s="96">
        <f t="shared" si="369"/>
        <v>835</v>
      </c>
      <c r="AB847" s="505">
        <f t="shared" si="355"/>
        <v>0</v>
      </c>
      <c r="AC847" s="500">
        <f t="shared" si="370"/>
        <v>0</v>
      </c>
      <c r="AD847" s="159">
        <f t="shared" si="366"/>
        <v>0</v>
      </c>
      <c r="AE847" s="8"/>
      <c r="AF847" s="870" t="str">
        <f t="shared" si="371"/>
        <v xml:space="preserve"> </v>
      </c>
      <c r="AG847" s="32">
        <f t="shared" si="372"/>
        <v>0</v>
      </c>
      <c r="AH847" s="32">
        <f t="shared" si="373"/>
        <v>0</v>
      </c>
      <c r="AR847" s="32">
        <f t="shared" si="374"/>
        <v>0</v>
      </c>
      <c r="AS847" s="32">
        <f t="shared" si="375"/>
        <v>0</v>
      </c>
      <c r="AT847" s="32">
        <f t="shared" si="376"/>
        <v>0</v>
      </c>
      <c r="AU847" s="32">
        <f t="shared" si="377"/>
        <v>0</v>
      </c>
      <c r="AX847" s="254">
        <f t="shared" si="378"/>
        <v>0</v>
      </c>
      <c r="AY847" s="254">
        <f t="shared" si="379"/>
        <v>0</v>
      </c>
      <c r="AZ847" s="32">
        <f t="shared" si="367"/>
        <v>0</v>
      </c>
      <c r="BB847" s="32">
        <f t="shared" si="356"/>
        <v>0</v>
      </c>
      <c r="BC847" s="341">
        <f t="shared" si="357"/>
        <v>0</v>
      </c>
      <c r="BD847" s="95">
        <f t="shared" si="352"/>
        <v>0</v>
      </c>
      <c r="BE847" s="95">
        <f t="shared" si="358"/>
        <v>0</v>
      </c>
      <c r="BF847" s="718">
        <f t="shared" si="368"/>
        <v>0</v>
      </c>
      <c r="BG847" s="79"/>
      <c r="BH847" s="9"/>
      <c r="BJ847" s="32">
        <f t="shared" si="359"/>
        <v>0</v>
      </c>
      <c r="BK847" s="32">
        <f t="shared" si="360"/>
        <v>1</v>
      </c>
      <c r="BL847" s="32">
        <f t="shared" si="361"/>
        <v>0</v>
      </c>
      <c r="BM847" s="32">
        <f t="shared" si="362"/>
        <v>0</v>
      </c>
      <c r="BN847" s="32">
        <f t="shared" si="363"/>
        <v>1</v>
      </c>
    </row>
    <row r="848" spans="1:66" x14ac:dyDescent="0.2">
      <c r="A848" s="323"/>
      <c r="B848" s="530"/>
      <c r="C848" s="247"/>
      <c r="D848" s="247" t="str">
        <f t="shared" si="353"/>
        <v/>
      </c>
      <c r="E848" s="320" t="str">
        <f t="shared" si="354"/>
        <v>&lt; Error</v>
      </c>
      <c r="F848" s="120">
        <f t="shared" si="364"/>
        <v>0</v>
      </c>
      <c r="G848" s="118">
        <f t="shared" si="365"/>
        <v>836</v>
      </c>
      <c r="H848" s="117"/>
      <c r="I848" s="292"/>
      <c r="J848" s="87"/>
      <c r="K848" s="294"/>
      <c r="L848" s="293"/>
      <c r="M848" s="40"/>
      <c r="N848" s="77"/>
      <c r="O848" s="295"/>
      <c r="P848" s="88"/>
      <c r="Q848" s="88"/>
      <c r="R848" s="104"/>
      <c r="S848" s="730"/>
      <c r="T848" s="88"/>
      <c r="U848" s="88"/>
      <c r="V848" s="88"/>
      <c r="W848" s="89"/>
      <c r="X848" s="87"/>
      <c r="Y848" s="77"/>
      <c r="Z848" s="90"/>
      <c r="AA848" s="96">
        <f t="shared" si="369"/>
        <v>836</v>
      </c>
      <c r="AB848" s="505">
        <f t="shared" si="355"/>
        <v>0</v>
      </c>
      <c r="AC848" s="500">
        <f t="shared" si="370"/>
        <v>0</v>
      </c>
      <c r="AD848" s="159">
        <f t="shared" si="366"/>
        <v>0</v>
      </c>
      <c r="AE848" s="8"/>
      <c r="AF848" s="870" t="str">
        <f t="shared" si="371"/>
        <v xml:space="preserve"> </v>
      </c>
      <c r="AG848" s="32">
        <f t="shared" si="372"/>
        <v>0</v>
      </c>
      <c r="AH848" s="32">
        <f t="shared" si="373"/>
        <v>0</v>
      </c>
      <c r="AR848" s="32">
        <f t="shared" si="374"/>
        <v>0</v>
      </c>
      <c r="AS848" s="32">
        <f t="shared" si="375"/>
        <v>0</v>
      </c>
      <c r="AT848" s="32">
        <f t="shared" si="376"/>
        <v>0</v>
      </c>
      <c r="AU848" s="32">
        <f t="shared" si="377"/>
        <v>0</v>
      </c>
      <c r="AX848" s="254">
        <f t="shared" si="378"/>
        <v>0</v>
      </c>
      <c r="AY848" s="254">
        <f t="shared" si="379"/>
        <v>0</v>
      </c>
      <c r="AZ848" s="32">
        <f t="shared" si="367"/>
        <v>0</v>
      </c>
      <c r="BB848" s="32">
        <f t="shared" si="356"/>
        <v>0</v>
      </c>
      <c r="BC848" s="341">
        <f t="shared" si="357"/>
        <v>0</v>
      </c>
      <c r="BD848" s="95">
        <f t="shared" ref="BD848:BD911" si="380">IF(VALUE(I848)&lt;1,0,IF(VALUE(I848)&gt;17,0,VLOOKUP(VALUE(F848),T10Value,VALUE(I848)+1,FALSE)))</f>
        <v>0</v>
      </c>
      <c r="BE848" s="95">
        <f t="shared" si="358"/>
        <v>0</v>
      </c>
      <c r="BF848" s="718">
        <f t="shared" si="368"/>
        <v>0</v>
      </c>
      <c r="BG848" s="79"/>
      <c r="BH848" s="9"/>
      <c r="BJ848" s="32">
        <f t="shared" si="359"/>
        <v>0</v>
      </c>
      <c r="BK848" s="32">
        <f t="shared" si="360"/>
        <v>1</v>
      </c>
      <c r="BL848" s="32">
        <f t="shared" si="361"/>
        <v>0</v>
      </c>
      <c r="BM848" s="32">
        <f t="shared" si="362"/>
        <v>0</v>
      </c>
      <c r="BN848" s="32">
        <f t="shared" si="363"/>
        <v>1</v>
      </c>
    </row>
    <row r="849" spans="1:66" x14ac:dyDescent="0.2">
      <c r="A849" s="323"/>
      <c r="B849" s="530"/>
      <c r="C849" s="247"/>
      <c r="D849" s="247" t="str">
        <f t="shared" ref="D849:D912" si="381">IF(AND(L849&lt;J849,C849="", OR(L849="", L849=0)),1,"")</f>
        <v/>
      </c>
      <c r="E849" s="320" t="str">
        <f t="shared" ref="E849:E912" si="382">IF(+BN849+BM849&gt;0,"&lt; Error"," ")</f>
        <v>&lt; Error</v>
      </c>
      <c r="F849" s="120">
        <f t="shared" si="364"/>
        <v>0</v>
      </c>
      <c r="G849" s="118">
        <f t="shared" si="365"/>
        <v>837</v>
      </c>
      <c r="H849" s="117"/>
      <c r="I849" s="292"/>
      <c r="J849" s="87"/>
      <c r="K849" s="294"/>
      <c r="L849" s="293"/>
      <c r="M849" s="40"/>
      <c r="N849" s="77"/>
      <c r="O849" s="295"/>
      <c r="P849" s="88"/>
      <c r="Q849" s="88"/>
      <c r="R849" s="104"/>
      <c r="S849" s="730"/>
      <c r="T849" s="88"/>
      <c r="U849" s="88"/>
      <c r="V849" s="88"/>
      <c r="W849" s="89"/>
      <c r="X849" s="87"/>
      <c r="Y849" s="77"/>
      <c r="Z849" s="90"/>
      <c r="AA849" s="96">
        <f t="shared" si="369"/>
        <v>837</v>
      </c>
      <c r="AB849" s="505">
        <f t="shared" ref="AB849:AB912" si="383">C849*BJ849</f>
        <v>0</v>
      </c>
      <c r="AC849" s="500">
        <f t="shared" si="370"/>
        <v>0</v>
      </c>
      <c r="AD849" s="159">
        <f t="shared" si="366"/>
        <v>0</v>
      </c>
      <c r="AE849" s="8"/>
      <c r="AF849" s="870" t="str">
        <f t="shared" si="371"/>
        <v xml:space="preserve"> </v>
      </c>
      <c r="AG849" s="32">
        <f t="shared" si="372"/>
        <v>0</v>
      </c>
      <c r="AH849" s="32">
        <f t="shared" si="373"/>
        <v>0</v>
      </c>
      <c r="AR849" s="32">
        <f t="shared" si="374"/>
        <v>0</v>
      </c>
      <c r="AS849" s="32">
        <f t="shared" si="375"/>
        <v>0</v>
      </c>
      <c r="AT849" s="32">
        <f t="shared" si="376"/>
        <v>0</v>
      </c>
      <c r="AU849" s="32">
        <f t="shared" si="377"/>
        <v>0</v>
      </c>
      <c r="AX849" s="254">
        <f t="shared" si="378"/>
        <v>0</v>
      </c>
      <c r="AY849" s="254">
        <f t="shared" si="379"/>
        <v>0</v>
      </c>
      <c r="AZ849" s="32">
        <f t="shared" si="367"/>
        <v>0</v>
      </c>
      <c r="BB849" s="32">
        <f t="shared" ref="BB849:BB912" si="384">IF(+BC849&gt;0,IF(+BE849&lt;=0,1,0),0)</f>
        <v>0</v>
      </c>
      <c r="BC849" s="341">
        <f t="shared" ref="BC849:BC912" si="385">IF(+D849=1,IF(J849&gt;0, +J849, 0),0)</f>
        <v>0</v>
      </c>
      <c r="BD849" s="95">
        <f t="shared" si="380"/>
        <v>0</v>
      </c>
      <c r="BE849" s="95">
        <f t="shared" ref="BE849:BE912" si="386">ROUND(+BC849,1)*BD849</f>
        <v>0</v>
      </c>
      <c r="BF849" s="718">
        <f t="shared" si="368"/>
        <v>0</v>
      </c>
      <c r="BG849" s="79"/>
      <c r="BH849" s="9"/>
      <c r="BJ849" s="32">
        <f t="shared" ref="BJ849:BJ912" si="387">IF(J849+L849+M849=J849,0,IF(J849-L849-0.09&gt;0,IF(J849-L849&lt;=0.1*J849,J849-L849,0),0))</f>
        <v>0</v>
      </c>
      <c r="BK849" s="32">
        <f t="shared" ref="BK849:BK912" si="388">IF(L849+M849+J849+X849&lt;=0,1,IF(L849+M849+X849&gt;0,1,0))</f>
        <v>1</v>
      </c>
      <c r="BL849" s="32">
        <f t="shared" ref="BL849:BL912" si="389">IF(+BJ849&gt;0,1,0)</f>
        <v>0</v>
      </c>
      <c r="BM849" s="32">
        <f t="shared" ref="BM849:BM912" si="390">IF(ISNUMBER(C849),IF(2*BL849-C849&lt;0,1,IF(2*BL849-C849&gt;2,1,0)),IF(ISBLANK(C849),0,1))</f>
        <v>0</v>
      </c>
      <c r="BN849" s="32">
        <f t="shared" ref="BN849:BN912" si="391">IF(ISNUMBER(D849),IF(2*AG849-D849=1,1,IF(+D849=0,0, IF(+D849=1,0,1))),IF(ISBLANK(D849),0,1))</f>
        <v>1</v>
      </c>
    </row>
    <row r="850" spans="1:66" x14ac:dyDescent="0.2">
      <c r="A850" s="323"/>
      <c r="B850" s="530"/>
      <c r="C850" s="247"/>
      <c r="D850" s="247" t="str">
        <f t="shared" si="381"/>
        <v/>
      </c>
      <c r="E850" s="320" t="str">
        <f t="shared" si="382"/>
        <v>&lt; Error</v>
      </c>
      <c r="F850" s="120">
        <f t="shared" si="364"/>
        <v>0</v>
      </c>
      <c r="G850" s="118">
        <f t="shared" si="365"/>
        <v>838</v>
      </c>
      <c r="H850" s="117"/>
      <c r="I850" s="292"/>
      <c r="J850" s="87"/>
      <c r="K850" s="294"/>
      <c r="L850" s="293"/>
      <c r="M850" s="40"/>
      <c r="N850" s="77"/>
      <c r="O850" s="295"/>
      <c r="P850" s="88"/>
      <c r="Q850" s="88"/>
      <c r="R850" s="104"/>
      <c r="S850" s="730"/>
      <c r="T850" s="88"/>
      <c r="U850" s="88"/>
      <c r="V850" s="88"/>
      <c r="W850" s="89"/>
      <c r="X850" s="87"/>
      <c r="Y850" s="77"/>
      <c r="Z850" s="90"/>
      <c r="AA850" s="96">
        <f t="shared" si="369"/>
        <v>838</v>
      </c>
      <c r="AB850" s="505">
        <f t="shared" si="383"/>
        <v>0</v>
      </c>
      <c r="AC850" s="500">
        <f t="shared" si="370"/>
        <v>0</v>
      </c>
      <c r="AD850" s="159">
        <f t="shared" si="366"/>
        <v>0</v>
      </c>
      <c r="AE850" s="8"/>
      <c r="AF850" s="870" t="str">
        <f t="shared" si="371"/>
        <v xml:space="preserve"> </v>
      </c>
      <c r="AG850" s="32">
        <f t="shared" si="372"/>
        <v>0</v>
      </c>
      <c r="AH850" s="32">
        <f t="shared" si="373"/>
        <v>0</v>
      </c>
      <c r="AR850" s="32">
        <f t="shared" si="374"/>
        <v>0</v>
      </c>
      <c r="AS850" s="32">
        <f t="shared" si="375"/>
        <v>0</v>
      </c>
      <c r="AT850" s="32">
        <f t="shared" si="376"/>
        <v>0</v>
      </c>
      <c r="AU850" s="32">
        <f t="shared" si="377"/>
        <v>0</v>
      </c>
      <c r="AX850" s="254">
        <f t="shared" si="378"/>
        <v>0</v>
      </c>
      <c r="AY850" s="254">
        <f t="shared" si="379"/>
        <v>0</v>
      </c>
      <c r="AZ850" s="32">
        <f t="shared" si="367"/>
        <v>0</v>
      </c>
      <c r="BB850" s="32">
        <f t="shared" si="384"/>
        <v>0</v>
      </c>
      <c r="BC850" s="341">
        <f t="shared" si="385"/>
        <v>0</v>
      </c>
      <c r="BD850" s="95">
        <f t="shared" si="380"/>
        <v>0</v>
      </c>
      <c r="BE850" s="95">
        <f t="shared" si="386"/>
        <v>0</v>
      </c>
      <c r="BF850" s="718">
        <f t="shared" si="368"/>
        <v>0</v>
      </c>
      <c r="BG850" s="79"/>
      <c r="BH850" s="9"/>
      <c r="BJ850" s="32">
        <f t="shared" si="387"/>
        <v>0</v>
      </c>
      <c r="BK850" s="32">
        <f t="shared" si="388"/>
        <v>1</v>
      </c>
      <c r="BL850" s="32">
        <f t="shared" si="389"/>
        <v>0</v>
      </c>
      <c r="BM850" s="32">
        <f t="shared" si="390"/>
        <v>0</v>
      </c>
      <c r="BN850" s="32">
        <f t="shared" si="391"/>
        <v>1</v>
      </c>
    </row>
    <row r="851" spans="1:66" x14ac:dyDescent="0.2">
      <c r="A851" s="323"/>
      <c r="B851" s="530"/>
      <c r="C851" s="247"/>
      <c r="D851" s="247" t="str">
        <f t="shared" si="381"/>
        <v/>
      </c>
      <c r="E851" s="320" t="str">
        <f t="shared" si="382"/>
        <v>&lt; Error</v>
      </c>
      <c r="F851" s="120">
        <f t="shared" si="364"/>
        <v>0</v>
      </c>
      <c r="G851" s="118">
        <f t="shared" si="365"/>
        <v>839</v>
      </c>
      <c r="H851" s="117"/>
      <c r="I851" s="292"/>
      <c r="J851" s="87"/>
      <c r="K851" s="294"/>
      <c r="L851" s="293"/>
      <c r="M851" s="40"/>
      <c r="N851" s="77"/>
      <c r="O851" s="295"/>
      <c r="P851" s="88"/>
      <c r="Q851" s="88"/>
      <c r="R851" s="104"/>
      <c r="S851" s="730"/>
      <c r="T851" s="88"/>
      <c r="U851" s="88"/>
      <c r="V851" s="88"/>
      <c r="W851" s="89"/>
      <c r="X851" s="87"/>
      <c r="Y851" s="77"/>
      <c r="Z851" s="90"/>
      <c r="AA851" s="96">
        <f t="shared" si="369"/>
        <v>839</v>
      </c>
      <c r="AB851" s="505">
        <f t="shared" si="383"/>
        <v>0</v>
      </c>
      <c r="AC851" s="500">
        <f t="shared" si="370"/>
        <v>0</v>
      </c>
      <c r="AD851" s="159">
        <f t="shared" si="366"/>
        <v>0</v>
      </c>
      <c r="AE851" s="8"/>
      <c r="AF851" s="870" t="str">
        <f t="shared" si="371"/>
        <v xml:space="preserve"> </v>
      </c>
      <c r="AG851" s="32">
        <f t="shared" si="372"/>
        <v>0</v>
      </c>
      <c r="AH851" s="32">
        <f t="shared" si="373"/>
        <v>0</v>
      </c>
      <c r="AR851" s="32">
        <f t="shared" si="374"/>
        <v>0</v>
      </c>
      <c r="AS851" s="32">
        <f t="shared" si="375"/>
        <v>0</v>
      </c>
      <c r="AT851" s="32">
        <f t="shared" si="376"/>
        <v>0</v>
      </c>
      <c r="AU851" s="32">
        <f t="shared" si="377"/>
        <v>0</v>
      </c>
      <c r="AX851" s="254">
        <f t="shared" si="378"/>
        <v>0</v>
      </c>
      <c r="AY851" s="254">
        <f t="shared" si="379"/>
        <v>0</v>
      </c>
      <c r="AZ851" s="32">
        <f t="shared" si="367"/>
        <v>0</v>
      </c>
      <c r="BB851" s="32">
        <f t="shared" si="384"/>
        <v>0</v>
      </c>
      <c r="BC851" s="341">
        <f t="shared" si="385"/>
        <v>0</v>
      </c>
      <c r="BD851" s="95">
        <f t="shared" si="380"/>
        <v>0</v>
      </c>
      <c r="BE851" s="95">
        <f t="shared" si="386"/>
        <v>0</v>
      </c>
      <c r="BF851" s="718">
        <f t="shared" si="368"/>
        <v>0</v>
      </c>
      <c r="BG851" s="79"/>
      <c r="BH851" s="9"/>
      <c r="BJ851" s="32">
        <f t="shared" si="387"/>
        <v>0</v>
      </c>
      <c r="BK851" s="32">
        <f t="shared" si="388"/>
        <v>1</v>
      </c>
      <c r="BL851" s="32">
        <f t="shared" si="389"/>
        <v>0</v>
      </c>
      <c r="BM851" s="32">
        <f t="shared" si="390"/>
        <v>0</v>
      </c>
      <c r="BN851" s="32">
        <f t="shared" si="391"/>
        <v>1</v>
      </c>
    </row>
    <row r="852" spans="1:66" x14ac:dyDescent="0.2">
      <c r="A852" s="323"/>
      <c r="B852" s="530"/>
      <c r="C852" s="247"/>
      <c r="D852" s="247" t="str">
        <f t="shared" si="381"/>
        <v/>
      </c>
      <c r="E852" s="320" t="str">
        <f t="shared" si="382"/>
        <v>&lt; Error</v>
      </c>
      <c r="F852" s="120">
        <f t="shared" si="364"/>
        <v>0</v>
      </c>
      <c r="G852" s="118">
        <f t="shared" si="365"/>
        <v>840</v>
      </c>
      <c r="H852" s="117"/>
      <c r="I852" s="292"/>
      <c r="J852" s="87"/>
      <c r="K852" s="294"/>
      <c r="L852" s="293"/>
      <c r="M852" s="40"/>
      <c r="N852" s="77"/>
      <c r="O852" s="295"/>
      <c r="P852" s="88"/>
      <c r="Q852" s="88"/>
      <c r="R852" s="104"/>
      <c r="S852" s="730"/>
      <c r="T852" s="88"/>
      <c r="U852" s="88"/>
      <c r="V852" s="88"/>
      <c r="W852" s="89"/>
      <c r="X852" s="87"/>
      <c r="Y852" s="77"/>
      <c r="Z852" s="90"/>
      <c r="AA852" s="96">
        <f t="shared" si="369"/>
        <v>840</v>
      </c>
      <c r="AB852" s="505">
        <f t="shared" si="383"/>
        <v>0</v>
      </c>
      <c r="AC852" s="500">
        <f t="shared" si="370"/>
        <v>0</v>
      </c>
      <c r="AD852" s="159">
        <f t="shared" si="366"/>
        <v>0</v>
      </c>
      <c r="AE852" s="8"/>
      <c r="AF852" s="870" t="str">
        <f t="shared" si="371"/>
        <v xml:space="preserve"> </v>
      </c>
      <c r="AG852" s="32">
        <f t="shared" si="372"/>
        <v>0</v>
      </c>
      <c r="AH852" s="32">
        <f t="shared" si="373"/>
        <v>0</v>
      </c>
      <c r="AR852" s="32">
        <f t="shared" si="374"/>
        <v>0</v>
      </c>
      <c r="AS852" s="32">
        <f t="shared" si="375"/>
        <v>0</v>
      </c>
      <c r="AT852" s="32">
        <f t="shared" si="376"/>
        <v>0</v>
      </c>
      <c r="AU852" s="32">
        <f t="shared" si="377"/>
        <v>0</v>
      </c>
      <c r="AX852" s="254">
        <f t="shared" si="378"/>
        <v>0</v>
      </c>
      <c r="AY852" s="254">
        <f t="shared" si="379"/>
        <v>0</v>
      </c>
      <c r="AZ852" s="32">
        <f t="shared" si="367"/>
        <v>0</v>
      </c>
      <c r="BB852" s="32">
        <f t="shared" si="384"/>
        <v>0</v>
      </c>
      <c r="BC852" s="341">
        <f t="shared" si="385"/>
        <v>0</v>
      </c>
      <c r="BD852" s="95">
        <f t="shared" si="380"/>
        <v>0</v>
      </c>
      <c r="BE852" s="95">
        <f t="shared" si="386"/>
        <v>0</v>
      </c>
      <c r="BF852" s="718">
        <f t="shared" si="368"/>
        <v>0</v>
      </c>
      <c r="BG852" s="79"/>
      <c r="BH852" s="9"/>
      <c r="BJ852" s="32">
        <f t="shared" si="387"/>
        <v>0</v>
      </c>
      <c r="BK852" s="32">
        <f t="shared" si="388"/>
        <v>1</v>
      </c>
      <c r="BL852" s="32">
        <f t="shared" si="389"/>
        <v>0</v>
      </c>
      <c r="BM852" s="32">
        <f t="shared" si="390"/>
        <v>0</v>
      </c>
      <c r="BN852" s="32">
        <f t="shared" si="391"/>
        <v>1</v>
      </c>
    </row>
    <row r="853" spans="1:66" x14ac:dyDescent="0.2">
      <c r="A853" s="323"/>
      <c r="B853" s="530"/>
      <c r="C853" s="247"/>
      <c r="D853" s="247" t="str">
        <f t="shared" si="381"/>
        <v/>
      </c>
      <c r="E853" s="320" t="str">
        <f t="shared" si="382"/>
        <v>&lt; Error</v>
      </c>
      <c r="F853" s="120">
        <f t="shared" si="364"/>
        <v>0</v>
      </c>
      <c r="G853" s="118">
        <f t="shared" si="365"/>
        <v>841</v>
      </c>
      <c r="H853" s="117"/>
      <c r="I853" s="292"/>
      <c r="J853" s="87"/>
      <c r="K853" s="294"/>
      <c r="L853" s="293"/>
      <c r="M853" s="40"/>
      <c r="N853" s="77"/>
      <c r="O853" s="295"/>
      <c r="P853" s="88"/>
      <c r="Q853" s="88"/>
      <c r="R853" s="104"/>
      <c r="S853" s="730"/>
      <c r="T853" s="88"/>
      <c r="U853" s="88"/>
      <c r="V853" s="88"/>
      <c r="W853" s="89"/>
      <c r="X853" s="87"/>
      <c r="Y853" s="77"/>
      <c r="Z853" s="90"/>
      <c r="AA853" s="96">
        <f t="shared" si="369"/>
        <v>841</v>
      </c>
      <c r="AB853" s="505">
        <f t="shared" si="383"/>
        <v>0</v>
      </c>
      <c r="AC853" s="500">
        <f t="shared" si="370"/>
        <v>0</v>
      </c>
      <c r="AD853" s="159">
        <f t="shared" si="366"/>
        <v>0</v>
      </c>
      <c r="AE853" s="8"/>
      <c r="AF853" s="870" t="str">
        <f t="shared" si="371"/>
        <v xml:space="preserve"> </v>
      </c>
      <c r="AG853" s="32">
        <f t="shared" si="372"/>
        <v>0</v>
      </c>
      <c r="AH853" s="32">
        <f t="shared" si="373"/>
        <v>0</v>
      </c>
      <c r="AR853" s="32">
        <f t="shared" si="374"/>
        <v>0</v>
      </c>
      <c r="AS853" s="32">
        <f t="shared" si="375"/>
        <v>0</v>
      </c>
      <c r="AT853" s="32">
        <f t="shared" si="376"/>
        <v>0</v>
      </c>
      <c r="AU853" s="32">
        <f t="shared" si="377"/>
        <v>0</v>
      </c>
      <c r="AX853" s="254">
        <f t="shared" si="378"/>
        <v>0</v>
      </c>
      <c r="AY853" s="254">
        <f t="shared" si="379"/>
        <v>0</v>
      </c>
      <c r="AZ853" s="32">
        <f t="shared" si="367"/>
        <v>0</v>
      </c>
      <c r="BB853" s="32">
        <f t="shared" si="384"/>
        <v>0</v>
      </c>
      <c r="BC853" s="341">
        <f t="shared" si="385"/>
        <v>0</v>
      </c>
      <c r="BD853" s="95">
        <f t="shared" si="380"/>
        <v>0</v>
      </c>
      <c r="BE853" s="95">
        <f t="shared" si="386"/>
        <v>0</v>
      </c>
      <c r="BF853" s="718">
        <f t="shared" si="368"/>
        <v>0</v>
      </c>
      <c r="BG853" s="79"/>
      <c r="BH853" s="9"/>
      <c r="BJ853" s="32">
        <f t="shared" si="387"/>
        <v>0</v>
      </c>
      <c r="BK853" s="32">
        <f t="shared" si="388"/>
        <v>1</v>
      </c>
      <c r="BL853" s="32">
        <f t="shared" si="389"/>
        <v>0</v>
      </c>
      <c r="BM853" s="32">
        <f t="shared" si="390"/>
        <v>0</v>
      </c>
      <c r="BN853" s="32">
        <f t="shared" si="391"/>
        <v>1</v>
      </c>
    </row>
    <row r="854" spans="1:66" x14ac:dyDescent="0.2">
      <c r="A854" s="323"/>
      <c r="B854" s="530"/>
      <c r="C854" s="247"/>
      <c r="D854" s="247" t="str">
        <f t="shared" si="381"/>
        <v/>
      </c>
      <c r="E854" s="320" t="str">
        <f t="shared" si="382"/>
        <v>&lt; Error</v>
      </c>
      <c r="F854" s="120">
        <f t="shared" si="364"/>
        <v>0</v>
      </c>
      <c r="G854" s="118">
        <f t="shared" si="365"/>
        <v>842</v>
      </c>
      <c r="H854" s="117"/>
      <c r="I854" s="292"/>
      <c r="J854" s="87"/>
      <c r="K854" s="294"/>
      <c r="L854" s="293"/>
      <c r="M854" s="40"/>
      <c r="N854" s="77"/>
      <c r="O854" s="295"/>
      <c r="P854" s="88"/>
      <c r="Q854" s="88"/>
      <c r="R854" s="104"/>
      <c r="S854" s="730"/>
      <c r="T854" s="88"/>
      <c r="U854" s="88"/>
      <c r="V854" s="88"/>
      <c r="W854" s="89"/>
      <c r="X854" s="87"/>
      <c r="Y854" s="77"/>
      <c r="Z854" s="90"/>
      <c r="AA854" s="96">
        <f t="shared" si="369"/>
        <v>842</v>
      </c>
      <c r="AB854" s="505">
        <f t="shared" si="383"/>
        <v>0</v>
      </c>
      <c r="AC854" s="500">
        <f t="shared" si="370"/>
        <v>0</v>
      </c>
      <c r="AD854" s="159">
        <f t="shared" si="366"/>
        <v>0</v>
      </c>
      <c r="AE854" s="8"/>
      <c r="AF854" s="870" t="str">
        <f t="shared" si="371"/>
        <v xml:space="preserve"> </v>
      </c>
      <c r="AG854" s="32">
        <f t="shared" si="372"/>
        <v>0</v>
      </c>
      <c r="AH854" s="32">
        <f t="shared" si="373"/>
        <v>0</v>
      </c>
      <c r="AR854" s="32">
        <f t="shared" si="374"/>
        <v>0</v>
      </c>
      <c r="AS854" s="32">
        <f t="shared" si="375"/>
        <v>0</v>
      </c>
      <c r="AT854" s="32">
        <f t="shared" si="376"/>
        <v>0</v>
      </c>
      <c r="AU854" s="32">
        <f t="shared" si="377"/>
        <v>0</v>
      </c>
      <c r="AX854" s="254">
        <f t="shared" si="378"/>
        <v>0</v>
      </c>
      <c r="AY854" s="254">
        <f t="shared" si="379"/>
        <v>0</v>
      </c>
      <c r="AZ854" s="32">
        <f t="shared" si="367"/>
        <v>0</v>
      </c>
      <c r="BB854" s="32">
        <f t="shared" si="384"/>
        <v>0</v>
      </c>
      <c r="BC854" s="341">
        <f t="shared" si="385"/>
        <v>0</v>
      </c>
      <c r="BD854" s="95">
        <f t="shared" si="380"/>
        <v>0</v>
      </c>
      <c r="BE854" s="95">
        <f t="shared" si="386"/>
        <v>0</v>
      </c>
      <c r="BF854" s="718">
        <f t="shared" si="368"/>
        <v>0</v>
      </c>
      <c r="BG854" s="79"/>
      <c r="BH854" s="9"/>
      <c r="BJ854" s="32">
        <f t="shared" si="387"/>
        <v>0</v>
      </c>
      <c r="BK854" s="32">
        <f t="shared" si="388"/>
        <v>1</v>
      </c>
      <c r="BL854" s="32">
        <f t="shared" si="389"/>
        <v>0</v>
      </c>
      <c r="BM854" s="32">
        <f t="shared" si="390"/>
        <v>0</v>
      </c>
      <c r="BN854" s="32">
        <f t="shared" si="391"/>
        <v>1</v>
      </c>
    </row>
    <row r="855" spans="1:66" x14ac:dyDescent="0.2">
      <c r="A855" s="323"/>
      <c r="B855" s="530"/>
      <c r="C855" s="247"/>
      <c r="D855" s="247" t="str">
        <f t="shared" si="381"/>
        <v/>
      </c>
      <c r="E855" s="320" t="str">
        <f t="shared" si="382"/>
        <v>&lt; Error</v>
      </c>
      <c r="F855" s="120">
        <f t="shared" si="364"/>
        <v>0</v>
      </c>
      <c r="G855" s="118">
        <f t="shared" si="365"/>
        <v>843</v>
      </c>
      <c r="H855" s="117"/>
      <c r="I855" s="292"/>
      <c r="J855" s="87"/>
      <c r="K855" s="294"/>
      <c r="L855" s="293"/>
      <c r="M855" s="40"/>
      <c r="N855" s="77"/>
      <c r="O855" s="295"/>
      <c r="P855" s="88"/>
      <c r="Q855" s="88"/>
      <c r="R855" s="104"/>
      <c r="S855" s="730"/>
      <c r="T855" s="88"/>
      <c r="U855" s="88"/>
      <c r="V855" s="88"/>
      <c r="W855" s="89"/>
      <c r="X855" s="87"/>
      <c r="Y855" s="77"/>
      <c r="Z855" s="90"/>
      <c r="AA855" s="96">
        <f t="shared" si="369"/>
        <v>843</v>
      </c>
      <c r="AB855" s="505">
        <f t="shared" si="383"/>
        <v>0</v>
      </c>
      <c r="AC855" s="500">
        <f t="shared" si="370"/>
        <v>0</v>
      </c>
      <c r="AD855" s="159">
        <f t="shared" si="366"/>
        <v>0</v>
      </c>
      <c r="AE855" s="8"/>
      <c r="AF855" s="870" t="str">
        <f t="shared" si="371"/>
        <v xml:space="preserve"> </v>
      </c>
      <c r="AG855" s="32">
        <f t="shared" si="372"/>
        <v>0</v>
      </c>
      <c r="AH855" s="32">
        <f t="shared" si="373"/>
        <v>0</v>
      </c>
      <c r="AR855" s="32">
        <f t="shared" si="374"/>
        <v>0</v>
      </c>
      <c r="AS855" s="32">
        <f t="shared" si="375"/>
        <v>0</v>
      </c>
      <c r="AT855" s="32">
        <f t="shared" si="376"/>
        <v>0</v>
      </c>
      <c r="AU855" s="32">
        <f t="shared" si="377"/>
        <v>0</v>
      </c>
      <c r="AX855" s="254">
        <f t="shared" si="378"/>
        <v>0</v>
      </c>
      <c r="AY855" s="254">
        <f t="shared" si="379"/>
        <v>0</v>
      </c>
      <c r="AZ855" s="32">
        <f t="shared" si="367"/>
        <v>0</v>
      </c>
      <c r="BB855" s="32">
        <f t="shared" si="384"/>
        <v>0</v>
      </c>
      <c r="BC855" s="341">
        <f t="shared" si="385"/>
        <v>0</v>
      </c>
      <c r="BD855" s="95">
        <f t="shared" si="380"/>
        <v>0</v>
      </c>
      <c r="BE855" s="95">
        <f t="shared" si="386"/>
        <v>0</v>
      </c>
      <c r="BF855" s="718">
        <f t="shared" si="368"/>
        <v>0</v>
      </c>
      <c r="BG855" s="79"/>
      <c r="BH855" s="9"/>
      <c r="BJ855" s="32">
        <f t="shared" si="387"/>
        <v>0</v>
      </c>
      <c r="BK855" s="32">
        <f t="shared" si="388"/>
        <v>1</v>
      </c>
      <c r="BL855" s="32">
        <f t="shared" si="389"/>
        <v>0</v>
      </c>
      <c r="BM855" s="32">
        <f t="shared" si="390"/>
        <v>0</v>
      </c>
      <c r="BN855" s="32">
        <f t="shared" si="391"/>
        <v>1</v>
      </c>
    </row>
    <row r="856" spans="1:66" x14ac:dyDescent="0.2">
      <c r="A856" s="323"/>
      <c r="B856" s="530"/>
      <c r="C856" s="247"/>
      <c r="D856" s="247" t="str">
        <f t="shared" si="381"/>
        <v/>
      </c>
      <c r="E856" s="320" t="str">
        <f t="shared" si="382"/>
        <v>&lt; Error</v>
      </c>
      <c r="F856" s="120">
        <f t="shared" si="364"/>
        <v>0</v>
      </c>
      <c r="G856" s="118">
        <f t="shared" si="365"/>
        <v>844</v>
      </c>
      <c r="H856" s="117"/>
      <c r="I856" s="292"/>
      <c r="J856" s="87"/>
      <c r="K856" s="294"/>
      <c r="L856" s="293"/>
      <c r="M856" s="40"/>
      <c r="N856" s="77"/>
      <c r="O856" s="295"/>
      <c r="P856" s="88"/>
      <c r="Q856" s="88"/>
      <c r="R856" s="104"/>
      <c r="S856" s="730"/>
      <c r="T856" s="88"/>
      <c r="U856" s="88"/>
      <c r="V856" s="88"/>
      <c r="W856" s="89"/>
      <c r="X856" s="87"/>
      <c r="Y856" s="77"/>
      <c r="Z856" s="90"/>
      <c r="AA856" s="96">
        <f t="shared" si="369"/>
        <v>844</v>
      </c>
      <c r="AB856" s="505">
        <f t="shared" si="383"/>
        <v>0</v>
      </c>
      <c r="AC856" s="500">
        <f t="shared" si="370"/>
        <v>0</v>
      </c>
      <c r="AD856" s="159">
        <f t="shared" si="366"/>
        <v>0</v>
      </c>
      <c r="AE856" s="8"/>
      <c r="AF856" s="870" t="str">
        <f t="shared" si="371"/>
        <v xml:space="preserve"> </v>
      </c>
      <c r="AG856" s="32">
        <f t="shared" si="372"/>
        <v>0</v>
      </c>
      <c r="AH856" s="32">
        <f t="shared" si="373"/>
        <v>0</v>
      </c>
      <c r="AR856" s="32">
        <f t="shared" si="374"/>
        <v>0</v>
      </c>
      <c r="AS856" s="32">
        <f t="shared" si="375"/>
        <v>0</v>
      </c>
      <c r="AT856" s="32">
        <f t="shared" si="376"/>
        <v>0</v>
      </c>
      <c r="AU856" s="32">
        <f t="shared" si="377"/>
        <v>0</v>
      </c>
      <c r="AX856" s="254">
        <f t="shared" si="378"/>
        <v>0</v>
      </c>
      <c r="AY856" s="254">
        <f t="shared" si="379"/>
        <v>0</v>
      </c>
      <c r="AZ856" s="32">
        <f t="shared" si="367"/>
        <v>0</v>
      </c>
      <c r="BB856" s="32">
        <f t="shared" si="384"/>
        <v>0</v>
      </c>
      <c r="BC856" s="341">
        <f t="shared" si="385"/>
        <v>0</v>
      </c>
      <c r="BD856" s="95">
        <f t="shared" si="380"/>
        <v>0</v>
      </c>
      <c r="BE856" s="95">
        <f t="shared" si="386"/>
        <v>0</v>
      </c>
      <c r="BF856" s="718">
        <f t="shared" si="368"/>
        <v>0</v>
      </c>
      <c r="BG856" s="79"/>
      <c r="BH856" s="9"/>
      <c r="BJ856" s="32">
        <f t="shared" si="387"/>
        <v>0</v>
      </c>
      <c r="BK856" s="32">
        <f t="shared" si="388"/>
        <v>1</v>
      </c>
      <c r="BL856" s="32">
        <f t="shared" si="389"/>
        <v>0</v>
      </c>
      <c r="BM856" s="32">
        <f t="shared" si="390"/>
        <v>0</v>
      </c>
      <c r="BN856" s="32">
        <f t="shared" si="391"/>
        <v>1</v>
      </c>
    </row>
    <row r="857" spans="1:66" x14ac:dyDescent="0.2">
      <c r="A857" s="323"/>
      <c r="B857" s="530"/>
      <c r="C857" s="247"/>
      <c r="D857" s="247" t="str">
        <f t="shared" si="381"/>
        <v/>
      </c>
      <c r="E857" s="320" t="str">
        <f t="shared" si="382"/>
        <v>&lt; Error</v>
      </c>
      <c r="F857" s="120">
        <f t="shared" si="364"/>
        <v>0</v>
      </c>
      <c r="G857" s="118">
        <f t="shared" si="365"/>
        <v>845</v>
      </c>
      <c r="H857" s="117"/>
      <c r="I857" s="292"/>
      <c r="J857" s="87"/>
      <c r="K857" s="294"/>
      <c r="L857" s="293"/>
      <c r="M857" s="40"/>
      <c r="N857" s="77"/>
      <c r="O857" s="295"/>
      <c r="P857" s="88"/>
      <c r="Q857" s="88"/>
      <c r="R857" s="104"/>
      <c r="S857" s="730"/>
      <c r="T857" s="88"/>
      <c r="U857" s="88"/>
      <c r="V857" s="88"/>
      <c r="W857" s="89"/>
      <c r="X857" s="87"/>
      <c r="Y857" s="77"/>
      <c r="Z857" s="90"/>
      <c r="AA857" s="96">
        <f t="shared" si="369"/>
        <v>845</v>
      </c>
      <c r="AB857" s="505">
        <f t="shared" si="383"/>
        <v>0</v>
      </c>
      <c r="AC857" s="500">
        <f t="shared" si="370"/>
        <v>0</v>
      </c>
      <c r="AD857" s="159">
        <f t="shared" si="366"/>
        <v>0</v>
      </c>
      <c r="AE857" s="8"/>
      <c r="AF857" s="870" t="str">
        <f t="shared" si="371"/>
        <v xml:space="preserve"> </v>
      </c>
      <c r="AG857" s="32">
        <f t="shared" si="372"/>
        <v>0</v>
      </c>
      <c r="AH857" s="32">
        <f t="shared" si="373"/>
        <v>0</v>
      </c>
      <c r="AR857" s="32">
        <f t="shared" si="374"/>
        <v>0</v>
      </c>
      <c r="AS857" s="32">
        <f t="shared" si="375"/>
        <v>0</v>
      </c>
      <c r="AT857" s="32">
        <f t="shared" si="376"/>
        <v>0</v>
      </c>
      <c r="AU857" s="32">
        <f t="shared" si="377"/>
        <v>0</v>
      </c>
      <c r="AX857" s="254">
        <f t="shared" si="378"/>
        <v>0</v>
      </c>
      <c r="AY857" s="254">
        <f t="shared" si="379"/>
        <v>0</v>
      </c>
      <c r="AZ857" s="32">
        <f t="shared" si="367"/>
        <v>0</v>
      </c>
      <c r="BB857" s="32">
        <f t="shared" si="384"/>
        <v>0</v>
      </c>
      <c r="BC857" s="341">
        <f t="shared" si="385"/>
        <v>0</v>
      </c>
      <c r="BD857" s="95">
        <f t="shared" si="380"/>
        <v>0</v>
      </c>
      <c r="BE857" s="95">
        <f t="shared" si="386"/>
        <v>0</v>
      </c>
      <c r="BF857" s="718">
        <f t="shared" si="368"/>
        <v>0</v>
      </c>
      <c r="BG857" s="79"/>
      <c r="BH857" s="9"/>
      <c r="BJ857" s="32">
        <f t="shared" si="387"/>
        <v>0</v>
      </c>
      <c r="BK857" s="32">
        <f t="shared" si="388"/>
        <v>1</v>
      </c>
      <c r="BL857" s="32">
        <f t="shared" si="389"/>
        <v>0</v>
      </c>
      <c r="BM857" s="32">
        <f t="shared" si="390"/>
        <v>0</v>
      </c>
      <c r="BN857" s="32">
        <f t="shared" si="391"/>
        <v>1</v>
      </c>
    </row>
    <row r="858" spans="1:66" x14ac:dyDescent="0.2">
      <c r="A858" s="323"/>
      <c r="B858" s="530"/>
      <c r="C858" s="247"/>
      <c r="D858" s="247" t="str">
        <f t="shared" si="381"/>
        <v/>
      </c>
      <c r="E858" s="320" t="str">
        <f t="shared" si="382"/>
        <v>&lt; Error</v>
      </c>
      <c r="F858" s="120">
        <f t="shared" si="364"/>
        <v>0</v>
      </c>
      <c r="G858" s="118">
        <f t="shared" si="365"/>
        <v>846</v>
      </c>
      <c r="H858" s="117"/>
      <c r="I858" s="292"/>
      <c r="J858" s="87"/>
      <c r="K858" s="294"/>
      <c r="L858" s="293"/>
      <c r="M858" s="40"/>
      <c r="N858" s="77"/>
      <c r="O858" s="295"/>
      <c r="P858" s="88"/>
      <c r="Q858" s="88"/>
      <c r="R858" s="104"/>
      <c r="S858" s="730"/>
      <c r="T858" s="88"/>
      <c r="U858" s="88"/>
      <c r="V858" s="88"/>
      <c r="W858" s="89"/>
      <c r="X858" s="87"/>
      <c r="Y858" s="77"/>
      <c r="Z858" s="90"/>
      <c r="AA858" s="96">
        <f t="shared" si="369"/>
        <v>846</v>
      </c>
      <c r="AB858" s="505">
        <f t="shared" si="383"/>
        <v>0</v>
      </c>
      <c r="AC858" s="500">
        <f t="shared" si="370"/>
        <v>0</v>
      </c>
      <c r="AD858" s="159">
        <f t="shared" si="366"/>
        <v>0</v>
      </c>
      <c r="AE858" s="8"/>
      <c r="AF858" s="870" t="str">
        <f t="shared" si="371"/>
        <v xml:space="preserve"> </v>
      </c>
      <c r="AG858" s="32">
        <f t="shared" si="372"/>
        <v>0</v>
      </c>
      <c r="AH858" s="32">
        <f t="shared" si="373"/>
        <v>0</v>
      </c>
      <c r="AR858" s="32">
        <f t="shared" si="374"/>
        <v>0</v>
      </c>
      <c r="AS858" s="32">
        <f t="shared" si="375"/>
        <v>0</v>
      </c>
      <c r="AT858" s="32">
        <f t="shared" si="376"/>
        <v>0</v>
      </c>
      <c r="AU858" s="32">
        <f t="shared" si="377"/>
        <v>0</v>
      </c>
      <c r="AX858" s="254">
        <f t="shared" si="378"/>
        <v>0</v>
      </c>
      <c r="AY858" s="254">
        <f t="shared" si="379"/>
        <v>0</v>
      </c>
      <c r="AZ858" s="32">
        <f t="shared" si="367"/>
        <v>0</v>
      </c>
      <c r="BB858" s="32">
        <f t="shared" si="384"/>
        <v>0</v>
      </c>
      <c r="BC858" s="341">
        <f t="shared" si="385"/>
        <v>0</v>
      </c>
      <c r="BD858" s="95">
        <f t="shared" si="380"/>
        <v>0</v>
      </c>
      <c r="BE858" s="95">
        <f t="shared" si="386"/>
        <v>0</v>
      </c>
      <c r="BF858" s="718">
        <f t="shared" si="368"/>
        <v>0</v>
      </c>
      <c r="BG858" s="79"/>
      <c r="BH858" s="9"/>
      <c r="BJ858" s="32">
        <f t="shared" si="387"/>
        <v>0</v>
      </c>
      <c r="BK858" s="32">
        <f t="shared" si="388"/>
        <v>1</v>
      </c>
      <c r="BL858" s="32">
        <f t="shared" si="389"/>
        <v>0</v>
      </c>
      <c r="BM858" s="32">
        <f t="shared" si="390"/>
        <v>0</v>
      </c>
      <c r="BN858" s="32">
        <f t="shared" si="391"/>
        <v>1</v>
      </c>
    </row>
    <row r="859" spans="1:66" x14ac:dyDescent="0.2">
      <c r="A859" s="323"/>
      <c r="B859" s="530"/>
      <c r="C859" s="247"/>
      <c r="D859" s="247" t="str">
        <f t="shared" si="381"/>
        <v/>
      </c>
      <c r="E859" s="320" t="str">
        <f t="shared" si="382"/>
        <v>&lt; Error</v>
      </c>
      <c r="F859" s="120">
        <f t="shared" si="364"/>
        <v>0</v>
      </c>
      <c r="G859" s="118">
        <f t="shared" si="365"/>
        <v>847</v>
      </c>
      <c r="H859" s="117"/>
      <c r="I859" s="292"/>
      <c r="J859" s="87"/>
      <c r="K859" s="294"/>
      <c r="L859" s="293"/>
      <c r="M859" s="40"/>
      <c r="N859" s="77"/>
      <c r="O859" s="295"/>
      <c r="P859" s="88"/>
      <c r="Q859" s="88"/>
      <c r="R859" s="104"/>
      <c r="S859" s="730"/>
      <c r="T859" s="88"/>
      <c r="U859" s="88"/>
      <c r="V859" s="88"/>
      <c r="W859" s="89"/>
      <c r="X859" s="87"/>
      <c r="Y859" s="77"/>
      <c r="Z859" s="90"/>
      <c r="AA859" s="96">
        <f t="shared" si="369"/>
        <v>847</v>
      </c>
      <c r="AB859" s="505">
        <f t="shared" si="383"/>
        <v>0</v>
      </c>
      <c r="AC859" s="500">
        <f t="shared" si="370"/>
        <v>0</v>
      </c>
      <c r="AD859" s="159">
        <f t="shared" si="366"/>
        <v>0</v>
      </c>
      <c r="AE859" s="8"/>
      <c r="AF859" s="870" t="str">
        <f t="shared" si="371"/>
        <v xml:space="preserve"> </v>
      </c>
      <c r="AG859" s="32">
        <f t="shared" si="372"/>
        <v>0</v>
      </c>
      <c r="AH859" s="32">
        <f t="shared" si="373"/>
        <v>0</v>
      </c>
      <c r="AR859" s="32">
        <f t="shared" si="374"/>
        <v>0</v>
      </c>
      <c r="AS859" s="32">
        <f t="shared" si="375"/>
        <v>0</v>
      </c>
      <c r="AT859" s="32">
        <f t="shared" si="376"/>
        <v>0</v>
      </c>
      <c r="AU859" s="32">
        <f t="shared" si="377"/>
        <v>0</v>
      </c>
      <c r="AX859" s="254">
        <f t="shared" si="378"/>
        <v>0</v>
      </c>
      <c r="AY859" s="254">
        <f t="shared" si="379"/>
        <v>0</v>
      </c>
      <c r="AZ859" s="32">
        <f t="shared" si="367"/>
        <v>0</v>
      </c>
      <c r="BB859" s="32">
        <f t="shared" si="384"/>
        <v>0</v>
      </c>
      <c r="BC859" s="341">
        <f t="shared" si="385"/>
        <v>0</v>
      </c>
      <c r="BD859" s="95">
        <f t="shared" si="380"/>
        <v>0</v>
      </c>
      <c r="BE859" s="95">
        <f t="shared" si="386"/>
        <v>0</v>
      </c>
      <c r="BF859" s="718">
        <f t="shared" si="368"/>
        <v>0</v>
      </c>
      <c r="BG859" s="79"/>
      <c r="BH859" s="9"/>
      <c r="BJ859" s="32">
        <f t="shared" si="387"/>
        <v>0</v>
      </c>
      <c r="BK859" s="32">
        <f t="shared" si="388"/>
        <v>1</v>
      </c>
      <c r="BL859" s="32">
        <f t="shared" si="389"/>
        <v>0</v>
      </c>
      <c r="BM859" s="32">
        <f t="shared" si="390"/>
        <v>0</v>
      </c>
      <c r="BN859" s="32">
        <f t="shared" si="391"/>
        <v>1</v>
      </c>
    </row>
    <row r="860" spans="1:66" x14ac:dyDescent="0.2">
      <c r="A860" s="323"/>
      <c r="B860" s="530"/>
      <c r="C860" s="247"/>
      <c r="D860" s="247" t="str">
        <f t="shared" si="381"/>
        <v/>
      </c>
      <c r="E860" s="320" t="str">
        <f t="shared" si="382"/>
        <v>&lt; Error</v>
      </c>
      <c r="F860" s="120">
        <f t="shared" si="364"/>
        <v>0</v>
      </c>
      <c r="G860" s="118">
        <f t="shared" si="365"/>
        <v>848</v>
      </c>
      <c r="H860" s="117"/>
      <c r="I860" s="292"/>
      <c r="J860" s="87"/>
      <c r="K860" s="294"/>
      <c r="L860" s="293"/>
      <c r="M860" s="40"/>
      <c r="N860" s="77"/>
      <c r="O860" s="295"/>
      <c r="P860" s="88"/>
      <c r="Q860" s="88"/>
      <c r="R860" s="104"/>
      <c r="S860" s="730"/>
      <c r="T860" s="88"/>
      <c r="U860" s="88"/>
      <c r="V860" s="88"/>
      <c r="W860" s="89"/>
      <c r="X860" s="87"/>
      <c r="Y860" s="77"/>
      <c r="Z860" s="90"/>
      <c r="AA860" s="96">
        <f t="shared" si="369"/>
        <v>848</v>
      </c>
      <c r="AB860" s="505">
        <f t="shared" si="383"/>
        <v>0</v>
      </c>
      <c r="AC860" s="500">
        <f t="shared" si="370"/>
        <v>0</v>
      </c>
      <c r="AD860" s="159">
        <f t="shared" si="366"/>
        <v>0</v>
      </c>
      <c r="AE860" s="8"/>
      <c r="AF860" s="870" t="str">
        <f t="shared" si="371"/>
        <v xml:space="preserve"> </v>
      </c>
      <c r="AG860" s="32">
        <f t="shared" si="372"/>
        <v>0</v>
      </c>
      <c r="AH860" s="32">
        <f t="shared" si="373"/>
        <v>0</v>
      </c>
      <c r="AR860" s="32">
        <f t="shared" si="374"/>
        <v>0</v>
      </c>
      <c r="AS860" s="32">
        <f t="shared" si="375"/>
        <v>0</v>
      </c>
      <c r="AT860" s="32">
        <f t="shared" si="376"/>
        <v>0</v>
      </c>
      <c r="AU860" s="32">
        <f t="shared" si="377"/>
        <v>0</v>
      </c>
      <c r="AX860" s="254">
        <f t="shared" si="378"/>
        <v>0</v>
      </c>
      <c r="AY860" s="254">
        <f t="shared" si="379"/>
        <v>0</v>
      </c>
      <c r="AZ860" s="32">
        <f t="shared" si="367"/>
        <v>0</v>
      </c>
      <c r="BB860" s="32">
        <f t="shared" si="384"/>
        <v>0</v>
      </c>
      <c r="BC860" s="341">
        <f t="shared" si="385"/>
        <v>0</v>
      </c>
      <c r="BD860" s="95">
        <f t="shared" si="380"/>
        <v>0</v>
      </c>
      <c r="BE860" s="95">
        <f t="shared" si="386"/>
        <v>0</v>
      </c>
      <c r="BF860" s="718">
        <f t="shared" si="368"/>
        <v>0</v>
      </c>
      <c r="BG860" s="79"/>
      <c r="BH860" s="9"/>
      <c r="BJ860" s="32">
        <f t="shared" si="387"/>
        <v>0</v>
      </c>
      <c r="BK860" s="32">
        <f t="shared" si="388"/>
        <v>1</v>
      </c>
      <c r="BL860" s="32">
        <f t="shared" si="389"/>
        <v>0</v>
      </c>
      <c r="BM860" s="32">
        <f t="shared" si="390"/>
        <v>0</v>
      </c>
      <c r="BN860" s="32">
        <f t="shared" si="391"/>
        <v>1</v>
      </c>
    </row>
    <row r="861" spans="1:66" x14ac:dyDescent="0.2">
      <c r="A861" s="323"/>
      <c r="B861" s="530"/>
      <c r="C861" s="247"/>
      <c r="D861" s="247" t="str">
        <f t="shared" si="381"/>
        <v/>
      </c>
      <c r="E861" s="320" t="str">
        <f t="shared" si="382"/>
        <v>&lt; Error</v>
      </c>
      <c r="F861" s="120">
        <f t="shared" si="364"/>
        <v>0</v>
      </c>
      <c r="G861" s="118">
        <f t="shared" si="365"/>
        <v>849</v>
      </c>
      <c r="H861" s="117"/>
      <c r="I861" s="292"/>
      <c r="J861" s="87"/>
      <c r="K861" s="294"/>
      <c r="L861" s="293"/>
      <c r="M861" s="40"/>
      <c r="N861" s="77"/>
      <c r="O861" s="295"/>
      <c r="P861" s="88"/>
      <c r="Q861" s="88"/>
      <c r="R861" s="104"/>
      <c r="S861" s="730"/>
      <c r="T861" s="88"/>
      <c r="U861" s="88"/>
      <c r="V861" s="88"/>
      <c r="W861" s="89"/>
      <c r="X861" s="87"/>
      <c r="Y861" s="77"/>
      <c r="Z861" s="90"/>
      <c r="AA861" s="96">
        <f t="shared" si="369"/>
        <v>849</v>
      </c>
      <c r="AB861" s="505">
        <f t="shared" si="383"/>
        <v>0</v>
      </c>
      <c r="AC861" s="500">
        <f t="shared" si="370"/>
        <v>0</v>
      </c>
      <c r="AD861" s="159">
        <f t="shared" si="366"/>
        <v>0</v>
      </c>
      <c r="AE861" s="8"/>
      <c r="AF861" s="870" t="str">
        <f t="shared" si="371"/>
        <v xml:space="preserve"> </v>
      </c>
      <c r="AG861" s="32">
        <f t="shared" si="372"/>
        <v>0</v>
      </c>
      <c r="AH861" s="32">
        <f t="shared" si="373"/>
        <v>0</v>
      </c>
      <c r="AR861" s="32">
        <f t="shared" si="374"/>
        <v>0</v>
      </c>
      <c r="AS861" s="32">
        <f t="shared" si="375"/>
        <v>0</v>
      </c>
      <c r="AT861" s="32">
        <f t="shared" si="376"/>
        <v>0</v>
      </c>
      <c r="AU861" s="32">
        <f t="shared" si="377"/>
        <v>0</v>
      </c>
      <c r="AX861" s="254">
        <f t="shared" si="378"/>
        <v>0</v>
      </c>
      <c r="AY861" s="254">
        <f t="shared" si="379"/>
        <v>0</v>
      </c>
      <c r="AZ861" s="32">
        <f t="shared" si="367"/>
        <v>0</v>
      </c>
      <c r="BB861" s="32">
        <f t="shared" si="384"/>
        <v>0</v>
      </c>
      <c r="BC861" s="341">
        <f t="shared" si="385"/>
        <v>0</v>
      </c>
      <c r="BD861" s="95">
        <f t="shared" si="380"/>
        <v>0</v>
      </c>
      <c r="BE861" s="95">
        <f t="shared" si="386"/>
        <v>0</v>
      </c>
      <c r="BF861" s="718">
        <f t="shared" si="368"/>
        <v>0</v>
      </c>
      <c r="BG861" s="79"/>
      <c r="BH861" s="9"/>
      <c r="BJ861" s="32">
        <f t="shared" si="387"/>
        <v>0</v>
      </c>
      <c r="BK861" s="32">
        <f t="shared" si="388"/>
        <v>1</v>
      </c>
      <c r="BL861" s="32">
        <f t="shared" si="389"/>
        <v>0</v>
      </c>
      <c r="BM861" s="32">
        <f t="shared" si="390"/>
        <v>0</v>
      </c>
      <c r="BN861" s="32">
        <f t="shared" si="391"/>
        <v>1</v>
      </c>
    </row>
    <row r="862" spans="1:66" x14ac:dyDescent="0.2">
      <c r="A862" s="323"/>
      <c r="B862" s="530"/>
      <c r="C862" s="247"/>
      <c r="D862" s="247" t="str">
        <f t="shared" si="381"/>
        <v/>
      </c>
      <c r="E862" s="320" t="str">
        <f t="shared" si="382"/>
        <v>&lt; Error</v>
      </c>
      <c r="F862" s="120">
        <f t="shared" si="364"/>
        <v>0</v>
      </c>
      <c r="G862" s="118">
        <f t="shared" si="365"/>
        <v>850</v>
      </c>
      <c r="H862" s="117"/>
      <c r="I862" s="292"/>
      <c r="J862" s="87"/>
      <c r="K862" s="294"/>
      <c r="L862" s="293"/>
      <c r="M862" s="40"/>
      <c r="N862" s="77"/>
      <c r="O862" s="295"/>
      <c r="P862" s="88"/>
      <c r="Q862" s="88"/>
      <c r="R862" s="104"/>
      <c r="S862" s="730"/>
      <c r="T862" s="88"/>
      <c r="U862" s="88"/>
      <c r="V862" s="88"/>
      <c r="W862" s="89"/>
      <c r="X862" s="87"/>
      <c r="Y862" s="77"/>
      <c r="Z862" s="90"/>
      <c r="AA862" s="96">
        <f t="shared" si="369"/>
        <v>850</v>
      </c>
      <c r="AB862" s="505">
        <f t="shared" si="383"/>
        <v>0</v>
      </c>
      <c r="AC862" s="500">
        <f t="shared" si="370"/>
        <v>0</v>
      </c>
      <c r="AD862" s="159">
        <f t="shared" si="366"/>
        <v>0</v>
      </c>
      <c r="AE862" s="8"/>
      <c r="AF862" s="870" t="str">
        <f t="shared" si="371"/>
        <v xml:space="preserve"> </v>
      </c>
      <c r="AG862" s="32">
        <f t="shared" si="372"/>
        <v>0</v>
      </c>
      <c r="AH862" s="32">
        <f t="shared" si="373"/>
        <v>0</v>
      </c>
      <c r="AR862" s="32">
        <f t="shared" si="374"/>
        <v>0</v>
      </c>
      <c r="AS862" s="32">
        <f t="shared" si="375"/>
        <v>0</v>
      </c>
      <c r="AT862" s="32">
        <f t="shared" si="376"/>
        <v>0</v>
      </c>
      <c r="AU862" s="32">
        <f t="shared" si="377"/>
        <v>0</v>
      </c>
      <c r="AX862" s="254">
        <f t="shared" si="378"/>
        <v>0</v>
      </c>
      <c r="AY862" s="254">
        <f t="shared" si="379"/>
        <v>0</v>
      </c>
      <c r="AZ862" s="32">
        <f t="shared" si="367"/>
        <v>0</v>
      </c>
      <c r="BB862" s="32">
        <f t="shared" si="384"/>
        <v>0</v>
      </c>
      <c r="BC862" s="341">
        <f t="shared" si="385"/>
        <v>0</v>
      </c>
      <c r="BD862" s="95">
        <f t="shared" si="380"/>
        <v>0</v>
      </c>
      <c r="BE862" s="95">
        <f t="shared" si="386"/>
        <v>0</v>
      </c>
      <c r="BF862" s="718">
        <f t="shared" si="368"/>
        <v>0</v>
      </c>
      <c r="BG862" s="79"/>
      <c r="BH862" s="9"/>
      <c r="BJ862" s="32">
        <f t="shared" si="387"/>
        <v>0</v>
      </c>
      <c r="BK862" s="32">
        <f t="shared" si="388"/>
        <v>1</v>
      </c>
      <c r="BL862" s="32">
        <f t="shared" si="389"/>
        <v>0</v>
      </c>
      <c r="BM862" s="32">
        <f t="shared" si="390"/>
        <v>0</v>
      </c>
      <c r="BN862" s="32">
        <f t="shared" si="391"/>
        <v>1</v>
      </c>
    </row>
    <row r="863" spans="1:66" x14ac:dyDescent="0.2">
      <c r="A863" s="323"/>
      <c r="B863" s="530"/>
      <c r="C863" s="247"/>
      <c r="D863" s="247" t="str">
        <f t="shared" si="381"/>
        <v/>
      </c>
      <c r="E863" s="320" t="str">
        <f t="shared" si="382"/>
        <v>&lt; Error</v>
      </c>
      <c r="F863" s="120">
        <f t="shared" si="364"/>
        <v>0</v>
      </c>
      <c r="G863" s="118">
        <f t="shared" si="365"/>
        <v>851</v>
      </c>
      <c r="H863" s="117"/>
      <c r="I863" s="292"/>
      <c r="J863" s="87"/>
      <c r="K863" s="294"/>
      <c r="L863" s="293"/>
      <c r="M863" s="40"/>
      <c r="N863" s="77"/>
      <c r="O863" s="295"/>
      <c r="P863" s="88"/>
      <c r="Q863" s="88"/>
      <c r="R863" s="104"/>
      <c r="S863" s="730"/>
      <c r="T863" s="88"/>
      <c r="U863" s="88"/>
      <c r="V863" s="88"/>
      <c r="W863" s="89"/>
      <c r="X863" s="87"/>
      <c r="Y863" s="77"/>
      <c r="Z863" s="90"/>
      <c r="AA863" s="96">
        <f t="shared" si="369"/>
        <v>851</v>
      </c>
      <c r="AB863" s="505">
        <f t="shared" si="383"/>
        <v>0</v>
      </c>
      <c r="AC863" s="500">
        <f t="shared" si="370"/>
        <v>0</v>
      </c>
      <c r="AD863" s="159">
        <f t="shared" si="366"/>
        <v>0</v>
      </c>
      <c r="AE863" s="8"/>
      <c r="AF863" s="870" t="str">
        <f t="shared" si="371"/>
        <v xml:space="preserve"> </v>
      </c>
      <c r="AG863" s="32">
        <f t="shared" si="372"/>
        <v>0</v>
      </c>
      <c r="AH863" s="32">
        <f t="shared" si="373"/>
        <v>0</v>
      </c>
      <c r="AR863" s="32">
        <f t="shared" si="374"/>
        <v>0</v>
      </c>
      <c r="AS863" s="32">
        <f t="shared" si="375"/>
        <v>0</v>
      </c>
      <c r="AT863" s="32">
        <f t="shared" si="376"/>
        <v>0</v>
      </c>
      <c r="AU863" s="32">
        <f t="shared" si="377"/>
        <v>0</v>
      </c>
      <c r="AX863" s="254">
        <f t="shared" si="378"/>
        <v>0</v>
      </c>
      <c r="AY863" s="254">
        <f t="shared" si="379"/>
        <v>0</v>
      </c>
      <c r="AZ863" s="32">
        <f t="shared" si="367"/>
        <v>0</v>
      </c>
      <c r="BB863" s="32">
        <f t="shared" si="384"/>
        <v>0</v>
      </c>
      <c r="BC863" s="341">
        <f t="shared" si="385"/>
        <v>0</v>
      </c>
      <c r="BD863" s="95">
        <f t="shared" si="380"/>
        <v>0</v>
      </c>
      <c r="BE863" s="95">
        <f t="shared" si="386"/>
        <v>0</v>
      </c>
      <c r="BF863" s="718">
        <f t="shared" si="368"/>
        <v>0</v>
      </c>
      <c r="BG863" s="79"/>
      <c r="BH863" s="9"/>
      <c r="BJ863" s="32">
        <f t="shared" si="387"/>
        <v>0</v>
      </c>
      <c r="BK863" s="32">
        <f t="shared" si="388"/>
        <v>1</v>
      </c>
      <c r="BL863" s="32">
        <f t="shared" si="389"/>
        <v>0</v>
      </c>
      <c r="BM863" s="32">
        <f t="shared" si="390"/>
        <v>0</v>
      </c>
      <c r="BN863" s="32">
        <f t="shared" si="391"/>
        <v>1</v>
      </c>
    </row>
    <row r="864" spans="1:66" x14ac:dyDescent="0.2">
      <c r="A864" s="323"/>
      <c r="B864" s="530"/>
      <c r="C864" s="247"/>
      <c r="D864" s="247" t="str">
        <f t="shared" si="381"/>
        <v/>
      </c>
      <c r="E864" s="320" t="str">
        <f t="shared" si="382"/>
        <v>&lt; Error</v>
      </c>
      <c r="F864" s="120">
        <f t="shared" si="364"/>
        <v>0</v>
      </c>
      <c r="G864" s="118">
        <f t="shared" si="365"/>
        <v>852</v>
      </c>
      <c r="H864" s="117"/>
      <c r="I864" s="292"/>
      <c r="J864" s="87"/>
      <c r="K864" s="294"/>
      <c r="L864" s="293"/>
      <c r="M864" s="40"/>
      <c r="N864" s="77"/>
      <c r="O864" s="295"/>
      <c r="P864" s="88"/>
      <c r="Q864" s="88"/>
      <c r="R864" s="104"/>
      <c r="S864" s="730"/>
      <c r="T864" s="88"/>
      <c r="U864" s="88"/>
      <c r="V864" s="88"/>
      <c r="W864" s="89"/>
      <c r="X864" s="87"/>
      <c r="Y864" s="77"/>
      <c r="Z864" s="90"/>
      <c r="AA864" s="96">
        <f t="shared" si="369"/>
        <v>852</v>
      </c>
      <c r="AB864" s="505">
        <f t="shared" si="383"/>
        <v>0</v>
      </c>
      <c r="AC864" s="500">
        <f t="shared" si="370"/>
        <v>0</v>
      </c>
      <c r="AD864" s="159">
        <f t="shared" si="366"/>
        <v>0</v>
      </c>
      <c r="AE864" s="8"/>
      <c r="AF864" s="870" t="str">
        <f t="shared" si="371"/>
        <v xml:space="preserve"> </v>
      </c>
      <c r="AG864" s="32">
        <f t="shared" si="372"/>
        <v>0</v>
      </c>
      <c r="AH864" s="32">
        <f t="shared" si="373"/>
        <v>0</v>
      </c>
      <c r="AR864" s="32">
        <f t="shared" si="374"/>
        <v>0</v>
      </c>
      <c r="AS864" s="32">
        <f t="shared" si="375"/>
        <v>0</v>
      </c>
      <c r="AT864" s="32">
        <f t="shared" si="376"/>
        <v>0</v>
      </c>
      <c r="AU864" s="32">
        <f t="shared" si="377"/>
        <v>0</v>
      </c>
      <c r="AX864" s="254">
        <f t="shared" si="378"/>
        <v>0</v>
      </c>
      <c r="AY864" s="254">
        <f t="shared" si="379"/>
        <v>0</v>
      </c>
      <c r="AZ864" s="32">
        <f t="shared" si="367"/>
        <v>0</v>
      </c>
      <c r="BB864" s="32">
        <f t="shared" si="384"/>
        <v>0</v>
      </c>
      <c r="BC864" s="341">
        <f t="shared" si="385"/>
        <v>0</v>
      </c>
      <c r="BD864" s="95">
        <f t="shared" si="380"/>
        <v>0</v>
      </c>
      <c r="BE864" s="95">
        <f t="shared" si="386"/>
        <v>0</v>
      </c>
      <c r="BF864" s="718">
        <f t="shared" si="368"/>
        <v>0</v>
      </c>
      <c r="BG864" s="79"/>
      <c r="BH864" s="9"/>
      <c r="BJ864" s="32">
        <f t="shared" si="387"/>
        <v>0</v>
      </c>
      <c r="BK864" s="32">
        <f t="shared" si="388"/>
        <v>1</v>
      </c>
      <c r="BL864" s="32">
        <f t="shared" si="389"/>
        <v>0</v>
      </c>
      <c r="BM864" s="32">
        <f t="shared" si="390"/>
        <v>0</v>
      </c>
      <c r="BN864" s="32">
        <f t="shared" si="391"/>
        <v>1</v>
      </c>
    </row>
    <row r="865" spans="1:66" x14ac:dyDescent="0.2">
      <c r="A865" s="323"/>
      <c r="B865" s="530"/>
      <c r="C865" s="247"/>
      <c r="D865" s="247" t="str">
        <f t="shared" si="381"/>
        <v/>
      </c>
      <c r="E865" s="320" t="str">
        <f t="shared" si="382"/>
        <v>&lt; Error</v>
      </c>
      <c r="F865" s="120">
        <f t="shared" si="364"/>
        <v>0</v>
      </c>
      <c r="G865" s="118">
        <f t="shared" si="365"/>
        <v>853</v>
      </c>
      <c r="H865" s="117"/>
      <c r="I865" s="292"/>
      <c r="J865" s="87"/>
      <c r="K865" s="294"/>
      <c r="L865" s="293"/>
      <c r="M865" s="40"/>
      <c r="N865" s="77"/>
      <c r="O865" s="295"/>
      <c r="P865" s="88"/>
      <c r="Q865" s="88"/>
      <c r="R865" s="104"/>
      <c r="S865" s="730"/>
      <c r="T865" s="88"/>
      <c r="U865" s="88"/>
      <c r="V865" s="88"/>
      <c r="W865" s="89"/>
      <c r="X865" s="87"/>
      <c r="Y865" s="77"/>
      <c r="Z865" s="90"/>
      <c r="AA865" s="96">
        <f t="shared" si="369"/>
        <v>853</v>
      </c>
      <c r="AB865" s="505">
        <f t="shared" si="383"/>
        <v>0</v>
      </c>
      <c r="AC865" s="500">
        <f t="shared" si="370"/>
        <v>0</v>
      </c>
      <c r="AD865" s="159">
        <f t="shared" si="366"/>
        <v>0</v>
      </c>
      <c r="AE865" s="8"/>
      <c r="AF865" s="870" t="str">
        <f t="shared" si="371"/>
        <v xml:space="preserve"> </v>
      </c>
      <c r="AG865" s="32">
        <f t="shared" si="372"/>
        <v>0</v>
      </c>
      <c r="AH865" s="32">
        <f t="shared" si="373"/>
        <v>0</v>
      </c>
      <c r="AR865" s="32">
        <f t="shared" si="374"/>
        <v>0</v>
      </c>
      <c r="AS865" s="32">
        <f t="shared" si="375"/>
        <v>0</v>
      </c>
      <c r="AT865" s="32">
        <f t="shared" si="376"/>
        <v>0</v>
      </c>
      <c r="AU865" s="32">
        <f t="shared" si="377"/>
        <v>0</v>
      </c>
      <c r="AX865" s="254">
        <f t="shared" si="378"/>
        <v>0</v>
      </c>
      <c r="AY865" s="254">
        <f t="shared" si="379"/>
        <v>0</v>
      </c>
      <c r="AZ865" s="32">
        <f t="shared" si="367"/>
        <v>0</v>
      </c>
      <c r="BB865" s="32">
        <f t="shared" si="384"/>
        <v>0</v>
      </c>
      <c r="BC865" s="341">
        <f t="shared" si="385"/>
        <v>0</v>
      </c>
      <c r="BD865" s="95">
        <f t="shared" si="380"/>
        <v>0</v>
      </c>
      <c r="BE865" s="95">
        <f t="shared" si="386"/>
        <v>0</v>
      </c>
      <c r="BF865" s="718">
        <f t="shared" si="368"/>
        <v>0</v>
      </c>
      <c r="BG865" s="79"/>
      <c r="BH865" s="9"/>
      <c r="BJ865" s="32">
        <f t="shared" si="387"/>
        <v>0</v>
      </c>
      <c r="BK865" s="32">
        <f t="shared" si="388"/>
        <v>1</v>
      </c>
      <c r="BL865" s="32">
        <f t="shared" si="389"/>
        <v>0</v>
      </c>
      <c r="BM865" s="32">
        <f t="shared" si="390"/>
        <v>0</v>
      </c>
      <c r="BN865" s="32">
        <f t="shared" si="391"/>
        <v>1</v>
      </c>
    </row>
    <row r="866" spans="1:66" x14ac:dyDescent="0.2">
      <c r="A866" s="323"/>
      <c r="B866" s="530"/>
      <c r="C866" s="247"/>
      <c r="D866" s="247" t="str">
        <f t="shared" si="381"/>
        <v/>
      </c>
      <c r="E866" s="320" t="str">
        <f t="shared" si="382"/>
        <v>&lt; Error</v>
      </c>
      <c r="F866" s="120">
        <f t="shared" si="364"/>
        <v>0</v>
      </c>
      <c r="G866" s="118">
        <f t="shared" si="365"/>
        <v>854</v>
      </c>
      <c r="H866" s="117"/>
      <c r="I866" s="292"/>
      <c r="J866" s="87"/>
      <c r="K866" s="294"/>
      <c r="L866" s="293"/>
      <c r="M866" s="40"/>
      <c r="N866" s="77"/>
      <c r="O866" s="295"/>
      <c r="P866" s="88"/>
      <c r="Q866" s="88"/>
      <c r="R866" s="104"/>
      <c r="S866" s="730"/>
      <c r="T866" s="88"/>
      <c r="U866" s="88"/>
      <c r="V866" s="88"/>
      <c r="W866" s="89"/>
      <c r="X866" s="87"/>
      <c r="Y866" s="77"/>
      <c r="Z866" s="90"/>
      <c r="AA866" s="96">
        <f t="shared" si="369"/>
        <v>854</v>
      </c>
      <c r="AB866" s="505">
        <f t="shared" si="383"/>
        <v>0</v>
      </c>
      <c r="AC866" s="500">
        <f t="shared" si="370"/>
        <v>0</v>
      </c>
      <c r="AD866" s="159">
        <f t="shared" si="366"/>
        <v>0</v>
      </c>
      <c r="AE866" s="8"/>
      <c r="AF866" s="870" t="str">
        <f t="shared" si="371"/>
        <v xml:space="preserve"> </v>
      </c>
      <c r="AG866" s="32">
        <f t="shared" si="372"/>
        <v>0</v>
      </c>
      <c r="AH866" s="32">
        <f t="shared" si="373"/>
        <v>0</v>
      </c>
      <c r="AR866" s="32">
        <f t="shared" si="374"/>
        <v>0</v>
      </c>
      <c r="AS866" s="32">
        <f t="shared" si="375"/>
        <v>0</v>
      </c>
      <c r="AT866" s="32">
        <f t="shared" si="376"/>
        <v>0</v>
      </c>
      <c r="AU866" s="32">
        <f t="shared" si="377"/>
        <v>0</v>
      </c>
      <c r="AX866" s="254">
        <f t="shared" si="378"/>
        <v>0</v>
      </c>
      <c r="AY866" s="254">
        <f t="shared" si="379"/>
        <v>0</v>
      </c>
      <c r="AZ866" s="32">
        <f t="shared" si="367"/>
        <v>0</v>
      </c>
      <c r="BB866" s="32">
        <f t="shared" si="384"/>
        <v>0</v>
      </c>
      <c r="BC866" s="341">
        <f t="shared" si="385"/>
        <v>0</v>
      </c>
      <c r="BD866" s="95">
        <f t="shared" si="380"/>
        <v>0</v>
      </c>
      <c r="BE866" s="95">
        <f t="shared" si="386"/>
        <v>0</v>
      </c>
      <c r="BF866" s="718">
        <f t="shared" si="368"/>
        <v>0</v>
      </c>
      <c r="BG866" s="79"/>
      <c r="BH866" s="9"/>
      <c r="BJ866" s="32">
        <f t="shared" si="387"/>
        <v>0</v>
      </c>
      <c r="BK866" s="32">
        <f t="shared" si="388"/>
        <v>1</v>
      </c>
      <c r="BL866" s="32">
        <f t="shared" si="389"/>
        <v>0</v>
      </c>
      <c r="BM866" s="32">
        <f t="shared" si="390"/>
        <v>0</v>
      </c>
      <c r="BN866" s="32">
        <f t="shared" si="391"/>
        <v>1</v>
      </c>
    </row>
    <row r="867" spans="1:66" x14ac:dyDescent="0.2">
      <c r="A867" s="323"/>
      <c r="B867" s="530"/>
      <c r="C867" s="247"/>
      <c r="D867" s="247" t="str">
        <f t="shared" si="381"/>
        <v/>
      </c>
      <c r="E867" s="320" t="str">
        <f t="shared" si="382"/>
        <v>&lt; Error</v>
      </c>
      <c r="F867" s="120">
        <f t="shared" si="364"/>
        <v>0</v>
      </c>
      <c r="G867" s="118">
        <f t="shared" si="365"/>
        <v>855</v>
      </c>
      <c r="H867" s="117"/>
      <c r="I867" s="292"/>
      <c r="J867" s="87"/>
      <c r="K867" s="294"/>
      <c r="L867" s="293"/>
      <c r="M867" s="40"/>
      <c r="N867" s="77"/>
      <c r="O867" s="295"/>
      <c r="P867" s="88"/>
      <c r="Q867" s="88"/>
      <c r="R867" s="104"/>
      <c r="S867" s="730"/>
      <c r="T867" s="88"/>
      <c r="U867" s="88"/>
      <c r="V867" s="88"/>
      <c r="W867" s="89"/>
      <c r="X867" s="87"/>
      <c r="Y867" s="77"/>
      <c r="Z867" s="90"/>
      <c r="AA867" s="96">
        <f t="shared" si="369"/>
        <v>855</v>
      </c>
      <c r="AB867" s="505">
        <f t="shared" si="383"/>
        <v>0</v>
      </c>
      <c r="AC867" s="500">
        <f t="shared" si="370"/>
        <v>0</v>
      </c>
      <c r="AD867" s="159">
        <f t="shared" si="366"/>
        <v>0</v>
      </c>
      <c r="AE867" s="8"/>
      <c r="AF867" s="870" t="str">
        <f t="shared" si="371"/>
        <v xml:space="preserve"> </v>
      </c>
      <c r="AG867" s="32">
        <f t="shared" si="372"/>
        <v>0</v>
      </c>
      <c r="AH867" s="32">
        <f t="shared" si="373"/>
        <v>0</v>
      </c>
      <c r="AR867" s="32">
        <f t="shared" si="374"/>
        <v>0</v>
      </c>
      <c r="AS867" s="32">
        <f t="shared" si="375"/>
        <v>0</v>
      </c>
      <c r="AT867" s="32">
        <f t="shared" si="376"/>
        <v>0</v>
      </c>
      <c r="AU867" s="32">
        <f t="shared" si="377"/>
        <v>0</v>
      </c>
      <c r="AX867" s="254">
        <f t="shared" si="378"/>
        <v>0</v>
      </c>
      <c r="AY867" s="254">
        <f t="shared" si="379"/>
        <v>0</v>
      </c>
      <c r="AZ867" s="32">
        <f t="shared" si="367"/>
        <v>0</v>
      </c>
      <c r="BB867" s="32">
        <f t="shared" si="384"/>
        <v>0</v>
      </c>
      <c r="BC867" s="341">
        <f t="shared" si="385"/>
        <v>0</v>
      </c>
      <c r="BD867" s="95">
        <f t="shared" si="380"/>
        <v>0</v>
      </c>
      <c r="BE867" s="95">
        <f t="shared" si="386"/>
        <v>0</v>
      </c>
      <c r="BF867" s="718">
        <f t="shared" si="368"/>
        <v>0</v>
      </c>
      <c r="BG867" s="79"/>
      <c r="BH867" s="9"/>
      <c r="BJ867" s="32">
        <f t="shared" si="387"/>
        <v>0</v>
      </c>
      <c r="BK867" s="32">
        <f t="shared" si="388"/>
        <v>1</v>
      </c>
      <c r="BL867" s="32">
        <f t="shared" si="389"/>
        <v>0</v>
      </c>
      <c r="BM867" s="32">
        <f t="shared" si="390"/>
        <v>0</v>
      </c>
      <c r="BN867" s="32">
        <f t="shared" si="391"/>
        <v>1</v>
      </c>
    </row>
    <row r="868" spans="1:66" x14ac:dyDescent="0.2">
      <c r="A868" s="323"/>
      <c r="B868" s="530"/>
      <c r="C868" s="247"/>
      <c r="D868" s="247" t="str">
        <f t="shared" si="381"/>
        <v/>
      </c>
      <c r="E868" s="320" t="str">
        <f t="shared" si="382"/>
        <v>&lt; Error</v>
      </c>
      <c r="F868" s="120">
        <f t="shared" si="364"/>
        <v>0</v>
      </c>
      <c r="G868" s="118">
        <f t="shared" si="365"/>
        <v>856</v>
      </c>
      <c r="H868" s="117"/>
      <c r="I868" s="292"/>
      <c r="J868" s="87"/>
      <c r="K868" s="294"/>
      <c r="L868" s="293"/>
      <c r="M868" s="40"/>
      <c r="N868" s="77"/>
      <c r="O868" s="295"/>
      <c r="P868" s="88"/>
      <c r="Q868" s="88"/>
      <c r="R868" s="104"/>
      <c r="S868" s="730"/>
      <c r="T868" s="88"/>
      <c r="U868" s="88"/>
      <c r="V868" s="88"/>
      <c r="W868" s="89"/>
      <c r="X868" s="87"/>
      <c r="Y868" s="77"/>
      <c r="Z868" s="90"/>
      <c r="AA868" s="96">
        <f t="shared" si="369"/>
        <v>856</v>
      </c>
      <c r="AB868" s="505">
        <f t="shared" si="383"/>
        <v>0</v>
      </c>
      <c r="AC868" s="500">
        <f t="shared" si="370"/>
        <v>0</v>
      </c>
      <c r="AD868" s="159">
        <f t="shared" si="366"/>
        <v>0</v>
      </c>
      <c r="AE868" s="8"/>
      <c r="AF868" s="870" t="str">
        <f t="shared" si="371"/>
        <v xml:space="preserve"> </v>
      </c>
      <c r="AG868" s="32">
        <f t="shared" si="372"/>
        <v>0</v>
      </c>
      <c r="AH868" s="32">
        <f t="shared" si="373"/>
        <v>0</v>
      </c>
      <c r="AR868" s="32">
        <f t="shared" si="374"/>
        <v>0</v>
      </c>
      <c r="AS868" s="32">
        <f t="shared" si="375"/>
        <v>0</v>
      </c>
      <c r="AT868" s="32">
        <f t="shared" si="376"/>
        <v>0</v>
      </c>
      <c r="AU868" s="32">
        <f t="shared" si="377"/>
        <v>0</v>
      </c>
      <c r="AX868" s="254">
        <f t="shared" si="378"/>
        <v>0</v>
      </c>
      <c r="AY868" s="254">
        <f t="shared" si="379"/>
        <v>0</v>
      </c>
      <c r="AZ868" s="32">
        <f t="shared" si="367"/>
        <v>0</v>
      </c>
      <c r="BB868" s="32">
        <f t="shared" si="384"/>
        <v>0</v>
      </c>
      <c r="BC868" s="341">
        <f t="shared" si="385"/>
        <v>0</v>
      </c>
      <c r="BD868" s="95">
        <f t="shared" si="380"/>
        <v>0</v>
      </c>
      <c r="BE868" s="95">
        <f t="shared" si="386"/>
        <v>0</v>
      </c>
      <c r="BF868" s="718">
        <f t="shared" si="368"/>
        <v>0</v>
      </c>
      <c r="BG868" s="79"/>
      <c r="BH868" s="9"/>
      <c r="BJ868" s="32">
        <f t="shared" si="387"/>
        <v>0</v>
      </c>
      <c r="BK868" s="32">
        <f t="shared" si="388"/>
        <v>1</v>
      </c>
      <c r="BL868" s="32">
        <f t="shared" si="389"/>
        <v>0</v>
      </c>
      <c r="BM868" s="32">
        <f t="shared" si="390"/>
        <v>0</v>
      </c>
      <c r="BN868" s="32">
        <f t="shared" si="391"/>
        <v>1</v>
      </c>
    </row>
    <row r="869" spans="1:66" x14ac:dyDescent="0.2">
      <c r="A869" s="323"/>
      <c r="B869" s="530"/>
      <c r="C869" s="247"/>
      <c r="D869" s="247" t="str">
        <f t="shared" si="381"/>
        <v/>
      </c>
      <c r="E869" s="320" t="str">
        <f t="shared" si="382"/>
        <v>&lt; Error</v>
      </c>
      <c r="F869" s="120">
        <f t="shared" si="364"/>
        <v>0</v>
      </c>
      <c r="G869" s="118">
        <f t="shared" si="365"/>
        <v>857</v>
      </c>
      <c r="H869" s="117"/>
      <c r="I869" s="292"/>
      <c r="J869" s="87"/>
      <c r="K869" s="294"/>
      <c r="L869" s="293"/>
      <c r="M869" s="40"/>
      <c r="N869" s="77"/>
      <c r="O869" s="295"/>
      <c r="P869" s="88"/>
      <c r="Q869" s="88"/>
      <c r="R869" s="104"/>
      <c r="S869" s="730"/>
      <c r="T869" s="88"/>
      <c r="U869" s="88"/>
      <c r="V869" s="88"/>
      <c r="W869" s="89"/>
      <c r="X869" s="87"/>
      <c r="Y869" s="77"/>
      <c r="Z869" s="90"/>
      <c r="AA869" s="96">
        <f t="shared" si="369"/>
        <v>857</v>
      </c>
      <c r="AB869" s="505">
        <f t="shared" si="383"/>
        <v>0</v>
      </c>
      <c r="AC869" s="500">
        <f t="shared" si="370"/>
        <v>0</v>
      </c>
      <c r="AD869" s="159">
        <f t="shared" si="366"/>
        <v>0</v>
      </c>
      <c r="AE869" s="8"/>
      <c r="AF869" s="870" t="str">
        <f t="shared" si="371"/>
        <v xml:space="preserve"> </v>
      </c>
      <c r="AG869" s="32">
        <f t="shared" si="372"/>
        <v>0</v>
      </c>
      <c r="AH869" s="32">
        <f t="shared" si="373"/>
        <v>0</v>
      </c>
      <c r="AR869" s="32">
        <f t="shared" si="374"/>
        <v>0</v>
      </c>
      <c r="AS869" s="32">
        <f t="shared" si="375"/>
        <v>0</v>
      </c>
      <c r="AT869" s="32">
        <f t="shared" si="376"/>
        <v>0</v>
      </c>
      <c r="AU869" s="32">
        <f t="shared" si="377"/>
        <v>0</v>
      </c>
      <c r="AX869" s="254">
        <f t="shared" si="378"/>
        <v>0</v>
      </c>
      <c r="AY869" s="254">
        <f t="shared" si="379"/>
        <v>0</v>
      </c>
      <c r="AZ869" s="32">
        <f t="shared" si="367"/>
        <v>0</v>
      </c>
      <c r="BB869" s="32">
        <f t="shared" si="384"/>
        <v>0</v>
      </c>
      <c r="BC869" s="341">
        <f t="shared" si="385"/>
        <v>0</v>
      </c>
      <c r="BD869" s="95">
        <f t="shared" si="380"/>
        <v>0</v>
      </c>
      <c r="BE869" s="95">
        <f t="shared" si="386"/>
        <v>0</v>
      </c>
      <c r="BF869" s="718">
        <f t="shared" si="368"/>
        <v>0</v>
      </c>
      <c r="BG869" s="79"/>
      <c r="BH869" s="9"/>
      <c r="BJ869" s="32">
        <f t="shared" si="387"/>
        <v>0</v>
      </c>
      <c r="BK869" s="32">
        <f t="shared" si="388"/>
        <v>1</v>
      </c>
      <c r="BL869" s="32">
        <f t="shared" si="389"/>
        <v>0</v>
      </c>
      <c r="BM869" s="32">
        <f t="shared" si="390"/>
        <v>0</v>
      </c>
      <c r="BN869" s="32">
        <f t="shared" si="391"/>
        <v>1</v>
      </c>
    </row>
    <row r="870" spans="1:66" x14ac:dyDescent="0.2">
      <c r="A870" s="323"/>
      <c r="B870" s="530"/>
      <c r="C870" s="247"/>
      <c r="D870" s="247" t="str">
        <f t="shared" si="381"/>
        <v/>
      </c>
      <c r="E870" s="320" t="str">
        <f t="shared" si="382"/>
        <v>&lt; Error</v>
      </c>
      <c r="F870" s="120">
        <f t="shared" si="364"/>
        <v>0</v>
      </c>
      <c r="G870" s="118">
        <f t="shared" si="365"/>
        <v>858</v>
      </c>
      <c r="H870" s="117"/>
      <c r="I870" s="292"/>
      <c r="J870" s="87"/>
      <c r="K870" s="294"/>
      <c r="L870" s="293"/>
      <c r="M870" s="40"/>
      <c r="N870" s="77"/>
      <c r="O870" s="295"/>
      <c r="P870" s="88"/>
      <c r="Q870" s="88"/>
      <c r="R870" s="104"/>
      <c r="S870" s="730"/>
      <c r="T870" s="88"/>
      <c r="U870" s="88"/>
      <c r="V870" s="88"/>
      <c r="W870" s="89"/>
      <c r="X870" s="87"/>
      <c r="Y870" s="77"/>
      <c r="Z870" s="90"/>
      <c r="AA870" s="96">
        <f t="shared" si="369"/>
        <v>858</v>
      </c>
      <c r="AB870" s="505">
        <f t="shared" si="383"/>
        <v>0</v>
      </c>
      <c r="AC870" s="500">
        <f t="shared" si="370"/>
        <v>0</v>
      </c>
      <c r="AD870" s="159">
        <f t="shared" si="366"/>
        <v>0</v>
      </c>
      <c r="AE870" s="8"/>
      <c r="AF870" s="870" t="str">
        <f t="shared" si="371"/>
        <v xml:space="preserve"> </v>
      </c>
      <c r="AG870" s="32">
        <f t="shared" si="372"/>
        <v>0</v>
      </c>
      <c r="AH870" s="32">
        <f t="shared" si="373"/>
        <v>0</v>
      </c>
      <c r="AR870" s="32">
        <f t="shared" si="374"/>
        <v>0</v>
      </c>
      <c r="AS870" s="32">
        <f t="shared" si="375"/>
        <v>0</v>
      </c>
      <c r="AT870" s="32">
        <f t="shared" si="376"/>
        <v>0</v>
      </c>
      <c r="AU870" s="32">
        <f t="shared" si="377"/>
        <v>0</v>
      </c>
      <c r="AX870" s="254">
        <f t="shared" si="378"/>
        <v>0</v>
      </c>
      <c r="AY870" s="254">
        <f t="shared" si="379"/>
        <v>0</v>
      </c>
      <c r="AZ870" s="32">
        <f t="shared" si="367"/>
        <v>0</v>
      </c>
      <c r="BB870" s="32">
        <f t="shared" si="384"/>
        <v>0</v>
      </c>
      <c r="BC870" s="341">
        <f t="shared" si="385"/>
        <v>0</v>
      </c>
      <c r="BD870" s="95">
        <f t="shared" si="380"/>
        <v>0</v>
      </c>
      <c r="BE870" s="95">
        <f t="shared" si="386"/>
        <v>0</v>
      </c>
      <c r="BF870" s="718">
        <f t="shared" si="368"/>
        <v>0</v>
      </c>
      <c r="BG870" s="79"/>
      <c r="BH870" s="9"/>
      <c r="BJ870" s="32">
        <f t="shared" si="387"/>
        <v>0</v>
      </c>
      <c r="BK870" s="32">
        <f t="shared" si="388"/>
        <v>1</v>
      </c>
      <c r="BL870" s="32">
        <f t="shared" si="389"/>
        <v>0</v>
      </c>
      <c r="BM870" s="32">
        <f t="shared" si="390"/>
        <v>0</v>
      </c>
      <c r="BN870" s="32">
        <f t="shared" si="391"/>
        <v>1</v>
      </c>
    </row>
    <row r="871" spans="1:66" x14ac:dyDescent="0.2">
      <c r="A871" s="323"/>
      <c r="B871" s="530"/>
      <c r="C871" s="247"/>
      <c r="D871" s="247" t="str">
        <f t="shared" si="381"/>
        <v/>
      </c>
      <c r="E871" s="320" t="str">
        <f t="shared" si="382"/>
        <v>&lt; Error</v>
      </c>
      <c r="F871" s="120">
        <f t="shared" si="364"/>
        <v>0</v>
      </c>
      <c r="G871" s="118">
        <f t="shared" si="365"/>
        <v>859</v>
      </c>
      <c r="H871" s="117"/>
      <c r="I871" s="292"/>
      <c r="J871" s="87"/>
      <c r="K871" s="294"/>
      <c r="L871" s="293"/>
      <c r="M871" s="40"/>
      <c r="N871" s="77"/>
      <c r="O871" s="295"/>
      <c r="P871" s="88"/>
      <c r="Q871" s="88"/>
      <c r="R871" s="104"/>
      <c r="S871" s="730"/>
      <c r="T871" s="88"/>
      <c r="U871" s="88"/>
      <c r="V871" s="88"/>
      <c r="W871" s="89"/>
      <c r="X871" s="87"/>
      <c r="Y871" s="77"/>
      <c r="Z871" s="90"/>
      <c r="AA871" s="96">
        <f t="shared" si="369"/>
        <v>859</v>
      </c>
      <c r="AB871" s="505">
        <f t="shared" si="383"/>
        <v>0</v>
      </c>
      <c r="AC871" s="500">
        <f t="shared" si="370"/>
        <v>0</v>
      </c>
      <c r="AD871" s="159">
        <f t="shared" si="366"/>
        <v>0</v>
      </c>
      <c r="AE871" s="8"/>
      <c r="AF871" s="870" t="str">
        <f t="shared" si="371"/>
        <v xml:space="preserve"> </v>
      </c>
      <c r="AG871" s="32">
        <f t="shared" si="372"/>
        <v>0</v>
      </c>
      <c r="AH871" s="32">
        <f t="shared" si="373"/>
        <v>0</v>
      </c>
      <c r="AR871" s="32">
        <f t="shared" si="374"/>
        <v>0</v>
      </c>
      <c r="AS871" s="32">
        <f t="shared" si="375"/>
        <v>0</v>
      </c>
      <c r="AT871" s="32">
        <f t="shared" si="376"/>
        <v>0</v>
      </c>
      <c r="AU871" s="32">
        <f t="shared" si="377"/>
        <v>0</v>
      </c>
      <c r="AX871" s="254">
        <f t="shared" si="378"/>
        <v>0</v>
      </c>
      <c r="AY871" s="254">
        <f t="shared" si="379"/>
        <v>0</v>
      </c>
      <c r="AZ871" s="32">
        <f t="shared" si="367"/>
        <v>0</v>
      </c>
      <c r="BB871" s="32">
        <f t="shared" si="384"/>
        <v>0</v>
      </c>
      <c r="BC871" s="341">
        <f t="shared" si="385"/>
        <v>0</v>
      </c>
      <c r="BD871" s="95">
        <f t="shared" si="380"/>
        <v>0</v>
      </c>
      <c r="BE871" s="95">
        <f t="shared" si="386"/>
        <v>0</v>
      </c>
      <c r="BF871" s="718">
        <f t="shared" si="368"/>
        <v>0</v>
      </c>
      <c r="BG871" s="79"/>
      <c r="BH871" s="9"/>
      <c r="BJ871" s="32">
        <f t="shared" si="387"/>
        <v>0</v>
      </c>
      <c r="BK871" s="32">
        <f t="shared" si="388"/>
        <v>1</v>
      </c>
      <c r="BL871" s="32">
        <f t="shared" si="389"/>
        <v>0</v>
      </c>
      <c r="BM871" s="32">
        <f t="shared" si="390"/>
        <v>0</v>
      </c>
      <c r="BN871" s="32">
        <f t="shared" si="391"/>
        <v>1</v>
      </c>
    </row>
    <row r="872" spans="1:66" x14ac:dyDescent="0.2">
      <c r="A872" s="323"/>
      <c r="B872" s="530"/>
      <c r="C872" s="247"/>
      <c r="D872" s="247" t="str">
        <f t="shared" si="381"/>
        <v/>
      </c>
      <c r="E872" s="320" t="str">
        <f t="shared" si="382"/>
        <v>&lt; Error</v>
      </c>
      <c r="F872" s="120">
        <f t="shared" si="364"/>
        <v>0</v>
      </c>
      <c r="G872" s="118">
        <f t="shared" si="365"/>
        <v>860</v>
      </c>
      <c r="H872" s="117"/>
      <c r="I872" s="292"/>
      <c r="J872" s="87"/>
      <c r="K872" s="294"/>
      <c r="L872" s="293"/>
      <c r="M872" s="40"/>
      <c r="N872" s="77"/>
      <c r="O872" s="295"/>
      <c r="P872" s="88"/>
      <c r="Q872" s="88"/>
      <c r="R872" s="104"/>
      <c r="S872" s="730"/>
      <c r="T872" s="88"/>
      <c r="U872" s="88"/>
      <c r="V872" s="88"/>
      <c r="W872" s="89"/>
      <c r="X872" s="87"/>
      <c r="Y872" s="77"/>
      <c r="Z872" s="90"/>
      <c r="AA872" s="96">
        <f t="shared" si="369"/>
        <v>860</v>
      </c>
      <c r="AB872" s="505">
        <f t="shared" si="383"/>
        <v>0</v>
      </c>
      <c r="AC872" s="500">
        <f t="shared" si="370"/>
        <v>0</v>
      </c>
      <c r="AD872" s="159">
        <f t="shared" si="366"/>
        <v>0</v>
      </c>
      <c r="AE872" s="8"/>
      <c r="AF872" s="870" t="str">
        <f t="shared" si="371"/>
        <v xml:space="preserve"> </v>
      </c>
      <c r="AG872" s="32">
        <f t="shared" si="372"/>
        <v>0</v>
      </c>
      <c r="AH872" s="32">
        <f t="shared" si="373"/>
        <v>0</v>
      </c>
      <c r="AR872" s="32">
        <f t="shared" si="374"/>
        <v>0</v>
      </c>
      <c r="AS872" s="32">
        <f t="shared" si="375"/>
        <v>0</v>
      </c>
      <c r="AT872" s="32">
        <f t="shared" si="376"/>
        <v>0</v>
      </c>
      <c r="AU872" s="32">
        <f t="shared" si="377"/>
        <v>0</v>
      </c>
      <c r="AX872" s="254">
        <f t="shared" si="378"/>
        <v>0</v>
      </c>
      <c r="AY872" s="254">
        <f t="shared" si="379"/>
        <v>0</v>
      </c>
      <c r="AZ872" s="32">
        <f t="shared" si="367"/>
        <v>0</v>
      </c>
      <c r="BB872" s="32">
        <f t="shared" si="384"/>
        <v>0</v>
      </c>
      <c r="BC872" s="341">
        <f t="shared" si="385"/>
        <v>0</v>
      </c>
      <c r="BD872" s="95">
        <f t="shared" si="380"/>
        <v>0</v>
      </c>
      <c r="BE872" s="95">
        <f t="shared" si="386"/>
        <v>0</v>
      </c>
      <c r="BF872" s="718">
        <f t="shared" si="368"/>
        <v>0</v>
      </c>
      <c r="BG872" s="79"/>
      <c r="BH872" s="9"/>
      <c r="BJ872" s="32">
        <f t="shared" si="387"/>
        <v>0</v>
      </c>
      <c r="BK872" s="32">
        <f t="shared" si="388"/>
        <v>1</v>
      </c>
      <c r="BL872" s="32">
        <f t="shared" si="389"/>
        <v>0</v>
      </c>
      <c r="BM872" s="32">
        <f t="shared" si="390"/>
        <v>0</v>
      </c>
      <c r="BN872" s="32">
        <f t="shared" si="391"/>
        <v>1</v>
      </c>
    </row>
    <row r="873" spans="1:66" x14ac:dyDescent="0.2">
      <c r="A873" s="323"/>
      <c r="B873" s="530"/>
      <c r="C873" s="247"/>
      <c r="D873" s="247" t="str">
        <f t="shared" si="381"/>
        <v/>
      </c>
      <c r="E873" s="320" t="str">
        <f t="shared" si="382"/>
        <v>&lt; Error</v>
      </c>
      <c r="F873" s="120">
        <f t="shared" si="364"/>
        <v>0</v>
      </c>
      <c r="G873" s="118">
        <f t="shared" si="365"/>
        <v>861</v>
      </c>
      <c r="H873" s="117"/>
      <c r="I873" s="292"/>
      <c r="J873" s="87"/>
      <c r="K873" s="294"/>
      <c r="L873" s="293"/>
      <c r="M873" s="40"/>
      <c r="N873" s="77"/>
      <c r="O873" s="295"/>
      <c r="P873" s="88"/>
      <c r="Q873" s="88"/>
      <c r="R873" s="104"/>
      <c r="S873" s="730"/>
      <c r="T873" s="88"/>
      <c r="U873" s="88"/>
      <c r="V873" s="88"/>
      <c r="W873" s="89"/>
      <c r="X873" s="87"/>
      <c r="Y873" s="77"/>
      <c r="Z873" s="90"/>
      <c r="AA873" s="96">
        <f t="shared" si="369"/>
        <v>861</v>
      </c>
      <c r="AB873" s="505">
        <f t="shared" si="383"/>
        <v>0</v>
      </c>
      <c r="AC873" s="500">
        <f t="shared" si="370"/>
        <v>0</v>
      </c>
      <c r="AD873" s="159">
        <f t="shared" si="366"/>
        <v>0</v>
      </c>
      <c r="AE873" s="8"/>
      <c r="AF873" s="870" t="str">
        <f t="shared" si="371"/>
        <v xml:space="preserve"> </v>
      </c>
      <c r="AG873" s="32">
        <f t="shared" si="372"/>
        <v>0</v>
      </c>
      <c r="AH873" s="32">
        <f t="shared" si="373"/>
        <v>0</v>
      </c>
      <c r="AR873" s="32">
        <f t="shared" si="374"/>
        <v>0</v>
      </c>
      <c r="AS873" s="32">
        <f t="shared" si="375"/>
        <v>0</v>
      </c>
      <c r="AT873" s="32">
        <f t="shared" si="376"/>
        <v>0</v>
      </c>
      <c r="AU873" s="32">
        <f t="shared" si="377"/>
        <v>0</v>
      </c>
      <c r="AX873" s="254">
        <f t="shared" si="378"/>
        <v>0</v>
      </c>
      <c r="AY873" s="254">
        <f t="shared" si="379"/>
        <v>0</v>
      </c>
      <c r="AZ873" s="32">
        <f t="shared" si="367"/>
        <v>0</v>
      </c>
      <c r="BB873" s="32">
        <f t="shared" si="384"/>
        <v>0</v>
      </c>
      <c r="BC873" s="341">
        <f t="shared" si="385"/>
        <v>0</v>
      </c>
      <c r="BD873" s="95">
        <f t="shared" si="380"/>
        <v>0</v>
      </c>
      <c r="BE873" s="95">
        <f t="shared" si="386"/>
        <v>0</v>
      </c>
      <c r="BF873" s="718">
        <f t="shared" si="368"/>
        <v>0</v>
      </c>
      <c r="BG873" s="79"/>
      <c r="BH873" s="9"/>
      <c r="BJ873" s="32">
        <f t="shared" si="387"/>
        <v>0</v>
      </c>
      <c r="BK873" s="32">
        <f t="shared" si="388"/>
        <v>1</v>
      </c>
      <c r="BL873" s="32">
        <f t="shared" si="389"/>
        <v>0</v>
      </c>
      <c r="BM873" s="32">
        <f t="shared" si="390"/>
        <v>0</v>
      </c>
      <c r="BN873" s="32">
        <f t="shared" si="391"/>
        <v>1</v>
      </c>
    </row>
    <row r="874" spans="1:66" x14ac:dyDescent="0.2">
      <c r="A874" s="323"/>
      <c r="B874" s="530"/>
      <c r="C874" s="247"/>
      <c r="D874" s="247" t="str">
        <f t="shared" si="381"/>
        <v/>
      </c>
      <c r="E874" s="320" t="str">
        <f t="shared" si="382"/>
        <v>&lt; Error</v>
      </c>
      <c r="F874" s="120">
        <f t="shared" si="364"/>
        <v>0</v>
      </c>
      <c r="G874" s="118">
        <f t="shared" si="365"/>
        <v>862</v>
      </c>
      <c r="H874" s="117"/>
      <c r="I874" s="292"/>
      <c r="J874" s="87"/>
      <c r="K874" s="294"/>
      <c r="L874" s="293"/>
      <c r="M874" s="40"/>
      <c r="N874" s="77"/>
      <c r="O874" s="295"/>
      <c r="P874" s="88"/>
      <c r="Q874" s="88"/>
      <c r="R874" s="104"/>
      <c r="S874" s="730"/>
      <c r="T874" s="88"/>
      <c r="U874" s="88"/>
      <c r="V874" s="88"/>
      <c r="W874" s="89"/>
      <c r="X874" s="87"/>
      <c r="Y874" s="77"/>
      <c r="Z874" s="90"/>
      <c r="AA874" s="96">
        <f t="shared" si="369"/>
        <v>862</v>
      </c>
      <c r="AB874" s="505">
        <f t="shared" si="383"/>
        <v>0</v>
      </c>
      <c r="AC874" s="500">
        <f t="shared" si="370"/>
        <v>0</v>
      </c>
      <c r="AD874" s="159">
        <f t="shared" si="366"/>
        <v>0</v>
      </c>
      <c r="AE874" s="8"/>
      <c r="AF874" s="870" t="str">
        <f t="shared" si="371"/>
        <v xml:space="preserve"> </v>
      </c>
      <c r="AG874" s="32">
        <f t="shared" si="372"/>
        <v>0</v>
      </c>
      <c r="AH874" s="32">
        <f t="shared" si="373"/>
        <v>0</v>
      </c>
      <c r="AR874" s="32">
        <f t="shared" si="374"/>
        <v>0</v>
      </c>
      <c r="AS874" s="32">
        <f t="shared" si="375"/>
        <v>0</v>
      </c>
      <c r="AT874" s="32">
        <f t="shared" si="376"/>
        <v>0</v>
      </c>
      <c r="AU874" s="32">
        <f t="shared" si="377"/>
        <v>0</v>
      </c>
      <c r="AX874" s="254">
        <f t="shared" si="378"/>
        <v>0</v>
      </c>
      <c r="AY874" s="254">
        <f t="shared" si="379"/>
        <v>0</v>
      </c>
      <c r="AZ874" s="32">
        <f t="shared" si="367"/>
        <v>0</v>
      </c>
      <c r="BB874" s="32">
        <f t="shared" si="384"/>
        <v>0</v>
      </c>
      <c r="BC874" s="341">
        <f t="shared" si="385"/>
        <v>0</v>
      </c>
      <c r="BD874" s="95">
        <f t="shared" si="380"/>
        <v>0</v>
      </c>
      <c r="BE874" s="95">
        <f t="shared" si="386"/>
        <v>0</v>
      </c>
      <c r="BF874" s="718">
        <f t="shared" si="368"/>
        <v>0</v>
      </c>
      <c r="BG874" s="79"/>
      <c r="BH874" s="9"/>
      <c r="BJ874" s="32">
        <f t="shared" si="387"/>
        <v>0</v>
      </c>
      <c r="BK874" s="32">
        <f t="shared" si="388"/>
        <v>1</v>
      </c>
      <c r="BL874" s="32">
        <f t="shared" si="389"/>
        <v>0</v>
      </c>
      <c r="BM874" s="32">
        <f t="shared" si="390"/>
        <v>0</v>
      </c>
      <c r="BN874" s="32">
        <f t="shared" si="391"/>
        <v>1</v>
      </c>
    </row>
    <row r="875" spans="1:66" x14ac:dyDescent="0.2">
      <c r="A875" s="323"/>
      <c r="B875" s="530"/>
      <c r="C875" s="247"/>
      <c r="D875" s="247" t="str">
        <f t="shared" si="381"/>
        <v/>
      </c>
      <c r="E875" s="320" t="str">
        <f t="shared" si="382"/>
        <v>&lt; Error</v>
      </c>
      <c r="F875" s="120">
        <f t="shared" si="364"/>
        <v>0</v>
      </c>
      <c r="G875" s="118">
        <f t="shared" si="365"/>
        <v>863</v>
      </c>
      <c r="H875" s="117"/>
      <c r="I875" s="292"/>
      <c r="J875" s="87"/>
      <c r="K875" s="294"/>
      <c r="L875" s="293"/>
      <c r="M875" s="40"/>
      <c r="N875" s="77"/>
      <c r="O875" s="295"/>
      <c r="P875" s="88"/>
      <c r="Q875" s="88"/>
      <c r="R875" s="104"/>
      <c r="S875" s="730"/>
      <c r="T875" s="88"/>
      <c r="U875" s="88"/>
      <c r="V875" s="88"/>
      <c r="W875" s="89"/>
      <c r="X875" s="87"/>
      <c r="Y875" s="77"/>
      <c r="Z875" s="90"/>
      <c r="AA875" s="96">
        <f t="shared" si="369"/>
        <v>863</v>
      </c>
      <c r="AB875" s="505">
        <f t="shared" si="383"/>
        <v>0</v>
      </c>
      <c r="AC875" s="500">
        <f t="shared" si="370"/>
        <v>0</v>
      </c>
      <c r="AD875" s="159">
        <f t="shared" si="366"/>
        <v>0</v>
      </c>
      <c r="AE875" s="8"/>
      <c r="AF875" s="870" t="str">
        <f t="shared" si="371"/>
        <v xml:space="preserve"> </v>
      </c>
      <c r="AG875" s="32">
        <f t="shared" si="372"/>
        <v>0</v>
      </c>
      <c r="AH875" s="32">
        <f t="shared" si="373"/>
        <v>0</v>
      </c>
      <c r="AR875" s="32">
        <f t="shared" si="374"/>
        <v>0</v>
      </c>
      <c r="AS875" s="32">
        <f t="shared" si="375"/>
        <v>0</v>
      </c>
      <c r="AT875" s="32">
        <f t="shared" si="376"/>
        <v>0</v>
      </c>
      <c r="AU875" s="32">
        <f t="shared" si="377"/>
        <v>0</v>
      </c>
      <c r="AX875" s="254">
        <f t="shared" si="378"/>
        <v>0</v>
      </c>
      <c r="AY875" s="254">
        <f t="shared" si="379"/>
        <v>0</v>
      </c>
      <c r="AZ875" s="32">
        <f t="shared" si="367"/>
        <v>0</v>
      </c>
      <c r="BB875" s="32">
        <f t="shared" si="384"/>
        <v>0</v>
      </c>
      <c r="BC875" s="341">
        <f t="shared" si="385"/>
        <v>0</v>
      </c>
      <c r="BD875" s="95">
        <f t="shared" si="380"/>
        <v>0</v>
      </c>
      <c r="BE875" s="95">
        <f t="shared" si="386"/>
        <v>0</v>
      </c>
      <c r="BF875" s="718">
        <f t="shared" si="368"/>
        <v>0</v>
      </c>
      <c r="BG875" s="79"/>
      <c r="BH875" s="9"/>
      <c r="BJ875" s="32">
        <f t="shared" si="387"/>
        <v>0</v>
      </c>
      <c r="BK875" s="32">
        <f t="shared" si="388"/>
        <v>1</v>
      </c>
      <c r="BL875" s="32">
        <f t="shared" si="389"/>
        <v>0</v>
      </c>
      <c r="BM875" s="32">
        <f t="shared" si="390"/>
        <v>0</v>
      </c>
      <c r="BN875" s="32">
        <f t="shared" si="391"/>
        <v>1</v>
      </c>
    </row>
    <row r="876" spans="1:66" x14ac:dyDescent="0.2">
      <c r="A876" s="323"/>
      <c r="B876" s="530"/>
      <c r="C876" s="247"/>
      <c r="D876" s="247" t="str">
        <f t="shared" si="381"/>
        <v/>
      </c>
      <c r="E876" s="320" t="str">
        <f t="shared" si="382"/>
        <v>&lt; Error</v>
      </c>
      <c r="F876" s="120">
        <f t="shared" si="364"/>
        <v>0</v>
      </c>
      <c r="G876" s="118">
        <f t="shared" si="365"/>
        <v>864</v>
      </c>
      <c r="H876" s="117"/>
      <c r="I876" s="292"/>
      <c r="J876" s="87"/>
      <c r="K876" s="294"/>
      <c r="L876" s="293"/>
      <c r="M876" s="40"/>
      <c r="N876" s="77"/>
      <c r="O876" s="295"/>
      <c r="P876" s="88"/>
      <c r="Q876" s="88"/>
      <c r="R876" s="104"/>
      <c r="S876" s="730"/>
      <c r="T876" s="88"/>
      <c r="U876" s="88"/>
      <c r="V876" s="88"/>
      <c r="W876" s="89"/>
      <c r="X876" s="87"/>
      <c r="Y876" s="77"/>
      <c r="Z876" s="90"/>
      <c r="AA876" s="96">
        <f t="shared" si="369"/>
        <v>864</v>
      </c>
      <c r="AB876" s="505">
        <f t="shared" si="383"/>
        <v>0</v>
      </c>
      <c r="AC876" s="500">
        <f t="shared" si="370"/>
        <v>0</v>
      </c>
      <c r="AD876" s="159">
        <f t="shared" si="366"/>
        <v>0</v>
      </c>
      <c r="AE876" s="8"/>
      <c r="AF876" s="870" t="str">
        <f t="shared" si="371"/>
        <v xml:space="preserve"> </v>
      </c>
      <c r="AG876" s="32">
        <f t="shared" si="372"/>
        <v>0</v>
      </c>
      <c r="AH876" s="32">
        <f t="shared" si="373"/>
        <v>0</v>
      </c>
      <c r="AR876" s="32">
        <f t="shared" si="374"/>
        <v>0</v>
      </c>
      <c r="AS876" s="32">
        <f t="shared" si="375"/>
        <v>0</v>
      </c>
      <c r="AT876" s="32">
        <f t="shared" si="376"/>
        <v>0</v>
      </c>
      <c r="AU876" s="32">
        <f t="shared" si="377"/>
        <v>0</v>
      </c>
      <c r="AX876" s="254">
        <f t="shared" si="378"/>
        <v>0</v>
      </c>
      <c r="AY876" s="254">
        <f t="shared" si="379"/>
        <v>0</v>
      </c>
      <c r="AZ876" s="32">
        <f t="shared" si="367"/>
        <v>0</v>
      </c>
      <c r="BB876" s="32">
        <f t="shared" si="384"/>
        <v>0</v>
      </c>
      <c r="BC876" s="341">
        <f t="shared" si="385"/>
        <v>0</v>
      </c>
      <c r="BD876" s="95">
        <f t="shared" si="380"/>
        <v>0</v>
      </c>
      <c r="BE876" s="95">
        <f t="shared" si="386"/>
        <v>0</v>
      </c>
      <c r="BF876" s="718">
        <f t="shared" si="368"/>
        <v>0</v>
      </c>
      <c r="BG876" s="79"/>
      <c r="BH876" s="9"/>
      <c r="BJ876" s="32">
        <f t="shared" si="387"/>
        <v>0</v>
      </c>
      <c r="BK876" s="32">
        <f t="shared" si="388"/>
        <v>1</v>
      </c>
      <c r="BL876" s="32">
        <f t="shared" si="389"/>
        <v>0</v>
      </c>
      <c r="BM876" s="32">
        <f t="shared" si="390"/>
        <v>0</v>
      </c>
      <c r="BN876" s="32">
        <f t="shared" si="391"/>
        <v>1</v>
      </c>
    </row>
    <row r="877" spans="1:66" x14ac:dyDescent="0.2">
      <c r="A877" s="323"/>
      <c r="B877" s="530"/>
      <c r="C877" s="247"/>
      <c r="D877" s="247" t="str">
        <f t="shared" si="381"/>
        <v/>
      </c>
      <c r="E877" s="320" t="str">
        <f t="shared" si="382"/>
        <v>&lt; Error</v>
      </c>
      <c r="F877" s="120">
        <f t="shared" si="364"/>
        <v>0</v>
      </c>
      <c r="G877" s="118">
        <f t="shared" si="365"/>
        <v>865</v>
      </c>
      <c r="H877" s="117"/>
      <c r="I877" s="292"/>
      <c r="J877" s="87"/>
      <c r="K877" s="294"/>
      <c r="L877" s="293"/>
      <c r="M877" s="40"/>
      <c r="N877" s="77"/>
      <c r="O877" s="295"/>
      <c r="P877" s="88"/>
      <c r="Q877" s="88"/>
      <c r="R877" s="104"/>
      <c r="S877" s="730"/>
      <c r="T877" s="88"/>
      <c r="U877" s="88"/>
      <c r="V877" s="88"/>
      <c r="W877" s="89"/>
      <c r="X877" s="87"/>
      <c r="Y877" s="77"/>
      <c r="Z877" s="90"/>
      <c r="AA877" s="96">
        <f t="shared" si="369"/>
        <v>865</v>
      </c>
      <c r="AB877" s="505">
        <f t="shared" si="383"/>
        <v>0</v>
      </c>
      <c r="AC877" s="500">
        <f t="shared" si="370"/>
        <v>0</v>
      </c>
      <c r="AD877" s="159">
        <f t="shared" si="366"/>
        <v>0</v>
      </c>
      <c r="AE877" s="8"/>
      <c r="AF877" s="870" t="str">
        <f t="shared" si="371"/>
        <v xml:space="preserve"> </v>
      </c>
      <c r="AG877" s="32">
        <f t="shared" si="372"/>
        <v>0</v>
      </c>
      <c r="AH877" s="32">
        <f t="shared" si="373"/>
        <v>0</v>
      </c>
      <c r="AR877" s="32">
        <f t="shared" si="374"/>
        <v>0</v>
      </c>
      <c r="AS877" s="32">
        <f t="shared" si="375"/>
        <v>0</v>
      </c>
      <c r="AT877" s="32">
        <f t="shared" si="376"/>
        <v>0</v>
      </c>
      <c r="AU877" s="32">
        <f t="shared" si="377"/>
        <v>0</v>
      </c>
      <c r="AX877" s="254">
        <f t="shared" si="378"/>
        <v>0</v>
      </c>
      <c r="AY877" s="254">
        <f t="shared" si="379"/>
        <v>0</v>
      </c>
      <c r="AZ877" s="32">
        <f t="shared" si="367"/>
        <v>0</v>
      </c>
      <c r="BB877" s="32">
        <f t="shared" si="384"/>
        <v>0</v>
      </c>
      <c r="BC877" s="341">
        <f t="shared" si="385"/>
        <v>0</v>
      </c>
      <c r="BD877" s="95">
        <f t="shared" si="380"/>
        <v>0</v>
      </c>
      <c r="BE877" s="95">
        <f t="shared" si="386"/>
        <v>0</v>
      </c>
      <c r="BF877" s="718">
        <f t="shared" si="368"/>
        <v>0</v>
      </c>
      <c r="BG877" s="79"/>
      <c r="BH877" s="9"/>
      <c r="BJ877" s="32">
        <f t="shared" si="387"/>
        <v>0</v>
      </c>
      <c r="BK877" s="32">
        <f t="shared" si="388"/>
        <v>1</v>
      </c>
      <c r="BL877" s="32">
        <f t="shared" si="389"/>
        <v>0</v>
      </c>
      <c r="BM877" s="32">
        <f t="shared" si="390"/>
        <v>0</v>
      </c>
      <c r="BN877" s="32">
        <f t="shared" si="391"/>
        <v>1</v>
      </c>
    </row>
    <row r="878" spans="1:66" x14ac:dyDescent="0.2">
      <c r="A878" s="323"/>
      <c r="B878" s="530"/>
      <c r="C878" s="247"/>
      <c r="D878" s="247" t="str">
        <f t="shared" si="381"/>
        <v/>
      </c>
      <c r="E878" s="320" t="str">
        <f t="shared" si="382"/>
        <v>&lt; Error</v>
      </c>
      <c r="F878" s="120">
        <f t="shared" si="364"/>
        <v>0</v>
      </c>
      <c r="G878" s="118">
        <f t="shared" si="365"/>
        <v>866</v>
      </c>
      <c r="H878" s="117"/>
      <c r="I878" s="292"/>
      <c r="J878" s="87"/>
      <c r="K878" s="294"/>
      <c r="L878" s="293"/>
      <c r="M878" s="40"/>
      <c r="N878" s="77"/>
      <c r="O878" s="295"/>
      <c r="P878" s="88"/>
      <c r="Q878" s="88"/>
      <c r="R878" s="104"/>
      <c r="S878" s="730"/>
      <c r="T878" s="88"/>
      <c r="U878" s="88"/>
      <c r="V878" s="88"/>
      <c r="W878" s="89"/>
      <c r="X878" s="87"/>
      <c r="Y878" s="77"/>
      <c r="Z878" s="90"/>
      <c r="AA878" s="96">
        <f t="shared" si="369"/>
        <v>866</v>
      </c>
      <c r="AB878" s="505">
        <f t="shared" si="383"/>
        <v>0</v>
      </c>
      <c r="AC878" s="500">
        <f t="shared" si="370"/>
        <v>0</v>
      </c>
      <c r="AD878" s="159">
        <f t="shared" si="366"/>
        <v>0</v>
      </c>
      <c r="AE878" s="8"/>
      <c r="AF878" s="870" t="str">
        <f t="shared" si="371"/>
        <v xml:space="preserve"> </v>
      </c>
      <c r="AG878" s="32">
        <f t="shared" si="372"/>
        <v>0</v>
      </c>
      <c r="AH878" s="32">
        <f t="shared" si="373"/>
        <v>0</v>
      </c>
      <c r="AR878" s="32">
        <f t="shared" si="374"/>
        <v>0</v>
      </c>
      <c r="AS878" s="32">
        <f t="shared" si="375"/>
        <v>0</v>
      </c>
      <c r="AT878" s="32">
        <f t="shared" si="376"/>
        <v>0</v>
      </c>
      <c r="AU878" s="32">
        <f t="shared" si="377"/>
        <v>0</v>
      </c>
      <c r="AX878" s="254">
        <f t="shared" si="378"/>
        <v>0</v>
      </c>
      <c r="AY878" s="254">
        <f t="shared" si="379"/>
        <v>0</v>
      </c>
      <c r="AZ878" s="32">
        <f t="shared" si="367"/>
        <v>0</v>
      </c>
      <c r="BB878" s="32">
        <f t="shared" si="384"/>
        <v>0</v>
      </c>
      <c r="BC878" s="341">
        <f t="shared" si="385"/>
        <v>0</v>
      </c>
      <c r="BD878" s="95">
        <f t="shared" si="380"/>
        <v>0</v>
      </c>
      <c r="BE878" s="95">
        <f t="shared" si="386"/>
        <v>0</v>
      </c>
      <c r="BF878" s="718">
        <f t="shared" si="368"/>
        <v>0</v>
      </c>
      <c r="BG878" s="79"/>
      <c r="BH878" s="9"/>
      <c r="BJ878" s="32">
        <f t="shared" si="387"/>
        <v>0</v>
      </c>
      <c r="BK878" s="32">
        <f t="shared" si="388"/>
        <v>1</v>
      </c>
      <c r="BL878" s="32">
        <f t="shared" si="389"/>
        <v>0</v>
      </c>
      <c r="BM878" s="32">
        <f t="shared" si="390"/>
        <v>0</v>
      </c>
      <c r="BN878" s="32">
        <f t="shared" si="391"/>
        <v>1</v>
      </c>
    </row>
    <row r="879" spans="1:66" x14ac:dyDescent="0.2">
      <c r="A879" s="323"/>
      <c r="B879" s="530"/>
      <c r="C879" s="247"/>
      <c r="D879" s="247" t="str">
        <f t="shared" si="381"/>
        <v/>
      </c>
      <c r="E879" s="320" t="str">
        <f t="shared" si="382"/>
        <v>&lt; Error</v>
      </c>
      <c r="F879" s="120">
        <f t="shared" si="364"/>
        <v>0</v>
      </c>
      <c r="G879" s="118">
        <f t="shared" si="365"/>
        <v>867</v>
      </c>
      <c r="H879" s="117"/>
      <c r="I879" s="292"/>
      <c r="J879" s="87"/>
      <c r="K879" s="294"/>
      <c r="L879" s="293"/>
      <c r="M879" s="40"/>
      <c r="N879" s="77"/>
      <c r="O879" s="295"/>
      <c r="P879" s="88"/>
      <c r="Q879" s="88"/>
      <c r="R879" s="104"/>
      <c r="S879" s="730"/>
      <c r="T879" s="88"/>
      <c r="U879" s="88"/>
      <c r="V879" s="88"/>
      <c r="W879" s="89"/>
      <c r="X879" s="87"/>
      <c r="Y879" s="77"/>
      <c r="Z879" s="90"/>
      <c r="AA879" s="96">
        <f t="shared" si="369"/>
        <v>867</v>
      </c>
      <c r="AB879" s="505">
        <f t="shared" si="383"/>
        <v>0</v>
      </c>
      <c r="AC879" s="500">
        <f t="shared" si="370"/>
        <v>0</v>
      </c>
      <c r="AD879" s="159">
        <f t="shared" si="366"/>
        <v>0</v>
      </c>
      <c r="AE879" s="8"/>
      <c r="AF879" s="870" t="str">
        <f t="shared" si="371"/>
        <v xml:space="preserve"> </v>
      </c>
      <c r="AG879" s="32">
        <f t="shared" si="372"/>
        <v>0</v>
      </c>
      <c r="AH879" s="32">
        <f t="shared" si="373"/>
        <v>0</v>
      </c>
      <c r="AR879" s="32">
        <f t="shared" si="374"/>
        <v>0</v>
      </c>
      <c r="AS879" s="32">
        <f t="shared" si="375"/>
        <v>0</v>
      </c>
      <c r="AT879" s="32">
        <f t="shared" si="376"/>
        <v>0</v>
      </c>
      <c r="AU879" s="32">
        <f t="shared" si="377"/>
        <v>0</v>
      </c>
      <c r="AX879" s="254">
        <f t="shared" si="378"/>
        <v>0</v>
      </c>
      <c r="AY879" s="254">
        <f t="shared" si="379"/>
        <v>0</v>
      </c>
      <c r="AZ879" s="32">
        <f t="shared" si="367"/>
        <v>0</v>
      </c>
      <c r="BB879" s="32">
        <f t="shared" si="384"/>
        <v>0</v>
      </c>
      <c r="BC879" s="341">
        <f t="shared" si="385"/>
        <v>0</v>
      </c>
      <c r="BD879" s="95">
        <f t="shared" si="380"/>
        <v>0</v>
      </c>
      <c r="BE879" s="95">
        <f t="shared" si="386"/>
        <v>0</v>
      </c>
      <c r="BF879" s="718">
        <f t="shared" si="368"/>
        <v>0</v>
      </c>
      <c r="BG879" s="79"/>
      <c r="BH879" s="9"/>
      <c r="BJ879" s="32">
        <f t="shared" si="387"/>
        <v>0</v>
      </c>
      <c r="BK879" s="32">
        <f t="shared" si="388"/>
        <v>1</v>
      </c>
      <c r="BL879" s="32">
        <f t="shared" si="389"/>
        <v>0</v>
      </c>
      <c r="BM879" s="32">
        <f t="shared" si="390"/>
        <v>0</v>
      </c>
      <c r="BN879" s="32">
        <f t="shared" si="391"/>
        <v>1</v>
      </c>
    </row>
    <row r="880" spans="1:66" x14ac:dyDescent="0.2">
      <c r="A880" s="323"/>
      <c r="B880" s="530"/>
      <c r="C880" s="247"/>
      <c r="D880" s="247" t="str">
        <f t="shared" si="381"/>
        <v/>
      </c>
      <c r="E880" s="320" t="str">
        <f t="shared" si="382"/>
        <v>&lt; Error</v>
      </c>
      <c r="F880" s="120">
        <f t="shared" si="364"/>
        <v>0</v>
      </c>
      <c r="G880" s="118">
        <f t="shared" si="365"/>
        <v>868</v>
      </c>
      <c r="H880" s="117"/>
      <c r="I880" s="292"/>
      <c r="J880" s="87"/>
      <c r="K880" s="294"/>
      <c r="L880" s="293"/>
      <c r="M880" s="40"/>
      <c r="N880" s="77"/>
      <c r="O880" s="295"/>
      <c r="P880" s="88"/>
      <c r="Q880" s="88"/>
      <c r="R880" s="104"/>
      <c r="S880" s="730"/>
      <c r="T880" s="88"/>
      <c r="U880" s="88"/>
      <c r="V880" s="88"/>
      <c r="W880" s="89"/>
      <c r="X880" s="87"/>
      <c r="Y880" s="77"/>
      <c r="Z880" s="90"/>
      <c r="AA880" s="96">
        <f t="shared" si="369"/>
        <v>868</v>
      </c>
      <c r="AB880" s="505">
        <f t="shared" si="383"/>
        <v>0</v>
      </c>
      <c r="AC880" s="500">
        <f t="shared" si="370"/>
        <v>0</v>
      </c>
      <c r="AD880" s="159">
        <f t="shared" si="366"/>
        <v>0</v>
      </c>
      <c r="AE880" s="8"/>
      <c r="AF880" s="870" t="str">
        <f t="shared" si="371"/>
        <v xml:space="preserve"> </v>
      </c>
      <c r="AG880" s="32">
        <f t="shared" si="372"/>
        <v>0</v>
      </c>
      <c r="AH880" s="32">
        <f t="shared" si="373"/>
        <v>0</v>
      </c>
      <c r="AR880" s="32">
        <f t="shared" si="374"/>
        <v>0</v>
      </c>
      <c r="AS880" s="32">
        <f t="shared" si="375"/>
        <v>0</v>
      </c>
      <c r="AT880" s="32">
        <f t="shared" si="376"/>
        <v>0</v>
      </c>
      <c r="AU880" s="32">
        <f t="shared" si="377"/>
        <v>0</v>
      </c>
      <c r="AX880" s="254">
        <f t="shared" si="378"/>
        <v>0</v>
      </c>
      <c r="AY880" s="254">
        <f t="shared" si="379"/>
        <v>0</v>
      </c>
      <c r="AZ880" s="32">
        <f t="shared" si="367"/>
        <v>0</v>
      </c>
      <c r="BB880" s="32">
        <f t="shared" si="384"/>
        <v>0</v>
      </c>
      <c r="BC880" s="341">
        <f t="shared" si="385"/>
        <v>0</v>
      </c>
      <c r="BD880" s="95">
        <f t="shared" si="380"/>
        <v>0</v>
      </c>
      <c r="BE880" s="95">
        <f t="shared" si="386"/>
        <v>0</v>
      </c>
      <c r="BF880" s="718">
        <f t="shared" si="368"/>
        <v>0</v>
      </c>
      <c r="BG880" s="79"/>
      <c r="BH880" s="9"/>
      <c r="BJ880" s="32">
        <f t="shared" si="387"/>
        <v>0</v>
      </c>
      <c r="BK880" s="32">
        <f t="shared" si="388"/>
        <v>1</v>
      </c>
      <c r="BL880" s="32">
        <f t="shared" si="389"/>
        <v>0</v>
      </c>
      <c r="BM880" s="32">
        <f t="shared" si="390"/>
        <v>0</v>
      </c>
      <c r="BN880" s="32">
        <f t="shared" si="391"/>
        <v>1</v>
      </c>
    </row>
    <row r="881" spans="1:66" x14ac:dyDescent="0.2">
      <c r="A881" s="323"/>
      <c r="B881" s="530"/>
      <c r="C881" s="247"/>
      <c r="D881" s="247" t="str">
        <f t="shared" si="381"/>
        <v/>
      </c>
      <c r="E881" s="320" t="str">
        <f t="shared" si="382"/>
        <v>&lt; Error</v>
      </c>
      <c r="F881" s="120">
        <f t="shared" si="364"/>
        <v>0</v>
      </c>
      <c r="G881" s="118">
        <f t="shared" si="365"/>
        <v>869</v>
      </c>
      <c r="H881" s="117"/>
      <c r="I881" s="292"/>
      <c r="J881" s="87"/>
      <c r="K881" s="294"/>
      <c r="L881" s="293"/>
      <c r="M881" s="40"/>
      <c r="N881" s="77"/>
      <c r="O881" s="295"/>
      <c r="P881" s="88"/>
      <c r="Q881" s="88"/>
      <c r="R881" s="104"/>
      <c r="S881" s="730"/>
      <c r="T881" s="88"/>
      <c r="U881" s="88"/>
      <c r="V881" s="88"/>
      <c r="W881" s="89"/>
      <c r="X881" s="87"/>
      <c r="Y881" s="77"/>
      <c r="Z881" s="90"/>
      <c r="AA881" s="96">
        <f t="shared" si="369"/>
        <v>869</v>
      </c>
      <c r="AB881" s="505">
        <f t="shared" si="383"/>
        <v>0</v>
      </c>
      <c r="AC881" s="500">
        <f t="shared" si="370"/>
        <v>0</v>
      </c>
      <c r="AD881" s="159">
        <f t="shared" si="366"/>
        <v>0</v>
      </c>
      <c r="AE881" s="8"/>
      <c r="AF881" s="870" t="str">
        <f t="shared" si="371"/>
        <v xml:space="preserve"> </v>
      </c>
      <c r="AG881" s="32">
        <f t="shared" si="372"/>
        <v>0</v>
      </c>
      <c r="AH881" s="32">
        <f t="shared" si="373"/>
        <v>0</v>
      </c>
      <c r="AR881" s="32">
        <f t="shared" si="374"/>
        <v>0</v>
      </c>
      <c r="AS881" s="32">
        <f t="shared" si="375"/>
        <v>0</v>
      </c>
      <c r="AT881" s="32">
        <f t="shared" si="376"/>
        <v>0</v>
      </c>
      <c r="AU881" s="32">
        <f t="shared" si="377"/>
        <v>0</v>
      </c>
      <c r="AX881" s="254">
        <f t="shared" si="378"/>
        <v>0</v>
      </c>
      <c r="AY881" s="254">
        <f t="shared" si="379"/>
        <v>0</v>
      </c>
      <c r="AZ881" s="32">
        <f t="shared" si="367"/>
        <v>0</v>
      </c>
      <c r="BB881" s="32">
        <f t="shared" si="384"/>
        <v>0</v>
      </c>
      <c r="BC881" s="341">
        <f t="shared" si="385"/>
        <v>0</v>
      </c>
      <c r="BD881" s="95">
        <f t="shared" si="380"/>
        <v>0</v>
      </c>
      <c r="BE881" s="95">
        <f t="shared" si="386"/>
        <v>0</v>
      </c>
      <c r="BF881" s="718">
        <f t="shared" si="368"/>
        <v>0</v>
      </c>
      <c r="BG881" s="79"/>
      <c r="BH881" s="9"/>
      <c r="BJ881" s="32">
        <f t="shared" si="387"/>
        <v>0</v>
      </c>
      <c r="BK881" s="32">
        <f t="shared" si="388"/>
        <v>1</v>
      </c>
      <c r="BL881" s="32">
        <f t="shared" si="389"/>
        <v>0</v>
      </c>
      <c r="BM881" s="32">
        <f t="shared" si="390"/>
        <v>0</v>
      </c>
      <c r="BN881" s="32">
        <f t="shared" si="391"/>
        <v>1</v>
      </c>
    </row>
    <row r="882" spans="1:66" x14ac:dyDescent="0.2">
      <c r="A882" s="323"/>
      <c r="B882" s="530"/>
      <c r="C882" s="247"/>
      <c r="D882" s="247" t="str">
        <f t="shared" si="381"/>
        <v/>
      </c>
      <c r="E882" s="320" t="str">
        <f t="shared" si="382"/>
        <v>&lt; Error</v>
      </c>
      <c r="F882" s="120">
        <f t="shared" si="364"/>
        <v>0</v>
      </c>
      <c r="G882" s="118">
        <f t="shared" si="365"/>
        <v>870</v>
      </c>
      <c r="H882" s="117"/>
      <c r="I882" s="292"/>
      <c r="J882" s="87"/>
      <c r="K882" s="294"/>
      <c r="L882" s="293"/>
      <c r="M882" s="40"/>
      <c r="N882" s="77"/>
      <c r="O882" s="295"/>
      <c r="P882" s="88"/>
      <c r="Q882" s="88"/>
      <c r="R882" s="104"/>
      <c r="S882" s="730"/>
      <c r="T882" s="88"/>
      <c r="U882" s="88"/>
      <c r="V882" s="88"/>
      <c r="W882" s="89"/>
      <c r="X882" s="87"/>
      <c r="Y882" s="77"/>
      <c r="Z882" s="90"/>
      <c r="AA882" s="96">
        <f t="shared" si="369"/>
        <v>870</v>
      </c>
      <c r="AB882" s="505">
        <f t="shared" si="383"/>
        <v>0</v>
      </c>
      <c r="AC882" s="500">
        <f t="shared" si="370"/>
        <v>0</v>
      </c>
      <c r="AD882" s="159">
        <f t="shared" si="366"/>
        <v>0</v>
      </c>
      <c r="AE882" s="8"/>
      <c r="AF882" s="870" t="str">
        <f t="shared" si="371"/>
        <v xml:space="preserve"> </v>
      </c>
      <c r="AG882" s="32">
        <f t="shared" si="372"/>
        <v>0</v>
      </c>
      <c r="AH882" s="32">
        <f t="shared" si="373"/>
        <v>0</v>
      </c>
      <c r="AR882" s="32">
        <f t="shared" si="374"/>
        <v>0</v>
      </c>
      <c r="AS882" s="32">
        <f t="shared" si="375"/>
        <v>0</v>
      </c>
      <c r="AT882" s="32">
        <f t="shared" si="376"/>
        <v>0</v>
      </c>
      <c r="AU882" s="32">
        <f t="shared" si="377"/>
        <v>0</v>
      </c>
      <c r="AX882" s="254">
        <f t="shared" si="378"/>
        <v>0</v>
      </c>
      <c r="AY882" s="254">
        <f t="shared" si="379"/>
        <v>0</v>
      </c>
      <c r="AZ882" s="32">
        <f t="shared" si="367"/>
        <v>0</v>
      </c>
      <c r="BB882" s="32">
        <f t="shared" si="384"/>
        <v>0</v>
      </c>
      <c r="BC882" s="341">
        <f t="shared" si="385"/>
        <v>0</v>
      </c>
      <c r="BD882" s="95">
        <f t="shared" si="380"/>
        <v>0</v>
      </c>
      <c r="BE882" s="95">
        <f t="shared" si="386"/>
        <v>0</v>
      </c>
      <c r="BF882" s="718">
        <f t="shared" si="368"/>
        <v>0</v>
      </c>
      <c r="BG882" s="79"/>
      <c r="BH882" s="9"/>
      <c r="BJ882" s="32">
        <f t="shared" si="387"/>
        <v>0</v>
      </c>
      <c r="BK882" s="32">
        <f t="shared" si="388"/>
        <v>1</v>
      </c>
      <c r="BL882" s="32">
        <f t="shared" si="389"/>
        <v>0</v>
      </c>
      <c r="BM882" s="32">
        <f t="shared" si="390"/>
        <v>0</v>
      </c>
      <c r="BN882" s="32">
        <f t="shared" si="391"/>
        <v>1</v>
      </c>
    </row>
    <row r="883" spans="1:66" x14ac:dyDescent="0.2">
      <c r="A883" s="323"/>
      <c r="B883" s="530"/>
      <c r="C883" s="247"/>
      <c r="D883" s="247" t="str">
        <f t="shared" si="381"/>
        <v/>
      </c>
      <c r="E883" s="320" t="str">
        <f t="shared" si="382"/>
        <v>&lt; Error</v>
      </c>
      <c r="F883" s="120">
        <f t="shared" si="364"/>
        <v>0</v>
      </c>
      <c r="G883" s="118">
        <f t="shared" si="365"/>
        <v>871</v>
      </c>
      <c r="H883" s="117"/>
      <c r="I883" s="292"/>
      <c r="J883" s="87"/>
      <c r="K883" s="294"/>
      <c r="L883" s="293"/>
      <c r="M883" s="40"/>
      <c r="N883" s="77"/>
      <c r="O883" s="295"/>
      <c r="P883" s="88"/>
      <c r="Q883" s="88"/>
      <c r="R883" s="104"/>
      <c r="S883" s="730"/>
      <c r="T883" s="88"/>
      <c r="U883" s="88"/>
      <c r="V883" s="88"/>
      <c r="W883" s="89"/>
      <c r="X883" s="87"/>
      <c r="Y883" s="77"/>
      <c r="Z883" s="90"/>
      <c r="AA883" s="96">
        <f t="shared" si="369"/>
        <v>871</v>
      </c>
      <c r="AB883" s="505">
        <f t="shared" si="383"/>
        <v>0</v>
      </c>
      <c r="AC883" s="500">
        <f t="shared" si="370"/>
        <v>0</v>
      </c>
      <c r="AD883" s="159">
        <f t="shared" si="366"/>
        <v>0</v>
      </c>
      <c r="AE883" s="8"/>
      <c r="AF883" s="870" t="str">
        <f t="shared" si="371"/>
        <v xml:space="preserve"> </v>
      </c>
      <c r="AG883" s="32">
        <f t="shared" si="372"/>
        <v>0</v>
      </c>
      <c r="AH883" s="32">
        <f t="shared" si="373"/>
        <v>0</v>
      </c>
      <c r="AR883" s="32">
        <f t="shared" si="374"/>
        <v>0</v>
      </c>
      <c r="AS883" s="32">
        <f t="shared" si="375"/>
        <v>0</v>
      </c>
      <c r="AT883" s="32">
        <f t="shared" si="376"/>
        <v>0</v>
      </c>
      <c r="AU883" s="32">
        <f t="shared" si="377"/>
        <v>0</v>
      </c>
      <c r="AX883" s="254">
        <f t="shared" si="378"/>
        <v>0</v>
      </c>
      <c r="AY883" s="254">
        <f t="shared" si="379"/>
        <v>0</v>
      </c>
      <c r="AZ883" s="32">
        <f t="shared" si="367"/>
        <v>0</v>
      </c>
      <c r="BB883" s="32">
        <f t="shared" si="384"/>
        <v>0</v>
      </c>
      <c r="BC883" s="341">
        <f t="shared" si="385"/>
        <v>0</v>
      </c>
      <c r="BD883" s="95">
        <f t="shared" si="380"/>
        <v>0</v>
      </c>
      <c r="BE883" s="95">
        <f t="shared" si="386"/>
        <v>0</v>
      </c>
      <c r="BF883" s="718">
        <f t="shared" si="368"/>
        <v>0</v>
      </c>
      <c r="BG883" s="79"/>
      <c r="BH883" s="9"/>
      <c r="BJ883" s="32">
        <f t="shared" si="387"/>
        <v>0</v>
      </c>
      <c r="BK883" s="32">
        <f t="shared" si="388"/>
        <v>1</v>
      </c>
      <c r="BL883" s="32">
        <f t="shared" si="389"/>
        <v>0</v>
      </c>
      <c r="BM883" s="32">
        <f t="shared" si="390"/>
        <v>0</v>
      </c>
      <c r="BN883" s="32">
        <f t="shared" si="391"/>
        <v>1</v>
      </c>
    </row>
    <row r="884" spans="1:66" x14ac:dyDescent="0.2">
      <c r="A884" s="323"/>
      <c r="B884" s="530"/>
      <c r="C884" s="247"/>
      <c r="D884" s="247" t="str">
        <f t="shared" si="381"/>
        <v/>
      </c>
      <c r="E884" s="320" t="str">
        <f t="shared" si="382"/>
        <v>&lt; Error</v>
      </c>
      <c r="F884" s="120">
        <f t="shared" si="364"/>
        <v>0</v>
      </c>
      <c r="G884" s="118">
        <f t="shared" si="365"/>
        <v>872</v>
      </c>
      <c r="H884" s="117"/>
      <c r="I884" s="292"/>
      <c r="J884" s="87"/>
      <c r="K884" s="294"/>
      <c r="L884" s="293"/>
      <c r="M884" s="40"/>
      <c r="N884" s="77"/>
      <c r="O884" s="295"/>
      <c r="P884" s="88"/>
      <c r="Q884" s="88"/>
      <c r="R884" s="104"/>
      <c r="S884" s="730"/>
      <c r="T884" s="88"/>
      <c r="U884" s="88"/>
      <c r="V884" s="88"/>
      <c r="W884" s="89"/>
      <c r="X884" s="87"/>
      <c r="Y884" s="77"/>
      <c r="Z884" s="90"/>
      <c r="AA884" s="96">
        <f t="shared" si="369"/>
        <v>872</v>
      </c>
      <c r="AB884" s="505">
        <f t="shared" si="383"/>
        <v>0</v>
      </c>
      <c r="AC884" s="500">
        <f t="shared" si="370"/>
        <v>0</v>
      </c>
      <c r="AD884" s="159">
        <f t="shared" si="366"/>
        <v>0</v>
      </c>
      <c r="AE884" s="8"/>
      <c r="AF884" s="870" t="str">
        <f t="shared" si="371"/>
        <v xml:space="preserve"> </v>
      </c>
      <c r="AG884" s="32">
        <f t="shared" si="372"/>
        <v>0</v>
      </c>
      <c r="AH884" s="32">
        <f t="shared" si="373"/>
        <v>0</v>
      </c>
      <c r="AR884" s="32">
        <f t="shared" si="374"/>
        <v>0</v>
      </c>
      <c r="AS884" s="32">
        <f t="shared" si="375"/>
        <v>0</v>
      </c>
      <c r="AT884" s="32">
        <f t="shared" si="376"/>
        <v>0</v>
      </c>
      <c r="AU884" s="32">
        <f t="shared" si="377"/>
        <v>0</v>
      </c>
      <c r="AX884" s="254">
        <f t="shared" si="378"/>
        <v>0</v>
      </c>
      <c r="AY884" s="254">
        <f t="shared" si="379"/>
        <v>0</v>
      </c>
      <c r="AZ884" s="32">
        <f t="shared" si="367"/>
        <v>0</v>
      </c>
      <c r="BB884" s="32">
        <f t="shared" si="384"/>
        <v>0</v>
      </c>
      <c r="BC884" s="341">
        <f t="shared" si="385"/>
        <v>0</v>
      </c>
      <c r="BD884" s="95">
        <f t="shared" si="380"/>
        <v>0</v>
      </c>
      <c r="BE884" s="95">
        <f t="shared" si="386"/>
        <v>0</v>
      </c>
      <c r="BF884" s="718">
        <f t="shared" si="368"/>
        <v>0</v>
      </c>
      <c r="BG884" s="79"/>
      <c r="BH884" s="9"/>
      <c r="BJ884" s="32">
        <f t="shared" si="387"/>
        <v>0</v>
      </c>
      <c r="BK884" s="32">
        <f t="shared" si="388"/>
        <v>1</v>
      </c>
      <c r="BL884" s="32">
        <f t="shared" si="389"/>
        <v>0</v>
      </c>
      <c r="BM884" s="32">
        <f t="shared" si="390"/>
        <v>0</v>
      </c>
      <c r="BN884" s="32">
        <f t="shared" si="391"/>
        <v>1</v>
      </c>
    </row>
    <row r="885" spans="1:66" x14ac:dyDescent="0.2">
      <c r="A885" s="323"/>
      <c r="B885" s="530"/>
      <c r="C885" s="247"/>
      <c r="D885" s="247" t="str">
        <f t="shared" si="381"/>
        <v/>
      </c>
      <c r="E885" s="320" t="str">
        <f t="shared" si="382"/>
        <v>&lt; Error</v>
      </c>
      <c r="F885" s="120">
        <f t="shared" si="364"/>
        <v>0</v>
      </c>
      <c r="G885" s="118">
        <f t="shared" si="365"/>
        <v>873</v>
      </c>
      <c r="H885" s="117"/>
      <c r="I885" s="292"/>
      <c r="J885" s="87"/>
      <c r="K885" s="294"/>
      <c r="L885" s="293"/>
      <c r="M885" s="40"/>
      <c r="N885" s="77"/>
      <c r="O885" s="295"/>
      <c r="P885" s="88"/>
      <c r="Q885" s="88"/>
      <c r="R885" s="104"/>
      <c r="S885" s="730"/>
      <c r="T885" s="88"/>
      <c r="U885" s="88"/>
      <c r="V885" s="88"/>
      <c r="W885" s="89"/>
      <c r="X885" s="87"/>
      <c r="Y885" s="77"/>
      <c r="Z885" s="90"/>
      <c r="AA885" s="96">
        <f t="shared" si="369"/>
        <v>873</v>
      </c>
      <c r="AB885" s="505">
        <f t="shared" si="383"/>
        <v>0</v>
      </c>
      <c r="AC885" s="500">
        <f t="shared" si="370"/>
        <v>0</v>
      </c>
      <c r="AD885" s="159">
        <f t="shared" si="366"/>
        <v>0</v>
      </c>
      <c r="AE885" s="8"/>
      <c r="AF885" s="870" t="str">
        <f t="shared" si="371"/>
        <v xml:space="preserve"> </v>
      </c>
      <c r="AG885" s="32">
        <f t="shared" si="372"/>
        <v>0</v>
      </c>
      <c r="AH885" s="32">
        <f t="shared" si="373"/>
        <v>0</v>
      </c>
      <c r="AR885" s="32">
        <f t="shared" si="374"/>
        <v>0</v>
      </c>
      <c r="AS885" s="32">
        <f t="shared" si="375"/>
        <v>0</v>
      </c>
      <c r="AT885" s="32">
        <f t="shared" si="376"/>
        <v>0</v>
      </c>
      <c r="AU885" s="32">
        <f t="shared" si="377"/>
        <v>0</v>
      </c>
      <c r="AX885" s="254">
        <f t="shared" si="378"/>
        <v>0</v>
      </c>
      <c r="AY885" s="254">
        <f t="shared" si="379"/>
        <v>0</v>
      </c>
      <c r="AZ885" s="32">
        <f t="shared" si="367"/>
        <v>0</v>
      </c>
      <c r="BB885" s="32">
        <f t="shared" si="384"/>
        <v>0</v>
      </c>
      <c r="BC885" s="341">
        <f t="shared" si="385"/>
        <v>0</v>
      </c>
      <c r="BD885" s="95">
        <f t="shared" si="380"/>
        <v>0</v>
      </c>
      <c r="BE885" s="95">
        <f t="shared" si="386"/>
        <v>0</v>
      </c>
      <c r="BF885" s="718">
        <f t="shared" si="368"/>
        <v>0</v>
      </c>
      <c r="BG885" s="79"/>
      <c r="BH885" s="9"/>
      <c r="BJ885" s="32">
        <f t="shared" si="387"/>
        <v>0</v>
      </c>
      <c r="BK885" s="32">
        <f t="shared" si="388"/>
        <v>1</v>
      </c>
      <c r="BL885" s="32">
        <f t="shared" si="389"/>
        <v>0</v>
      </c>
      <c r="BM885" s="32">
        <f t="shared" si="390"/>
        <v>0</v>
      </c>
      <c r="BN885" s="32">
        <f t="shared" si="391"/>
        <v>1</v>
      </c>
    </row>
    <row r="886" spans="1:66" x14ac:dyDescent="0.2">
      <c r="A886" s="323"/>
      <c r="B886" s="530"/>
      <c r="C886" s="247"/>
      <c r="D886" s="247" t="str">
        <f t="shared" si="381"/>
        <v/>
      </c>
      <c r="E886" s="320" t="str">
        <f t="shared" si="382"/>
        <v>&lt; Error</v>
      </c>
      <c r="F886" s="120">
        <f t="shared" si="364"/>
        <v>0</v>
      </c>
      <c r="G886" s="118">
        <f t="shared" si="365"/>
        <v>874</v>
      </c>
      <c r="H886" s="117"/>
      <c r="I886" s="292"/>
      <c r="J886" s="87"/>
      <c r="K886" s="294"/>
      <c r="L886" s="293"/>
      <c r="M886" s="40"/>
      <c r="N886" s="77"/>
      <c r="O886" s="295"/>
      <c r="P886" s="88"/>
      <c r="Q886" s="88"/>
      <c r="R886" s="104"/>
      <c r="S886" s="730"/>
      <c r="T886" s="88"/>
      <c r="U886" s="88"/>
      <c r="V886" s="88"/>
      <c r="W886" s="89"/>
      <c r="X886" s="87"/>
      <c r="Y886" s="77"/>
      <c r="Z886" s="90"/>
      <c r="AA886" s="96">
        <f t="shared" si="369"/>
        <v>874</v>
      </c>
      <c r="AB886" s="505">
        <f t="shared" si="383"/>
        <v>0</v>
      </c>
      <c r="AC886" s="500">
        <f t="shared" si="370"/>
        <v>0</v>
      </c>
      <c r="AD886" s="159">
        <f t="shared" si="366"/>
        <v>0</v>
      </c>
      <c r="AE886" s="8"/>
      <c r="AF886" s="870" t="str">
        <f t="shared" si="371"/>
        <v xml:space="preserve"> </v>
      </c>
      <c r="AG886" s="32">
        <f t="shared" si="372"/>
        <v>0</v>
      </c>
      <c r="AH886" s="32">
        <f t="shared" si="373"/>
        <v>0</v>
      </c>
      <c r="AR886" s="32">
        <f t="shared" si="374"/>
        <v>0</v>
      </c>
      <c r="AS886" s="32">
        <f t="shared" si="375"/>
        <v>0</v>
      </c>
      <c r="AT886" s="32">
        <f t="shared" si="376"/>
        <v>0</v>
      </c>
      <c r="AU886" s="32">
        <f t="shared" si="377"/>
        <v>0</v>
      </c>
      <c r="AX886" s="254">
        <f t="shared" si="378"/>
        <v>0</v>
      </c>
      <c r="AY886" s="254">
        <f t="shared" si="379"/>
        <v>0</v>
      </c>
      <c r="AZ886" s="32">
        <f t="shared" si="367"/>
        <v>0</v>
      </c>
      <c r="BB886" s="32">
        <f t="shared" si="384"/>
        <v>0</v>
      </c>
      <c r="BC886" s="341">
        <f t="shared" si="385"/>
        <v>0</v>
      </c>
      <c r="BD886" s="95">
        <f t="shared" si="380"/>
        <v>0</v>
      </c>
      <c r="BE886" s="95">
        <f t="shared" si="386"/>
        <v>0</v>
      </c>
      <c r="BF886" s="718">
        <f t="shared" si="368"/>
        <v>0</v>
      </c>
      <c r="BG886" s="79"/>
      <c r="BH886" s="9"/>
      <c r="BJ886" s="32">
        <f t="shared" si="387"/>
        <v>0</v>
      </c>
      <c r="BK886" s="32">
        <f t="shared" si="388"/>
        <v>1</v>
      </c>
      <c r="BL886" s="32">
        <f t="shared" si="389"/>
        <v>0</v>
      </c>
      <c r="BM886" s="32">
        <f t="shared" si="390"/>
        <v>0</v>
      </c>
      <c r="BN886" s="32">
        <f t="shared" si="391"/>
        <v>1</v>
      </c>
    </row>
    <row r="887" spans="1:66" x14ac:dyDescent="0.2">
      <c r="A887" s="323"/>
      <c r="B887" s="530"/>
      <c r="C887" s="247"/>
      <c r="D887" s="247" t="str">
        <f t="shared" si="381"/>
        <v/>
      </c>
      <c r="E887" s="320" t="str">
        <f t="shared" si="382"/>
        <v>&lt; Error</v>
      </c>
      <c r="F887" s="120">
        <f t="shared" si="364"/>
        <v>0</v>
      </c>
      <c r="G887" s="118">
        <f t="shared" si="365"/>
        <v>875</v>
      </c>
      <c r="H887" s="117"/>
      <c r="I887" s="292"/>
      <c r="J887" s="87"/>
      <c r="K887" s="294"/>
      <c r="L887" s="293"/>
      <c r="M887" s="40"/>
      <c r="N887" s="77"/>
      <c r="O887" s="295"/>
      <c r="P887" s="88"/>
      <c r="Q887" s="88"/>
      <c r="R887" s="104"/>
      <c r="S887" s="730"/>
      <c r="T887" s="88"/>
      <c r="U887" s="88"/>
      <c r="V887" s="88"/>
      <c r="W887" s="89"/>
      <c r="X887" s="87"/>
      <c r="Y887" s="77"/>
      <c r="Z887" s="90"/>
      <c r="AA887" s="96">
        <f t="shared" si="369"/>
        <v>875</v>
      </c>
      <c r="AB887" s="505">
        <f t="shared" si="383"/>
        <v>0</v>
      </c>
      <c r="AC887" s="500">
        <f t="shared" si="370"/>
        <v>0</v>
      </c>
      <c r="AD887" s="159">
        <f t="shared" si="366"/>
        <v>0</v>
      </c>
      <c r="AE887" s="8"/>
      <c r="AF887" s="870" t="str">
        <f t="shared" si="371"/>
        <v xml:space="preserve"> </v>
      </c>
      <c r="AG887" s="32">
        <f t="shared" si="372"/>
        <v>0</v>
      </c>
      <c r="AH887" s="32">
        <f t="shared" si="373"/>
        <v>0</v>
      </c>
      <c r="AR887" s="32">
        <f t="shared" si="374"/>
        <v>0</v>
      </c>
      <c r="AS887" s="32">
        <f t="shared" si="375"/>
        <v>0</v>
      </c>
      <c r="AT887" s="32">
        <f t="shared" si="376"/>
        <v>0</v>
      </c>
      <c r="AU887" s="32">
        <f t="shared" si="377"/>
        <v>0</v>
      </c>
      <c r="AX887" s="254">
        <f t="shared" si="378"/>
        <v>0</v>
      </c>
      <c r="AY887" s="254">
        <f t="shared" si="379"/>
        <v>0</v>
      </c>
      <c r="AZ887" s="32">
        <f t="shared" si="367"/>
        <v>0</v>
      </c>
      <c r="BB887" s="32">
        <f t="shared" si="384"/>
        <v>0</v>
      </c>
      <c r="BC887" s="341">
        <f t="shared" si="385"/>
        <v>0</v>
      </c>
      <c r="BD887" s="95">
        <f t="shared" si="380"/>
        <v>0</v>
      </c>
      <c r="BE887" s="95">
        <f t="shared" si="386"/>
        <v>0</v>
      </c>
      <c r="BF887" s="718">
        <f t="shared" si="368"/>
        <v>0</v>
      </c>
      <c r="BG887" s="79"/>
      <c r="BH887" s="9"/>
      <c r="BJ887" s="32">
        <f t="shared" si="387"/>
        <v>0</v>
      </c>
      <c r="BK887" s="32">
        <f t="shared" si="388"/>
        <v>1</v>
      </c>
      <c r="BL887" s="32">
        <f t="shared" si="389"/>
        <v>0</v>
      </c>
      <c r="BM887" s="32">
        <f t="shared" si="390"/>
        <v>0</v>
      </c>
      <c r="BN887" s="32">
        <f t="shared" si="391"/>
        <v>1</v>
      </c>
    </row>
    <row r="888" spans="1:66" x14ac:dyDescent="0.2">
      <c r="A888" s="323"/>
      <c r="B888" s="530"/>
      <c r="C888" s="247"/>
      <c r="D888" s="247" t="str">
        <f t="shared" si="381"/>
        <v/>
      </c>
      <c r="E888" s="320" t="str">
        <f t="shared" si="382"/>
        <v>&lt; Error</v>
      </c>
      <c r="F888" s="120">
        <f t="shared" si="364"/>
        <v>0</v>
      </c>
      <c r="G888" s="118">
        <f t="shared" si="365"/>
        <v>876</v>
      </c>
      <c r="H888" s="117"/>
      <c r="I888" s="292"/>
      <c r="J888" s="87"/>
      <c r="K888" s="294"/>
      <c r="L888" s="293"/>
      <c r="M888" s="40"/>
      <c r="N888" s="77"/>
      <c r="O888" s="295"/>
      <c r="P888" s="88"/>
      <c r="Q888" s="88"/>
      <c r="R888" s="104"/>
      <c r="S888" s="730"/>
      <c r="T888" s="88"/>
      <c r="U888" s="88"/>
      <c r="V888" s="88"/>
      <c r="W888" s="89"/>
      <c r="X888" s="87"/>
      <c r="Y888" s="77"/>
      <c r="Z888" s="90"/>
      <c r="AA888" s="96">
        <f t="shared" si="369"/>
        <v>876</v>
      </c>
      <c r="AB888" s="505">
        <f t="shared" si="383"/>
        <v>0</v>
      </c>
      <c r="AC888" s="500">
        <f t="shared" si="370"/>
        <v>0</v>
      </c>
      <c r="AD888" s="159">
        <f t="shared" si="366"/>
        <v>0</v>
      </c>
      <c r="AE888" s="8"/>
      <c r="AF888" s="870" t="str">
        <f t="shared" si="371"/>
        <v xml:space="preserve"> </v>
      </c>
      <c r="AG888" s="32">
        <f t="shared" si="372"/>
        <v>0</v>
      </c>
      <c r="AH888" s="32">
        <f t="shared" si="373"/>
        <v>0</v>
      </c>
      <c r="AR888" s="32">
        <f t="shared" si="374"/>
        <v>0</v>
      </c>
      <c r="AS888" s="32">
        <f t="shared" si="375"/>
        <v>0</v>
      </c>
      <c r="AT888" s="32">
        <f t="shared" si="376"/>
        <v>0</v>
      </c>
      <c r="AU888" s="32">
        <f t="shared" si="377"/>
        <v>0</v>
      </c>
      <c r="AX888" s="254">
        <f t="shared" si="378"/>
        <v>0</v>
      </c>
      <c r="AY888" s="254">
        <f t="shared" si="379"/>
        <v>0</v>
      </c>
      <c r="AZ888" s="32">
        <f t="shared" si="367"/>
        <v>0</v>
      </c>
      <c r="BB888" s="32">
        <f t="shared" si="384"/>
        <v>0</v>
      </c>
      <c r="BC888" s="341">
        <f t="shared" si="385"/>
        <v>0</v>
      </c>
      <c r="BD888" s="95">
        <f t="shared" si="380"/>
        <v>0</v>
      </c>
      <c r="BE888" s="95">
        <f t="shared" si="386"/>
        <v>0</v>
      </c>
      <c r="BF888" s="718">
        <f t="shared" si="368"/>
        <v>0</v>
      </c>
      <c r="BG888" s="79"/>
      <c r="BH888" s="9"/>
      <c r="BJ888" s="32">
        <f t="shared" si="387"/>
        <v>0</v>
      </c>
      <c r="BK888" s="32">
        <f t="shared" si="388"/>
        <v>1</v>
      </c>
      <c r="BL888" s="32">
        <f t="shared" si="389"/>
        <v>0</v>
      </c>
      <c r="BM888" s="32">
        <f t="shared" si="390"/>
        <v>0</v>
      </c>
      <c r="BN888" s="32">
        <f t="shared" si="391"/>
        <v>1</v>
      </c>
    </row>
    <row r="889" spans="1:66" x14ac:dyDescent="0.2">
      <c r="A889" s="323"/>
      <c r="B889" s="530"/>
      <c r="C889" s="247"/>
      <c r="D889" s="247" t="str">
        <f t="shared" si="381"/>
        <v/>
      </c>
      <c r="E889" s="320" t="str">
        <f t="shared" si="382"/>
        <v>&lt; Error</v>
      </c>
      <c r="F889" s="120">
        <f t="shared" si="364"/>
        <v>0</v>
      </c>
      <c r="G889" s="118">
        <f t="shared" si="365"/>
        <v>877</v>
      </c>
      <c r="H889" s="117"/>
      <c r="I889" s="292"/>
      <c r="J889" s="87"/>
      <c r="K889" s="294"/>
      <c r="L889" s="293"/>
      <c r="M889" s="40"/>
      <c r="N889" s="77"/>
      <c r="O889" s="295"/>
      <c r="P889" s="88"/>
      <c r="Q889" s="88"/>
      <c r="R889" s="104"/>
      <c r="S889" s="730"/>
      <c r="T889" s="88"/>
      <c r="U889" s="88"/>
      <c r="V889" s="88"/>
      <c r="W889" s="89"/>
      <c r="X889" s="87"/>
      <c r="Y889" s="77"/>
      <c r="Z889" s="90"/>
      <c r="AA889" s="96">
        <f t="shared" si="369"/>
        <v>877</v>
      </c>
      <c r="AB889" s="505">
        <f t="shared" si="383"/>
        <v>0</v>
      </c>
      <c r="AC889" s="500">
        <f t="shared" si="370"/>
        <v>0</v>
      </c>
      <c r="AD889" s="159">
        <f t="shared" si="366"/>
        <v>0</v>
      </c>
      <c r="AE889" s="8"/>
      <c r="AF889" s="870" t="str">
        <f t="shared" si="371"/>
        <v xml:space="preserve"> </v>
      </c>
      <c r="AG889" s="32">
        <f t="shared" si="372"/>
        <v>0</v>
      </c>
      <c r="AH889" s="32">
        <f t="shared" si="373"/>
        <v>0</v>
      </c>
      <c r="AR889" s="32">
        <f t="shared" si="374"/>
        <v>0</v>
      </c>
      <c r="AS889" s="32">
        <f t="shared" si="375"/>
        <v>0</v>
      </c>
      <c r="AT889" s="32">
        <f t="shared" si="376"/>
        <v>0</v>
      </c>
      <c r="AU889" s="32">
        <f t="shared" si="377"/>
        <v>0</v>
      </c>
      <c r="AX889" s="254">
        <f t="shared" si="378"/>
        <v>0</v>
      </c>
      <c r="AY889" s="254">
        <f t="shared" si="379"/>
        <v>0</v>
      </c>
      <c r="AZ889" s="32">
        <f t="shared" si="367"/>
        <v>0</v>
      </c>
      <c r="BB889" s="32">
        <f t="shared" si="384"/>
        <v>0</v>
      </c>
      <c r="BC889" s="341">
        <f t="shared" si="385"/>
        <v>0</v>
      </c>
      <c r="BD889" s="95">
        <f t="shared" si="380"/>
        <v>0</v>
      </c>
      <c r="BE889" s="95">
        <f t="shared" si="386"/>
        <v>0</v>
      </c>
      <c r="BF889" s="718">
        <f t="shared" si="368"/>
        <v>0</v>
      </c>
      <c r="BG889" s="79"/>
      <c r="BH889" s="9"/>
      <c r="BJ889" s="32">
        <f t="shared" si="387"/>
        <v>0</v>
      </c>
      <c r="BK889" s="32">
        <f t="shared" si="388"/>
        <v>1</v>
      </c>
      <c r="BL889" s="32">
        <f t="shared" si="389"/>
        <v>0</v>
      </c>
      <c r="BM889" s="32">
        <f t="shared" si="390"/>
        <v>0</v>
      </c>
      <c r="BN889" s="32">
        <f t="shared" si="391"/>
        <v>1</v>
      </c>
    </row>
    <row r="890" spans="1:66" x14ac:dyDescent="0.2">
      <c r="A890" s="323"/>
      <c r="B890" s="530"/>
      <c r="C890" s="247"/>
      <c r="D890" s="247" t="str">
        <f t="shared" si="381"/>
        <v/>
      </c>
      <c r="E890" s="320" t="str">
        <f t="shared" si="382"/>
        <v>&lt; Error</v>
      </c>
      <c r="F890" s="120">
        <f t="shared" si="364"/>
        <v>0</v>
      </c>
      <c r="G890" s="118">
        <f t="shared" si="365"/>
        <v>878</v>
      </c>
      <c r="H890" s="117"/>
      <c r="I890" s="292"/>
      <c r="J890" s="87"/>
      <c r="K890" s="294"/>
      <c r="L890" s="293"/>
      <c r="M890" s="40"/>
      <c r="N890" s="77"/>
      <c r="O890" s="295"/>
      <c r="P890" s="88"/>
      <c r="Q890" s="88"/>
      <c r="R890" s="104"/>
      <c r="S890" s="730"/>
      <c r="T890" s="88"/>
      <c r="U890" s="88"/>
      <c r="V890" s="88"/>
      <c r="W890" s="89"/>
      <c r="X890" s="87"/>
      <c r="Y890" s="77"/>
      <c r="Z890" s="90"/>
      <c r="AA890" s="96">
        <f t="shared" si="369"/>
        <v>878</v>
      </c>
      <c r="AB890" s="505">
        <f t="shared" si="383"/>
        <v>0</v>
      </c>
      <c r="AC890" s="500">
        <f t="shared" si="370"/>
        <v>0</v>
      </c>
      <c r="AD890" s="159">
        <f t="shared" si="366"/>
        <v>0</v>
      </c>
      <c r="AE890" s="8"/>
      <c r="AF890" s="870" t="str">
        <f t="shared" si="371"/>
        <v xml:space="preserve"> </v>
      </c>
      <c r="AG890" s="32">
        <f t="shared" si="372"/>
        <v>0</v>
      </c>
      <c r="AH890" s="32">
        <f t="shared" si="373"/>
        <v>0</v>
      </c>
      <c r="AR890" s="32">
        <f t="shared" si="374"/>
        <v>0</v>
      </c>
      <c r="AS890" s="32">
        <f t="shared" si="375"/>
        <v>0</v>
      </c>
      <c r="AT890" s="32">
        <f t="shared" si="376"/>
        <v>0</v>
      </c>
      <c r="AU890" s="32">
        <f t="shared" si="377"/>
        <v>0</v>
      </c>
      <c r="AX890" s="254">
        <f t="shared" si="378"/>
        <v>0</v>
      </c>
      <c r="AY890" s="254">
        <f t="shared" si="379"/>
        <v>0</v>
      </c>
      <c r="AZ890" s="32">
        <f t="shared" si="367"/>
        <v>0</v>
      </c>
      <c r="BB890" s="32">
        <f t="shared" si="384"/>
        <v>0</v>
      </c>
      <c r="BC890" s="341">
        <f t="shared" si="385"/>
        <v>0</v>
      </c>
      <c r="BD890" s="95">
        <f t="shared" si="380"/>
        <v>0</v>
      </c>
      <c r="BE890" s="95">
        <f t="shared" si="386"/>
        <v>0</v>
      </c>
      <c r="BF890" s="718">
        <f t="shared" si="368"/>
        <v>0</v>
      </c>
      <c r="BG890" s="79"/>
      <c r="BH890" s="9"/>
      <c r="BJ890" s="32">
        <f t="shared" si="387"/>
        <v>0</v>
      </c>
      <c r="BK890" s="32">
        <f t="shared" si="388"/>
        <v>1</v>
      </c>
      <c r="BL890" s="32">
        <f t="shared" si="389"/>
        <v>0</v>
      </c>
      <c r="BM890" s="32">
        <f t="shared" si="390"/>
        <v>0</v>
      </c>
      <c r="BN890" s="32">
        <f t="shared" si="391"/>
        <v>1</v>
      </c>
    </row>
    <row r="891" spans="1:66" x14ac:dyDescent="0.2">
      <c r="A891" s="323"/>
      <c r="B891" s="530"/>
      <c r="C891" s="247"/>
      <c r="D891" s="247" t="str">
        <f t="shared" si="381"/>
        <v/>
      </c>
      <c r="E891" s="320" t="str">
        <f t="shared" si="382"/>
        <v>&lt; Error</v>
      </c>
      <c r="F891" s="120">
        <f t="shared" si="364"/>
        <v>0</v>
      </c>
      <c r="G891" s="118">
        <f t="shared" si="365"/>
        <v>879</v>
      </c>
      <c r="H891" s="117"/>
      <c r="I891" s="292"/>
      <c r="J891" s="87"/>
      <c r="K891" s="294"/>
      <c r="L891" s="293"/>
      <c r="M891" s="40"/>
      <c r="N891" s="77"/>
      <c r="O891" s="295"/>
      <c r="P891" s="88"/>
      <c r="Q891" s="88"/>
      <c r="R891" s="104"/>
      <c r="S891" s="730"/>
      <c r="T891" s="88"/>
      <c r="U891" s="88"/>
      <c r="V891" s="88"/>
      <c r="W891" s="89"/>
      <c r="X891" s="87"/>
      <c r="Y891" s="77"/>
      <c r="Z891" s="90"/>
      <c r="AA891" s="96">
        <f t="shared" si="369"/>
        <v>879</v>
      </c>
      <c r="AB891" s="505">
        <f t="shared" si="383"/>
        <v>0</v>
      </c>
      <c r="AC891" s="500">
        <f t="shared" si="370"/>
        <v>0</v>
      </c>
      <c r="AD891" s="159">
        <f t="shared" si="366"/>
        <v>0</v>
      </c>
      <c r="AE891" s="8"/>
      <c r="AF891" s="870" t="str">
        <f t="shared" si="371"/>
        <v xml:space="preserve"> </v>
      </c>
      <c r="AG891" s="32">
        <f t="shared" si="372"/>
        <v>0</v>
      </c>
      <c r="AH891" s="32">
        <f t="shared" si="373"/>
        <v>0</v>
      </c>
      <c r="AR891" s="32">
        <f t="shared" si="374"/>
        <v>0</v>
      </c>
      <c r="AS891" s="32">
        <f t="shared" si="375"/>
        <v>0</v>
      </c>
      <c r="AT891" s="32">
        <f t="shared" si="376"/>
        <v>0</v>
      </c>
      <c r="AU891" s="32">
        <f t="shared" si="377"/>
        <v>0</v>
      </c>
      <c r="AX891" s="254">
        <f t="shared" si="378"/>
        <v>0</v>
      </c>
      <c r="AY891" s="254">
        <f t="shared" si="379"/>
        <v>0</v>
      </c>
      <c r="AZ891" s="32">
        <f t="shared" si="367"/>
        <v>0</v>
      </c>
      <c r="BB891" s="32">
        <f t="shared" si="384"/>
        <v>0</v>
      </c>
      <c r="BC891" s="341">
        <f t="shared" si="385"/>
        <v>0</v>
      </c>
      <c r="BD891" s="95">
        <f t="shared" si="380"/>
        <v>0</v>
      </c>
      <c r="BE891" s="95">
        <f t="shared" si="386"/>
        <v>0</v>
      </c>
      <c r="BF891" s="718">
        <f t="shared" si="368"/>
        <v>0</v>
      </c>
      <c r="BG891" s="79"/>
      <c r="BH891" s="9"/>
      <c r="BJ891" s="32">
        <f t="shared" si="387"/>
        <v>0</v>
      </c>
      <c r="BK891" s="32">
        <f t="shared" si="388"/>
        <v>1</v>
      </c>
      <c r="BL891" s="32">
        <f t="shared" si="389"/>
        <v>0</v>
      </c>
      <c r="BM891" s="32">
        <f t="shared" si="390"/>
        <v>0</v>
      </c>
      <c r="BN891" s="32">
        <f t="shared" si="391"/>
        <v>1</v>
      </c>
    </row>
    <row r="892" spans="1:66" x14ac:dyDescent="0.2">
      <c r="A892" s="323"/>
      <c r="B892" s="530"/>
      <c r="C892" s="247"/>
      <c r="D892" s="247" t="str">
        <f t="shared" si="381"/>
        <v/>
      </c>
      <c r="E892" s="320" t="str">
        <f t="shared" si="382"/>
        <v>&lt; Error</v>
      </c>
      <c r="F892" s="120">
        <f t="shared" si="364"/>
        <v>0</v>
      </c>
      <c r="G892" s="118">
        <f t="shared" si="365"/>
        <v>880</v>
      </c>
      <c r="H892" s="117"/>
      <c r="I892" s="292"/>
      <c r="J892" s="87"/>
      <c r="K892" s="294"/>
      <c r="L892" s="293"/>
      <c r="M892" s="40"/>
      <c r="N892" s="77"/>
      <c r="O892" s="295"/>
      <c r="P892" s="88"/>
      <c r="Q892" s="88"/>
      <c r="R892" s="104"/>
      <c r="S892" s="730"/>
      <c r="T892" s="88"/>
      <c r="U892" s="88"/>
      <c r="V892" s="88"/>
      <c r="W892" s="89"/>
      <c r="X892" s="87"/>
      <c r="Y892" s="77"/>
      <c r="Z892" s="90"/>
      <c r="AA892" s="96">
        <f t="shared" si="369"/>
        <v>880</v>
      </c>
      <c r="AB892" s="505">
        <f t="shared" si="383"/>
        <v>0</v>
      </c>
      <c r="AC892" s="500">
        <f t="shared" si="370"/>
        <v>0</v>
      </c>
      <c r="AD892" s="159">
        <f t="shared" si="366"/>
        <v>0</v>
      </c>
      <c r="AE892" s="8"/>
      <c r="AF892" s="870" t="str">
        <f t="shared" si="371"/>
        <v xml:space="preserve"> </v>
      </c>
      <c r="AG892" s="32">
        <f t="shared" si="372"/>
        <v>0</v>
      </c>
      <c r="AH892" s="32">
        <f t="shared" si="373"/>
        <v>0</v>
      </c>
      <c r="AR892" s="32">
        <f t="shared" si="374"/>
        <v>0</v>
      </c>
      <c r="AS892" s="32">
        <f t="shared" si="375"/>
        <v>0</v>
      </c>
      <c r="AT892" s="32">
        <f t="shared" si="376"/>
        <v>0</v>
      </c>
      <c r="AU892" s="32">
        <f t="shared" si="377"/>
        <v>0</v>
      </c>
      <c r="AX892" s="254">
        <f t="shared" si="378"/>
        <v>0</v>
      </c>
      <c r="AY892" s="254">
        <f t="shared" si="379"/>
        <v>0</v>
      </c>
      <c r="AZ892" s="32">
        <f t="shared" si="367"/>
        <v>0</v>
      </c>
      <c r="BB892" s="32">
        <f t="shared" si="384"/>
        <v>0</v>
      </c>
      <c r="BC892" s="341">
        <f t="shared" si="385"/>
        <v>0</v>
      </c>
      <c r="BD892" s="95">
        <f t="shared" si="380"/>
        <v>0</v>
      </c>
      <c r="BE892" s="95">
        <f t="shared" si="386"/>
        <v>0</v>
      </c>
      <c r="BF892" s="718">
        <f t="shared" si="368"/>
        <v>0</v>
      </c>
      <c r="BG892" s="79"/>
      <c r="BH892" s="9"/>
      <c r="BJ892" s="32">
        <f t="shared" si="387"/>
        <v>0</v>
      </c>
      <c r="BK892" s="32">
        <f t="shared" si="388"/>
        <v>1</v>
      </c>
      <c r="BL892" s="32">
        <f t="shared" si="389"/>
        <v>0</v>
      </c>
      <c r="BM892" s="32">
        <f t="shared" si="390"/>
        <v>0</v>
      </c>
      <c r="BN892" s="32">
        <f t="shared" si="391"/>
        <v>1</v>
      </c>
    </row>
    <row r="893" spans="1:66" x14ac:dyDescent="0.2">
      <c r="A893" s="323"/>
      <c r="B893" s="530"/>
      <c r="C893" s="247"/>
      <c r="D893" s="247" t="str">
        <f t="shared" si="381"/>
        <v/>
      </c>
      <c r="E893" s="320" t="str">
        <f t="shared" si="382"/>
        <v>&lt; Error</v>
      </c>
      <c r="F893" s="120">
        <f t="shared" si="364"/>
        <v>0</v>
      </c>
      <c r="G893" s="118">
        <f t="shared" si="365"/>
        <v>881</v>
      </c>
      <c r="H893" s="117"/>
      <c r="I893" s="292"/>
      <c r="J893" s="87"/>
      <c r="K893" s="294"/>
      <c r="L893" s="293"/>
      <c r="M893" s="40"/>
      <c r="N893" s="77"/>
      <c r="O893" s="295"/>
      <c r="P893" s="88"/>
      <c r="Q893" s="88"/>
      <c r="R893" s="104"/>
      <c r="S893" s="730"/>
      <c r="T893" s="88"/>
      <c r="U893" s="88"/>
      <c r="V893" s="88"/>
      <c r="W893" s="89"/>
      <c r="X893" s="87"/>
      <c r="Y893" s="77"/>
      <c r="Z893" s="90"/>
      <c r="AA893" s="96">
        <f t="shared" si="369"/>
        <v>881</v>
      </c>
      <c r="AB893" s="505">
        <f t="shared" si="383"/>
        <v>0</v>
      </c>
      <c r="AC893" s="500">
        <f t="shared" si="370"/>
        <v>0</v>
      </c>
      <c r="AD893" s="159">
        <f t="shared" si="366"/>
        <v>0</v>
      </c>
      <c r="AE893" s="8"/>
      <c r="AF893" s="870" t="str">
        <f t="shared" si="371"/>
        <v xml:space="preserve"> </v>
      </c>
      <c r="AG893" s="32">
        <f t="shared" si="372"/>
        <v>0</v>
      </c>
      <c r="AH893" s="32">
        <f t="shared" si="373"/>
        <v>0</v>
      </c>
      <c r="AR893" s="32">
        <f t="shared" si="374"/>
        <v>0</v>
      </c>
      <c r="AS893" s="32">
        <f t="shared" si="375"/>
        <v>0</v>
      </c>
      <c r="AT893" s="32">
        <f t="shared" si="376"/>
        <v>0</v>
      </c>
      <c r="AU893" s="32">
        <f t="shared" si="377"/>
        <v>0</v>
      </c>
      <c r="AX893" s="254">
        <f t="shared" si="378"/>
        <v>0</v>
      </c>
      <c r="AY893" s="254">
        <f t="shared" si="379"/>
        <v>0</v>
      </c>
      <c r="AZ893" s="32">
        <f t="shared" si="367"/>
        <v>0</v>
      </c>
      <c r="BB893" s="32">
        <f t="shared" si="384"/>
        <v>0</v>
      </c>
      <c r="BC893" s="341">
        <f t="shared" si="385"/>
        <v>0</v>
      </c>
      <c r="BD893" s="95">
        <f t="shared" si="380"/>
        <v>0</v>
      </c>
      <c r="BE893" s="95">
        <f t="shared" si="386"/>
        <v>0</v>
      </c>
      <c r="BF893" s="718">
        <f t="shared" si="368"/>
        <v>0</v>
      </c>
      <c r="BG893" s="79"/>
      <c r="BH893" s="9"/>
      <c r="BJ893" s="32">
        <f t="shared" si="387"/>
        <v>0</v>
      </c>
      <c r="BK893" s="32">
        <f t="shared" si="388"/>
        <v>1</v>
      </c>
      <c r="BL893" s="32">
        <f t="shared" si="389"/>
        <v>0</v>
      </c>
      <c r="BM893" s="32">
        <f t="shared" si="390"/>
        <v>0</v>
      </c>
      <c r="BN893" s="32">
        <f t="shared" si="391"/>
        <v>1</v>
      </c>
    </row>
    <row r="894" spans="1:66" x14ac:dyDescent="0.2">
      <c r="A894" s="323"/>
      <c r="B894" s="530"/>
      <c r="C894" s="247"/>
      <c r="D894" s="247" t="str">
        <f t="shared" si="381"/>
        <v/>
      </c>
      <c r="E894" s="320" t="str">
        <f t="shared" si="382"/>
        <v>&lt; Error</v>
      </c>
      <c r="F894" s="120">
        <f t="shared" si="364"/>
        <v>0</v>
      </c>
      <c r="G894" s="118">
        <f t="shared" si="365"/>
        <v>882</v>
      </c>
      <c r="H894" s="117"/>
      <c r="I894" s="292"/>
      <c r="J894" s="87"/>
      <c r="K894" s="294"/>
      <c r="L894" s="293"/>
      <c r="M894" s="40"/>
      <c r="N894" s="77"/>
      <c r="O894" s="295"/>
      <c r="P894" s="88"/>
      <c r="Q894" s="88"/>
      <c r="R894" s="104"/>
      <c r="S894" s="730"/>
      <c r="T894" s="88"/>
      <c r="U894" s="88"/>
      <c r="V894" s="88"/>
      <c r="W894" s="89"/>
      <c r="X894" s="87"/>
      <c r="Y894" s="77"/>
      <c r="Z894" s="90"/>
      <c r="AA894" s="96">
        <f t="shared" si="369"/>
        <v>882</v>
      </c>
      <c r="AB894" s="505">
        <f t="shared" si="383"/>
        <v>0</v>
      </c>
      <c r="AC894" s="500">
        <f t="shared" si="370"/>
        <v>0</v>
      </c>
      <c r="AD894" s="159">
        <f t="shared" si="366"/>
        <v>0</v>
      </c>
      <c r="AE894" s="8"/>
      <c r="AF894" s="870" t="str">
        <f t="shared" si="371"/>
        <v xml:space="preserve"> </v>
      </c>
      <c r="AG894" s="32">
        <f t="shared" si="372"/>
        <v>0</v>
      </c>
      <c r="AH894" s="32">
        <f t="shared" si="373"/>
        <v>0</v>
      </c>
      <c r="AR894" s="32">
        <f t="shared" si="374"/>
        <v>0</v>
      </c>
      <c r="AS894" s="32">
        <f t="shared" si="375"/>
        <v>0</v>
      </c>
      <c r="AT894" s="32">
        <f t="shared" si="376"/>
        <v>0</v>
      </c>
      <c r="AU894" s="32">
        <f t="shared" si="377"/>
        <v>0</v>
      </c>
      <c r="AX894" s="254">
        <f t="shared" si="378"/>
        <v>0</v>
      </c>
      <c r="AY894" s="254">
        <f t="shared" si="379"/>
        <v>0</v>
      </c>
      <c r="AZ894" s="32">
        <f t="shared" si="367"/>
        <v>0</v>
      </c>
      <c r="BB894" s="32">
        <f t="shared" si="384"/>
        <v>0</v>
      </c>
      <c r="BC894" s="341">
        <f t="shared" si="385"/>
        <v>0</v>
      </c>
      <c r="BD894" s="95">
        <f t="shared" si="380"/>
        <v>0</v>
      </c>
      <c r="BE894" s="95">
        <f t="shared" si="386"/>
        <v>0</v>
      </c>
      <c r="BF894" s="718">
        <f t="shared" si="368"/>
        <v>0</v>
      </c>
      <c r="BG894" s="79"/>
      <c r="BH894" s="9"/>
      <c r="BJ894" s="32">
        <f t="shared" si="387"/>
        <v>0</v>
      </c>
      <c r="BK894" s="32">
        <f t="shared" si="388"/>
        <v>1</v>
      </c>
      <c r="BL894" s="32">
        <f t="shared" si="389"/>
        <v>0</v>
      </c>
      <c r="BM894" s="32">
        <f t="shared" si="390"/>
        <v>0</v>
      </c>
      <c r="BN894" s="32">
        <f t="shared" si="391"/>
        <v>1</v>
      </c>
    </row>
    <row r="895" spans="1:66" x14ac:dyDescent="0.2">
      <c r="A895" s="323"/>
      <c r="B895" s="530"/>
      <c r="C895" s="247"/>
      <c r="D895" s="247" t="str">
        <f t="shared" si="381"/>
        <v/>
      </c>
      <c r="E895" s="320" t="str">
        <f t="shared" si="382"/>
        <v>&lt; Error</v>
      </c>
      <c r="F895" s="120">
        <f t="shared" si="364"/>
        <v>0</v>
      </c>
      <c r="G895" s="118">
        <f t="shared" si="365"/>
        <v>883</v>
      </c>
      <c r="H895" s="117"/>
      <c r="I895" s="292"/>
      <c r="J895" s="87"/>
      <c r="K895" s="294"/>
      <c r="L895" s="293"/>
      <c r="M895" s="40"/>
      <c r="N895" s="77"/>
      <c r="O895" s="295"/>
      <c r="P895" s="88"/>
      <c r="Q895" s="88"/>
      <c r="R895" s="104"/>
      <c r="S895" s="730"/>
      <c r="T895" s="88"/>
      <c r="U895" s="88"/>
      <c r="V895" s="88"/>
      <c r="W895" s="89"/>
      <c r="X895" s="87"/>
      <c r="Y895" s="77"/>
      <c r="Z895" s="90"/>
      <c r="AA895" s="96">
        <f t="shared" si="369"/>
        <v>883</v>
      </c>
      <c r="AB895" s="505">
        <f t="shared" si="383"/>
        <v>0</v>
      </c>
      <c r="AC895" s="500">
        <f t="shared" si="370"/>
        <v>0</v>
      </c>
      <c r="AD895" s="159">
        <f t="shared" si="366"/>
        <v>0</v>
      </c>
      <c r="AE895" s="8"/>
      <c r="AF895" s="870" t="str">
        <f t="shared" si="371"/>
        <v xml:space="preserve"> </v>
      </c>
      <c r="AG895" s="32">
        <f t="shared" si="372"/>
        <v>0</v>
      </c>
      <c r="AH895" s="32">
        <f t="shared" si="373"/>
        <v>0</v>
      </c>
      <c r="AR895" s="32">
        <f t="shared" si="374"/>
        <v>0</v>
      </c>
      <c r="AS895" s="32">
        <f t="shared" si="375"/>
        <v>0</v>
      </c>
      <c r="AT895" s="32">
        <f t="shared" si="376"/>
        <v>0</v>
      </c>
      <c r="AU895" s="32">
        <f t="shared" si="377"/>
        <v>0</v>
      </c>
      <c r="AX895" s="254">
        <f t="shared" si="378"/>
        <v>0</v>
      </c>
      <c r="AY895" s="254">
        <f t="shared" si="379"/>
        <v>0</v>
      </c>
      <c r="AZ895" s="32">
        <f t="shared" si="367"/>
        <v>0</v>
      </c>
      <c r="BB895" s="32">
        <f t="shared" si="384"/>
        <v>0</v>
      </c>
      <c r="BC895" s="341">
        <f t="shared" si="385"/>
        <v>0</v>
      </c>
      <c r="BD895" s="95">
        <f t="shared" si="380"/>
        <v>0</v>
      </c>
      <c r="BE895" s="95">
        <f t="shared" si="386"/>
        <v>0</v>
      </c>
      <c r="BF895" s="718">
        <f t="shared" si="368"/>
        <v>0</v>
      </c>
      <c r="BG895" s="79"/>
      <c r="BH895" s="9"/>
      <c r="BJ895" s="32">
        <f t="shared" si="387"/>
        <v>0</v>
      </c>
      <c r="BK895" s="32">
        <f t="shared" si="388"/>
        <v>1</v>
      </c>
      <c r="BL895" s="32">
        <f t="shared" si="389"/>
        <v>0</v>
      </c>
      <c r="BM895" s="32">
        <f t="shared" si="390"/>
        <v>0</v>
      </c>
      <c r="BN895" s="32">
        <f t="shared" si="391"/>
        <v>1</v>
      </c>
    </row>
    <row r="896" spans="1:66" x14ac:dyDescent="0.2">
      <c r="A896" s="323"/>
      <c r="B896" s="530"/>
      <c r="C896" s="247"/>
      <c r="D896" s="247" t="str">
        <f t="shared" si="381"/>
        <v/>
      </c>
      <c r="E896" s="320" t="str">
        <f t="shared" si="382"/>
        <v>&lt; Error</v>
      </c>
      <c r="F896" s="120">
        <f t="shared" si="364"/>
        <v>0</v>
      </c>
      <c r="G896" s="118">
        <f t="shared" si="365"/>
        <v>884</v>
      </c>
      <c r="H896" s="117"/>
      <c r="I896" s="292"/>
      <c r="J896" s="87"/>
      <c r="K896" s="294"/>
      <c r="L896" s="293"/>
      <c r="M896" s="40"/>
      <c r="N896" s="77"/>
      <c r="O896" s="295"/>
      <c r="P896" s="88"/>
      <c r="Q896" s="88"/>
      <c r="R896" s="104"/>
      <c r="S896" s="730"/>
      <c r="T896" s="88"/>
      <c r="U896" s="88"/>
      <c r="V896" s="88"/>
      <c r="W896" s="89"/>
      <c r="X896" s="87"/>
      <c r="Y896" s="77"/>
      <c r="Z896" s="90"/>
      <c r="AA896" s="96">
        <f t="shared" si="369"/>
        <v>884</v>
      </c>
      <c r="AB896" s="505">
        <f t="shared" si="383"/>
        <v>0</v>
      </c>
      <c r="AC896" s="500">
        <f t="shared" si="370"/>
        <v>0</v>
      </c>
      <c r="AD896" s="159">
        <f t="shared" si="366"/>
        <v>0</v>
      </c>
      <c r="AE896" s="8"/>
      <c r="AF896" s="870" t="str">
        <f t="shared" si="371"/>
        <v xml:space="preserve"> </v>
      </c>
      <c r="AG896" s="32">
        <f t="shared" si="372"/>
        <v>0</v>
      </c>
      <c r="AH896" s="32">
        <f t="shared" si="373"/>
        <v>0</v>
      </c>
      <c r="AR896" s="32">
        <f t="shared" si="374"/>
        <v>0</v>
      </c>
      <c r="AS896" s="32">
        <f t="shared" si="375"/>
        <v>0</v>
      </c>
      <c r="AT896" s="32">
        <f t="shared" si="376"/>
        <v>0</v>
      </c>
      <c r="AU896" s="32">
        <f t="shared" si="377"/>
        <v>0</v>
      </c>
      <c r="AX896" s="254">
        <f t="shared" si="378"/>
        <v>0</v>
      </c>
      <c r="AY896" s="254">
        <f t="shared" si="379"/>
        <v>0</v>
      </c>
      <c r="AZ896" s="32">
        <f t="shared" si="367"/>
        <v>0</v>
      </c>
      <c r="BB896" s="32">
        <f t="shared" si="384"/>
        <v>0</v>
      </c>
      <c r="BC896" s="341">
        <f t="shared" si="385"/>
        <v>0</v>
      </c>
      <c r="BD896" s="95">
        <f t="shared" si="380"/>
        <v>0</v>
      </c>
      <c r="BE896" s="95">
        <f t="shared" si="386"/>
        <v>0</v>
      </c>
      <c r="BF896" s="718">
        <f t="shared" si="368"/>
        <v>0</v>
      </c>
      <c r="BG896" s="79"/>
      <c r="BH896" s="9"/>
      <c r="BJ896" s="32">
        <f t="shared" si="387"/>
        <v>0</v>
      </c>
      <c r="BK896" s="32">
        <f t="shared" si="388"/>
        <v>1</v>
      </c>
      <c r="BL896" s="32">
        <f t="shared" si="389"/>
        <v>0</v>
      </c>
      <c r="BM896" s="32">
        <f t="shared" si="390"/>
        <v>0</v>
      </c>
      <c r="BN896" s="32">
        <f t="shared" si="391"/>
        <v>1</v>
      </c>
    </row>
    <row r="897" spans="1:66" x14ac:dyDescent="0.2">
      <c r="A897" s="323"/>
      <c r="B897" s="530"/>
      <c r="C897" s="247"/>
      <c r="D897" s="247" t="str">
        <f t="shared" si="381"/>
        <v/>
      </c>
      <c r="E897" s="320" t="str">
        <f t="shared" si="382"/>
        <v>&lt; Error</v>
      </c>
      <c r="F897" s="120">
        <f t="shared" si="364"/>
        <v>0</v>
      </c>
      <c r="G897" s="118">
        <f t="shared" si="365"/>
        <v>885</v>
      </c>
      <c r="H897" s="117"/>
      <c r="I897" s="292"/>
      <c r="J897" s="87"/>
      <c r="K897" s="294"/>
      <c r="L897" s="293"/>
      <c r="M897" s="40"/>
      <c r="N897" s="77"/>
      <c r="O897" s="295"/>
      <c r="P897" s="88"/>
      <c r="Q897" s="88"/>
      <c r="R897" s="104"/>
      <c r="S897" s="730"/>
      <c r="T897" s="88"/>
      <c r="U897" s="88"/>
      <c r="V897" s="88"/>
      <c r="W897" s="89"/>
      <c r="X897" s="87"/>
      <c r="Y897" s="77"/>
      <c r="Z897" s="90"/>
      <c r="AA897" s="96">
        <f t="shared" si="369"/>
        <v>885</v>
      </c>
      <c r="AB897" s="505">
        <f t="shared" si="383"/>
        <v>0</v>
      </c>
      <c r="AC897" s="500">
        <f t="shared" si="370"/>
        <v>0</v>
      </c>
      <c r="AD897" s="159">
        <f t="shared" si="366"/>
        <v>0</v>
      </c>
      <c r="AE897" s="8"/>
      <c r="AF897" s="870" t="str">
        <f t="shared" si="371"/>
        <v xml:space="preserve"> </v>
      </c>
      <c r="AG897" s="32">
        <f t="shared" si="372"/>
        <v>0</v>
      </c>
      <c r="AH897" s="32">
        <f t="shared" si="373"/>
        <v>0</v>
      </c>
      <c r="AR897" s="32">
        <f t="shared" si="374"/>
        <v>0</v>
      </c>
      <c r="AS897" s="32">
        <f t="shared" si="375"/>
        <v>0</v>
      </c>
      <c r="AT897" s="32">
        <f t="shared" si="376"/>
        <v>0</v>
      </c>
      <c r="AU897" s="32">
        <f t="shared" si="377"/>
        <v>0</v>
      </c>
      <c r="AX897" s="254">
        <f t="shared" si="378"/>
        <v>0</v>
      </c>
      <c r="AY897" s="254">
        <f t="shared" si="379"/>
        <v>0</v>
      </c>
      <c r="AZ897" s="32">
        <f t="shared" si="367"/>
        <v>0</v>
      </c>
      <c r="BB897" s="32">
        <f t="shared" si="384"/>
        <v>0</v>
      </c>
      <c r="BC897" s="341">
        <f t="shared" si="385"/>
        <v>0</v>
      </c>
      <c r="BD897" s="95">
        <f t="shared" si="380"/>
        <v>0</v>
      </c>
      <c r="BE897" s="95">
        <f t="shared" si="386"/>
        <v>0</v>
      </c>
      <c r="BF897" s="718">
        <f t="shared" si="368"/>
        <v>0</v>
      </c>
      <c r="BG897" s="79"/>
      <c r="BH897" s="9"/>
      <c r="BJ897" s="32">
        <f t="shared" si="387"/>
        <v>0</v>
      </c>
      <c r="BK897" s="32">
        <f t="shared" si="388"/>
        <v>1</v>
      </c>
      <c r="BL897" s="32">
        <f t="shared" si="389"/>
        <v>0</v>
      </c>
      <c r="BM897" s="32">
        <f t="shared" si="390"/>
        <v>0</v>
      </c>
      <c r="BN897" s="32">
        <f t="shared" si="391"/>
        <v>1</v>
      </c>
    </row>
    <row r="898" spans="1:66" x14ac:dyDescent="0.2">
      <c r="A898" s="323"/>
      <c r="B898" s="530"/>
      <c r="C898" s="247"/>
      <c r="D898" s="247" t="str">
        <f t="shared" si="381"/>
        <v/>
      </c>
      <c r="E898" s="320" t="str">
        <f t="shared" si="382"/>
        <v>&lt; Error</v>
      </c>
      <c r="F898" s="120">
        <f t="shared" si="364"/>
        <v>0</v>
      </c>
      <c r="G898" s="118">
        <f t="shared" si="365"/>
        <v>886</v>
      </c>
      <c r="H898" s="117"/>
      <c r="I898" s="292"/>
      <c r="J898" s="87"/>
      <c r="K898" s="294"/>
      <c r="L898" s="293"/>
      <c r="M898" s="40"/>
      <c r="N898" s="77"/>
      <c r="O898" s="295"/>
      <c r="P898" s="88"/>
      <c r="Q898" s="88"/>
      <c r="R898" s="104"/>
      <c r="S898" s="730"/>
      <c r="T898" s="88"/>
      <c r="U898" s="88"/>
      <c r="V898" s="88"/>
      <c r="W898" s="89"/>
      <c r="X898" s="87"/>
      <c r="Y898" s="77"/>
      <c r="Z898" s="90"/>
      <c r="AA898" s="96">
        <f t="shared" si="369"/>
        <v>886</v>
      </c>
      <c r="AB898" s="505">
        <f t="shared" si="383"/>
        <v>0</v>
      </c>
      <c r="AC898" s="500">
        <f t="shared" si="370"/>
        <v>0</v>
      </c>
      <c r="AD898" s="159">
        <f t="shared" si="366"/>
        <v>0</v>
      </c>
      <c r="AE898" s="8"/>
      <c r="AF898" s="870" t="str">
        <f t="shared" si="371"/>
        <v xml:space="preserve"> </v>
      </c>
      <c r="AG898" s="32">
        <f t="shared" si="372"/>
        <v>0</v>
      </c>
      <c r="AH898" s="32">
        <f t="shared" si="373"/>
        <v>0</v>
      </c>
      <c r="AR898" s="32">
        <f t="shared" si="374"/>
        <v>0</v>
      </c>
      <c r="AS898" s="32">
        <f t="shared" si="375"/>
        <v>0</v>
      </c>
      <c r="AT898" s="32">
        <f t="shared" si="376"/>
        <v>0</v>
      </c>
      <c r="AU898" s="32">
        <f t="shared" si="377"/>
        <v>0</v>
      </c>
      <c r="AX898" s="254">
        <f t="shared" si="378"/>
        <v>0</v>
      </c>
      <c r="AY898" s="254">
        <f t="shared" si="379"/>
        <v>0</v>
      </c>
      <c r="AZ898" s="32">
        <f t="shared" si="367"/>
        <v>0</v>
      </c>
      <c r="BB898" s="32">
        <f t="shared" si="384"/>
        <v>0</v>
      </c>
      <c r="BC898" s="341">
        <f t="shared" si="385"/>
        <v>0</v>
      </c>
      <c r="BD898" s="95">
        <f t="shared" si="380"/>
        <v>0</v>
      </c>
      <c r="BE898" s="95">
        <f t="shared" si="386"/>
        <v>0</v>
      </c>
      <c r="BF898" s="718">
        <f t="shared" si="368"/>
        <v>0</v>
      </c>
      <c r="BG898" s="79"/>
      <c r="BH898" s="9"/>
      <c r="BJ898" s="32">
        <f t="shared" si="387"/>
        <v>0</v>
      </c>
      <c r="BK898" s="32">
        <f t="shared" si="388"/>
        <v>1</v>
      </c>
      <c r="BL898" s="32">
        <f t="shared" si="389"/>
        <v>0</v>
      </c>
      <c r="BM898" s="32">
        <f t="shared" si="390"/>
        <v>0</v>
      </c>
      <c r="BN898" s="32">
        <f t="shared" si="391"/>
        <v>1</v>
      </c>
    </row>
    <row r="899" spans="1:66" x14ac:dyDescent="0.2">
      <c r="A899" s="323"/>
      <c r="B899" s="530"/>
      <c r="C899" s="247"/>
      <c r="D899" s="247" t="str">
        <f t="shared" si="381"/>
        <v/>
      </c>
      <c r="E899" s="320" t="str">
        <f t="shared" si="382"/>
        <v>&lt; Error</v>
      </c>
      <c r="F899" s="120">
        <f t="shared" si="364"/>
        <v>0</v>
      </c>
      <c r="G899" s="118">
        <f t="shared" si="365"/>
        <v>887</v>
      </c>
      <c r="H899" s="117"/>
      <c r="I899" s="292"/>
      <c r="J899" s="87"/>
      <c r="K899" s="294"/>
      <c r="L899" s="293"/>
      <c r="M899" s="40"/>
      <c r="N899" s="77"/>
      <c r="O899" s="295"/>
      <c r="P899" s="88"/>
      <c r="Q899" s="88"/>
      <c r="R899" s="104"/>
      <c r="S899" s="730"/>
      <c r="T899" s="88"/>
      <c r="U899" s="88"/>
      <c r="V899" s="88"/>
      <c r="W899" s="89"/>
      <c r="X899" s="87"/>
      <c r="Y899" s="77"/>
      <c r="Z899" s="90"/>
      <c r="AA899" s="96">
        <f t="shared" si="369"/>
        <v>887</v>
      </c>
      <c r="AB899" s="505">
        <f t="shared" si="383"/>
        <v>0</v>
      </c>
      <c r="AC899" s="500">
        <f t="shared" si="370"/>
        <v>0</v>
      </c>
      <c r="AD899" s="159">
        <f t="shared" si="366"/>
        <v>0</v>
      </c>
      <c r="AE899" s="8"/>
      <c r="AF899" s="870" t="str">
        <f t="shared" si="371"/>
        <v xml:space="preserve"> </v>
      </c>
      <c r="AG899" s="32">
        <f t="shared" si="372"/>
        <v>0</v>
      </c>
      <c r="AH899" s="32">
        <f t="shared" si="373"/>
        <v>0</v>
      </c>
      <c r="AR899" s="32">
        <f t="shared" si="374"/>
        <v>0</v>
      </c>
      <c r="AS899" s="32">
        <f t="shared" si="375"/>
        <v>0</v>
      </c>
      <c r="AT899" s="32">
        <f t="shared" si="376"/>
        <v>0</v>
      </c>
      <c r="AU899" s="32">
        <f t="shared" si="377"/>
        <v>0</v>
      </c>
      <c r="AX899" s="254">
        <f t="shared" si="378"/>
        <v>0</v>
      </c>
      <c r="AY899" s="254">
        <f t="shared" si="379"/>
        <v>0</v>
      </c>
      <c r="AZ899" s="32">
        <f t="shared" si="367"/>
        <v>0</v>
      </c>
      <c r="BB899" s="32">
        <f t="shared" si="384"/>
        <v>0</v>
      </c>
      <c r="BC899" s="341">
        <f t="shared" si="385"/>
        <v>0</v>
      </c>
      <c r="BD899" s="95">
        <f t="shared" si="380"/>
        <v>0</v>
      </c>
      <c r="BE899" s="95">
        <f t="shared" si="386"/>
        <v>0</v>
      </c>
      <c r="BF899" s="718">
        <f t="shared" si="368"/>
        <v>0</v>
      </c>
      <c r="BG899" s="79"/>
      <c r="BH899" s="9"/>
      <c r="BJ899" s="32">
        <f t="shared" si="387"/>
        <v>0</v>
      </c>
      <c r="BK899" s="32">
        <f t="shared" si="388"/>
        <v>1</v>
      </c>
      <c r="BL899" s="32">
        <f t="shared" si="389"/>
        <v>0</v>
      </c>
      <c r="BM899" s="32">
        <f t="shared" si="390"/>
        <v>0</v>
      </c>
      <c r="BN899" s="32">
        <f t="shared" si="391"/>
        <v>1</v>
      </c>
    </row>
    <row r="900" spans="1:66" x14ac:dyDescent="0.2">
      <c r="A900" s="323"/>
      <c r="B900" s="530"/>
      <c r="C900" s="247"/>
      <c r="D900" s="247" t="str">
        <f t="shared" si="381"/>
        <v/>
      </c>
      <c r="E900" s="320" t="str">
        <f t="shared" si="382"/>
        <v>&lt; Error</v>
      </c>
      <c r="F900" s="120">
        <f t="shared" si="364"/>
        <v>0</v>
      </c>
      <c r="G900" s="118">
        <f t="shared" si="365"/>
        <v>888</v>
      </c>
      <c r="H900" s="117"/>
      <c r="I900" s="292"/>
      <c r="J900" s="87"/>
      <c r="K900" s="294"/>
      <c r="L900" s="293"/>
      <c r="M900" s="40"/>
      <c r="N900" s="77"/>
      <c r="O900" s="295"/>
      <c r="P900" s="88"/>
      <c r="Q900" s="88"/>
      <c r="R900" s="104"/>
      <c r="S900" s="730"/>
      <c r="T900" s="88"/>
      <c r="U900" s="88"/>
      <c r="V900" s="88"/>
      <c r="W900" s="89"/>
      <c r="X900" s="87"/>
      <c r="Y900" s="77"/>
      <c r="Z900" s="90"/>
      <c r="AA900" s="96">
        <f t="shared" si="369"/>
        <v>888</v>
      </c>
      <c r="AB900" s="505">
        <f t="shared" si="383"/>
        <v>0</v>
      </c>
      <c r="AC900" s="500">
        <f t="shared" si="370"/>
        <v>0</v>
      </c>
      <c r="AD900" s="159">
        <f t="shared" si="366"/>
        <v>0</v>
      </c>
      <c r="AE900" s="8"/>
      <c r="AF900" s="870" t="str">
        <f t="shared" si="371"/>
        <v xml:space="preserve"> </v>
      </c>
      <c r="AG900" s="32">
        <f t="shared" si="372"/>
        <v>0</v>
      </c>
      <c r="AH900" s="32">
        <f t="shared" si="373"/>
        <v>0</v>
      </c>
      <c r="AR900" s="32">
        <f t="shared" si="374"/>
        <v>0</v>
      </c>
      <c r="AS900" s="32">
        <f t="shared" si="375"/>
        <v>0</v>
      </c>
      <c r="AT900" s="32">
        <f t="shared" si="376"/>
        <v>0</v>
      </c>
      <c r="AU900" s="32">
        <f t="shared" si="377"/>
        <v>0</v>
      </c>
      <c r="AX900" s="254">
        <f t="shared" si="378"/>
        <v>0</v>
      </c>
      <c r="AY900" s="254">
        <f t="shared" si="379"/>
        <v>0</v>
      </c>
      <c r="AZ900" s="32">
        <f t="shared" si="367"/>
        <v>0</v>
      </c>
      <c r="BB900" s="32">
        <f t="shared" si="384"/>
        <v>0</v>
      </c>
      <c r="BC900" s="341">
        <f t="shared" si="385"/>
        <v>0</v>
      </c>
      <c r="BD900" s="95">
        <f t="shared" si="380"/>
        <v>0</v>
      </c>
      <c r="BE900" s="95">
        <f t="shared" si="386"/>
        <v>0</v>
      </c>
      <c r="BF900" s="718">
        <f t="shared" si="368"/>
        <v>0</v>
      </c>
      <c r="BG900" s="79"/>
      <c r="BH900" s="9"/>
      <c r="BJ900" s="32">
        <f t="shared" si="387"/>
        <v>0</v>
      </c>
      <c r="BK900" s="32">
        <f t="shared" si="388"/>
        <v>1</v>
      </c>
      <c r="BL900" s="32">
        <f t="shared" si="389"/>
        <v>0</v>
      </c>
      <c r="BM900" s="32">
        <f t="shared" si="390"/>
        <v>0</v>
      </c>
      <c r="BN900" s="32">
        <f t="shared" si="391"/>
        <v>1</v>
      </c>
    </row>
    <row r="901" spans="1:66" x14ac:dyDescent="0.2">
      <c r="A901" s="323"/>
      <c r="B901" s="530"/>
      <c r="C901" s="247"/>
      <c r="D901" s="247" t="str">
        <f t="shared" si="381"/>
        <v/>
      </c>
      <c r="E901" s="320" t="str">
        <f t="shared" si="382"/>
        <v>&lt; Error</v>
      </c>
      <c r="F901" s="120">
        <f t="shared" si="364"/>
        <v>0</v>
      </c>
      <c r="G901" s="118">
        <f t="shared" si="365"/>
        <v>889</v>
      </c>
      <c r="H901" s="117"/>
      <c r="I901" s="292"/>
      <c r="J901" s="87"/>
      <c r="K901" s="294"/>
      <c r="L901" s="293"/>
      <c r="M901" s="40"/>
      <c r="N901" s="77"/>
      <c r="O901" s="295"/>
      <c r="P901" s="88"/>
      <c r="Q901" s="88"/>
      <c r="R901" s="104"/>
      <c r="S901" s="730"/>
      <c r="T901" s="88"/>
      <c r="U901" s="88"/>
      <c r="V901" s="88"/>
      <c r="W901" s="89"/>
      <c r="X901" s="87"/>
      <c r="Y901" s="77"/>
      <c r="Z901" s="90"/>
      <c r="AA901" s="96">
        <f t="shared" si="369"/>
        <v>889</v>
      </c>
      <c r="AB901" s="505">
        <f t="shared" si="383"/>
        <v>0</v>
      </c>
      <c r="AC901" s="500">
        <f t="shared" si="370"/>
        <v>0</v>
      </c>
      <c r="AD901" s="159">
        <f t="shared" si="366"/>
        <v>0</v>
      </c>
      <c r="AE901" s="8"/>
      <c r="AF901" s="870" t="str">
        <f t="shared" si="371"/>
        <v xml:space="preserve"> </v>
      </c>
      <c r="AG901" s="32">
        <f t="shared" si="372"/>
        <v>0</v>
      </c>
      <c r="AH901" s="32">
        <f t="shared" si="373"/>
        <v>0</v>
      </c>
      <c r="AR901" s="32">
        <f t="shared" si="374"/>
        <v>0</v>
      </c>
      <c r="AS901" s="32">
        <f t="shared" si="375"/>
        <v>0</v>
      </c>
      <c r="AT901" s="32">
        <f t="shared" si="376"/>
        <v>0</v>
      </c>
      <c r="AU901" s="32">
        <f t="shared" si="377"/>
        <v>0</v>
      </c>
      <c r="AX901" s="254">
        <f t="shared" si="378"/>
        <v>0</v>
      </c>
      <c r="AY901" s="254">
        <f t="shared" si="379"/>
        <v>0</v>
      </c>
      <c r="AZ901" s="32">
        <f t="shared" si="367"/>
        <v>0</v>
      </c>
      <c r="BB901" s="32">
        <f t="shared" si="384"/>
        <v>0</v>
      </c>
      <c r="BC901" s="341">
        <f t="shared" si="385"/>
        <v>0</v>
      </c>
      <c r="BD901" s="95">
        <f t="shared" si="380"/>
        <v>0</v>
      </c>
      <c r="BE901" s="95">
        <f t="shared" si="386"/>
        <v>0</v>
      </c>
      <c r="BF901" s="718">
        <f t="shared" si="368"/>
        <v>0</v>
      </c>
      <c r="BG901" s="79"/>
      <c r="BH901" s="9"/>
      <c r="BJ901" s="32">
        <f t="shared" si="387"/>
        <v>0</v>
      </c>
      <c r="BK901" s="32">
        <f t="shared" si="388"/>
        <v>1</v>
      </c>
      <c r="BL901" s="32">
        <f t="shared" si="389"/>
        <v>0</v>
      </c>
      <c r="BM901" s="32">
        <f t="shared" si="390"/>
        <v>0</v>
      </c>
      <c r="BN901" s="32">
        <f t="shared" si="391"/>
        <v>1</v>
      </c>
    </row>
    <row r="902" spans="1:66" x14ac:dyDescent="0.2">
      <c r="A902" s="323"/>
      <c r="B902" s="530"/>
      <c r="C902" s="247"/>
      <c r="D902" s="247" t="str">
        <f t="shared" si="381"/>
        <v/>
      </c>
      <c r="E902" s="320" t="str">
        <f t="shared" si="382"/>
        <v>&lt; Error</v>
      </c>
      <c r="F902" s="120">
        <f t="shared" si="364"/>
        <v>0</v>
      </c>
      <c r="G902" s="118">
        <f t="shared" si="365"/>
        <v>890</v>
      </c>
      <c r="H902" s="117"/>
      <c r="I902" s="292"/>
      <c r="J902" s="87"/>
      <c r="K902" s="294"/>
      <c r="L902" s="293"/>
      <c r="M902" s="40"/>
      <c r="N902" s="77"/>
      <c r="O902" s="295"/>
      <c r="P902" s="88"/>
      <c r="Q902" s="88"/>
      <c r="R902" s="104"/>
      <c r="S902" s="730"/>
      <c r="T902" s="88"/>
      <c r="U902" s="88"/>
      <c r="V902" s="88"/>
      <c r="W902" s="89"/>
      <c r="X902" s="87"/>
      <c r="Y902" s="77"/>
      <c r="Z902" s="90"/>
      <c r="AA902" s="96">
        <f t="shared" si="369"/>
        <v>890</v>
      </c>
      <c r="AB902" s="505">
        <f t="shared" si="383"/>
        <v>0</v>
      </c>
      <c r="AC902" s="500">
        <f t="shared" si="370"/>
        <v>0</v>
      </c>
      <c r="AD902" s="159">
        <f t="shared" si="366"/>
        <v>0</v>
      </c>
      <c r="AE902" s="8"/>
      <c r="AF902" s="870" t="str">
        <f t="shared" si="371"/>
        <v xml:space="preserve"> </v>
      </c>
      <c r="AG902" s="32">
        <f t="shared" si="372"/>
        <v>0</v>
      </c>
      <c r="AH902" s="32">
        <f t="shared" si="373"/>
        <v>0</v>
      </c>
      <c r="AR902" s="32">
        <f t="shared" si="374"/>
        <v>0</v>
      </c>
      <c r="AS902" s="32">
        <f t="shared" si="375"/>
        <v>0</v>
      </c>
      <c r="AT902" s="32">
        <f t="shared" si="376"/>
        <v>0</v>
      </c>
      <c r="AU902" s="32">
        <f t="shared" si="377"/>
        <v>0</v>
      </c>
      <c r="AX902" s="254">
        <f t="shared" si="378"/>
        <v>0</v>
      </c>
      <c r="AY902" s="254">
        <f t="shared" si="379"/>
        <v>0</v>
      </c>
      <c r="AZ902" s="32">
        <f t="shared" si="367"/>
        <v>0</v>
      </c>
      <c r="BB902" s="32">
        <f t="shared" si="384"/>
        <v>0</v>
      </c>
      <c r="BC902" s="341">
        <f t="shared" si="385"/>
        <v>0</v>
      </c>
      <c r="BD902" s="95">
        <f t="shared" si="380"/>
        <v>0</v>
      </c>
      <c r="BE902" s="95">
        <f t="shared" si="386"/>
        <v>0</v>
      </c>
      <c r="BF902" s="718">
        <f t="shared" si="368"/>
        <v>0</v>
      </c>
      <c r="BG902" s="79"/>
      <c r="BH902" s="9"/>
      <c r="BJ902" s="32">
        <f t="shared" si="387"/>
        <v>0</v>
      </c>
      <c r="BK902" s="32">
        <f t="shared" si="388"/>
        <v>1</v>
      </c>
      <c r="BL902" s="32">
        <f t="shared" si="389"/>
        <v>0</v>
      </c>
      <c r="BM902" s="32">
        <f t="shared" si="390"/>
        <v>0</v>
      </c>
      <c r="BN902" s="32">
        <f t="shared" si="391"/>
        <v>1</v>
      </c>
    </row>
    <row r="903" spans="1:66" x14ac:dyDescent="0.2">
      <c r="A903" s="323"/>
      <c r="B903" s="530"/>
      <c r="C903" s="247"/>
      <c r="D903" s="247" t="str">
        <f t="shared" si="381"/>
        <v/>
      </c>
      <c r="E903" s="320" t="str">
        <f t="shared" si="382"/>
        <v>&lt; Error</v>
      </c>
      <c r="F903" s="120">
        <f t="shared" si="364"/>
        <v>0</v>
      </c>
      <c r="G903" s="118">
        <f t="shared" si="365"/>
        <v>891</v>
      </c>
      <c r="H903" s="117"/>
      <c r="I903" s="292"/>
      <c r="J903" s="87"/>
      <c r="K903" s="294"/>
      <c r="L903" s="293"/>
      <c r="M903" s="40"/>
      <c r="N903" s="77"/>
      <c r="O903" s="295"/>
      <c r="P903" s="88"/>
      <c r="Q903" s="88"/>
      <c r="R903" s="104"/>
      <c r="S903" s="730"/>
      <c r="T903" s="88"/>
      <c r="U903" s="88"/>
      <c r="V903" s="88"/>
      <c r="W903" s="89"/>
      <c r="X903" s="87"/>
      <c r="Y903" s="77"/>
      <c r="Z903" s="90"/>
      <c r="AA903" s="96">
        <f t="shared" si="369"/>
        <v>891</v>
      </c>
      <c r="AB903" s="505">
        <f t="shared" si="383"/>
        <v>0</v>
      </c>
      <c r="AC903" s="500">
        <f t="shared" si="370"/>
        <v>0</v>
      </c>
      <c r="AD903" s="159">
        <f t="shared" si="366"/>
        <v>0</v>
      </c>
      <c r="AE903" s="8"/>
      <c r="AF903" s="870" t="str">
        <f t="shared" si="371"/>
        <v xml:space="preserve"> </v>
      </c>
      <c r="AG903" s="32">
        <f t="shared" si="372"/>
        <v>0</v>
      </c>
      <c r="AH903" s="32">
        <f t="shared" si="373"/>
        <v>0</v>
      </c>
      <c r="AR903" s="32">
        <f t="shared" si="374"/>
        <v>0</v>
      </c>
      <c r="AS903" s="32">
        <f t="shared" si="375"/>
        <v>0</v>
      </c>
      <c r="AT903" s="32">
        <f t="shared" si="376"/>
        <v>0</v>
      </c>
      <c r="AU903" s="32">
        <f t="shared" si="377"/>
        <v>0</v>
      </c>
      <c r="AX903" s="254">
        <f t="shared" si="378"/>
        <v>0</v>
      </c>
      <c r="AY903" s="254">
        <f t="shared" si="379"/>
        <v>0</v>
      </c>
      <c r="AZ903" s="32">
        <f t="shared" si="367"/>
        <v>0</v>
      </c>
      <c r="BB903" s="32">
        <f t="shared" si="384"/>
        <v>0</v>
      </c>
      <c r="BC903" s="341">
        <f t="shared" si="385"/>
        <v>0</v>
      </c>
      <c r="BD903" s="95">
        <f t="shared" si="380"/>
        <v>0</v>
      </c>
      <c r="BE903" s="95">
        <f t="shared" si="386"/>
        <v>0</v>
      </c>
      <c r="BF903" s="718">
        <f t="shared" si="368"/>
        <v>0</v>
      </c>
      <c r="BG903" s="79"/>
      <c r="BH903" s="9"/>
      <c r="BJ903" s="32">
        <f t="shared" si="387"/>
        <v>0</v>
      </c>
      <c r="BK903" s="32">
        <f t="shared" si="388"/>
        <v>1</v>
      </c>
      <c r="BL903" s="32">
        <f t="shared" si="389"/>
        <v>0</v>
      </c>
      <c r="BM903" s="32">
        <f t="shared" si="390"/>
        <v>0</v>
      </c>
      <c r="BN903" s="32">
        <f t="shared" si="391"/>
        <v>1</v>
      </c>
    </row>
    <row r="904" spans="1:66" x14ac:dyDescent="0.2">
      <c r="A904" s="323"/>
      <c r="B904" s="530"/>
      <c r="C904" s="247"/>
      <c r="D904" s="247" t="str">
        <f t="shared" si="381"/>
        <v/>
      </c>
      <c r="E904" s="320" t="str">
        <f t="shared" si="382"/>
        <v>&lt; Error</v>
      </c>
      <c r="F904" s="120">
        <f t="shared" si="364"/>
        <v>0</v>
      </c>
      <c r="G904" s="118">
        <f t="shared" si="365"/>
        <v>892</v>
      </c>
      <c r="H904" s="117"/>
      <c r="I904" s="292"/>
      <c r="J904" s="87"/>
      <c r="K904" s="294"/>
      <c r="L904" s="293"/>
      <c r="M904" s="40"/>
      <c r="N904" s="77"/>
      <c r="O904" s="295"/>
      <c r="P904" s="88"/>
      <c r="Q904" s="88"/>
      <c r="R904" s="104"/>
      <c r="S904" s="730"/>
      <c r="T904" s="88"/>
      <c r="U904" s="88"/>
      <c r="V904" s="88"/>
      <c r="W904" s="89"/>
      <c r="X904" s="87"/>
      <c r="Y904" s="77"/>
      <c r="Z904" s="90"/>
      <c r="AA904" s="96">
        <f t="shared" si="369"/>
        <v>892</v>
      </c>
      <c r="AB904" s="505">
        <f t="shared" si="383"/>
        <v>0</v>
      </c>
      <c r="AC904" s="500">
        <f t="shared" si="370"/>
        <v>0</v>
      </c>
      <c r="AD904" s="159">
        <f t="shared" si="366"/>
        <v>0</v>
      </c>
      <c r="AE904" s="8"/>
      <c r="AF904" s="870" t="str">
        <f t="shared" si="371"/>
        <v xml:space="preserve"> </v>
      </c>
      <c r="AG904" s="32">
        <f t="shared" si="372"/>
        <v>0</v>
      </c>
      <c r="AH904" s="32">
        <f t="shared" si="373"/>
        <v>0</v>
      </c>
      <c r="AR904" s="32">
        <f t="shared" si="374"/>
        <v>0</v>
      </c>
      <c r="AS904" s="32">
        <f t="shared" si="375"/>
        <v>0</v>
      </c>
      <c r="AT904" s="32">
        <f t="shared" si="376"/>
        <v>0</v>
      </c>
      <c r="AU904" s="32">
        <f t="shared" si="377"/>
        <v>0</v>
      </c>
      <c r="AX904" s="254">
        <f t="shared" si="378"/>
        <v>0</v>
      </c>
      <c r="AY904" s="254">
        <f t="shared" si="379"/>
        <v>0</v>
      </c>
      <c r="AZ904" s="32">
        <f t="shared" si="367"/>
        <v>0</v>
      </c>
      <c r="BB904" s="32">
        <f t="shared" si="384"/>
        <v>0</v>
      </c>
      <c r="BC904" s="341">
        <f t="shared" si="385"/>
        <v>0</v>
      </c>
      <c r="BD904" s="95">
        <f t="shared" si="380"/>
        <v>0</v>
      </c>
      <c r="BE904" s="95">
        <f t="shared" si="386"/>
        <v>0</v>
      </c>
      <c r="BF904" s="718">
        <f t="shared" si="368"/>
        <v>0</v>
      </c>
      <c r="BG904" s="79"/>
      <c r="BH904" s="9"/>
      <c r="BJ904" s="32">
        <f t="shared" si="387"/>
        <v>0</v>
      </c>
      <c r="BK904" s="32">
        <f t="shared" si="388"/>
        <v>1</v>
      </c>
      <c r="BL904" s="32">
        <f t="shared" si="389"/>
        <v>0</v>
      </c>
      <c r="BM904" s="32">
        <f t="shared" si="390"/>
        <v>0</v>
      </c>
      <c r="BN904" s="32">
        <f t="shared" si="391"/>
        <v>1</v>
      </c>
    </row>
    <row r="905" spans="1:66" x14ac:dyDescent="0.2">
      <c r="A905" s="323"/>
      <c r="B905" s="530"/>
      <c r="C905" s="247"/>
      <c r="D905" s="247" t="str">
        <f t="shared" si="381"/>
        <v/>
      </c>
      <c r="E905" s="320" t="str">
        <f t="shared" si="382"/>
        <v>&lt; Error</v>
      </c>
      <c r="F905" s="120">
        <f t="shared" si="364"/>
        <v>0</v>
      </c>
      <c r="G905" s="118">
        <f t="shared" si="365"/>
        <v>893</v>
      </c>
      <c r="H905" s="117"/>
      <c r="I905" s="292"/>
      <c r="J905" s="87"/>
      <c r="K905" s="294"/>
      <c r="L905" s="293"/>
      <c r="M905" s="40"/>
      <c r="N905" s="77"/>
      <c r="O905" s="295"/>
      <c r="P905" s="88"/>
      <c r="Q905" s="88"/>
      <c r="R905" s="104"/>
      <c r="S905" s="730"/>
      <c r="T905" s="88"/>
      <c r="U905" s="88"/>
      <c r="V905" s="88"/>
      <c r="W905" s="89"/>
      <c r="X905" s="87"/>
      <c r="Y905" s="77"/>
      <c r="Z905" s="90"/>
      <c r="AA905" s="96">
        <f t="shared" si="369"/>
        <v>893</v>
      </c>
      <c r="AB905" s="505">
        <f t="shared" si="383"/>
        <v>0</v>
      </c>
      <c r="AC905" s="500">
        <f t="shared" si="370"/>
        <v>0</v>
      </c>
      <c r="AD905" s="159">
        <f t="shared" si="366"/>
        <v>0</v>
      </c>
      <c r="AE905" s="8"/>
      <c r="AF905" s="870" t="str">
        <f t="shared" si="371"/>
        <v xml:space="preserve"> </v>
      </c>
      <c r="AG905" s="32">
        <f t="shared" si="372"/>
        <v>0</v>
      </c>
      <c r="AH905" s="32">
        <f t="shared" si="373"/>
        <v>0</v>
      </c>
      <c r="AR905" s="32">
        <f t="shared" si="374"/>
        <v>0</v>
      </c>
      <c r="AS905" s="32">
        <f t="shared" si="375"/>
        <v>0</v>
      </c>
      <c r="AT905" s="32">
        <f t="shared" si="376"/>
        <v>0</v>
      </c>
      <c r="AU905" s="32">
        <f t="shared" si="377"/>
        <v>0</v>
      </c>
      <c r="AX905" s="254">
        <f t="shared" si="378"/>
        <v>0</v>
      </c>
      <c r="AY905" s="254">
        <f t="shared" si="379"/>
        <v>0</v>
      </c>
      <c r="AZ905" s="32">
        <f t="shared" si="367"/>
        <v>0</v>
      </c>
      <c r="BB905" s="32">
        <f t="shared" si="384"/>
        <v>0</v>
      </c>
      <c r="BC905" s="341">
        <f t="shared" si="385"/>
        <v>0</v>
      </c>
      <c r="BD905" s="95">
        <f t="shared" si="380"/>
        <v>0</v>
      </c>
      <c r="BE905" s="95">
        <f t="shared" si="386"/>
        <v>0</v>
      </c>
      <c r="BF905" s="718">
        <f t="shared" si="368"/>
        <v>0</v>
      </c>
      <c r="BG905" s="79"/>
      <c r="BH905" s="9"/>
      <c r="BJ905" s="32">
        <f t="shared" si="387"/>
        <v>0</v>
      </c>
      <c r="BK905" s="32">
        <f t="shared" si="388"/>
        <v>1</v>
      </c>
      <c r="BL905" s="32">
        <f t="shared" si="389"/>
        <v>0</v>
      </c>
      <c r="BM905" s="32">
        <f t="shared" si="390"/>
        <v>0</v>
      </c>
      <c r="BN905" s="32">
        <f t="shared" si="391"/>
        <v>1</v>
      </c>
    </row>
    <row r="906" spans="1:66" x14ac:dyDescent="0.2">
      <c r="A906" s="323"/>
      <c r="B906" s="530"/>
      <c r="C906" s="247"/>
      <c r="D906" s="247" t="str">
        <f t="shared" si="381"/>
        <v/>
      </c>
      <c r="E906" s="320" t="str">
        <f t="shared" si="382"/>
        <v>&lt; Error</v>
      </c>
      <c r="F906" s="120">
        <f t="shared" si="364"/>
        <v>0</v>
      </c>
      <c r="G906" s="118">
        <f t="shared" si="365"/>
        <v>894</v>
      </c>
      <c r="H906" s="117"/>
      <c r="I906" s="292"/>
      <c r="J906" s="87"/>
      <c r="K906" s="294"/>
      <c r="L906" s="293"/>
      <c r="M906" s="40"/>
      <c r="N906" s="77"/>
      <c r="O906" s="295"/>
      <c r="P906" s="88"/>
      <c r="Q906" s="88"/>
      <c r="R906" s="104"/>
      <c r="S906" s="730"/>
      <c r="T906" s="88"/>
      <c r="U906" s="88"/>
      <c r="V906" s="88"/>
      <c r="W906" s="89"/>
      <c r="X906" s="87"/>
      <c r="Y906" s="77"/>
      <c r="Z906" s="90"/>
      <c r="AA906" s="96">
        <f t="shared" si="369"/>
        <v>894</v>
      </c>
      <c r="AB906" s="505">
        <f t="shared" si="383"/>
        <v>0</v>
      </c>
      <c r="AC906" s="500">
        <f t="shared" si="370"/>
        <v>0</v>
      </c>
      <c r="AD906" s="159">
        <f t="shared" si="366"/>
        <v>0</v>
      </c>
      <c r="AE906" s="8"/>
      <c r="AF906" s="870" t="str">
        <f t="shared" si="371"/>
        <v xml:space="preserve"> </v>
      </c>
      <c r="AG906" s="32">
        <f t="shared" si="372"/>
        <v>0</v>
      </c>
      <c r="AH906" s="32">
        <f t="shared" si="373"/>
        <v>0</v>
      </c>
      <c r="AR906" s="32">
        <f t="shared" si="374"/>
        <v>0</v>
      </c>
      <c r="AS906" s="32">
        <f t="shared" si="375"/>
        <v>0</v>
      </c>
      <c r="AT906" s="32">
        <f t="shared" si="376"/>
        <v>0</v>
      </c>
      <c r="AU906" s="32">
        <f t="shared" si="377"/>
        <v>0</v>
      </c>
      <c r="AX906" s="254">
        <f t="shared" si="378"/>
        <v>0</v>
      </c>
      <c r="AY906" s="254">
        <f t="shared" si="379"/>
        <v>0</v>
      </c>
      <c r="AZ906" s="32">
        <f t="shared" si="367"/>
        <v>0</v>
      </c>
      <c r="BB906" s="32">
        <f t="shared" si="384"/>
        <v>0</v>
      </c>
      <c r="BC906" s="341">
        <f t="shared" si="385"/>
        <v>0</v>
      </c>
      <c r="BD906" s="95">
        <f t="shared" si="380"/>
        <v>0</v>
      </c>
      <c r="BE906" s="95">
        <f t="shared" si="386"/>
        <v>0</v>
      </c>
      <c r="BF906" s="718">
        <f t="shared" si="368"/>
        <v>0</v>
      </c>
      <c r="BG906" s="79"/>
      <c r="BH906" s="9"/>
      <c r="BJ906" s="32">
        <f t="shared" si="387"/>
        <v>0</v>
      </c>
      <c r="BK906" s="32">
        <f t="shared" si="388"/>
        <v>1</v>
      </c>
      <c r="BL906" s="32">
        <f t="shared" si="389"/>
        <v>0</v>
      </c>
      <c r="BM906" s="32">
        <f t="shared" si="390"/>
        <v>0</v>
      </c>
      <c r="BN906" s="32">
        <f t="shared" si="391"/>
        <v>1</v>
      </c>
    </row>
    <row r="907" spans="1:66" x14ac:dyDescent="0.2">
      <c r="A907" s="323"/>
      <c r="B907" s="530"/>
      <c r="C907" s="247"/>
      <c r="D907" s="247" t="str">
        <f t="shared" si="381"/>
        <v/>
      </c>
      <c r="E907" s="320" t="str">
        <f t="shared" si="382"/>
        <v>&lt; Error</v>
      </c>
      <c r="F907" s="120">
        <f t="shared" si="364"/>
        <v>0</v>
      </c>
      <c r="G907" s="118">
        <f t="shared" si="365"/>
        <v>895</v>
      </c>
      <c r="H907" s="117"/>
      <c r="I907" s="292"/>
      <c r="J907" s="87"/>
      <c r="K907" s="294"/>
      <c r="L907" s="293"/>
      <c r="M907" s="40"/>
      <c r="N907" s="77"/>
      <c r="O907" s="295"/>
      <c r="P907" s="88"/>
      <c r="Q907" s="88"/>
      <c r="R907" s="104"/>
      <c r="S907" s="730"/>
      <c r="T907" s="88"/>
      <c r="U907" s="88"/>
      <c r="V907" s="88"/>
      <c r="W907" s="89"/>
      <c r="X907" s="87"/>
      <c r="Y907" s="77"/>
      <c r="Z907" s="90"/>
      <c r="AA907" s="96">
        <f t="shared" si="369"/>
        <v>895</v>
      </c>
      <c r="AB907" s="505">
        <f t="shared" si="383"/>
        <v>0</v>
      </c>
      <c r="AC907" s="500">
        <f t="shared" si="370"/>
        <v>0</v>
      </c>
      <c r="AD907" s="159">
        <f t="shared" si="366"/>
        <v>0</v>
      </c>
      <c r="AE907" s="8"/>
      <c r="AF907" s="870" t="str">
        <f t="shared" si="371"/>
        <v xml:space="preserve"> </v>
      </c>
      <c r="AG907" s="32">
        <f t="shared" si="372"/>
        <v>0</v>
      </c>
      <c r="AH907" s="32">
        <f t="shared" si="373"/>
        <v>0</v>
      </c>
      <c r="AR907" s="32">
        <f t="shared" si="374"/>
        <v>0</v>
      </c>
      <c r="AS907" s="32">
        <f t="shared" si="375"/>
        <v>0</v>
      </c>
      <c r="AT907" s="32">
        <f t="shared" si="376"/>
        <v>0</v>
      </c>
      <c r="AU907" s="32">
        <f t="shared" si="377"/>
        <v>0</v>
      </c>
      <c r="AX907" s="254">
        <f t="shared" si="378"/>
        <v>0</v>
      </c>
      <c r="AY907" s="254">
        <f t="shared" si="379"/>
        <v>0</v>
      </c>
      <c r="AZ907" s="32">
        <f t="shared" si="367"/>
        <v>0</v>
      </c>
      <c r="BB907" s="32">
        <f t="shared" si="384"/>
        <v>0</v>
      </c>
      <c r="BC907" s="341">
        <f t="shared" si="385"/>
        <v>0</v>
      </c>
      <c r="BD907" s="95">
        <f t="shared" si="380"/>
        <v>0</v>
      </c>
      <c r="BE907" s="95">
        <f t="shared" si="386"/>
        <v>0</v>
      </c>
      <c r="BF907" s="718">
        <f t="shared" si="368"/>
        <v>0</v>
      </c>
      <c r="BG907" s="79"/>
      <c r="BH907" s="9"/>
      <c r="BJ907" s="32">
        <f t="shared" si="387"/>
        <v>0</v>
      </c>
      <c r="BK907" s="32">
        <f t="shared" si="388"/>
        <v>1</v>
      </c>
      <c r="BL907" s="32">
        <f t="shared" si="389"/>
        <v>0</v>
      </c>
      <c r="BM907" s="32">
        <f t="shared" si="390"/>
        <v>0</v>
      </c>
      <c r="BN907" s="32">
        <f t="shared" si="391"/>
        <v>1</v>
      </c>
    </row>
    <row r="908" spans="1:66" x14ac:dyDescent="0.2">
      <c r="A908" s="323"/>
      <c r="B908" s="530"/>
      <c r="C908" s="247"/>
      <c r="D908" s="247" t="str">
        <f t="shared" si="381"/>
        <v/>
      </c>
      <c r="E908" s="320" t="str">
        <f t="shared" si="382"/>
        <v>&lt; Error</v>
      </c>
      <c r="F908" s="120">
        <f t="shared" si="364"/>
        <v>0</v>
      </c>
      <c r="G908" s="118">
        <f t="shared" si="365"/>
        <v>896</v>
      </c>
      <c r="H908" s="117"/>
      <c r="I908" s="292"/>
      <c r="J908" s="87"/>
      <c r="K908" s="294"/>
      <c r="L908" s="293"/>
      <c r="M908" s="40"/>
      <c r="N908" s="77"/>
      <c r="O908" s="295"/>
      <c r="P908" s="88"/>
      <c r="Q908" s="88"/>
      <c r="R908" s="104"/>
      <c r="S908" s="730"/>
      <c r="T908" s="88"/>
      <c r="U908" s="88"/>
      <c r="V908" s="88"/>
      <c r="W908" s="89"/>
      <c r="X908" s="87"/>
      <c r="Y908" s="77"/>
      <c r="Z908" s="90"/>
      <c r="AA908" s="96">
        <f t="shared" si="369"/>
        <v>896</v>
      </c>
      <c r="AB908" s="505">
        <f t="shared" si="383"/>
        <v>0</v>
      </c>
      <c r="AC908" s="500">
        <f t="shared" si="370"/>
        <v>0</v>
      </c>
      <c r="AD908" s="159">
        <f t="shared" si="366"/>
        <v>0</v>
      </c>
      <c r="AE908" s="8"/>
      <c r="AF908" s="870" t="str">
        <f t="shared" si="371"/>
        <v xml:space="preserve"> </v>
      </c>
      <c r="AG908" s="32">
        <f t="shared" si="372"/>
        <v>0</v>
      </c>
      <c r="AH908" s="32">
        <f t="shared" si="373"/>
        <v>0</v>
      </c>
      <c r="AR908" s="32">
        <f t="shared" si="374"/>
        <v>0</v>
      </c>
      <c r="AS908" s="32">
        <f t="shared" si="375"/>
        <v>0</v>
      </c>
      <c r="AT908" s="32">
        <f t="shared" si="376"/>
        <v>0</v>
      </c>
      <c r="AU908" s="32">
        <f t="shared" si="377"/>
        <v>0</v>
      </c>
      <c r="AX908" s="254">
        <f t="shared" si="378"/>
        <v>0</v>
      </c>
      <c r="AY908" s="254">
        <f t="shared" si="379"/>
        <v>0</v>
      </c>
      <c r="AZ908" s="32">
        <f t="shared" si="367"/>
        <v>0</v>
      </c>
      <c r="BB908" s="32">
        <f t="shared" si="384"/>
        <v>0</v>
      </c>
      <c r="BC908" s="341">
        <f t="shared" si="385"/>
        <v>0</v>
      </c>
      <c r="BD908" s="95">
        <f t="shared" si="380"/>
        <v>0</v>
      </c>
      <c r="BE908" s="95">
        <f t="shared" si="386"/>
        <v>0</v>
      </c>
      <c r="BF908" s="718">
        <f t="shared" si="368"/>
        <v>0</v>
      </c>
      <c r="BG908" s="79"/>
      <c r="BH908" s="9"/>
      <c r="BJ908" s="32">
        <f t="shared" si="387"/>
        <v>0</v>
      </c>
      <c r="BK908" s="32">
        <f t="shared" si="388"/>
        <v>1</v>
      </c>
      <c r="BL908" s="32">
        <f t="shared" si="389"/>
        <v>0</v>
      </c>
      <c r="BM908" s="32">
        <f t="shared" si="390"/>
        <v>0</v>
      </c>
      <c r="BN908" s="32">
        <f t="shared" si="391"/>
        <v>1</v>
      </c>
    </row>
    <row r="909" spans="1:66" x14ac:dyDescent="0.2">
      <c r="A909" s="323"/>
      <c r="B909" s="530"/>
      <c r="C909" s="247"/>
      <c r="D909" s="247" t="str">
        <f t="shared" si="381"/>
        <v/>
      </c>
      <c r="E909" s="320" t="str">
        <f t="shared" si="382"/>
        <v>&lt; Error</v>
      </c>
      <c r="F909" s="120">
        <f t="shared" ref="F909:F972" si="392">IF(ISBLANK(H909),0,VLOOKUP(TRIM(H909),AllVarieties,4,FALSE))</f>
        <v>0</v>
      </c>
      <c r="G909" s="118">
        <f t="shared" ref="G909:G972" si="393">ROW()-DPline</f>
        <v>897</v>
      </c>
      <c r="H909" s="117"/>
      <c r="I909" s="292"/>
      <c r="J909" s="87"/>
      <c r="K909" s="294"/>
      <c r="L909" s="293"/>
      <c r="M909" s="40"/>
      <c r="N909" s="77"/>
      <c r="O909" s="295"/>
      <c r="P909" s="88"/>
      <c r="Q909" s="88"/>
      <c r="R909" s="104"/>
      <c r="S909" s="730"/>
      <c r="T909" s="88"/>
      <c r="U909" s="88"/>
      <c r="V909" s="88"/>
      <c r="W909" s="89"/>
      <c r="X909" s="87"/>
      <c r="Y909" s="77"/>
      <c r="Z909" s="90"/>
      <c r="AA909" s="96">
        <f t="shared" si="369"/>
        <v>897</v>
      </c>
      <c r="AB909" s="505">
        <f t="shared" si="383"/>
        <v>0</v>
      </c>
      <c r="AC909" s="500">
        <f t="shared" si="370"/>
        <v>0</v>
      </c>
      <c r="AD909" s="159">
        <f t="shared" ref="AD909:AD972" si="394">+AC909*PDArate</f>
        <v>0</v>
      </c>
      <c r="AE909" s="8"/>
      <c r="AF909" s="870" t="str">
        <f t="shared" si="371"/>
        <v xml:space="preserve"> </v>
      </c>
      <c r="AG909" s="32">
        <f t="shared" si="372"/>
        <v>0</v>
      </c>
      <c r="AH909" s="32">
        <f t="shared" si="373"/>
        <v>0</v>
      </c>
      <c r="AR909" s="32">
        <f t="shared" si="374"/>
        <v>0</v>
      </c>
      <c r="AS909" s="32">
        <f t="shared" si="375"/>
        <v>0</v>
      </c>
      <c r="AT909" s="32">
        <f t="shared" si="376"/>
        <v>0</v>
      </c>
      <c r="AU909" s="32">
        <f t="shared" si="377"/>
        <v>0</v>
      </c>
      <c r="AX909" s="254">
        <f t="shared" si="378"/>
        <v>0</v>
      </c>
      <c r="AY909" s="254">
        <f t="shared" si="379"/>
        <v>0</v>
      </c>
      <c r="AZ909" s="32">
        <f t="shared" ref="AZ909:AZ972" si="395">IF(J909+K909 &gt; 0, 1, 0)</f>
        <v>0</v>
      </c>
      <c r="BB909" s="32">
        <f t="shared" si="384"/>
        <v>0</v>
      </c>
      <c r="BC909" s="341">
        <f t="shared" si="385"/>
        <v>0</v>
      </c>
      <c r="BD909" s="95">
        <f t="shared" si="380"/>
        <v>0</v>
      </c>
      <c r="BE909" s="95">
        <f t="shared" si="386"/>
        <v>0</v>
      </c>
      <c r="BF909" s="718">
        <f t="shared" ref="BF909:BF972" si="396">+BE909*PDArate</f>
        <v>0</v>
      </c>
      <c r="BG909" s="79"/>
      <c r="BH909" s="9"/>
      <c r="BJ909" s="32">
        <f t="shared" si="387"/>
        <v>0</v>
      </c>
      <c r="BK909" s="32">
        <f t="shared" si="388"/>
        <v>1</v>
      </c>
      <c r="BL909" s="32">
        <f t="shared" si="389"/>
        <v>0</v>
      </c>
      <c r="BM909" s="32">
        <f t="shared" si="390"/>
        <v>0</v>
      </c>
      <c r="BN909" s="32">
        <f t="shared" si="391"/>
        <v>1</v>
      </c>
    </row>
    <row r="910" spans="1:66" x14ac:dyDescent="0.2">
      <c r="A910" s="323"/>
      <c r="B910" s="530"/>
      <c r="C910" s="247"/>
      <c r="D910" s="247" t="str">
        <f t="shared" si="381"/>
        <v/>
      </c>
      <c r="E910" s="320" t="str">
        <f t="shared" si="382"/>
        <v>&lt; Error</v>
      </c>
      <c r="F910" s="120">
        <f t="shared" si="392"/>
        <v>0</v>
      </c>
      <c r="G910" s="118">
        <f t="shared" si="393"/>
        <v>898</v>
      </c>
      <c r="H910" s="117"/>
      <c r="I910" s="292"/>
      <c r="J910" s="87"/>
      <c r="K910" s="294"/>
      <c r="L910" s="293"/>
      <c r="M910" s="40"/>
      <c r="N910" s="77"/>
      <c r="O910" s="295"/>
      <c r="P910" s="88"/>
      <c r="Q910" s="88"/>
      <c r="R910" s="104"/>
      <c r="S910" s="730"/>
      <c r="T910" s="88"/>
      <c r="U910" s="88"/>
      <c r="V910" s="88"/>
      <c r="W910" s="89"/>
      <c r="X910" s="87"/>
      <c r="Y910" s="77"/>
      <c r="Z910" s="90"/>
      <c r="AA910" s="96">
        <f t="shared" ref="AA910:AA973" si="397">+G910</f>
        <v>898</v>
      </c>
      <c r="AB910" s="505">
        <f t="shared" si="383"/>
        <v>0</v>
      </c>
      <c r="AC910" s="500">
        <f t="shared" ref="AC910:AC973" si="398">+AX910+AY910</f>
        <v>0</v>
      </c>
      <c r="AD910" s="159">
        <f t="shared" si="394"/>
        <v>0</v>
      </c>
      <c r="AE910" s="8"/>
      <c r="AF910" s="870" t="str">
        <f t="shared" ref="AF910:AF973" si="399">IF(AG910+AH910=1,"Enter both columns 5 and 16.", " ")</f>
        <v xml:space="preserve"> </v>
      </c>
      <c r="AG910" s="32">
        <f t="shared" ref="AG910:AG973" si="400">IF(L910+M910+N910+O910+W910 &gt; 0, 1, 0)</f>
        <v>0</v>
      </c>
      <c r="AH910" s="32">
        <f t="shared" ref="AH910:AH973" si="401">IF(AX910 &gt; 0, 1, 0)</f>
        <v>0</v>
      </c>
      <c r="AR910" s="32">
        <f t="shared" ref="AR910:AR973" si="402">IF(ISNA(+F910), 1, 0)</f>
        <v>0</v>
      </c>
      <c r="AS910" s="32">
        <f t="shared" ref="AS910:AS973" si="403">IF(ISERR(+F910), 1, 0)</f>
        <v>0</v>
      </c>
      <c r="AT910" s="32">
        <f t="shared" ref="AT910:AT973" si="404">IF(ISERR(+AC910), 1, 0)</f>
        <v>0</v>
      </c>
      <c r="AU910" s="32">
        <f t="shared" ref="AU910:AU973" si="405">IF(ISERR(+AD910), 1, 0)</f>
        <v>0</v>
      </c>
      <c r="AX910" s="254">
        <f t="shared" ref="AX910:AX973" si="406">ROUND(L910,1)*W910</f>
        <v>0</v>
      </c>
      <c r="AY910" s="254">
        <f t="shared" ref="AY910:AY973" si="407">ROUND(X910,1)*Z910</f>
        <v>0</v>
      </c>
      <c r="AZ910" s="32">
        <f t="shared" si="395"/>
        <v>0</v>
      </c>
      <c r="BB910" s="32">
        <f t="shared" si="384"/>
        <v>0</v>
      </c>
      <c r="BC910" s="341">
        <f t="shared" si="385"/>
        <v>0</v>
      </c>
      <c r="BD910" s="95">
        <f t="shared" si="380"/>
        <v>0</v>
      </c>
      <c r="BE910" s="95">
        <f t="shared" si="386"/>
        <v>0</v>
      </c>
      <c r="BF910" s="718">
        <f t="shared" si="396"/>
        <v>0</v>
      </c>
      <c r="BG910" s="79"/>
      <c r="BH910" s="9"/>
      <c r="BJ910" s="32">
        <f t="shared" si="387"/>
        <v>0</v>
      </c>
      <c r="BK910" s="32">
        <f t="shared" si="388"/>
        <v>1</v>
      </c>
      <c r="BL910" s="32">
        <f t="shared" si="389"/>
        <v>0</v>
      </c>
      <c r="BM910" s="32">
        <f t="shared" si="390"/>
        <v>0</v>
      </c>
      <c r="BN910" s="32">
        <f t="shared" si="391"/>
        <v>1</v>
      </c>
    </row>
    <row r="911" spans="1:66" x14ac:dyDescent="0.2">
      <c r="A911" s="323"/>
      <c r="B911" s="530"/>
      <c r="C911" s="247"/>
      <c r="D911" s="247" t="str">
        <f t="shared" si="381"/>
        <v/>
      </c>
      <c r="E911" s="320" t="str">
        <f t="shared" si="382"/>
        <v>&lt; Error</v>
      </c>
      <c r="F911" s="120">
        <f t="shared" si="392"/>
        <v>0</v>
      </c>
      <c r="G911" s="118">
        <f t="shared" si="393"/>
        <v>899</v>
      </c>
      <c r="H911" s="117"/>
      <c r="I911" s="292"/>
      <c r="J911" s="87"/>
      <c r="K911" s="294"/>
      <c r="L911" s="293"/>
      <c r="M911" s="40"/>
      <c r="N911" s="77"/>
      <c r="O911" s="295"/>
      <c r="P911" s="88"/>
      <c r="Q911" s="88"/>
      <c r="R911" s="104"/>
      <c r="S911" s="730"/>
      <c r="T911" s="88"/>
      <c r="U911" s="88"/>
      <c r="V911" s="88"/>
      <c r="W911" s="89"/>
      <c r="X911" s="87"/>
      <c r="Y911" s="77"/>
      <c r="Z911" s="90"/>
      <c r="AA911" s="96">
        <f t="shared" si="397"/>
        <v>899</v>
      </c>
      <c r="AB911" s="505">
        <f t="shared" si="383"/>
        <v>0</v>
      </c>
      <c r="AC911" s="500">
        <f t="shared" si="398"/>
        <v>0</v>
      </c>
      <c r="AD911" s="159">
        <f t="shared" si="394"/>
        <v>0</v>
      </c>
      <c r="AE911" s="8"/>
      <c r="AF911" s="870" t="str">
        <f t="shared" si="399"/>
        <v xml:space="preserve"> </v>
      </c>
      <c r="AG911" s="32">
        <f t="shared" si="400"/>
        <v>0</v>
      </c>
      <c r="AH911" s="32">
        <f t="shared" si="401"/>
        <v>0</v>
      </c>
      <c r="AR911" s="32">
        <f t="shared" si="402"/>
        <v>0</v>
      </c>
      <c r="AS911" s="32">
        <f t="shared" si="403"/>
        <v>0</v>
      </c>
      <c r="AT911" s="32">
        <f t="shared" si="404"/>
        <v>0</v>
      </c>
      <c r="AU911" s="32">
        <f t="shared" si="405"/>
        <v>0</v>
      </c>
      <c r="AX911" s="254">
        <f t="shared" si="406"/>
        <v>0</v>
      </c>
      <c r="AY911" s="254">
        <f t="shared" si="407"/>
        <v>0</v>
      </c>
      <c r="AZ911" s="32">
        <f t="shared" si="395"/>
        <v>0</v>
      </c>
      <c r="BB911" s="32">
        <f t="shared" si="384"/>
        <v>0</v>
      </c>
      <c r="BC911" s="341">
        <f t="shared" si="385"/>
        <v>0</v>
      </c>
      <c r="BD911" s="95">
        <f t="shared" si="380"/>
        <v>0</v>
      </c>
      <c r="BE911" s="95">
        <f t="shared" si="386"/>
        <v>0</v>
      </c>
      <c r="BF911" s="718">
        <f t="shared" si="396"/>
        <v>0</v>
      </c>
      <c r="BG911" s="79"/>
      <c r="BH911" s="9"/>
      <c r="BJ911" s="32">
        <f t="shared" si="387"/>
        <v>0</v>
      </c>
      <c r="BK911" s="32">
        <f t="shared" si="388"/>
        <v>1</v>
      </c>
      <c r="BL911" s="32">
        <f t="shared" si="389"/>
        <v>0</v>
      </c>
      <c r="BM911" s="32">
        <f t="shared" si="390"/>
        <v>0</v>
      </c>
      <c r="BN911" s="32">
        <f t="shared" si="391"/>
        <v>1</v>
      </c>
    </row>
    <row r="912" spans="1:66" x14ac:dyDescent="0.2">
      <c r="A912" s="323"/>
      <c r="B912" s="530"/>
      <c r="C912" s="247"/>
      <c r="D912" s="247" t="str">
        <f t="shared" si="381"/>
        <v/>
      </c>
      <c r="E912" s="320" t="str">
        <f t="shared" si="382"/>
        <v>&lt; Error</v>
      </c>
      <c r="F912" s="120">
        <f t="shared" si="392"/>
        <v>0</v>
      </c>
      <c r="G912" s="118">
        <f t="shared" si="393"/>
        <v>900</v>
      </c>
      <c r="H912" s="117"/>
      <c r="I912" s="292"/>
      <c r="J912" s="87"/>
      <c r="K912" s="294"/>
      <c r="L912" s="293"/>
      <c r="M912" s="40"/>
      <c r="N912" s="77"/>
      <c r="O912" s="295"/>
      <c r="P912" s="88"/>
      <c r="Q912" s="88"/>
      <c r="R912" s="104"/>
      <c r="S912" s="730"/>
      <c r="T912" s="88"/>
      <c r="U912" s="88"/>
      <c r="V912" s="88"/>
      <c r="W912" s="89"/>
      <c r="X912" s="87"/>
      <c r="Y912" s="77"/>
      <c r="Z912" s="90"/>
      <c r="AA912" s="96">
        <f t="shared" si="397"/>
        <v>900</v>
      </c>
      <c r="AB912" s="505">
        <f t="shared" si="383"/>
        <v>0</v>
      </c>
      <c r="AC912" s="500">
        <f t="shared" si="398"/>
        <v>0</v>
      </c>
      <c r="AD912" s="159">
        <f t="shared" si="394"/>
        <v>0</v>
      </c>
      <c r="AE912" s="8"/>
      <c r="AF912" s="870" t="str">
        <f t="shared" si="399"/>
        <v xml:space="preserve"> </v>
      </c>
      <c r="AG912" s="32">
        <f t="shared" si="400"/>
        <v>0</v>
      </c>
      <c r="AH912" s="32">
        <f t="shared" si="401"/>
        <v>0</v>
      </c>
      <c r="AR912" s="32">
        <f t="shared" si="402"/>
        <v>0</v>
      </c>
      <c r="AS912" s="32">
        <f t="shared" si="403"/>
        <v>0</v>
      </c>
      <c r="AT912" s="32">
        <f t="shared" si="404"/>
        <v>0</v>
      </c>
      <c r="AU912" s="32">
        <f t="shared" si="405"/>
        <v>0</v>
      </c>
      <c r="AX912" s="254">
        <f t="shared" si="406"/>
        <v>0</v>
      </c>
      <c r="AY912" s="254">
        <f t="shared" si="407"/>
        <v>0</v>
      </c>
      <c r="AZ912" s="32">
        <f t="shared" si="395"/>
        <v>0</v>
      </c>
      <c r="BB912" s="32">
        <f t="shared" si="384"/>
        <v>0</v>
      </c>
      <c r="BC912" s="341">
        <f t="shared" si="385"/>
        <v>0</v>
      </c>
      <c r="BD912" s="95">
        <f t="shared" ref="BD912:BD975" si="408">IF(VALUE(I912)&lt;1,0,IF(VALUE(I912)&gt;17,0,VLOOKUP(VALUE(F912),T10Value,VALUE(I912)+1,FALSE)))</f>
        <v>0</v>
      </c>
      <c r="BE912" s="95">
        <f t="shared" si="386"/>
        <v>0</v>
      </c>
      <c r="BF912" s="718">
        <f t="shared" si="396"/>
        <v>0</v>
      </c>
      <c r="BG912" s="79"/>
      <c r="BH912" s="9"/>
      <c r="BJ912" s="32">
        <f t="shared" si="387"/>
        <v>0</v>
      </c>
      <c r="BK912" s="32">
        <f t="shared" si="388"/>
        <v>1</v>
      </c>
      <c r="BL912" s="32">
        <f t="shared" si="389"/>
        <v>0</v>
      </c>
      <c r="BM912" s="32">
        <f t="shared" si="390"/>
        <v>0</v>
      </c>
      <c r="BN912" s="32">
        <f t="shared" si="391"/>
        <v>1</v>
      </c>
    </row>
    <row r="913" spans="1:66" x14ac:dyDescent="0.2">
      <c r="A913" s="323"/>
      <c r="B913" s="530"/>
      <c r="C913" s="247"/>
      <c r="D913" s="247" t="str">
        <f t="shared" ref="D913:D976" si="409">IF(AND(L913&lt;J913,C913="", OR(L913="", L913=0)),1,"")</f>
        <v/>
      </c>
      <c r="E913" s="320" t="str">
        <f t="shared" ref="E913:E976" si="410">IF(+BN913+BM913&gt;0,"&lt; Error"," ")</f>
        <v>&lt; Error</v>
      </c>
      <c r="F913" s="120">
        <f t="shared" si="392"/>
        <v>0</v>
      </c>
      <c r="G913" s="118">
        <f t="shared" si="393"/>
        <v>901</v>
      </c>
      <c r="H913" s="117"/>
      <c r="I913" s="292"/>
      <c r="J913" s="87"/>
      <c r="K913" s="294"/>
      <c r="L913" s="293"/>
      <c r="M913" s="40"/>
      <c r="N913" s="77"/>
      <c r="O913" s="295"/>
      <c r="P913" s="88"/>
      <c r="Q913" s="88"/>
      <c r="R913" s="104"/>
      <c r="S913" s="730"/>
      <c r="T913" s="88"/>
      <c r="U913" s="88"/>
      <c r="V913" s="88"/>
      <c r="W913" s="89"/>
      <c r="X913" s="87"/>
      <c r="Y913" s="77"/>
      <c r="Z913" s="90"/>
      <c r="AA913" s="96">
        <f t="shared" si="397"/>
        <v>901</v>
      </c>
      <c r="AB913" s="505">
        <f t="shared" ref="AB913:AB976" si="411">C913*BJ913</f>
        <v>0</v>
      </c>
      <c r="AC913" s="500">
        <f t="shared" si="398"/>
        <v>0</v>
      </c>
      <c r="AD913" s="159">
        <f t="shared" si="394"/>
        <v>0</v>
      </c>
      <c r="AE913" s="8"/>
      <c r="AF913" s="870" t="str">
        <f t="shared" si="399"/>
        <v xml:space="preserve"> </v>
      </c>
      <c r="AG913" s="32">
        <f t="shared" si="400"/>
        <v>0</v>
      </c>
      <c r="AH913" s="32">
        <f t="shared" si="401"/>
        <v>0</v>
      </c>
      <c r="AR913" s="32">
        <f t="shared" si="402"/>
        <v>0</v>
      </c>
      <c r="AS913" s="32">
        <f t="shared" si="403"/>
        <v>0</v>
      </c>
      <c r="AT913" s="32">
        <f t="shared" si="404"/>
        <v>0</v>
      </c>
      <c r="AU913" s="32">
        <f t="shared" si="405"/>
        <v>0</v>
      </c>
      <c r="AX913" s="254">
        <f t="shared" si="406"/>
        <v>0</v>
      </c>
      <c r="AY913" s="254">
        <f t="shared" si="407"/>
        <v>0</v>
      </c>
      <c r="AZ913" s="32">
        <f t="shared" si="395"/>
        <v>0</v>
      </c>
      <c r="BB913" s="32">
        <f t="shared" ref="BB913:BB976" si="412">IF(+BC913&gt;0,IF(+BE913&lt;=0,1,0),0)</f>
        <v>0</v>
      </c>
      <c r="BC913" s="341">
        <f t="shared" ref="BC913:BC976" si="413">IF(+D913=1,IF(J913&gt;0, +J913, 0),0)</f>
        <v>0</v>
      </c>
      <c r="BD913" s="95">
        <f t="shared" si="408"/>
        <v>0</v>
      </c>
      <c r="BE913" s="95">
        <f t="shared" ref="BE913:BE976" si="414">ROUND(+BC913,1)*BD913</f>
        <v>0</v>
      </c>
      <c r="BF913" s="718">
        <f t="shared" si="396"/>
        <v>0</v>
      </c>
      <c r="BG913" s="79"/>
      <c r="BH913" s="9"/>
      <c r="BJ913" s="32">
        <f t="shared" ref="BJ913:BJ976" si="415">IF(J913+L913+M913=J913,0,IF(J913-L913-0.09&gt;0,IF(J913-L913&lt;=0.1*J913,J913-L913,0),0))</f>
        <v>0</v>
      </c>
      <c r="BK913" s="32">
        <f t="shared" ref="BK913:BK976" si="416">IF(L913+M913+J913+X913&lt;=0,1,IF(L913+M913+X913&gt;0,1,0))</f>
        <v>1</v>
      </c>
      <c r="BL913" s="32">
        <f t="shared" ref="BL913:BL976" si="417">IF(+BJ913&gt;0,1,0)</f>
        <v>0</v>
      </c>
      <c r="BM913" s="32">
        <f t="shared" ref="BM913:BM976" si="418">IF(ISNUMBER(C913),IF(2*BL913-C913&lt;0,1,IF(2*BL913-C913&gt;2,1,0)),IF(ISBLANK(C913),0,1))</f>
        <v>0</v>
      </c>
      <c r="BN913" s="32">
        <f t="shared" ref="BN913:BN976" si="419">IF(ISNUMBER(D913),IF(2*AG913-D913=1,1,IF(+D913=0,0, IF(+D913=1,0,1))),IF(ISBLANK(D913),0,1))</f>
        <v>1</v>
      </c>
    </row>
    <row r="914" spans="1:66" x14ac:dyDescent="0.2">
      <c r="A914" s="323"/>
      <c r="B914" s="530"/>
      <c r="C914" s="247"/>
      <c r="D914" s="247" t="str">
        <f t="shared" si="409"/>
        <v/>
      </c>
      <c r="E914" s="320" t="str">
        <f t="shared" si="410"/>
        <v>&lt; Error</v>
      </c>
      <c r="F914" s="120">
        <f t="shared" si="392"/>
        <v>0</v>
      </c>
      <c r="G914" s="118">
        <f t="shared" si="393"/>
        <v>902</v>
      </c>
      <c r="H914" s="117"/>
      <c r="I914" s="292"/>
      <c r="J914" s="87"/>
      <c r="K914" s="294"/>
      <c r="L914" s="293"/>
      <c r="M914" s="40"/>
      <c r="N914" s="77"/>
      <c r="O914" s="295"/>
      <c r="P914" s="88"/>
      <c r="Q914" s="88"/>
      <c r="R914" s="104"/>
      <c r="S914" s="730"/>
      <c r="T914" s="88"/>
      <c r="U914" s="88"/>
      <c r="V914" s="88"/>
      <c r="W914" s="89"/>
      <c r="X914" s="87"/>
      <c r="Y914" s="77"/>
      <c r="Z914" s="90"/>
      <c r="AA914" s="96">
        <f t="shared" si="397"/>
        <v>902</v>
      </c>
      <c r="AB914" s="505">
        <f t="shared" si="411"/>
        <v>0</v>
      </c>
      <c r="AC914" s="500">
        <f t="shared" si="398"/>
        <v>0</v>
      </c>
      <c r="AD914" s="159">
        <f t="shared" si="394"/>
        <v>0</v>
      </c>
      <c r="AE914" s="8"/>
      <c r="AF914" s="870" t="str">
        <f t="shared" si="399"/>
        <v xml:space="preserve"> </v>
      </c>
      <c r="AG914" s="32">
        <f t="shared" si="400"/>
        <v>0</v>
      </c>
      <c r="AH914" s="32">
        <f t="shared" si="401"/>
        <v>0</v>
      </c>
      <c r="AR914" s="32">
        <f t="shared" si="402"/>
        <v>0</v>
      </c>
      <c r="AS914" s="32">
        <f t="shared" si="403"/>
        <v>0</v>
      </c>
      <c r="AT914" s="32">
        <f t="shared" si="404"/>
        <v>0</v>
      </c>
      <c r="AU914" s="32">
        <f t="shared" si="405"/>
        <v>0</v>
      </c>
      <c r="AX914" s="254">
        <f t="shared" si="406"/>
        <v>0</v>
      </c>
      <c r="AY914" s="254">
        <f t="shared" si="407"/>
        <v>0</v>
      </c>
      <c r="AZ914" s="32">
        <f t="shared" si="395"/>
        <v>0</v>
      </c>
      <c r="BB914" s="32">
        <f t="shared" si="412"/>
        <v>0</v>
      </c>
      <c r="BC914" s="341">
        <f t="shared" si="413"/>
        <v>0</v>
      </c>
      <c r="BD914" s="95">
        <f t="shared" si="408"/>
        <v>0</v>
      </c>
      <c r="BE914" s="95">
        <f t="shared" si="414"/>
        <v>0</v>
      </c>
      <c r="BF914" s="718">
        <f t="shared" si="396"/>
        <v>0</v>
      </c>
      <c r="BG914" s="79"/>
      <c r="BH914" s="9"/>
      <c r="BJ914" s="32">
        <f t="shared" si="415"/>
        <v>0</v>
      </c>
      <c r="BK914" s="32">
        <f t="shared" si="416"/>
        <v>1</v>
      </c>
      <c r="BL914" s="32">
        <f t="shared" si="417"/>
        <v>0</v>
      </c>
      <c r="BM914" s="32">
        <f t="shared" si="418"/>
        <v>0</v>
      </c>
      <c r="BN914" s="32">
        <f t="shared" si="419"/>
        <v>1</v>
      </c>
    </row>
    <row r="915" spans="1:66" x14ac:dyDescent="0.2">
      <c r="A915" s="323"/>
      <c r="B915" s="530"/>
      <c r="C915" s="247"/>
      <c r="D915" s="247" t="str">
        <f t="shared" si="409"/>
        <v/>
      </c>
      <c r="E915" s="320" t="str">
        <f t="shared" si="410"/>
        <v>&lt; Error</v>
      </c>
      <c r="F915" s="120">
        <f t="shared" si="392"/>
        <v>0</v>
      </c>
      <c r="G915" s="118">
        <f t="shared" si="393"/>
        <v>903</v>
      </c>
      <c r="H915" s="117"/>
      <c r="I915" s="292"/>
      <c r="J915" s="87"/>
      <c r="K915" s="294"/>
      <c r="L915" s="293"/>
      <c r="M915" s="40"/>
      <c r="N915" s="77"/>
      <c r="O915" s="295"/>
      <c r="P915" s="88"/>
      <c r="Q915" s="88"/>
      <c r="R915" s="104"/>
      <c r="S915" s="730"/>
      <c r="T915" s="88"/>
      <c r="U915" s="88"/>
      <c r="V915" s="88"/>
      <c r="W915" s="89"/>
      <c r="X915" s="87"/>
      <c r="Y915" s="77"/>
      <c r="Z915" s="90"/>
      <c r="AA915" s="96">
        <f t="shared" si="397"/>
        <v>903</v>
      </c>
      <c r="AB915" s="505">
        <f t="shared" si="411"/>
        <v>0</v>
      </c>
      <c r="AC915" s="500">
        <f t="shared" si="398"/>
        <v>0</v>
      </c>
      <c r="AD915" s="159">
        <f t="shared" si="394"/>
        <v>0</v>
      </c>
      <c r="AE915" s="8"/>
      <c r="AF915" s="870" t="str">
        <f t="shared" si="399"/>
        <v xml:space="preserve"> </v>
      </c>
      <c r="AG915" s="32">
        <f t="shared" si="400"/>
        <v>0</v>
      </c>
      <c r="AH915" s="32">
        <f t="shared" si="401"/>
        <v>0</v>
      </c>
      <c r="AR915" s="32">
        <f t="shared" si="402"/>
        <v>0</v>
      </c>
      <c r="AS915" s="32">
        <f t="shared" si="403"/>
        <v>0</v>
      </c>
      <c r="AT915" s="32">
        <f t="shared" si="404"/>
        <v>0</v>
      </c>
      <c r="AU915" s="32">
        <f t="shared" si="405"/>
        <v>0</v>
      </c>
      <c r="AX915" s="254">
        <f t="shared" si="406"/>
        <v>0</v>
      </c>
      <c r="AY915" s="254">
        <f t="shared" si="407"/>
        <v>0</v>
      </c>
      <c r="AZ915" s="32">
        <f t="shared" si="395"/>
        <v>0</v>
      </c>
      <c r="BB915" s="32">
        <f t="shared" si="412"/>
        <v>0</v>
      </c>
      <c r="BC915" s="341">
        <f t="shared" si="413"/>
        <v>0</v>
      </c>
      <c r="BD915" s="95">
        <f t="shared" si="408"/>
        <v>0</v>
      </c>
      <c r="BE915" s="95">
        <f t="shared" si="414"/>
        <v>0</v>
      </c>
      <c r="BF915" s="718">
        <f t="shared" si="396"/>
        <v>0</v>
      </c>
      <c r="BG915" s="79"/>
      <c r="BH915" s="9"/>
      <c r="BJ915" s="32">
        <f t="shared" si="415"/>
        <v>0</v>
      </c>
      <c r="BK915" s="32">
        <f t="shared" si="416"/>
        <v>1</v>
      </c>
      <c r="BL915" s="32">
        <f t="shared" si="417"/>
        <v>0</v>
      </c>
      <c r="BM915" s="32">
        <f t="shared" si="418"/>
        <v>0</v>
      </c>
      <c r="BN915" s="32">
        <f t="shared" si="419"/>
        <v>1</v>
      </c>
    </row>
    <row r="916" spans="1:66" x14ac:dyDescent="0.2">
      <c r="A916" s="323"/>
      <c r="B916" s="530"/>
      <c r="C916" s="247"/>
      <c r="D916" s="247" t="str">
        <f t="shared" si="409"/>
        <v/>
      </c>
      <c r="E916" s="320" t="str">
        <f t="shared" si="410"/>
        <v>&lt; Error</v>
      </c>
      <c r="F916" s="120">
        <f t="shared" si="392"/>
        <v>0</v>
      </c>
      <c r="G916" s="118">
        <f t="shared" si="393"/>
        <v>904</v>
      </c>
      <c r="H916" s="117"/>
      <c r="I916" s="292"/>
      <c r="J916" s="87"/>
      <c r="K916" s="294"/>
      <c r="L916" s="293"/>
      <c r="M916" s="40"/>
      <c r="N916" s="77"/>
      <c r="O916" s="295"/>
      <c r="P916" s="88"/>
      <c r="Q916" s="88"/>
      <c r="R916" s="104"/>
      <c r="S916" s="730"/>
      <c r="T916" s="88"/>
      <c r="U916" s="88"/>
      <c r="V916" s="88"/>
      <c r="W916" s="89"/>
      <c r="X916" s="87"/>
      <c r="Y916" s="77"/>
      <c r="Z916" s="90"/>
      <c r="AA916" s="96">
        <f t="shared" si="397"/>
        <v>904</v>
      </c>
      <c r="AB916" s="505">
        <f t="shared" si="411"/>
        <v>0</v>
      </c>
      <c r="AC916" s="500">
        <f t="shared" si="398"/>
        <v>0</v>
      </c>
      <c r="AD916" s="159">
        <f t="shared" si="394"/>
        <v>0</v>
      </c>
      <c r="AE916" s="8"/>
      <c r="AF916" s="870" t="str">
        <f t="shared" si="399"/>
        <v xml:space="preserve"> </v>
      </c>
      <c r="AG916" s="32">
        <f t="shared" si="400"/>
        <v>0</v>
      </c>
      <c r="AH916" s="32">
        <f t="shared" si="401"/>
        <v>0</v>
      </c>
      <c r="AR916" s="32">
        <f t="shared" si="402"/>
        <v>0</v>
      </c>
      <c r="AS916" s="32">
        <f t="shared" si="403"/>
        <v>0</v>
      </c>
      <c r="AT916" s="32">
        <f t="shared" si="404"/>
        <v>0</v>
      </c>
      <c r="AU916" s="32">
        <f t="shared" si="405"/>
        <v>0</v>
      </c>
      <c r="AX916" s="254">
        <f t="shared" si="406"/>
        <v>0</v>
      </c>
      <c r="AY916" s="254">
        <f t="shared" si="407"/>
        <v>0</v>
      </c>
      <c r="AZ916" s="32">
        <f t="shared" si="395"/>
        <v>0</v>
      </c>
      <c r="BB916" s="32">
        <f t="shared" si="412"/>
        <v>0</v>
      </c>
      <c r="BC916" s="341">
        <f t="shared" si="413"/>
        <v>0</v>
      </c>
      <c r="BD916" s="95">
        <f t="shared" si="408"/>
        <v>0</v>
      </c>
      <c r="BE916" s="95">
        <f t="shared" si="414"/>
        <v>0</v>
      </c>
      <c r="BF916" s="718">
        <f t="shared" si="396"/>
        <v>0</v>
      </c>
      <c r="BG916" s="79"/>
      <c r="BH916" s="9"/>
      <c r="BJ916" s="32">
        <f t="shared" si="415"/>
        <v>0</v>
      </c>
      <c r="BK916" s="32">
        <f t="shared" si="416"/>
        <v>1</v>
      </c>
      <c r="BL916" s="32">
        <f t="shared" si="417"/>
        <v>0</v>
      </c>
      <c r="BM916" s="32">
        <f t="shared" si="418"/>
        <v>0</v>
      </c>
      <c r="BN916" s="32">
        <f t="shared" si="419"/>
        <v>1</v>
      </c>
    </row>
    <row r="917" spans="1:66" x14ac:dyDescent="0.2">
      <c r="A917" s="323"/>
      <c r="B917" s="530"/>
      <c r="C917" s="247"/>
      <c r="D917" s="247" t="str">
        <f t="shared" si="409"/>
        <v/>
      </c>
      <c r="E917" s="320" t="str">
        <f t="shared" si="410"/>
        <v>&lt; Error</v>
      </c>
      <c r="F917" s="120">
        <f t="shared" si="392"/>
        <v>0</v>
      </c>
      <c r="G917" s="118">
        <f t="shared" si="393"/>
        <v>905</v>
      </c>
      <c r="H917" s="117"/>
      <c r="I917" s="292"/>
      <c r="J917" s="87"/>
      <c r="K917" s="294"/>
      <c r="L917" s="293"/>
      <c r="M917" s="40"/>
      <c r="N917" s="77"/>
      <c r="O917" s="295"/>
      <c r="P917" s="88"/>
      <c r="Q917" s="88"/>
      <c r="R917" s="104"/>
      <c r="S917" s="730"/>
      <c r="T917" s="88"/>
      <c r="U917" s="88"/>
      <c r="V917" s="88"/>
      <c r="W917" s="89"/>
      <c r="X917" s="87"/>
      <c r="Y917" s="77"/>
      <c r="Z917" s="90"/>
      <c r="AA917" s="96">
        <f t="shared" si="397"/>
        <v>905</v>
      </c>
      <c r="AB917" s="505">
        <f t="shared" si="411"/>
        <v>0</v>
      </c>
      <c r="AC917" s="500">
        <f t="shared" si="398"/>
        <v>0</v>
      </c>
      <c r="AD917" s="159">
        <f t="shared" si="394"/>
        <v>0</v>
      </c>
      <c r="AE917" s="8"/>
      <c r="AF917" s="870" t="str">
        <f t="shared" si="399"/>
        <v xml:space="preserve"> </v>
      </c>
      <c r="AG917" s="32">
        <f t="shared" si="400"/>
        <v>0</v>
      </c>
      <c r="AH917" s="32">
        <f t="shared" si="401"/>
        <v>0</v>
      </c>
      <c r="AR917" s="32">
        <f t="shared" si="402"/>
        <v>0</v>
      </c>
      <c r="AS917" s="32">
        <f t="shared" si="403"/>
        <v>0</v>
      </c>
      <c r="AT917" s="32">
        <f t="shared" si="404"/>
        <v>0</v>
      </c>
      <c r="AU917" s="32">
        <f t="shared" si="405"/>
        <v>0</v>
      </c>
      <c r="AX917" s="254">
        <f t="shared" si="406"/>
        <v>0</v>
      </c>
      <c r="AY917" s="254">
        <f t="shared" si="407"/>
        <v>0</v>
      </c>
      <c r="AZ917" s="32">
        <f t="shared" si="395"/>
        <v>0</v>
      </c>
      <c r="BB917" s="32">
        <f t="shared" si="412"/>
        <v>0</v>
      </c>
      <c r="BC917" s="341">
        <f t="shared" si="413"/>
        <v>0</v>
      </c>
      <c r="BD917" s="95">
        <f t="shared" si="408"/>
        <v>0</v>
      </c>
      <c r="BE917" s="95">
        <f t="shared" si="414"/>
        <v>0</v>
      </c>
      <c r="BF917" s="718">
        <f t="shared" si="396"/>
        <v>0</v>
      </c>
      <c r="BG917" s="79"/>
      <c r="BH917" s="9"/>
      <c r="BJ917" s="32">
        <f t="shared" si="415"/>
        <v>0</v>
      </c>
      <c r="BK917" s="32">
        <f t="shared" si="416"/>
        <v>1</v>
      </c>
      <c r="BL917" s="32">
        <f t="shared" si="417"/>
        <v>0</v>
      </c>
      <c r="BM917" s="32">
        <f t="shared" si="418"/>
        <v>0</v>
      </c>
      <c r="BN917" s="32">
        <f t="shared" si="419"/>
        <v>1</v>
      </c>
    </row>
    <row r="918" spans="1:66" x14ac:dyDescent="0.2">
      <c r="A918" s="323"/>
      <c r="B918" s="530"/>
      <c r="C918" s="247"/>
      <c r="D918" s="247" t="str">
        <f t="shared" si="409"/>
        <v/>
      </c>
      <c r="E918" s="320" t="str">
        <f t="shared" si="410"/>
        <v>&lt; Error</v>
      </c>
      <c r="F918" s="120">
        <f t="shared" si="392"/>
        <v>0</v>
      </c>
      <c r="G918" s="118">
        <f t="shared" si="393"/>
        <v>906</v>
      </c>
      <c r="H918" s="117"/>
      <c r="I918" s="292"/>
      <c r="J918" s="87"/>
      <c r="K918" s="294"/>
      <c r="L918" s="293"/>
      <c r="M918" s="40"/>
      <c r="N918" s="77"/>
      <c r="O918" s="295"/>
      <c r="P918" s="88"/>
      <c r="Q918" s="88"/>
      <c r="R918" s="104"/>
      <c r="S918" s="730"/>
      <c r="T918" s="88"/>
      <c r="U918" s="88"/>
      <c r="V918" s="88"/>
      <c r="W918" s="89"/>
      <c r="X918" s="87"/>
      <c r="Y918" s="77"/>
      <c r="Z918" s="90"/>
      <c r="AA918" s="96">
        <f t="shared" si="397"/>
        <v>906</v>
      </c>
      <c r="AB918" s="505">
        <f t="shared" si="411"/>
        <v>0</v>
      </c>
      <c r="AC918" s="500">
        <f t="shared" si="398"/>
        <v>0</v>
      </c>
      <c r="AD918" s="159">
        <f t="shared" si="394"/>
        <v>0</v>
      </c>
      <c r="AE918" s="8"/>
      <c r="AF918" s="870" t="str">
        <f t="shared" si="399"/>
        <v xml:space="preserve"> </v>
      </c>
      <c r="AG918" s="32">
        <f t="shared" si="400"/>
        <v>0</v>
      </c>
      <c r="AH918" s="32">
        <f t="shared" si="401"/>
        <v>0</v>
      </c>
      <c r="AR918" s="32">
        <f t="shared" si="402"/>
        <v>0</v>
      </c>
      <c r="AS918" s="32">
        <f t="shared" si="403"/>
        <v>0</v>
      </c>
      <c r="AT918" s="32">
        <f t="shared" si="404"/>
        <v>0</v>
      </c>
      <c r="AU918" s="32">
        <f t="shared" si="405"/>
        <v>0</v>
      </c>
      <c r="AX918" s="254">
        <f t="shared" si="406"/>
        <v>0</v>
      </c>
      <c r="AY918" s="254">
        <f t="shared" si="407"/>
        <v>0</v>
      </c>
      <c r="AZ918" s="32">
        <f t="shared" si="395"/>
        <v>0</v>
      </c>
      <c r="BB918" s="32">
        <f t="shared" si="412"/>
        <v>0</v>
      </c>
      <c r="BC918" s="341">
        <f t="shared" si="413"/>
        <v>0</v>
      </c>
      <c r="BD918" s="95">
        <f t="shared" si="408"/>
        <v>0</v>
      </c>
      <c r="BE918" s="95">
        <f t="shared" si="414"/>
        <v>0</v>
      </c>
      <c r="BF918" s="718">
        <f t="shared" si="396"/>
        <v>0</v>
      </c>
      <c r="BG918" s="79"/>
      <c r="BH918" s="9"/>
      <c r="BJ918" s="32">
        <f t="shared" si="415"/>
        <v>0</v>
      </c>
      <c r="BK918" s="32">
        <f t="shared" si="416"/>
        <v>1</v>
      </c>
      <c r="BL918" s="32">
        <f t="shared" si="417"/>
        <v>0</v>
      </c>
      <c r="BM918" s="32">
        <f t="shared" si="418"/>
        <v>0</v>
      </c>
      <c r="BN918" s="32">
        <f t="shared" si="419"/>
        <v>1</v>
      </c>
    </row>
    <row r="919" spans="1:66" x14ac:dyDescent="0.2">
      <c r="A919" s="323"/>
      <c r="B919" s="530"/>
      <c r="C919" s="247"/>
      <c r="D919" s="247" t="str">
        <f t="shared" si="409"/>
        <v/>
      </c>
      <c r="E919" s="320" t="str">
        <f t="shared" si="410"/>
        <v>&lt; Error</v>
      </c>
      <c r="F919" s="120">
        <f t="shared" si="392"/>
        <v>0</v>
      </c>
      <c r="G919" s="118">
        <f t="shared" si="393"/>
        <v>907</v>
      </c>
      <c r="H919" s="117"/>
      <c r="I919" s="292"/>
      <c r="J919" s="87"/>
      <c r="K919" s="294"/>
      <c r="L919" s="293"/>
      <c r="M919" s="40"/>
      <c r="N919" s="77"/>
      <c r="O919" s="295"/>
      <c r="P919" s="88"/>
      <c r="Q919" s="88"/>
      <c r="R919" s="104"/>
      <c r="S919" s="730"/>
      <c r="T919" s="88"/>
      <c r="U919" s="88"/>
      <c r="V919" s="88"/>
      <c r="W919" s="89"/>
      <c r="X919" s="87"/>
      <c r="Y919" s="77"/>
      <c r="Z919" s="90"/>
      <c r="AA919" s="96">
        <f t="shared" si="397"/>
        <v>907</v>
      </c>
      <c r="AB919" s="505">
        <f t="shared" si="411"/>
        <v>0</v>
      </c>
      <c r="AC919" s="500">
        <f t="shared" si="398"/>
        <v>0</v>
      </c>
      <c r="AD919" s="159">
        <f t="shared" si="394"/>
        <v>0</v>
      </c>
      <c r="AE919" s="8"/>
      <c r="AF919" s="870" t="str">
        <f t="shared" si="399"/>
        <v xml:space="preserve"> </v>
      </c>
      <c r="AG919" s="32">
        <f t="shared" si="400"/>
        <v>0</v>
      </c>
      <c r="AH919" s="32">
        <f t="shared" si="401"/>
        <v>0</v>
      </c>
      <c r="AR919" s="32">
        <f t="shared" si="402"/>
        <v>0</v>
      </c>
      <c r="AS919" s="32">
        <f t="shared" si="403"/>
        <v>0</v>
      </c>
      <c r="AT919" s="32">
        <f t="shared" si="404"/>
        <v>0</v>
      </c>
      <c r="AU919" s="32">
        <f t="shared" si="405"/>
        <v>0</v>
      </c>
      <c r="AX919" s="254">
        <f t="shared" si="406"/>
        <v>0</v>
      </c>
      <c r="AY919" s="254">
        <f t="shared" si="407"/>
        <v>0</v>
      </c>
      <c r="AZ919" s="32">
        <f t="shared" si="395"/>
        <v>0</v>
      </c>
      <c r="BB919" s="32">
        <f t="shared" si="412"/>
        <v>0</v>
      </c>
      <c r="BC919" s="341">
        <f t="shared" si="413"/>
        <v>0</v>
      </c>
      <c r="BD919" s="95">
        <f t="shared" si="408"/>
        <v>0</v>
      </c>
      <c r="BE919" s="95">
        <f t="shared" si="414"/>
        <v>0</v>
      </c>
      <c r="BF919" s="718">
        <f t="shared" si="396"/>
        <v>0</v>
      </c>
      <c r="BG919" s="79"/>
      <c r="BH919" s="9"/>
      <c r="BJ919" s="32">
        <f t="shared" si="415"/>
        <v>0</v>
      </c>
      <c r="BK919" s="32">
        <f t="shared" si="416"/>
        <v>1</v>
      </c>
      <c r="BL919" s="32">
        <f t="shared" si="417"/>
        <v>0</v>
      </c>
      <c r="BM919" s="32">
        <f t="shared" si="418"/>
        <v>0</v>
      </c>
      <c r="BN919" s="32">
        <f t="shared" si="419"/>
        <v>1</v>
      </c>
    </row>
    <row r="920" spans="1:66" x14ac:dyDescent="0.2">
      <c r="A920" s="323"/>
      <c r="B920" s="530"/>
      <c r="C920" s="247"/>
      <c r="D920" s="247" t="str">
        <f t="shared" si="409"/>
        <v/>
      </c>
      <c r="E920" s="320" t="str">
        <f t="shared" si="410"/>
        <v>&lt; Error</v>
      </c>
      <c r="F920" s="120">
        <f t="shared" si="392"/>
        <v>0</v>
      </c>
      <c r="G920" s="118">
        <f t="shared" si="393"/>
        <v>908</v>
      </c>
      <c r="H920" s="117"/>
      <c r="I920" s="292"/>
      <c r="J920" s="87"/>
      <c r="K920" s="294"/>
      <c r="L920" s="293"/>
      <c r="M920" s="40"/>
      <c r="N920" s="77"/>
      <c r="O920" s="295"/>
      <c r="P920" s="88"/>
      <c r="Q920" s="88"/>
      <c r="R920" s="104"/>
      <c r="S920" s="730"/>
      <c r="T920" s="88"/>
      <c r="U920" s="88"/>
      <c r="V920" s="88"/>
      <c r="W920" s="89"/>
      <c r="X920" s="87"/>
      <c r="Y920" s="77"/>
      <c r="Z920" s="90"/>
      <c r="AA920" s="96">
        <f t="shared" si="397"/>
        <v>908</v>
      </c>
      <c r="AB920" s="505">
        <f t="shared" si="411"/>
        <v>0</v>
      </c>
      <c r="AC920" s="500">
        <f t="shared" si="398"/>
        <v>0</v>
      </c>
      <c r="AD920" s="159">
        <f t="shared" si="394"/>
        <v>0</v>
      </c>
      <c r="AE920" s="8"/>
      <c r="AF920" s="870" t="str">
        <f t="shared" si="399"/>
        <v xml:space="preserve"> </v>
      </c>
      <c r="AG920" s="32">
        <f t="shared" si="400"/>
        <v>0</v>
      </c>
      <c r="AH920" s="32">
        <f t="shared" si="401"/>
        <v>0</v>
      </c>
      <c r="AR920" s="32">
        <f t="shared" si="402"/>
        <v>0</v>
      </c>
      <c r="AS920" s="32">
        <f t="shared" si="403"/>
        <v>0</v>
      </c>
      <c r="AT920" s="32">
        <f t="shared" si="404"/>
        <v>0</v>
      </c>
      <c r="AU920" s="32">
        <f t="shared" si="405"/>
        <v>0</v>
      </c>
      <c r="AX920" s="254">
        <f t="shared" si="406"/>
        <v>0</v>
      </c>
      <c r="AY920" s="254">
        <f t="shared" si="407"/>
        <v>0</v>
      </c>
      <c r="AZ920" s="32">
        <f t="shared" si="395"/>
        <v>0</v>
      </c>
      <c r="BB920" s="32">
        <f t="shared" si="412"/>
        <v>0</v>
      </c>
      <c r="BC920" s="341">
        <f t="shared" si="413"/>
        <v>0</v>
      </c>
      <c r="BD920" s="95">
        <f t="shared" si="408"/>
        <v>0</v>
      </c>
      <c r="BE920" s="95">
        <f t="shared" si="414"/>
        <v>0</v>
      </c>
      <c r="BF920" s="718">
        <f t="shared" si="396"/>
        <v>0</v>
      </c>
      <c r="BG920" s="79"/>
      <c r="BH920" s="9"/>
      <c r="BJ920" s="32">
        <f t="shared" si="415"/>
        <v>0</v>
      </c>
      <c r="BK920" s="32">
        <f t="shared" si="416"/>
        <v>1</v>
      </c>
      <c r="BL920" s="32">
        <f t="shared" si="417"/>
        <v>0</v>
      </c>
      <c r="BM920" s="32">
        <f t="shared" si="418"/>
        <v>0</v>
      </c>
      <c r="BN920" s="32">
        <f t="shared" si="419"/>
        <v>1</v>
      </c>
    </row>
    <row r="921" spans="1:66" x14ac:dyDescent="0.2">
      <c r="A921" s="323"/>
      <c r="B921" s="530"/>
      <c r="C921" s="247"/>
      <c r="D921" s="247" t="str">
        <f t="shared" si="409"/>
        <v/>
      </c>
      <c r="E921" s="320" t="str">
        <f t="shared" si="410"/>
        <v>&lt; Error</v>
      </c>
      <c r="F921" s="120">
        <f t="shared" si="392"/>
        <v>0</v>
      </c>
      <c r="G921" s="118">
        <f t="shared" si="393"/>
        <v>909</v>
      </c>
      <c r="H921" s="117"/>
      <c r="I921" s="292"/>
      <c r="J921" s="87"/>
      <c r="K921" s="294"/>
      <c r="L921" s="293"/>
      <c r="M921" s="40"/>
      <c r="N921" s="77"/>
      <c r="O921" s="295"/>
      <c r="P921" s="88"/>
      <c r="Q921" s="88"/>
      <c r="R921" s="104"/>
      <c r="S921" s="730"/>
      <c r="T921" s="88"/>
      <c r="U921" s="88"/>
      <c r="V921" s="88"/>
      <c r="W921" s="89"/>
      <c r="X921" s="87"/>
      <c r="Y921" s="77"/>
      <c r="Z921" s="90"/>
      <c r="AA921" s="96">
        <f t="shared" si="397"/>
        <v>909</v>
      </c>
      <c r="AB921" s="505">
        <f t="shared" si="411"/>
        <v>0</v>
      </c>
      <c r="AC921" s="500">
        <f t="shared" si="398"/>
        <v>0</v>
      </c>
      <c r="AD921" s="159">
        <f t="shared" si="394"/>
        <v>0</v>
      </c>
      <c r="AE921" s="8"/>
      <c r="AF921" s="870" t="str">
        <f t="shared" si="399"/>
        <v xml:space="preserve"> </v>
      </c>
      <c r="AG921" s="32">
        <f t="shared" si="400"/>
        <v>0</v>
      </c>
      <c r="AH921" s="32">
        <f t="shared" si="401"/>
        <v>0</v>
      </c>
      <c r="AR921" s="32">
        <f t="shared" si="402"/>
        <v>0</v>
      </c>
      <c r="AS921" s="32">
        <f t="shared" si="403"/>
        <v>0</v>
      </c>
      <c r="AT921" s="32">
        <f t="shared" si="404"/>
        <v>0</v>
      </c>
      <c r="AU921" s="32">
        <f t="shared" si="405"/>
        <v>0</v>
      </c>
      <c r="AX921" s="254">
        <f t="shared" si="406"/>
        <v>0</v>
      </c>
      <c r="AY921" s="254">
        <f t="shared" si="407"/>
        <v>0</v>
      </c>
      <c r="AZ921" s="32">
        <f t="shared" si="395"/>
        <v>0</v>
      </c>
      <c r="BB921" s="32">
        <f t="shared" si="412"/>
        <v>0</v>
      </c>
      <c r="BC921" s="341">
        <f t="shared" si="413"/>
        <v>0</v>
      </c>
      <c r="BD921" s="95">
        <f t="shared" si="408"/>
        <v>0</v>
      </c>
      <c r="BE921" s="95">
        <f t="shared" si="414"/>
        <v>0</v>
      </c>
      <c r="BF921" s="718">
        <f t="shared" si="396"/>
        <v>0</v>
      </c>
      <c r="BG921" s="79"/>
      <c r="BH921" s="9"/>
      <c r="BJ921" s="32">
        <f t="shared" si="415"/>
        <v>0</v>
      </c>
      <c r="BK921" s="32">
        <f t="shared" si="416"/>
        <v>1</v>
      </c>
      <c r="BL921" s="32">
        <f t="shared" si="417"/>
        <v>0</v>
      </c>
      <c r="BM921" s="32">
        <f t="shared" si="418"/>
        <v>0</v>
      </c>
      <c r="BN921" s="32">
        <f t="shared" si="419"/>
        <v>1</v>
      </c>
    </row>
    <row r="922" spans="1:66" x14ac:dyDescent="0.2">
      <c r="A922" s="323"/>
      <c r="B922" s="530"/>
      <c r="C922" s="247"/>
      <c r="D922" s="247" t="str">
        <f t="shared" si="409"/>
        <v/>
      </c>
      <c r="E922" s="320" t="str">
        <f t="shared" si="410"/>
        <v>&lt; Error</v>
      </c>
      <c r="F922" s="120">
        <f t="shared" si="392"/>
        <v>0</v>
      </c>
      <c r="G922" s="118">
        <f t="shared" si="393"/>
        <v>910</v>
      </c>
      <c r="H922" s="117"/>
      <c r="I922" s="292"/>
      <c r="J922" s="87"/>
      <c r="K922" s="294"/>
      <c r="L922" s="293"/>
      <c r="M922" s="40"/>
      <c r="N922" s="77"/>
      <c r="O922" s="295"/>
      <c r="P922" s="88"/>
      <c r="Q922" s="88"/>
      <c r="R922" s="104"/>
      <c r="S922" s="730"/>
      <c r="T922" s="88"/>
      <c r="U922" s="88"/>
      <c r="V922" s="88"/>
      <c r="W922" s="89"/>
      <c r="X922" s="87"/>
      <c r="Y922" s="77"/>
      <c r="Z922" s="90"/>
      <c r="AA922" s="96">
        <f t="shared" si="397"/>
        <v>910</v>
      </c>
      <c r="AB922" s="505">
        <f t="shared" si="411"/>
        <v>0</v>
      </c>
      <c r="AC922" s="500">
        <f t="shared" si="398"/>
        <v>0</v>
      </c>
      <c r="AD922" s="159">
        <f t="shared" si="394"/>
        <v>0</v>
      </c>
      <c r="AE922" s="8"/>
      <c r="AF922" s="870" t="str">
        <f t="shared" si="399"/>
        <v xml:space="preserve"> </v>
      </c>
      <c r="AG922" s="32">
        <f t="shared" si="400"/>
        <v>0</v>
      </c>
      <c r="AH922" s="32">
        <f t="shared" si="401"/>
        <v>0</v>
      </c>
      <c r="AR922" s="32">
        <f t="shared" si="402"/>
        <v>0</v>
      </c>
      <c r="AS922" s="32">
        <f t="shared" si="403"/>
        <v>0</v>
      </c>
      <c r="AT922" s="32">
        <f t="shared" si="404"/>
        <v>0</v>
      </c>
      <c r="AU922" s="32">
        <f t="shared" si="405"/>
        <v>0</v>
      </c>
      <c r="AX922" s="254">
        <f t="shared" si="406"/>
        <v>0</v>
      </c>
      <c r="AY922" s="254">
        <f t="shared" si="407"/>
        <v>0</v>
      </c>
      <c r="AZ922" s="32">
        <f t="shared" si="395"/>
        <v>0</v>
      </c>
      <c r="BB922" s="32">
        <f t="shared" si="412"/>
        <v>0</v>
      </c>
      <c r="BC922" s="341">
        <f t="shared" si="413"/>
        <v>0</v>
      </c>
      <c r="BD922" s="95">
        <f t="shared" si="408"/>
        <v>0</v>
      </c>
      <c r="BE922" s="95">
        <f t="shared" si="414"/>
        <v>0</v>
      </c>
      <c r="BF922" s="718">
        <f t="shared" si="396"/>
        <v>0</v>
      </c>
      <c r="BG922" s="79"/>
      <c r="BH922" s="9"/>
      <c r="BJ922" s="32">
        <f t="shared" si="415"/>
        <v>0</v>
      </c>
      <c r="BK922" s="32">
        <f t="shared" si="416"/>
        <v>1</v>
      </c>
      <c r="BL922" s="32">
        <f t="shared" si="417"/>
        <v>0</v>
      </c>
      <c r="BM922" s="32">
        <f t="shared" si="418"/>
        <v>0</v>
      </c>
      <c r="BN922" s="32">
        <f t="shared" si="419"/>
        <v>1</v>
      </c>
    </row>
    <row r="923" spans="1:66" x14ac:dyDescent="0.2">
      <c r="A923" s="323"/>
      <c r="B923" s="530"/>
      <c r="C923" s="247"/>
      <c r="D923" s="247" t="str">
        <f t="shared" si="409"/>
        <v/>
      </c>
      <c r="E923" s="320" t="str">
        <f t="shared" si="410"/>
        <v>&lt; Error</v>
      </c>
      <c r="F923" s="120">
        <f t="shared" si="392"/>
        <v>0</v>
      </c>
      <c r="G923" s="118">
        <f t="shared" si="393"/>
        <v>911</v>
      </c>
      <c r="H923" s="117"/>
      <c r="I923" s="292"/>
      <c r="J923" s="87"/>
      <c r="K923" s="294"/>
      <c r="L923" s="293"/>
      <c r="M923" s="40"/>
      <c r="N923" s="77"/>
      <c r="O923" s="295"/>
      <c r="P923" s="88"/>
      <c r="Q923" s="88"/>
      <c r="R923" s="104"/>
      <c r="S923" s="730"/>
      <c r="T923" s="88"/>
      <c r="U923" s="88"/>
      <c r="V923" s="88"/>
      <c r="W923" s="89"/>
      <c r="X923" s="87"/>
      <c r="Y923" s="77"/>
      <c r="Z923" s="90"/>
      <c r="AA923" s="96">
        <f t="shared" si="397"/>
        <v>911</v>
      </c>
      <c r="AB923" s="505">
        <f t="shared" si="411"/>
        <v>0</v>
      </c>
      <c r="AC923" s="500">
        <f t="shared" si="398"/>
        <v>0</v>
      </c>
      <c r="AD923" s="159">
        <f t="shared" si="394"/>
        <v>0</v>
      </c>
      <c r="AE923" s="8"/>
      <c r="AF923" s="870" t="str">
        <f t="shared" si="399"/>
        <v xml:space="preserve"> </v>
      </c>
      <c r="AG923" s="32">
        <f t="shared" si="400"/>
        <v>0</v>
      </c>
      <c r="AH923" s="32">
        <f t="shared" si="401"/>
        <v>0</v>
      </c>
      <c r="AR923" s="32">
        <f t="shared" si="402"/>
        <v>0</v>
      </c>
      <c r="AS923" s="32">
        <f t="shared" si="403"/>
        <v>0</v>
      </c>
      <c r="AT923" s="32">
        <f t="shared" si="404"/>
        <v>0</v>
      </c>
      <c r="AU923" s="32">
        <f t="shared" si="405"/>
        <v>0</v>
      </c>
      <c r="AX923" s="254">
        <f t="shared" si="406"/>
        <v>0</v>
      </c>
      <c r="AY923" s="254">
        <f t="shared" si="407"/>
        <v>0</v>
      </c>
      <c r="AZ923" s="32">
        <f t="shared" si="395"/>
        <v>0</v>
      </c>
      <c r="BB923" s="32">
        <f t="shared" si="412"/>
        <v>0</v>
      </c>
      <c r="BC923" s="341">
        <f t="shared" si="413"/>
        <v>0</v>
      </c>
      <c r="BD923" s="95">
        <f t="shared" si="408"/>
        <v>0</v>
      </c>
      <c r="BE923" s="95">
        <f t="shared" si="414"/>
        <v>0</v>
      </c>
      <c r="BF923" s="718">
        <f t="shared" si="396"/>
        <v>0</v>
      </c>
      <c r="BG923" s="79"/>
      <c r="BH923" s="9"/>
      <c r="BJ923" s="32">
        <f t="shared" si="415"/>
        <v>0</v>
      </c>
      <c r="BK923" s="32">
        <f t="shared" si="416"/>
        <v>1</v>
      </c>
      <c r="BL923" s="32">
        <f t="shared" si="417"/>
        <v>0</v>
      </c>
      <c r="BM923" s="32">
        <f t="shared" si="418"/>
        <v>0</v>
      </c>
      <c r="BN923" s="32">
        <f t="shared" si="419"/>
        <v>1</v>
      </c>
    </row>
    <row r="924" spans="1:66" x14ac:dyDescent="0.2">
      <c r="A924" s="323"/>
      <c r="B924" s="530"/>
      <c r="C924" s="247"/>
      <c r="D924" s="247" t="str">
        <f t="shared" si="409"/>
        <v/>
      </c>
      <c r="E924" s="320" t="str">
        <f t="shared" si="410"/>
        <v>&lt; Error</v>
      </c>
      <c r="F924" s="120">
        <f t="shared" si="392"/>
        <v>0</v>
      </c>
      <c r="G924" s="118">
        <f t="shared" si="393"/>
        <v>912</v>
      </c>
      <c r="H924" s="117"/>
      <c r="I924" s="292"/>
      <c r="J924" s="87"/>
      <c r="K924" s="294"/>
      <c r="L924" s="293"/>
      <c r="M924" s="40"/>
      <c r="N924" s="77"/>
      <c r="O924" s="295"/>
      <c r="P924" s="88"/>
      <c r="Q924" s="88"/>
      <c r="R924" s="104"/>
      <c r="S924" s="730"/>
      <c r="T924" s="88"/>
      <c r="U924" s="88"/>
      <c r="V924" s="88"/>
      <c r="W924" s="89"/>
      <c r="X924" s="87"/>
      <c r="Y924" s="77"/>
      <c r="Z924" s="90"/>
      <c r="AA924" s="96">
        <f t="shared" si="397"/>
        <v>912</v>
      </c>
      <c r="AB924" s="505">
        <f t="shared" si="411"/>
        <v>0</v>
      </c>
      <c r="AC924" s="500">
        <f t="shared" si="398"/>
        <v>0</v>
      </c>
      <c r="AD924" s="159">
        <f t="shared" si="394"/>
        <v>0</v>
      </c>
      <c r="AE924" s="8"/>
      <c r="AF924" s="870" t="str">
        <f t="shared" si="399"/>
        <v xml:space="preserve"> </v>
      </c>
      <c r="AG924" s="32">
        <f t="shared" si="400"/>
        <v>0</v>
      </c>
      <c r="AH924" s="32">
        <f t="shared" si="401"/>
        <v>0</v>
      </c>
      <c r="AR924" s="32">
        <f t="shared" si="402"/>
        <v>0</v>
      </c>
      <c r="AS924" s="32">
        <f t="shared" si="403"/>
        <v>0</v>
      </c>
      <c r="AT924" s="32">
        <f t="shared" si="404"/>
        <v>0</v>
      </c>
      <c r="AU924" s="32">
        <f t="shared" si="405"/>
        <v>0</v>
      </c>
      <c r="AX924" s="254">
        <f t="shared" si="406"/>
        <v>0</v>
      </c>
      <c r="AY924" s="254">
        <f t="shared" si="407"/>
        <v>0</v>
      </c>
      <c r="AZ924" s="32">
        <f t="shared" si="395"/>
        <v>0</v>
      </c>
      <c r="BB924" s="32">
        <f t="shared" si="412"/>
        <v>0</v>
      </c>
      <c r="BC924" s="341">
        <f t="shared" si="413"/>
        <v>0</v>
      </c>
      <c r="BD924" s="95">
        <f t="shared" si="408"/>
        <v>0</v>
      </c>
      <c r="BE924" s="95">
        <f t="shared" si="414"/>
        <v>0</v>
      </c>
      <c r="BF924" s="718">
        <f t="shared" si="396"/>
        <v>0</v>
      </c>
      <c r="BG924" s="79"/>
      <c r="BH924" s="9"/>
      <c r="BJ924" s="32">
        <f t="shared" si="415"/>
        <v>0</v>
      </c>
      <c r="BK924" s="32">
        <f t="shared" si="416"/>
        <v>1</v>
      </c>
      <c r="BL924" s="32">
        <f t="shared" si="417"/>
        <v>0</v>
      </c>
      <c r="BM924" s="32">
        <f t="shared" si="418"/>
        <v>0</v>
      </c>
      <c r="BN924" s="32">
        <f t="shared" si="419"/>
        <v>1</v>
      </c>
    </row>
    <row r="925" spans="1:66" x14ac:dyDescent="0.2">
      <c r="A925" s="323"/>
      <c r="B925" s="530"/>
      <c r="C925" s="247"/>
      <c r="D925" s="247" t="str">
        <f t="shared" si="409"/>
        <v/>
      </c>
      <c r="E925" s="320" t="str">
        <f t="shared" si="410"/>
        <v>&lt; Error</v>
      </c>
      <c r="F925" s="120">
        <f t="shared" si="392"/>
        <v>0</v>
      </c>
      <c r="G925" s="118">
        <f t="shared" si="393"/>
        <v>913</v>
      </c>
      <c r="H925" s="117"/>
      <c r="I925" s="292"/>
      <c r="J925" s="87"/>
      <c r="K925" s="294"/>
      <c r="L925" s="293"/>
      <c r="M925" s="40"/>
      <c r="N925" s="77"/>
      <c r="O925" s="295"/>
      <c r="P925" s="88"/>
      <c r="Q925" s="88"/>
      <c r="R925" s="104"/>
      <c r="S925" s="730"/>
      <c r="T925" s="88"/>
      <c r="U925" s="88"/>
      <c r="V925" s="88"/>
      <c r="W925" s="89"/>
      <c r="X925" s="87"/>
      <c r="Y925" s="77"/>
      <c r="Z925" s="90"/>
      <c r="AA925" s="96">
        <f t="shared" si="397"/>
        <v>913</v>
      </c>
      <c r="AB925" s="505">
        <f t="shared" si="411"/>
        <v>0</v>
      </c>
      <c r="AC925" s="500">
        <f t="shared" si="398"/>
        <v>0</v>
      </c>
      <c r="AD925" s="159">
        <f t="shared" si="394"/>
        <v>0</v>
      </c>
      <c r="AE925" s="8"/>
      <c r="AF925" s="870" t="str">
        <f t="shared" si="399"/>
        <v xml:space="preserve"> </v>
      </c>
      <c r="AG925" s="32">
        <f t="shared" si="400"/>
        <v>0</v>
      </c>
      <c r="AH925" s="32">
        <f t="shared" si="401"/>
        <v>0</v>
      </c>
      <c r="AR925" s="32">
        <f t="shared" si="402"/>
        <v>0</v>
      </c>
      <c r="AS925" s="32">
        <f t="shared" si="403"/>
        <v>0</v>
      </c>
      <c r="AT925" s="32">
        <f t="shared" si="404"/>
        <v>0</v>
      </c>
      <c r="AU925" s="32">
        <f t="shared" si="405"/>
        <v>0</v>
      </c>
      <c r="AX925" s="254">
        <f t="shared" si="406"/>
        <v>0</v>
      </c>
      <c r="AY925" s="254">
        <f t="shared" si="407"/>
        <v>0</v>
      </c>
      <c r="AZ925" s="32">
        <f t="shared" si="395"/>
        <v>0</v>
      </c>
      <c r="BB925" s="32">
        <f t="shared" si="412"/>
        <v>0</v>
      </c>
      <c r="BC925" s="341">
        <f t="shared" si="413"/>
        <v>0</v>
      </c>
      <c r="BD925" s="95">
        <f t="shared" si="408"/>
        <v>0</v>
      </c>
      <c r="BE925" s="95">
        <f t="shared" si="414"/>
        <v>0</v>
      </c>
      <c r="BF925" s="718">
        <f t="shared" si="396"/>
        <v>0</v>
      </c>
      <c r="BG925" s="79"/>
      <c r="BH925" s="9"/>
      <c r="BJ925" s="32">
        <f t="shared" si="415"/>
        <v>0</v>
      </c>
      <c r="BK925" s="32">
        <f t="shared" si="416"/>
        <v>1</v>
      </c>
      <c r="BL925" s="32">
        <f t="shared" si="417"/>
        <v>0</v>
      </c>
      <c r="BM925" s="32">
        <f t="shared" si="418"/>
        <v>0</v>
      </c>
      <c r="BN925" s="32">
        <f t="shared" si="419"/>
        <v>1</v>
      </c>
    </row>
    <row r="926" spans="1:66" x14ac:dyDescent="0.2">
      <c r="A926" s="323"/>
      <c r="B926" s="530"/>
      <c r="C926" s="247"/>
      <c r="D926" s="247" t="str">
        <f t="shared" si="409"/>
        <v/>
      </c>
      <c r="E926" s="320" t="str">
        <f t="shared" si="410"/>
        <v>&lt; Error</v>
      </c>
      <c r="F926" s="120">
        <f t="shared" si="392"/>
        <v>0</v>
      </c>
      <c r="G926" s="118">
        <f t="shared" si="393"/>
        <v>914</v>
      </c>
      <c r="H926" s="117"/>
      <c r="I926" s="292"/>
      <c r="J926" s="87"/>
      <c r="K926" s="294"/>
      <c r="L926" s="293"/>
      <c r="M926" s="40"/>
      <c r="N926" s="77"/>
      <c r="O926" s="295"/>
      <c r="P926" s="88"/>
      <c r="Q926" s="88"/>
      <c r="R926" s="104"/>
      <c r="S926" s="730"/>
      <c r="T926" s="88"/>
      <c r="U926" s="88"/>
      <c r="V926" s="88"/>
      <c r="W926" s="89"/>
      <c r="X926" s="87"/>
      <c r="Y926" s="77"/>
      <c r="Z926" s="90"/>
      <c r="AA926" s="96">
        <f t="shared" si="397"/>
        <v>914</v>
      </c>
      <c r="AB926" s="505">
        <f t="shared" si="411"/>
        <v>0</v>
      </c>
      <c r="AC926" s="500">
        <f t="shared" si="398"/>
        <v>0</v>
      </c>
      <c r="AD926" s="159">
        <f t="shared" si="394"/>
        <v>0</v>
      </c>
      <c r="AE926" s="8"/>
      <c r="AF926" s="870" t="str">
        <f t="shared" si="399"/>
        <v xml:space="preserve"> </v>
      </c>
      <c r="AG926" s="32">
        <f t="shared" si="400"/>
        <v>0</v>
      </c>
      <c r="AH926" s="32">
        <f t="shared" si="401"/>
        <v>0</v>
      </c>
      <c r="AR926" s="32">
        <f t="shared" si="402"/>
        <v>0</v>
      </c>
      <c r="AS926" s="32">
        <f t="shared" si="403"/>
        <v>0</v>
      </c>
      <c r="AT926" s="32">
        <f t="shared" si="404"/>
        <v>0</v>
      </c>
      <c r="AU926" s="32">
        <f t="shared" si="405"/>
        <v>0</v>
      </c>
      <c r="AX926" s="254">
        <f t="shared" si="406"/>
        <v>0</v>
      </c>
      <c r="AY926" s="254">
        <f t="shared" si="407"/>
        <v>0</v>
      </c>
      <c r="AZ926" s="32">
        <f t="shared" si="395"/>
        <v>0</v>
      </c>
      <c r="BB926" s="32">
        <f t="shared" si="412"/>
        <v>0</v>
      </c>
      <c r="BC926" s="341">
        <f t="shared" si="413"/>
        <v>0</v>
      </c>
      <c r="BD926" s="95">
        <f t="shared" si="408"/>
        <v>0</v>
      </c>
      <c r="BE926" s="95">
        <f t="shared" si="414"/>
        <v>0</v>
      </c>
      <c r="BF926" s="718">
        <f t="shared" si="396"/>
        <v>0</v>
      </c>
      <c r="BG926" s="79"/>
      <c r="BH926" s="9"/>
      <c r="BJ926" s="32">
        <f t="shared" si="415"/>
        <v>0</v>
      </c>
      <c r="BK926" s="32">
        <f t="shared" si="416"/>
        <v>1</v>
      </c>
      <c r="BL926" s="32">
        <f t="shared" si="417"/>
        <v>0</v>
      </c>
      <c r="BM926" s="32">
        <f t="shared" si="418"/>
        <v>0</v>
      </c>
      <c r="BN926" s="32">
        <f t="shared" si="419"/>
        <v>1</v>
      </c>
    </row>
    <row r="927" spans="1:66" x14ac:dyDescent="0.2">
      <c r="A927" s="323"/>
      <c r="B927" s="530"/>
      <c r="C927" s="247"/>
      <c r="D927" s="247" t="str">
        <f t="shared" si="409"/>
        <v/>
      </c>
      <c r="E927" s="320" t="str">
        <f t="shared" si="410"/>
        <v>&lt; Error</v>
      </c>
      <c r="F927" s="120">
        <f t="shared" si="392"/>
        <v>0</v>
      </c>
      <c r="G927" s="118">
        <f t="shared" si="393"/>
        <v>915</v>
      </c>
      <c r="H927" s="117"/>
      <c r="I927" s="292"/>
      <c r="J927" s="87"/>
      <c r="K927" s="294"/>
      <c r="L927" s="293"/>
      <c r="M927" s="40"/>
      <c r="N927" s="77"/>
      <c r="O927" s="295"/>
      <c r="P927" s="88"/>
      <c r="Q927" s="88"/>
      <c r="R927" s="104"/>
      <c r="S927" s="730"/>
      <c r="T927" s="88"/>
      <c r="U927" s="88"/>
      <c r="V927" s="88"/>
      <c r="W927" s="89"/>
      <c r="X927" s="87"/>
      <c r="Y927" s="77"/>
      <c r="Z927" s="90"/>
      <c r="AA927" s="96">
        <f t="shared" si="397"/>
        <v>915</v>
      </c>
      <c r="AB927" s="505">
        <f t="shared" si="411"/>
        <v>0</v>
      </c>
      <c r="AC927" s="500">
        <f t="shared" si="398"/>
        <v>0</v>
      </c>
      <c r="AD927" s="159">
        <f t="shared" si="394"/>
        <v>0</v>
      </c>
      <c r="AE927" s="8"/>
      <c r="AF927" s="870" t="str">
        <f t="shared" si="399"/>
        <v xml:space="preserve"> </v>
      </c>
      <c r="AG927" s="32">
        <f t="shared" si="400"/>
        <v>0</v>
      </c>
      <c r="AH927" s="32">
        <f t="shared" si="401"/>
        <v>0</v>
      </c>
      <c r="AR927" s="32">
        <f t="shared" si="402"/>
        <v>0</v>
      </c>
      <c r="AS927" s="32">
        <f t="shared" si="403"/>
        <v>0</v>
      </c>
      <c r="AT927" s="32">
        <f t="shared" si="404"/>
        <v>0</v>
      </c>
      <c r="AU927" s="32">
        <f t="shared" si="405"/>
        <v>0</v>
      </c>
      <c r="AX927" s="254">
        <f t="shared" si="406"/>
        <v>0</v>
      </c>
      <c r="AY927" s="254">
        <f t="shared" si="407"/>
        <v>0</v>
      </c>
      <c r="AZ927" s="32">
        <f t="shared" si="395"/>
        <v>0</v>
      </c>
      <c r="BB927" s="32">
        <f t="shared" si="412"/>
        <v>0</v>
      </c>
      <c r="BC927" s="341">
        <f t="shared" si="413"/>
        <v>0</v>
      </c>
      <c r="BD927" s="95">
        <f t="shared" si="408"/>
        <v>0</v>
      </c>
      <c r="BE927" s="95">
        <f t="shared" si="414"/>
        <v>0</v>
      </c>
      <c r="BF927" s="718">
        <f t="shared" si="396"/>
        <v>0</v>
      </c>
      <c r="BG927" s="79"/>
      <c r="BH927" s="9"/>
      <c r="BJ927" s="32">
        <f t="shared" si="415"/>
        <v>0</v>
      </c>
      <c r="BK927" s="32">
        <f t="shared" si="416"/>
        <v>1</v>
      </c>
      <c r="BL927" s="32">
        <f t="shared" si="417"/>
        <v>0</v>
      </c>
      <c r="BM927" s="32">
        <f t="shared" si="418"/>
        <v>0</v>
      </c>
      <c r="BN927" s="32">
        <f t="shared" si="419"/>
        <v>1</v>
      </c>
    </row>
    <row r="928" spans="1:66" x14ac:dyDescent="0.2">
      <c r="A928" s="323"/>
      <c r="B928" s="530"/>
      <c r="C928" s="247"/>
      <c r="D928" s="247" t="str">
        <f t="shared" si="409"/>
        <v/>
      </c>
      <c r="E928" s="320" t="str">
        <f t="shared" si="410"/>
        <v>&lt; Error</v>
      </c>
      <c r="F928" s="120">
        <f t="shared" si="392"/>
        <v>0</v>
      </c>
      <c r="G928" s="118">
        <f t="shared" si="393"/>
        <v>916</v>
      </c>
      <c r="H928" s="117"/>
      <c r="I928" s="292"/>
      <c r="J928" s="87"/>
      <c r="K928" s="294"/>
      <c r="L928" s="293"/>
      <c r="M928" s="40"/>
      <c r="N928" s="77"/>
      <c r="O928" s="295"/>
      <c r="P928" s="88"/>
      <c r="Q928" s="88"/>
      <c r="R928" s="104"/>
      <c r="S928" s="730"/>
      <c r="T928" s="88"/>
      <c r="U928" s="88"/>
      <c r="V928" s="88"/>
      <c r="W928" s="89"/>
      <c r="X928" s="87"/>
      <c r="Y928" s="77"/>
      <c r="Z928" s="90"/>
      <c r="AA928" s="96">
        <f t="shared" si="397"/>
        <v>916</v>
      </c>
      <c r="AB928" s="505">
        <f t="shared" si="411"/>
        <v>0</v>
      </c>
      <c r="AC928" s="500">
        <f t="shared" si="398"/>
        <v>0</v>
      </c>
      <c r="AD928" s="159">
        <f t="shared" si="394"/>
        <v>0</v>
      </c>
      <c r="AE928" s="8"/>
      <c r="AF928" s="870" t="str">
        <f t="shared" si="399"/>
        <v xml:space="preserve"> </v>
      </c>
      <c r="AG928" s="32">
        <f t="shared" si="400"/>
        <v>0</v>
      </c>
      <c r="AH928" s="32">
        <f t="shared" si="401"/>
        <v>0</v>
      </c>
      <c r="AR928" s="32">
        <f t="shared" si="402"/>
        <v>0</v>
      </c>
      <c r="AS928" s="32">
        <f t="shared" si="403"/>
        <v>0</v>
      </c>
      <c r="AT928" s="32">
        <f t="shared" si="404"/>
        <v>0</v>
      </c>
      <c r="AU928" s="32">
        <f t="shared" si="405"/>
        <v>0</v>
      </c>
      <c r="AX928" s="254">
        <f t="shared" si="406"/>
        <v>0</v>
      </c>
      <c r="AY928" s="254">
        <f t="shared" si="407"/>
        <v>0</v>
      </c>
      <c r="AZ928" s="32">
        <f t="shared" si="395"/>
        <v>0</v>
      </c>
      <c r="BB928" s="32">
        <f t="shared" si="412"/>
        <v>0</v>
      </c>
      <c r="BC928" s="341">
        <f t="shared" si="413"/>
        <v>0</v>
      </c>
      <c r="BD928" s="95">
        <f t="shared" si="408"/>
        <v>0</v>
      </c>
      <c r="BE928" s="95">
        <f t="shared" si="414"/>
        <v>0</v>
      </c>
      <c r="BF928" s="718">
        <f t="shared" si="396"/>
        <v>0</v>
      </c>
      <c r="BG928" s="79"/>
      <c r="BH928" s="9"/>
      <c r="BJ928" s="32">
        <f t="shared" si="415"/>
        <v>0</v>
      </c>
      <c r="BK928" s="32">
        <f t="shared" si="416"/>
        <v>1</v>
      </c>
      <c r="BL928" s="32">
        <f t="shared" si="417"/>
        <v>0</v>
      </c>
      <c r="BM928" s="32">
        <f t="shared" si="418"/>
        <v>0</v>
      </c>
      <c r="BN928" s="32">
        <f t="shared" si="419"/>
        <v>1</v>
      </c>
    </row>
    <row r="929" spans="1:66" x14ac:dyDescent="0.2">
      <c r="A929" s="323"/>
      <c r="B929" s="530"/>
      <c r="C929" s="247"/>
      <c r="D929" s="247" t="str">
        <f t="shared" si="409"/>
        <v/>
      </c>
      <c r="E929" s="320" t="str">
        <f t="shared" si="410"/>
        <v>&lt; Error</v>
      </c>
      <c r="F929" s="120">
        <f t="shared" si="392"/>
        <v>0</v>
      </c>
      <c r="G929" s="118">
        <f t="shared" si="393"/>
        <v>917</v>
      </c>
      <c r="H929" s="117"/>
      <c r="I929" s="292"/>
      <c r="J929" s="87"/>
      <c r="K929" s="294"/>
      <c r="L929" s="293"/>
      <c r="M929" s="40"/>
      <c r="N929" s="77"/>
      <c r="O929" s="295"/>
      <c r="P929" s="88"/>
      <c r="Q929" s="88"/>
      <c r="R929" s="104"/>
      <c r="S929" s="730"/>
      <c r="T929" s="88"/>
      <c r="U929" s="88"/>
      <c r="V929" s="88"/>
      <c r="W929" s="89"/>
      <c r="X929" s="87"/>
      <c r="Y929" s="77"/>
      <c r="Z929" s="90"/>
      <c r="AA929" s="96">
        <f t="shared" si="397"/>
        <v>917</v>
      </c>
      <c r="AB929" s="505">
        <f t="shared" si="411"/>
        <v>0</v>
      </c>
      <c r="AC929" s="500">
        <f t="shared" si="398"/>
        <v>0</v>
      </c>
      <c r="AD929" s="159">
        <f t="shared" si="394"/>
        <v>0</v>
      </c>
      <c r="AE929" s="8"/>
      <c r="AF929" s="870" t="str">
        <f t="shared" si="399"/>
        <v xml:space="preserve"> </v>
      </c>
      <c r="AG929" s="32">
        <f t="shared" si="400"/>
        <v>0</v>
      </c>
      <c r="AH929" s="32">
        <f t="shared" si="401"/>
        <v>0</v>
      </c>
      <c r="AR929" s="32">
        <f t="shared" si="402"/>
        <v>0</v>
      </c>
      <c r="AS929" s="32">
        <f t="shared" si="403"/>
        <v>0</v>
      </c>
      <c r="AT929" s="32">
        <f t="shared" si="404"/>
        <v>0</v>
      </c>
      <c r="AU929" s="32">
        <f t="shared" si="405"/>
        <v>0</v>
      </c>
      <c r="AX929" s="254">
        <f t="shared" si="406"/>
        <v>0</v>
      </c>
      <c r="AY929" s="254">
        <f t="shared" si="407"/>
        <v>0</v>
      </c>
      <c r="AZ929" s="32">
        <f t="shared" si="395"/>
        <v>0</v>
      </c>
      <c r="BB929" s="32">
        <f t="shared" si="412"/>
        <v>0</v>
      </c>
      <c r="BC929" s="341">
        <f t="shared" si="413"/>
        <v>0</v>
      </c>
      <c r="BD929" s="95">
        <f t="shared" si="408"/>
        <v>0</v>
      </c>
      <c r="BE929" s="95">
        <f t="shared" si="414"/>
        <v>0</v>
      </c>
      <c r="BF929" s="718">
        <f t="shared" si="396"/>
        <v>0</v>
      </c>
      <c r="BG929" s="79"/>
      <c r="BH929" s="9"/>
      <c r="BJ929" s="32">
        <f t="shared" si="415"/>
        <v>0</v>
      </c>
      <c r="BK929" s="32">
        <f t="shared" si="416"/>
        <v>1</v>
      </c>
      <c r="BL929" s="32">
        <f t="shared" si="417"/>
        <v>0</v>
      </c>
      <c r="BM929" s="32">
        <f t="shared" si="418"/>
        <v>0</v>
      </c>
      <c r="BN929" s="32">
        <f t="shared" si="419"/>
        <v>1</v>
      </c>
    </row>
    <row r="930" spans="1:66" x14ac:dyDescent="0.2">
      <c r="A930" s="323"/>
      <c r="B930" s="530"/>
      <c r="C930" s="247"/>
      <c r="D930" s="247" t="str">
        <f t="shared" si="409"/>
        <v/>
      </c>
      <c r="E930" s="320" t="str">
        <f t="shared" si="410"/>
        <v>&lt; Error</v>
      </c>
      <c r="F930" s="120">
        <f t="shared" si="392"/>
        <v>0</v>
      </c>
      <c r="G930" s="118">
        <f t="shared" si="393"/>
        <v>918</v>
      </c>
      <c r="H930" s="117"/>
      <c r="I930" s="292"/>
      <c r="J930" s="87"/>
      <c r="K930" s="294"/>
      <c r="L930" s="293"/>
      <c r="M930" s="40"/>
      <c r="N930" s="77"/>
      <c r="O930" s="295"/>
      <c r="P930" s="88"/>
      <c r="Q930" s="88"/>
      <c r="R930" s="104"/>
      <c r="S930" s="730"/>
      <c r="T930" s="88"/>
      <c r="U930" s="88"/>
      <c r="V930" s="88"/>
      <c r="W930" s="89"/>
      <c r="X930" s="87"/>
      <c r="Y930" s="77"/>
      <c r="Z930" s="90"/>
      <c r="AA930" s="96">
        <f t="shared" si="397"/>
        <v>918</v>
      </c>
      <c r="AB930" s="505">
        <f t="shared" si="411"/>
        <v>0</v>
      </c>
      <c r="AC930" s="500">
        <f t="shared" si="398"/>
        <v>0</v>
      </c>
      <c r="AD930" s="159">
        <f t="shared" si="394"/>
        <v>0</v>
      </c>
      <c r="AE930" s="8"/>
      <c r="AF930" s="870" t="str">
        <f t="shared" si="399"/>
        <v xml:space="preserve"> </v>
      </c>
      <c r="AG930" s="32">
        <f t="shared" si="400"/>
        <v>0</v>
      </c>
      <c r="AH930" s="32">
        <f t="shared" si="401"/>
        <v>0</v>
      </c>
      <c r="AR930" s="32">
        <f t="shared" si="402"/>
        <v>0</v>
      </c>
      <c r="AS930" s="32">
        <f t="shared" si="403"/>
        <v>0</v>
      </c>
      <c r="AT930" s="32">
        <f t="shared" si="404"/>
        <v>0</v>
      </c>
      <c r="AU930" s="32">
        <f t="shared" si="405"/>
        <v>0</v>
      </c>
      <c r="AX930" s="254">
        <f t="shared" si="406"/>
        <v>0</v>
      </c>
      <c r="AY930" s="254">
        <f t="shared" si="407"/>
        <v>0</v>
      </c>
      <c r="AZ930" s="32">
        <f t="shared" si="395"/>
        <v>0</v>
      </c>
      <c r="BB930" s="32">
        <f t="shared" si="412"/>
        <v>0</v>
      </c>
      <c r="BC930" s="341">
        <f t="shared" si="413"/>
        <v>0</v>
      </c>
      <c r="BD930" s="95">
        <f t="shared" si="408"/>
        <v>0</v>
      </c>
      <c r="BE930" s="95">
        <f t="shared" si="414"/>
        <v>0</v>
      </c>
      <c r="BF930" s="718">
        <f t="shared" si="396"/>
        <v>0</v>
      </c>
      <c r="BG930" s="79"/>
      <c r="BH930" s="9"/>
      <c r="BJ930" s="32">
        <f t="shared" si="415"/>
        <v>0</v>
      </c>
      <c r="BK930" s="32">
        <f t="shared" si="416"/>
        <v>1</v>
      </c>
      <c r="BL930" s="32">
        <f t="shared" si="417"/>
        <v>0</v>
      </c>
      <c r="BM930" s="32">
        <f t="shared" si="418"/>
        <v>0</v>
      </c>
      <c r="BN930" s="32">
        <f t="shared" si="419"/>
        <v>1</v>
      </c>
    </row>
    <row r="931" spans="1:66" x14ac:dyDescent="0.2">
      <c r="A931" s="323"/>
      <c r="B931" s="530"/>
      <c r="C931" s="247"/>
      <c r="D931" s="247" t="str">
        <f t="shared" si="409"/>
        <v/>
      </c>
      <c r="E931" s="320" t="str">
        <f t="shared" si="410"/>
        <v>&lt; Error</v>
      </c>
      <c r="F931" s="120">
        <f t="shared" si="392"/>
        <v>0</v>
      </c>
      <c r="G931" s="118">
        <f t="shared" si="393"/>
        <v>919</v>
      </c>
      <c r="H931" s="117"/>
      <c r="I931" s="292"/>
      <c r="J931" s="87"/>
      <c r="K931" s="294"/>
      <c r="L931" s="293"/>
      <c r="M931" s="40"/>
      <c r="N931" s="77"/>
      <c r="O931" s="295"/>
      <c r="P931" s="88"/>
      <c r="Q931" s="88"/>
      <c r="R931" s="104"/>
      <c r="S931" s="730"/>
      <c r="T931" s="88"/>
      <c r="U931" s="88"/>
      <c r="V931" s="88"/>
      <c r="W931" s="89"/>
      <c r="X931" s="87"/>
      <c r="Y931" s="77"/>
      <c r="Z931" s="90"/>
      <c r="AA931" s="96">
        <f t="shared" si="397"/>
        <v>919</v>
      </c>
      <c r="AB931" s="505">
        <f t="shared" si="411"/>
        <v>0</v>
      </c>
      <c r="AC931" s="500">
        <f t="shared" si="398"/>
        <v>0</v>
      </c>
      <c r="AD931" s="159">
        <f t="shared" si="394"/>
        <v>0</v>
      </c>
      <c r="AE931" s="8"/>
      <c r="AF931" s="870" t="str">
        <f t="shared" si="399"/>
        <v xml:space="preserve"> </v>
      </c>
      <c r="AG931" s="32">
        <f t="shared" si="400"/>
        <v>0</v>
      </c>
      <c r="AH931" s="32">
        <f t="shared" si="401"/>
        <v>0</v>
      </c>
      <c r="AR931" s="32">
        <f t="shared" si="402"/>
        <v>0</v>
      </c>
      <c r="AS931" s="32">
        <f t="shared" si="403"/>
        <v>0</v>
      </c>
      <c r="AT931" s="32">
        <f t="shared" si="404"/>
        <v>0</v>
      </c>
      <c r="AU931" s="32">
        <f t="shared" si="405"/>
        <v>0</v>
      </c>
      <c r="AX931" s="254">
        <f t="shared" si="406"/>
        <v>0</v>
      </c>
      <c r="AY931" s="254">
        <f t="shared" si="407"/>
        <v>0</v>
      </c>
      <c r="AZ931" s="32">
        <f t="shared" si="395"/>
        <v>0</v>
      </c>
      <c r="BB931" s="32">
        <f t="shared" si="412"/>
        <v>0</v>
      </c>
      <c r="BC931" s="341">
        <f t="shared" si="413"/>
        <v>0</v>
      </c>
      <c r="BD931" s="95">
        <f t="shared" si="408"/>
        <v>0</v>
      </c>
      <c r="BE931" s="95">
        <f t="shared" si="414"/>
        <v>0</v>
      </c>
      <c r="BF931" s="718">
        <f t="shared" si="396"/>
        <v>0</v>
      </c>
      <c r="BG931" s="79"/>
      <c r="BH931" s="9"/>
      <c r="BJ931" s="32">
        <f t="shared" si="415"/>
        <v>0</v>
      </c>
      <c r="BK931" s="32">
        <f t="shared" si="416"/>
        <v>1</v>
      </c>
      <c r="BL931" s="32">
        <f t="shared" si="417"/>
        <v>0</v>
      </c>
      <c r="BM931" s="32">
        <f t="shared" si="418"/>
        <v>0</v>
      </c>
      <c r="BN931" s="32">
        <f t="shared" si="419"/>
        <v>1</v>
      </c>
    </row>
    <row r="932" spans="1:66" x14ac:dyDescent="0.2">
      <c r="A932" s="323"/>
      <c r="B932" s="530"/>
      <c r="C932" s="247"/>
      <c r="D932" s="247" t="str">
        <f t="shared" si="409"/>
        <v/>
      </c>
      <c r="E932" s="320" t="str">
        <f t="shared" si="410"/>
        <v>&lt; Error</v>
      </c>
      <c r="F932" s="120">
        <f t="shared" si="392"/>
        <v>0</v>
      </c>
      <c r="G932" s="118">
        <f t="shared" si="393"/>
        <v>920</v>
      </c>
      <c r="H932" s="117"/>
      <c r="I932" s="292"/>
      <c r="J932" s="87"/>
      <c r="K932" s="294"/>
      <c r="L932" s="293"/>
      <c r="M932" s="40"/>
      <c r="N932" s="77"/>
      <c r="O932" s="295"/>
      <c r="P932" s="88"/>
      <c r="Q932" s="88"/>
      <c r="R932" s="104"/>
      <c r="S932" s="730"/>
      <c r="T932" s="88"/>
      <c r="U932" s="88"/>
      <c r="V932" s="88"/>
      <c r="W932" s="89"/>
      <c r="X932" s="87"/>
      <c r="Y932" s="77"/>
      <c r="Z932" s="90"/>
      <c r="AA932" s="96">
        <f t="shared" si="397"/>
        <v>920</v>
      </c>
      <c r="AB932" s="505">
        <f t="shared" si="411"/>
        <v>0</v>
      </c>
      <c r="AC932" s="500">
        <f t="shared" si="398"/>
        <v>0</v>
      </c>
      <c r="AD932" s="159">
        <f t="shared" si="394"/>
        <v>0</v>
      </c>
      <c r="AE932" s="8"/>
      <c r="AF932" s="870" t="str">
        <f t="shared" si="399"/>
        <v xml:space="preserve"> </v>
      </c>
      <c r="AG932" s="32">
        <f t="shared" si="400"/>
        <v>0</v>
      </c>
      <c r="AH932" s="32">
        <f t="shared" si="401"/>
        <v>0</v>
      </c>
      <c r="AR932" s="32">
        <f t="shared" si="402"/>
        <v>0</v>
      </c>
      <c r="AS932" s="32">
        <f t="shared" si="403"/>
        <v>0</v>
      </c>
      <c r="AT932" s="32">
        <f t="shared" si="404"/>
        <v>0</v>
      </c>
      <c r="AU932" s="32">
        <f t="shared" si="405"/>
        <v>0</v>
      </c>
      <c r="AX932" s="254">
        <f t="shared" si="406"/>
        <v>0</v>
      </c>
      <c r="AY932" s="254">
        <f t="shared" si="407"/>
        <v>0</v>
      </c>
      <c r="AZ932" s="32">
        <f t="shared" si="395"/>
        <v>0</v>
      </c>
      <c r="BB932" s="32">
        <f t="shared" si="412"/>
        <v>0</v>
      </c>
      <c r="BC932" s="341">
        <f t="shared" si="413"/>
        <v>0</v>
      </c>
      <c r="BD932" s="95">
        <f t="shared" si="408"/>
        <v>0</v>
      </c>
      <c r="BE932" s="95">
        <f t="shared" si="414"/>
        <v>0</v>
      </c>
      <c r="BF932" s="718">
        <f t="shared" si="396"/>
        <v>0</v>
      </c>
      <c r="BG932" s="79"/>
      <c r="BH932" s="9"/>
      <c r="BJ932" s="32">
        <f t="shared" si="415"/>
        <v>0</v>
      </c>
      <c r="BK932" s="32">
        <f t="shared" si="416"/>
        <v>1</v>
      </c>
      <c r="BL932" s="32">
        <f t="shared" si="417"/>
        <v>0</v>
      </c>
      <c r="BM932" s="32">
        <f t="shared" si="418"/>
        <v>0</v>
      </c>
      <c r="BN932" s="32">
        <f t="shared" si="419"/>
        <v>1</v>
      </c>
    </row>
    <row r="933" spans="1:66" x14ac:dyDescent="0.2">
      <c r="A933" s="323"/>
      <c r="B933" s="530"/>
      <c r="C933" s="247"/>
      <c r="D933" s="247" t="str">
        <f t="shared" si="409"/>
        <v/>
      </c>
      <c r="E933" s="320" t="str">
        <f t="shared" si="410"/>
        <v>&lt; Error</v>
      </c>
      <c r="F933" s="120">
        <f t="shared" si="392"/>
        <v>0</v>
      </c>
      <c r="G933" s="118">
        <f t="shared" si="393"/>
        <v>921</v>
      </c>
      <c r="H933" s="117"/>
      <c r="I933" s="292"/>
      <c r="J933" s="87"/>
      <c r="K933" s="294"/>
      <c r="L933" s="293"/>
      <c r="M933" s="40"/>
      <c r="N933" s="77"/>
      <c r="O933" s="295"/>
      <c r="P933" s="88"/>
      <c r="Q933" s="88"/>
      <c r="R933" s="104"/>
      <c r="S933" s="730"/>
      <c r="T933" s="88"/>
      <c r="U933" s="88"/>
      <c r="V933" s="88"/>
      <c r="W933" s="89"/>
      <c r="X933" s="87"/>
      <c r="Y933" s="77"/>
      <c r="Z933" s="90"/>
      <c r="AA933" s="96">
        <f t="shared" si="397"/>
        <v>921</v>
      </c>
      <c r="AB933" s="505">
        <f t="shared" si="411"/>
        <v>0</v>
      </c>
      <c r="AC933" s="500">
        <f t="shared" si="398"/>
        <v>0</v>
      </c>
      <c r="AD933" s="159">
        <f t="shared" si="394"/>
        <v>0</v>
      </c>
      <c r="AE933" s="8"/>
      <c r="AF933" s="870" t="str">
        <f t="shared" si="399"/>
        <v xml:space="preserve"> </v>
      </c>
      <c r="AG933" s="32">
        <f t="shared" si="400"/>
        <v>0</v>
      </c>
      <c r="AH933" s="32">
        <f t="shared" si="401"/>
        <v>0</v>
      </c>
      <c r="AR933" s="32">
        <f t="shared" si="402"/>
        <v>0</v>
      </c>
      <c r="AS933" s="32">
        <f t="shared" si="403"/>
        <v>0</v>
      </c>
      <c r="AT933" s="32">
        <f t="shared" si="404"/>
        <v>0</v>
      </c>
      <c r="AU933" s="32">
        <f t="shared" si="405"/>
        <v>0</v>
      </c>
      <c r="AX933" s="254">
        <f t="shared" si="406"/>
        <v>0</v>
      </c>
      <c r="AY933" s="254">
        <f t="shared" si="407"/>
        <v>0</v>
      </c>
      <c r="AZ933" s="32">
        <f t="shared" si="395"/>
        <v>0</v>
      </c>
      <c r="BB933" s="32">
        <f t="shared" si="412"/>
        <v>0</v>
      </c>
      <c r="BC933" s="341">
        <f t="shared" si="413"/>
        <v>0</v>
      </c>
      <c r="BD933" s="95">
        <f t="shared" si="408"/>
        <v>0</v>
      </c>
      <c r="BE933" s="95">
        <f t="shared" si="414"/>
        <v>0</v>
      </c>
      <c r="BF933" s="718">
        <f t="shared" si="396"/>
        <v>0</v>
      </c>
      <c r="BG933" s="79"/>
      <c r="BH933" s="9"/>
      <c r="BJ933" s="32">
        <f t="shared" si="415"/>
        <v>0</v>
      </c>
      <c r="BK933" s="32">
        <f t="shared" si="416"/>
        <v>1</v>
      </c>
      <c r="BL933" s="32">
        <f t="shared" si="417"/>
        <v>0</v>
      </c>
      <c r="BM933" s="32">
        <f t="shared" si="418"/>
        <v>0</v>
      </c>
      <c r="BN933" s="32">
        <f t="shared" si="419"/>
        <v>1</v>
      </c>
    </row>
    <row r="934" spans="1:66" x14ac:dyDescent="0.2">
      <c r="A934" s="323"/>
      <c r="B934" s="530"/>
      <c r="C934" s="247"/>
      <c r="D934" s="247" t="str">
        <f t="shared" si="409"/>
        <v/>
      </c>
      <c r="E934" s="320" t="str">
        <f t="shared" si="410"/>
        <v>&lt; Error</v>
      </c>
      <c r="F934" s="120">
        <f t="shared" si="392"/>
        <v>0</v>
      </c>
      <c r="G934" s="118">
        <f t="shared" si="393"/>
        <v>922</v>
      </c>
      <c r="H934" s="117"/>
      <c r="I934" s="292"/>
      <c r="J934" s="87"/>
      <c r="K934" s="294"/>
      <c r="L934" s="293"/>
      <c r="M934" s="40"/>
      <c r="N934" s="77"/>
      <c r="O934" s="295"/>
      <c r="P934" s="88"/>
      <c r="Q934" s="88"/>
      <c r="R934" s="104"/>
      <c r="S934" s="730"/>
      <c r="T934" s="88"/>
      <c r="U934" s="88"/>
      <c r="V934" s="88"/>
      <c r="W934" s="89"/>
      <c r="X934" s="87"/>
      <c r="Y934" s="77"/>
      <c r="Z934" s="90"/>
      <c r="AA934" s="96">
        <f t="shared" si="397"/>
        <v>922</v>
      </c>
      <c r="AB934" s="505">
        <f t="shared" si="411"/>
        <v>0</v>
      </c>
      <c r="AC934" s="500">
        <f t="shared" si="398"/>
        <v>0</v>
      </c>
      <c r="AD934" s="159">
        <f t="shared" si="394"/>
        <v>0</v>
      </c>
      <c r="AE934" s="8"/>
      <c r="AF934" s="870" t="str">
        <f t="shared" si="399"/>
        <v xml:space="preserve"> </v>
      </c>
      <c r="AG934" s="32">
        <f t="shared" si="400"/>
        <v>0</v>
      </c>
      <c r="AH934" s="32">
        <f t="shared" si="401"/>
        <v>0</v>
      </c>
      <c r="AR934" s="32">
        <f t="shared" si="402"/>
        <v>0</v>
      </c>
      <c r="AS934" s="32">
        <f t="shared" si="403"/>
        <v>0</v>
      </c>
      <c r="AT934" s="32">
        <f t="shared" si="404"/>
        <v>0</v>
      </c>
      <c r="AU934" s="32">
        <f t="shared" si="405"/>
        <v>0</v>
      </c>
      <c r="AX934" s="254">
        <f t="shared" si="406"/>
        <v>0</v>
      </c>
      <c r="AY934" s="254">
        <f t="shared" si="407"/>
        <v>0</v>
      </c>
      <c r="AZ934" s="32">
        <f t="shared" si="395"/>
        <v>0</v>
      </c>
      <c r="BB934" s="32">
        <f t="shared" si="412"/>
        <v>0</v>
      </c>
      <c r="BC934" s="341">
        <f t="shared" si="413"/>
        <v>0</v>
      </c>
      <c r="BD934" s="95">
        <f t="shared" si="408"/>
        <v>0</v>
      </c>
      <c r="BE934" s="95">
        <f t="shared" si="414"/>
        <v>0</v>
      </c>
      <c r="BF934" s="718">
        <f t="shared" si="396"/>
        <v>0</v>
      </c>
      <c r="BG934" s="79"/>
      <c r="BH934" s="9"/>
      <c r="BJ934" s="32">
        <f t="shared" si="415"/>
        <v>0</v>
      </c>
      <c r="BK934" s="32">
        <f t="shared" si="416"/>
        <v>1</v>
      </c>
      <c r="BL934" s="32">
        <f t="shared" si="417"/>
        <v>0</v>
      </c>
      <c r="BM934" s="32">
        <f t="shared" si="418"/>
        <v>0</v>
      </c>
      <c r="BN934" s="32">
        <f t="shared" si="419"/>
        <v>1</v>
      </c>
    </row>
    <row r="935" spans="1:66" x14ac:dyDescent="0.2">
      <c r="A935" s="323"/>
      <c r="B935" s="530"/>
      <c r="C935" s="247"/>
      <c r="D935" s="247" t="str">
        <f t="shared" si="409"/>
        <v/>
      </c>
      <c r="E935" s="320" t="str">
        <f t="shared" si="410"/>
        <v>&lt; Error</v>
      </c>
      <c r="F935" s="120">
        <f t="shared" si="392"/>
        <v>0</v>
      </c>
      <c r="G935" s="118">
        <f t="shared" si="393"/>
        <v>923</v>
      </c>
      <c r="H935" s="117"/>
      <c r="I935" s="292"/>
      <c r="J935" s="87"/>
      <c r="K935" s="294"/>
      <c r="L935" s="293"/>
      <c r="M935" s="40"/>
      <c r="N935" s="77"/>
      <c r="O935" s="295"/>
      <c r="P935" s="88"/>
      <c r="Q935" s="88"/>
      <c r="R935" s="104"/>
      <c r="S935" s="730"/>
      <c r="T935" s="88"/>
      <c r="U935" s="88"/>
      <c r="V935" s="88"/>
      <c r="W935" s="89"/>
      <c r="X935" s="87"/>
      <c r="Y935" s="77"/>
      <c r="Z935" s="90"/>
      <c r="AA935" s="96">
        <f t="shared" si="397"/>
        <v>923</v>
      </c>
      <c r="AB935" s="505">
        <f t="shared" si="411"/>
        <v>0</v>
      </c>
      <c r="AC935" s="500">
        <f t="shared" si="398"/>
        <v>0</v>
      </c>
      <c r="AD935" s="159">
        <f t="shared" si="394"/>
        <v>0</v>
      </c>
      <c r="AE935" s="8"/>
      <c r="AF935" s="870" t="str">
        <f t="shared" si="399"/>
        <v xml:space="preserve"> </v>
      </c>
      <c r="AG935" s="32">
        <f t="shared" si="400"/>
        <v>0</v>
      </c>
      <c r="AH935" s="32">
        <f t="shared" si="401"/>
        <v>0</v>
      </c>
      <c r="AR935" s="32">
        <f t="shared" si="402"/>
        <v>0</v>
      </c>
      <c r="AS935" s="32">
        <f t="shared" si="403"/>
        <v>0</v>
      </c>
      <c r="AT935" s="32">
        <f t="shared" si="404"/>
        <v>0</v>
      </c>
      <c r="AU935" s="32">
        <f t="shared" si="405"/>
        <v>0</v>
      </c>
      <c r="AX935" s="254">
        <f t="shared" si="406"/>
        <v>0</v>
      </c>
      <c r="AY935" s="254">
        <f t="shared" si="407"/>
        <v>0</v>
      </c>
      <c r="AZ935" s="32">
        <f t="shared" si="395"/>
        <v>0</v>
      </c>
      <c r="BB935" s="32">
        <f t="shared" si="412"/>
        <v>0</v>
      </c>
      <c r="BC935" s="341">
        <f t="shared" si="413"/>
        <v>0</v>
      </c>
      <c r="BD935" s="95">
        <f t="shared" si="408"/>
        <v>0</v>
      </c>
      <c r="BE935" s="95">
        <f t="shared" si="414"/>
        <v>0</v>
      </c>
      <c r="BF935" s="718">
        <f t="shared" si="396"/>
        <v>0</v>
      </c>
      <c r="BG935" s="79"/>
      <c r="BH935" s="9"/>
      <c r="BJ935" s="32">
        <f t="shared" si="415"/>
        <v>0</v>
      </c>
      <c r="BK935" s="32">
        <f t="shared" si="416"/>
        <v>1</v>
      </c>
      <c r="BL935" s="32">
        <f t="shared" si="417"/>
        <v>0</v>
      </c>
      <c r="BM935" s="32">
        <f t="shared" si="418"/>
        <v>0</v>
      </c>
      <c r="BN935" s="32">
        <f t="shared" si="419"/>
        <v>1</v>
      </c>
    </row>
    <row r="936" spans="1:66" x14ac:dyDescent="0.2">
      <c r="A936" s="323"/>
      <c r="B936" s="530"/>
      <c r="C936" s="247"/>
      <c r="D936" s="247" t="str">
        <f t="shared" si="409"/>
        <v/>
      </c>
      <c r="E936" s="320" t="str">
        <f t="shared" si="410"/>
        <v>&lt; Error</v>
      </c>
      <c r="F936" s="120">
        <f t="shared" si="392"/>
        <v>0</v>
      </c>
      <c r="G936" s="118">
        <f t="shared" si="393"/>
        <v>924</v>
      </c>
      <c r="H936" s="117"/>
      <c r="I936" s="292"/>
      <c r="J936" s="87"/>
      <c r="K936" s="294"/>
      <c r="L936" s="293"/>
      <c r="M936" s="40"/>
      <c r="N936" s="77"/>
      <c r="O936" s="295"/>
      <c r="P936" s="88"/>
      <c r="Q936" s="88"/>
      <c r="R936" s="104"/>
      <c r="S936" s="730"/>
      <c r="T936" s="88"/>
      <c r="U936" s="88"/>
      <c r="V936" s="88"/>
      <c r="W936" s="89"/>
      <c r="X936" s="87"/>
      <c r="Y936" s="77"/>
      <c r="Z936" s="90"/>
      <c r="AA936" s="96">
        <f t="shared" si="397"/>
        <v>924</v>
      </c>
      <c r="AB936" s="505">
        <f t="shared" si="411"/>
        <v>0</v>
      </c>
      <c r="AC936" s="500">
        <f t="shared" si="398"/>
        <v>0</v>
      </c>
      <c r="AD936" s="159">
        <f t="shared" si="394"/>
        <v>0</v>
      </c>
      <c r="AE936" s="8"/>
      <c r="AF936" s="870" t="str">
        <f t="shared" si="399"/>
        <v xml:space="preserve"> </v>
      </c>
      <c r="AG936" s="32">
        <f t="shared" si="400"/>
        <v>0</v>
      </c>
      <c r="AH936" s="32">
        <f t="shared" si="401"/>
        <v>0</v>
      </c>
      <c r="AR936" s="32">
        <f t="shared" si="402"/>
        <v>0</v>
      </c>
      <c r="AS936" s="32">
        <f t="shared" si="403"/>
        <v>0</v>
      </c>
      <c r="AT936" s="32">
        <f t="shared" si="404"/>
        <v>0</v>
      </c>
      <c r="AU936" s="32">
        <f t="shared" si="405"/>
        <v>0</v>
      </c>
      <c r="AX936" s="254">
        <f t="shared" si="406"/>
        <v>0</v>
      </c>
      <c r="AY936" s="254">
        <f t="shared" si="407"/>
        <v>0</v>
      </c>
      <c r="AZ936" s="32">
        <f t="shared" si="395"/>
        <v>0</v>
      </c>
      <c r="BB936" s="32">
        <f t="shared" si="412"/>
        <v>0</v>
      </c>
      <c r="BC936" s="341">
        <f t="shared" si="413"/>
        <v>0</v>
      </c>
      <c r="BD936" s="95">
        <f t="shared" si="408"/>
        <v>0</v>
      </c>
      <c r="BE936" s="95">
        <f t="shared" si="414"/>
        <v>0</v>
      </c>
      <c r="BF936" s="718">
        <f t="shared" si="396"/>
        <v>0</v>
      </c>
      <c r="BG936" s="79"/>
      <c r="BH936" s="9"/>
      <c r="BJ936" s="32">
        <f t="shared" si="415"/>
        <v>0</v>
      </c>
      <c r="BK936" s="32">
        <f t="shared" si="416"/>
        <v>1</v>
      </c>
      <c r="BL936" s="32">
        <f t="shared" si="417"/>
        <v>0</v>
      </c>
      <c r="BM936" s="32">
        <f t="shared" si="418"/>
        <v>0</v>
      </c>
      <c r="BN936" s="32">
        <f t="shared" si="419"/>
        <v>1</v>
      </c>
    </row>
    <row r="937" spans="1:66" x14ac:dyDescent="0.2">
      <c r="A937" s="323"/>
      <c r="B937" s="530"/>
      <c r="C937" s="247"/>
      <c r="D937" s="247" t="str">
        <f t="shared" si="409"/>
        <v/>
      </c>
      <c r="E937" s="320" t="str">
        <f t="shared" si="410"/>
        <v>&lt; Error</v>
      </c>
      <c r="F937" s="120">
        <f t="shared" si="392"/>
        <v>0</v>
      </c>
      <c r="G937" s="118">
        <f t="shared" si="393"/>
        <v>925</v>
      </c>
      <c r="H937" s="117"/>
      <c r="I937" s="292"/>
      <c r="J937" s="87"/>
      <c r="K937" s="294"/>
      <c r="L937" s="293"/>
      <c r="M937" s="40"/>
      <c r="N937" s="77"/>
      <c r="O937" s="295"/>
      <c r="P937" s="88"/>
      <c r="Q937" s="88"/>
      <c r="R937" s="104"/>
      <c r="S937" s="730"/>
      <c r="T937" s="88"/>
      <c r="U937" s="88"/>
      <c r="V937" s="88"/>
      <c r="W937" s="89"/>
      <c r="X937" s="87"/>
      <c r="Y937" s="77"/>
      <c r="Z937" s="90"/>
      <c r="AA937" s="96">
        <f t="shared" si="397"/>
        <v>925</v>
      </c>
      <c r="AB937" s="505">
        <f t="shared" si="411"/>
        <v>0</v>
      </c>
      <c r="AC937" s="500">
        <f t="shared" si="398"/>
        <v>0</v>
      </c>
      <c r="AD937" s="159">
        <f t="shared" si="394"/>
        <v>0</v>
      </c>
      <c r="AE937" s="8"/>
      <c r="AF937" s="870" t="str">
        <f t="shared" si="399"/>
        <v xml:space="preserve"> </v>
      </c>
      <c r="AG937" s="32">
        <f t="shared" si="400"/>
        <v>0</v>
      </c>
      <c r="AH937" s="32">
        <f t="shared" si="401"/>
        <v>0</v>
      </c>
      <c r="AR937" s="32">
        <f t="shared" si="402"/>
        <v>0</v>
      </c>
      <c r="AS937" s="32">
        <f t="shared" si="403"/>
        <v>0</v>
      </c>
      <c r="AT937" s="32">
        <f t="shared" si="404"/>
        <v>0</v>
      </c>
      <c r="AU937" s="32">
        <f t="shared" si="405"/>
        <v>0</v>
      </c>
      <c r="AX937" s="254">
        <f t="shared" si="406"/>
        <v>0</v>
      </c>
      <c r="AY937" s="254">
        <f t="shared" si="407"/>
        <v>0</v>
      </c>
      <c r="AZ937" s="32">
        <f t="shared" si="395"/>
        <v>0</v>
      </c>
      <c r="BB937" s="32">
        <f t="shared" si="412"/>
        <v>0</v>
      </c>
      <c r="BC937" s="341">
        <f t="shared" si="413"/>
        <v>0</v>
      </c>
      <c r="BD937" s="95">
        <f t="shared" si="408"/>
        <v>0</v>
      </c>
      <c r="BE937" s="95">
        <f t="shared" si="414"/>
        <v>0</v>
      </c>
      <c r="BF937" s="718">
        <f t="shared" si="396"/>
        <v>0</v>
      </c>
      <c r="BG937" s="79"/>
      <c r="BH937" s="9"/>
      <c r="BJ937" s="32">
        <f t="shared" si="415"/>
        <v>0</v>
      </c>
      <c r="BK937" s="32">
        <f t="shared" si="416"/>
        <v>1</v>
      </c>
      <c r="BL937" s="32">
        <f t="shared" si="417"/>
        <v>0</v>
      </c>
      <c r="BM937" s="32">
        <f t="shared" si="418"/>
        <v>0</v>
      </c>
      <c r="BN937" s="32">
        <f t="shared" si="419"/>
        <v>1</v>
      </c>
    </row>
    <row r="938" spans="1:66" x14ac:dyDescent="0.2">
      <c r="A938" s="323"/>
      <c r="B938" s="530"/>
      <c r="C938" s="247"/>
      <c r="D938" s="247" t="str">
        <f t="shared" si="409"/>
        <v/>
      </c>
      <c r="E938" s="320" t="str">
        <f t="shared" si="410"/>
        <v>&lt; Error</v>
      </c>
      <c r="F938" s="120">
        <f t="shared" si="392"/>
        <v>0</v>
      </c>
      <c r="G938" s="118">
        <f t="shared" si="393"/>
        <v>926</v>
      </c>
      <c r="H938" s="117"/>
      <c r="I938" s="292"/>
      <c r="J938" s="87"/>
      <c r="K938" s="294"/>
      <c r="L938" s="293"/>
      <c r="M938" s="40"/>
      <c r="N938" s="77"/>
      <c r="O938" s="295"/>
      <c r="P938" s="88"/>
      <c r="Q938" s="88"/>
      <c r="R938" s="104"/>
      <c r="S938" s="730"/>
      <c r="T938" s="88"/>
      <c r="U938" s="88"/>
      <c r="V938" s="88"/>
      <c r="W938" s="89"/>
      <c r="X938" s="87"/>
      <c r="Y938" s="77"/>
      <c r="Z938" s="90"/>
      <c r="AA938" s="96">
        <f t="shared" si="397"/>
        <v>926</v>
      </c>
      <c r="AB938" s="505">
        <f t="shared" si="411"/>
        <v>0</v>
      </c>
      <c r="AC938" s="500">
        <f t="shared" si="398"/>
        <v>0</v>
      </c>
      <c r="AD938" s="159">
        <f t="shared" si="394"/>
        <v>0</v>
      </c>
      <c r="AE938" s="8"/>
      <c r="AF938" s="870" t="str">
        <f t="shared" si="399"/>
        <v xml:space="preserve"> </v>
      </c>
      <c r="AG938" s="32">
        <f t="shared" si="400"/>
        <v>0</v>
      </c>
      <c r="AH938" s="32">
        <f t="shared" si="401"/>
        <v>0</v>
      </c>
      <c r="AR938" s="32">
        <f t="shared" si="402"/>
        <v>0</v>
      </c>
      <c r="AS938" s="32">
        <f t="shared" si="403"/>
        <v>0</v>
      </c>
      <c r="AT938" s="32">
        <f t="shared" si="404"/>
        <v>0</v>
      </c>
      <c r="AU938" s="32">
        <f t="shared" si="405"/>
        <v>0</v>
      </c>
      <c r="AX938" s="254">
        <f t="shared" si="406"/>
        <v>0</v>
      </c>
      <c r="AY938" s="254">
        <f t="shared" si="407"/>
        <v>0</v>
      </c>
      <c r="AZ938" s="32">
        <f t="shared" si="395"/>
        <v>0</v>
      </c>
      <c r="BB938" s="32">
        <f t="shared" si="412"/>
        <v>0</v>
      </c>
      <c r="BC938" s="341">
        <f t="shared" si="413"/>
        <v>0</v>
      </c>
      <c r="BD938" s="95">
        <f t="shared" si="408"/>
        <v>0</v>
      </c>
      <c r="BE938" s="95">
        <f t="shared" si="414"/>
        <v>0</v>
      </c>
      <c r="BF938" s="718">
        <f t="shared" si="396"/>
        <v>0</v>
      </c>
      <c r="BG938" s="79"/>
      <c r="BH938" s="9"/>
      <c r="BJ938" s="32">
        <f t="shared" si="415"/>
        <v>0</v>
      </c>
      <c r="BK938" s="32">
        <f t="shared" si="416"/>
        <v>1</v>
      </c>
      <c r="BL938" s="32">
        <f t="shared" si="417"/>
        <v>0</v>
      </c>
      <c r="BM938" s="32">
        <f t="shared" si="418"/>
        <v>0</v>
      </c>
      <c r="BN938" s="32">
        <f t="shared" si="419"/>
        <v>1</v>
      </c>
    </row>
    <row r="939" spans="1:66" x14ac:dyDescent="0.2">
      <c r="A939" s="323"/>
      <c r="B939" s="530"/>
      <c r="C939" s="247"/>
      <c r="D939" s="247" t="str">
        <f t="shared" si="409"/>
        <v/>
      </c>
      <c r="E939" s="320" t="str">
        <f t="shared" si="410"/>
        <v>&lt; Error</v>
      </c>
      <c r="F939" s="120">
        <f t="shared" si="392"/>
        <v>0</v>
      </c>
      <c r="G939" s="118">
        <f t="shared" si="393"/>
        <v>927</v>
      </c>
      <c r="H939" s="117"/>
      <c r="I939" s="292"/>
      <c r="J939" s="87"/>
      <c r="K939" s="294"/>
      <c r="L939" s="293"/>
      <c r="M939" s="40"/>
      <c r="N939" s="77"/>
      <c r="O939" s="295"/>
      <c r="P939" s="88"/>
      <c r="Q939" s="88"/>
      <c r="R939" s="104"/>
      <c r="S939" s="730"/>
      <c r="T939" s="88"/>
      <c r="U939" s="88"/>
      <c r="V939" s="88"/>
      <c r="W939" s="89"/>
      <c r="X939" s="87"/>
      <c r="Y939" s="77"/>
      <c r="Z939" s="90"/>
      <c r="AA939" s="96">
        <f t="shared" si="397"/>
        <v>927</v>
      </c>
      <c r="AB939" s="505">
        <f t="shared" si="411"/>
        <v>0</v>
      </c>
      <c r="AC939" s="500">
        <f t="shared" si="398"/>
        <v>0</v>
      </c>
      <c r="AD939" s="159">
        <f t="shared" si="394"/>
        <v>0</v>
      </c>
      <c r="AE939" s="8"/>
      <c r="AF939" s="870" t="str">
        <f t="shared" si="399"/>
        <v xml:space="preserve"> </v>
      </c>
      <c r="AG939" s="32">
        <f t="shared" si="400"/>
        <v>0</v>
      </c>
      <c r="AH939" s="32">
        <f t="shared" si="401"/>
        <v>0</v>
      </c>
      <c r="AR939" s="32">
        <f t="shared" si="402"/>
        <v>0</v>
      </c>
      <c r="AS939" s="32">
        <f t="shared" si="403"/>
        <v>0</v>
      </c>
      <c r="AT939" s="32">
        <f t="shared" si="404"/>
        <v>0</v>
      </c>
      <c r="AU939" s="32">
        <f t="shared" si="405"/>
        <v>0</v>
      </c>
      <c r="AX939" s="254">
        <f t="shared" si="406"/>
        <v>0</v>
      </c>
      <c r="AY939" s="254">
        <f t="shared" si="407"/>
        <v>0</v>
      </c>
      <c r="AZ939" s="32">
        <f t="shared" si="395"/>
        <v>0</v>
      </c>
      <c r="BB939" s="32">
        <f t="shared" si="412"/>
        <v>0</v>
      </c>
      <c r="BC939" s="341">
        <f t="shared" si="413"/>
        <v>0</v>
      </c>
      <c r="BD939" s="95">
        <f t="shared" si="408"/>
        <v>0</v>
      </c>
      <c r="BE939" s="95">
        <f t="shared" si="414"/>
        <v>0</v>
      </c>
      <c r="BF939" s="718">
        <f t="shared" si="396"/>
        <v>0</v>
      </c>
      <c r="BG939" s="79"/>
      <c r="BH939" s="9"/>
      <c r="BJ939" s="32">
        <f t="shared" si="415"/>
        <v>0</v>
      </c>
      <c r="BK939" s="32">
        <f t="shared" si="416"/>
        <v>1</v>
      </c>
      <c r="BL939" s="32">
        <f t="shared" si="417"/>
        <v>0</v>
      </c>
      <c r="BM939" s="32">
        <f t="shared" si="418"/>
        <v>0</v>
      </c>
      <c r="BN939" s="32">
        <f t="shared" si="419"/>
        <v>1</v>
      </c>
    </row>
    <row r="940" spans="1:66" x14ac:dyDescent="0.2">
      <c r="A940" s="323"/>
      <c r="B940" s="530"/>
      <c r="C940" s="247"/>
      <c r="D940" s="247" t="str">
        <f t="shared" si="409"/>
        <v/>
      </c>
      <c r="E940" s="320" t="str">
        <f t="shared" si="410"/>
        <v>&lt; Error</v>
      </c>
      <c r="F940" s="120">
        <f t="shared" si="392"/>
        <v>0</v>
      </c>
      <c r="G940" s="118">
        <f t="shared" si="393"/>
        <v>928</v>
      </c>
      <c r="H940" s="117"/>
      <c r="I940" s="292"/>
      <c r="J940" s="87"/>
      <c r="K940" s="294"/>
      <c r="L940" s="293"/>
      <c r="M940" s="40"/>
      <c r="N940" s="77"/>
      <c r="O940" s="295"/>
      <c r="P940" s="88"/>
      <c r="Q940" s="88"/>
      <c r="R940" s="104"/>
      <c r="S940" s="730"/>
      <c r="T940" s="88"/>
      <c r="U940" s="88"/>
      <c r="V940" s="88"/>
      <c r="W940" s="89"/>
      <c r="X940" s="87"/>
      <c r="Y940" s="77"/>
      <c r="Z940" s="90"/>
      <c r="AA940" s="96">
        <f t="shared" si="397"/>
        <v>928</v>
      </c>
      <c r="AB940" s="505">
        <f t="shared" si="411"/>
        <v>0</v>
      </c>
      <c r="AC940" s="500">
        <f t="shared" si="398"/>
        <v>0</v>
      </c>
      <c r="AD940" s="159">
        <f t="shared" si="394"/>
        <v>0</v>
      </c>
      <c r="AE940" s="8"/>
      <c r="AF940" s="870" t="str">
        <f t="shared" si="399"/>
        <v xml:space="preserve"> </v>
      </c>
      <c r="AG940" s="32">
        <f t="shared" si="400"/>
        <v>0</v>
      </c>
      <c r="AH940" s="32">
        <f t="shared" si="401"/>
        <v>0</v>
      </c>
      <c r="AR940" s="32">
        <f t="shared" si="402"/>
        <v>0</v>
      </c>
      <c r="AS940" s="32">
        <f t="shared" si="403"/>
        <v>0</v>
      </c>
      <c r="AT940" s="32">
        <f t="shared" si="404"/>
        <v>0</v>
      </c>
      <c r="AU940" s="32">
        <f t="shared" si="405"/>
        <v>0</v>
      </c>
      <c r="AX940" s="254">
        <f t="shared" si="406"/>
        <v>0</v>
      </c>
      <c r="AY940" s="254">
        <f t="shared" si="407"/>
        <v>0</v>
      </c>
      <c r="AZ940" s="32">
        <f t="shared" si="395"/>
        <v>0</v>
      </c>
      <c r="BB940" s="32">
        <f t="shared" si="412"/>
        <v>0</v>
      </c>
      <c r="BC940" s="341">
        <f t="shared" si="413"/>
        <v>0</v>
      </c>
      <c r="BD940" s="95">
        <f t="shared" si="408"/>
        <v>0</v>
      </c>
      <c r="BE940" s="95">
        <f t="shared" si="414"/>
        <v>0</v>
      </c>
      <c r="BF940" s="718">
        <f t="shared" si="396"/>
        <v>0</v>
      </c>
      <c r="BG940" s="79"/>
      <c r="BH940" s="9"/>
      <c r="BJ940" s="32">
        <f t="shared" si="415"/>
        <v>0</v>
      </c>
      <c r="BK940" s="32">
        <f t="shared" si="416"/>
        <v>1</v>
      </c>
      <c r="BL940" s="32">
        <f t="shared" si="417"/>
        <v>0</v>
      </c>
      <c r="BM940" s="32">
        <f t="shared" si="418"/>
        <v>0</v>
      </c>
      <c r="BN940" s="32">
        <f t="shared" si="419"/>
        <v>1</v>
      </c>
    </row>
    <row r="941" spans="1:66" x14ac:dyDescent="0.2">
      <c r="A941" s="323"/>
      <c r="B941" s="530"/>
      <c r="C941" s="247"/>
      <c r="D941" s="247" t="str">
        <f t="shared" si="409"/>
        <v/>
      </c>
      <c r="E941" s="320" t="str">
        <f t="shared" si="410"/>
        <v>&lt; Error</v>
      </c>
      <c r="F941" s="120">
        <f t="shared" si="392"/>
        <v>0</v>
      </c>
      <c r="G941" s="118">
        <f t="shared" si="393"/>
        <v>929</v>
      </c>
      <c r="H941" s="117"/>
      <c r="I941" s="292"/>
      <c r="J941" s="87"/>
      <c r="K941" s="294"/>
      <c r="L941" s="293"/>
      <c r="M941" s="40"/>
      <c r="N941" s="77"/>
      <c r="O941" s="295"/>
      <c r="P941" s="88"/>
      <c r="Q941" s="88"/>
      <c r="R941" s="104"/>
      <c r="S941" s="730"/>
      <c r="T941" s="88"/>
      <c r="U941" s="88"/>
      <c r="V941" s="88"/>
      <c r="W941" s="89"/>
      <c r="X941" s="87"/>
      <c r="Y941" s="77"/>
      <c r="Z941" s="90"/>
      <c r="AA941" s="96">
        <f t="shared" si="397"/>
        <v>929</v>
      </c>
      <c r="AB941" s="505">
        <f t="shared" si="411"/>
        <v>0</v>
      </c>
      <c r="AC941" s="500">
        <f t="shared" si="398"/>
        <v>0</v>
      </c>
      <c r="AD941" s="159">
        <f t="shared" si="394"/>
        <v>0</v>
      </c>
      <c r="AE941" s="8"/>
      <c r="AF941" s="870" t="str">
        <f t="shared" si="399"/>
        <v xml:space="preserve"> </v>
      </c>
      <c r="AG941" s="32">
        <f t="shared" si="400"/>
        <v>0</v>
      </c>
      <c r="AH941" s="32">
        <f t="shared" si="401"/>
        <v>0</v>
      </c>
      <c r="AR941" s="32">
        <f t="shared" si="402"/>
        <v>0</v>
      </c>
      <c r="AS941" s="32">
        <f t="shared" si="403"/>
        <v>0</v>
      </c>
      <c r="AT941" s="32">
        <f t="shared" si="404"/>
        <v>0</v>
      </c>
      <c r="AU941" s="32">
        <f t="shared" si="405"/>
        <v>0</v>
      </c>
      <c r="AX941" s="254">
        <f t="shared" si="406"/>
        <v>0</v>
      </c>
      <c r="AY941" s="254">
        <f t="shared" si="407"/>
        <v>0</v>
      </c>
      <c r="AZ941" s="32">
        <f t="shared" si="395"/>
        <v>0</v>
      </c>
      <c r="BB941" s="32">
        <f t="shared" si="412"/>
        <v>0</v>
      </c>
      <c r="BC941" s="341">
        <f t="shared" si="413"/>
        <v>0</v>
      </c>
      <c r="BD941" s="95">
        <f t="shared" si="408"/>
        <v>0</v>
      </c>
      <c r="BE941" s="95">
        <f t="shared" si="414"/>
        <v>0</v>
      </c>
      <c r="BF941" s="718">
        <f t="shared" si="396"/>
        <v>0</v>
      </c>
      <c r="BG941" s="79"/>
      <c r="BH941" s="9"/>
      <c r="BJ941" s="32">
        <f t="shared" si="415"/>
        <v>0</v>
      </c>
      <c r="BK941" s="32">
        <f t="shared" si="416"/>
        <v>1</v>
      </c>
      <c r="BL941" s="32">
        <f t="shared" si="417"/>
        <v>0</v>
      </c>
      <c r="BM941" s="32">
        <f t="shared" si="418"/>
        <v>0</v>
      </c>
      <c r="BN941" s="32">
        <f t="shared" si="419"/>
        <v>1</v>
      </c>
    </row>
    <row r="942" spans="1:66" x14ac:dyDescent="0.2">
      <c r="A942" s="323"/>
      <c r="B942" s="530"/>
      <c r="C942" s="247"/>
      <c r="D942" s="247" t="str">
        <f t="shared" si="409"/>
        <v/>
      </c>
      <c r="E942" s="320" t="str">
        <f t="shared" si="410"/>
        <v>&lt; Error</v>
      </c>
      <c r="F942" s="120">
        <f t="shared" si="392"/>
        <v>0</v>
      </c>
      <c r="G942" s="118">
        <f t="shared" si="393"/>
        <v>930</v>
      </c>
      <c r="H942" s="117"/>
      <c r="I942" s="292"/>
      <c r="J942" s="87"/>
      <c r="K942" s="294"/>
      <c r="L942" s="293"/>
      <c r="M942" s="40"/>
      <c r="N942" s="77"/>
      <c r="O942" s="295"/>
      <c r="P942" s="88"/>
      <c r="Q942" s="88"/>
      <c r="R942" s="104"/>
      <c r="S942" s="730"/>
      <c r="T942" s="88"/>
      <c r="U942" s="88"/>
      <c r="V942" s="88"/>
      <c r="W942" s="89"/>
      <c r="X942" s="87"/>
      <c r="Y942" s="77"/>
      <c r="Z942" s="90"/>
      <c r="AA942" s="96">
        <f t="shared" si="397"/>
        <v>930</v>
      </c>
      <c r="AB942" s="505">
        <f t="shared" si="411"/>
        <v>0</v>
      </c>
      <c r="AC942" s="500">
        <f t="shared" si="398"/>
        <v>0</v>
      </c>
      <c r="AD942" s="159">
        <f t="shared" si="394"/>
        <v>0</v>
      </c>
      <c r="AE942" s="8"/>
      <c r="AF942" s="870" t="str">
        <f t="shared" si="399"/>
        <v xml:space="preserve"> </v>
      </c>
      <c r="AG942" s="32">
        <f t="shared" si="400"/>
        <v>0</v>
      </c>
      <c r="AH942" s="32">
        <f t="shared" si="401"/>
        <v>0</v>
      </c>
      <c r="AR942" s="32">
        <f t="shared" si="402"/>
        <v>0</v>
      </c>
      <c r="AS942" s="32">
        <f t="shared" si="403"/>
        <v>0</v>
      </c>
      <c r="AT942" s="32">
        <f t="shared" si="404"/>
        <v>0</v>
      </c>
      <c r="AU942" s="32">
        <f t="shared" si="405"/>
        <v>0</v>
      </c>
      <c r="AX942" s="254">
        <f t="shared" si="406"/>
        <v>0</v>
      </c>
      <c r="AY942" s="254">
        <f t="shared" si="407"/>
        <v>0</v>
      </c>
      <c r="AZ942" s="32">
        <f t="shared" si="395"/>
        <v>0</v>
      </c>
      <c r="BB942" s="32">
        <f t="shared" si="412"/>
        <v>0</v>
      </c>
      <c r="BC942" s="341">
        <f t="shared" si="413"/>
        <v>0</v>
      </c>
      <c r="BD942" s="95">
        <f t="shared" si="408"/>
        <v>0</v>
      </c>
      <c r="BE942" s="95">
        <f t="shared" si="414"/>
        <v>0</v>
      </c>
      <c r="BF942" s="718">
        <f t="shared" si="396"/>
        <v>0</v>
      </c>
      <c r="BG942" s="79"/>
      <c r="BH942" s="9"/>
      <c r="BJ942" s="32">
        <f t="shared" si="415"/>
        <v>0</v>
      </c>
      <c r="BK942" s="32">
        <f t="shared" si="416"/>
        <v>1</v>
      </c>
      <c r="BL942" s="32">
        <f t="shared" si="417"/>
        <v>0</v>
      </c>
      <c r="BM942" s="32">
        <f t="shared" si="418"/>
        <v>0</v>
      </c>
      <c r="BN942" s="32">
        <f t="shared" si="419"/>
        <v>1</v>
      </c>
    </row>
    <row r="943" spans="1:66" x14ac:dyDescent="0.2">
      <c r="A943" s="323"/>
      <c r="B943" s="530"/>
      <c r="C943" s="247"/>
      <c r="D943" s="247" t="str">
        <f t="shared" si="409"/>
        <v/>
      </c>
      <c r="E943" s="320" t="str">
        <f t="shared" si="410"/>
        <v>&lt; Error</v>
      </c>
      <c r="F943" s="120">
        <f t="shared" si="392"/>
        <v>0</v>
      </c>
      <c r="G943" s="118">
        <f t="shared" si="393"/>
        <v>931</v>
      </c>
      <c r="H943" s="117"/>
      <c r="I943" s="292"/>
      <c r="J943" s="87"/>
      <c r="K943" s="294"/>
      <c r="L943" s="293"/>
      <c r="M943" s="40"/>
      <c r="N943" s="77"/>
      <c r="O943" s="295"/>
      <c r="P943" s="88"/>
      <c r="Q943" s="88"/>
      <c r="R943" s="104"/>
      <c r="S943" s="730"/>
      <c r="T943" s="88"/>
      <c r="U943" s="88"/>
      <c r="V943" s="88"/>
      <c r="W943" s="89"/>
      <c r="X943" s="87"/>
      <c r="Y943" s="77"/>
      <c r="Z943" s="90"/>
      <c r="AA943" s="96">
        <f t="shared" si="397"/>
        <v>931</v>
      </c>
      <c r="AB943" s="505">
        <f t="shared" si="411"/>
        <v>0</v>
      </c>
      <c r="AC943" s="500">
        <f t="shared" si="398"/>
        <v>0</v>
      </c>
      <c r="AD943" s="159">
        <f t="shared" si="394"/>
        <v>0</v>
      </c>
      <c r="AE943" s="8"/>
      <c r="AF943" s="870" t="str">
        <f t="shared" si="399"/>
        <v xml:space="preserve"> </v>
      </c>
      <c r="AG943" s="32">
        <f t="shared" si="400"/>
        <v>0</v>
      </c>
      <c r="AH943" s="32">
        <f t="shared" si="401"/>
        <v>0</v>
      </c>
      <c r="AR943" s="32">
        <f t="shared" si="402"/>
        <v>0</v>
      </c>
      <c r="AS943" s="32">
        <f t="shared" si="403"/>
        <v>0</v>
      </c>
      <c r="AT943" s="32">
        <f t="shared" si="404"/>
        <v>0</v>
      </c>
      <c r="AU943" s="32">
        <f t="shared" si="405"/>
        <v>0</v>
      </c>
      <c r="AX943" s="254">
        <f t="shared" si="406"/>
        <v>0</v>
      </c>
      <c r="AY943" s="254">
        <f t="shared" si="407"/>
        <v>0</v>
      </c>
      <c r="AZ943" s="32">
        <f t="shared" si="395"/>
        <v>0</v>
      </c>
      <c r="BB943" s="32">
        <f t="shared" si="412"/>
        <v>0</v>
      </c>
      <c r="BC943" s="341">
        <f t="shared" si="413"/>
        <v>0</v>
      </c>
      <c r="BD943" s="95">
        <f t="shared" si="408"/>
        <v>0</v>
      </c>
      <c r="BE943" s="95">
        <f t="shared" si="414"/>
        <v>0</v>
      </c>
      <c r="BF943" s="718">
        <f t="shared" si="396"/>
        <v>0</v>
      </c>
      <c r="BG943" s="79"/>
      <c r="BH943" s="9"/>
      <c r="BJ943" s="32">
        <f t="shared" si="415"/>
        <v>0</v>
      </c>
      <c r="BK943" s="32">
        <f t="shared" si="416"/>
        <v>1</v>
      </c>
      <c r="BL943" s="32">
        <f t="shared" si="417"/>
        <v>0</v>
      </c>
      <c r="BM943" s="32">
        <f t="shared" si="418"/>
        <v>0</v>
      </c>
      <c r="BN943" s="32">
        <f t="shared" si="419"/>
        <v>1</v>
      </c>
    </row>
    <row r="944" spans="1:66" x14ac:dyDescent="0.2">
      <c r="A944" s="323"/>
      <c r="B944" s="530"/>
      <c r="C944" s="247"/>
      <c r="D944" s="247" t="str">
        <f t="shared" si="409"/>
        <v/>
      </c>
      <c r="E944" s="320" t="str">
        <f t="shared" si="410"/>
        <v>&lt; Error</v>
      </c>
      <c r="F944" s="120">
        <f t="shared" si="392"/>
        <v>0</v>
      </c>
      <c r="G944" s="118">
        <f t="shared" si="393"/>
        <v>932</v>
      </c>
      <c r="H944" s="117"/>
      <c r="I944" s="292"/>
      <c r="J944" s="87"/>
      <c r="K944" s="294"/>
      <c r="L944" s="293"/>
      <c r="M944" s="40"/>
      <c r="N944" s="77"/>
      <c r="O944" s="295"/>
      <c r="P944" s="88"/>
      <c r="Q944" s="88"/>
      <c r="R944" s="104"/>
      <c r="S944" s="730"/>
      <c r="T944" s="88"/>
      <c r="U944" s="88"/>
      <c r="V944" s="88"/>
      <c r="W944" s="89"/>
      <c r="X944" s="87"/>
      <c r="Y944" s="77"/>
      <c r="Z944" s="90"/>
      <c r="AA944" s="96">
        <f t="shared" si="397"/>
        <v>932</v>
      </c>
      <c r="AB944" s="505">
        <f t="shared" si="411"/>
        <v>0</v>
      </c>
      <c r="AC944" s="500">
        <f t="shared" si="398"/>
        <v>0</v>
      </c>
      <c r="AD944" s="159">
        <f t="shared" si="394"/>
        <v>0</v>
      </c>
      <c r="AE944" s="8"/>
      <c r="AF944" s="870" t="str">
        <f t="shared" si="399"/>
        <v xml:space="preserve"> </v>
      </c>
      <c r="AG944" s="32">
        <f t="shared" si="400"/>
        <v>0</v>
      </c>
      <c r="AH944" s="32">
        <f t="shared" si="401"/>
        <v>0</v>
      </c>
      <c r="AR944" s="32">
        <f t="shared" si="402"/>
        <v>0</v>
      </c>
      <c r="AS944" s="32">
        <f t="shared" si="403"/>
        <v>0</v>
      </c>
      <c r="AT944" s="32">
        <f t="shared" si="404"/>
        <v>0</v>
      </c>
      <c r="AU944" s="32">
        <f t="shared" si="405"/>
        <v>0</v>
      </c>
      <c r="AX944" s="254">
        <f t="shared" si="406"/>
        <v>0</v>
      </c>
      <c r="AY944" s="254">
        <f t="shared" si="407"/>
        <v>0</v>
      </c>
      <c r="AZ944" s="32">
        <f t="shared" si="395"/>
        <v>0</v>
      </c>
      <c r="BB944" s="32">
        <f t="shared" si="412"/>
        <v>0</v>
      </c>
      <c r="BC944" s="341">
        <f t="shared" si="413"/>
        <v>0</v>
      </c>
      <c r="BD944" s="95">
        <f t="shared" si="408"/>
        <v>0</v>
      </c>
      <c r="BE944" s="95">
        <f t="shared" si="414"/>
        <v>0</v>
      </c>
      <c r="BF944" s="718">
        <f t="shared" si="396"/>
        <v>0</v>
      </c>
      <c r="BG944" s="79"/>
      <c r="BH944" s="9"/>
      <c r="BJ944" s="32">
        <f t="shared" si="415"/>
        <v>0</v>
      </c>
      <c r="BK944" s="32">
        <f t="shared" si="416"/>
        <v>1</v>
      </c>
      <c r="BL944" s="32">
        <f t="shared" si="417"/>
        <v>0</v>
      </c>
      <c r="BM944" s="32">
        <f t="shared" si="418"/>
        <v>0</v>
      </c>
      <c r="BN944" s="32">
        <f t="shared" si="419"/>
        <v>1</v>
      </c>
    </row>
    <row r="945" spans="1:66" x14ac:dyDescent="0.2">
      <c r="A945" s="323"/>
      <c r="B945" s="530"/>
      <c r="C945" s="247"/>
      <c r="D945" s="247" t="str">
        <f t="shared" si="409"/>
        <v/>
      </c>
      <c r="E945" s="320" t="str">
        <f t="shared" si="410"/>
        <v>&lt; Error</v>
      </c>
      <c r="F945" s="120">
        <f t="shared" si="392"/>
        <v>0</v>
      </c>
      <c r="G945" s="118">
        <f t="shared" si="393"/>
        <v>933</v>
      </c>
      <c r="H945" s="117"/>
      <c r="I945" s="292"/>
      <c r="J945" s="87"/>
      <c r="K945" s="294"/>
      <c r="L945" s="293"/>
      <c r="M945" s="40"/>
      <c r="N945" s="77"/>
      <c r="O945" s="295"/>
      <c r="P945" s="88"/>
      <c r="Q945" s="88"/>
      <c r="R945" s="104"/>
      <c r="S945" s="730"/>
      <c r="T945" s="88"/>
      <c r="U945" s="88"/>
      <c r="V945" s="88"/>
      <c r="W945" s="89"/>
      <c r="X945" s="87"/>
      <c r="Y945" s="77"/>
      <c r="Z945" s="90"/>
      <c r="AA945" s="96">
        <f t="shared" si="397"/>
        <v>933</v>
      </c>
      <c r="AB945" s="505">
        <f t="shared" si="411"/>
        <v>0</v>
      </c>
      <c r="AC945" s="500">
        <f t="shared" si="398"/>
        <v>0</v>
      </c>
      <c r="AD945" s="159">
        <f t="shared" si="394"/>
        <v>0</v>
      </c>
      <c r="AE945" s="8"/>
      <c r="AF945" s="870" t="str">
        <f t="shared" si="399"/>
        <v xml:space="preserve"> </v>
      </c>
      <c r="AG945" s="32">
        <f t="shared" si="400"/>
        <v>0</v>
      </c>
      <c r="AH945" s="32">
        <f t="shared" si="401"/>
        <v>0</v>
      </c>
      <c r="AR945" s="32">
        <f t="shared" si="402"/>
        <v>0</v>
      </c>
      <c r="AS945" s="32">
        <f t="shared" si="403"/>
        <v>0</v>
      </c>
      <c r="AT945" s="32">
        <f t="shared" si="404"/>
        <v>0</v>
      </c>
      <c r="AU945" s="32">
        <f t="shared" si="405"/>
        <v>0</v>
      </c>
      <c r="AX945" s="254">
        <f t="shared" si="406"/>
        <v>0</v>
      </c>
      <c r="AY945" s="254">
        <f t="shared" si="407"/>
        <v>0</v>
      </c>
      <c r="AZ945" s="32">
        <f t="shared" si="395"/>
        <v>0</v>
      </c>
      <c r="BB945" s="32">
        <f t="shared" si="412"/>
        <v>0</v>
      </c>
      <c r="BC945" s="341">
        <f t="shared" si="413"/>
        <v>0</v>
      </c>
      <c r="BD945" s="95">
        <f t="shared" si="408"/>
        <v>0</v>
      </c>
      <c r="BE945" s="95">
        <f t="shared" si="414"/>
        <v>0</v>
      </c>
      <c r="BF945" s="718">
        <f t="shared" si="396"/>
        <v>0</v>
      </c>
      <c r="BG945" s="79"/>
      <c r="BH945" s="9"/>
      <c r="BJ945" s="32">
        <f t="shared" si="415"/>
        <v>0</v>
      </c>
      <c r="BK945" s="32">
        <f t="shared" si="416"/>
        <v>1</v>
      </c>
      <c r="BL945" s="32">
        <f t="shared" si="417"/>
        <v>0</v>
      </c>
      <c r="BM945" s="32">
        <f t="shared" si="418"/>
        <v>0</v>
      </c>
      <c r="BN945" s="32">
        <f t="shared" si="419"/>
        <v>1</v>
      </c>
    </row>
    <row r="946" spans="1:66" x14ac:dyDescent="0.2">
      <c r="A946" s="323"/>
      <c r="B946" s="530"/>
      <c r="C946" s="247"/>
      <c r="D946" s="247" t="str">
        <f t="shared" si="409"/>
        <v/>
      </c>
      <c r="E946" s="320" t="str">
        <f t="shared" si="410"/>
        <v>&lt; Error</v>
      </c>
      <c r="F946" s="120">
        <f t="shared" si="392"/>
        <v>0</v>
      </c>
      <c r="G946" s="118">
        <f t="shared" si="393"/>
        <v>934</v>
      </c>
      <c r="H946" s="117"/>
      <c r="I946" s="292"/>
      <c r="J946" s="87"/>
      <c r="K946" s="294"/>
      <c r="L946" s="293"/>
      <c r="M946" s="40"/>
      <c r="N946" s="77"/>
      <c r="O946" s="295"/>
      <c r="P946" s="88"/>
      <c r="Q946" s="88"/>
      <c r="R946" s="104"/>
      <c r="S946" s="730"/>
      <c r="T946" s="88"/>
      <c r="U946" s="88"/>
      <c r="V946" s="88"/>
      <c r="W946" s="89"/>
      <c r="X946" s="87"/>
      <c r="Y946" s="77"/>
      <c r="Z946" s="90"/>
      <c r="AA946" s="96">
        <f t="shared" si="397"/>
        <v>934</v>
      </c>
      <c r="AB946" s="505">
        <f t="shared" si="411"/>
        <v>0</v>
      </c>
      <c r="AC946" s="500">
        <f t="shared" si="398"/>
        <v>0</v>
      </c>
      <c r="AD946" s="159">
        <f t="shared" si="394"/>
        <v>0</v>
      </c>
      <c r="AE946" s="8"/>
      <c r="AF946" s="870" t="str">
        <f t="shared" si="399"/>
        <v xml:space="preserve"> </v>
      </c>
      <c r="AG946" s="32">
        <f t="shared" si="400"/>
        <v>0</v>
      </c>
      <c r="AH946" s="32">
        <f t="shared" si="401"/>
        <v>0</v>
      </c>
      <c r="AR946" s="32">
        <f t="shared" si="402"/>
        <v>0</v>
      </c>
      <c r="AS946" s="32">
        <f t="shared" si="403"/>
        <v>0</v>
      </c>
      <c r="AT946" s="32">
        <f t="shared" si="404"/>
        <v>0</v>
      </c>
      <c r="AU946" s="32">
        <f t="shared" si="405"/>
        <v>0</v>
      </c>
      <c r="AX946" s="254">
        <f t="shared" si="406"/>
        <v>0</v>
      </c>
      <c r="AY946" s="254">
        <f t="shared" si="407"/>
        <v>0</v>
      </c>
      <c r="AZ946" s="32">
        <f t="shared" si="395"/>
        <v>0</v>
      </c>
      <c r="BB946" s="32">
        <f t="shared" si="412"/>
        <v>0</v>
      </c>
      <c r="BC946" s="341">
        <f t="shared" si="413"/>
        <v>0</v>
      </c>
      <c r="BD946" s="95">
        <f t="shared" si="408"/>
        <v>0</v>
      </c>
      <c r="BE946" s="95">
        <f t="shared" si="414"/>
        <v>0</v>
      </c>
      <c r="BF946" s="718">
        <f t="shared" si="396"/>
        <v>0</v>
      </c>
      <c r="BG946" s="79"/>
      <c r="BH946" s="9"/>
      <c r="BJ946" s="32">
        <f t="shared" si="415"/>
        <v>0</v>
      </c>
      <c r="BK946" s="32">
        <f t="shared" si="416"/>
        <v>1</v>
      </c>
      <c r="BL946" s="32">
        <f t="shared" si="417"/>
        <v>0</v>
      </c>
      <c r="BM946" s="32">
        <f t="shared" si="418"/>
        <v>0</v>
      </c>
      <c r="BN946" s="32">
        <f t="shared" si="419"/>
        <v>1</v>
      </c>
    </row>
    <row r="947" spans="1:66" x14ac:dyDescent="0.2">
      <c r="A947" s="323"/>
      <c r="B947" s="530"/>
      <c r="C947" s="247"/>
      <c r="D947" s="247" t="str">
        <f t="shared" si="409"/>
        <v/>
      </c>
      <c r="E947" s="320" t="str">
        <f t="shared" si="410"/>
        <v>&lt; Error</v>
      </c>
      <c r="F947" s="120">
        <f t="shared" si="392"/>
        <v>0</v>
      </c>
      <c r="G947" s="118">
        <f t="shared" si="393"/>
        <v>935</v>
      </c>
      <c r="H947" s="117"/>
      <c r="I947" s="292"/>
      <c r="J947" s="87"/>
      <c r="K947" s="294"/>
      <c r="L947" s="293"/>
      <c r="M947" s="40"/>
      <c r="N947" s="77"/>
      <c r="O947" s="295"/>
      <c r="P947" s="88"/>
      <c r="Q947" s="88"/>
      <c r="R947" s="104"/>
      <c r="S947" s="730"/>
      <c r="T947" s="88"/>
      <c r="U947" s="88"/>
      <c r="V947" s="88"/>
      <c r="W947" s="89"/>
      <c r="X947" s="87"/>
      <c r="Y947" s="77"/>
      <c r="Z947" s="90"/>
      <c r="AA947" s="96">
        <f t="shared" si="397"/>
        <v>935</v>
      </c>
      <c r="AB947" s="505">
        <f t="shared" si="411"/>
        <v>0</v>
      </c>
      <c r="AC947" s="500">
        <f t="shared" si="398"/>
        <v>0</v>
      </c>
      <c r="AD947" s="159">
        <f t="shared" si="394"/>
        <v>0</v>
      </c>
      <c r="AE947" s="8"/>
      <c r="AF947" s="870" t="str">
        <f t="shared" si="399"/>
        <v xml:space="preserve"> </v>
      </c>
      <c r="AG947" s="32">
        <f t="shared" si="400"/>
        <v>0</v>
      </c>
      <c r="AH947" s="32">
        <f t="shared" si="401"/>
        <v>0</v>
      </c>
      <c r="AR947" s="32">
        <f t="shared" si="402"/>
        <v>0</v>
      </c>
      <c r="AS947" s="32">
        <f t="shared" si="403"/>
        <v>0</v>
      </c>
      <c r="AT947" s="32">
        <f t="shared" si="404"/>
        <v>0</v>
      </c>
      <c r="AU947" s="32">
        <f t="shared" si="405"/>
        <v>0</v>
      </c>
      <c r="AX947" s="254">
        <f t="shared" si="406"/>
        <v>0</v>
      </c>
      <c r="AY947" s="254">
        <f t="shared" si="407"/>
        <v>0</v>
      </c>
      <c r="AZ947" s="32">
        <f t="shared" si="395"/>
        <v>0</v>
      </c>
      <c r="BB947" s="32">
        <f t="shared" si="412"/>
        <v>0</v>
      </c>
      <c r="BC947" s="341">
        <f t="shared" si="413"/>
        <v>0</v>
      </c>
      <c r="BD947" s="95">
        <f t="shared" si="408"/>
        <v>0</v>
      </c>
      <c r="BE947" s="95">
        <f t="shared" si="414"/>
        <v>0</v>
      </c>
      <c r="BF947" s="718">
        <f t="shared" si="396"/>
        <v>0</v>
      </c>
      <c r="BG947" s="79"/>
      <c r="BH947" s="9"/>
      <c r="BJ947" s="32">
        <f t="shared" si="415"/>
        <v>0</v>
      </c>
      <c r="BK947" s="32">
        <f t="shared" si="416"/>
        <v>1</v>
      </c>
      <c r="BL947" s="32">
        <f t="shared" si="417"/>
        <v>0</v>
      </c>
      <c r="BM947" s="32">
        <f t="shared" si="418"/>
        <v>0</v>
      </c>
      <c r="BN947" s="32">
        <f t="shared" si="419"/>
        <v>1</v>
      </c>
    </row>
    <row r="948" spans="1:66" x14ac:dyDescent="0.2">
      <c r="A948" s="323"/>
      <c r="B948" s="530"/>
      <c r="C948" s="247"/>
      <c r="D948" s="247" t="str">
        <f t="shared" si="409"/>
        <v/>
      </c>
      <c r="E948" s="320" t="str">
        <f t="shared" si="410"/>
        <v>&lt; Error</v>
      </c>
      <c r="F948" s="120">
        <f t="shared" si="392"/>
        <v>0</v>
      </c>
      <c r="G948" s="118">
        <f t="shared" si="393"/>
        <v>936</v>
      </c>
      <c r="H948" s="117"/>
      <c r="I948" s="292"/>
      <c r="J948" s="87"/>
      <c r="K948" s="294"/>
      <c r="L948" s="293"/>
      <c r="M948" s="40"/>
      <c r="N948" s="77"/>
      <c r="O948" s="295"/>
      <c r="P948" s="88"/>
      <c r="Q948" s="88"/>
      <c r="R948" s="104"/>
      <c r="S948" s="730"/>
      <c r="T948" s="88"/>
      <c r="U948" s="88"/>
      <c r="V948" s="88"/>
      <c r="W948" s="89"/>
      <c r="X948" s="87"/>
      <c r="Y948" s="77"/>
      <c r="Z948" s="90"/>
      <c r="AA948" s="96">
        <f t="shared" si="397"/>
        <v>936</v>
      </c>
      <c r="AB948" s="505">
        <f t="shared" si="411"/>
        <v>0</v>
      </c>
      <c r="AC948" s="500">
        <f t="shared" si="398"/>
        <v>0</v>
      </c>
      <c r="AD948" s="159">
        <f t="shared" si="394"/>
        <v>0</v>
      </c>
      <c r="AE948" s="8"/>
      <c r="AF948" s="870" t="str">
        <f t="shared" si="399"/>
        <v xml:space="preserve"> </v>
      </c>
      <c r="AG948" s="32">
        <f t="shared" si="400"/>
        <v>0</v>
      </c>
      <c r="AH948" s="32">
        <f t="shared" si="401"/>
        <v>0</v>
      </c>
      <c r="AR948" s="32">
        <f t="shared" si="402"/>
        <v>0</v>
      </c>
      <c r="AS948" s="32">
        <f t="shared" si="403"/>
        <v>0</v>
      </c>
      <c r="AT948" s="32">
        <f t="shared" si="404"/>
        <v>0</v>
      </c>
      <c r="AU948" s="32">
        <f t="shared" si="405"/>
        <v>0</v>
      </c>
      <c r="AX948" s="254">
        <f t="shared" si="406"/>
        <v>0</v>
      </c>
      <c r="AY948" s="254">
        <f t="shared" si="407"/>
        <v>0</v>
      </c>
      <c r="AZ948" s="32">
        <f t="shared" si="395"/>
        <v>0</v>
      </c>
      <c r="BB948" s="32">
        <f t="shared" si="412"/>
        <v>0</v>
      </c>
      <c r="BC948" s="341">
        <f t="shared" si="413"/>
        <v>0</v>
      </c>
      <c r="BD948" s="95">
        <f t="shared" si="408"/>
        <v>0</v>
      </c>
      <c r="BE948" s="95">
        <f t="shared" si="414"/>
        <v>0</v>
      </c>
      <c r="BF948" s="718">
        <f t="shared" si="396"/>
        <v>0</v>
      </c>
      <c r="BG948" s="79"/>
      <c r="BH948" s="9"/>
      <c r="BJ948" s="32">
        <f t="shared" si="415"/>
        <v>0</v>
      </c>
      <c r="BK948" s="32">
        <f t="shared" si="416"/>
        <v>1</v>
      </c>
      <c r="BL948" s="32">
        <f t="shared" si="417"/>
        <v>0</v>
      </c>
      <c r="BM948" s="32">
        <f t="shared" si="418"/>
        <v>0</v>
      </c>
      <c r="BN948" s="32">
        <f t="shared" si="419"/>
        <v>1</v>
      </c>
    </row>
    <row r="949" spans="1:66" x14ac:dyDescent="0.2">
      <c r="A949" s="323"/>
      <c r="B949" s="530"/>
      <c r="C949" s="247"/>
      <c r="D949" s="247" t="str">
        <f t="shared" si="409"/>
        <v/>
      </c>
      <c r="E949" s="320" t="str">
        <f t="shared" si="410"/>
        <v>&lt; Error</v>
      </c>
      <c r="F949" s="120">
        <f t="shared" si="392"/>
        <v>0</v>
      </c>
      <c r="G949" s="118">
        <f t="shared" si="393"/>
        <v>937</v>
      </c>
      <c r="H949" s="117"/>
      <c r="I949" s="292"/>
      <c r="J949" s="87"/>
      <c r="K949" s="294"/>
      <c r="L949" s="293"/>
      <c r="M949" s="40"/>
      <c r="N949" s="77"/>
      <c r="O949" s="295"/>
      <c r="P949" s="88"/>
      <c r="Q949" s="88"/>
      <c r="R949" s="104"/>
      <c r="S949" s="730"/>
      <c r="T949" s="88"/>
      <c r="U949" s="88"/>
      <c r="V949" s="88"/>
      <c r="W949" s="89"/>
      <c r="X949" s="87"/>
      <c r="Y949" s="77"/>
      <c r="Z949" s="90"/>
      <c r="AA949" s="96">
        <f t="shared" si="397"/>
        <v>937</v>
      </c>
      <c r="AB949" s="505">
        <f t="shared" si="411"/>
        <v>0</v>
      </c>
      <c r="AC949" s="500">
        <f t="shared" si="398"/>
        <v>0</v>
      </c>
      <c r="AD949" s="159">
        <f t="shared" si="394"/>
        <v>0</v>
      </c>
      <c r="AE949" s="8"/>
      <c r="AF949" s="870" t="str">
        <f t="shared" si="399"/>
        <v xml:space="preserve"> </v>
      </c>
      <c r="AG949" s="32">
        <f t="shared" si="400"/>
        <v>0</v>
      </c>
      <c r="AH949" s="32">
        <f t="shared" si="401"/>
        <v>0</v>
      </c>
      <c r="AR949" s="32">
        <f t="shared" si="402"/>
        <v>0</v>
      </c>
      <c r="AS949" s="32">
        <f t="shared" si="403"/>
        <v>0</v>
      </c>
      <c r="AT949" s="32">
        <f t="shared" si="404"/>
        <v>0</v>
      </c>
      <c r="AU949" s="32">
        <f t="shared" si="405"/>
        <v>0</v>
      </c>
      <c r="AX949" s="254">
        <f t="shared" si="406"/>
        <v>0</v>
      </c>
      <c r="AY949" s="254">
        <f t="shared" si="407"/>
        <v>0</v>
      </c>
      <c r="AZ949" s="32">
        <f t="shared" si="395"/>
        <v>0</v>
      </c>
      <c r="BB949" s="32">
        <f t="shared" si="412"/>
        <v>0</v>
      </c>
      <c r="BC949" s="341">
        <f t="shared" si="413"/>
        <v>0</v>
      </c>
      <c r="BD949" s="95">
        <f t="shared" si="408"/>
        <v>0</v>
      </c>
      <c r="BE949" s="95">
        <f t="shared" si="414"/>
        <v>0</v>
      </c>
      <c r="BF949" s="718">
        <f t="shared" si="396"/>
        <v>0</v>
      </c>
      <c r="BG949" s="79"/>
      <c r="BH949" s="9"/>
      <c r="BJ949" s="32">
        <f t="shared" si="415"/>
        <v>0</v>
      </c>
      <c r="BK949" s="32">
        <f t="shared" si="416"/>
        <v>1</v>
      </c>
      <c r="BL949" s="32">
        <f t="shared" si="417"/>
        <v>0</v>
      </c>
      <c r="BM949" s="32">
        <f t="shared" si="418"/>
        <v>0</v>
      </c>
      <c r="BN949" s="32">
        <f t="shared" si="419"/>
        <v>1</v>
      </c>
    </row>
    <row r="950" spans="1:66" x14ac:dyDescent="0.2">
      <c r="A950" s="323"/>
      <c r="B950" s="530"/>
      <c r="C950" s="247"/>
      <c r="D950" s="247" t="str">
        <f t="shared" si="409"/>
        <v/>
      </c>
      <c r="E950" s="320" t="str">
        <f t="shared" si="410"/>
        <v>&lt; Error</v>
      </c>
      <c r="F950" s="120">
        <f t="shared" si="392"/>
        <v>0</v>
      </c>
      <c r="G950" s="118">
        <f t="shared" si="393"/>
        <v>938</v>
      </c>
      <c r="H950" s="117"/>
      <c r="I950" s="292"/>
      <c r="J950" s="87"/>
      <c r="K950" s="294"/>
      <c r="L950" s="293"/>
      <c r="M950" s="40"/>
      <c r="N950" s="77"/>
      <c r="O950" s="295"/>
      <c r="P950" s="88"/>
      <c r="Q950" s="88"/>
      <c r="R950" s="104"/>
      <c r="S950" s="730"/>
      <c r="T950" s="88"/>
      <c r="U950" s="88"/>
      <c r="V950" s="88"/>
      <c r="W950" s="89"/>
      <c r="X950" s="87"/>
      <c r="Y950" s="77"/>
      <c r="Z950" s="90"/>
      <c r="AA950" s="96">
        <f t="shared" si="397"/>
        <v>938</v>
      </c>
      <c r="AB950" s="505">
        <f t="shared" si="411"/>
        <v>0</v>
      </c>
      <c r="AC950" s="500">
        <f t="shared" si="398"/>
        <v>0</v>
      </c>
      <c r="AD950" s="159">
        <f t="shared" si="394"/>
        <v>0</v>
      </c>
      <c r="AE950" s="8"/>
      <c r="AF950" s="870" t="str">
        <f t="shared" si="399"/>
        <v xml:space="preserve"> </v>
      </c>
      <c r="AG950" s="32">
        <f t="shared" si="400"/>
        <v>0</v>
      </c>
      <c r="AH950" s="32">
        <f t="shared" si="401"/>
        <v>0</v>
      </c>
      <c r="AR950" s="32">
        <f t="shared" si="402"/>
        <v>0</v>
      </c>
      <c r="AS950" s="32">
        <f t="shared" si="403"/>
        <v>0</v>
      </c>
      <c r="AT950" s="32">
        <f t="shared" si="404"/>
        <v>0</v>
      </c>
      <c r="AU950" s="32">
        <f t="shared" si="405"/>
        <v>0</v>
      </c>
      <c r="AX950" s="254">
        <f t="shared" si="406"/>
        <v>0</v>
      </c>
      <c r="AY950" s="254">
        <f t="shared" si="407"/>
        <v>0</v>
      </c>
      <c r="AZ950" s="32">
        <f t="shared" si="395"/>
        <v>0</v>
      </c>
      <c r="BB950" s="32">
        <f t="shared" si="412"/>
        <v>0</v>
      </c>
      <c r="BC950" s="341">
        <f t="shared" si="413"/>
        <v>0</v>
      </c>
      <c r="BD950" s="95">
        <f t="shared" si="408"/>
        <v>0</v>
      </c>
      <c r="BE950" s="95">
        <f t="shared" si="414"/>
        <v>0</v>
      </c>
      <c r="BF950" s="718">
        <f t="shared" si="396"/>
        <v>0</v>
      </c>
      <c r="BG950" s="79"/>
      <c r="BH950" s="9"/>
      <c r="BJ950" s="32">
        <f t="shared" si="415"/>
        <v>0</v>
      </c>
      <c r="BK950" s="32">
        <f t="shared" si="416"/>
        <v>1</v>
      </c>
      <c r="BL950" s="32">
        <f t="shared" si="417"/>
        <v>0</v>
      </c>
      <c r="BM950" s="32">
        <f t="shared" si="418"/>
        <v>0</v>
      </c>
      <c r="BN950" s="32">
        <f t="shared" si="419"/>
        <v>1</v>
      </c>
    </row>
    <row r="951" spans="1:66" x14ac:dyDescent="0.2">
      <c r="A951" s="323"/>
      <c r="B951" s="530"/>
      <c r="C951" s="247"/>
      <c r="D951" s="247" t="str">
        <f t="shared" si="409"/>
        <v/>
      </c>
      <c r="E951" s="320" t="str">
        <f t="shared" si="410"/>
        <v>&lt; Error</v>
      </c>
      <c r="F951" s="120">
        <f t="shared" si="392"/>
        <v>0</v>
      </c>
      <c r="G951" s="118">
        <f t="shared" si="393"/>
        <v>939</v>
      </c>
      <c r="H951" s="117"/>
      <c r="I951" s="292"/>
      <c r="J951" s="87"/>
      <c r="K951" s="294"/>
      <c r="L951" s="293"/>
      <c r="M951" s="40"/>
      <c r="N951" s="77"/>
      <c r="O951" s="295"/>
      <c r="P951" s="88"/>
      <c r="Q951" s="88"/>
      <c r="R951" s="104"/>
      <c r="S951" s="730"/>
      <c r="T951" s="88"/>
      <c r="U951" s="88"/>
      <c r="V951" s="88"/>
      <c r="W951" s="89"/>
      <c r="X951" s="87"/>
      <c r="Y951" s="77"/>
      <c r="Z951" s="90"/>
      <c r="AA951" s="96">
        <f t="shared" si="397"/>
        <v>939</v>
      </c>
      <c r="AB951" s="505">
        <f t="shared" si="411"/>
        <v>0</v>
      </c>
      <c r="AC951" s="500">
        <f t="shared" si="398"/>
        <v>0</v>
      </c>
      <c r="AD951" s="159">
        <f t="shared" si="394"/>
        <v>0</v>
      </c>
      <c r="AE951" s="8"/>
      <c r="AF951" s="870" t="str">
        <f t="shared" si="399"/>
        <v xml:space="preserve"> </v>
      </c>
      <c r="AG951" s="32">
        <f t="shared" si="400"/>
        <v>0</v>
      </c>
      <c r="AH951" s="32">
        <f t="shared" si="401"/>
        <v>0</v>
      </c>
      <c r="AR951" s="32">
        <f t="shared" si="402"/>
        <v>0</v>
      </c>
      <c r="AS951" s="32">
        <f t="shared" si="403"/>
        <v>0</v>
      </c>
      <c r="AT951" s="32">
        <f t="shared" si="404"/>
        <v>0</v>
      </c>
      <c r="AU951" s="32">
        <f t="shared" si="405"/>
        <v>0</v>
      </c>
      <c r="AX951" s="254">
        <f t="shared" si="406"/>
        <v>0</v>
      </c>
      <c r="AY951" s="254">
        <f t="shared" si="407"/>
        <v>0</v>
      </c>
      <c r="AZ951" s="32">
        <f t="shared" si="395"/>
        <v>0</v>
      </c>
      <c r="BB951" s="32">
        <f t="shared" si="412"/>
        <v>0</v>
      </c>
      <c r="BC951" s="341">
        <f t="shared" si="413"/>
        <v>0</v>
      </c>
      <c r="BD951" s="95">
        <f t="shared" si="408"/>
        <v>0</v>
      </c>
      <c r="BE951" s="95">
        <f t="shared" si="414"/>
        <v>0</v>
      </c>
      <c r="BF951" s="718">
        <f t="shared" si="396"/>
        <v>0</v>
      </c>
      <c r="BG951" s="79"/>
      <c r="BH951" s="9"/>
      <c r="BJ951" s="32">
        <f t="shared" si="415"/>
        <v>0</v>
      </c>
      <c r="BK951" s="32">
        <f t="shared" si="416"/>
        <v>1</v>
      </c>
      <c r="BL951" s="32">
        <f t="shared" si="417"/>
        <v>0</v>
      </c>
      <c r="BM951" s="32">
        <f t="shared" si="418"/>
        <v>0</v>
      </c>
      <c r="BN951" s="32">
        <f t="shared" si="419"/>
        <v>1</v>
      </c>
    </row>
    <row r="952" spans="1:66" x14ac:dyDescent="0.2">
      <c r="A952" s="323"/>
      <c r="B952" s="530"/>
      <c r="C952" s="247"/>
      <c r="D952" s="247" t="str">
        <f t="shared" si="409"/>
        <v/>
      </c>
      <c r="E952" s="320" t="str">
        <f t="shared" si="410"/>
        <v>&lt; Error</v>
      </c>
      <c r="F952" s="120">
        <f t="shared" si="392"/>
        <v>0</v>
      </c>
      <c r="G952" s="118">
        <f t="shared" si="393"/>
        <v>940</v>
      </c>
      <c r="H952" s="117"/>
      <c r="I952" s="292"/>
      <c r="J952" s="87"/>
      <c r="K952" s="294"/>
      <c r="L952" s="293"/>
      <c r="M952" s="40"/>
      <c r="N952" s="77"/>
      <c r="O952" s="295"/>
      <c r="P952" s="88"/>
      <c r="Q952" s="88"/>
      <c r="R952" s="104"/>
      <c r="S952" s="730"/>
      <c r="T952" s="88"/>
      <c r="U952" s="88"/>
      <c r="V952" s="88"/>
      <c r="W952" s="89"/>
      <c r="X952" s="87"/>
      <c r="Y952" s="77"/>
      <c r="Z952" s="90"/>
      <c r="AA952" s="96">
        <f t="shared" si="397"/>
        <v>940</v>
      </c>
      <c r="AB952" s="505">
        <f t="shared" si="411"/>
        <v>0</v>
      </c>
      <c r="AC952" s="500">
        <f t="shared" si="398"/>
        <v>0</v>
      </c>
      <c r="AD952" s="159">
        <f t="shared" si="394"/>
        <v>0</v>
      </c>
      <c r="AE952" s="8"/>
      <c r="AF952" s="870" t="str">
        <f t="shared" si="399"/>
        <v xml:space="preserve"> </v>
      </c>
      <c r="AG952" s="32">
        <f t="shared" si="400"/>
        <v>0</v>
      </c>
      <c r="AH952" s="32">
        <f t="shared" si="401"/>
        <v>0</v>
      </c>
      <c r="AR952" s="32">
        <f t="shared" si="402"/>
        <v>0</v>
      </c>
      <c r="AS952" s="32">
        <f t="shared" si="403"/>
        <v>0</v>
      </c>
      <c r="AT952" s="32">
        <f t="shared" si="404"/>
        <v>0</v>
      </c>
      <c r="AU952" s="32">
        <f t="shared" si="405"/>
        <v>0</v>
      </c>
      <c r="AX952" s="254">
        <f t="shared" si="406"/>
        <v>0</v>
      </c>
      <c r="AY952" s="254">
        <f t="shared" si="407"/>
        <v>0</v>
      </c>
      <c r="AZ952" s="32">
        <f t="shared" si="395"/>
        <v>0</v>
      </c>
      <c r="BB952" s="32">
        <f t="shared" si="412"/>
        <v>0</v>
      </c>
      <c r="BC952" s="341">
        <f t="shared" si="413"/>
        <v>0</v>
      </c>
      <c r="BD952" s="95">
        <f t="shared" si="408"/>
        <v>0</v>
      </c>
      <c r="BE952" s="95">
        <f t="shared" si="414"/>
        <v>0</v>
      </c>
      <c r="BF952" s="718">
        <f t="shared" si="396"/>
        <v>0</v>
      </c>
      <c r="BG952" s="79"/>
      <c r="BH952" s="9"/>
      <c r="BJ952" s="32">
        <f t="shared" si="415"/>
        <v>0</v>
      </c>
      <c r="BK952" s="32">
        <f t="shared" si="416"/>
        <v>1</v>
      </c>
      <c r="BL952" s="32">
        <f t="shared" si="417"/>
        <v>0</v>
      </c>
      <c r="BM952" s="32">
        <f t="shared" si="418"/>
        <v>0</v>
      </c>
      <c r="BN952" s="32">
        <f t="shared" si="419"/>
        <v>1</v>
      </c>
    </row>
    <row r="953" spans="1:66" x14ac:dyDescent="0.2">
      <c r="A953" s="323"/>
      <c r="B953" s="530"/>
      <c r="C953" s="247"/>
      <c r="D953" s="247" t="str">
        <f t="shared" si="409"/>
        <v/>
      </c>
      <c r="E953" s="320" t="str">
        <f t="shared" si="410"/>
        <v>&lt; Error</v>
      </c>
      <c r="F953" s="120">
        <f t="shared" si="392"/>
        <v>0</v>
      </c>
      <c r="G953" s="118">
        <f t="shared" si="393"/>
        <v>941</v>
      </c>
      <c r="H953" s="117"/>
      <c r="I953" s="292"/>
      <c r="J953" s="87"/>
      <c r="K953" s="294"/>
      <c r="L953" s="293"/>
      <c r="M953" s="40"/>
      <c r="N953" s="77"/>
      <c r="O953" s="295"/>
      <c r="P953" s="88"/>
      <c r="Q953" s="88"/>
      <c r="R953" s="104"/>
      <c r="S953" s="730"/>
      <c r="T953" s="88"/>
      <c r="U953" s="88"/>
      <c r="V953" s="88"/>
      <c r="W953" s="89"/>
      <c r="X953" s="87"/>
      <c r="Y953" s="77"/>
      <c r="Z953" s="90"/>
      <c r="AA953" s="96">
        <f t="shared" si="397"/>
        <v>941</v>
      </c>
      <c r="AB953" s="505">
        <f t="shared" si="411"/>
        <v>0</v>
      </c>
      <c r="AC953" s="500">
        <f t="shared" si="398"/>
        <v>0</v>
      </c>
      <c r="AD953" s="159">
        <f t="shared" si="394"/>
        <v>0</v>
      </c>
      <c r="AE953" s="8"/>
      <c r="AF953" s="870" t="str">
        <f t="shared" si="399"/>
        <v xml:space="preserve"> </v>
      </c>
      <c r="AG953" s="32">
        <f t="shared" si="400"/>
        <v>0</v>
      </c>
      <c r="AH953" s="32">
        <f t="shared" si="401"/>
        <v>0</v>
      </c>
      <c r="AR953" s="32">
        <f t="shared" si="402"/>
        <v>0</v>
      </c>
      <c r="AS953" s="32">
        <f t="shared" si="403"/>
        <v>0</v>
      </c>
      <c r="AT953" s="32">
        <f t="shared" si="404"/>
        <v>0</v>
      </c>
      <c r="AU953" s="32">
        <f t="shared" si="405"/>
        <v>0</v>
      </c>
      <c r="AX953" s="254">
        <f t="shared" si="406"/>
        <v>0</v>
      </c>
      <c r="AY953" s="254">
        <f t="shared" si="407"/>
        <v>0</v>
      </c>
      <c r="AZ953" s="32">
        <f t="shared" si="395"/>
        <v>0</v>
      </c>
      <c r="BB953" s="32">
        <f t="shared" si="412"/>
        <v>0</v>
      </c>
      <c r="BC953" s="341">
        <f t="shared" si="413"/>
        <v>0</v>
      </c>
      <c r="BD953" s="95">
        <f t="shared" si="408"/>
        <v>0</v>
      </c>
      <c r="BE953" s="95">
        <f t="shared" si="414"/>
        <v>0</v>
      </c>
      <c r="BF953" s="718">
        <f t="shared" si="396"/>
        <v>0</v>
      </c>
      <c r="BG953" s="79"/>
      <c r="BH953" s="9"/>
      <c r="BJ953" s="32">
        <f t="shared" si="415"/>
        <v>0</v>
      </c>
      <c r="BK953" s="32">
        <f t="shared" si="416"/>
        <v>1</v>
      </c>
      <c r="BL953" s="32">
        <f t="shared" si="417"/>
        <v>0</v>
      </c>
      <c r="BM953" s="32">
        <f t="shared" si="418"/>
        <v>0</v>
      </c>
      <c r="BN953" s="32">
        <f t="shared" si="419"/>
        <v>1</v>
      </c>
    </row>
    <row r="954" spans="1:66" x14ac:dyDescent="0.2">
      <c r="A954" s="323"/>
      <c r="B954" s="530"/>
      <c r="C954" s="247"/>
      <c r="D954" s="247" t="str">
        <f t="shared" si="409"/>
        <v/>
      </c>
      <c r="E954" s="320" t="str">
        <f t="shared" si="410"/>
        <v>&lt; Error</v>
      </c>
      <c r="F954" s="120">
        <f t="shared" si="392"/>
        <v>0</v>
      </c>
      <c r="G954" s="118">
        <f t="shared" si="393"/>
        <v>942</v>
      </c>
      <c r="H954" s="117"/>
      <c r="I954" s="292"/>
      <c r="J954" s="87"/>
      <c r="K954" s="294"/>
      <c r="L954" s="293"/>
      <c r="M954" s="40"/>
      <c r="N954" s="77"/>
      <c r="O954" s="295"/>
      <c r="P954" s="88"/>
      <c r="Q954" s="88"/>
      <c r="R954" s="104"/>
      <c r="S954" s="730"/>
      <c r="T954" s="88"/>
      <c r="U954" s="88"/>
      <c r="V954" s="88"/>
      <c r="W954" s="89"/>
      <c r="X954" s="87"/>
      <c r="Y954" s="77"/>
      <c r="Z954" s="90"/>
      <c r="AA954" s="96">
        <f t="shared" si="397"/>
        <v>942</v>
      </c>
      <c r="AB954" s="505">
        <f t="shared" si="411"/>
        <v>0</v>
      </c>
      <c r="AC954" s="500">
        <f t="shared" si="398"/>
        <v>0</v>
      </c>
      <c r="AD954" s="159">
        <f t="shared" si="394"/>
        <v>0</v>
      </c>
      <c r="AE954" s="8"/>
      <c r="AF954" s="870" t="str">
        <f t="shared" si="399"/>
        <v xml:space="preserve"> </v>
      </c>
      <c r="AG954" s="32">
        <f t="shared" si="400"/>
        <v>0</v>
      </c>
      <c r="AH954" s="32">
        <f t="shared" si="401"/>
        <v>0</v>
      </c>
      <c r="AR954" s="32">
        <f t="shared" si="402"/>
        <v>0</v>
      </c>
      <c r="AS954" s="32">
        <f t="shared" si="403"/>
        <v>0</v>
      </c>
      <c r="AT954" s="32">
        <f t="shared" si="404"/>
        <v>0</v>
      </c>
      <c r="AU954" s="32">
        <f t="shared" si="405"/>
        <v>0</v>
      </c>
      <c r="AX954" s="254">
        <f t="shared" si="406"/>
        <v>0</v>
      </c>
      <c r="AY954" s="254">
        <f t="shared" si="407"/>
        <v>0</v>
      </c>
      <c r="AZ954" s="32">
        <f t="shared" si="395"/>
        <v>0</v>
      </c>
      <c r="BB954" s="32">
        <f t="shared" si="412"/>
        <v>0</v>
      </c>
      <c r="BC954" s="341">
        <f t="shared" si="413"/>
        <v>0</v>
      </c>
      <c r="BD954" s="95">
        <f t="shared" si="408"/>
        <v>0</v>
      </c>
      <c r="BE954" s="95">
        <f t="shared" si="414"/>
        <v>0</v>
      </c>
      <c r="BF954" s="718">
        <f t="shared" si="396"/>
        <v>0</v>
      </c>
      <c r="BG954" s="79"/>
      <c r="BH954" s="9"/>
      <c r="BJ954" s="32">
        <f t="shared" si="415"/>
        <v>0</v>
      </c>
      <c r="BK954" s="32">
        <f t="shared" si="416"/>
        <v>1</v>
      </c>
      <c r="BL954" s="32">
        <f t="shared" si="417"/>
        <v>0</v>
      </c>
      <c r="BM954" s="32">
        <f t="shared" si="418"/>
        <v>0</v>
      </c>
      <c r="BN954" s="32">
        <f t="shared" si="419"/>
        <v>1</v>
      </c>
    </row>
    <row r="955" spans="1:66" x14ac:dyDescent="0.2">
      <c r="A955" s="323"/>
      <c r="B955" s="530"/>
      <c r="C955" s="247"/>
      <c r="D955" s="247" t="str">
        <f t="shared" si="409"/>
        <v/>
      </c>
      <c r="E955" s="320" t="str">
        <f t="shared" si="410"/>
        <v>&lt; Error</v>
      </c>
      <c r="F955" s="120">
        <f t="shared" si="392"/>
        <v>0</v>
      </c>
      <c r="G955" s="118">
        <f t="shared" si="393"/>
        <v>943</v>
      </c>
      <c r="H955" s="117"/>
      <c r="I955" s="292"/>
      <c r="J955" s="87"/>
      <c r="K955" s="294"/>
      <c r="L955" s="293"/>
      <c r="M955" s="40"/>
      <c r="N955" s="77"/>
      <c r="O955" s="295"/>
      <c r="P955" s="88"/>
      <c r="Q955" s="88"/>
      <c r="R955" s="104"/>
      <c r="S955" s="730"/>
      <c r="T955" s="88"/>
      <c r="U955" s="88"/>
      <c r="V955" s="88"/>
      <c r="W955" s="89"/>
      <c r="X955" s="87"/>
      <c r="Y955" s="77"/>
      <c r="Z955" s="90"/>
      <c r="AA955" s="96">
        <f t="shared" si="397"/>
        <v>943</v>
      </c>
      <c r="AB955" s="505">
        <f t="shared" si="411"/>
        <v>0</v>
      </c>
      <c r="AC955" s="500">
        <f t="shared" si="398"/>
        <v>0</v>
      </c>
      <c r="AD955" s="159">
        <f t="shared" si="394"/>
        <v>0</v>
      </c>
      <c r="AE955" s="8"/>
      <c r="AF955" s="870" t="str">
        <f t="shared" si="399"/>
        <v xml:space="preserve"> </v>
      </c>
      <c r="AG955" s="32">
        <f t="shared" si="400"/>
        <v>0</v>
      </c>
      <c r="AH955" s="32">
        <f t="shared" si="401"/>
        <v>0</v>
      </c>
      <c r="AR955" s="32">
        <f t="shared" si="402"/>
        <v>0</v>
      </c>
      <c r="AS955" s="32">
        <f t="shared" si="403"/>
        <v>0</v>
      </c>
      <c r="AT955" s="32">
        <f t="shared" si="404"/>
        <v>0</v>
      </c>
      <c r="AU955" s="32">
        <f t="shared" si="405"/>
        <v>0</v>
      </c>
      <c r="AX955" s="254">
        <f t="shared" si="406"/>
        <v>0</v>
      </c>
      <c r="AY955" s="254">
        <f t="shared" si="407"/>
        <v>0</v>
      </c>
      <c r="AZ955" s="32">
        <f t="shared" si="395"/>
        <v>0</v>
      </c>
      <c r="BB955" s="32">
        <f t="shared" si="412"/>
        <v>0</v>
      </c>
      <c r="BC955" s="341">
        <f t="shared" si="413"/>
        <v>0</v>
      </c>
      <c r="BD955" s="95">
        <f t="shared" si="408"/>
        <v>0</v>
      </c>
      <c r="BE955" s="95">
        <f t="shared" si="414"/>
        <v>0</v>
      </c>
      <c r="BF955" s="718">
        <f t="shared" si="396"/>
        <v>0</v>
      </c>
      <c r="BG955" s="79"/>
      <c r="BH955" s="9"/>
      <c r="BJ955" s="32">
        <f t="shared" si="415"/>
        <v>0</v>
      </c>
      <c r="BK955" s="32">
        <f t="shared" si="416"/>
        <v>1</v>
      </c>
      <c r="BL955" s="32">
        <f t="shared" si="417"/>
        <v>0</v>
      </c>
      <c r="BM955" s="32">
        <f t="shared" si="418"/>
        <v>0</v>
      </c>
      <c r="BN955" s="32">
        <f t="shared" si="419"/>
        <v>1</v>
      </c>
    </row>
    <row r="956" spans="1:66" x14ac:dyDescent="0.2">
      <c r="A956" s="323"/>
      <c r="B956" s="530"/>
      <c r="C956" s="247"/>
      <c r="D956" s="247" t="str">
        <f t="shared" si="409"/>
        <v/>
      </c>
      <c r="E956" s="320" t="str">
        <f t="shared" si="410"/>
        <v>&lt; Error</v>
      </c>
      <c r="F956" s="120">
        <f t="shared" si="392"/>
        <v>0</v>
      </c>
      <c r="G956" s="118">
        <f t="shared" si="393"/>
        <v>944</v>
      </c>
      <c r="H956" s="117"/>
      <c r="I956" s="292"/>
      <c r="J956" s="87"/>
      <c r="K956" s="294"/>
      <c r="L956" s="293"/>
      <c r="M956" s="40"/>
      <c r="N956" s="77"/>
      <c r="O956" s="295"/>
      <c r="P956" s="88"/>
      <c r="Q956" s="88"/>
      <c r="R956" s="104"/>
      <c r="S956" s="730"/>
      <c r="T956" s="88"/>
      <c r="U956" s="88"/>
      <c r="V956" s="88"/>
      <c r="W956" s="89"/>
      <c r="X956" s="87"/>
      <c r="Y956" s="77"/>
      <c r="Z956" s="90"/>
      <c r="AA956" s="96">
        <f t="shared" si="397"/>
        <v>944</v>
      </c>
      <c r="AB956" s="505">
        <f t="shared" si="411"/>
        <v>0</v>
      </c>
      <c r="AC956" s="500">
        <f t="shared" si="398"/>
        <v>0</v>
      </c>
      <c r="AD956" s="159">
        <f t="shared" si="394"/>
        <v>0</v>
      </c>
      <c r="AE956" s="8"/>
      <c r="AF956" s="870" t="str">
        <f t="shared" si="399"/>
        <v xml:space="preserve"> </v>
      </c>
      <c r="AG956" s="32">
        <f t="shared" si="400"/>
        <v>0</v>
      </c>
      <c r="AH956" s="32">
        <f t="shared" si="401"/>
        <v>0</v>
      </c>
      <c r="AR956" s="32">
        <f t="shared" si="402"/>
        <v>0</v>
      </c>
      <c r="AS956" s="32">
        <f t="shared" si="403"/>
        <v>0</v>
      </c>
      <c r="AT956" s="32">
        <f t="shared" si="404"/>
        <v>0</v>
      </c>
      <c r="AU956" s="32">
        <f t="shared" si="405"/>
        <v>0</v>
      </c>
      <c r="AX956" s="254">
        <f t="shared" si="406"/>
        <v>0</v>
      </c>
      <c r="AY956" s="254">
        <f t="shared" si="407"/>
        <v>0</v>
      </c>
      <c r="AZ956" s="32">
        <f t="shared" si="395"/>
        <v>0</v>
      </c>
      <c r="BB956" s="32">
        <f t="shared" si="412"/>
        <v>0</v>
      </c>
      <c r="BC956" s="341">
        <f t="shared" si="413"/>
        <v>0</v>
      </c>
      <c r="BD956" s="95">
        <f t="shared" si="408"/>
        <v>0</v>
      </c>
      <c r="BE956" s="95">
        <f t="shared" si="414"/>
        <v>0</v>
      </c>
      <c r="BF956" s="718">
        <f t="shared" si="396"/>
        <v>0</v>
      </c>
      <c r="BG956" s="79"/>
      <c r="BH956" s="9"/>
      <c r="BJ956" s="32">
        <f t="shared" si="415"/>
        <v>0</v>
      </c>
      <c r="BK956" s="32">
        <f t="shared" si="416"/>
        <v>1</v>
      </c>
      <c r="BL956" s="32">
        <f t="shared" si="417"/>
        <v>0</v>
      </c>
      <c r="BM956" s="32">
        <f t="shared" si="418"/>
        <v>0</v>
      </c>
      <c r="BN956" s="32">
        <f t="shared" si="419"/>
        <v>1</v>
      </c>
    </row>
    <row r="957" spans="1:66" x14ac:dyDescent="0.2">
      <c r="A957" s="323"/>
      <c r="B957" s="530"/>
      <c r="C957" s="247"/>
      <c r="D957" s="247" t="str">
        <f t="shared" si="409"/>
        <v/>
      </c>
      <c r="E957" s="320" t="str">
        <f t="shared" si="410"/>
        <v>&lt; Error</v>
      </c>
      <c r="F957" s="120">
        <f t="shared" si="392"/>
        <v>0</v>
      </c>
      <c r="G957" s="118">
        <f t="shared" si="393"/>
        <v>945</v>
      </c>
      <c r="H957" s="117"/>
      <c r="I957" s="292"/>
      <c r="J957" s="87"/>
      <c r="K957" s="294"/>
      <c r="L957" s="293"/>
      <c r="M957" s="40"/>
      <c r="N957" s="77"/>
      <c r="O957" s="295"/>
      <c r="P957" s="88"/>
      <c r="Q957" s="88"/>
      <c r="R957" s="104"/>
      <c r="S957" s="730"/>
      <c r="T957" s="88"/>
      <c r="U957" s="88"/>
      <c r="V957" s="88"/>
      <c r="W957" s="89"/>
      <c r="X957" s="87"/>
      <c r="Y957" s="77"/>
      <c r="Z957" s="90"/>
      <c r="AA957" s="96">
        <f t="shared" si="397"/>
        <v>945</v>
      </c>
      <c r="AB957" s="505">
        <f t="shared" si="411"/>
        <v>0</v>
      </c>
      <c r="AC957" s="500">
        <f t="shared" si="398"/>
        <v>0</v>
      </c>
      <c r="AD957" s="159">
        <f t="shared" si="394"/>
        <v>0</v>
      </c>
      <c r="AE957" s="8"/>
      <c r="AF957" s="870" t="str">
        <f t="shared" si="399"/>
        <v xml:space="preserve"> </v>
      </c>
      <c r="AG957" s="32">
        <f t="shared" si="400"/>
        <v>0</v>
      </c>
      <c r="AH957" s="32">
        <f t="shared" si="401"/>
        <v>0</v>
      </c>
      <c r="AR957" s="32">
        <f t="shared" si="402"/>
        <v>0</v>
      </c>
      <c r="AS957" s="32">
        <f t="shared" si="403"/>
        <v>0</v>
      </c>
      <c r="AT957" s="32">
        <f t="shared" si="404"/>
        <v>0</v>
      </c>
      <c r="AU957" s="32">
        <f t="shared" si="405"/>
        <v>0</v>
      </c>
      <c r="AX957" s="254">
        <f t="shared" si="406"/>
        <v>0</v>
      </c>
      <c r="AY957" s="254">
        <f t="shared" si="407"/>
        <v>0</v>
      </c>
      <c r="AZ957" s="32">
        <f t="shared" si="395"/>
        <v>0</v>
      </c>
      <c r="BB957" s="32">
        <f t="shared" si="412"/>
        <v>0</v>
      </c>
      <c r="BC957" s="341">
        <f t="shared" si="413"/>
        <v>0</v>
      </c>
      <c r="BD957" s="95">
        <f t="shared" si="408"/>
        <v>0</v>
      </c>
      <c r="BE957" s="95">
        <f t="shared" si="414"/>
        <v>0</v>
      </c>
      <c r="BF957" s="718">
        <f t="shared" si="396"/>
        <v>0</v>
      </c>
      <c r="BG957" s="79"/>
      <c r="BH957" s="9"/>
      <c r="BJ957" s="32">
        <f t="shared" si="415"/>
        <v>0</v>
      </c>
      <c r="BK957" s="32">
        <f t="shared" si="416"/>
        <v>1</v>
      </c>
      <c r="BL957" s="32">
        <f t="shared" si="417"/>
        <v>0</v>
      </c>
      <c r="BM957" s="32">
        <f t="shared" si="418"/>
        <v>0</v>
      </c>
      <c r="BN957" s="32">
        <f t="shared" si="419"/>
        <v>1</v>
      </c>
    </row>
    <row r="958" spans="1:66" x14ac:dyDescent="0.2">
      <c r="A958" s="323"/>
      <c r="B958" s="530"/>
      <c r="C958" s="247"/>
      <c r="D958" s="247" t="str">
        <f t="shared" si="409"/>
        <v/>
      </c>
      <c r="E958" s="320" t="str">
        <f t="shared" si="410"/>
        <v>&lt; Error</v>
      </c>
      <c r="F958" s="120">
        <f t="shared" si="392"/>
        <v>0</v>
      </c>
      <c r="G958" s="118">
        <f t="shared" si="393"/>
        <v>946</v>
      </c>
      <c r="H958" s="117"/>
      <c r="I958" s="292"/>
      <c r="J958" s="87"/>
      <c r="K958" s="294"/>
      <c r="L958" s="293"/>
      <c r="M958" s="40"/>
      <c r="N958" s="77"/>
      <c r="O958" s="295"/>
      <c r="P958" s="88"/>
      <c r="Q958" s="88"/>
      <c r="R958" s="104"/>
      <c r="S958" s="730"/>
      <c r="T958" s="88"/>
      <c r="U958" s="88"/>
      <c r="V958" s="88"/>
      <c r="W958" s="89"/>
      <c r="X958" s="87"/>
      <c r="Y958" s="77"/>
      <c r="Z958" s="90"/>
      <c r="AA958" s="96">
        <f t="shared" si="397"/>
        <v>946</v>
      </c>
      <c r="AB958" s="505">
        <f t="shared" si="411"/>
        <v>0</v>
      </c>
      <c r="AC958" s="500">
        <f t="shared" si="398"/>
        <v>0</v>
      </c>
      <c r="AD958" s="159">
        <f t="shared" si="394"/>
        <v>0</v>
      </c>
      <c r="AE958" s="8"/>
      <c r="AF958" s="870" t="str">
        <f t="shared" si="399"/>
        <v xml:space="preserve"> </v>
      </c>
      <c r="AG958" s="32">
        <f t="shared" si="400"/>
        <v>0</v>
      </c>
      <c r="AH958" s="32">
        <f t="shared" si="401"/>
        <v>0</v>
      </c>
      <c r="AR958" s="32">
        <f t="shared" si="402"/>
        <v>0</v>
      </c>
      <c r="AS958" s="32">
        <f t="shared" si="403"/>
        <v>0</v>
      </c>
      <c r="AT958" s="32">
        <f t="shared" si="404"/>
        <v>0</v>
      </c>
      <c r="AU958" s="32">
        <f t="shared" si="405"/>
        <v>0</v>
      </c>
      <c r="AX958" s="254">
        <f t="shared" si="406"/>
        <v>0</v>
      </c>
      <c r="AY958" s="254">
        <f t="shared" si="407"/>
        <v>0</v>
      </c>
      <c r="AZ958" s="32">
        <f t="shared" si="395"/>
        <v>0</v>
      </c>
      <c r="BB958" s="32">
        <f t="shared" si="412"/>
        <v>0</v>
      </c>
      <c r="BC958" s="341">
        <f t="shared" si="413"/>
        <v>0</v>
      </c>
      <c r="BD958" s="95">
        <f t="shared" si="408"/>
        <v>0</v>
      </c>
      <c r="BE958" s="95">
        <f t="shared" si="414"/>
        <v>0</v>
      </c>
      <c r="BF958" s="718">
        <f t="shared" si="396"/>
        <v>0</v>
      </c>
      <c r="BG958" s="79"/>
      <c r="BH958" s="9"/>
      <c r="BJ958" s="32">
        <f t="shared" si="415"/>
        <v>0</v>
      </c>
      <c r="BK958" s="32">
        <f t="shared" si="416"/>
        <v>1</v>
      </c>
      <c r="BL958" s="32">
        <f t="shared" si="417"/>
        <v>0</v>
      </c>
      <c r="BM958" s="32">
        <f t="shared" si="418"/>
        <v>0</v>
      </c>
      <c r="BN958" s="32">
        <f t="shared" si="419"/>
        <v>1</v>
      </c>
    </row>
    <row r="959" spans="1:66" x14ac:dyDescent="0.2">
      <c r="A959" s="323"/>
      <c r="B959" s="530"/>
      <c r="C959" s="247"/>
      <c r="D959" s="247" t="str">
        <f t="shared" si="409"/>
        <v/>
      </c>
      <c r="E959" s="320" t="str">
        <f t="shared" si="410"/>
        <v>&lt; Error</v>
      </c>
      <c r="F959" s="120">
        <f t="shared" si="392"/>
        <v>0</v>
      </c>
      <c r="G959" s="118">
        <f t="shared" si="393"/>
        <v>947</v>
      </c>
      <c r="H959" s="117"/>
      <c r="I959" s="292"/>
      <c r="J959" s="87"/>
      <c r="K959" s="294"/>
      <c r="L959" s="293"/>
      <c r="M959" s="40"/>
      <c r="N959" s="77"/>
      <c r="O959" s="295"/>
      <c r="P959" s="88"/>
      <c r="Q959" s="88"/>
      <c r="R959" s="104"/>
      <c r="S959" s="730"/>
      <c r="T959" s="88"/>
      <c r="U959" s="88"/>
      <c r="V959" s="88"/>
      <c r="W959" s="89"/>
      <c r="X959" s="87"/>
      <c r="Y959" s="77"/>
      <c r="Z959" s="90"/>
      <c r="AA959" s="96">
        <f t="shared" si="397"/>
        <v>947</v>
      </c>
      <c r="AB959" s="505">
        <f t="shared" si="411"/>
        <v>0</v>
      </c>
      <c r="AC959" s="500">
        <f t="shared" si="398"/>
        <v>0</v>
      </c>
      <c r="AD959" s="159">
        <f t="shared" si="394"/>
        <v>0</v>
      </c>
      <c r="AE959" s="8"/>
      <c r="AF959" s="870" t="str">
        <f t="shared" si="399"/>
        <v xml:space="preserve"> </v>
      </c>
      <c r="AG959" s="32">
        <f t="shared" si="400"/>
        <v>0</v>
      </c>
      <c r="AH959" s="32">
        <f t="shared" si="401"/>
        <v>0</v>
      </c>
      <c r="AR959" s="32">
        <f t="shared" si="402"/>
        <v>0</v>
      </c>
      <c r="AS959" s="32">
        <f t="shared" si="403"/>
        <v>0</v>
      </c>
      <c r="AT959" s="32">
        <f t="shared" si="404"/>
        <v>0</v>
      </c>
      <c r="AU959" s="32">
        <f t="shared" si="405"/>
        <v>0</v>
      </c>
      <c r="AX959" s="254">
        <f t="shared" si="406"/>
        <v>0</v>
      </c>
      <c r="AY959" s="254">
        <f t="shared" si="407"/>
        <v>0</v>
      </c>
      <c r="AZ959" s="32">
        <f t="shared" si="395"/>
        <v>0</v>
      </c>
      <c r="BB959" s="32">
        <f t="shared" si="412"/>
        <v>0</v>
      </c>
      <c r="BC959" s="341">
        <f t="shared" si="413"/>
        <v>0</v>
      </c>
      <c r="BD959" s="95">
        <f t="shared" si="408"/>
        <v>0</v>
      </c>
      <c r="BE959" s="95">
        <f t="shared" si="414"/>
        <v>0</v>
      </c>
      <c r="BF959" s="718">
        <f t="shared" si="396"/>
        <v>0</v>
      </c>
      <c r="BG959" s="79"/>
      <c r="BH959" s="9"/>
      <c r="BJ959" s="32">
        <f t="shared" si="415"/>
        <v>0</v>
      </c>
      <c r="BK959" s="32">
        <f t="shared" si="416"/>
        <v>1</v>
      </c>
      <c r="BL959" s="32">
        <f t="shared" si="417"/>
        <v>0</v>
      </c>
      <c r="BM959" s="32">
        <f t="shared" si="418"/>
        <v>0</v>
      </c>
      <c r="BN959" s="32">
        <f t="shared" si="419"/>
        <v>1</v>
      </c>
    </row>
    <row r="960" spans="1:66" x14ac:dyDescent="0.2">
      <c r="A960" s="323"/>
      <c r="B960" s="530"/>
      <c r="C960" s="247"/>
      <c r="D960" s="247" t="str">
        <f t="shared" si="409"/>
        <v/>
      </c>
      <c r="E960" s="320" t="str">
        <f t="shared" si="410"/>
        <v>&lt; Error</v>
      </c>
      <c r="F960" s="120">
        <f t="shared" si="392"/>
        <v>0</v>
      </c>
      <c r="G960" s="118">
        <f t="shared" si="393"/>
        <v>948</v>
      </c>
      <c r="H960" s="117"/>
      <c r="I960" s="292"/>
      <c r="J960" s="87"/>
      <c r="K960" s="294"/>
      <c r="L960" s="293"/>
      <c r="M960" s="40"/>
      <c r="N960" s="77"/>
      <c r="O960" s="295"/>
      <c r="P960" s="88"/>
      <c r="Q960" s="88"/>
      <c r="R960" s="104"/>
      <c r="S960" s="730"/>
      <c r="T960" s="88"/>
      <c r="U960" s="88"/>
      <c r="V960" s="88"/>
      <c r="W960" s="89"/>
      <c r="X960" s="87"/>
      <c r="Y960" s="77"/>
      <c r="Z960" s="90"/>
      <c r="AA960" s="96">
        <f t="shared" si="397"/>
        <v>948</v>
      </c>
      <c r="AB960" s="505">
        <f t="shared" si="411"/>
        <v>0</v>
      </c>
      <c r="AC960" s="500">
        <f t="shared" si="398"/>
        <v>0</v>
      </c>
      <c r="AD960" s="159">
        <f t="shared" si="394"/>
        <v>0</v>
      </c>
      <c r="AE960" s="8"/>
      <c r="AF960" s="870" t="str">
        <f t="shared" si="399"/>
        <v xml:space="preserve"> </v>
      </c>
      <c r="AG960" s="32">
        <f t="shared" si="400"/>
        <v>0</v>
      </c>
      <c r="AH960" s="32">
        <f t="shared" si="401"/>
        <v>0</v>
      </c>
      <c r="AR960" s="32">
        <f t="shared" si="402"/>
        <v>0</v>
      </c>
      <c r="AS960" s="32">
        <f t="shared" si="403"/>
        <v>0</v>
      </c>
      <c r="AT960" s="32">
        <f t="shared" si="404"/>
        <v>0</v>
      </c>
      <c r="AU960" s="32">
        <f t="shared" si="405"/>
        <v>0</v>
      </c>
      <c r="AX960" s="254">
        <f t="shared" si="406"/>
        <v>0</v>
      </c>
      <c r="AY960" s="254">
        <f t="shared" si="407"/>
        <v>0</v>
      </c>
      <c r="AZ960" s="32">
        <f t="shared" si="395"/>
        <v>0</v>
      </c>
      <c r="BB960" s="32">
        <f t="shared" si="412"/>
        <v>0</v>
      </c>
      <c r="BC960" s="341">
        <f t="shared" si="413"/>
        <v>0</v>
      </c>
      <c r="BD960" s="95">
        <f t="shared" si="408"/>
        <v>0</v>
      </c>
      <c r="BE960" s="95">
        <f t="shared" si="414"/>
        <v>0</v>
      </c>
      <c r="BF960" s="718">
        <f t="shared" si="396"/>
        <v>0</v>
      </c>
      <c r="BG960" s="79"/>
      <c r="BH960" s="9"/>
      <c r="BJ960" s="32">
        <f t="shared" si="415"/>
        <v>0</v>
      </c>
      <c r="BK960" s="32">
        <f t="shared" si="416"/>
        <v>1</v>
      </c>
      <c r="BL960" s="32">
        <f t="shared" si="417"/>
        <v>0</v>
      </c>
      <c r="BM960" s="32">
        <f t="shared" si="418"/>
        <v>0</v>
      </c>
      <c r="BN960" s="32">
        <f t="shared" si="419"/>
        <v>1</v>
      </c>
    </row>
    <row r="961" spans="1:66" x14ac:dyDescent="0.2">
      <c r="A961" s="323"/>
      <c r="B961" s="530"/>
      <c r="C961" s="247"/>
      <c r="D961" s="247" t="str">
        <f t="shared" si="409"/>
        <v/>
      </c>
      <c r="E961" s="320" t="str">
        <f t="shared" si="410"/>
        <v>&lt; Error</v>
      </c>
      <c r="F961" s="120">
        <f t="shared" si="392"/>
        <v>0</v>
      </c>
      <c r="G961" s="118">
        <f t="shared" si="393"/>
        <v>949</v>
      </c>
      <c r="H961" s="117"/>
      <c r="I961" s="292"/>
      <c r="J961" s="87"/>
      <c r="K961" s="294"/>
      <c r="L961" s="293"/>
      <c r="M961" s="40"/>
      <c r="N961" s="77"/>
      <c r="O961" s="295"/>
      <c r="P961" s="88"/>
      <c r="Q961" s="88"/>
      <c r="R961" s="104"/>
      <c r="S961" s="730"/>
      <c r="T961" s="88"/>
      <c r="U961" s="88"/>
      <c r="V961" s="88"/>
      <c r="W961" s="89"/>
      <c r="X961" s="87"/>
      <c r="Y961" s="77"/>
      <c r="Z961" s="90"/>
      <c r="AA961" s="96">
        <f t="shared" si="397"/>
        <v>949</v>
      </c>
      <c r="AB961" s="505">
        <f t="shared" si="411"/>
        <v>0</v>
      </c>
      <c r="AC961" s="500">
        <f t="shared" si="398"/>
        <v>0</v>
      </c>
      <c r="AD961" s="159">
        <f t="shared" si="394"/>
        <v>0</v>
      </c>
      <c r="AE961" s="8"/>
      <c r="AF961" s="870" t="str">
        <f t="shared" si="399"/>
        <v xml:space="preserve"> </v>
      </c>
      <c r="AG961" s="32">
        <f t="shared" si="400"/>
        <v>0</v>
      </c>
      <c r="AH961" s="32">
        <f t="shared" si="401"/>
        <v>0</v>
      </c>
      <c r="AR961" s="32">
        <f t="shared" si="402"/>
        <v>0</v>
      </c>
      <c r="AS961" s="32">
        <f t="shared" si="403"/>
        <v>0</v>
      </c>
      <c r="AT961" s="32">
        <f t="shared" si="404"/>
        <v>0</v>
      </c>
      <c r="AU961" s="32">
        <f t="shared" si="405"/>
        <v>0</v>
      </c>
      <c r="AX961" s="254">
        <f t="shared" si="406"/>
        <v>0</v>
      </c>
      <c r="AY961" s="254">
        <f t="shared" si="407"/>
        <v>0</v>
      </c>
      <c r="AZ961" s="32">
        <f t="shared" si="395"/>
        <v>0</v>
      </c>
      <c r="BB961" s="32">
        <f t="shared" si="412"/>
        <v>0</v>
      </c>
      <c r="BC961" s="341">
        <f t="shared" si="413"/>
        <v>0</v>
      </c>
      <c r="BD961" s="95">
        <f t="shared" si="408"/>
        <v>0</v>
      </c>
      <c r="BE961" s="95">
        <f t="shared" si="414"/>
        <v>0</v>
      </c>
      <c r="BF961" s="718">
        <f t="shared" si="396"/>
        <v>0</v>
      </c>
      <c r="BG961" s="79"/>
      <c r="BH961" s="9"/>
      <c r="BJ961" s="32">
        <f t="shared" si="415"/>
        <v>0</v>
      </c>
      <c r="BK961" s="32">
        <f t="shared" si="416"/>
        <v>1</v>
      </c>
      <c r="BL961" s="32">
        <f t="shared" si="417"/>
        <v>0</v>
      </c>
      <c r="BM961" s="32">
        <f t="shared" si="418"/>
        <v>0</v>
      </c>
      <c r="BN961" s="32">
        <f t="shared" si="419"/>
        <v>1</v>
      </c>
    </row>
    <row r="962" spans="1:66" x14ac:dyDescent="0.2">
      <c r="A962" s="323"/>
      <c r="B962" s="530"/>
      <c r="C962" s="247"/>
      <c r="D962" s="247" t="str">
        <f t="shared" si="409"/>
        <v/>
      </c>
      <c r="E962" s="320" t="str">
        <f t="shared" si="410"/>
        <v>&lt; Error</v>
      </c>
      <c r="F962" s="120">
        <f t="shared" si="392"/>
        <v>0</v>
      </c>
      <c r="G962" s="118">
        <f t="shared" si="393"/>
        <v>950</v>
      </c>
      <c r="H962" s="117"/>
      <c r="I962" s="292"/>
      <c r="J962" s="87"/>
      <c r="K962" s="294"/>
      <c r="L962" s="293"/>
      <c r="M962" s="40"/>
      <c r="N962" s="77"/>
      <c r="O962" s="295"/>
      <c r="P962" s="88"/>
      <c r="Q962" s="88"/>
      <c r="R962" s="104"/>
      <c r="S962" s="730"/>
      <c r="T962" s="88"/>
      <c r="U962" s="88"/>
      <c r="V962" s="88"/>
      <c r="W962" s="89"/>
      <c r="X962" s="87"/>
      <c r="Y962" s="77"/>
      <c r="Z962" s="90"/>
      <c r="AA962" s="96">
        <f t="shared" si="397"/>
        <v>950</v>
      </c>
      <c r="AB962" s="505">
        <f t="shared" si="411"/>
        <v>0</v>
      </c>
      <c r="AC962" s="500">
        <f t="shared" si="398"/>
        <v>0</v>
      </c>
      <c r="AD962" s="159">
        <f t="shared" si="394"/>
        <v>0</v>
      </c>
      <c r="AE962" s="8"/>
      <c r="AF962" s="870" t="str">
        <f t="shared" si="399"/>
        <v xml:space="preserve"> </v>
      </c>
      <c r="AG962" s="32">
        <f t="shared" si="400"/>
        <v>0</v>
      </c>
      <c r="AH962" s="32">
        <f t="shared" si="401"/>
        <v>0</v>
      </c>
      <c r="AR962" s="32">
        <f t="shared" si="402"/>
        <v>0</v>
      </c>
      <c r="AS962" s="32">
        <f t="shared" si="403"/>
        <v>0</v>
      </c>
      <c r="AT962" s="32">
        <f t="shared" si="404"/>
        <v>0</v>
      </c>
      <c r="AU962" s="32">
        <f t="shared" si="405"/>
        <v>0</v>
      </c>
      <c r="AX962" s="254">
        <f t="shared" si="406"/>
        <v>0</v>
      </c>
      <c r="AY962" s="254">
        <f t="shared" si="407"/>
        <v>0</v>
      </c>
      <c r="AZ962" s="32">
        <f t="shared" si="395"/>
        <v>0</v>
      </c>
      <c r="BB962" s="32">
        <f t="shared" si="412"/>
        <v>0</v>
      </c>
      <c r="BC962" s="341">
        <f t="shared" si="413"/>
        <v>0</v>
      </c>
      <c r="BD962" s="95">
        <f t="shared" si="408"/>
        <v>0</v>
      </c>
      <c r="BE962" s="95">
        <f t="shared" si="414"/>
        <v>0</v>
      </c>
      <c r="BF962" s="718">
        <f t="shared" si="396"/>
        <v>0</v>
      </c>
      <c r="BG962" s="79"/>
      <c r="BH962" s="9"/>
      <c r="BJ962" s="32">
        <f t="shared" si="415"/>
        <v>0</v>
      </c>
      <c r="BK962" s="32">
        <f t="shared" si="416"/>
        <v>1</v>
      </c>
      <c r="BL962" s="32">
        <f t="shared" si="417"/>
        <v>0</v>
      </c>
      <c r="BM962" s="32">
        <f t="shared" si="418"/>
        <v>0</v>
      </c>
      <c r="BN962" s="32">
        <f t="shared" si="419"/>
        <v>1</v>
      </c>
    </row>
    <row r="963" spans="1:66" x14ac:dyDescent="0.2">
      <c r="A963" s="323"/>
      <c r="B963" s="530"/>
      <c r="C963" s="247"/>
      <c r="D963" s="247" t="str">
        <f t="shared" si="409"/>
        <v/>
      </c>
      <c r="E963" s="320" t="str">
        <f t="shared" si="410"/>
        <v>&lt; Error</v>
      </c>
      <c r="F963" s="120">
        <f t="shared" si="392"/>
        <v>0</v>
      </c>
      <c r="G963" s="118">
        <f t="shared" si="393"/>
        <v>951</v>
      </c>
      <c r="H963" s="117"/>
      <c r="I963" s="292"/>
      <c r="J963" s="87"/>
      <c r="K963" s="294"/>
      <c r="L963" s="293"/>
      <c r="M963" s="40"/>
      <c r="N963" s="77"/>
      <c r="O963" s="295"/>
      <c r="P963" s="88"/>
      <c r="Q963" s="88"/>
      <c r="R963" s="104"/>
      <c r="S963" s="730"/>
      <c r="T963" s="88"/>
      <c r="U963" s="88"/>
      <c r="V963" s="88"/>
      <c r="W963" s="89"/>
      <c r="X963" s="87"/>
      <c r="Y963" s="77"/>
      <c r="Z963" s="90"/>
      <c r="AA963" s="96">
        <f t="shared" si="397"/>
        <v>951</v>
      </c>
      <c r="AB963" s="505">
        <f t="shared" si="411"/>
        <v>0</v>
      </c>
      <c r="AC963" s="500">
        <f t="shared" si="398"/>
        <v>0</v>
      </c>
      <c r="AD963" s="159">
        <f t="shared" si="394"/>
        <v>0</v>
      </c>
      <c r="AE963" s="8"/>
      <c r="AF963" s="870" t="str">
        <f t="shared" si="399"/>
        <v xml:space="preserve"> </v>
      </c>
      <c r="AG963" s="32">
        <f t="shared" si="400"/>
        <v>0</v>
      </c>
      <c r="AH963" s="32">
        <f t="shared" si="401"/>
        <v>0</v>
      </c>
      <c r="AR963" s="32">
        <f t="shared" si="402"/>
        <v>0</v>
      </c>
      <c r="AS963" s="32">
        <f t="shared" si="403"/>
        <v>0</v>
      </c>
      <c r="AT963" s="32">
        <f t="shared" si="404"/>
        <v>0</v>
      </c>
      <c r="AU963" s="32">
        <f t="shared" si="405"/>
        <v>0</v>
      </c>
      <c r="AX963" s="254">
        <f t="shared" si="406"/>
        <v>0</v>
      </c>
      <c r="AY963" s="254">
        <f t="shared" si="407"/>
        <v>0</v>
      </c>
      <c r="AZ963" s="32">
        <f t="shared" si="395"/>
        <v>0</v>
      </c>
      <c r="BB963" s="32">
        <f t="shared" si="412"/>
        <v>0</v>
      </c>
      <c r="BC963" s="341">
        <f t="shared" si="413"/>
        <v>0</v>
      </c>
      <c r="BD963" s="95">
        <f t="shared" si="408"/>
        <v>0</v>
      </c>
      <c r="BE963" s="95">
        <f t="shared" si="414"/>
        <v>0</v>
      </c>
      <c r="BF963" s="718">
        <f t="shared" si="396"/>
        <v>0</v>
      </c>
      <c r="BG963" s="79"/>
      <c r="BH963" s="9"/>
      <c r="BJ963" s="32">
        <f t="shared" si="415"/>
        <v>0</v>
      </c>
      <c r="BK963" s="32">
        <f t="shared" si="416"/>
        <v>1</v>
      </c>
      <c r="BL963" s="32">
        <f t="shared" si="417"/>
        <v>0</v>
      </c>
      <c r="BM963" s="32">
        <f t="shared" si="418"/>
        <v>0</v>
      </c>
      <c r="BN963" s="32">
        <f t="shared" si="419"/>
        <v>1</v>
      </c>
    </row>
    <row r="964" spans="1:66" x14ac:dyDescent="0.2">
      <c r="A964" s="323"/>
      <c r="B964" s="530"/>
      <c r="C964" s="247"/>
      <c r="D964" s="247" t="str">
        <f t="shared" si="409"/>
        <v/>
      </c>
      <c r="E964" s="320" t="str">
        <f t="shared" si="410"/>
        <v>&lt; Error</v>
      </c>
      <c r="F964" s="120">
        <f t="shared" si="392"/>
        <v>0</v>
      </c>
      <c r="G964" s="118">
        <f t="shared" si="393"/>
        <v>952</v>
      </c>
      <c r="H964" s="117"/>
      <c r="I964" s="292"/>
      <c r="J964" s="87"/>
      <c r="K964" s="294"/>
      <c r="L964" s="293"/>
      <c r="M964" s="40"/>
      <c r="N964" s="77"/>
      <c r="O964" s="295"/>
      <c r="P964" s="88"/>
      <c r="Q964" s="88"/>
      <c r="R964" s="104"/>
      <c r="S964" s="730"/>
      <c r="T964" s="88"/>
      <c r="U964" s="88"/>
      <c r="V964" s="88"/>
      <c r="W964" s="89"/>
      <c r="X964" s="87"/>
      <c r="Y964" s="77"/>
      <c r="Z964" s="90"/>
      <c r="AA964" s="96">
        <f t="shared" si="397"/>
        <v>952</v>
      </c>
      <c r="AB964" s="505">
        <f t="shared" si="411"/>
        <v>0</v>
      </c>
      <c r="AC964" s="500">
        <f t="shared" si="398"/>
        <v>0</v>
      </c>
      <c r="AD964" s="159">
        <f t="shared" si="394"/>
        <v>0</v>
      </c>
      <c r="AE964" s="8"/>
      <c r="AF964" s="870" t="str">
        <f t="shared" si="399"/>
        <v xml:space="preserve"> </v>
      </c>
      <c r="AG964" s="32">
        <f t="shared" si="400"/>
        <v>0</v>
      </c>
      <c r="AH964" s="32">
        <f t="shared" si="401"/>
        <v>0</v>
      </c>
      <c r="AR964" s="32">
        <f t="shared" si="402"/>
        <v>0</v>
      </c>
      <c r="AS964" s="32">
        <f t="shared" si="403"/>
        <v>0</v>
      </c>
      <c r="AT964" s="32">
        <f t="shared" si="404"/>
        <v>0</v>
      </c>
      <c r="AU964" s="32">
        <f t="shared" si="405"/>
        <v>0</v>
      </c>
      <c r="AX964" s="254">
        <f t="shared" si="406"/>
        <v>0</v>
      </c>
      <c r="AY964" s="254">
        <f t="shared" si="407"/>
        <v>0</v>
      </c>
      <c r="AZ964" s="32">
        <f t="shared" si="395"/>
        <v>0</v>
      </c>
      <c r="BB964" s="32">
        <f t="shared" si="412"/>
        <v>0</v>
      </c>
      <c r="BC964" s="341">
        <f t="shared" si="413"/>
        <v>0</v>
      </c>
      <c r="BD964" s="95">
        <f t="shared" si="408"/>
        <v>0</v>
      </c>
      <c r="BE964" s="95">
        <f t="shared" si="414"/>
        <v>0</v>
      </c>
      <c r="BF964" s="718">
        <f t="shared" si="396"/>
        <v>0</v>
      </c>
      <c r="BG964" s="79"/>
      <c r="BH964" s="9"/>
      <c r="BJ964" s="32">
        <f t="shared" si="415"/>
        <v>0</v>
      </c>
      <c r="BK964" s="32">
        <f t="shared" si="416"/>
        <v>1</v>
      </c>
      <c r="BL964" s="32">
        <f t="shared" si="417"/>
        <v>0</v>
      </c>
      <c r="BM964" s="32">
        <f t="shared" si="418"/>
        <v>0</v>
      </c>
      <c r="BN964" s="32">
        <f t="shared" si="419"/>
        <v>1</v>
      </c>
    </row>
    <row r="965" spans="1:66" x14ac:dyDescent="0.2">
      <c r="A965" s="323"/>
      <c r="B965" s="530"/>
      <c r="C965" s="247"/>
      <c r="D965" s="247" t="str">
        <f t="shared" si="409"/>
        <v/>
      </c>
      <c r="E965" s="320" t="str">
        <f t="shared" si="410"/>
        <v>&lt; Error</v>
      </c>
      <c r="F965" s="120">
        <f t="shared" si="392"/>
        <v>0</v>
      </c>
      <c r="G965" s="118">
        <f t="shared" si="393"/>
        <v>953</v>
      </c>
      <c r="H965" s="117"/>
      <c r="I965" s="292"/>
      <c r="J965" s="87"/>
      <c r="K965" s="294"/>
      <c r="L965" s="293"/>
      <c r="M965" s="40"/>
      <c r="N965" s="77"/>
      <c r="O965" s="295"/>
      <c r="P965" s="88"/>
      <c r="Q965" s="88"/>
      <c r="R965" s="104"/>
      <c r="S965" s="730"/>
      <c r="T965" s="88"/>
      <c r="U965" s="88"/>
      <c r="V965" s="88"/>
      <c r="W965" s="89"/>
      <c r="X965" s="87"/>
      <c r="Y965" s="77"/>
      <c r="Z965" s="90"/>
      <c r="AA965" s="96">
        <f t="shared" si="397"/>
        <v>953</v>
      </c>
      <c r="AB965" s="505">
        <f t="shared" si="411"/>
        <v>0</v>
      </c>
      <c r="AC965" s="500">
        <f t="shared" si="398"/>
        <v>0</v>
      </c>
      <c r="AD965" s="159">
        <f t="shared" si="394"/>
        <v>0</v>
      </c>
      <c r="AE965" s="8"/>
      <c r="AF965" s="870" t="str">
        <f t="shared" si="399"/>
        <v xml:space="preserve"> </v>
      </c>
      <c r="AG965" s="32">
        <f t="shared" si="400"/>
        <v>0</v>
      </c>
      <c r="AH965" s="32">
        <f t="shared" si="401"/>
        <v>0</v>
      </c>
      <c r="AR965" s="32">
        <f t="shared" si="402"/>
        <v>0</v>
      </c>
      <c r="AS965" s="32">
        <f t="shared" si="403"/>
        <v>0</v>
      </c>
      <c r="AT965" s="32">
        <f t="shared" si="404"/>
        <v>0</v>
      </c>
      <c r="AU965" s="32">
        <f t="shared" si="405"/>
        <v>0</v>
      </c>
      <c r="AX965" s="254">
        <f t="shared" si="406"/>
        <v>0</v>
      </c>
      <c r="AY965" s="254">
        <f t="shared" si="407"/>
        <v>0</v>
      </c>
      <c r="AZ965" s="32">
        <f t="shared" si="395"/>
        <v>0</v>
      </c>
      <c r="BB965" s="32">
        <f t="shared" si="412"/>
        <v>0</v>
      </c>
      <c r="BC965" s="341">
        <f t="shared" si="413"/>
        <v>0</v>
      </c>
      <c r="BD965" s="95">
        <f t="shared" si="408"/>
        <v>0</v>
      </c>
      <c r="BE965" s="95">
        <f t="shared" si="414"/>
        <v>0</v>
      </c>
      <c r="BF965" s="718">
        <f t="shared" si="396"/>
        <v>0</v>
      </c>
      <c r="BG965" s="79"/>
      <c r="BH965" s="9"/>
      <c r="BJ965" s="32">
        <f t="shared" si="415"/>
        <v>0</v>
      </c>
      <c r="BK965" s="32">
        <f t="shared" si="416"/>
        <v>1</v>
      </c>
      <c r="BL965" s="32">
        <f t="shared" si="417"/>
        <v>0</v>
      </c>
      <c r="BM965" s="32">
        <f t="shared" si="418"/>
        <v>0</v>
      </c>
      <c r="BN965" s="32">
        <f t="shared" si="419"/>
        <v>1</v>
      </c>
    </row>
    <row r="966" spans="1:66" x14ac:dyDescent="0.2">
      <c r="A966" s="323"/>
      <c r="B966" s="530"/>
      <c r="C966" s="247"/>
      <c r="D966" s="247" t="str">
        <f t="shared" si="409"/>
        <v/>
      </c>
      <c r="E966" s="320" t="str">
        <f t="shared" si="410"/>
        <v>&lt; Error</v>
      </c>
      <c r="F966" s="120">
        <f t="shared" si="392"/>
        <v>0</v>
      </c>
      <c r="G966" s="118">
        <f t="shared" si="393"/>
        <v>954</v>
      </c>
      <c r="H966" s="117"/>
      <c r="I966" s="292"/>
      <c r="J966" s="87"/>
      <c r="K966" s="294"/>
      <c r="L966" s="293"/>
      <c r="M966" s="40"/>
      <c r="N966" s="77"/>
      <c r="O966" s="295"/>
      <c r="P966" s="88"/>
      <c r="Q966" s="88"/>
      <c r="R966" s="104"/>
      <c r="S966" s="730"/>
      <c r="T966" s="88"/>
      <c r="U966" s="88"/>
      <c r="V966" s="88"/>
      <c r="W966" s="89"/>
      <c r="X966" s="87"/>
      <c r="Y966" s="77"/>
      <c r="Z966" s="90"/>
      <c r="AA966" s="96">
        <f t="shared" si="397"/>
        <v>954</v>
      </c>
      <c r="AB966" s="505">
        <f t="shared" si="411"/>
        <v>0</v>
      </c>
      <c r="AC966" s="500">
        <f t="shared" si="398"/>
        <v>0</v>
      </c>
      <c r="AD966" s="159">
        <f t="shared" si="394"/>
        <v>0</v>
      </c>
      <c r="AE966" s="8"/>
      <c r="AF966" s="870" t="str">
        <f t="shared" si="399"/>
        <v xml:space="preserve"> </v>
      </c>
      <c r="AG966" s="32">
        <f t="shared" si="400"/>
        <v>0</v>
      </c>
      <c r="AH966" s="32">
        <f t="shared" si="401"/>
        <v>0</v>
      </c>
      <c r="AR966" s="32">
        <f t="shared" si="402"/>
        <v>0</v>
      </c>
      <c r="AS966" s="32">
        <f t="shared" si="403"/>
        <v>0</v>
      </c>
      <c r="AT966" s="32">
        <f t="shared" si="404"/>
        <v>0</v>
      </c>
      <c r="AU966" s="32">
        <f t="shared" si="405"/>
        <v>0</v>
      </c>
      <c r="AX966" s="254">
        <f t="shared" si="406"/>
        <v>0</v>
      </c>
      <c r="AY966" s="254">
        <f t="shared" si="407"/>
        <v>0</v>
      </c>
      <c r="AZ966" s="32">
        <f t="shared" si="395"/>
        <v>0</v>
      </c>
      <c r="BB966" s="32">
        <f t="shared" si="412"/>
        <v>0</v>
      </c>
      <c r="BC966" s="341">
        <f t="shared" si="413"/>
        <v>0</v>
      </c>
      <c r="BD966" s="95">
        <f t="shared" si="408"/>
        <v>0</v>
      </c>
      <c r="BE966" s="95">
        <f t="shared" si="414"/>
        <v>0</v>
      </c>
      <c r="BF966" s="718">
        <f t="shared" si="396"/>
        <v>0</v>
      </c>
      <c r="BG966" s="79"/>
      <c r="BH966" s="9"/>
      <c r="BJ966" s="32">
        <f t="shared" si="415"/>
        <v>0</v>
      </c>
      <c r="BK966" s="32">
        <f t="shared" si="416"/>
        <v>1</v>
      </c>
      <c r="BL966" s="32">
        <f t="shared" si="417"/>
        <v>0</v>
      </c>
      <c r="BM966" s="32">
        <f t="shared" si="418"/>
        <v>0</v>
      </c>
      <c r="BN966" s="32">
        <f t="shared" si="419"/>
        <v>1</v>
      </c>
    </row>
    <row r="967" spans="1:66" x14ac:dyDescent="0.2">
      <c r="A967" s="323"/>
      <c r="B967" s="530"/>
      <c r="C967" s="247"/>
      <c r="D967" s="247" t="str">
        <f t="shared" si="409"/>
        <v/>
      </c>
      <c r="E967" s="320" t="str">
        <f t="shared" si="410"/>
        <v>&lt; Error</v>
      </c>
      <c r="F967" s="120">
        <f t="shared" si="392"/>
        <v>0</v>
      </c>
      <c r="G967" s="118">
        <f t="shared" si="393"/>
        <v>955</v>
      </c>
      <c r="H967" s="117"/>
      <c r="I967" s="292"/>
      <c r="J967" s="87"/>
      <c r="K967" s="294"/>
      <c r="L967" s="293"/>
      <c r="M967" s="40"/>
      <c r="N967" s="77"/>
      <c r="O967" s="295"/>
      <c r="P967" s="88"/>
      <c r="Q967" s="88"/>
      <c r="R967" s="104"/>
      <c r="S967" s="730"/>
      <c r="T967" s="88"/>
      <c r="U967" s="88"/>
      <c r="V967" s="88"/>
      <c r="W967" s="89"/>
      <c r="X967" s="87"/>
      <c r="Y967" s="77"/>
      <c r="Z967" s="90"/>
      <c r="AA967" s="96">
        <f t="shared" si="397"/>
        <v>955</v>
      </c>
      <c r="AB967" s="505">
        <f t="shared" si="411"/>
        <v>0</v>
      </c>
      <c r="AC967" s="500">
        <f t="shared" si="398"/>
        <v>0</v>
      </c>
      <c r="AD967" s="159">
        <f t="shared" si="394"/>
        <v>0</v>
      </c>
      <c r="AE967" s="8"/>
      <c r="AF967" s="870" t="str">
        <f t="shared" si="399"/>
        <v xml:space="preserve"> </v>
      </c>
      <c r="AG967" s="32">
        <f t="shared" si="400"/>
        <v>0</v>
      </c>
      <c r="AH967" s="32">
        <f t="shared" si="401"/>
        <v>0</v>
      </c>
      <c r="AR967" s="32">
        <f t="shared" si="402"/>
        <v>0</v>
      </c>
      <c r="AS967" s="32">
        <f t="shared" si="403"/>
        <v>0</v>
      </c>
      <c r="AT967" s="32">
        <f t="shared" si="404"/>
        <v>0</v>
      </c>
      <c r="AU967" s="32">
        <f t="shared" si="405"/>
        <v>0</v>
      </c>
      <c r="AX967" s="254">
        <f t="shared" si="406"/>
        <v>0</v>
      </c>
      <c r="AY967" s="254">
        <f t="shared" si="407"/>
        <v>0</v>
      </c>
      <c r="AZ967" s="32">
        <f t="shared" si="395"/>
        <v>0</v>
      </c>
      <c r="BB967" s="32">
        <f t="shared" si="412"/>
        <v>0</v>
      </c>
      <c r="BC967" s="341">
        <f t="shared" si="413"/>
        <v>0</v>
      </c>
      <c r="BD967" s="95">
        <f t="shared" si="408"/>
        <v>0</v>
      </c>
      <c r="BE967" s="95">
        <f t="shared" si="414"/>
        <v>0</v>
      </c>
      <c r="BF967" s="718">
        <f t="shared" si="396"/>
        <v>0</v>
      </c>
      <c r="BG967" s="79"/>
      <c r="BH967" s="9"/>
      <c r="BJ967" s="32">
        <f t="shared" si="415"/>
        <v>0</v>
      </c>
      <c r="BK967" s="32">
        <f t="shared" si="416"/>
        <v>1</v>
      </c>
      <c r="BL967" s="32">
        <f t="shared" si="417"/>
        <v>0</v>
      </c>
      <c r="BM967" s="32">
        <f t="shared" si="418"/>
        <v>0</v>
      </c>
      <c r="BN967" s="32">
        <f t="shared" si="419"/>
        <v>1</v>
      </c>
    </row>
    <row r="968" spans="1:66" x14ac:dyDescent="0.2">
      <c r="A968" s="323"/>
      <c r="B968" s="530"/>
      <c r="C968" s="247"/>
      <c r="D968" s="247" t="str">
        <f t="shared" si="409"/>
        <v/>
      </c>
      <c r="E968" s="320" t="str">
        <f t="shared" si="410"/>
        <v>&lt; Error</v>
      </c>
      <c r="F968" s="120">
        <f t="shared" si="392"/>
        <v>0</v>
      </c>
      <c r="G968" s="118">
        <f t="shared" si="393"/>
        <v>956</v>
      </c>
      <c r="H968" s="117"/>
      <c r="I968" s="292"/>
      <c r="J968" s="87"/>
      <c r="K968" s="294"/>
      <c r="L968" s="293"/>
      <c r="M968" s="40"/>
      <c r="N968" s="77"/>
      <c r="O968" s="295"/>
      <c r="P968" s="88"/>
      <c r="Q968" s="88"/>
      <c r="R968" s="104"/>
      <c r="S968" s="730"/>
      <c r="T968" s="88"/>
      <c r="U968" s="88"/>
      <c r="V968" s="88"/>
      <c r="W968" s="89"/>
      <c r="X968" s="87"/>
      <c r="Y968" s="77"/>
      <c r="Z968" s="90"/>
      <c r="AA968" s="96">
        <f t="shared" si="397"/>
        <v>956</v>
      </c>
      <c r="AB968" s="505">
        <f t="shared" si="411"/>
        <v>0</v>
      </c>
      <c r="AC968" s="500">
        <f t="shared" si="398"/>
        <v>0</v>
      </c>
      <c r="AD968" s="159">
        <f t="shared" si="394"/>
        <v>0</v>
      </c>
      <c r="AE968" s="8"/>
      <c r="AF968" s="870" t="str">
        <f t="shared" si="399"/>
        <v xml:space="preserve"> </v>
      </c>
      <c r="AG968" s="32">
        <f t="shared" si="400"/>
        <v>0</v>
      </c>
      <c r="AH968" s="32">
        <f t="shared" si="401"/>
        <v>0</v>
      </c>
      <c r="AR968" s="32">
        <f t="shared" si="402"/>
        <v>0</v>
      </c>
      <c r="AS968" s="32">
        <f t="shared" si="403"/>
        <v>0</v>
      </c>
      <c r="AT968" s="32">
        <f t="shared" si="404"/>
        <v>0</v>
      </c>
      <c r="AU968" s="32">
        <f t="shared" si="405"/>
        <v>0</v>
      </c>
      <c r="AX968" s="254">
        <f t="shared" si="406"/>
        <v>0</v>
      </c>
      <c r="AY968" s="254">
        <f t="shared" si="407"/>
        <v>0</v>
      </c>
      <c r="AZ968" s="32">
        <f t="shared" si="395"/>
        <v>0</v>
      </c>
      <c r="BB968" s="32">
        <f t="shared" si="412"/>
        <v>0</v>
      </c>
      <c r="BC968" s="341">
        <f t="shared" si="413"/>
        <v>0</v>
      </c>
      <c r="BD968" s="95">
        <f t="shared" si="408"/>
        <v>0</v>
      </c>
      <c r="BE968" s="95">
        <f t="shared" si="414"/>
        <v>0</v>
      </c>
      <c r="BF968" s="718">
        <f t="shared" si="396"/>
        <v>0</v>
      </c>
      <c r="BG968" s="79"/>
      <c r="BH968" s="9"/>
      <c r="BJ968" s="32">
        <f t="shared" si="415"/>
        <v>0</v>
      </c>
      <c r="BK968" s="32">
        <f t="shared" si="416"/>
        <v>1</v>
      </c>
      <c r="BL968" s="32">
        <f t="shared" si="417"/>
        <v>0</v>
      </c>
      <c r="BM968" s="32">
        <f t="shared" si="418"/>
        <v>0</v>
      </c>
      <c r="BN968" s="32">
        <f t="shared" si="419"/>
        <v>1</v>
      </c>
    </row>
    <row r="969" spans="1:66" x14ac:dyDescent="0.2">
      <c r="A969" s="323"/>
      <c r="B969" s="530"/>
      <c r="C969" s="247"/>
      <c r="D969" s="247" t="str">
        <f t="shared" si="409"/>
        <v/>
      </c>
      <c r="E969" s="320" t="str">
        <f t="shared" si="410"/>
        <v>&lt; Error</v>
      </c>
      <c r="F969" s="120">
        <f t="shared" si="392"/>
        <v>0</v>
      </c>
      <c r="G969" s="118">
        <f t="shared" si="393"/>
        <v>957</v>
      </c>
      <c r="H969" s="117"/>
      <c r="I969" s="292"/>
      <c r="J969" s="87"/>
      <c r="K969" s="294"/>
      <c r="L969" s="293"/>
      <c r="M969" s="40"/>
      <c r="N969" s="77"/>
      <c r="O969" s="295"/>
      <c r="P969" s="88"/>
      <c r="Q969" s="88"/>
      <c r="R969" s="104"/>
      <c r="S969" s="730"/>
      <c r="T969" s="88"/>
      <c r="U969" s="88"/>
      <c r="V969" s="88"/>
      <c r="W969" s="89"/>
      <c r="X969" s="87"/>
      <c r="Y969" s="77"/>
      <c r="Z969" s="90"/>
      <c r="AA969" s="96">
        <f t="shared" si="397"/>
        <v>957</v>
      </c>
      <c r="AB969" s="505">
        <f t="shared" si="411"/>
        <v>0</v>
      </c>
      <c r="AC969" s="500">
        <f t="shared" si="398"/>
        <v>0</v>
      </c>
      <c r="AD969" s="159">
        <f t="shared" si="394"/>
        <v>0</v>
      </c>
      <c r="AE969" s="8"/>
      <c r="AF969" s="870" t="str">
        <f t="shared" si="399"/>
        <v xml:space="preserve"> </v>
      </c>
      <c r="AG969" s="32">
        <f t="shared" si="400"/>
        <v>0</v>
      </c>
      <c r="AH969" s="32">
        <f t="shared" si="401"/>
        <v>0</v>
      </c>
      <c r="AR969" s="32">
        <f t="shared" si="402"/>
        <v>0</v>
      </c>
      <c r="AS969" s="32">
        <f t="shared" si="403"/>
        <v>0</v>
      </c>
      <c r="AT969" s="32">
        <f t="shared" si="404"/>
        <v>0</v>
      </c>
      <c r="AU969" s="32">
        <f t="shared" si="405"/>
        <v>0</v>
      </c>
      <c r="AX969" s="254">
        <f t="shared" si="406"/>
        <v>0</v>
      </c>
      <c r="AY969" s="254">
        <f t="shared" si="407"/>
        <v>0</v>
      </c>
      <c r="AZ969" s="32">
        <f t="shared" si="395"/>
        <v>0</v>
      </c>
      <c r="BB969" s="32">
        <f t="shared" si="412"/>
        <v>0</v>
      </c>
      <c r="BC969" s="341">
        <f t="shared" si="413"/>
        <v>0</v>
      </c>
      <c r="BD969" s="95">
        <f t="shared" si="408"/>
        <v>0</v>
      </c>
      <c r="BE969" s="95">
        <f t="shared" si="414"/>
        <v>0</v>
      </c>
      <c r="BF969" s="718">
        <f t="shared" si="396"/>
        <v>0</v>
      </c>
      <c r="BG969" s="79"/>
      <c r="BH969" s="9"/>
      <c r="BJ969" s="32">
        <f t="shared" si="415"/>
        <v>0</v>
      </c>
      <c r="BK969" s="32">
        <f t="shared" si="416"/>
        <v>1</v>
      </c>
      <c r="BL969" s="32">
        <f t="shared" si="417"/>
        <v>0</v>
      </c>
      <c r="BM969" s="32">
        <f t="shared" si="418"/>
        <v>0</v>
      </c>
      <c r="BN969" s="32">
        <f t="shared" si="419"/>
        <v>1</v>
      </c>
    </row>
    <row r="970" spans="1:66" x14ac:dyDescent="0.2">
      <c r="A970" s="323"/>
      <c r="B970" s="530"/>
      <c r="C970" s="247"/>
      <c r="D970" s="247" t="str">
        <f t="shared" si="409"/>
        <v/>
      </c>
      <c r="E970" s="320" t="str">
        <f t="shared" si="410"/>
        <v>&lt; Error</v>
      </c>
      <c r="F970" s="120">
        <f t="shared" si="392"/>
        <v>0</v>
      </c>
      <c r="G970" s="118">
        <f t="shared" si="393"/>
        <v>958</v>
      </c>
      <c r="H970" s="117"/>
      <c r="I970" s="292"/>
      <c r="J970" s="87"/>
      <c r="K970" s="294"/>
      <c r="L970" s="293"/>
      <c r="M970" s="40"/>
      <c r="N970" s="77"/>
      <c r="O970" s="295"/>
      <c r="P970" s="88"/>
      <c r="Q970" s="88"/>
      <c r="R970" s="104"/>
      <c r="S970" s="730"/>
      <c r="T970" s="88"/>
      <c r="U970" s="88"/>
      <c r="V970" s="88"/>
      <c r="W970" s="89"/>
      <c r="X970" s="87"/>
      <c r="Y970" s="77"/>
      <c r="Z970" s="90"/>
      <c r="AA970" s="96">
        <f t="shared" si="397"/>
        <v>958</v>
      </c>
      <c r="AB970" s="505">
        <f t="shared" si="411"/>
        <v>0</v>
      </c>
      <c r="AC970" s="500">
        <f t="shared" si="398"/>
        <v>0</v>
      </c>
      <c r="AD970" s="159">
        <f t="shared" si="394"/>
        <v>0</v>
      </c>
      <c r="AE970" s="8"/>
      <c r="AF970" s="870" t="str">
        <f t="shared" si="399"/>
        <v xml:space="preserve"> </v>
      </c>
      <c r="AG970" s="32">
        <f t="shared" si="400"/>
        <v>0</v>
      </c>
      <c r="AH970" s="32">
        <f t="shared" si="401"/>
        <v>0</v>
      </c>
      <c r="AR970" s="32">
        <f t="shared" si="402"/>
        <v>0</v>
      </c>
      <c r="AS970" s="32">
        <f t="shared" si="403"/>
        <v>0</v>
      </c>
      <c r="AT970" s="32">
        <f t="shared" si="404"/>
        <v>0</v>
      </c>
      <c r="AU970" s="32">
        <f t="shared" si="405"/>
        <v>0</v>
      </c>
      <c r="AX970" s="254">
        <f t="shared" si="406"/>
        <v>0</v>
      </c>
      <c r="AY970" s="254">
        <f t="shared" si="407"/>
        <v>0</v>
      </c>
      <c r="AZ970" s="32">
        <f t="shared" si="395"/>
        <v>0</v>
      </c>
      <c r="BB970" s="32">
        <f t="shared" si="412"/>
        <v>0</v>
      </c>
      <c r="BC970" s="341">
        <f t="shared" si="413"/>
        <v>0</v>
      </c>
      <c r="BD970" s="95">
        <f t="shared" si="408"/>
        <v>0</v>
      </c>
      <c r="BE970" s="95">
        <f t="shared" si="414"/>
        <v>0</v>
      </c>
      <c r="BF970" s="718">
        <f t="shared" si="396"/>
        <v>0</v>
      </c>
      <c r="BG970" s="79"/>
      <c r="BH970" s="9"/>
      <c r="BJ970" s="32">
        <f t="shared" si="415"/>
        <v>0</v>
      </c>
      <c r="BK970" s="32">
        <f t="shared" si="416"/>
        <v>1</v>
      </c>
      <c r="BL970" s="32">
        <f t="shared" si="417"/>
        <v>0</v>
      </c>
      <c r="BM970" s="32">
        <f t="shared" si="418"/>
        <v>0</v>
      </c>
      <c r="BN970" s="32">
        <f t="shared" si="419"/>
        <v>1</v>
      </c>
    </row>
    <row r="971" spans="1:66" x14ac:dyDescent="0.2">
      <c r="A971" s="323"/>
      <c r="B971" s="530"/>
      <c r="C971" s="247"/>
      <c r="D971" s="247" t="str">
        <f t="shared" si="409"/>
        <v/>
      </c>
      <c r="E971" s="320" t="str">
        <f t="shared" si="410"/>
        <v>&lt; Error</v>
      </c>
      <c r="F971" s="120">
        <f t="shared" si="392"/>
        <v>0</v>
      </c>
      <c r="G971" s="118">
        <f t="shared" si="393"/>
        <v>959</v>
      </c>
      <c r="H971" s="117"/>
      <c r="I971" s="292"/>
      <c r="J971" s="87"/>
      <c r="K971" s="294"/>
      <c r="L971" s="293"/>
      <c r="M971" s="40"/>
      <c r="N971" s="77"/>
      <c r="O971" s="295"/>
      <c r="P971" s="88"/>
      <c r="Q971" s="88"/>
      <c r="R971" s="104"/>
      <c r="S971" s="730"/>
      <c r="T971" s="88"/>
      <c r="U971" s="88"/>
      <c r="V971" s="88"/>
      <c r="W971" s="89"/>
      <c r="X971" s="87"/>
      <c r="Y971" s="77"/>
      <c r="Z971" s="90"/>
      <c r="AA971" s="96">
        <f t="shared" si="397"/>
        <v>959</v>
      </c>
      <c r="AB971" s="505">
        <f t="shared" si="411"/>
        <v>0</v>
      </c>
      <c r="AC971" s="500">
        <f t="shared" si="398"/>
        <v>0</v>
      </c>
      <c r="AD971" s="159">
        <f t="shared" si="394"/>
        <v>0</v>
      </c>
      <c r="AE971" s="8"/>
      <c r="AF971" s="870" t="str">
        <f t="shared" si="399"/>
        <v xml:space="preserve"> </v>
      </c>
      <c r="AG971" s="32">
        <f t="shared" si="400"/>
        <v>0</v>
      </c>
      <c r="AH971" s="32">
        <f t="shared" si="401"/>
        <v>0</v>
      </c>
      <c r="AR971" s="32">
        <f t="shared" si="402"/>
        <v>0</v>
      </c>
      <c r="AS971" s="32">
        <f t="shared" si="403"/>
        <v>0</v>
      </c>
      <c r="AT971" s="32">
        <f t="shared" si="404"/>
        <v>0</v>
      </c>
      <c r="AU971" s="32">
        <f t="shared" si="405"/>
        <v>0</v>
      </c>
      <c r="AX971" s="254">
        <f t="shared" si="406"/>
        <v>0</v>
      </c>
      <c r="AY971" s="254">
        <f t="shared" si="407"/>
        <v>0</v>
      </c>
      <c r="AZ971" s="32">
        <f t="shared" si="395"/>
        <v>0</v>
      </c>
      <c r="BB971" s="32">
        <f t="shared" si="412"/>
        <v>0</v>
      </c>
      <c r="BC971" s="341">
        <f t="shared" si="413"/>
        <v>0</v>
      </c>
      <c r="BD971" s="95">
        <f t="shared" si="408"/>
        <v>0</v>
      </c>
      <c r="BE971" s="95">
        <f t="shared" si="414"/>
        <v>0</v>
      </c>
      <c r="BF971" s="718">
        <f t="shared" si="396"/>
        <v>0</v>
      </c>
      <c r="BG971" s="79"/>
      <c r="BH971" s="9"/>
      <c r="BJ971" s="32">
        <f t="shared" si="415"/>
        <v>0</v>
      </c>
      <c r="BK971" s="32">
        <f t="shared" si="416"/>
        <v>1</v>
      </c>
      <c r="BL971" s="32">
        <f t="shared" si="417"/>
        <v>0</v>
      </c>
      <c r="BM971" s="32">
        <f t="shared" si="418"/>
        <v>0</v>
      </c>
      <c r="BN971" s="32">
        <f t="shared" si="419"/>
        <v>1</v>
      </c>
    </row>
    <row r="972" spans="1:66" x14ac:dyDescent="0.2">
      <c r="A972" s="323"/>
      <c r="B972" s="530"/>
      <c r="C972" s="247"/>
      <c r="D972" s="247" t="str">
        <f t="shared" si="409"/>
        <v/>
      </c>
      <c r="E972" s="320" t="str">
        <f t="shared" si="410"/>
        <v>&lt; Error</v>
      </c>
      <c r="F972" s="120">
        <f t="shared" si="392"/>
        <v>0</v>
      </c>
      <c r="G972" s="118">
        <f t="shared" si="393"/>
        <v>960</v>
      </c>
      <c r="H972" s="117"/>
      <c r="I972" s="292"/>
      <c r="J972" s="87"/>
      <c r="K972" s="294"/>
      <c r="L972" s="293"/>
      <c r="M972" s="40"/>
      <c r="N972" s="77"/>
      <c r="O972" s="295"/>
      <c r="P972" s="88"/>
      <c r="Q972" s="88"/>
      <c r="R972" s="104"/>
      <c r="S972" s="730"/>
      <c r="T972" s="88"/>
      <c r="U972" s="88"/>
      <c r="V972" s="88"/>
      <c r="W972" s="89"/>
      <c r="X972" s="87"/>
      <c r="Y972" s="77"/>
      <c r="Z972" s="90"/>
      <c r="AA972" s="96">
        <f t="shared" si="397"/>
        <v>960</v>
      </c>
      <c r="AB972" s="505">
        <f t="shared" si="411"/>
        <v>0</v>
      </c>
      <c r="AC972" s="500">
        <f t="shared" si="398"/>
        <v>0</v>
      </c>
      <c r="AD972" s="159">
        <f t="shared" si="394"/>
        <v>0</v>
      </c>
      <c r="AE972" s="8"/>
      <c r="AF972" s="870" t="str">
        <f t="shared" si="399"/>
        <v xml:space="preserve"> </v>
      </c>
      <c r="AG972" s="32">
        <f t="shared" si="400"/>
        <v>0</v>
      </c>
      <c r="AH972" s="32">
        <f t="shared" si="401"/>
        <v>0</v>
      </c>
      <c r="AR972" s="32">
        <f t="shared" si="402"/>
        <v>0</v>
      </c>
      <c r="AS972" s="32">
        <f t="shared" si="403"/>
        <v>0</v>
      </c>
      <c r="AT972" s="32">
        <f t="shared" si="404"/>
        <v>0</v>
      </c>
      <c r="AU972" s="32">
        <f t="shared" si="405"/>
        <v>0</v>
      </c>
      <c r="AX972" s="254">
        <f t="shared" si="406"/>
        <v>0</v>
      </c>
      <c r="AY972" s="254">
        <f t="shared" si="407"/>
        <v>0</v>
      </c>
      <c r="AZ972" s="32">
        <f t="shared" si="395"/>
        <v>0</v>
      </c>
      <c r="BB972" s="32">
        <f t="shared" si="412"/>
        <v>0</v>
      </c>
      <c r="BC972" s="341">
        <f t="shared" si="413"/>
        <v>0</v>
      </c>
      <c r="BD972" s="95">
        <f t="shared" si="408"/>
        <v>0</v>
      </c>
      <c r="BE972" s="95">
        <f t="shared" si="414"/>
        <v>0</v>
      </c>
      <c r="BF972" s="718">
        <f t="shared" si="396"/>
        <v>0</v>
      </c>
      <c r="BG972" s="79"/>
      <c r="BH972" s="9"/>
      <c r="BJ972" s="32">
        <f t="shared" si="415"/>
        <v>0</v>
      </c>
      <c r="BK972" s="32">
        <f t="shared" si="416"/>
        <v>1</v>
      </c>
      <c r="BL972" s="32">
        <f t="shared" si="417"/>
        <v>0</v>
      </c>
      <c r="BM972" s="32">
        <f t="shared" si="418"/>
        <v>0</v>
      </c>
      <c r="BN972" s="32">
        <f t="shared" si="419"/>
        <v>1</v>
      </c>
    </row>
    <row r="973" spans="1:66" x14ac:dyDescent="0.2">
      <c r="A973" s="323"/>
      <c r="B973" s="530"/>
      <c r="C973" s="247"/>
      <c r="D973" s="247" t="str">
        <f t="shared" si="409"/>
        <v/>
      </c>
      <c r="E973" s="320" t="str">
        <f t="shared" si="410"/>
        <v>&lt; Error</v>
      </c>
      <c r="F973" s="120">
        <f t="shared" ref="F973:F1010" si="420">IF(ISBLANK(H973),0,VLOOKUP(TRIM(H973),AllVarieties,4,FALSE))</f>
        <v>0</v>
      </c>
      <c r="G973" s="118">
        <f t="shared" ref="G973:G1010" si="421">ROW()-DPline</f>
        <v>961</v>
      </c>
      <c r="H973" s="117"/>
      <c r="I973" s="292"/>
      <c r="J973" s="87"/>
      <c r="K973" s="294"/>
      <c r="L973" s="293"/>
      <c r="M973" s="40"/>
      <c r="N973" s="77"/>
      <c r="O973" s="295"/>
      <c r="P973" s="88"/>
      <c r="Q973" s="88"/>
      <c r="R973" s="104"/>
      <c r="S973" s="730"/>
      <c r="T973" s="88"/>
      <c r="U973" s="88"/>
      <c r="V973" s="88"/>
      <c r="W973" s="89"/>
      <c r="X973" s="87"/>
      <c r="Y973" s="77"/>
      <c r="Z973" s="90"/>
      <c r="AA973" s="96">
        <f t="shared" si="397"/>
        <v>961</v>
      </c>
      <c r="AB973" s="505">
        <f t="shared" si="411"/>
        <v>0</v>
      </c>
      <c r="AC973" s="500">
        <f t="shared" si="398"/>
        <v>0</v>
      </c>
      <c r="AD973" s="159">
        <f t="shared" ref="AD973:AD1010" si="422">+AC973*PDArate</f>
        <v>0</v>
      </c>
      <c r="AE973" s="8"/>
      <c r="AF973" s="870" t="str">
        <f t="shared" si="399"/>
        <v xml:space="preserve"> </v>
      </c>
      <c r="AG973" s="32">
        <f t="shared" si="400"/>
        <v>0</v>
      </c>
      <c r="AH973" s="32">
        <f t="shared" si="401"/>
        <v>0</v>
      </c>
      <c r="AR973" s="32">
        <f t="shared" si="402"/>
        <v>0</v>
      </c>
      <c r="AS973" s="32">
        <f t="shared" si="403"/>
        <v>0</v>
      </c>
      <c r="AT973" s="32">
        <f t="shared" si="404"/>
        <v>0</v>
      </c>
      <c r="AU973" s="32">
        <f t="shared" si="405"/>
        <v>0</v>
      </c>
      <c r="AX973" s="254">
        <f t="shared" si="406"/>
        <v>0</v>
      </c>
      <c r="AY973" s="254">
        <f t="shared" si="407"/>
        <v>0</v>
      </c>
      <c r="AZ973" s="32">
        <f t="shared" ref="AZ973:AZ1010" si="423">IF(J973+K973 &gt; 0, 1, 0)</f>
        <v>0</v>
      </c>
      <c r="BB973" s="32">
        <f t="shared" si="412"/>
        <v>0</v>
      </c>
      <c r="BC973" s="341">
        <f t="shared" si="413"/>
        <v>0</v>
      </c>
      <c r="BD973" s="95">
        <f t="shared" si="408"/>
        <v>0</v>
      </c>
      <c r="BE973" s="95">
        <f t="shared" si="414"/>
        <v>0</v>
      </c>
      <c r="BF973" s="718">
        <f t="shared" ref="BF973:BF1010" si="424">+BE973*PDArate</f>
        <v>0</v>
      </c>
      <c r="BG973" s="79"/>
      <c r="BH973" s="9"/>
      <c r="BJ973" s="32">
        <f t="shared" si="415"/>
        <v>0</v>
      </c>
      <c r="BK973" s="32">
        <f t="shared" si="416"/>
        <v>1</v>
      </c>
      <c r="BL973" s="32">
        <f t="shared" si="417"/>
        <v>0</v>
      </c>
      <c r="BM973" s="32">
        <f t="shared" si="418"/>
        <v>0</v>
      </c>
      <c r="BN973" s="32">
        <f t="shared" si="419"/>
        <v>1</v>
      </c>
    </row>
    <row r="974" spans="1:66" x14ac:dyDescent="0.2">
      <c r="A974" s="323"/>
      <c r="B974" s="530"/>
      <c r="C974" s="247"/>
      <c r="D974" s="247" t="str">
        <f t="shared" si="409"/>
        <v/>
      </c>
      <c r="E974" s="320" t="str">
        <f t="shared" si="410"/>
        <v>&lt; Error</v>
      </c>
      <c r="F974" s="120">
        <f t="shared" si="420"/>
        <v>0</v>
      </c>
      <c r="G974" s="118">
        <f t="shared" si="421"/>
        <v>962</v>
      </c>
      <c r="H974" s="117"/>
      <c r="I974" s="292"/>
      <c r="J974" s="87"/>
      <c r="K974" s="294"/>
      <c r="L974" s="293"/>
      <c r="M974" s="40"/>
      <c r="N974" s="77"/>
      <c r="O974" s="295"/>
      <c r="P974" s="88"/>
      <c r="Q974" s="88"/>
      <c r="R974" s="104"/>
      <c r="S974" s="730"/>
      <c r="T974" s="88"/>
      <c r="U974" s="88"/>
      <c r="V974" s="88"/>
      <c r="W974" s="89"/>
      <c r="X974" s="87"/>
      <c r="Y974" s="77"/>
      <c r="Z974" s="90"/>
      <c r="AA974" s="96">
        <f t="shared" ref="AA974:AA1010" si="425">+G974</f>
        <v>962</v>
      </c>
      <c r="AB974" s="505">
        <f t="shared" si="411"/>
        <v>0</v>
      </c>
      <c r="AC974" s="500">
        <f t="shared" ref="AC974:AC1010" si="426">+AX974+AY974</f>
        <v>0</v>
      </c>
      <c r="AD974" s="159">
        <f t="shared" si="422"/>
        <v>0</v>
      </c>
      <c r="AE974" s="8"/>
      <c r="AF974" s="870" t="str">
        <f t="shared" ref="AF974:AF1010" si="427">IF(AG974+AH974=1,"Enter both columns 5 and 16.", " ")</f>
        <v xml:space="preserve"> </v>
      </c>
      <c r="AG974" s="32">
        <f t="shared" ref="AG974:AG1010" si="428">IF(L974+M974+N974+O974+W974 &gt; 0, 1, 0)</f>
        <v>0</v>
      </c>
      <c r="AH974" s="32">
        <f t="shared" ref="AH974:AH1010" si="429">IF(AX974 &gt; 0, 1, 0)</f>
        <v>0</v>
      </c>
      <c r="AR974" s="32">
        <f t="shared" ref="AR974:AR1010" si="430">IF(ISNA(+F974), 1, 0)</f>
        <v>0</v>
      </c>
      <c r="AS974" s="32">
        <f t="shared" ref="AS974:AS1010" si="431">IF(ISERR(+F974), 1, 0)</f>
        <v>0</v>
      </c>
      <c r="AT974" s="32">
        <f t="shared" ref="AT974:AT1010" si="432">IF(ISERR(+AC974), 1, 0)</f>
        <v>0</v>
      </c>
      <c r="AU974" s="32">
        <f t="shared" ref="AU974:AU1010" si="433">IF(ISERR(+AD974), 1, 0)</f>
        <v>0</v>
      </c>
      <c r="AX974" s="254">
        <f t="shared" ref="AX974:AX1010" si="434">ROUND(L974,1)*W974</f>
        <v>0</v>
      </c>
      <c r="AY974" s="254">
        <f t="shared" ref="AY974:AY1010" si="435">ROUND(X974,1)*Z974</f>
        <v>0</v>
      </c>
      <c r="AZ974" s="32">
        <f t="shared" si="423"/>
        <v>0</v>
      </c>
      <c r="BB974" s="32">
        <f t="shared" si="412"/>
        <v>0</v>
      </c>
      <c r="BC974" s="341">
        <f t="shared" si="413"/>
        <v>0</v>
      </c>
      <c r="BD974" s="95">
        <f t="shared" si="408"/>
        <v>0</v>
      </c>
      <c r="BE974" s="95">
        <f t="shared" si="414"/>
        <v>0</v>
      </c>
      <c r="BF974" s="718">
        <f t="shared" si="424"/>
        <v>0</v>
      </c>
      <c r="BG974" s="79"/>
      <c r="BH974" s="9"/>
      <c r="BJ974" s="32">
        <f t="shared" si="415"/>
        <v>0</v>
      </c>
      <c r="BK974" s="32">
        <f t="shared" si="416"/>
        <v>1</v>
      </c>
      <c r="BL974" s="32">
        <f t="shared" si="417"/>
        <v>0</v>
      </c>
      <c r="BM974" s="32">
        <f t="shared" si="418"/>
        <v>0</v>
      </c>
      <c r="BN974" s="32">
        <f t="shared" si="419"/>
        <v>1</v>
      </c>
    </row>
    <row r="975" spans="1:66" x14ac:dyDescent="0.2">
      <c r="A975" s="323"/>
      <c r="B975" s="530"/>
      <c r="C975" s="247"/>
      <c r="D975" s="247" t="str">
        <f t="shared" si="409"/>
        <v/>
      </c>
      <c r="E975" s="320" t="str">
        <f t="shared" si="410"/>
        <v>&lt; Error</v>
      </c>
      <c r="F975" s="120">
        <f t="shared" si="420"/>
        <v>0</v>
      </c>
      <c r="G975" s="118">
        <f t="shared" si="421"/>
        <v>963</v>
      </c>
      <c r="H975" s="117"/>
      <c r="I975" s="292"/>
      <c r="J975" s="87"/>
      <c r="K975" s="294"/>
      <c r="L975" s="293"/>
      <c r="M975" s="40"/>
      <c r="N975" s="77"/>
      <c r="O975" s="295"/>
      <c r="P975" s="88"/>
      <c r="Q975" s="88"/>
      <c r="R975" s="104"/>
      <c r="S975" s="730"/>
      <c r="T975" s="88"/>
      <c r="U975" s="88"/>
      <c r="V975" s="88"/>
      <c r="W975" s="89"/>
      <c r="X975" s="87"/>
      <c r="Y975" s="77"/>
      <c r="Z975" s="90"/>
      <c r="AA975" s="96">
        <f t="shared" si="425"/>
        <v>963</v>
      </c>
      <c r="AB975" s="505">
        <f t="shared" si="411"/>
        <v>0</v>
      </c>
      <c r="AC975" s="500">
        <f t="shared" si="426"/>
        <v>0</v>
      </c>
      <c r="AD975" s="159">
        <f t="shared" si="422"/>
        <v>0</v>
      </c>
      <c r="AE975" s="8"/>
      <c r="AF975" s="870" t="str">
        <f t="shared" si="427"/>
        <v xml:space="preserve"> </v>
      </c>
      <c r="AG975" s="32">
        <f t="shared" si="428"/>
        <v>0</v>
      </c>
      <c r="AH975" s="32">
        <f t="shared" si="429"/>
        <v>0</v>
      </c>
      <c r="AR975" s="32">
        <f t="shared" si="430"/>
        <v>0</v>
      </c>
      <c r="AS975" s="32">
        <f t="shared" si="431"/>
        <v>0</v>
      </c>
      <c r="AT975" s="32">
        <f t="shared" si="432"/>
        <v>0</v>
      </c>
      <c r="AU975" s="32">
        <f t="shared" si="433"/>
        <v>0</v>
      </c>
      <c r="AX975" s="254">
        <f t="shared" si="434"/>
        <v>0</v>
      </c>
      <c r="AY975" s="254">
        <f t="shared" si="435"/>
        <v>0</v>
      </c>
      <c r="AZ975" s="32">
        <f t="shared" si="423"/>
        <v>0</v>
      </c>
      <c r="BB975" s="32">
        <f t="shared" si="412"/>
        <v>0</v>
      </c>
      <c r="BC975" s="341">
        <f t="shared" si="413"/>
        <v>0</v>
      </c>
      <c r="BD975" s="95">
        <f t="shared" si="408"/>
        <v>0</v>
      </c>
      <c r="BE975" s="95">
        <f t="shared" si="414"/>
        <v>0</v>
      </c>
      <c r="BF975" s="718">
        <f t="shared" si="424"/>
        <v>0</v>
      </c>
      <c r="BG975" s="79"/>
      <c r="BH975" s="9"/>
      <c r="BJ975" s="32">
        <f t="shared" si="415"/>
        <v>0</v>
      </c>
      <c r="BK975" s="32">
        <f t="shared" si="416"/>
        <v>1</v>
      </c>
      <c r="BL975" s="32">
        <f t="shared" si="417"/>
        <v>0</v>
      </c>
      <c r="BM975" s="32">
        <f t="shared" si="418"/>
        <v>0</v>
      </c>
      <c r="BN975" s="32">
        <f t="shared" si="419"/>
        <v>1</v>
      </c>
    </row>
    <row r="976" spans="1:66" x14ac:dyDescent="0.2">
      <c r="A976" s="323"/>
      <c r="B976" s="530"/>
      <c r="C976" s="247"/>
      <c r="D976" s="247" t="str">
        <f t="shared" si="409"/>
        <v/>
      </c>
      <c r="E976" s="320" t="str">
        <f t="shared" si="410"/>
        <v>&lt; Error</v>
      </c>
      <c r="F976" s="120">
        <f t="shared" si="420"/>
        <v>0</v>
      </c>
      <c r="G976" s="118">
        <f t="shared" si="421"/>
        <v>964</v>
      </c>
      <c r="H976" s="117"/>
      <c r="I976" s="292"/>
      <c r="J976" s="87"/>
      <c r="K976" s="294"/>
      <c r="L976" s="293"/>
      <c r="M976" s="40"/>
      <c r="N976" s="77"/>
      <c r="O976" s="295"/>
      <c r="P976" s="88"/>
      <c r="Q976" s="88"/>
      <c r="R976" s="104"/>
      <c r="S976" s="730"/>
      <c r="T976" s="88"/>
      <c r="U976" s="88"/>
      <c r="V976" s="88"/>
      <c r="W976" s="89"/>
      <c r="X976" s="87"/>
      <c r="Y976" s="77"/>
      <c r="Z976" s="90"/>
      <c r="AA976" s="96">
        <f t="shared" si="425"/>
        <v>964</v>
      </c>
      <c r="AB976" s="505">
        <f t="shared" si="411"/>
        <v>0</v>
      </c>
      <c r="AC976" s="500">
        <f t="shared" si="426"/>
        <v>0</v>
      </c>
      <c r="AD976" s="159">
        <f t="shared" si="422"/>
        <v>0</v>
      </c>
      <c r="AE976" s="8"/>
      <c r="AF976" s="870" t="str">
        <f t="shared" si="427"/>
        <v xml:space="preserve"> </v>
      </c>
      <c r="AG976" s="32">
        <f t="shared" si="428"/>
        <v>0</v>
      </c>
      <c r="AH976" s="32">
        <f t="shared" si="429"/>
        <v>0</v>
      </c>
      <c r="AR976" s="32">
        <f t="shared" si="430"/>
        <v>0</v>
      </c>
      <c r="AS976" s="32">
        <f t="shared" si="431"/>
        <v>0</v>
      </c>
      <c r="AT976" s="32">
        <f t="shared" si="432"/>
        <v>0</v>
      </c>
      <c r="AU976" s="32">
        <f t="shared" si="433"/>
        <v>0</v>
      </c>
      <c r="AX976" s="254">
        <f t="shared" si="434"/>
        <v>0</v>
      </c>
      <c r="AY976" s="254">
        <f t="shared" si="435"/>
        <v>0</v>
      </c>
      <c r="AZ976" s="32">
        <f t="shared" si="423"/>
        <v>0</v>
      </c>
      <c r="BB976" s="32">
        <f t="shared" si="412"/>
        <v>0</v>
      </c>
      <c r="BC976" s="341">
        <f t="shared" si="413"/>
        <v>0</v>
      </c>
      <c r="BD976" s="95">
        <f t="shared" ref="BD976:BD1010" si="436">IF(VALUE(I976)&lt;1,0,IF(VALUE(I976)&gt;17,0,VLOOKUP(VALUE(F976),T10Value,VALUE(I976)+1,FALSE)))</f>
        <v>0</v>
      </c>
      <c r="BE976" s="95">
        <f t="shared" si="414"/>
        <v>0</v>
      </c>
      <c r="BF976" s="718">
        <f t="shared" si="424"/>
        <v>0</v>
      </c>
      <c r="BG976" s="79"/>
      <c r="BH976" s="9"/>
      <c r="BJ976" s="32">
        <f t="shared" si="415"/>
        <v>0</v>
      </c>
      <c r="BK976" s="32">
        <f t="shared" si="416"/>
        <v>1</v>
      </c>
      <c r="BL976" s="32">
        <f t="shared" si="417"/>
        <v>0</v>
      </c>
      <c r="BM976" s="32">
        <f t="shared" si="418"/>
        <v>0</v>
      </c>
      <c r="BN976" s="32">
        <f t="shared" si="419"/>
        <v>1</v>
      </c>
    </row>
    <row r="977" spans="1:66" x14ac:dyDescent="0.2">
      <c r="A977" s="323"/>
      <c r="B977" s="530"/>
      <c r="C977" s="247"/>
      <c r="D977" s="247" t="str">
        <f t="shared" ref="D977:D1012" si="437">IF(AND(L977&lt;J977,C977="", OR(L977="", L977=0)),1,"")</f>
        <v/>
      </c>
      <c r="E977" s="320" t="str">
        <f t="shared" ref="E977:E1010" si="438">IF(+BN977+BM977&gt;0,"&lt; Error"," ")</f>
        <v>&lt; Error</v>
      </c>
      <c r="F977" s="120">
        <f t="shared" si="420"/>
        <v>0</v>
      </c>
      <c r="G977" s="118">
        <f t="shared" si="421"/>
        <v>965</v>
      </c>
      <c r="H977" s="117"/>
      <c r="I977" s="292"/>
      <c r="J977" s="87"/>
      <c r="K977" s="294"/>
      <c r="L977" s="293"/>
      <c r="M977" s="40"/>
      <c r="N977" s="77"/>
      <c r="O977" s="295"/>
      <c r="P977" s="88"/>
      <c r="Q977" s="88"/>
      <c r="R977" s="104"/>
      <c r="S977" s="730"/>
      <c r="T977" s="88"/>
      <c r="U977" s="88"/>
      <c r="V977" s="88"/>
      <c r="W977" s="89"/>
      <c r="X977" s="87"/>
      <c r="Y977" s="77"/>
      <c r="Z977" s="90"/>
      <c r="AA977" s="96">
        <f t="shared" si="425"/>
        <v>965</v>
      </c>
      <c r="AB977" s="505">
        <f t="shared" ref="AB977:AB1010" si="439">C977*BJ977</f>
        <v>0</v>
      </c>
      <c r="AC977" s="500">
        <f t="shared" si="426"/>
        <v>0</v>
      </c>
      <c r="AD977" s="159">
        <f t="shared" si="422"/>
        <v>0</v>
      </c>
      <c r="AE977" s="8"/>
      <c r="AF977" s="870" t="str">
        <f t="shared" si="427"/>
        <v xml:space="preserve"> </v>
      </c>
      <c r="AG977" s="32">
        <f t="shared" si="428"/>
        <v>0</v>
      </c>
      <c r="AH977" s="32">
        <f t="shared" si="429"/>
        <v>0</v>
      </c>
      <c r="AR977" s="32">
        <f t="shared" si="430"/>
        <v>0</v>
      </c>
      <c r="AS977" s="32">
        <f t="shared" si="431"/>
        <v>0</v>
      </c>
      <c r="AT977" s="32">
        <f t="shared" si="432"/>
        <v>0</v>
      </c>
      <c r="AU977" s="32">
        <f t="shared" si="433"/>
        <v>0</v>
      </c>
      <c r="AX977" s="254">
        <f t="shared" si="434"/>
        <v>0</v>
      </c>
      <c r="AY977" s="254">
        <f t="shared" si="435"/>
        <v>0</v>
      </c>
      <c r="AZ977" s="32">
        <f t="shared" si="423"/>
        <v>0</v>
      </c>
      <c r="BB977" s="32">
        <f t="shared" ref="BB977:BB1010" si="440">IF(+BC977&gt;0,IF(+BE977&lt;=0,1,0),0)</f>
        <v>0</v>
      </c>
      <c r="BC977" s="341">
        <f t="shared" ref="BC977:BC1010" si="441">IF(+D977=1,IF(J977&gt;0, +J977, 0),0)</f>
        <v>0</v>
      </c>
      <c r="BD977" s="95">
        <f t="shared" si="436"/>
        <v>0</v>
      </c>
      <c r="BE977" s="95">
        <f t="shared" ref="BE977:BE1010" si="442">ROUND(+BC977,1)*BD977</f>
        <v>0</v>
      </c>
      <c r="BF977" s="718">
        <f t="shared" si="424"/>
        <v>0</v>
      </c>
      <c r="BG977" s="79"/>
      <c r="BH977" s="9"/>
      <c r="BJ977" s="32">
        <f t="shared" ref="BJ977:BJ1010" si="443">IF(J977+L977+M977=J977,0,IF(J977-L977-0.09&gt;0,IF(J977-L977&lt;=0.1*J977,J977-L977,0),0))</f>
        <v>0</v>
      </c>
      <c r="BK977" s="32">
        <f t="shared" ref="BK977:BK1010" si="444">IF(L977+M977+J977+X977&lt;=0,1,IF(L977+M977+X977&gt;0,1,0))</f>
        <v>1</v>
      </c>
      <c r="BL977" s="32">
        <f t="shared" ref="BL977:BL1010" si="445">IF(+BJ977&gt;0,1,0)</f>
        <v>0</v>
      </c>
      <c r="BM977" s="32">
        <f t="shared" ref="BM977:BM1010" si="446">IF(ISNUMBER(C977),IF(2*BL977-C977&lt;0,1,IF(2*BL977-C977&gt;2,1,0)),IF(ISBLANK(C977),0,1))</f>
        <v>0</v>
      </c>
      <c r="BN977" s="32">
        <f t="shared" ref="BN977:BN1010" si="447">IF(ISNUMBER(D977),IF(2*AG977-D977=1,1,IF(+D977=0,0, IF(+D977=1,0,1))),IF(ISBLANK(D977),0,1))</f>
        <v>1</v>
      </c>
    </row>
    <row r="978" spans="1:66" x14ac:dyDescent="0.2">
      <c r="A978" s="323"/>
      <c r="B978" s="530"/>
      <c r="C978" s="247"/>
      <c r="D978" s="247" t="str">
        <f t="shared" si="437"/>
        <v/>
      </c>
      <c r="E978" s="320" t="str">
        <f t="shared" si="438"/>
        <v>&lt; Error</v>
      </c>
      <c r="F978" s="120">
        <f t="shared" si="420"/>
        <v>0</v>
      </c>
      <c r="G978" s="118">
        <f t="shared" si="421"/>
        <v>966</v>
      </c>
      <c r="H978" s="117"/>
      <c r="I978" s="292"/>
      <c r="J978" s="87"/>
      <c r="K978" s="294"/>
      <c r="L978" s="293"/>
      <c r="M978" s="40"/>
      <c r="N978" s="77"/>
      <c r="O978" s="295"/>
      <c r="P978" s="88"/>
      <c r="Q978" s="88"/>
      <c r="R978" s="104"/>
      <c r="S978" s="730"/>
      <c r="T978" s="88"/>
      <c r="U978" s="88"/>
      <c r="V978" s="88"/>
      <c r="W978" s="89"/>
      <c r="X978" s="87"/>
      <c r="Y978" s="77"/>
      <c r="Z978" s="90"/>
      <c r="AA978" s="96">
        <f t="shared" si="425"/>
        <v>966</v>
      </c>
      <c r="AB978" s="505">
        <f t="shared" si="439"/>
        <v>0</v>
      </c>
      <c r="AC978" s="500">
        <f t="shared" si="426"/>
        <v>0</v>
      </c>
      <c r="AD978" s="159">
        <f t="shared" si="422"/>
        <v>0</v>
      </c>
      <c r="AE978" s="8"/>
      <c r="AF978" s="870" t="str">
        <f t="shared" si="427"/>
        <v xml:space="preserve"> </v>
      </c>
      <c r="AG978" s="32">
        <f t="shared" si="428"/>
        <v>0</v>
      </c>
      <c r="AH978" s="32">
        <f t="shared" si="429"/>
        <v>0</v>
      </c>
      <c r="AR978" s="32">
        <f t="shared" si="430"/>
        <v>0</v>
      </c>
      <c r="AS978" s="32">
        <f t="shared" si="431"/>
        <v>0</v>
      </c>
      <c r="AT978" s="32">
        <f t="shared" si="432"/>
        <v>0</v>
      </c>
      <c r="AU978" s="32">
        <f t="shared" si="433"/>
        <v>0</v>
      </c>
      <c r="AX978" s="254">
        <f t="shared" si="434"/>
        <v>0</v>
      </c>
      <c r="AY978" s="254">
        <f t="shared" si="435"/>
        <v>0</v>
      </c>
      <c r="AZ978" s="32">
        <f t="shared" si="423"/>
        <v>0</v>
      </c>
      <c r="BB978" s="32">
        <f t="shared" si="440"/>
        <v>0</v>
      </c>
      <c r="BC978" s="341">
        <f t="shared" si="441"/>
        <v>0</v>
      </c>
      <c r="BD978" s="95">
        <f t="shared" si="436"/>
        <v>0</v>
      </c>
      <c r="BE978" s="95">
        <f t="shared" si="442"/>
        <v>0</v>
      </c>
      <c r="BF978" s="718">
        <f t="shared" si="424"/>
        <v>0</v>
      </c>
      <c r="BG978" s="79"/>
      <c r="BH978" s="9"/>
      <c r="BJ978" s="32">
        <f t="shared" si="443"/>
        <v>0</v>
      </c>
      <c r="BK978" s="32">
        <f t="shared" si="444"/>
        <v>1</v>
      </c>
      <c r="BL978" s="32">
        <f t="shared" si="445"/>
        <v>0</v>
      </c>
      <c r="BM978" s="32">
        <f t="shared" si="446"/>
        <v>0</v>
      </c>
      <c r="BN978" s="32">
        <f t="shared" si="447"/>
        <v>1</v>
      </c>
    </row>
    <row r="979" spans="1:66" x14ac:dyDescent="0.2">
      <c r="A979" s="323"/>
      <c r="B979" s="530"/>
      <c r="C979" s="247"/>
      <c r="D979" s="247" t="str">
        <f t="shared" si="437"/>
        <v/>
      </c>
      <c r="E979" s="320" t="str">
        <f t="shared" si="438"/>
        <v>&lt; Error</v>
      </c>
      <c r="F979" s="120">
        <f t="shared" si="420"/>
        <v>0</v>
      </c>
      <c r="G979" s="118">
        <f t="shared" si="421"/>
        <v>967</v>
      </c>
      <c r="H979" s="117"/>
      <c r="I979" s="292"/>
      <c r="J979" s="87"/>
      <c r="K979" s="294"/>
      <c r="L979" s="293"/>
      <c r="M979" s="40"/>
      <c r="N979" s="77"/>
      <c r="O979" s="295"/>
      <c r="P979" s="88"/>
      <c r="Q979" s="88"/>
      <c r="R979" s="104"/>
      <c r="S979" s="730"/>
      <c r="T979" s="88"/>
      <c r="U979" s="88"/>
      <c r="V979" s="88"/>
      <c r="W979" s="89"/>
      <c r="X979" s="87"/>
      <c r="Y979" s="77"/>
      <c r="Z979" s="90"/>
      <c r="AA979" s="96">
        <f t="shared" si="425"/>
        <v>967</v>
      </c>
      <c r="AB979" s="505">
        <f t="shared" si="439"/>
        <v>0</v>
      </c>
      <c r="AC979" s="500">
        <f t="shared" si="426"/>
        <v>0</v>
      </c>
      <c r="AD979" s="159">
        <f t="shared" si="422"/>
        <v>0</v>
      </c>
      <c r="AE979" s="8"/>
      <c r="AF979" s="870" t="str">
        <f t="shared" si="427"/>
        <v xml:space="preserve"> </v>
      </c>
      <c r="AG979" s="32">
        <f t="shared" si="428"/>
        <v>0</v>
      </c>
      <c r="AH979" s="32">
        <f t="shared" si="429"/>
        <v>0</v>
      </c>
      <c r="AR979" s="32">
        <f t="shared" si="430"/>
        <v>0</v>
      </c>
      <c r="AS979" s="32">
        <f t="shared" si="431"/>
        <v>0</v>
      </c>
      <c r="AT979" s="32">
        <f t="shared" si="432"/>
        <v>0</v>
      </c>
      <c r="AU979" s="32">
        <f t="shared" si="433"/>
        <v>0</v>
      </c>
      <c r="AX979" s="254">
        <f t="shared" si="434"/>
        <v>0</v>
      </c>
      <c r="AY979" s="254">
        <f t="shared" si="435"/>
        <v>0</v>
      </c>
      <c r="AZ979" s="32">
        <f t="shared" si="423"/>
        <v>0</v>
      </c>
      <c r="BB979" s="32">
        <f t="shared" si="440"/>
        <v>0</v>
      </c>
      <c r="BC979" s="341">
        <f t="shared" si="441"/>
        <v>0</v>
      </c>
      <c r="BD979" s="95">
        <f t="shared" si="436"/>
        <v>0</v>
      </c>
      <c r="BE979" s="95">
        <f t="shared" si="442"/>
        <v>0</v>
      </c>
      <c r="BF979" s="718">
        <f t="shared" si="424"/>
        <v>0</v>
      </c>
      <c r="BG979" s="79"/>
      <c r="BH979" s="9"/>
      <c r="BJ979" s="32">
        <f t="shared" si="443"/>
        <v>0</v>
      </c>
      <c r="BK979" s="32">
        <f t="shared" si="444"/>
        <v>1</v>
      </c>
      <c r="BL979" s="32">
        <f t="shared" si="445"/>
        <v>0</v>
      </c>
      <c r="BM979" s="32">
        <f t="shared" si="446"/>
        <v>0</v>
      </c>
      <c r="BN979" s="32">
        <f t="shared" si="447"/>
        <v>1</v>
      </c>
    </row>
    <row r="980" spans="1:66" x14ac:dyDescent="0.2">
      <c r="A980" s="323"/>
      <c r="B980" s="530"/>
      <c r="C980" s="247"/>
      <c r="D980" s="247" t="str">
        <f t="shared" si="437"/>
        <v/>
      </c>
      <c r="E980" s="320" t="str">
        <f t="shared" si="438"/>
        <v>&lt; Error</v>
      </c>
      <c r="F980" s="120">
        <f t="shared" si="420"/>
        <v>0</v>
      </c>
      <c r="G980" s="118">
        <f t="shared" si="421"/>
        <v>968</v>
      </c>
      <c r="H980" s="117"/>
      <c r="I980" s="292"/>
      <c r="J980" s="87"/>
      <c r="K980" s="294"/>
      <c r="L980" s="293"/>
      <c r="M980" s="40"/>
      <c r="N980" s="77"/>
      <c r="O980" s="295"/>
      <c r="P980" s="88"/>
      <c r="Q980" s="88"/>
      <c r="R980" s="104"/>
      <c r="S980" s="730"/>
      <c r="T980" s="88"/>
      <c r="U980" s="88"/>
      <c r="V980" s="88"/>
      <c r="W980" s="89"/>
      <c r="X980" s="87"/>
      <c r="Y980" s="77"/>
      <c r="Z980" s="90"/>
      <c r="AA980" s="96">
        <f t="shared" si="425"/>
        <v>968</v>
      </c>
      <c r="AB980" s="505">
        <f t="shared" si="439"/>
        <v>0</v>
      </c>
      <c r="AC980" s="500">
        <f t="shared" si="426"/>
        <v>0</v>
      </c>
      <c r="AD980" s="159">
        <f t="shared" si="422"/>
        <v>0</v>
      </c>
      <c r="AE980" s="8"/>
      <c r="AF980" s="870" t="str">
        <f t="shared" si="427"/>
        <v xml:space="preserve"> </v>
      </c>
      <c r="AG980" s="32">
        <f t="shared" si="428"/>
        <v>0</v>
      </c>
      <c r="AH980" s="32">
        <f t="shared" si="429"/>
        <v>0</v>
      </c>
      <c r="AR980" s="32">
        <f t="shared" si="430"/>
        <v>0</v>
      </c>
      <c r="AS980" s="32">
        <f t="shared" si="431"/>
        <v>0</v>
      </c>
      <c r="AT980" s="32">
        <f t="shared" si="432"/>
        <v>0</v>
      </c>
      <c r="AU980" s="32">
        <f t="shared" si="433"/>
        <v>0</v>
      </c>
      <c r="AX980" s="254">
        <f t="shared" si="434"/>
        <v>0</v>
      </c>
      <c r="AY980" s="254">
        <f t="shared" si="435"/>
        <v>0</v>
      </c>
      <c r="AZ980" s="32">
        <f t="shared" si="423"/>
        <v>0</v>
      </c>
      <c r="BB980" s="32">
        <f t="shared" si="440"/>
        <v>0</v>
      </c>
      <c r="BC980" s="341">
        <f t="shared" si="441"/>
        <v>0</v>
      </c>
      <c r="BD980" s="95">
        <f t="shared" si="436"/>
        <v>0</v>
      </c>
      <c r="BE980" s="95">
        <f t="shared" si="442"/>
        <v>0</v>
      </c>
      <c r="BF980" s="718">
        <f t="shared" si="424"/>
        <v>0</v>
      </c>
      <c r="BG980" s="79"/>
      <c r="BH980" s="9"/>
      <c r="BJ980" s="32">
        <f t="shared" si="443"/>
        <v>0</v>
      </c>
      <c r="BK980" s="32">
        <f t="shared" si="444"/>
        <v>1</v>
      </c>
      <c r="BL980" s="32">
        <f t="shared" si="445"/>
        <v>0</v>
      </c>
      <c r="BM980" s="32">
        <f t="shared" si="446"/>
        <v>0</v>
      </c>
      <c r="BN980" s="32">
        <f t="shared" si="447"/>
        <v>1</v>
      </c>
    </row>
    <row r="981" spans="1:66" x14ac:dyDescent="0.2">
      <c r="A981" s="323"/>
      <c r="B981" s="530"/>
      <c r="C981" s="247"/>
      <c r="D981" s="247" t="str">
        <f t="shared" si="437"/>
        <v/>
      </c>
      <c r="E981" s="320" t="str">
        <f t="shared" si="438"/>
        <v>&lt; Error</v>
      </c>
      <c r="F981" s="120">
        <f t="shared" si="420"/>
        <v>0</v>
      </c>
      <c r="G981" s="118">
        <f t="shared" si="421"/>
        <v>969</v>
      </c>
      <c r="H981" s="117"/>
      <c r="I981" s="292"/>
      <c r="J981" s="87"/>
      <c r="K981" s="294"/>
      <c r="L981" s="293"/>
      <c r="M981" s="40"/>
      <c r="N981" s="77"/>
      <c r="O981" s="295"/>
      <c r="P981" s="88"/>
      <c r="Q981" s="88"/>
      <c r="R981" s="104"/>
      <c r="S981" s="730"/>
      <c r="T981" s="88"/>
      <c r="U981" s="88"/>
      <c r="V981" s="88"/>
      <c r="W981" s="89"/>
      <c r="X981" s="87"/>
      <c r="Y981" s="77"/>
      <c r="Z981" s="90"/>
      <c r="AA981" s="96">
        <f t="shared" si="425"/>
        <v>969</v>
      </c>
      <c r="AB981" s="505">
        <f t="shared" si="439"/>
        <v>0</v>
      </c>
      <c r="AC981" s="500">
        <f t="shared" si="426"/>
        <v>0</v>
      </c>
      <c r="AD981" s="159">
        <f t="shared" si="422"/>
        <v>0</v>
      </c>
      <c r="AE981" s="8"/>
      <c r="AF981" s="870" t="str">
        <f t="shared" si="427"/>
        <v xml:space="preserve"> </v>
      </c>
      <c r="AG981" s="32">
        <f t="shared" si="428"/>
        <v>0</v>
      </c>
      <c r="AH981" s="32">
        <f t="shared" si="429"/>
        <v>0</v>
      </c>
      <c r="AR981" s="32">
        <f t="shared" si="430"/>
        <v>0</v>
      </c>
      <c r="AS981" s="32">
        <f t="shared" si="431"/>
        <v>0</v>
      </c>
      <c r="AT981" s="32">
        <f t="shared" si="432"/>
        <v>0</v>
      </c>
      <c r="AU981" s="32">
        <f t="shared" si="433"/>
        <v>0</v>
      </c>
      <c r="AX981" s="254">
        <f t="shared" si="434"/>
        <v>0</v>
      </c>
      <c r="AY981" s="254">
        <f t="shared" si="435"/>
        <v>0</v>
      </c>
      <c r="AZ981" s="32">
        <f t="shared" si="423"/>
        <v>0</v>
      </c>
      <c r="BB981" s="32">
        <f t="shared" si="440"/>
        <v>0</v>
      </c>
      <c r="BC981" s="341">
        <f t="shared" si="441"/>
        <v>0</v>
      </c>
      <c r="BD981" s="95">
        <f t="shared" si="436"/>
        <v>0</v>
      </c>
      <c r="BE981" s="95">
        <f t="shared" si="442"/>
        <v>0</v>
      </c>
      <c r="BF981" s="718">
        <f t="shared" si="424"/>
        <v>0</v>
      </c>
      <c r="BG981" s="79"/>
      <c r="BH981" s="9"/>
      <c r="BJ981" s="32">
        <f t="shared" si="443"/>
        <v>0</v>
      </c>
      <c r="BK981" s="32">
        <f t="shared" si="444"/>
        <v>1</v>
      </c>
      <c r="BL981" s="32">
        <f t="shared" si="445"/>
        <v>0</v>
      </c>
      <c r="BM981" s="32">
        <f t="shared" si="446"/>
        <v>0</v>
      </c>
      <c r="BN981" s="32">
        <f t="shared" si="447"/>
        <v>1</v>
      </c>
    </row>
    <row r="982" spans="1:66" x14ac:dyDescent="0.2">
      <c r="A982" s="323"/>
      <c r="B982" s="530"/>
      <c r="C982" s="247"/>
      <c r="D982" s="247" t="str">
        <f t="shared" si="437"/>
        <v/>
      </c>
      <c r="E982" s="320" t="str">
        <f t="shared" si="438"/>
        <v>&lt; Error</v>
      </c>
      <c r="F982" s="120">
        <f t="shared" si="420"/>
        <v>0</v>
      </c>
      <c r="G982" s="118">
        <f t="shared" si="421"/>
        <v>970</v>
      </c>
      <c r="H982" s="117"/>
      <c r="I982" s="292"/>
      <c r="J982" s="87"/>
      <c r="K982" s="294"/>
      <c r="L982" s="293"/>
      <c r="M982" s="40"/>
      <c r="N982" s="77"/>
      <c r="O982" s="295"/>
      <c r="P982" s="88"/>
      <c r="Q982" s="88"/>
      <c r="R982" s="104"/>
      <c r="S982" s="730"/>
      <c r="T982" s="88"/>
      <c r="U982" s="88"/>
      <c r="V982" s="88"/>
      <c r="W982" s="89"/>
      <c r="X982" s="87"/>
      <c r="Y982" s="77"/>
      <c r="Z982" s="90"/>
      <c r="AA982" s="96">
        <f t="shared" si="425"/>
        <v>970</v>
      </c>
      <c r="AB982" s="505">
        <f t="shared" si="439"/>
        <v>0</v>
      </c>
      <c r="AC982" s="500">
        <f t="shared" si="426"/>
        <v>0</v>
      </c>
      <c r="AD982" s="159">
        <f t="shared" si="422"/>
        <v>0</v>
      </c>
      <c r="AE982" s="8"/>
      <c r="AF982" s="870" t="str">
        <f t="shared" si="427"/>
        <v xml:space="preserve"> </v>
      </c>
      <c r="AG982" s="32">
        <f t="shared" si="428"/>
        <v>0</v>
      </c>
      <c r="AH982" s="32">
        <f t="shared" si="429"/>
        <v>0</v>
      </c>
      <c r="AR982" s="32">
        <f t="shared" si="430"/>
        <v>0</v>
      </c>
      <c r="AS982" s="32">
        <f t="shared" si="431"/>
        <v>0</v>
      </c>
      <c r="AT982" s="32">
        <f t="shared" si="432"/>
        <v>0</v>
      </c>
      <c r="AU982" s="32">
        <f t="shared" si="433"/>
        <v>0</v>
      </c>
      <c r="AX982" s="254">
        <f t="shared" si="434"/>
        <v>0</v>
      </c>
      <c r="AY982" s="254">
        <f t="shared" si="435"/>
        <v>0</v>
      </c>
      <c r="AZ982" s="32">
        <f t="shared" si="423"/>
        <v>0</v>
      </c>
      <c r="BB982" s="32">
        <f t="shared" si="440"/>
        <v>0</v>
      </c>
      <c r="BC982" s="341">
        <f t="shared" si="441"/>
        <v>0</v>
      </c>
      <c r="BD982" s="95">
        <f t="shared" si="436"/>
        <v>0</v>
      </c>
      <c r="BE982" s="95">
        <f t="shared" si="442"/>
        <v>0</v>
      </c>
      <c r="BF982" s="718">
        <f t="shared" si="424"/>
        <v>0</v>
      </c>
      <c r="BG982" s="79"/>
      <c r="BH982" s="9"/>
      <c r="BJ982" s="32">
        <f t="shared" si="443"/>
        <v>0</v>
      </c>
      <c r="BK982" s="32">
        <f t="shared" si="444"/>
        <v>1</v>
      </c>
      <c r="BL982" s="32">
        <f t="shared" si="445"/>
        <v>0</v>
      </c>
      <c r="BM982" s="32">
        <f t="shared" si="446"/>
        <v>0</v>
      </c>
      <c r="BN982" s="32">
        <f t="shared" si="447"/>
        <v>1</v>
      </c>
    </row>
    <row r="983" spans="1:66" x14ac:dyDescent="0.2">
      <c r="A983" s="323"/>
      <c r="B983" s="530"/>
      <c r="C983" s="247"/>
      <c r="D983" s="247" t="str">
        <f t="shared" si="437"/>
        <v/>
      </c>
      <c r="E983" s="320" t="str">
        <f t="shared" si="438"/>
        <v>&lt; Error</v>
      </c>
      <c r="F983" s="120">
        <f t="shared" si="420"/>
        <v>0</v>
      </c>
      <c r="G983" s="118">
        <f t="shared" si="421"/>
        <v>971</v>
      </c>
      <c r="H983" s="117"/>
      <c r="I983" s="292"/>
      <c r="J983" s="87"/>
      <c r="K983" s="294"/>
      <c r="L983" s="293"/>
      <c r="M983" s="40"/>
      <c r="N983" s="77"/>
      <c r="O983" s="295"/>
      <c r="P983" s="88"/>
      <c r="Q983" s="88"/>
      <c r="R983" s="104"/>
      <c r="S983" s="730"/>
      <c r="T983" s="88"/>
      <c r="U983" s="88"/>
      <c r="V983" s="88"/>
      <c r="W983" s="89"/>
      <c r="X983" s="87"/>
      <c r="Y983" s="77"/>
      <c r="Z983" s="90"/>
      <c r="AA983" s="96">
        <f t="shared" si="425"/>
        <v>971</v>
      </c>
      <c r="AB983" s="505">
        <f t="shared" si="439"/>
        <v>0</v>
      </c>
      <c r="AC983" s="500">
        <f t="shared" si="426"/>
        <v>0</v>
      </c>
      <c r="AD983" s="159">
        <f t="shared" si="422"/>
        <v>0</v>
      </c>
      <c r="AE983" s="8"/>
      <c r="AF983" s="870" t="str">
        <f t="shared" si="427"/>
        <v xml:space="preserve"> </v>
      </c>
      <c r="AG983" s="32">
        <f t="shared" si="428"/>
        <v>0</v>
      </c>
      <c r="AH983" s="32">
        <f t="shared" si="429"/>
        <v>0</v>
      </c>
      <c r="AR983" s="32">
        <f t="shared" si="430"/>
        <v>0</v>
      </c>
      <c r="AS983" s="32">
        <f t="shared" si="431"/>
        <v>0</v>
      </c>
      <c r="AT983" s="32">
        <f t="shared" si="432"/>
        <v>0</v>
      </c>
      <c r="AU983" s="32">
        <f t="shared" si="433"/>
        <v>0</v>
      </c>
      <c r="AX983" s="254">
        <f t="shared" si="434"/>
        <v>0</v>
      </c>
      <c r="AY983" s="254">
        <f t="shared" si="435"/>
        <v>0</v>
      </c>
      <c r="AZ983" s="32">
        <f t="shared" si="423"/>
        <v>0</v>
      </c>
      <c r="BB983" s="32">
        <f t="shared" si="440"/>
        <v>0</v>
      </c>
      <c r="BC983" s="341">
        <f t="shared" si="441"/>
        <v>0</v>
      </c>
      <c r="BD983" s="95">
        <f t="shared" si="436"/>
        <v>0</v>
      </c>
      <c r="BE983" s="95">
        <f t="shared" si="442"/>
        <v>0</v>
      </c>
      <c r="BF983" s="718">
        <f t="shared" si="424"/>
        <v>0</v>
      </c>
      <c r="BG983" s="79"/>
      <c r="BH983" s="9"/>
      <c r="BJ983" s="32">
        <f t="shared" si="443"/>
        <v>0</v>
      </c>
      <c r="BK983" s="32">
        <f t="shared" si="444"/>
        <v>1</v>
      </c>
      <c r="BL983" s="32">
        <f t="shared" si="445"/>
        <v>0</v>
      </c>
      <c r="BM983" s="32">
        <f t="shared" si="446"/>
        <v>0</v>
      </c>
      <c r="BN983" s="32">
        <f t="shared" si="447"/>
        <v>1</v>
      </c>
    </row>
    <row r="984" spans="1:66" x14ac:dyDescent="0.2">
      <c r="A984" s="323"/>
      <c r="B984" s="530"/>
      <c r="C984" s="247"/>
      <c r="D984" s="247" t="str">
        <f t="shared" si="437"/>
        <v/>
      </c>
      <c r="E984" s="320" t="str">
        <f t="shared" si="438"/>
        <v>&lt; Error</v>
      </c>
      <c r="F984" s="120">
        <f t="shared" si="420"/>
        <v>0</v>
      </c>
      <c r="G984" s="118">
        <f t="shared" si="421"/>
        <v>972</v>
      </c>
      <c r="H984" s="117"/>
      <c r="I984" s="292"/>
      <c r="J984" s="87"/>
      <c r="K984" s="294"/>
      <c r="L984" s="293"/>
      <c r="M984" s="40"/>
      <c r="N984" s="77"/>
      <c r="O984" s="295"/>
      <c r="P984" s="88"/>
      <c r="Q984" s="88"/>
      <c r="R984" s="104"/>
      <c r="S984" s="730"/>
      <c r="T984" s="88"/>
      <c r="U984" s="88"/>
      <c r="V984" s="88"/>
      <c r="W984" s="89"/>
      <c r="X984" s="87"/>
      <c r="Y984" s="77"/>
      <c r="Z984" s="90"/>
      <c r="AA984" s="96">
        <f t="shared" si="425"/>
        <v>972</v>
      </c>
      <c r="AB984" s="505">
        <f t="shared" si="439"/>
        <v>0</v>
      </c>
      <c r="AC984" s="500">
        <f t="shared" si="426"/>
        <v>0</v>
      </c>
      <c r="AD984" s="159">
        <f t="shared" si="422"/>
        <v>0</v>
      </c>
      <c r="AE984" s="8"/>
      <c r="AF984" s="870" t="str">
        <f t="shared" si="427"/>
        <v xml:space="preserve"> </v>
      </c>
      <c r="AG984" s="32">
        <f t="shared" si="428"/>
        <v>0</v>
      </c>
      <c r="AH984" s="32">
        <f t="shared" si="429"/>
        <v>0</v>
      </c>
      <c r="AR984" s="32">
        <f t="shared" si="430"/>
        <v>0</v>
      </c>
      <c r="AS984" s="32">
        <f t="shared" si="431"/>
        <v>0</v>
      </c>
      <c r="AT984" s="32">
        <f t="shared" si="432"/>
        <v>0</v>
      </c>
      <c r="AU984" s="32">
        <f t="shared" si="433"/>
        <v>0</v>
      </c>
      <c r="AX984" s="254">
        <f t="shared" si="434"/>
        <v>0</v>
      </c>
      <c r="AY984" s="254">
        <f t="shared" si="435"/>
        <v>0</v>
      </c>
      <c r="AZ984" s="32">
        <f t="shared" si="423"/>
        <v>0</v>
      </c>
      <c r="BB984" s="32">
        <f t="shared" si="440"/>
        <v>0</v>
      </c>
      <c r="BC984" s="341">
        <f t="shared" si="441"/>
        <v>0</v>
      </c>
      <c r="BD984" s="95">
        <f t="shared" si="436"/>
        <v>0</v>
      </c>
      <c r="BE984" s="95">
        <f t="shared" si="442"/>
        <v>0</v>
      </c>
      <c r="BF984" s="718">
        <f t="shared" si="424"/>
        <v>0</v>
      </c>
      <c r="BG984" s="79"/>
      <c r="BH984" s="9"/>
      <c r="BJ984" s="32">
        <f t="shared" si="443"/>
        <v>0</v>
      </c>
      <c r="BK984" s="32">
        <f t="shared" si="444"/>
        <v>1</v>
      </c>
      <c r="BL984" s="32">
        <f t="shared" si="445"/>
        <v>0</v>
      </c>
      <c r="BM984" s="32">
        <f t="shared" si="446"/>
        <v>0</v>
      </c>
      <c r="BN984" s="32">
        <f t="shared" si="447"/>
        <v>1</v>
      </c>
    </row>
    <row r="985" spans="1:66" x14ac:dyDescent="0.2">
      <c r="A985" s="323"/>
      <c r="B985" s="530"/>
      <c r="C985" s="247"/>
      <c r="D985" s="247" t="str">
        <f t="shared" si="437"/>
        <v/>
      </c>
      <c r="E985" s="320" t="str">
        <f t="shared" si="438"/>
        <v>&lt; Error</v>
      </c>
      <c r="F985" s="120">
        <f t="shared" si="420"/>
        <v>0</v>
      </c>
      <c r="G985" s="118">
        <f t="shared" si="421"/>
        <v>973</v>
      </c>
      <c r="H985" s="117"/>
      <c r="I985" s="292"/>
      <c r="J985" s="87"/>
      <c r="K985" s="294"/>
      <c r="L985" s="293"/>
      <c r="M985" s="40"/>
      <c r="N985" s="77"/>
      <c r="O985" s="295"/>
      <c r="P985" s="88"/>
      <c r="Q985" s="88"/>
      <c r="R985" s="104"/>
      <c r="S985" s="730"/>
      <c r="T985" s="88"/>
      <c r="U985" s="88"/>
      <c r="V985" s="88"/>
      <c r="W985" s="89"/>
      <c r="X985" s="87"/>
      <c r="Y985" s="77"/>
      <c r="Z985" s="90"/>
      <c r="AA985" s="96">
        <f t="shared" si="425"/>
        <v>973</v>
      </c>
      <c r="AB985" s="505">
        <f t="shared" si="439"/>
        <v>0</v>
      </c>
      <c r="AC985" s="500">
        <f t="shared" si="426"/>
        <v>0</v>
      </c>
      <c r="AD985" s="159">
        <f t="shared" si="422"/>
        <v>0</v>
      </c>
      <c r="AE985" s="8"/>
      <c r="AF985" s="870" t="str">
        <f t="shared" si="427"/>
        <v xml:space="preserve"> </v>
      </c>
      <c r="AG985" s="32">
        <f t="shared" si="428"/>
        <v>0</v>
      </c>
      <c r="AH985" s="32">
        <f t="shared" si="429"/>
        <v>0</v>
      </c>
      <c r="AR985" s="32">
        <f t="shared" si="430"/>
        <v>0</v>
      </c>
      <c r="AS985" s="32">
        <f t="shared" si="431"/>
        <v>0</v>
      </c>
      <c r="AT985" s="32">
        <f t="shared" si="432"/>
        <v>0</v>
      </c>
      <c r="AU985" s="32">
        <f t="shared" si="433"/>
        <v>0</v>
      </c>
      <c r="AX985" s="254">
        <f t="shared" si="434"/>
        <v>0</v>
      </c>
      <c r="AY985" s="254">
        <f t="shared" si="435"/>
        <v>0</v>
      </c>
      <c r="AZ985" s="32">
        <f t="shared" si="423"/>
        <v>0</v>
      </c>
      <c r="BB985" s="32">
        <f t="shared" si="440"/>
        <v>0</v>
      </c>
      <c r="BC985" s="341">
        <f t="shared" si="441"/>
        <v>0</v>
      </c>
      <c r="BD985" s="95">
        <f t="shared" si="436"/>
        <v>0</v>
      </c>
      <c r="BE985" s="95">
        <f t="shared" si="442"/>
        <v>0</v>
      </c>
      <c r="BF985" s="718">
        <f t="shared" si="424"/>
        <v>0</v>
      </c>
      <c r="BG985" s="79"/>
      <c r="BH985" s="9"/>
      <c r="BJ985" s="32">
        <f t="shared" si="443"/>
        <v>0</v>
      </c>
      <c r="BK985" s="32">
        <f t="shared" si="444"/>
        <v>1</v>
      </c>
      <c r="BL985" s="32">
        <f t="shared" si="445"/>
        <v>0</v>
      </c>
      <c r="BM985" s="32">
        <f t="shared" si="446"/>
        <v>0</v>
      </c>
      <c r="BN985" s="32">
        <f t="shared" si="447"/>
        <v>1</v>
      </c>
    </row>
    <row r="986" spans="1:66" x14ac:dyDescent="0.2">
      <c r="A986" s="323"/>
      <c r="B986" s="530"/>
      <c r="C986" s="247"/>
      <c r="D986" s="247" t="str">
        <f t="shared" si="437"/>
        <v/>
      </c>
      <c r="E986" s="320" t="str">
        <f t="shared" si="438"/>
        <v>&lt; Error</v>
      </c>
      <c r="F986" s="120">
        <f t="shared" si="420"/>
        <v>0</v>
      </c>
      <c r="G986" s="118">
        <f t="shared" si="421"/>
        <v>974</v>
      </c>
      <c r="H986" s="117"/>
      <c r="I986" s="292"/>
      <c r="J986" s="87"/>
      <c r="K986" s="294"/>
      <c r="L986" s="293"/>
      <c r="M986" s="40"/>
      <c r="N986" s="77"/>
      <c r="O986" s="295"/>
      <c r="P986" s="88"/>
      <c r="Q986" s="88"/>
      <c r="R986" s="104"/>
      <c r="S986" s="730"/>
      <c r="T986" s="88"/>
      <c r="U986" s="88"/>
      <c r="V986" s="88"/>
      <c r="W986" s="89"/>
      <c r="X986" s="87"/>
      <c r="Y986" s="77"/>
      <c r="Z986" s="90"/>
      <c r="AA986" s="96">
        <f t="shared" si="425"/>
        <v>974</v>
      </c>
      <c r="AB986" s="505">
        <f t="shared" si="439"/>
        <v>0</v>
      </c>
      <c r="AC986" s="500">
        <f t="shared" si="426"/>
        <v>0</v>
      </c>
      <c r="AD986" s="159">
        <f t="shared" si="422"/>
        <v>0</v>
      </c>
      <c r="AE986" s="8"/>
      <c r="AF986" s="870" t="str">
        <f t="shared" si="427"/>
        <v xml:space="preserve"> </v>
      </c>
      <c r="AG986" s="32">
        <f t="shared" si="428"/>
        <v>0</v>
      </c>
      <c r="AH986" s="32">
        <f t="shared" si="429"/>
        <v>0</v>
      </c>
      <c r="AR986" s="32">
        <f t="shared" si="430"/>
        <v>0</v>
      </c>
      <c r="AS986" s="32">
        <f t="shared" si="431"/>
        <v>0</v>
      </c>
      <c r="AT986" s="32">
        <f t="shared" si="432"/>
        <v>0</v>
      </c>
      <c r="AU986" s="32">
        <f t="shared" si="433"/>
        <v>0</v>
      </c>
      <c r="AX986" s="254">
        <f t="shared" si="434"/>
        <v>0</v>
      </c>
      <c r="AY986" s="254">
        <f t="shared" si="435"/>
        <v>0</v>
      </c>
      <c r="AZ986" s="32">
        <f t="shared" si="423"/>
        <v>0</v>
      </c>
      <c r="BB986" s="32">
        <f t="shared" si="440"/>
        <v>0</v>
      </c>
      <c r="BC986" s="341">
        <f t="shared" si="441"/>
        <v>0</v>
      </c>
      <c r="BD986" s="95">
        <f t="shared" si="436"/>
        <v>0</v>
      </c>
      <c r="BE986" s="95">
        <f t="shared" si="442"/>
        <v>0</v>
      </c>
      <c r="BF986" s="718">
        <f t="shared" si="424"/>
        <v>0</v>
      </c>
      <c r="BG986" s="79"/>
      <c r="BH986" s="9"/>
      <c r="BJ986" s="32">
        <f t="shared" si="443"/>
        <v>0</v>
      </c>
      <c r="BK986" s="32">
        <f t="shared" si="444"/>
        <v>1</v>
      </c>
      <c r="BL986" s="32">
        <f t="shared" si="445"/>
        <v>0</v>
      </c>
      <c r="BM986" s="32">
        <f t="shared" si="446"/>
        <v>0</v>
      </c>
      <c r="BN986" s="32">
        <f t="shared" si="447"/>
        <v>1</v>
      </c>
    </row>
    <row r="987" spans="1:66" x14ac:dyDescent="0.2">
      <c r="A987" s="323"/>
      <c r="B987" s="530"/>
      <c r="C987" s="247"/>
      <c r="D987" s="247" t="str">
        <f t="shared" si="437"/>
        <v/>
      </c>
      <c r="E987" s="320" t="str">
        <f t="shared" si="438"/>
        <v>&lt; Error</v>
      </c>
      <c r="F987" s="120">
        <f t="shared" si="420"/>
        <v>0</v>
      </c>
      <c r="G987" s="118">
        <f t="shared" si="421"/>
        <v>975</v>
      </c>
      <c r="H987" s="117"/>
      <c r="I987" s="292"/>
      <c r="J987" s="87"/>
      <c r="K987" s="294"/>
      <c r="L987" s="293"/>
      <c r="M987" s="40"/>
      <c r="N987" s="77"/>
      <c r="O987" s="295"/>
      <c r="P987" s="88"/>
      <c r="Q987" s="88"/>
      <c r="R987" s="104"/>
      <c r="S987" s="730"/>
      <c r="T987" s="88"/>
      <c r="U987" s="88"/>
      <c r="V987" s="88"/>
      <c r="W987" s="89"/>
      <c r="X987" s="87"/>
      <c r="Y987" s="77"/>
      <c r="Z987" s="90"/>
      <c r="AA987" s="96">
        <f t="shared" si="425"/>
        <v>975</v>
      </c>
      <c r="AB987" s="505">
        <f t="shared" si="439"/>
        <v>0</v>
      </c>
      <c r="AC987" s="500">
        <f t="shared" si="426"/>
        <v>0</v>
      </c>
      <c r="AD987" s="159">
        <f t="shared" si="422"/>
        <v>0</v>
      </c>
      <c r="AE987" s="8"/>
      <c r="AF987" s="870" t="str">
        <f t="shared" si="427"/>
        <v xml:space="preserve"> </v>
      </c>
      <c r="AG987" s="32">
        <f t="shared" si="428"/>
        <v>0</v>
      </c>
      <c r="AH987" s="32">
        <f t="shared" si="429"/>
        <v>0</v>
      </c>
      <c r="AR987" s="32">
        <f t="shared" si="430"/>
        <v>0</v>
      </c>
      <c r="AS987" s="32">
        <f t="shared" si="431"/>
        <v>0</v>
      </c>
      <c r="AT987" s="32">
        <f t="shared" si="432"/>
        <v>0</v>
      </c>
      <c r="AU987" s="32">
        <f t="shared" si="433"/>
        <v>0</v>
      </c>
      <c r="AX987" s="254">
        <f t="shared" si="434"/>
        <v>0</v>
      </c>
      <c r="AY987" s="254">
        <f t="shared" si="435"/>
        <v>0</v>
      </c>
      <c r="AZ987" s="32">
        <f t="shared" si="423"/>
        <v>0</v>
      </c>
      <c r="BB987" s="32">
        <f t="shared" si="440"/>
        <v>0</v>
      </c>
      <c r="BC987" s="341">
        <f t="shared" si="441"/>
        <v>0</v>
      </c>
      <c r="BD987" s="95">
        <f t="shared" si="436"/>
        <v>0</v>
      </c>
      <c r="BE987" s="95">
        <f t="shared" si="442"/>
        <v>0</v>
      </c>
      <c r="BF987" s="718">
        <f t="shared" si="424"/>
        <v>0</v>
      </c>
      <c r="BG987" s="79"/>
      <c r="BH987" s="9"/>
      <c r="BJ987" s="32">
        <f t="shared" si="443"/>
        <v>0</v>
      </c>
      <c r="BK987" s="32">
        <f t="shared" si="444"/>
        <v>1</v>
      </c>
      <c r="BL987" s="32">
        <f t="shared" si="445"/>
        <v>0</v>
      </c>
      <c r="BM987" s="32">
        <f t="shared" si="446"/>
        <v>0</v>
      </c>
      <c r="BN987" s="32">
        <f t="shared" si="447"/>
        <v>1</v>
      </c>
    </row>
    <row r="988" spans="1:66" x14ac:dyDescent="0.2">
      <c r="A988" s="323"/>
      <c r="B988" s="530"/>
      <c r="C988" s="247"/>
      <c r="D988" s="247" t="str">
        <f t="shared" si="437"/>
        <v/>
      </c>
      <c r="E988" s="320" t="str">
        <f t="shared" si="438"/>
        <v>&lt; Error</v>
      </c>
      <c r="F988" s="120">
        <f t="shared" si="420"/>
        <v>0</v>
      </c>
      <c r="G988" s="118">
        <f t="shared" si="421"/>
        <v>976</v>
      </c>
      <c r="H988" s="117"/>
      <c r="I988" s="292"/>
      <c r="J988" s="87"/>
      <c r="K988" s="294"/>
      <c r="L988" s="293"/>
      <c r="M988" s="40"/>
      <c r="N988" s="77"/>
      <c r="O988" s="295"/>
      <c r="P988" s="88"/>
      <c r="Q988" s="88"/>
      <c r="R988" s="104"/>
      <c r="S988" s="730"/>
      <c r="T988" s="88"/>
      <c r="U988" s="88"/>
      <c r="V988" s="88"/>
      <c r="W988" s="89"/>
      <c r="X988" s="87"/>
      <c r="Y988" s="77"/>
      <c r="Z988" s="90"/>
      <c r="AA988" s="96">
        <f t="shared" si="425"/>
        <v>976</v>
      </c>
      <c r="AB988" s="505">
        <f t="shared" si="439"/>
        <v>0</v>
      </c>
      <c r="AC988" s="500">
        <f t="shared" si="426"/>
        <v>0</v>
      </c>
      <c r="AD988" s="159">
        <f t="shared" si="422"/>
        <v>0</v>
      </c>
      <c r="AE988" s="8"/>
      <c r="AF988" s="870" t="str">
        <f t="shared" si="427"/>
        <v xml:space="preserve"> </v>
      </c>
      <c r="AG988" s="32">
        <f t="shared" si="428"/>
        <v>0</v>
      </c>
      <c r="AH988" s="32">
        <f t="shared" si="429"/>
        <v>0</v>
      </c>
      <c r="AR988" s="32">
        <f t="shared" si="430"/>
        <v>0</v>
      </c>
      <c r="AS988" s="32">
        <f t="shared" si="431"/>
        <v>0</v>
      </c>
      <c r="AT988" s="32">
        <f t="shared" si="432"/>
        <v>0</v>
      </c>
      <c r="AU988" s="32">
        <f t="shared" si="433"/>
        <v>0</v>
      </c>
      <c r="AX988" s="254">
        <f t="shared" si="434"/>
        <v>0</v>
      </c>
      <c r="AY988" s="254">
        <f t="shared" si="435"/>
        <v>0</v>
      </c>
      <c r="AZ988" s="32">
        <f t="shared" si="423"/>
        <v>0</v>
      </c>
      <c r="BB988" s="32">
        <f t="shared" si="440"/>
        <v>0</v>
      </c>
      <c r="BC988" s="341">
        <f t="shared" si="441"/>
        <v>0</v>
      </c>
      <c r="BD988" s="95">
        <f t="shared" si="436"/>
        <v>0</v>
      </c>
      <c r="BE988" s="95">
        <f t="shared" si="442"/>
        <v>0</v>
      </c>
      <c r="BF988" s="718">
        <f t="shared" si="424"/>
        <v>0</v>
      </c>
      <c r="BG988" s="79"/>
      <c r="BH988" s="9"/>
      <c r="BJ988" s="32">
        <f t="shared" si="443"/>
        <v>0</v>
      </c>
      <c r="BK988" s="32">
        <f t="shared" si="444"/>
        <v>1</v>
      </c>
      <c r="BL988" s="32">
        <f t="shared" si="445"/>
        <v>0</v>
      </c>
      <c r="BM988" s="32">
        <f t="shared" si="446"/>
        <v>0</v>
      </c>
      <c r="BN988" s="32">
        <f t="shared" si="447"/>
        <v>1</v>
      </c>
    </row>
    <row r="989" spans="1:66" x14ac:dyDescent="0.2">
      <c r="A989" s="323"/>
      <c r="B989" s="530"/>
      <c r="C989" s="247"/>
      <c r="D989" s="247" t="str">
        <f t="shared" si="437"/>
        <v/>
      </c>
      <c r="E989" s="320" t="str">
        <f t="shared" si="438"/>
        <v>&lt; Error</v>
      </c>
      <c r="F989" s="120">
        <f t="shared" si="420"/>
        <v>0</v>
      </c>
      <c r="G989" s="118">
        <f t="shared" si="421"/>
        <v>977</v>
      </c>
      <c r="H989" s="117"/>
      <c r="I989" s="292"/>
      <c r="J989" s="87"/>
      <c r="K989" s="294"/>
      <c r="L989" s="293"/>
      <c r="M989" s="40"/>
      <c r="N989" s="77"/>
      <c r="O989" s="295"/>
      <c r="P989" s="88"/>
      <c r="Q989" s="88"/>
      <c r="R989" s="104"/>
      <c r="S989" s="730"/>
      <c r="T989" s="88"/>
      <c r="U989" s="88"/>
      <c r="V989" s="88"/>
      <c r="W989" s="89"/>
      <c r="X989" s="87"/>
      <c r="Y989" s="77"/>
      <c r="Z989" s="90"/>
      <c r="AA989" s="96">
        <f t="shared" si="425"/>
        <v>977</v>
      </c>
      <c r="AB989" s="505">
        <f t="shared" si="439"/>
        <v>0</v>
      </c>
      <c r="AC989" s="500">
        <f t="shared" si="426"/>
        <v>0</v>
      </c>
      <c r="AD989" s="159">
        <f t="shared" si="422"/>
        <v>0</v>
      </c>
      <c r="AE989" s="8"/>
      <c r="AF989" s="870" t="str">
        <f t="shared" si="427"/>
        <v xml:space="preserve"> </v>
      </c>
      <c r="AG989" s="32">
        <f t="shared" si="428"/>
        <v>0</v>
      </c>
      <c r="AH989" s="32">
        <f t="shared" si="429"/>
        <v>0</v>
      </c>
      <c r="AR989" s="32">
        <f t="shared" si="430"/>
        <v>0</v>
      </c>
      <c r="AS989" s="32">
        <f t="shared" si="431"/>
        <v>0</v>
      </c>
      <c r="AT989" s="32">
        <f t="shared" si="432"/>
        <v>0</v>
      </c>
      <c r="AU989" s="32">
        <f t="shared" si="433"/>
        <v>0</v>
      </c>
      <c r="AX989" s="254">
        <f t="shared" si="434"/>
        <v>0</v>
      </c>
      <c r="AY989" s="254">
        <f t="shared" si="435"/>
        <v>0</v>
      </c>
      <c r="AZ989" s="32">
        <f t="shared" si="423"/>
        <v>0</v>
      </c>
      <c r="BB989" s="32">
        <f t="shared" si="440"/>
        <v>0</v>
      </c>
      <c r="BC989" s="341">
        <f t="shared" si="441"/>
        <v>0</v>
      </c>
      <c r="BD989" s="95">
        <f t="shared" si="436"/>
        <v>0</v>
      </c>
      <c r="BE989" s="95">
        <f t="shared" si="442"/>
        <v>0</v>
      </c>
      <c r="BF989" s="718">
        <f t="shared" si="424"/>
        <v>0</v>
      </c>
      <c r="BG989" s="79"/>
      <c r="BH989" s="9"/>
      <c r="BJ989" s="32">
        <f t="shared" si="443"/>
        <v>0</v>
      </c>
      <c r="BK989" s="32">
        <f t="shared" si="444"/>
        <v>1</v>
      </c>
      <c r="BL989" s="32">
        <f t="shared" si="445"/>
        <v>0</v>
      </c>
      <c r="BM989" s="32">
        <f t="shared" si="446"/>
        <v>0</v>
      </c>
      <c r="BN989" s="32">
        <f t="shared" si="447"/>
        <v>1</v>
      </c>
    </row>
    <row r="990" spans="1:66" x14ac:dyDescent="0.2">
      <c r="A990" s="323"/>
      <c r="B990" s="530"/>
      <c r="C990" s="247"/>
      <c r="D990" s="247" t="str">
        <f t="shared" si="437"/>
        <v/>
      </c>
      <c r="E990" s="320" t="str">
        <f t="shared" si="438"/>
        <v>&lt; Error</v>
      </c>
      <c r="F990" s="120">
        <f t="shared" si="420"/>
        <v>0</v>
      </c>
      <c r="G990" s="118">
        <f t="shared" si="421"/>
        <v>978</v>
      </c>
      <c r="H990" s="117"/>
      <c r="I990" s="292"/>
      <c r="J990" s="87"/>
      <c r="K990" s="294"/>
      <c r="L990" s="293"/>
      <c r="M990" s="40"/>
      <c r="N990" s="77"/>
      <c r="O990" s="295"/>
      <c r="P990" s="88"/>
      <c r="Q990" s="88"/>
      <c r="R990" s="104"/>
      <c r="S990" s="730"/>
      <c r="T990" s="88"/>
      <c r="U990" s="88"/>
      <c r="V990" s="88"/>
      <c r="W990" s="89"/>
      <c r="X990" s="87"/>
      <c r="Y990" s="77"/>
      <c r="Z990" s="90"/>
      <c r="AA990" s="96">
        <f t="shared" si="425"/>
        <v>978</v>
      </c>
      <c r="AB990" s="505">
        <f t="shared" si="439"/>
        <v>0</v>
      </c>
      <c r="AC990" s="500">
        <f t="shared" si="426"/>
        <v>0</v>
      </c>
      <c r="AD990" s="159">
        <f t="shared" si="422"/>
        <v>0</v>
      </c>
      <c r="AE990" s="8"/>
      <c r="AF990" s="870" t="str">
        <f t="shared" si="427"/>
        <v xml:space="preserve"> </v>
      </c>
      <c r="AG990" s="32">
        <f t="shared" si="428"/>
        <v>0</v>
      </c>
      <c r="AH990" s="32">
        <f t="shared" si="429"/>
        <v>0</v>
      </c>
      <c r="AR990" s="32">
        <f t="shared" si="430"/>
        <v>0</v>
      </c>
      <c r="AS990" s="32">
        <f t="shared" si="431"/>
        <v>0</v>
      </c>
      <c r="AT990" s="32">
        <f t="shared" si="432"/>
        <v>0</v>
      </c>
      <c r="AU990" s="32">
        <f t="shared" si="433"/>
        <v>0</v>
      </c>
      <c r="AX990" s="254">
        <f t="shared" si="434"/>
        <v>0</v>
      </c>
      <c r="AY990" s="254">
        <f t="shared" si="435"/>
        <v>0</v>
      </c>
      <c r="AZ990" s="32">
        <f t="shared" si="423"/>
        <v>0</v>
      </c>
      <c r="BB990" s="32">
        <f t="shared" si="440"/>
        <v>0</v>
      </c>
      <c r="BC990" s="341">
        <f t="shared" si="441"/>
        <v>0</v>
      </c>
      <c r="BD990" s="95">
        <f t="shared" si="436"/>
        <v>0</v>
      </c>
      <c r="BE990" s="95">
        <f t="shared" si="442"/>
        <v>0</v>
      </c>
      <c r="BF990" s="718">
        <f t="shared" si="424"/>
        <v>0</v>
      </c>
      <c r="BG990" s="79"/>
      <c r="BH990" s="9"/>
      <c r="BJ990" s="32">
        <f t="shared" si="443"/>
        <v>0</v>
      </c>
      <c r="BK990" s="32">
        <f t="shared" si="444"/>
        <v>1</v>
      </c>
      <c r="BL990" s="32">
        <f t="shared" si="445"/>
        <v>0</v>
      </c>
      <c r="BM990" s="32">
        <f t="shared" si="446"/>
        <v>0</v>
      </c>
      <c r="BN990" s="32">
        <f t="shared" si="447"/>
        <v>1</v>
      </c>
    </row>
    <row r="991" spans="1:66" x14ac:dyDescent="0.2">
      <c r="A991" s="323"/>
      <c r="B991" s="530"/>
      <c r="C991" s="247"/>
      <c r="D991" s="247" t="str">
        <f t="shared" si="437"/>
        <v/>
      </c>
      <c r="E991" s="320" t="str">
        <f t="shared" si="438"/>
        <v>&lt; Error</v>
      </c>
      <c r="F991" s="120">
        <f t="shared" si="420"/>
        <v>0</v>
      </c>
      <c r="G991" s="118">
        <f t="shared" si="421"/>
        <v>979</v>
      </c>
      <c r="H991" s="117"/>
      <c r="I991" s="292"/>
      <c r="J991" s="87"/>
      <c r="K991" s="294"/>
      <c r="L991" s="293"/>
      <c r="M991" s="40"/>
      <c r="N991" s="77"/>
      <c r="O991" s="295"/>
      <c r="P991" s="88"/>
      <c r="Q991" s="88"/>
      <c r="R991" s="104"/>
      <c r="S991" s="730"/>
      <c r="T991" s="88"/>
      <c r="U991" s="88"/>
      <c r="V991" s="88"/>
      <c r="W991" s="89"/>
      <c r="X991" s="87"/>
      <c r="Y991" s="77"/>
      <c r="Z991" s="90"/>
      <c r="AA991" s="96">
        <f t="shared" si="425"/>
        <v>979</v>
      </c>
      <c r="AB991" s="505">
        <f t="shared" si="439"/>
        <v>0</v>
      </c>
      <c r="AC991" s="500">
        <f t="shared" si="426"/>
        <v>0</v>
      </c>
      <c r="AD991" s="159">
        <f t="shared" si="422"/>
        <v>0</v>
      </c>
      <c r="AE991" s="8"/>
      <c r="AF991" s="870" t="str">
        <f t="shared" si="427"/>
        <v xml:space="preserve"> </v>
      </c>
      <c r="AG991" s="32">
        <f t="shared" si="428"/>
        <v>0</v>
      </c>
      <c r="AH991" s="32">
        <f t="shared" si="429"/>
        <v>0</v>
      </c>
      <c r="AR991" s="32">
        <f t="shared" si="430"/>
        <v>0</v>
      </c>
      <c r="AS991" s="32">
        <f t="shared" si="431"/>
        <v>0</v>
      </c>
      <c r="AT991" s="32">
        <f t="shared" si="432"/>
        <v>0</v>
      </c>
      <c r="AU991" s="32">
        <f t="shared" si="433"/>
        <v>0</v>
      </c>
      <c r="AX991" s="254">
        <f t="shared" si="434"/>
        <v>0</v>
      </c>
      <c r="AY991" s="254">
        <f t="shared" si="435"/>
        <v>0</v>
      </c>
      <c r="AZ991" s="32">
        <f t="shared" si="423"/>
        <v>0</v>
      </c>
      <c r="BB991" s="32">
        <f t="shared" si="440"/>
        <v>0</v>
      </c>
      <c r="BC991" s="341">
        <f t="shared" si="441"/>
        <v>0</v>
      </c>
      <c r="BD991" s="95">
        <f t="shared" si="436"/>
        <v>0</v>
      </c>
      <c r="BE991" s="95">
        <f t="shared" si="442"/>
        <v>0</v>
      </c>
      <c r="BF991" s="718">
        <f t="shared" si="424"/>
        <v>0</v>
      </c>
      <c r="BG991" s="79"/>
      <c r="BH991" s="9"/>
      <c r="BJ991" s="32">
        <f t="shared" si="443"/>
        <v>0</v>
      </c>
      <c r="BK991" s="32">
        <f t="shared" si="444"/>
        <v>1</v>
      </c>
      <c r="BL991" s="32">
        <f t="shared" si="445"/>
        <v>0</v>
      </c>
      <c r="BM991" s="32">
        <f t="shared" si="446"/>
        <v>0</v>
      </c>
      <c r="BN991" s="32">
        <f t="shared" si="447"/>
        <v>1</v>
      </c>
    </row>
    <row r="992" spans="1:66" x14ac:dyDescent="0.2">
      <c r="A992" s="323"/>
      <c r="B992" s="530"/>
      <c r="C992" s="247"/>
      <c r="D992" s="247" t="str">
        <f t="shared" si="437"/>
        <v/>
      </c>
      <c r="E992" s="320" t="str">
        <f t="shared" si="438"/>
        <v>&lt; Error</v>
      </c>
      <c r="F992" s="120">
        <f t="shared" si="420"/>
        <v>0</v>
      </c>
      <c r="G992" s="118">
        <f t="shared" si="421"/>
        <v>980</v>
      </c>
      <c r="H992" s="117"/>
      <c r="I992" s="292"/>
      <c r="J992" s="87"/>
      <c r="K992" s="294"/>
      <c r="L992" s="293"/>
      <c r="M992" s="40"/>
      <c r="N992" s="77"/>
      <c r="O992" s="295"/>
      <c r="P992" s="88"/>
      <c r="Q992" s="88"/>
      <c r="R992" s="104"/>
      <c r="S992" s="730"/>
      <c r="T992" s="88"/>
      <c r="U992" s="88"/>
      <c r="V992" s="88"/>
      <c r="W992" s="89"/>
      <c r="X992" s="87"/>
      <c r="Y992" s="77"/>
      <c r="Z992" s="90"/>
      <c r="AA992" s="96">
        <f t="shared" si="425"/>
        <v>980</v>
      </c>
      <c r="AB992" s="505">
        <f t="shared" si="439"/>
        <v>0</v>
      </c>
      <c r="AC992" s="500">
        <f t="shared" si="426"/>
        <v>0</v>
      </c>
      <c r="AD992" s="159">
        <f t="shared" si="422"/>
        <v>0</v>
      </c>
      <c r="AE992" s="8"/>
      <c r="AF992" s="870" t="str">
        <f t="shared" si="427"/>
        <v xml:space="preserve"> </v>
      </c>
      <c r="AG992" s="32">
        <f t="shared" si="428"/>
        <v>0</v>
      </c>
      <c r="AH992" s="32">
        <f t="shared" si="429"/>
        <v>0</v>
      </c>
      <c r="AR992" s="32">
        <f t="shared" si="430"/>
        <v>0</v>
      </c>
      <c r="AS992" s="32">
        <f t="shared" si="431"/>
        <v>0</v>
      </c>
      <c r="AT992" s="32">
        <f t="shared" si="432"/>
        <v>0</v>
      </c>
      <c r="AU992" s="32">
        <f t="shared" si="433"/>
        <v>0</v>
      </c>
      <c r="AX992" s="254">
        <f t="shared" si="434"/>
        <v>0</v>
      </c>
      <c r="AY992" s="254">
        <f t="shared" si="435"/>
        <v>0</v>
      </c>
      <c r="AZ992" s="32">
        <f t="shared" si="423"/>
        <v>0</v>
      </c>
      <c r="BB992" s="32">
        <f t="shared" si="440"/>
        <v>0</v>
      </c>
      <c r="BC992" s="341">
        <f t="shared" si="441"/>
        <v>0</v>
      </c>
      <c r="BD992" s="95">
        <f t="shared" si="436"/>
        <v>0</v>
      </c>
      <c r="BE992" s="95">
        <f t="shared" si="442"/>
        <v>0</v>
      </c>
      <c r="BF992" s="718">
        <f t="shared" si="424"/>
        <v>0</v>
      </c>
      <c r="BG992" s="79"/>
      <c r="BH992" s="9"/>
      <c r="BJ992" s="32">
        <f t="shared" si="443"/>
        <v>0</v>
      </c>
      <c r="BK992" s="32">
        <f t="shared" si="444"/>
        <v>1</v>
      </c>
      <c r="BL992" s="32">
        <f t="shared" si="445"/>
        <v>0</v>
      </c>
      <c r="BM992" s="32">
        <f t="shared" si="446"/>
        <v>0</v>
      </c>
      <c r="BN992" s="32">
        <f t="shared" si="447"/>
        <v>1</v>
      </c>
    </row>
    <row r="993" spans="1:66" x14ac:dyDescent="0.2">
      <c r="A993" s="323"/>
      <c r="B993" s="530"/>
      <c r="C993" s="247"/>
      <c r="D993" s="247" t="str">
        <f t="shared" si="437"/>
        <v/>
      </c>
      <c r="E993" s="320" t="str">
        <f t="shared" si="438"/>
        <v>&lt; Error</v>
      </c>
      <c r="F993" s="120">
        <f t="shared" si="420"/>
        <v>0</v>
      </c>
      <c r="G993" s="118">
        <f t="shared" si="421"/>
        <v>981</v>
      </c>
      <c r="H993" s="117"/>
      <c r="I993" s="292"/>
      <c r="J993" s="87"/>
      <c r="K993" s="294"/>
      <c r="L993" s="293"/>
      <c r="M993" s="40"/>
      <c r="N993" s="77"/>
      <c r="O993" s="295"/>
      <c r="P993" s="88"/>
      <c r="Q993" s="88"/>
      <c r="R993" s="104"/>
      <c r="S993" s="730"/>
      <c r="T993" s="88"/>
      <c r="U993" s="88"/>
      <c r="V993" s="88"/>
      <c r="W993" s="89"/>
      <c r="X993" s="87"/>
      <c r="Y993" s="77"/>
      <c r="Z993" s="90"/>
      <c r="AA993" s="96">
        <f t="shared" si="425"/>
        <v>981</v>
      </c>
      <c r="AB993" s="505">
        <f t="shared" si="439"/>
        <v>0</v>
      </c>
      <c r="AC993" s="500">
        <f t="shared" si="426"/>
        <v>0</v>
      </c>
      <c r="AD993" s="159">
        <f t="shared" si="422"/>
        <v>0</v>
      </c>
      <c r="AE993" s="8"/>
      <c r="AF993" s="870" t="str">
        <f t="shared" si="427"/>
        <v xml:space="preserve"> </v>
      </c>
      <c r="AG993" s="32">
        <f t="shared" si="428"/>
        <v>0</v>
      </c>
      <c r="AH993" s="32">
        <f t="shared" si="429"/>
        <v>0</v>
      </c>
      <c r="AR993" s="32">
        <f t="shared" si="430"/>
        <v>0</v>
      </c>
      <c r="AS993" s="32">
        <f t="shared" si="431"/>
        <v>0</v>
      </c>
      <c r="AT993" s="32">
        <f t="shared" si="432"/>
        <v>0</v>
      </c>
      <c r="AU993" s="32">
        <f t="shared" si="433"/>
        <v>0</v>
      </c>
      <c r="AX993" s="254">
        <f t="shared" si="434"/>
        <v>0</v>
      </c>
      <c r="AY993" s="254">
        <f t="shared" si="435"/>
        <v>0</v>
      </c>
      <c r="AZ993" s="32">
        <f t="shared" si="423"/>
        <v>0</v>
      </c>
      <c r="BB993" s="32">
        <f t="shared" si="440"/>
        <v>0</v>
      </c>
      <c r="BC993" s="341">
        <f t="shared" si="441"/>
        <v>0</v>
      </c>
      <c r="BD993" s="95">
        <f t="shared" si="436"/>
        <v>0</v>
      </c>
      <c r="BE993" s="95">
        <f t="shared" si="442"/>
        <v>0</v>
      </c>
      <c r="BF993" s="718">
        <f t="shared" si="424"/>
        <v>0</v>
      </c>
      <c r="BG993" s="79"/>
      <c r="BH993" s="9"/>
      <c r="BJ993" s="32">
        <f t="shared" si="443"/>
        <v>0</v>
      </c>
      <c r="BK993" s="32">
        <f t="shared" si="444"/>
        <v>1</v>
      </c>
      <c r="BL993" s="32">
        <f t="shared" si="445"/>
        <v>0</v>
      </c>
      <c r="BM993" s="32">
        <f t="shared" si="446"/>
        <v>0</v>
      </c>
      <c r="BN993" s="32">
        <f t="shared" si="447"/>
        <v>1</v>
      </c>
    </row>
    <row r="994" spans="1:66" x14ac:dyDescent="0.2">
      <c r="A994" s="323"/>
      <c r="B994" s="530"/>
      <c r="C994" s="247"/>
      <c r="D994" s="247" t="str">
        <f t="shared" si="437"/>
        <v/>
      </c>
      <c r="E994" s="320" t="str">
        <f t="shared" si="438"/>
        <v>&lt; Error</v>
      </c>
      <c r="F994" s="120">
        <f t="shared" si="420"/>
        <v>0</v>
      </c>
      <c r="G994" s="118">
        <f t="shared" si="421"/>
        <v>982</v>
      </c>
      <c r="H994" s="117"/>
      <c r="I994" s="292"/>
      <c r="J994" s="87"/>
      <c r="K994" s="294"/>
      <c r="L994" s="293"/>
      <c r="M994" s="40"/>
      <c r="N994" s="77"/>
      <c r="O994" s="295"/>
      <c r="P994" s="88"/>
      <c r="Q994" s="88"/>
      <c r="R994" s="104"/>
      <c r="S994" s="730"/>
      <c r="T994" s="88"/>
      <c r="U994" s="88"/>
      <c r="V994" s="88"/>
      <c r="W994" s="89"/>
      <c r="X994" s="87"/>
      <c r="Y994" s="77"/>
      <c r="Z994" s="90"/>
      <c r="AA994" s="96">
        <f t="shared" si="425"/>
        <v>982</v>
      </c>
      <c r="AB994" s="505">
        <f t="shared" si="439"/>
        <v>0</v>
      </c>
      <c r="AC994" s="500">
        <f t="shared" si="426"/>
        <v>0</v>
      </c>
      <c r="AD994" s="159">
        <f t="shared" si="422"/>
        <v>0</v>
      </c>
      <c r="AE994" s="8"/>
      <c r="AF994" s="870" t="str">
        <f t="shared" si="427"/>
        <v xml:space="preserve"> </v>
      </c>
      <c r="AG994" s="32">
        <f t="shared" si="428"/>
        <v>0</v>
      </c>
      <c r="AH994" s="32">
        <f t="shared" si="429"/>
        <v>0</v>
      </c>
      <c r="AR994" s="32">
        <f t="shared" si="430"/>
        <v>0</v>
      </c>
      <c r="AS994" s="32">
        <f t="shared" si="431"/>
        <v>0</v>
      </c>
      <c r="AT994" s="32">
        <f t="shared" si="432"/>
        <v>0</v>
      </c>
      <c r="AU994" s="32">
        <f t="shared" si="433"/>
        <v>0</v>
      </c>
      <c r="AX994" s="254">
        <f t="shared" si="434"/>
        <v>0</v>
      </c>
      <c r="AY994" s="254">
        <f t="shared" si="435"/>
        <v>0</v>
      </c>
      <c r="AZ994" s="32">
        <f t="shared" si="423"/>
        <v>0</v>
      </c>
      <c r="BB994" s="32">
        <f t="shared" si="440"/>
        <v>0</v>
      </c>
      <c r="BC994" s="341">
        <f t="shared" si="441"/>
        <v>0</v>
      </c>
      <c r="BD994" s="95">
        <f t="shared" si="436"/>
        <v>0</v>
      </c>
      <c r="BE994" s="95">
        <f t="shared" si="442"/>
        <v>0</v>
      </c>
      <c r="BF994" s="718">
        <f t="shared" si="424"/>
        <v>0</v>
      </c>
      <c r="BG994" s="79"/>
      <c r="BH994" s="9"/>
      <c r="BJ994" s="32">
        <f t="shared" si="443"/>
        <v>0</v>
      </c>
      <c r="BK994" s="32">
        <f t="shared" si="444"/>
        <v>1</v>
      </c>
      <c r="BL994" s="32">
        <f t="shared" si="445"/>
        <v>0</v>
      </c>
      <c r="BM994" s="32">
        <f t="shared" si="446"/>
        <v>0</v>
      </c>
      <c r="BN994" s="32">
        <f t="shared" si="447"/>
        <v>1</v>
      </c>
    </row>
    <row r="995" spans="1:66" x14ac:dyDescent="0.2">
      <c r="A995" s="323"/>
      <c r="B995" s="530"/>
      <c r="C995" s="247"/>
      <c r="D995" s="247" t="str">
        <f t="shared" si="437"/>
        <v/>
      </c>
      <c r="E995" s="320" t="str">
        <f t="shared" si="438"/>
        <v>&lt; Error</v>
      </c>
      <c r="F995" s="120">
        <f t="shared" si="420"/>
        <v>0</v>
      </c>
      <c r="G995" s="118">
        <f t="shared" si="421"/>
        <v>983</v>
      </c>
      <c r="H995" s="117"/>
      <c r="I995" s="292"/>
      <c r="J995" s="87"/>
      <c r="K995" s="294"/>
      <c r="L995" s="293"/>
      <c r="M995" s="40"/>
      <c r="N995" s="77"/>
      <c r="O995" s="295"/>
      <c r="P995" s="88"/>
      <c r="Q995" s="88"/>
      <c r="R995" s="104"/>
      <c r="S995" s="730"/>
      <c r="T995" s="88"/>
      <c r="U995" s="88"/>
      <c r="V995" s="88"/>
      <c r="W995" s="89"/>
      <c r="X995" s="87"/>
      <c r="Y995" s="77"/>
      <c r="Z995" s="90"/>
      <c r="AA995" s="96">
        <f t="shared" si="425"/>
        <v>983</v>
      </c>
      <c r="AB995" s="505">
        <f t="shared" si="439"/>
        <v>0</v>
      </c>
      <c r="AC995" s="500">
        <f t="shared" si="426"/>
        <v>0</v>
      </c>
      <c r="AD995" s="159">
        <f t="shared" si="422"/>
        <v>0</v>
      </c>
      <c r="AE995" s="8"/>
      <c r="AF995" s="870" t="str">
        <f t="shared" si="427"/>
        <v xml:space="preserve"> </v>
      </c>
      <c r="AG995" s="32">
        <f t="shared" si="428"/>
        <v>0</v>
      </c>
      <c r="AH995" s="32">
        <f t="shared" si="429"/>
        <v>0</v>
      </c>
      <c r="AR995" s="32">
        <f t="shared" si="430"/>
        <v>0</v>
      </c>
      <c r="AS995" s="32">
        <f t="shared" si="431"/>
        <v>0</v>
      </c>
      <c r="AT995" s="32">
        <f t="shared" si="432"/>
        <v>0</v>
      </c>
      <c r="AU995" s="32">
        <f t="shared" si="433"/>
        <v>0</v>
      </c>
      <c r="AX995" s="254">
        <f t="shared" si="434"/>
        <v>0</v>
      </c>
      <c r="AY995" s="254">
        <f t="shared" si="435"/>
        <v>0</v>
      </c>
      <c r="AZ995" s="32">
        <f t="shared" si="423"/>
        <v>0</v>
      </c>
      <c r="BB995" s="32">
        <f t="shared" si="440"/>
        <v>0</v>
      </c>
      <c r="BC995" s="341">
        <f t="shared" si="441"/>
        <v>0</v>
      </c>
      <c r="BD995" s="95">
        <f t="shared" si="436"/>
        <v>0</v>
      </c>
      <c r="BE995" s="95">
        <f t="shared" si="442"/>
        <v>0</v>
      </c>
      <c r="BF995" s="718">
        <f t="shared" si="424"/>
        <v>0</v>
      </c>
      <c r="BG995" s="79"/>
      <c r="BH995" s="9"/>
      <c r="BJ995" s="32">
        <f t="shared" si="443"/>
        <v>0</v>
      </c>
      <c r="BK995" s="32">
        <f t="shared" si="444"/>
        <v>1</v>
      </c>
      <c r="BL995" s="32">
        <f t="shared" si="445"/>
        <v>0</v>
      </c>
      <c r="BM995" s="32">
        <f t="shared" si="446"/>
        <v>0</v>
      </c>
      <c r="BN995" s="32">
        <f t="shared" si="447"/>
        <v>1</v>
      </c>
    </row>
    <row r="996" spans="1:66" x14ac:dyDescent="0.2">
      <c r="A996" s="323"/>
      <c r="B996" s="530"/>
      <c r="C996" s="247"/>
      <c r="D996" s="247" t="str">
        <f t="shared" si="437"/>
        <v/>
      </c>
      <c r="E996" s="320" t="str">
        <f t="shared" si="438"/>
        <v>&lt; Error</v>
      </c>
      <c r="F996" s="120">
        <f t="shared" si="420"/>
        <v>0</v>
      </c>
      <c r="G996" s="118">
        <f t="shared" si="421"/>
        <v>984</v>
      </c>
      <c r="H996" s="117"/>
      <c r="I996" s="292"/>
      <c r="J996" s="87"/>
      <c r="K996" s="294"/>
      <c r="L996" s="293"/>
      <c r="M996" s="40"/>
      <c r="N996" s="77"/>
      <c r="O996" s="295"/>
      <c r="P996" s="88"/>
      <c r="Q996" s="88"/>
      <c r="R996" s="104"/>
      <c r="S996" s="730"/>
      <c r="T996" s="88"/>
      <c r="U996" s="88"/>
      <c r="V996" s="88"/>
      <c r="W996" s="89"/>
      <c r="X996" s="87"/>
      <c r="Y996" s="77"/>
      <c r="Z996" s="90"/>
      <c r="AA996" s="96">
        <f t="shared" si="425"/>
        <v>984</v>
      </c>
      <c r="AB996" s="505">
        <f t="shared" si="439"/>
        <v>0</v>
      </c>
      <c r="AC996" s="500">
        <f t="shared" si="426"/>
        <v>0</v>
      </c>
      <c r="AD996" s="159">
        <f t="shared" si="422"/>
        <v>0</v>
      </c>
      <c r="AE996" s="8"/>
      <c r="AF996" s="870" t="str">
        <f t="shared" si="427"/>
        <v xml:space="preserve"> </v>
      </c>
      <c r="AG996" s="32">
        <f t="shared" si="428"/>
        <v>0</v>
      </c>
      <c r="AH996" s="32">
        <f t="shared" si="429"/>
        <v>0</v>
      </c>
      <c r="AR996" s="32">
        <f t="shared" si="430"/>
        <v>0</v>
      </c>
      <c r="AS996" s="32">
        <f t="shared" si="431"/>
        <v>0</v>
      </c>
      <c r="AT996" s="32">
        <f t="shared" si="432"/>
        <v>0</v>
      </c>
      <c r="AU996" s="32">
        <f t="shared" si="433"/>
        <v>0</v>
      </c>
      <c r="AX996" s="254">
        <f t="shared" si="434"/>
        <v>0</v>
      </c>
      <c r="AY996" s="254">
        <f t="shared" si="435"/>
        <v>0</v>
      </c>
      <c r="AZ996" s="32">
        <f t="shared" si="423"/>
        <v>0</v>
      </c>
      <c r="BB996" s="32">
        <f t="shared" si="440"/>
        <v>0</v>
      </c>
      <c r="BC996" s="341">
        <f t="shared" si="441"/>
        <v>0</v>
      </c>
      <c r="BD996" s="95">
        <f t="shared" si="436"/>
        <v>0</v>
      </c>
      <c r="BE996" s="95">
        <f t="shared" si="442"/>
        <v>0</v>
      </c>
      <c r="BF996" s="718">
        <f t="shared" si="424"/>
        <v>0</v>
      </c>
      <c r="BG996" s="79"/>
      <c r="BH996" s="9"/>
      <c r="BJ996" s="32">
        <f t="shared" si="443"/>
        <v>0</v>
      </c>
      <c r="BK996" s="32">
        <f t="shared" si="444"/>
        <v>1</v>
      </c>
      <c r="BL996" s="32">
        <f t="shared" si="445"/>
        <v>0</v>
      </c>
      <c r="BM996" s="32">
        <f t="shared" si="446"/>
        <v>0</v>
      </c>
      <c r="BN996" s="32">
        <f t="shared" si="447"/>
        <v>1</v>
      </c>
    </row>
    <row r="997" spans="1:66" x14ac:dyDescent="0.2">
      <c r="A997" s="323"/>
      <c r="B997" s="530"/>
      <c r="C997" s="247"/>
      <c r="D997" s="247" t="str">
        <f t="shared" si="437"/>
        <v/>
      </c>
      <c r="E997" s="320" t="str">
        <f t="shared" si="438"/>
        <v>&lt; Error</v>
      </c>
      <c r="F997" s="120">
        <f t="shared" si="420"/>
        <v>0</v>
      </c>
      <c r="G997" s="118">
        <f t="shared" si="421"/>
        <v>985</v>
      </c>
      <c r="H997" s="117"/>
      <c r="I997" s="292"/>
      <c r="J997" s="87"/>
      <c r="K997" s="294"/>
      <c r="L997" s="293"/>
      <c r="M997" s="40"/>
      <c r="N997" s="77"/>
      <c r="O997" s="295"/>
      <c r="P997" s="88"/>
      <c r="Q997" s="88"/>
      <c r="R997" s="104"/>
      <c r="S997" s="730"/>
      <c r="T997" s="88"/>
      <c r="U997" s="88"/>
      <c r="V997" s="88"/>
      <c r="W997" s="89"/>
      <c r="X997" s="87"/>
      <c r="Y997" s="77"/>
      <c r="Z997" s="90"/>
      <c r="AA997" s="96">
        <f t="shared" si="425"/>
        <v>985</v>
      </c>
      <c r="AB997" s="505">
        <f t="shared" si="439"/>
        <v>0</v>
      </c>
      <c r="AC997" s="500">
        <f t="shared" si="426"/>
        <v>0</v>
      </c>
      <c r="AD997" s="159">
        <f t="shared" si="422"/>
        <v>0</v>
      </c>
      <c r="AE997" s="8"/>
      <c r="AF997" s="870" t="str">
        <f t="shared" si="427"/>
        <v xml:space="preserve"> </v>
      </c>
      <c r="AG997" s="32">
        <f t="shared" si="428"/>
        <v>0</v>
      </c>
      <c r="AH997" s="32">
        <f t="shared" si="429"/>
        <v>0</v>
      </c>
      <c r="AR997" s="32">
        <f t="shared" si="430"/>
        <v>0</v>
      </c>
      <c r="AS997" s="32">
        <f t="shared" si="431"/>
        <v>0</v>
      </c>
      <c r="AT997" s="32">
        <f t="shared" si="432"/>
        <v>0</v>
      </c>
      <c r="AU997" s="32">
        <f t="shared" si="433"/>
        <v>0</v>
      </c>
      <c r="AX997" s="254">
        <f t="shared" si="434"/>
        <v>0</v>
      </c>
      <c r="AY997" s="254">
        <f t="shared" si="435"/>
        <v>0</v>
      </c>
      <c r="AZ997" s="32">
        <f t="shared" si="423"/>
        <v>0</v>
      </c>
      <c r="BB997" s="32">
        <f t="shared" si="440"/>
        <v>0</v>
      </c>
      <c r="BC997" s="341">
        <f t="shared" si="441"/>
        <v>0</v>
      </c>
      <c r="BD997" s="95">
        <f t="shared" si="436"/>
        <v>0</v>
      </c>
      <c r="BE997" s="95">
        <f t="shared" si="442"/>
        <v>0</v>
      </c>
      <c r="BF997" s="718">
        <f t="shared" si="424"/>
        <v>0</v>
      </c>
      <c r="BG997" s="79"/>
      <c r="BH997" s="9"/>
      <c r="BJ997" s="32">
        <f t="shared" si="443"/>
        <v>0</v>
      </c>
      <c r="BK997" s="32">
        <f t="shared" si="444"/>
        <v>1</v>
      </c>
      <c r="BL997" s="32">
        <f t="shared" si="445"/>
        <v>0</v>
      </c>
      <c r="BM997" s="32">
        <f t="shared" si="446"/>
        <v>0</v>
      </c>
      <c r="BN997" s="32">
        <f t="shared" si="447"/>
        <v>1</v>
      </c>
    </row>
    <row r="998" spans="1:66" x14ac:dyDescent="0.2">
      <c r="A998" s="323"/>
      <c r="B998" s="530"/>
      <c r="C998" s="247"/>
      <c r="D998" s="247" t="str">
        <f t="shared" si="437"/>
        <v/>
      </c>
      <c r="E998" s="320" t="str">
        <f t="shared" si="438"/>
        <v>&lt; Error</v>
      </c>
      <c r="F998" s="120">
        <f t="shared" si="420"/>
        <v>0</v>
      </c>
      <c r="G998" s="118">
        <f t="shared" si="421"/>
        <v>986</v>
      </c>
      <c r="H998" s="117"/>
      <c r="I998" s="292"/>
      <c r="J998" s="87"/>
      <c r="K998" s="294"/>
      <c r="L998" s="293"/>
      <c r="M998" s="40"/>
      <c r="N998" s="77"/>
      <c r="O998" s="295"/>
      <c r="P998" s="88"/>
      <c r="Q998" s="88"/>
      <c r="R998" s="104"/>
      <c r="S998" s="730"/>
      <c r="T998" s="88"/>
      <c r="U998" s="88"/>
      <c r="V998" s="88"/>
      <c r="W998" s="89"/>
      <c r="X998" s="87"/>
      <c r="Y998" s="77"/>
      <c r="Z998" s="90"/>
      <c r="AA998" s="96">
        <f t="shared" si="425"/>
        <v>986</v>
      </c>
      <c r="AB998" s="505">
        <f t="shared" si="439"/>
        <v>0</v>
      </c>
      <c r="AC998" s="500">
        <f t="shared" si="426"/>
        <v>0</v>
      </c>
      <c r="AD998" s="159">
        <f t="shared" si="422"/>
        <v>0</v>
      </c>
      <c r="AE998" s="8"/>
      <c r="AF998" s="870" t="str">
        <f t="shared" si="427"/>
        <v xml:space="preserve"> </v>
      </c>
      <c r="AG998" s="32">
        <f t="shared" si="428"/>
        <v>0</v>
      </c>
      <c r="AH998" s="32">
        <f t="shared" si="429"/>
        <v>0</v>
      </c>
      <c r="AR998" s="32">
        <f t="shared" si="430"/>
        <v>0</v>
      </c>
      <c r="AS998" s="32">
        <f t="shared" si="431"/>
        <v>0</v>
      </c>
      <c r="AT998" s="32">
        <f t="shared" si="432"/>
        <v>0</v>
      </c>
      <c r="AU998" s="32">
        <f t="shared" si="433"/>
        <v>0</v>
      </c>
      <c r="AX998" s="254">
        <f t="shared" si="434"/>
        <v>0</v>
      </c>
      <c r="AY998" s="254">
        <f t="shared" si="435"/>
        <v>0</v>
      </c>
      <c r="AZ998" s="32">
        <f t="shared" si="423"/>
        <v>0</v>
      </c>
      <c r="BB998" s="32">
        <f t="shared" si="440"/>
        <v>0</v>
      </c>
      <c r="BC998" s="341">
        <f t="shared" si="441"/>
        <v>0</v>
      </c>
      <c r="BD998" s="95">
        <f t="shared" si="436"/>
        <v>0</v>
      </c>
      <c r="BE998" s="95">
        <f t="shared" si="442"/>
        <v>0</v>
      </c>
      <c r="BF998" s="718">
        <f t="shared" si="424"/>
        <v>0</v>
      </c>
      <c r="BG998" s="79"/>
      <c r="BH998" s="9"/>
      <c r="BJ998" s="32">
        <f t="shared" si="443"/>
        <v>0</v>
      </c>
      <c r="BK998" s="32">
        <f t="shared" si="444"/>
        <v>1</v>
      </c>
      <c r="BL998" s="32">
        <f t="shared" si="445"/>
        <v>0</v>
      </c>
      <c r="BM998" s="32">
        <f t="shared" si="446"/>
        <v>0</v>
      </c>
      <c r="BN998" s="32">
        <f t="shared" si="447"/>
        <v>1</v>
      </c>
    </row>
    <row r="999" spans="1:66" x14ac:dyDescent="0.2">
      <c r="A999" s="323"/>
      <c r="B999" s="530"/>
      <c r="C999" s="247"/>
      <c r="D999" s="247" t="str">
        <f t="shared" si="437"/>
        <v/>
      </c>
      <c r="E999" s="320" t="str">
        <f t="shared" si="438"/>
        <v>&lt; Error</v>
      </c>
      <c r="F999" s="120">
        <f t="shared" si="420"/>
        <v>0</v>
      </c>
      <c r="G999" s="118">
        <f t="shared" si="421"/>
        <v>987</v>
      </c>
      <c r="H999" s="117"/>
      <c r="I999" s="292"/>
      <c r="J999" s="87"/>
      <c r="K999" s="294"/>
      <c r="L999" s="293"/>
      <c r="M999" s="40"/>
      <c r="N999" s="77"/>
      <c r="O999" s="295"/>
      <c r="P999" s="88"/>
      <c r="Q999" s="88"/>
      <c r="R999" s="104"/>
      <c r="S999" s="730"/>
      <c r="T999" s="88"/>
      <c r="U999" s="88"/>
      <c r="V999" s="88"/>
      <c r="W999" s="89"/>
      <c r="X999" s="87"/>
      <c r="Y999" s="77"/>
      <c r="Z999" s="90"/>
      <c r="AA999" s="96">
        <f t="shared" si="425"/>
        <v>987</v>
      </c>
      <c r="AB999" s="505">
        <f t="shared" si="439"/>
        <v>0</v>
      </c>
      <c r="AC999" s="500">
        <f t="shared" si="426"/>
        <v>0</v>
      </c>
      <c r="AD999" s="159">
        <f t="shared" si="422"/>
        <v>0</v>
      </c>
      <c r="AE999" s="8"/>
      <c r="AF999" s="870" t="str">
        <f t="shared" si="427"/>
        <v xml:space="preserve"> </v>
      </c>
      <c r="AG999" s="32">
        <f t="shared" si="428"/>
        <v>0</v>
      </c>
      <c r="AH999" s="32">
        <f t="shared" si="429"/>
        <v>0</v>
      </c>
      <c r="AR999" s="32">
        <f t="shared" si="430"/>
        <v>0</v>
      </c>
      <c r="AS999" s="32">
        <f t="shared" si="431"/>
        <v>0</v>
      </c>
      <c r="AT999" s="32">
        <f t="shared" si="432"/>
        <v>0</v>
      </c>
      <c r="AU999" s="32">
        <f t="shared" si="433"/>
        <v>0</v>
      </c>
      <c r="AX999" s="254">
        <f t="shared" si="434"/>
        <v>0</v>
      </c>
      <c r="AY999" s="254">
        <f t="shared" si="435"/>
        <v>0</v>
      </c>
      <c r="AZ999" s="32">
        <f t="shared" si="423"/>
        <v>0</v>
      </c>
      <c r="BB999" s="32">
        <f t="shared" si="440"/>
        <v>0</v>
      </c>
      <c r="BC999" s="341">
        <f t="shared" si="441"/>
        <v>0</v>
      </c>
      <c r="BD999" s="95">
        <f t="shared" si="436"/>
        <v>0</v>
      </c>
      <c r="BE999" s="95">
        <f t="shared" si="442"/>
        <v>0</v>
      </c>
      <c r="BF999" s="718">
        <f t="shared" si="424"/>
        <v>0</v>
      </c>
      <c r="BG999" s="79"/>
      <c r="BH999" s="9"/>
      <c r="BJ999" s="32">
        <f t="shared" si="443"/>
        <v>0</v>
      </c>
      <c r="BK999" s="32">
        <f t="shared" si="444"/>
        <v>1</v>
      </c>
      <c r="BL999" s="32">
        <f t="shared" si="445"/>
        <v>0</v>
      </c>
      <c r="BM999" s="32">
        <f t="shared" si="446"/>
        <v>0</v>
      </c>
      <c r="BN999" s="32">
        <f t="shared" si="447"/>
        <v>1</v>
      </c>
    </row>
    <row r="1000" spans="1:66" x14ac:dyDescent="0.2">
      <c r="A1000" s="323"/>
      <c r="B1000" s="530"/>
      <c r="C1000" s="247"/>
      <c r="D1000" s="247" t="str">
        <f t="shared" si="437"/>
        <v/>
      </c>
      <c r="E1000" s="320" t="str">
        <f t="shared" si="438"/>
        <v>&lt; Error</v>
      </c>
      <c r="F1000" s="120">
        <f t="shared" si="420"/>
        <v>0</v>
      </c>
      <c r="G1000" s="118">
        <f t="shared" si="421"/>
        <v>988</v>
      </c>
      <c r="H1000" s="117"/>
      <c r="I1000" s="292"/>
      <c r="J1000" s="87"/>
      <c r="K1000" s="294"/>
      <c r="L1000" s="293"/>
      <c r="M1000" s="40"/>
      <c r="N1000" s="77"/>
      <c r="O1000" s="295"/>
      <c r="P1000" s="88"/>
      <c r="Q1000" s="88"/>
      <c r="R1000" s="104"/>
      <c r="S1000" s="730"/>
      <c r="T1000" s="88"/>
      <c r="U1000" s="88"/>
      <c r="V1000" s="88"/>
      <c r="W1000" s="89"/>
      <c r="X1000" s="87"/>
      <c r="Y1000" s="77"/>
      <c r="Z1000" s="90"/>
      <c r="AA1000" s="96">
        <f t="shared" si="425"/>
        <v>988</v>
      </c>
      <c r="AB1000" s="505">
        <f t="shared" si="439"/>
        <v>0</v>
      </c>
      <c r="AC1000" s="500">
        <f t="shared" si="426"/>
        <v>0</v>
      </c>
      <c r="AD1000" s="159">
        <f t="shared" si="422"/>
        <v>0</v>
      </c>
      <c r="AE1000" s="8"/>
      <c r="AF1000" s="870" t="str">
        <f t="shared" si="427"/>
        <v xml:space="preserve"> </v>
      </c>
      <c r="AG1000" s="32">
        <f t="shared" si="428"/>
        <v>0</v>
      </c>
      <c r="AH1000" s="32">
        <f t="shared" si="429"/>
        <v>0</v>
      </c>
      <c r="AR1000" s="32">
        <f t="shared" si="430"/>
        <v>0</v>
      </c>
      <c r="AS1000" s="32">
        <f t="shared" si="431"/>
        <v>0</v>
      </c>
      <c r="AT1000" s="32">
        <f t="shared" si="432"/>
        <v>0</v>
      </c>
      <c r="AU1000" s="32">
        <f t="shared" si="433"/>
        <v>0</v>
      </c>
      <c r="AX1000" s="254">
        <f t="shared" si="434"/>
        <v>0</v>
      </c>
      <c r="AY1000" s="254">
        <f t="shared" si="435"/>
        <v>0</v>
      </c>
      <c r="AZ1000" s="32">
        <f t="shared" si="423"/>
        <v>0</v>
      </c>
      <c r="BB1000" s="32">
        <f t="shared" si="440"/>
        <v>0</v>
      </c>
      <c r="BC1000" s="341">
        <f t="shared" si="441"/>
        <v>0</v>
      </c>
      <c r="BD1000" s="95">
        <f t="shared" si="436"/>
        <v>0</v>
      </c>
      <c r="BE1000" s="95">
        <f t="shared" si="442"/>
        <v>0</v>
      </c>
      <c r="BF1000" s="718">
        <f t="shared" si="424"/>
        <v>0</v>
      </c>
      <c r="BG1000" s="79"/>
      <c r="BH1000" s="9"/>
      <c r="BJ1000" s="32">
        <f t="shared" si="443"/>
        <v>0</v>
      </c>
      <c r="BK1000" s="32">
        <f t="shared" si="444"/>
        <v>1</v>
      </c>
      <c r="BL1000" s="32">
        <f t="shared" si="445"/>
        <v>0</v>
      </c>
      <c r="BM1000" s="32">
        <f t="shared" si="446"/>
        <v>0</v>
      </c>
      <c r="BN1000" s="32">
        <f t="shared" si="447"/>
        <v>1</v>
      </c>
    </row>
    <row r="1001" spans="1:66" x14ac:dyDescent="0.2">
      <c r="A1001" s="323"/>
      <c r="B1001" s="530"/>
      <c r="C1001" s="247"/>
      <c r="D1001" s="247" t="str">
        <f t="shared" si="437"/>
        <v/>
      </c>
      <c r="E1001" s="320" t="str">
        <f t="shared" si="438"/>
        <v>&lt; Error</v>
      </c>
      <c r="F1001" s="120">
        <f t="shared" si="420"/>
        <v>0</v>
      </c>
      <c r="G1001" s="118">
        <f t="shared" si="421"/>
        <v>989</v>
      </c>
      <c r="H1001" s="117"/>
      <c r="I1001" s="292"/>
      <c r="J1001" s="87"/>
      <c r="K1001" s="294"/>
      <c r="L1001" s="293"/>
      <c r="M1001" s="40"/>
      <c r="N1001" s="77"/>
      <c r="O1001" s="295"/>
      <c r="P1001" s="88"/>
      <c r="Q1001" s="88"/>
      <c r="R1001" s="104"/>
      <c r="S1001" s="730"/>
      <c r="T1001" s="88"/>
      <c r="U1001" s="88"/>
      <c r="V1001" s="88"/>
      <c r="W1001" s="89"/>
      <c r="X1001" s="87"/>
      <c r="Y1001" s="77"/>
      <c r="Z1001" s="90"/>
      <c r="AA1001" s="96">
        <f t="shared" si="425"/>
        <v>989</v>
      </c>
      <c r="AB1001" s="505">
        <f t="shared" si="439"/>
        <v>0</v>
      </c>
      <c r="AC1001" s="500">
        <f t="shared" si="426"/>
        <v>0</v>
      </c>
      <c r="AD1001" s="159">
        <f t="shared" si="422"/>
        <v>0</v>
      </c>
      <c r="AE1001" s="8"/>
      <c r="AF1001" s="870" t="str">
        <f t="shared" si="427"/>
        <v xml:space="preserve"> </v>
      </c>
      <c r="AG1001" s="32">
        <f t="shared" si="428"/>
        <v>0</v>
      </c>
      <c r="AH1001" s="32">
        <f t="shared" si="429"/>
        <v>0</v>
      </c>
      <c r="AR1001" s="32">
        <f t="shared" si="430"/>
        <v>0</v>
      </c>
      <c r="AS1001" s="32">
        <f t="shared" si="431"/>
        <v>0</v>
      </c>
      <c r="AT1001" s="32">
        <f t="shared" si="432"/>
        <v>0</v>
      </c>
      <c r="AU1001" s="32">
        <f t="shared" si="433"/>
        <v>0</v>
      </c>
      <c r="AX1001" s="254">
        <f t="shared" si="434"/>
        <v>0</v>
      </c>
      <c r="AY1001" s="254">
        <f t="shared" si="435"/>
        <v>0</v>
      </c>
      <c r="AZ1001" s="32">
        <f t="shared" si="423"/>
        <v>0</v>
      </c>
      <c r="BB1001" s="32">
        <f t="shared" si="440"/>
        <v>0</v>
      </c>
      <c r="BC1001" s="341">
        <f t="shared" si="441"/>
        <v>0</v>
      </c>
      <c r="BD1001" s="95">
        <f t="shared" si="436"/>
        <v>0</v>
      </c>
      <c r="BE1001" s="95">
        <f t="shared" si="442"/>
        <v>0</v>
      </c>
      <c r="BF1001" s="718">
        <f t="shared" si="424"/>
        <v>0</v>
      </c>
      <c r="BG1001" s="79"/>
      <c r="BH1001" s="9"/>
      <c r="BJ1001" s="32">
        <f t="shared" si="443"/>
        <v>0</v>
      </c>
      <c r="BK1001" s="32">
        <f t="shared" si="444"/>
        <v>1</v>
      </c>
      <c r="BL1001" s="32">
        <f t="shared" si="445"/>
        <v>0</v>
      </c>
      <c r="BM1001" s="32">
        <f t="shared" si="446"/>
        <v>0</v>
      </c>
      <c r="BN1001" s="32">
        <f t="shared" si="447"/>
        <v>1</v>
      </c>
    </row>
    <row r="1002" spans="1:66" x14ac:dyDescent="0.2">
      <c r="A1002" s="323"/>
      <c r="B1002" s="530"/>
      <c r="C1002" s="247"/>
      <c r="D1002" s="247" t="str">
        <f t="shared" si="437"/>
        <v/>
      </c>
      <c r="E1002" s="320" t="str">
        <f t="shared" si="438"/>
        <v>&lt; Error</v>
      </c>
      <c r="F1002" s="120">
        <f t="shared" si="420"/>
        <v>0</v>
      </c>
      <c r="G1002" s="118">
        <f t="shared" si="421"/>
        <v>990</v>
      </c>
      <c r="H1002" s="117"/>
      <c r="I1002" s="292"/>
      <c r="J1002" s="87"/>
      <c r="K1002" s="294"/>
      <c r="L1002" s="293"/>
      <c r="M1002" s="40"/>
      <c r="N1002" s="77"/>
      <c r="O1002" s="295"/>
      <c r="P1002" s="88"/>
      <c r="Q1002" s="88"/>
      <c r="R1002" s="104"/>
      <c r="S1002" s="730"/>
      <c r="T1002" s="88"/>
      <c r="U1002" s="88"/>
      <c r="V1002" s="88"/>
      <c r="W1002" s="89"/>
      <c r="X1002" s="87"/>
      <c r="Y1002" s="77"/>
      <c r="Z1002" s="90"/>
      <c r="AA1002" s="96">
        <f t="shared" si="425"/>
        <v>990</v>
      </c>
      <c r="AB1002" s="505">
        <f t="shared" si="439"/>
        <v>0</v>
      </c>
      <c r="AC1002" s="500">
        <f t="shared" si="426"/>
        <v>0</v>
      </c>
      <c r="AD1002" s="159">
        <f t="shared" si="422"/>
        <v>0</v>
      </c>
      <c r="AE1002" s="8"/>
      <c r="AF1002" s="870" t="str">
        <f t="shared" si="427"/>
        <v xml:space="preserve"> </v>
      </c>
      <c r="AG1002" s="32">
        <f t="shared" si="428"/>
        <v>0</v>
      </c>
      <c r="AH1002" s="32">
        <f t="shared" si="429"/>
        <v>0</v>
      </c>
      <c r="AR1002" s="32">
        <f t="shared" si="430"/>
        <v>0</v>
      </c>
      <c r="AS1002" s="32">
        <f t="shared" si="431"/>
        <v>0</v>
      </c>
      <c r="AT1002" s="32">
        <f t="shared" si="432"/>
        <v>0</v>
      </c>
      <c r="AU1002" s="32">
        <f t="shared" si="433"/>
        <v>0</v>
      </c>
      <c r="AX1002" s="254">
        <f t="shared" si="434"/>
        <v>0</v>
      </c>
      <c r="AY1002" s="254">
        <f t="shared" si="435"/>
        <v>0</v>
      </c>
      <c r="AZ1002" s="32">
        <f t="shared" si="423"/>
        <v>0</v>
      </c>
      <c r="BB1002" s="32">
        <f t="shared" si="440"/>
        <v>0</v>
      </c>
      <c r="BC1002" s="341">
        <f t="shared" si="441"/>
        <v>0</v>
      </c>
      <c r="BD1002" s="95">
        <f t="shared" si="436"/>
        <v>0</v>
      </c>
      <c r="BE1002" s="95">
        <f t="shared" si="442"/>
        <v>0</v>
      </c>
      <c r="BF1002" s="718">
        <f t="shared" si="424"/>
        <v>0</v>
      </c>
      <c r="BG1002" s="79"/>
      <c r="BH1002" s="9"/>
      <c r="BJ1002" s="32">
        <f t="shared" si="443"/>
        <v>0</v>
      </c>
      <c r="BK1002" s="32">
        <f t="shared" si="444"/>
        <v>1</v>
      </c>
      <c r="BL1002" s="32">
        <f t="shared" si="445"/>
        <v>0</v>
      </c>
      <c r="BM1002" s="32">
        <f t="shared" si="446"/>
        <v>0</v>
      </c>
      <c r="BN1002" s="32">
        <f t="shared" si="447"/>
        <v>1</v>
      </c>
    </row>
    <row r="1003" spans="1:66" x14ac:dyDescent="0.2">
      <c r="A1003" s="323"/>
      <c r="B1003" s="530"/>
      <c r="C1003" s="247"/>
      <c r="D1003" s="247" t="str">
        <f t="shared" si="437"/>
        <v/>
      </c>
      <c r="E1003" s="320" t="str">
        <f t="shared" si="438"/>
        <v>&lt; Error</v>
      </c>
      <c r="F1003" s="120">
        <f t="shared" si="420"/>
        <v>0</v>
      </c>
      <c r="G1003" s="118">
        <f t="shared" si="421"/>
        <v>991</v>
      </c>
      <c r="H1003" s="117"/>
      <c r="I1003" s="292"/>
      <c r="J1003" s="87"/>
      <c r="K1003" s="294"/>
      <c r="L1003" s="293"/>
      <c r="M1003" s="40"/>
      <c r="N1003" s="77"/>
      <c r="O1003" s="295"/>
      <c r="P1003" s="88"/>
      <c r="Q1003" s="88"/>
      <c r="R1003" s="104"/>
      <c r="S1003" s="730"/>
      <c r="T1003" s="88"/>
      <c r="U1003" s="88"/>
      <c r="V1003" s="88"/>
      <c r="W1003" s="89"/>
      <c r="X1003" s="87"/>
      <c r="Y1003" s="77"/>
      <c r="Z1003" s="90"/>
      <c r="AA1003" s="96">
        <f t="shared" si="425"/>
        <v>991</v>
      </c>
      <c r="AB1003" s="505">
        <f t="shared" si="439"/>
        <v>0</v>
      </c>
      <c r="AC1003" s="500">
        <f t="shared" si="426"/>
        <v>0</v>
      </c>
      <c r="AD1003" s="159">
        <f t="shared" si="422"/>
        <v>0</v>
      </c>
      <c r="AE1003" s="8"/>
      <c r="AF1003" s="870" t="str">
        <f t="shared" si="427"/>
        <v xml:space="preserve"> </v>
      </c>
      <c r="AG1003" s="32">
        <f t="shared" si="428"/>
        <v>0</v>
      </c>
      <c r="AH1003" s="32">
        <f t="shared" si="429"/>
        <v>0</v>
      </c>
      <c r="AR1003" s="32">
        <f t="shared" si="430"/>
        <v>0</v>
      </c>
      <c r="AS1003" s="32">
        <f t="shared" si="431"/>
        <v>0</v>
      </c>
      <c r="AT1003" s="32">
        <f t="shared" si="432"/>
        <v>0</v>
      </c>
      <c r="AU1003" s="32">
        <f t="shared" si="433"/>
        <v>0</v>
      </c>
      <c r="AX1003" s="254">
        <f t="shared" si="434"/>
        <v>0</v>
      </c>
      <c r="AY1003" s="254">
        <f t="shared" si="435"/>
        <v>0</v>
      </c>
      <c r="AZ1003" s="32">
        <f t="shared" si="423"/>
        <v>0</v>
      </c>
      <c r="BB1003" s="32">
        <f t="shared" si="440"/>
        <v>0</v>
      </c>
      <c r="BC1003" s="341">
        <f t="shared" si="441"/>
        <v>0</v>
      </c>
      <c r="BD1003" s="95">
        <f t="shared" si="436"/>
        <v>0</v>
      </c>
      <c r="BE1003" s="95">
        <f t="shared" si="442"/>
        <v>0</v>
      </c>
      <c r="BF1003" s="718">
        <f t="shared" si="424"/>
        <v>0</v>
      </c>
      <c r="BG1003" s="79"/>
      <c r="BH1003" s="9"/>
      <c r="BJ1003" s="32">
        <f t="shared" si="443"/>
        <v>0</v>
      </c>
      <c r="BK1003" s="32">
        <f t="shared" si="444"/>
        <v>1</v>
      </c>
      <c r="BL1003" s="32">
        <f t="shared" si="445"/>
        <v>0</v>
      </c>
      <c r="BM1003" s="32">
        <f t="shared" si="446"/>
        <v>0</v>
      </c>
      <c r="BN1003" s="32">
        <f t="shared" si="447"/>
        <v>1</v>
      </c>
    </row>
    <row r="1004" spans="1:66" x14ac:dyDescent="0.2">
      <c r="A1004" s="323"/>
      <c r="B1004" s="530"/>
      <c r="C1004" s="247"/>
      <c r="D1004" s="247" t="str">
        <f t="shared" si="437"/>
        <v/>
      </c>
      <c r="E1004" s="320" t="str">
        <f t="shared" si="438"/>
        <v>&lt; Error</v>
      </c>
      <c r="F1004" s="120">
        <f t="shared" si="420"/>
        <v>0</v>
      </c>
      <c r="G1004" s="118">
        <f t="shared" si="421"/>
        <v>992</v>
      </c>
      <c r="H1004" s="117"/>
      <c r="I1004" s="292"/>
      <c r="J1004" s="87"/>
      <c r="K1004" s="294"/>
      <c r="L1004" s="293"/>
      <c r="M1004" s="40"/>
      <c r="N1004" s="77"/>
      <c r="O1004" s="295"/>
      <c r="P1004" s="88"/>
      <c r="Q1004" s="88"/>
      <c r="R1004" s="104"/>
      <c r="S1004" s="730"/>
      <c r="T1004" s="88"/>
      <c r="U1004" s="88"/>
      <c r="V1004" s="88"/>
      <c r="W1004" s="89"/>
      <c r="X1004" s="87"/>
      <c r="Y1004" s="77"/>
      <c r="Z1004" s="90"/>
      <c r="AA1004" s="96">
        <f t="shared" si="425"/>
        <v>992</v>
      </c>
      <c r="AB1004" s="505">
        <f t="shared" si="439"/>
        <v>0</v>
      </c>
      <c r="AC1004" s="500">
        <f t="shared" si="426"/>
        <v>0</v>
      </c>
      <c r="AD1004" s="159">
        <f t="shared" si="422"/>
        <v>0</v>
      </c>
      <c r="AE1004" s="8"/>
      <c r="AF1004" s="870" t="str">
        <f t="shared" si="427"/>
        <v xml:space="preserve"> </v>
      </c>
      <c r="AG1004" s="32">
        <f t="shared" si="428"/>
        <v>0</v>
      </c>
      <c r="AH1004" s="32">
        <f t="shared" si="429"/>
        <v>0</v>
      </c>
      <c r="AR1004" s="32">
        <f t="shared" si="430"/>
        <v>0</v>
      </c>
      <c r="AS1004" s="32">
        <f t="shared" si="431"/>
        <v>0</v>
      </c>
      <c r="AT1004" s="32">
        <f t="shared" si="432"/>
        <v>0</v>
      </c>
      <c r="AU1004" s="32">
        <f t="shared" si="433"/>
        <v>0</v>
      </c>
      <c r="AX1004" s="254">
        <f t="shared" si="434"/>
        <v>0</v>
      </c>
      <c r="AY1004" s="254">
        <f t="shared" si="435"/>
        <v>0</v>
      </c>
      <c r="AZ1004" s="32">
        <f t="shared" si="423"/>
        <v>0</v>
      </c>
      <c r="BB1004" s="32">
        <f t="shared" si="440"/>
        <v>0</v>
      </c>
      <c r="BC1004" s="341">
        <f t="shared" si="441"/>
        <v>0</v>
      </c>
      <c r="BD1004" s="95">
        <f t="shared" si="436"/>
        <v>0</v>
      </c>
      <c r="BE1004" s="95">
        <f t="shared" si="442"/>
        <v>0</v>
      </c>
      <c r="BF1004" s="718">
        <f t="shared" si="424"/>
        <v>0</v>
      </c>
      <c r="BG1004" s="79"/>
      <c r="BH1004" s="9"/>
      <c r="BJ1004" s="32">
        <f t="shared" si="443"/>
        <v>0</v>
      </c>
      <c r="BK1004" s="32">
        <f t="shared" si="444"/>
        <v>1</v>
      </c>
      <c r="BL1004" s="32">
        <f t="shared" si="445"/>
        <v>0</v>
      </c>
      <c r="BM1004" s="32">
        <f t="shared" si="446"/>
        <v>0</v>
      </c>
      <c r="BN1004" s="32">
        <f t="shared" si="447"/>
        <v>1</v>
      </c>
    </row>
    <row r="1005" spans="1:66" x14ac:dyDescent="0.2">
      <c r="A1005" s="323"/>
      <c r="B1005" s="530"/>
      <c r="C1005" s="247"/>
      <c r="D1005" s="247" t="str">
        <f t="shared" si="437"/>
        <v/>
      </c>
      <c r="E1005" s="320" t="str">
        <f t="shared" si="438"/>
        <v>&lt; Error</v>
      </c>
      <c r="F1005" s="120">
        <f t="shared" si="420"/>
        <v>0</v>
      </c>
      <c r="G1005" s="118">
        <f t="shared" si="421"/>
        <v>993</v>
      </c>
      <c r="H1005" s="117"/>
      <c r="I1005" s="292"/>
      <c r="J1005" s="87"/>
      <c r="K1005" s="294"/>
      <c r="L1005" s="293"/>
      <c r="M1005" s="40"/>
      <c r="N1005" s="77"/>
      <c r="O1005" s="295"/>
      <c r="P1005" s="88"/>
      <c r="Q1005" s="88"/>
      <c r="R1005" s="104"/>
      <c r="S1005" s="730"/>
      <c r="T1005" s="88"/>
      <c r="U1005" s="88"/>
      <c r="V1005" s="88"/>
      <c r="W1005" s="89"/>
      <c r="X1005" s="87"/>
      <c r="Y1005" s="77"/>
      <c r="Z1005" s="90"/>
      <c r="AA1005" s="96">
        <f t="shared" si="425"/>
        <v>993</v>
      </c>
      <c r="AB1005" s="505">
        <f t="shared" si="439"/>
        <v>0</v>
      </c>
      <c r="AC1005" s="500">
        <f t="shared" si="426"/>
        <v>0</v>
      </c>
      <c r="AD1005" s="159">
        <f t="shared" si="422"/>
        <v>0</v>
      </c>
      <c r="AE1005" s="8"/>
      <c r="AF1005" s="870" t="str">
        <f t="shared" si="427"/>
        <v xml:space="preserve"> </v>
      </c>
      <c r="AG1005" s="32">
        <f t="shared" si="428"/>
        <v>0</v>
      </c>
      <c r="AH1005" s="32">
        <f t="shared" si="429"/>
        <v>0</v>
      </c>
      <c r="AR1005" s="32">
        <f t="shared" si="430"/>
        <v>0</v>
      </c>
      <c r="AS1005" s="32">
        <f t="shared" si="431"/>
        <v>0</v>
      </c>
      <c r="AT1005" s="32">
        <f t="shared" si="432"/>
        <v>0</v>
      </c>
      <c r="AU1005" s="32">
        <f t="shared" si="433"/>
        <v>0</v>
      </c>
      <c r="AX1005" s="254">
        <f t="shared" si="434"/>
        <v>0</v>
      </c>
      <c r="AY1005" s="254">
        <f t="shared" si="435"/>
        <v>0</v>
      </c>
      <c r="AZ1005" s="32">
        <f t="shared" si="423"/>
        <v>0</v>
      </c>
      <c r="BB1005" s="32">
        <f t="shared" si="440"/>
        <v>0</v>
      </c>
      <c r="BC1005" s="341">
        <f t="shared" si="441"/>
        <v>0</v>
      </c>
      <c r="BD1005" s="95">
        <f t="shared" si="436"/>
        <v>0</v>
      </c>
      <c r="BE1005" s="95">
        <f t="shared" si="442"/>
        <v>0</v>
      </c>
      <c r="BF1005" s="718">
        <f t="shared" si="424"/>
        <v>0</v>
      </c>
      <c r="BG1005" s="79"/>
      <c r="BH1005" s="9"/>
      <c r="BJ1005" s="32">
        <f t="shared" si="443"/>
        <v>0</v>
      </c>
      <c r="BK1005" s="32">
        <f t="shared" si="444"/>
        <v>1</v>
      </c>
      <c r="BL1005" s="32">
        <f t="shared" si="445"/>
        <v>0</v>
      </c>
      <c r="BM1005" s="32">
        <f t="shared" si="446"/>
        <v>0</v>
      </c>
      <c r="BN1005" s="32">
        <f t="shared" si="447"/>
        <v>1</v>
      </c>
    </row>
    <row r="1006" spans="1:66" x14ac:dyDescent="0.2">
      <c r="A1006" s="323"/>
      <c r="B1006" s="530"/>
      <c r="C1006" s="247"/>
      <c r="D1006" s="247" t="str">
        <f t="shared" si="437"/>
        <v/>
      </c>
      <c r="E1006" s="320" t="str">
        <f t="shared" si="438"/>
        <v>&lt; Error</v>
      </c>
      <c r="F1006" s="120">
        <f t="shared" si="420"/>
        <v>0</v>
      </c>
      <c r="G1006" s="118">
        <f t="shared" si="421"/>
        <v>994</v>
      </c>
      <c r="H1006" s="117"/>
      <c r="I1006" s="292"/>
      <c r="J1006" s="87"/>
      <c r="K1006" s="294"/>
      <c r="L1006" s="293"/>
      <c r="M1006" s="40"/>
      <c r="N1006" s="77"/>
      <c r="O1006" s="295"/>
      <c r="P1006" s="88"/>
      <c r="Q1006" s="88"/>
      <c r="R1006" s="104"/>
      <c r="S1006" s="730"/>
      <c r="T1006" s="88"/>
      <c r="U1006" s="88"/>
      <c r="V1006" s="88"/>
      <c r="W1006" s="89"/>
      <c r="X1006" s="87"/>
      <c r="Y1006" s="77"/>
      <c r="Z1006" s="90"/>
      <c r="AA1006" s="96">
        <f t="shared" si="425"/>
        <v>994</v>
      </c>
      <c r="AB1006" s="505">
        <f t="shared" si="439"/>
        <v>0</v>
      </c>
      <c r="AC1006" s="500">
        <f t="shared" si="426"/>
        <v>0</v>
      </c>
      <c r="AD1006" s="159">
        <f t="shared" si="422"/>
        <v>0</v>
      </c>
      <c r="AE1006" s="8"/>
      <c r="AF1006" s="870" t="str">
        <f t="shared" si="427"/>
        <v xml:space="preserve"> </v>
      </c>
      <c r="AG1006" s="32">
        <f t="shared" si="428"/>
        <v>0</v>
      </c>
      <c r="AH1006" s="32">
        <f t="shared" si="429"/>
        <v>0</v>
      </c>
      <c r="AR1006" s="32">
        <f t="shared" si="430"/>
        <v>0</v>
      </c>
      <c r="AS1006" s="32">
        <f t="shared" si="431"/>
        <v>0</v>
      </c>
      <c r="AT1006" s="32">
        <f t="shared" si="432"/>
        <v>0</v>
      </c>
      <c r="AU1006" s="32">
        <f t="shared" si="433"/>
        <v>0</v>
      </c>
      <c r="AX1006" s="254">
        <f t="shared" si="434"/>
        <v>0</v>
      </c>
      <c r="AY1006" s="254">
        <f t="shared" si="435"/>
        <v>0</v>
      </c>
      <c r="AZ1006" s="32">
        <f t="shared" si="423"/>
        <v>0</v>
      </c>
      <c r="BB1006" s="32">
        <f t="shared" si="440"/>
        <v>0</v>
      </c>
      <c r="BC1006" s="341">
        <f t="shared" si="441"/>
        <v>0</v>
      </c>
      <c r="BD1006" s="95">
        <f t="shared" si="436"/>
        <v>0</v>
      </c>
      <c r="BE1006" s="95">
        <f t="shared" si="442"/>
        <v>0</v>
      </c>
      <c r="BF1006" s="718">
        <f t="shared" si="424"/>
        <v>0</v>
      </c>
      <c r="BG1006" s="79"/>
      <c r="BH1006" s="9"/>
      <c r="BJ1006" s="32">
        <f t="shared" si="443"/>
        <v>0</v>
      </c>
      <c r="BK1006" s="32">
        <f t="shared" si="444"/>
        <v>1</v>
      </c>
      <c r="BL1006" s="32">
        <f t="shared" si="445"/>
        <v>0</v>
      </c>
      <c r="BM1006" s="32">
        <f t="shared" si="446"/>
        <v>0</v>
      </c>
      <c r="BN1006" s="32">
        <f t="shared" si="447"/>
        <v>1</v>
      </c>
    </row>
    <row r="1007" spans="1:66" x14ac:dyDescent="0.2">
      <c r="A1007" s="323"/>
      <c r="B1007" s="530"/>
      <c r="C1007" s="247"/>
      <c r="D1007" s="247" t="str">
        <f t="shared" si="437"/>
        <v/>
      </c>
      <c r="E1007" s="320" t="str">
        <f t="shared" si="438"/>
        <v>&lt; Error</v>
      </c>
      <c r="F1007" s="120">
        <f t="shared" si="420"/>
        <v>0</v>
      </c>
      <c r="G1007" s="118">
        <f t="shared" si="421"/>
        <v>995</v>
      </c>
      <c r="H1007" s="117"/>
      <c r="I1007" s="292"/>
      <c r="J1007" s="87"/>
      <c r="K1007" s="294"/>
      <c r="L1007" s="293"/>
      <c r="M1007" s="40"/>
      <c r="N1007" s="77"/>
      <c r="O1007" s="295"/>
      <c r="P1007" s="88"/>
      <c r="Q1007" s="88"/>
      <c r="R1007" s="104"/>
      <c r="S1007" s="730"/>
      <c r="T1007" s="88"/>
      <c r="U1007" s="88"/>
      <c r="V1007" s="88"/>
      <c r="W1007" s="89"/>
      <c r="X1007" s="87"/>
      <c r="Y1007" s="77"/>
      <c r="Z1007" s="90"/>
      <c r="AA1007" s="96">
        <f t="shared" si="425"/>
        <v>995</v>
      </c>
      <c r="AB1007" s="505">
        <f t="shared" si="439"/>
        <v>0</v>
      </c>
      <c r="AC1007" s="500">
        <f t="shared" si="426"/>
        <v>0</v>
      </c>
      <c r="AD1007" s="159">
        <f t="shared" si="422"/>
        <v>0</v>
      </c>
      <c r="AE1007" s="8"/>
      <c r="AF1007" s="870" t="str">
        <f t="shared" si="427"/>
        <v xml:space="preserve"> </v>
      </c>
      <c r="AG1007" s="32">
        <f t="shared" si="428"/>
        <v>0</v>
      </c>
      <c r="AH1007" s="32">
        <f t="shared" si="429"/>
        <v>0</v>
      </c>
      <c r="AR1007" s="32">
        <f t="shared" si="430"/>
        <v>0</v>
      </c>
      <c r="AS1007" s="32">
        <f t="shared" si="431"/>
        <v>0</v>
      </c>
      <c r="AT1007" s="32">
        <f t="shared" si="432"/>
        <v>0</v>
      </c>
      <c r="AU1007" s="32">
        <f t="shared" si="433"/>
        <v>0</v>
      </c>
      <c r="AX1007" s="254">
        <f t="shared" si="434"/>
        <v>0</v>
      </c>
      <c r="AY1007" s="254">
        <f t="shared" si="435"/>
        <v>0</v>
      </c>
      <c r="AZ1007" s="32">
        <f t="shared" si="423"/>
        <v>0</v>
      </c>
      <c r="BB1007" s="32">
        <f t="shared" si="440"/>
        <v>0</v>
      </c>
      <c r="BC1007" s="341">
        <f t="shared" si="441"/>
        <v>0</v>
      </c>
      <c r="BD1007" s="95">
        <f t="shared" si="436"/>
        <v>0</v>
      </c>
      <c r="BE1007" s="95">
        <f t="shared" si="442"/>
        <v>0</v>
      </c>
      <c r="BF1007" s="718">
        <f t="shared" si="424"/>
        <v>0</v>
      </c>
      <c r="BG1007" s="79"/>
      <c r="BH1007" s="9"/>
      <c r="BJ1007" s="32">
        <f t="shared" si="443"/>
        <v>0</v>
      </c>
      <c r="BK1007" s="32">
        <f t="shared" si="444"/>
        <v>1</v>
      </c>
      <c r="BL1007" s="32">
        <f t="shared" si="445"/>
        <v>0</v>
      </c>
      <c r="BM1007" s="32">
        <f t="shared" si="446"/>
        <v>0</v>
      </c>
      <c r="BN1007" s="32">
        <f t="shared" si="447"/>
        <v>1</v>
      </c>
    </row>
    <row r="1008" spans="1:66" x14ac:dyDescent="0.2">
      <c r="A1008" s="323"/>
      <c r="B1008" s="530"/>
      <c r="C1008" s="247"/>
      <c r="D1008" s="247" t="str">
        <f t="shared" si="437"/>
        <v/>
      </c>
      <c r="E1008" s="320" t="str">
        <f t="shared" si="438"/>
        <v>&lt; Error</v>
      </c>
      <c r="F1008" s="120">
        <f t="shared" si="420"/>
        <v>0</v>
      </c>
      <c r="G1008" s="118">
        <f t="shared" si="421"/>
        <v>996</v>
      </c>
      <c r="H1008" s="117"/>
      <c r="I1008" s="292"/>
      <c r="J1008" s="87"/>
      <c r="K1008" s="294"/>
      <c r="L1008" s="293"/>
      <c r="M1008" s="40"/>
      <c r="N1008" s="77"/>
      <c r="O1008" s="295"/>
      <c r="P1008" s="88"/>
      <c r="Q1008" s="88"/>
      <c r="R1008" s="104"/>
      <c r="S1008" s="730"/>
      <c r="T1008" s="88"/>
      <c r="U1008" s="88"/>
      <c r="V1008" s="88"/>
      <c r="W1008" s="89"/>
      <c r="X1008" s="87"/>
      <c r="Y1008" s="77"/>
      <c r="Z1008" s="90"/>
      <c r="AA1008" s="96">
        <f t="shared" si="425"/>
        <v>996</v>
      </c>
      <c r="AB1008" s="505">
        <f t="shared" si="439"/>
        <v>0</v>
      </c>
      <c r="AC1008" s="500">
        <f t="shared" si="426"/>
        <v>0</v>
      </c>
      <c r="AD1008" s="159">
        <f t="shared" si="422"/>
        <v>0</v>
      </c>
      <c r="AE1008" s="8"/>
      <c r="AF1008" s="870" t="str">
        <f t="shared" si="427"/>
        <v xml:space="preserve"> </v>
      </c>
      <c r="AG1008" s="32">
        <f t="shared" si="428"/>
        <v>0</v>
      </c>
      <c r="AH1008" s="32">
        <f t="shared" si="429"/>
        <v>0</v>
      </c>
      <c r="AR1008" s="32">
        <f t="shared" si="430"/>
        <v>0</v>
      </c>
      <c r="AS1008" s="32">
        <f t="shared" si="431"/>
        <v>0</v>
      </c>
      <c r="AT1008" s="32">
        <f t="shared" si="432"/>
        <v>0</v>
      </c>
      <c r="AU1008" s="32">
        <f t="shared" si="433"/>
        <v>0</v>
      </c>
      <c r="AX1008" s="254">
        <f t="shared" si="434"/>
        <v>0</v>
      </c>
      <c r="AY1008" s="254">
        <f t="shared" si="435"/>
        <v>0</v>
      </c>
      <c r="AZ1008" s="32">
        <f t="shared" si="423"/>
        <v>0</v>
      </c>
      <c r="BB1008" s="32">
        <f t="shared" si="440"/>
        <v>0</v>
      </c>
      <c r="BC1008" s="341">
        <f t="shared" si="441"/>
        <v>0</v>
      </c>
      <c r="BD1008" s="95">
        <f t="shared" si="436"/>
        <v>0</v>
      </c>
      <c r="BE1008" s="95">
        <f t="shared" si="442"/>
        <v>0</v>
      </c>
      <c r="BF1008" s="718">
        <f t="shared" si="424"/>
        <v>0</v>
      </c>
      <c r="BG1008" s="79"/>
      <c r="BH1008" s="9"/>
      <c r="BJ1008" s="32">
        <f t="shared" si="443"/>
        <v>0</v>
      </c>
      <c r="BK1008" s="32">
        <f t="shared" si="444"/>
        <v>1</v>
      </c>
      <c r="BL1008" s="32">
        <f t="shared" si="445"/>
        <v>0</v>
      </c>
      <c r="BM1008" s="32">
        <f t="shared" si="446"/>
        <v>0</v>
      </c>
      <c r="BN1008" s="32">
        <f t="shared" si="447"/>
        <v>1</v>
      </c>
    </row>
    <row r="1009" spans="1:66" x14ac:dyDescent="0.2">
      <c r="A1009" s="323"/>
      <c r="B1009" s="530"/>
      <c r="C1009" s="247"/>
      <c r="D1009" s="247" t="str">
        <f t="shared" si="437"/>
        <v/>
      </c>
      <c r="E1009" s="320" t="str">
        <f t="shared" si="438"/>
        <v>&lt; Error</v>
      </c>
      <c r="F1009" s="120">
        <f t="shared" si="420"/>
        <v>0</v>
      </c>
      <c r="G1009" s="118">
        <f t="shared" si="421"/>
        <v>997</v>
      </c>
      <c r="H1009" s="117"/>
      <c r="I1009" s="292"/>
      <c r="J1009" s="87"/>
      <c r="K1009" s="294"/>
      <c r="L1009" s="293"/>
      <c r="M1009" s="40"/>
      <c r="N1009" s="77"/>
      <c r="O1009" s="295"/>
      <c r="P1009" s="88"/>
      <c r="Q1009" s="88"/>
      <c r="R1009" s="104"/>
      <c r="S1009" s="730"/>
      <c r="T1009" s="88"/>
      <c r="U1009" s="88"/>
      <c r="V1009" s="88"/>
      <c r="W1009" s="89"/>
      <c r="X1009" s="87"/>
      <c r="Y1009" s="77"/>
      <c r="Z1009" s="90"/>
      <c r="AA1009" s="96">
        <f t="shared" si="425"/>
        <v>997</v>
      </c>
      <c r="AB1009" s="505">
        <f t="shared" si="439"/>
        <v>0</v>
      </c>
      <c r="AC1009" s="500">
        <f t="shared" si="426"/>
        <v>0</v>
      </c>
      <c r="AD1009" s="159">
        <f t="shared" si="422"/>
        <v>0</v>
      </c>
      <c r="AE1009" s="8"/>
      <c r="AF1009" s="870" t="str">
        <f t="shared" si="427"/>
        <v xml:space="preserve"> </v>
      </c>
      <c r="AG1009" s="32">
        <f t="shared" si="428"/>
        <v>0</v>
      </c>
      <c r="AH1009" s="32">
        <f t="shared" si="429"/>
        <v>0</v>
      </c>
      <c r="AR1009" s="32">
        <f t="shared" si="430"/>
        <v>0</v>
      </c>
      <c r="AS1009" s="32">
        <f t="shared" si="431"/>
        <v>0</v>
      </c>
      <c r="AT1009" s="32">
        <f t="shared" si="432"/>
        <v>0</v>
      </c>
      <c r="AU1009" s="32">
        <f t="shared" si="433"/>
        <v>0</v>
      </c>
      <c r="AX1009" s="254">
        <f t="shared" si="434"/>
        <v>0</v>
      </c>
      <c r="AY1009" s="254">
        <f t="shared" si="435"/>
        <v>0</v>
      </c>
      <c r="AZ1009" s="32">
        <f t="shared" si="423"/>
        <v>0</v>
      </c>
      <c r="BB1009" s="32">
        <f t="shared" si="440"/>
        <v>0</v>
      </c>
      <c r="BC1009" s="341">
        <f t="shared" si="441"/>
        <v>0</v>
      </c>
      <c r="BD1009" s="95">
        <f t="shared" si="436"/>
        <v>0</v>
      </c>
      <c r="BE1009" s="95">
        <f t="shared" si="442"/>
        <v>0</v>
      </c>
      <c r="BF1009" s="718">
        <f t="shared" si="424"/>
        <v>0</v>
      </c>
      <c r="BG1009" s="79"/>
      <c r="BH1009" s="9"/>
      <c r="BJ1009" s="32">
        <f t="shared" si="443"/>
        <v>0</v>
      </c>
      <c r="BK1009" s="32">
        <f t="shared" si="444"/>
        <v>1</v>
      </c>
      <c r="BL1009" s="32">
        <f t="shared" si="445"/>
        <v>0</v>
      </c>
      <c r="BM1009" s="32">
        <f t="shared" si="446"/>
        <v>0</v>
      </c>
      <c r="BN1009" s="32">
        <f t="shared" si="447"/>
        <v>1</v>
      </c>
    </row>
    <row r="1010" spans="1:66" x14ac:dyDescent="0.2">
      <c r="A1010" s="323"/>
      <c r="B1010" s="530"/>
      <c r="C1010" s="247"/>
      <c r="D1010" s="247" t="str">
        <f t="shared" si="437"/>
        <v/>
      </c>
      <c r="E1010" s="320" t="str">
        <f t="shared" si="438"/>
        <v>&lt; Error</v>
      </c>
      <c r="F1010" s="120">
        <f t="shared" si="420"/>
        <v>0</v>
      </c>
      <c r="G1010" s="118">
        <f t="shared" si="421"/>
        <v>998</v>
      </c>
      <c r="H1010" s="117"/>
      <c r="I1010" s="292"/>
      <c r="J1010" s="87"/>
      <c r="K1010" s="294"/>
      <c r="L1010" s="293"/>
      <c r="M1010" s="40"/>
      <c r="N1010" s="77"/>
      <c r="O1010" s="295"/>
      <c r="P1010" s="88"/>
      <c r="Q1010" s="88"/>
      <c r="R1010" s="104"/>
      <c r="S1010" s="730"/>
      <c r="T1010" s="88"/>
      <c r="U1010" s="88"/>
      <c r="V1010" s="88"/>
      <c r="W1010" s="89"/>
      <c r="X1010" s="87"/>
      <c r="Y1010" s="77"/>
      <c r="Z1010" s="90"/>
      <c r="AA1010" s="96">
        <f t="shared" si="425"/>
        <v>998</v>
      </c>
      <c r="AB1010" s="505">
        <f t="shared" si="439"/>
        <v>0</v>
      </c>
      <c r="AC1010" s="500">
        <f t="shared" si="426"/>
        <v>0</v>
      </c>
      <c r="AD1010" s="159">
        <f t="shared" si="422"/>
        <v>0</v>
      </c>
      <c r="AE1010" s="8"/>
      <c r="AF1010" s="870" t="str">
        <f t="shared" si="427"/>
        <v xml:space="preserve"> </v>
      </c>
      <c r="AG1010" s="32">
        <f t="shared" si="428"/>
        <v>0</v>
      </c>
      <c r="AH1010" s="32">
        <f t="shared" si="429"/>
        <v>0</v>
      </c>
      <c r="AR1010" s="32">
        <f t="shared" si="430"/>
        <v>0</v>
      </c>
      <c r="AS1010" s="32">
        <f t="shared" si="431"/>
        <v>0</v>
      </c>
      <c r="AT1010" s="32">
        <f t="shared" si="432"/>
        <v>0</v>
      </c>
      <c r="AU1010" s="32">
        <f t="shared" si="433"/>
        <v>0</v>
      </c>
      <c r="AX1010" s="254">
        <f t="shared" si="434"/>
        <v>0</v>
      </c>
      <c r="AY1010" s="254">
        <f t="shared" si="435"/>
        <v>0</v>
      </c>
      <c r="AZ1010" s="32">
        <f t="shared" si="423"/>
        <v>0</v>
      </c>
      <c r="BB1010" s="32">
        <f t="shared" si="440"/>
        <v>0</v>
      </c>
      <c r="BC1010" s="341">
        <f t="shared" si="441"/>
        <v>0</v>
      </c>
      <c r="BD1010" s="95">
        <f t="shared" si="436"/>
        <v>0</v>
      </c>
      <c r="BE1010" s="95">
        <f t="shared" si="442"/>
        <v>0</v>
      </c>
      <c r="BF1010" s="718">
        <f t="shared" si="424"/>
        <v>0</v>
      </c>
      <c r="BG1010" s="79"/>
      <c r="BH1010" s="9"/>
      <c r="BJ1010" s="32">
        <f t="shared" si="443"/>
        <v>0</v>
      </c>
      <c r="BK1010" s="32">
        <f t="shared" si="444"/>
        <v>1</v>
      </c>
      <c r="BL1010" s="32">
        <f t="shared" si="445"/>
        <v>0</v>
      </c>
      <c r="BM1010" s="32">
        <f t="shared" si="446"/>
        <v>0</v>
      </c>
      <c r="BN1010" s="32">
        <f t="shared" si="447"/>
        <v>1</v>
      </c>
    </row>
    <row r="1011" spans="1:66" x14ac:dyDescent="0.2">
      <c r="A1011" s="323"/>
      <c r="B1011" s="530"/>
      <c r="C1011" s="247"/>
      <c r="D1011" s="247" t="str">
        <f t="shared" si="437"/>
        <v/>
      </c>
      <c r="E1011" s="320" t="str">
        <f t="shared" ref="E1011:E1012" si="448">IF(+BN1011+BM1011&gt;0,"&lt; Error"," ")</f>
        <v>&lt; Error</v>
      </c>
      <c r="F1011" s="120">
        <f t="shared" ref="F1011:F1012" si="449">IF(ISBLANK(H1011),0,VLOOKUP(TRIM(H1011),AllVarieties,4,FALSE))</f>
        <v>0</v>
      </c>
      <c r="G1011" s="118">
        <f t="shared" ref="G1011:G1012" si="450">ROW()-DPline</f>
        <v>999</v>
      </c>
      <c r="H1011" s="117"/>
      <c r="I1011" s="292"/>
      <c r="J1011" s="87"/>
      <c r="K1011" s="294"/>
      <c r="L1011" s="293"/>
      <c r="M1011" s="40"/>
      <c r="N1011" s="77"/>
      <c r="O1011" s="295"/>
      <c r="P1011" s="88"/>
      <c r="Q1011" s="88"/>
      <c r="R1011" s="104"/>
      <c r="S1011" s="730"/>
      <c r="T1011" s="88"/>
      <c r="U1011" s="88"/>
      <c r="V1011" s="88"/>
      <c r="W1011" s="89"/>
      <c r="X1011" s="87"/>
      <c r="Y1011" s="77"/>
      <c r="Z1011" s="90"/>
      <c r="AA1011" s="96">
        <f t="shared" ref="AA1011:AA1012" si="451">+G1011</f>
        <v>999</v>
      </c>
      <c r="AB1011" s="505">
        <f t="shared" ref="AB1011:AB1012" si="452">C1011*BJ1011</f>
        <v>0</v>
      </c>
      <c r="AC1011" s="500">
        <f t="shared" ref="AC1011:AC1012" si="453">+AX1011+AY1011</f>
        <v>0</v>
      </c>
      <c r="AD1011" s="159">
        <f t="shared" ref="AD1011:AD1012" si="454">+AC1011*PDArate</f>
        <v>0</v>
      </c>
      <c r="AE1011" s="8"/>
      <c r="AF1011" s="870" t="str">
        <f t="shared" ref="AF1011" si="455">IF(AG1011+AH1011=1,"Enter both columns 5 and 16.", " ")</f>
        <v xml:space="preserve"> </v>
      </c>
      <c r="AG1011" s="32">
        <f t="shared" ref="AG1011" si="456">IF(L1011+M1011+N1011+O1011+W1011 &gt; 0, 1, 0)</f>
        <v>0</v>
      </c>
      <c r="AH1011" s="32">
        <f t="shared" ref="AH1011" si="457">IF(AX1011 &gt; 0, 1, 0)</f>
        <v>0</v>
      </c>
      <c r="AR1011" s="32">
        <f t="shared" ref="AR1011:AR1012" si="458">IF(ISNA(+F1011), 1, 0)</f>
        <v>0</v>
      </c>
      <c r="AS1011" s="32">
        <f t="shared" ref="AS1011:AS1012" si="459">IF(ISERR(+F1011), 1, 0)</f>
        <v>0</v>
      </c>
      <c r="AT1011" s="32">
        <f t="shared" ref="AT1011:AT1012" si="460">IF(ISERR(+AC1011), 1, 0)</f>
        <v>0</v>
      </c>
      <c r="AU1011" s="32">
        <f t="shared" ref="AU1011:AU1012" si="461">IF(ISERR(+AD1011), 1, 0)</f>
        <v>0</v>
      </c>
      <c r="AX1011" s="254">
        <f t="shared" ref="AX1011:AX1012" si="462">ROUND(L1011,1)*W1011</f>
        <v>0</v>
      </c>
      <c r="AY1011" s="254">
        <f t="shared" ref="AY1011:AY1012" si="463">ROUND(X1011,1)*Z1011</f>
        <v>0</v>
      </c>
      <c r="AZ1011" s="32">
        <f t="shared" ref="AZ1011:AZ1012" si="464">IF(J1011+K1011 &gt; 0, 1, 0)</f>
        <v>0</v>
      </c>
      <c r="BB1011" s="32">
        <f t="shared" ref="BB1011:BB1012" si="465">IF(+BC1011&gt;0,IF(+BE1011&lt;=0,1,0),0)</f>
        <v>0</v>
      </c>
      <c r="BC1011" s="341">
        <f t="shared" ref="BC1011:BC1012" si="466">IF(+D1011=1,IF(J1011&gt;0, +J1011, 0),0)</f>
        <v>0</v>
      </c>
      <c r="BD1011" s="95">
        <f t="shared" ref="BD1011:BD1012" si="467">IF(VALUE(I1011)&lt;1,0,IF(VALUE(I1011)&gt;17,0,VLOOKUP(VALUE(F1011),T10Value,VALUE(I1011)+1,FALSE)))</f>
        <v>0</v>
      </c>
      <c r="BE1011" s="95">
        <f t="shared" ref="BE1011:BE1012" si="468">ROUND(+BC1011,1)*BD1011</f>
        <v>0</v>
      </c>
      <c r="BF1011" s="718">
        <f t="shared" ref="BF1011:BF1012" si="469">+BE1011*PDArate</f>
        <v>0</v>
      </c>
      <c r="BG1011" s="79"/>
      <c r="BH1011" s="9"/>
      <c r="BJ1011" s="32">
        <f t="shared" ref="BJ1011:BJ1012" si="470">IF(J1011+L1011+M1011=J1011,0,IF(J1011-L1011-0.09&gt;0,IF(J1011-L1011&lt;=0.1*J1011,J1011-L1011,0),0))</f>
        <v>0</v>
      </c>
      <c r="BK1011" s="32">
        <f t="shared" ref="BK1011:BK1012" si="471">IF(L1011+M1011+J1011+X1011&lt;=0,1,IF(L1011+M1011+X1011&gt;0,1,0))</f>
        <v>1</v>
      </c>
      <c r="BL1011" s="32">
        <f t="shared" ref="BL1011:BL1012" si="472">IF(+BJ1011&gt;0,1,0)</f>
        <v>0</v>
      </c>
      <c r="BM1011" s="32">
        <f t="shared" ref="BM1011:BM1012" si="473">IF(ISNUMBER(C1011),IF(2*BL1011-C1011&lt;0,1,IF(2*BL1011-C1011&gt;2,1,0)),IF(ISBLANK(C1011),0,1))</f>
        <v>0</v>
      </c>
      <c r="BN1011" s="32">
        <f t="shared" ref="BN1011:BN1012" si="474">IF(ISNUMBER(D1011),IF(2*AG1011-D1011=1,1,IF(+D1011=0,0, IF(+D1011=1,0,1))),IF(ISBLANK(D1011),0,1))</f>
        <v>1</v>
      </c>
    </row>
    <row r="1012" spans="1:66" ht="13.5" thickBot="1" x14ac:dyDescent="0.25">
      <c r="A1012" s="324"/>
      <c r="B1012" s="531"/>
      <c r="C1012" s="517"/>
      <c r="D1012" s="247" t="str">
        <f t="shared" si="437"/>
        <v/>
      </c>
      <c r="E1012" s="320" t="str">
        <f t="shared" si="448"/>
        <v>&lt; Error</v>
      </c>
      <c r="F1012" s="156">
        <f t="shared" si="449"/>
        <v>0</v>
      </c>
      <c r="G1012" s="157">
        <f t="shared" si="450"/>
        <v>1000</v>
      </c>
      <c r="H1012" s="297"/>
      <c r="I1012" s="520"/>
      <c r="J1012" s="91"/>
      <c r="K1012" s="518"/>
      <c r="L1012" s="519"/>
      <c r="M1012" s="62"/>
      <c r="N1012" s="78"/>
      <c r="O1012" s="298"/>
      <c r="P1012" s="92"/>
      <c r="Q1012" s="92"/>
      <c r="R1012" s="105"/>
      <c r="S1012" s="861"/>
      <c r="T1012" s="92"/>
      <c r="U1012" s="92"/>
      <c r="V1012" s="92"/>
      <c r="W1012" s="299"/>
      <c r="X1012" s="91"/>
      <c r="Y1012" s="78"/>
      <c r="Z1012" s="296"/>
      <c r="AA1012" s="96">
        <f t="shared" si="451"/>
        <v>1000</v>
      </c>
      <c r="AB1012" s="506">
        <f t="shared" si="452"/>
        <v>0</v>
      </c>
      <c r="AC1012" s="500">
        <f t="shared" si="453"/>
        <v>0</v>
      </c>
      <c r="AD1012" s="159">
        <f t="shared" si="454"/>
        <v>0</v>
      </c>
      <c r="AE1012" s="8"/>
      <c r="AF1012" s="870" t="str">
        <f>IF(AG1012+AH1012=1,"Enter both columns 5 and 16.", " ")</f>
        <v xml:space="preserve"> </v>
      </c>
      <c r="AG1012" s="32">
        <f>IF(L1012+M1012+N1012+O1012+W1012 &gt; 0, 1, 0)</f>
        <v>0</v>
      </c>
      <c r="AH1012" s="32">
        <f>IF(AX1012 &gt; 0, 1, 0)</f>
        <v>0</v>
      </c>
      <c r="AR1012" s="32">
        <f t="shared" si="458"/>
        <v>0</v>
      </c>
      <c r="AS1012" s="32">
        <f t="shared" si="459"/>
        <v>0</v>
      </c>
      <c r="AT1012" s="32">
        <f t="shared" si="460"/>
        <v>0</v>
      </c>
      <c r="AU1012" s="32">
        <f t="shared" si="461"/>
        <v>0</v>
      </c>
      <c r="AX1012" s="254">
        <f t="shared" si="462"/>
        <v>0</v>
      </c>
      <c r="AY1012" s="254">
        <f t="shared" si="463"/>
        <v>0</v>
      </c>
      <c r="AZ1012" s="32">
        <f t="shared" si="464"/>
        <v>0</v>
      </c>
      <c r="BB1012" s="32">
        <f t="shared" si="465"/>
        <v>0</v>
      </c>
      <c r="BC1012" s="341">
        <f t="shared" si="466"/>
        <v>0</v>
      </c>
      <c r="BD1012" s="95">
        <f t="shared" si="467"/>
        <v>0</v>
      </c>
      <c r="BE1012" s="95">
        <f t="shared" si="468"/>
        <v>0</v>
      </c>
      <c r="BF1012" s="718">
        <f t="shared" si="469"/>
        <v>0</v>
      </c>
      <c r="BG1012" s="79"/>
      <c r="BH1012" s="9"/>
      <c r="BJ1012" s="32">
        <f t="shared" si="470"/>
        <v>0</v>
      </c>
      <c r="BK1012" s="32">
        <f t="shared" si="471"/>
        <v>1</v>
      </c>
      <c r="BL1012" s="32">
        <f t="shared" si="472"/>
        <v>0</v>
      </c>
      <c r="BM1012" s="32">
        <f t="shared" si="473"/>
        <v>0</v>
      </c>
      <c r="BN1012" s="32">
        <f t="shared" si="474"/>
        <v>1</v>
      </c>
    </row>
    <row r="1013" spans="1:66" ht="14.25" thickTop="1" thickBot="1" x14ac:dyDescent="0.25">
      <c r="A1013" s="19"/>
      <c r="B1013" s="10"/>
      <c r="C1013" s="10"/>
      <c r="D1013" s="247">
        <f>DPgrowcrush</f>
        <v>0</v>
      </c>
      <c r="E1013" s="8"/>
      <c r="F1013" s="8"/>
      <c r="G1013" s="8"/>
      <c r="H1013" s="8"/>
      <c r="I1013" s="8"/>
      <c r="J1013" s="152">
        <f>+DPcrush</f>
        <v>0</v>
      </c>
      <c r="K1013" s="153"/>
      <c r="L1013" s="152">
        <f>+DPpurchase</f>
        <v>0</v>
      </c>
      <c r="M1013" s="152">
        <f>+DPnrpurchase</f>
        <v>0</v>
      </c>
      <c r="N1013" s="154"/>
      <c r="O1013" s="16"/>
      <c r="P1013" s="16"/>
      <c r="Q1013" s="16"/>
      <c r="R1013" s="16"/>
      <c r="S1013" s="20"/>
      <c r="T1013" s="20"/>
      <c r="U1013" s="20"/>
      <c r="V1013" s="20"/>
      <c r="W1013" s="155"/>
      <c r="X1013" s="152">
        <f>+DPdistilled</f>
        <v>0</v>
      </c>
      <c r="Y1013" s="83"/>
      <c r="Z1013" s="20"/>
      <c r="AA1013" s="84"/>
      <c r="AB1013" s="108">
        <f>+DPmog</f>
        <v>0</v>
      </c>
      <c r="AC1013" s="109">
        <f>+DPpda1a</f>
        <v>0</v>
      </c>
      <c r="AD1013" s="109">
        <f>+DPpda1a *PDArate</f>
        <v>0</v>
      </c>
      <c r="AE1013" s="79"/>
      <c r="AF1013" s="8"/>
      <c r="BC1013" s="108">
        <f>+BC3</f>
        <v>0</v>
      </c>
      <c r="BD1013" s="8"/>
      <c r="BE1013" s="109">
        <f>+BE3</f>
        <v>0</v>
      </c>
      <c r="BF1013" s="710">
        <f>+BE1013 *PDArate</f>
        <v>0</v>
      </c>
      <c r="BG1013" s="79"/>
      <c r="BH1013" s="9"/>
    </row>
    <row r="1014" spans="1:66" ht="13.5" thickTop="1" x14ac:dyDescent="0.2">
      <c r="A1014" s="161" t="str">
        <f>IF(+Operation=0, "YOUR FIRM'S NAME IS MISSING.", +Operation)</f>
        <v>YOUR FIRM'S NAME IS MISSING.</v>
      </c>
      <c r="B1014" s="161"/>
      <c r="C1014" s="161"/>
      <c r="D1014" s="8"/>
      <c r="E1014" s="8"/>
      <c r="F1014" s="8"/>
      <c r="G1014" s="8"/>
      <c r="H1014" s="16"/>
      <c r="I1014" s="8"/>
      <c r="J1014" s="97"/>
      <c r="K1014" s="16"/>
      <c r="L1014" s="97"/>
      <c r="M1014" s="97"/>
      <c r="N1014" s="16"/>
      <c r="O1014" s="16"/>
      <c r="P1014" s="16"/>
      <c r="Q1014" s="16"/>
      <c r="R1014" s="16"/>
      <c r="S1014" s="20"/>
      <c r="T1014" s="20"/>
      <c r="U1014" s="20"/>
      <c r="V1014" s="20"/>
      <c r="W1014" s="20"/>
      <c r="X1014" s="97"/>
      <c r="Y1014" s="20"/>
      <c r="Z1014" s="20"/>
      <c r="AA1014" s="8"/>
      <c r="AB1014" s="97"/>
      <c r="AC1014" s="98"/>
      <c r="AD1014" s="98"/>
      <c r="AE1014" s="8"/>
      <c r="AF1014" s="8"/>
      <c r="BC1014" s="8"/>
      <c r="BD1014" s="8"/>
      <c r="BE1014" s="8"/>
      <c r="BF1014" s="8"/>
      <c r="BG1014" s="79"/>
      <c r="BH1014" s="9"/>
    </row>
    <row r="1015" spans="1:66" x14ac:dyDescent="0.2">
      <c r="A1015" s="162" t="str">
        <f>IF(ISNUMBER(+POID), IF(+POID &gt;300000000, IF(+POID &gt;999999999, "INVALID ID NUMBER", +POID ), "INVALID ID NUMBER" ), "YOUR ID NUMBER IS MISSING.")</f>
        <v>YOUR ID NUMBER IS MISSING.</v>
      </c>
      <c r="B1015" s="161"/>
      <c r="C1015" s="161"/>
      <c r="D1015" s="8"/>
      <c r="E1015" s="8"/>
      <c r="F1015" s="8"/>
      <c r="G1015" s="8"/>
      <c r="H1015" s="16"/>
      <c r="I1015" s="8"/>
      <c r="J1015" s="97"/>
      <c r="K1015" s="16"/>
      <c r="L1015" s="97"/>
      <c r="M1015" s="97"/>
      <c r="N1015" s="16"/>
      <c r="O1015" s="16"/>
      <c r="P1015" s="16"/>
      <c r="Q1015" s="16"/>
      <c r="R1015" s="16"/>
      <c r="S1015" s="20"/>
      <c r="T1015" s="20"/>
      <c r="U1015" s="20"/>
      <c r="V1015" s="20"/>
      <c r="W1015" s="20"/>
      <c r="X1015" s="97"/>
      <c r="Y1015" s="20"/>
      <c r="Z1015" s="20"/>
      <c r="AA1015" s="8"/>
      <c r="AB1015" s="97"/>
      <c r="AC1015" s="98"/>
      <c r="AD1015" s="98"/>
      <c r="AE1015" s="8"/>
      <c r="AF1015" s="8"/>
      <c r="BC1015" s="8"/>
      <c r="BD1015" s="8"/>
      <c r="BE1015" s="8"/>
      <c r="BF1015" s="8"/>
      <c r="BG1015" s="79"/>
      <c r="BH1015" s="9"/>
    </row>
    <row r="1016" spans="1:66" x14ac:dyDescent="0.2">
      <c r="A1016" s="8"/>
      <c r="B1016" s="8"/>
      <c r="C1016" s="8"/>
      <c r="D1016" s="8"/>
      <c r="E1016" s="8"/>
      <c r="F1016" s="8"/>
      <c r="G1016" s="8"/>
      <c r="H1016" s="8"/>
      <c r="I1016" s="8"/>
      <c r="J1016" s="97"/>
      <c r="K1016" s="16"/>
      <c r="L1016" s="97"/>
      <c r="M1016" s="97"/>
      <c r="N1016" s="16"/>
      <c r="O1016" s="16"/>
      <c r="P1016" s="16"/>
      <c r="Q1016" s="16"/>
      <c r="R1016" s="16"/>
      <c r="S1016" s="20"/>
      <c r="T1016" s="20"/>
      <c r="U1016" s="20"/>
      <c r="V1016" s="20"/>
      <c r="W1016" s="20"/>
      <c r="X1016" s="97"/>
      <c r="Y1016" s="20"/>
      <c r="Z1016" s="20"/>
      <c r="AA1016" s="8"/>
      <c r="AB1016" s="97"/>
      <c r="AC1016" s="98"/>
      <c r="AD1016" s="98"/>
      <c r="AE1016" s="8"/>
      <c r="AF1016" s="8"/>
      <c r="BC1016" s="8"/>
      <c r="BD1016" s="8"/>
      <c r="BE1016" s="8"/>
      <c r="BF1016" s="8"/>
      <c r="BG1016" s="79"/>
      <c r="BH1016" s="9"/>
    </row>
    <row r="1017" spans="1:66" x14ac:dyDescent="0.2">
      <c r="A1017" s="19"/>
      <c r="B1017" s="10"/>
      <c r="C1017" s="10"/>
      <c r="D1017" s="8"/>
      <c r="E1017" s="8"/>
      <c r="F1017" s="8"/>
      <c r="G1017" s="8"/>
      <c r="H1017" s="8"/>
      <c r="I1017" s="8"/>
      <c r="J1017" s="97"/>
      <c r="K1017" s="16"/>
      <c r="L1017" s="97"/>
      <c r="M1017" s="97"/>
      <c r="N1017" s="16"/>
      <c r="O1017" s="16"/>
      <c r="P1017" s="16"/>
      <c r="Q1017" s="16"/>
      <c r="R1017" s="16"/>
      <c r="S1017" s="20"/>
      <c r="T1017" s="20"/>
      <c r="U1017" s="20"/>
      <c r="V1017" s="20"/>
      <c r="W1017" s="20"/>
      <c r="X1017" s="97"/>
      <c r="Y1017" s="20"/>
      <c r="Z1017" s="20"/>
      <c r="AA1017" s="8"/>
      <c r="AB1017" s="97"/>
      <c r="AC1017" s="98"/>
      <c r="AD1017" s="98"/>
      <c r="AE1017" s="8"/>
      <c r="AF1017" s="8"/>
      <c r="BC1017" s="8"/>
      <c r="BD1017" s="8"/>
      <c r="BE1017" s="8"/>
      <c r="BF1017" s="8"/>
      <c r="BG1017" s="79"/>
      <c r="BH1017" s="9"/>
    </row>
    <row r="1018" spans="1:66" ht="6.75" customHeight="1" x14ac:dyDescent="0.2">
      <c r="A1018" s="12"/>
      <c r="B1018" s="29"/>
      <c r="C1018" s="29"/>
      <c r="D1018" s="29"/>
      <c r="E1018" s="29"/>
      <c r="F1018" s="29"/>
      <c r="G1018" s="29"/>
      <c r="H1018" s="29"/>
      <c r="I1018" s="29"/>
      <c r="J1018" s="29"/>
      <c r="K1018" s="29"/>
      <c r="L1018" s="29"/>
      <c r="M1018" s="29"/>
      <c r="N1018" s="29"/>
      <c r="O1018" s="29"/>
      <c r="P1018" s="29"/>
      <c r="Q1018" s="29"/>
      <c r="R1018" s="29"/>
      <c r="S1018" s="29"/>
      <c r="T1018" s="29"/>
      <c r="U1018" s="29"/>
      <c r="V1018" s="29"/>
      <c r="W1018" s="29"/>
      <c r="X1018" s="29"/>
      <c r="Y1018" s="29"/>
      <c r="Z1018" s="29"/>
      <c r="AA1018" s="29"/>
      <c r="AB1018" s="29"/>
      <c r="AC1018" s="29"/>
      <c r="AD1018" s="29"/>
      <c r="AE1018" s="29"/>
      <c r="AF1018" s="29"/>
      <c r="AG1018" s="29"/>
      <c r="AH1018" s="29"/>
      <c r="AI1018" s="29"/>
      <c r="AJ1018" s="29"/>
      <c r="AK1018" s="29"/>
      <c r="AL1018" s="29"/>
      <c r="AM1018" s="29"/>
      <c r="AN1018" s="29"/>
      <c r="AO1018" s="29"/>
      <c r="AP1018" s="29"/>
      <c r="AQ1018" s="29"/>
      <c r="AR1018" s="29"/>
      <c r="AS1018" s="29"/>
      <c r="AT1018" s="29"/>
      <c r="AU1018" s="29"/>
      <c r="AV1018" s="29"/>
      <c r="AW1018" s="29"/>
      <c r="AX1018" s="29"/>
      <c r="AY1018" s="29"/>
      <c r="AZ1018" s="29"/>
      <c r="BA1018" s="29"/>
      <c r="BB1018" s="29"/>
      <c r="BC1018" s="29"/>
      <c r="BD1018" s="29"/>
      <c r="BE1018" s="29"/>
      <c r="BF1018" s="29"/>
      <c r="BG1018" s="719"/>
      <c r="BH1018" s="13"/>
    </row>
  </sheetData>
  <sheetProtection algorithmName="SHA-512" hashValue="guAw27lCNZCAzPNQfNg0ZQKS1cpcwIcd9mVoVMOZF8n1vT/SVKolzt7cnjynUDgZVOzSx7ymy19boP48Y/nOlw==" saltValue="CD/RxOVZk7RGPRyaIm16KA==" spinCount="100000" sheet="1" objects="1" scenarios="1"/>
  <phoneticPr fontId="0" type="noConversion"/>
  <conditionalFormatting sqref="H16:H1012">
    <cfRule type="expression" dxfId="351" priority="2" stopIfTrue="1">
      <formula>ISNA(+F16)</formula>
    </cfRule>
    <cfRule type="expression" priority="3" stopIfTrue="1">
      <formula>+I16+J16+L16+M16=0</formula>
    </cfRule>
    <cfRule type="expression" dxfId="350" priority="4" stopIfTrue="1">
      <formula>+I16+J16+L16+M16=+I16+J16+L16+M16+F16</formula>
    </cfRule>
  </conditionalFormatting>
  <conditionalFormatting sqref="M16:M1012">
    <cfRule type="expression" dxfId="349" priority="5" stopIfTrue="1">
      <formula>+L16 &lt; +M16</formula>
    </cfRule>
    <cfRule type="expression" dxfId="348" priority="6" stopIfTrue="1">
      <formula>AND($L16&lt;&gt;"",$M16="")</formula>
    </cfRule>
  </conditionalFormatting>
  <conditionalFormatting sqref="N16:N1012">
    <cfRule type="expression" priority="7" stopIfTrue="1">
      <formula>+L16+M16+N16=0</formula>
    </cfRule>
    <cfRule type="expression" dxfId="347" priority="8" stopIfTrue="1">
      <formula>+L16+M16+N16=+M16+L16</formula>
    </cfRule>
    <cfRule type="cellIs" dxfId="346" priority="9" stopIfTrue="1" operator="notBetween">
      <formula>15</formula>
      <formula>35</formula>
    </cfRule>
  </conditionalFormatting>
  <conditionalFormatting sqref="K16:K1012">
    <cfRule type="expression" priority="10" stopIfTrue="1">
      <formula>+J16+K16=0</formula>
    </cfRule>
    <cfRule type="expression" dxfId="345" priority="11" stopIfTrue="1">
      <formula>+J16+K16=+J16</formula>
    </cfRule>
    <cfRule type="cellIs" dxfId="344" priority="12" stopIfTrue="1" operator="notBetween">
      <formula>15</formula>
      <formula>35</formula>
    </cfRule>
  </conditionalFormatting>
  <conditionalFormatting sqref="W16:W1012">
    <cfRule type="cellIs" priority="13" stopIfTrue="1" operator="greaterThan">
      <formula>0</formula>
    </cfRule>
    <cfRule type="expression" dxfId="343" priority="14" stopIfTrue="1">
      <formula>+AG16+AH16=1</formula>
    </cfRule>
  </conditionalFormatting>
  <conditionalFormatting sqref="X16:X1012">
    <cfRule type="expression" dxfId="342" priority="15" stopIfTrue="1">
      <formula>+AG16+AH16=1</formula>
    </cfRule>
    <cfRule type="expression" priority="16" stopIfTrue="1">
      <formula>+X16+Y16+Z16=0</formula>
    </cfRule>
    <cfRule type="expression" dxfId="341" priority="17" stopIfTrue="1">
      <formula>+X16+Y16+Z16=+Y16+Z16</formula>
    </cfRule>
  </conditionalFormatting>
  <conditionalFormatting sqref="Y16:Y1012">
    <cfRule type="expression" dxfId="340" priority="18" stopIfTrue="1">
      <formula>+AG16+AH16=1</formula>
    </cfRule>
    <cfRule type="expression" priority="19" stopIfTrue="1">
      <formula>+X16+Y16+Z16=0</formula>
    </cfRule>
    <cfRule type="expression" dxfId="339" priority="20" stopIfTrue="1">
      <formula>+X16+Y16+Z16=+X16+Z16</formula>
    </cfRule>
  </conditionalFormatting>
  <conditionalFormatting sqref="Z16:Z1012">
    <cfRule type="expression" dxfId="338" priority="21" stopIfTrue="1">
      <formula>+AG16+AH16=1</formula>
    </cfRule>
    <cfRule type="expression" priority="22" stopIfTrue="1">
      <formula>+X16+Y16+Z16=0</formula>
    </cfRule>
    <cfRule type="expression" dxfId="337" priority="23" stopIfTrue="1">
      <formula>+X16+Y16+Z16=+X16+Y16</formula>
    </cfRule>
  </conditionalFormatting>
  <conditionalFormatting sqref="O16:O1012">
    <cfRule type="expression" priority="24" stopIfTrue="1">
      <formula>+L16+M16+N16+O16+W16=0</formula>
    </cfRule>
    <cfRule type="expression" dxfId="336" priority="25" stopIfTrue="1">
      <formula>+L16+M16+N16+O16+W16=+L16+M16+N16+W16</formula>
    </cfRule>
  </conditionalFormatting>
  <conditionalFormatting sqref="J16:J1012">
    <cfRule type="expression" priority="26" stopIfTrue="1">
      <formula>+J16+K16=0</formula>
    </cfRule>
    <cfRule type="expression" dxfId="335" priority="27" stopIfTrue="1">
      <formula>+J16+K16=+K16</formula>
    </cfRule>
    <cfRule type="expression" dxfId="334" priority="28" stopIfTrue="1">
      <formula>+AG16*(+J16-L16) &gt;0</formula>
    </cfRule>
  </conditionalFormatting>
  <conditionalFormatting sqref="L16:L1012">
    <cfRule type="expression" dxfId="333" priority="29" stopIfTrue="1">
      <formula>+AZ16*(L16-J16)&gt;0</formula>
    </cfRule>
    <cfRule type="cellIs" dxfId="332" priority="30" stopIfTrue="1" operator="greaterThan">
      <formula>0</formula>
    </cfRule>
    <cfRule type="expression" dxfId="331" priority="31" stopIfTrue="1">
      <formula>+AG16+AH16=1</formula>
    </cfRule>
  </conditionalFormatting>
  <conditionalFormatting sqref="BE12:BF12 BE1013:BF1013">
    <cfRule type="expression" dxfId="330" priority="32" stopIfTrue="1">
      <formula>ISNA(+BE12)</formula>
    </cfRule>
  </conditionalFormatting>
  <conditionalFormatting sqref="A1015:C1015">
    <cfRule type="cellIs" dxfId="329" priority="33" stopIfTrue="1" operator="notEqual">
      <formula>+POID</formula>
    </cfRule>
  </conditionalFormatting>
  <conditionalFormatting sqref="A1014:C1014">
    <cfRule type="cellIs" dxfId="328" priority="34" stopIfTrue="1" operator="notEqual">
      <formula>+Operation</formula>
    </cfRule>
  </conditionalFormatting>
  <conditionalFormatting sqref="R3">
    <cfRule type="expression" dxfId="327" priority="35" stopIfTrue="1">
      <formula>+DPindicator4+DPindicator5+DPindicator6&gt;0</formula>
    </cfRule>
  </conditionalFormatting>
  <conditionalFormatting sqref="H2">
    <cfRule type="cellIs" dxfId="326" priority="37" stopIfTrue="1" operator="notEqual">
      <formula>+Operation</formula>
    </cfRule>
  </conditionalFormatting>
  <conditionalFormatting sqref="L8:W8">
    <cfRule type="expression" dxfId="325" priority="38" stopIfTrue="1">
      <formula>+DPindicator1 &lt;&gt; +DPindicator2</formula>
    </cfRule>
  </conditionalFormatting>
  <conditionalFormatting sqref="H9:H10">
    <cfRule type="expression" dxfId="324" priority="39" stopIfTrue="1">
      <formula>+DPindicator3 &gt;0</formula>
    </cfRule>
  </conditionalFormatting>
  <conditionalFormatting sqref="F14:F1012">
    <cfRule type="expression" dxfId="323" priority="40" stopIfTrue="1">
      <formula>ISNA(+F14)</formula>
    </cfRule>
  </conditionalFormatting>
  <conditionalFormatting sqref="C16:C1012">
    <cfRule type="expression" dxfId="322" priority="41" stopIfTrue="1">
      <formula>+BM16&lt;&gt;0</formula>
    </cfRule>
    <cfRule type="expression" dxfId="321" priority="42" stopIfTrue="1">
      <formula>+BJ16 &lt;=0</formula>
    </cfRule>
    <cfRule type="cellIs" dxfId="320" priority="43" stopIfTrue="1" operator="between">
      <formula>0</formula>
      <formula>1</formula>
    </cfRule>
  </conditionalFormatting>
  <conditionalFormatting sqref="C3">
    <cfRule type="expression" dxfId="319" priority="48" stopIfTrue="1">
      <formula>ISERR(+C3)</formula>
    </cfRule>
    <cfRule type="expression" dxfId="318" priority="49" stopIfTrue="1">
      <formula>ISNA(+C3)</formula>
    </cfRule>
  </conditionalFormatting>
  <conditionalFormatting sqref="BC16:BC1012">
    <cfRule type="expression" dxfId="317" priority="50" stopIfTrue="1">
      <formula>+BB16&lt;&gt;0</formula>
    </cfRule>
  </conditionalFormatting>
  <conditionalFormatting sqref="BD16:BD1012">
    <cfRule type="expression" dxfId="316" priority="51" stopIfTrue="1">
      <formula>+BB16&lt;&gt;0</formula>
    </cfRule>
  </conditionalFormatting>
  <conditionalFormatting sqref="BE16:BE1012">
    <cfRule type="expression" dxfId="315" priority="52" stopIfTrue="1">
      <formula>+BB16&lt;&gt;0</formula>
    </cfRule>
  </conditionalFormatting>
  <conditionalFormatting sqref="BF16:BF1012">
    <cfRule type="expression" dxfId="314" priority="53" stopIfTrue="1">
      <formula>+BB16&lt;&gt;0</formula>
    </cfRule>
  </conditionalFormatting>
  <conditionalFormatting sqref="I16:I1012">
    <cfRule type="expression" dxfId="313" priority="54" stopIfTrue="1">
      <formula>VALUE(I16) &gt; 17</formula>
    </cfRule>
    <cfRule type="expression" dxfId="312" priority="55" stopIfTrue="1">
      <formula>+J16+L16+M16+X16=0</formula>
    </cfRule>
    <cfRule type="expression" dxfId="311" priority="56" stopIfTrue="1">
      <formula>+J16+L16+M16+X16=+J16+L16+M16+X16+I16</formula>
    </cfRule>
  </conditionalFormatting>
  <conditionalFormatting sqref="BE3:BF3">
    <cfRule type="expression" dxfId="310" priority="57" stopIfTrue="1">
      <formula>ISNA(+BE3)</formula>
    </cfRule>
    <cfRule type="expression" dxfId="309" priority="58" stopIfTrue="1">
      <formula>+DpP1bErr &lt;&gt; 0</formula>
    </cfRule>
  </conditionalFormatting>
  <conditionalFormatting sqref="BC3">
    <cfRule type="expression" dxfId="308" priority="59" stopIfTrue="1">
      <formula>+DpP1bErr &lt;&gt; 0</formula>
    </cfRule>
  </conditionalFormatting>
  <conditionalFormatting sqref="B16:B1012">
    <cfRule type="expression" dxfId="307" priority="1" stopIfTrue="1">
      <formula>+AC16 &lt;&gt; 0</formula>
    </cfRule>
  </conditionalFormatting>
  <dataValidations count="1">
    <dataValidation type="whole" allowBlank="1" showInputMessage="1" showErrorMessage="1" errorTitle="Grape Pricing District Number" error="The district numbers range from 1 to 17 only." sqref="I13:I1012" xr:uid="{00000000-0002-0000-0700-000000000000}">
      <formula1>1</formula1>
      <formula2>17</formula2>
    </dataValidation>
  </dataValidations>
  <hyperlinks>
    <hyperlink ref="H12" location="Varieties!A1" display="Click here for variety name list!" xr:uid="{638D5006-F9A8-440D-BF34-10363C413704}"/>
    <hyperlink ref="I12" location="Districts!A1" display="Click for map!" xr:uid="{6DD1AFAB-9B86-4F58-9114-FA107B58ABF8}"/>
    <hyperlink ref="M12" location="'Common Ownership'!A1" display="Click for info!" xr:uid="{838D8116-63E8-48C8-AB9D-AB4B0692E3AA}"/>
  </hyperlinks>
  <pageMargins left="0.25" right="0" top="0.25" bottom="0" header="0" footer="0"/>
  <pageSetup paperSize="5" pageOrder="overThenDown"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CCCCFF"/>
  </sheetPr>
  <dimension ref="A1:L34"/>
  <sheetViews>
    <sheetView workbookViewId="0">
      <selection activeCell="G11" sqref="G11"/>
    </sheetView>
  </sheetViews>
  <sheetFormatPr defaultRowHeight="12.75" x14ac:dyDescent="0.2"/>
  <cols>
    <col min="1" max="1" width="57.7109375" style="32" bestFit="1" customWidth="1"/>
    <col min="2" max="2" width="3" style="32" customWidth="1"/>
    <col min="3" max="3" width="15.28515625" style="32" customWidth="1"/>
    <col min="4" max="4" width="2.7109375" style="32" customWidth="1"/>
    <col min="5" max="5" width="15.28515625" style="32" customWidth="1"/>
    <col min="6" max="6" width="2.85546875" style="32" customWidth="1"/>
    <col min="7" max="7" width="15.28515625" style="32" customWidth="1"/>
    <col min="8" max="8" width="2.5703125" style="32" customWidth="1"/>
    <col min="9" max="9" width="15.28515625" style="32" customWidth="1"/>
    <col min="10" max="10" width="2.5703125" style="32" customWidth="1"/>
    <col min="11" max="11" width="16.5703125" style="32" customWidth="1"/>
    <col min="12" max="12" width="1.140625" style="32" customWidth="1"/>
    <col min="13" max="16384" width="9.140625" style="32"/>
  </cols>
  <sheetData>
    <row r="1" spans="1:12" ht="15.75" x14ac:dyDescent="0.25">
      <c r="A1" s="178" t="s">
        <v>75</v>
      </c>
      <c r="B1" s="179"/>
      <c r="C1" s="179"/>
      <c r="D1" s="179"/>
      <c r="E1" s="863" t="s">
        <v>1032</v>
      </c>
      <c r="F1" s="767"/>
      <c r="G1" s="767"/>
      <c r="H1" s="767"/>
      <c r="I1" s="768"/>
      <c r="J1" s="179"/>
      <c r="K1" s="6"/>
      <c r="L1" s="7"/>
    </row>
    <row r="2" spans="1:12" x14ac:dyDescent="0.2">
      <c r="A2" s="180" t="s">
        <v>76</v>
      </c>
      <c r="B2" s="181"/>
      <c r="C2" s="96"/>
      <c r="D2" s="96"/>
      <c r="E2" s="864" t="s">
        <v>1033</v>
      </c>
      <c r="F2" s="769"/>
      <c r="G2" s="770"/>
      <c r="H2" s="769"/>
      <c r="I2" s="771"/>
      <c r="J2" s="8"/>
      <c r="K2" s="8"/>
      <c r="L2" s="9"/>
    </row>
    <row r="3" spans="1:12" ht="13.5" thickBot="1" x14ac:dyDescent="0.25">
      <c r="A3" s="161"/>
      <c r="B3" s="8"/>
      <c r="C3" s="161"/>
      <c r="D3" s="8"/>
      <c r="E3" s="8"/>
      <c r="F3" s="8"/>
      <c r="G3" s="8"/>
      <c r="H3" s="8"/>
      <c r="I3" s="18"/>
      <c r="J3" s="8"/>
      <c r="K3" s="8"/>
      <c r="L3" s="9"/>
    </row>
    <row r="4" spans="1:12" ht="12.75" customHeight="1" thickTop="1" x14ac:dyDescent="0.2">
      <c r="A4" s="164"/>
      <c r="B4" s="52"/>
      <c r="C4" s="182"/>
      <c r="D4" s="183"/>
      <c r="E4" s="182"/>
      <c r="F4" s="183"/>
      <c r="G4" s="183"/>
      <c r="H4" s="329"/>
      <c r="I4" s="183" t="s">
        <v>73</v>
      </c>
      <c r="J4" s="184"/>
      <c r="K4" s="185" t="s">
        <v>542</v>
      </c>
      <c r="L4" s="9"/>
    </row>
    <row r="5" spans="1:12" x14ac:dyDescent="0.2">
      <c r="A5" s="165"/>
      <c r="B5" s="53"/>
      <c r="C5" s="186"/>
      <c r="D5" s="187"/>
      <c r="E5" s="186" t="s">
        <v>60</v>
      </c>
      <c r="F5" s="187"/>
      <c r="G5" s="187" t="s">
        <v>79</v>
      </c>
      <c r="H5" s="330"/>
      <c r="I5" s="187" t="s">
        <v>80</v>
      </c>
      <c r="J5" s="188"/>
      <c r="K5" s="189" t="s">
        <v>543</v>
      </c>
      <c r="L5" s="9"/>
    </row>
    <row r="6" spans="1:12" x14ac:dyDescent="0.2">
      <c r="A6" s="165"/>
      <c r="B6" s="53"/>
      <c r="C6" s="186" t="s">
        <v>73</v>
      </c>
      <c r="D6" s="187"/>
      <c r="E6" s="186" t="s">
        <v>61</v>
      </c>
      <c r="F6" s="187"/>
      <c r="G6" s="187" t="s">
        <v>61</v>
      </c>
      <c r="H6" s="330"/>
      <c r="I6" s="187" t="s">
        <v>81</v>
      </c>
      <c r="J6" s="188"/>
      <c r="K6" s="189" t="s">
        <v>544</v>
      </c>
      <c r="L6" s="9"/>
    </row>
    <row r="7" spans="1:12" ht="13.5" thickBot="1" x14ac:dyDescent="0.25">
      <c r="A7" s="818"/>
      <c r="B7" s="59"/>
      <c r="C7" s="819" t="s">
        <v>74</v>
      </c>
      <c r="D7" s="820"/>
      <c r="E7" s="819" t="s">
        <v>73</v>
      </c>
      <c r="F7" s="820"/>
      <c r="G7" s="820" t="s">
        <v>73</v>
      </c>
      <c r="H7" s="821"/>
      <c r="I7" s="820" t="s">
        <v>82</v>
      </c>
      <c r="J7" s="822"/>
      <c r="K7" s="823" t="s">
        <v>545</v>
      </c>
      <c r="L7" s="9"/>
    </row>
    <row r="8" spans="1:12" ht="34.5" customHeight="1" thickTop="1" x14ac:dyDescent="0.2">
      <c r="A8" s="167" t="s">
        <v>1077</v>
      </c>
      <c r="B8" s="191" t="s">
        <v>77</v>
      </c>
      <c r="C8" s="112">
        <f>ROUND(+Q3Tons,1)</f>
        <v>0</v>
      </c>
      <c r="D8" s="53"/>
      <c r="E8" s="56"/>
      <c r="F8" s="53"/>
      <c r="G8" s="53"/>
      <c r="H8" s="331"/>
      <c r="I8" s="53"/>
      <c r="J8" s="142"/>
      <c r="K8" s="145"/>
      <c r="L8" s="9"/>
    </row>
    <row r="9" spans="1:12" ht="24" customHeight="1" x14ac:dyDescent="0.2">
      <c r="A9" s="167" t="s">
        <v>1078</v>
      </c>
      <c r="B9" s="191" t="s">
        <v>78</v>
      </c>
      <c r="C9" s="112">
        <f>ROUND(+Q4Tons,1)</f>
        <v>0</v>
      </c>
      <c r="D9" s="53"/>
      <c r="E9" s="56"/>
      <c r="F9" s="53"/>
      <c r="G9" s="53"/>
      <c r="H9" s="331"/>
      <c r="I9" s="53"/>
      <c r="J9" s="143"/>
      <c r="K9" s="99"/>
      <c r="L9" s="9"/>
    </row>
    <row r="10" spans="1:12" ht="23.25" customHeight="1" x14ac:dyDescent="0.2">
      <c r="A10" s="168" t="s">
        <v>717</v>
      </c>
      <c r="B10" s="192"/>
      <c r="C10" s="56"/>
      <c r="D10" s="53"/>
      <c r="E10" s="212">
        <f>+Q2purchased</f>
        <v>0</v>
      </c>
      <c r="F10" s="53"/>
      <c r="G10" s="53"/>
      <c r="H10" s="331"/>
      <c r="I10" s="53"/>
      <c r="J10" s="203" t="s">
        <v>541</v>
      </c>
      <c r="K10" s="144">
        <f>ROUND(+Q2repurchased,1)</f>
        <v>0</v>
      </c>
      <c r="L10" s="9"/>
    </row>
    <row r="11" spans="1:12" ht="16.5" customHeight="1" x14ac:dyDescent="0.2">
      <c r="A11" s="165" t="s">
        <v>929</v>
      </c>
      <c r="B11" s="193"/>
      <c r="C11" s="56"/>
      <c r="D11" s="197" t="s">
        <v>85</v>
      </c>
      <c r="E11" s="731">
        <f>E10-E12</f>
        <v>0</v>
      </c>
      <c r="F11" s="197" t="s">
        <v>85</v>
      </c>
      <c r="G11" s="325"/>
      <c r="H11" s="331"/>
      <c r="I11" s="53"/>
      <c r="J11" s="204"/>
      <c r="K11" s="208" t="s">
        <v>546</v>
      </c>
      <c r="L11" s="9"/>
    </row>
    <row r="12" spans="1:12" ht="15.75" customHeight="1" x14ac:dyDescent="0.2">
      <c r="A12" s="165" t="s">
        <v>1004</v>
      </c>
      <c r="B12" s="193"/>
      <c r="C12" s="56"/>
      <c r="D12" s="198" t="s">
        <v>86</v>
      </c>
      <c r="E12" s="49"/>
      <c r="F12" s="198" t="s">
        <v>86</v>
      </c>
      <c r="G12" s="326"/>
      <c r="H12" s="331"/>
      <c r="I12" s="53"/>
      <c r="J12" s="205"/>
      <c r="K12" s="209"/>
      <c r="L12" s="9"/>
    </row>
    <row r="13" spans="1:12" ht="15" customHeight="1" x14ac:dyDescent="0.2">
      <c r="A13" s="169" t="s">
        <v>83</v>
      </c>
      <c r="B13" s="193"/>
      <c r="C13" s="56"/>
      <c r="D13" s="193"/>
      <c r="E13" s="56"/>
      <c r="F13" s="193"/>
      <c r="G13" s="53"/>
      <c r="H13" s="332" t="s">
        <v>87</v>
      </c>
      <c r="I13" s="140">
        <f>ROUND(+Q2grown,1)</f>
        <v>0</v>
      </c>
      <c r="J13" s="205"/>
      <c r="K13" s="210" t="s">
        <v>547</v>
      </c>
      <c r="L13" s="9"/>
    </row>
    <row r="14" spans="1:12" ht="27" customHeight="1" x14ac:dyDescent="0.2">
      <c r="A14" s="166" t="s">
        <v>950</v>
      </c>
      <c r="B14" s="194"/>
      <c r="C14" s="57"/>
      <c r="D14" s="199" t="s">
        <v>88</v>
      </c>
      <c r="E14" s="111">
        <f>ROUND(+Q1bTons,1)</f>
        <v>0</v>
      </c>
      <c r="F14" s="199" t="s">
        <v>88</v>
      </c>
      <c r="G14" s="327"/>
      <c r="H14" s="331"/>
      <c r="I14" s="53"/>
      <c r="J14" s="206"/>
      <c r="K14" s="211" t="s">
        <v>548</v>
      </c>
      <c r="L14" s="9"/>
    </row>
    <row r="15" spans="1:12" ht="33.75" x14ac:dyDescent="0.2">
      <c r="A15" s="166" t="s">
        <v>951</v>
      </c>
      <c r="B15" s="190" t="s">
        <v>89</v>
      </c>
      <c r="C15" s="111">
        <f>ROUND(+Q1cCrush,1)</f>
        <v>0</v>
      </c>
      <c r="D15" s="200"/>
      <c r="E15" s="58"/>
      <c r="F15" s="193"/>
      <c r="G15" s="53"/>
      <c r="H15" s="331"/>
      <c r="I15" s="53"/>
      <c r="J15" s="207" t="s">
        <v>89</v>
      </c>
      <c r="K15" s="146">
        <f>ROUND(+Q1cOther,1)</f>
        <v>0</v>
      </c>
      <c r="L15" s="9"/>
    </row>
    <row r="16" spans="1:12" ht="22.5" x14ac:dyDescent="0.2">
      <c r="A16" s="166" t="s">
        <v>955</v>
      </c>
      <c r="B16" s="190" t="s">
        <v>90</v>
      </c>
      <c r="C16" s="111">
        <f>ROUND(+DPdistilled -E12,1)</f>
        <v>0</v>
      </c>
      <c r="D16" s="199" t="s">
        <v>90</v>
      </c>
      <c r="E16" s="111">
        <f>+C16</f>
        <v>0</v>
      </c>
      <c r="F16" s="193"/>
      <c r="G16" s="53"/>
      <c r="H16" s="331"/>
      <c r="I16" s="53"/>
      <c r="J16" s="141"/>
      <c r="K16" s="147"/>
      <c r="L16" s="9"/>
    </row>
    <row r="17" spans="1:12" ht="22.5" x14ac:dyDescent="0.2">
      <c r="A17" s="166" t="s">
        <v>954</v>
      </c>
      <c r="B17" s="190" t="s">
        <v>91</v>
      </c>
      <c r="C17" s="111">
        <f>ROUND(+DPgrowcrush,1)</f>
        <v>0</v>
      </c>
      <c r="D17" s="200"/>
      <c r="E17" s="58"/>
      <c r="F17" s="193"/>
      <c r="G17" s="53"/>
      <c r="H17" s="333" t="s">
        <v>91</v>
      </c>
      <c r="I17" s="111">
        <f>ROUND(+DPgrowcrush,1)</f>
        <v>0</v>
      </c>
      <c r="J17" s="142"/>
      <c r="K17" s="145"/>
      <c r="L17" s="9"/>
    </row>
    <row r="18" spans="1:12" ht="33.75" x14ac:dyDescent="0.2">
      <c r="A18" s="166" t="s">
        <v>953</v>
      </c>
      <c r="B18" s="190" t="s">
        <v>92</v>
      </c>
      <c r="C18" s="111">
        <f>ROUND(+DPcrush -Q3Tons -Q4Tons -Q1cCrush -DPdistilled +E12 -DPgrowcrush,1)</f>
        <v>0</v>
      </c>
      <c r="D18" s="190" t="s">
        <v>92</v>
      </c>
      <c r="E18" s="111">
        <f>C18</f>
        <v>0</v>
      </c>
      <c r="F18" s="202"/>
      <c r="G18" s="55"/>
      <c r="H18" s="331"/>
      <c r="I18" s="53"/>
      <c r="J18" s="142"/>
      <c r="K18" s="145"/>
      <c r="L18" s="9"/>
    </row>
    <row r="19" spans="1:12" ht="33.75" x14ac:dyDescent="0.2">
      <c r="A19" s="166" t="s">
        <v>952</v>
      </c>
      <c r="B19" s="195"/>
      <c r="C19" s="58"/>
      <c r="D19" s="200"/>
      <c r="E19" s="58"/>
      <c r="F19" s="199" t="s">
        <v>93</v>
      </c>
      <c r="G19" s="327"/>
      <c r="H19" s="331"/>
      <c r="I19" s="53"/>
      <c r="J19" s="142"/>
      <c r="K19" s="145"/>
      <c r="L19" s="9"/>
    </row>
    <row r="20" spans="1:12" ht="25.5" customHeight="1" x14ac:dyDescent="0.2">
      <c r="A20" s="166" t="s">
        <v>84</v>
      </c>
      <c r="B20" s="190" t="s">
        <v>94</v>
      </c>
      <c r="C20" s="111">
        <f>ROUND(+C8 +C9 +C15 +C16 +C17 +C18,1)</f>
        <v>0</v>
      </c>
      <c r="D20" s="199" t="s">
        <v>94</v>
      </c>
      <c r="E20" s="111">
        <f>ROUND(+E11 +E12 +E14 +E16 +E18,1)</f>
        <v>0</v>
      </c>
      <c r="F20" s="199" t="s">
        <v>94</v>
      </c>
      <c r="G20" s="140">
        <f>ROUND(+G11 +G12 +G14 +G19,1)</f>
        <v>0</v>
      </c>
      <c r="H20" s="331"/>
      <c r="I20" s="53"/>
      <c r="J20" s="142"/>
      <c r="K20" s="145"/>
      <c r="L20" s="9"/>
    </row>
    <row r="21" spans="1:12" ht="37.5" customHeight="1" thickBot="1" x14ac:dyDescent="0.25">
      <c r="A21" s="170" t="s">
        <v>1005</v>
      </c>
      <c r="B21" s="196" t="s">
        <v>95</v>
      </c>
      <c r="C21" s="230"/>
      <c r="D21" s="201" t="s">
        <v>95</v>
      </c>
      <c r="E21" s="230"/>
      <c r="F21" s="201" t="s">
        <v>95</v>
      </c>
      <c r="G21" s="328"/>
      <c r="H21" s="334"/>
      <c r="I21" s="59"/>
      <c r="J21" s="148"/>
      <c r="K21" s="149"/>
      <c r="L21" s="9"/>
    </row>
    <row r="22" spans="1:12" ht="10.5" customHeight="1" thickTop="1" x14ac:dyDescent="0.2">
      <c r="A22" s="96"/>
      <c r="B22" s="8"/>
      <c r="C22" s="8"/>
      <c r="D22" s="8"/>
      <c r="E22" s="8"/>
      <c r="F22" s="8"/>
      <c r="G22" s="8"/>
      <c r="H22" s="8"/>
      <c r="I22" s="8"/>
      <c r="J22" s="8"/>
      <c r="K22" s="8"/>
      <c r="L22" s="9"/>
    </row>
    <row r="23" spans="1:12" x14ac:dyDescent="0.2">
      <c r="A23" s="171" t="s">
        <v>137</v>
      </c>
      <c r="B23" s="128"/>
      <c r="C23" s="129"/>
      <c r="D23" s="136"/>
      <c r="E23" s="131"/>
      <c r="F23" s="136"/>
      <c r="G23" s="131"/>
      <c r="H23" s="130"/>
      <c r="I23" s="131"/>
      <c r="J23" s="130"/>
      <c r="K23" s="131"/>
      <c r="L23" s="9"/>
    </row>
    <row r="24" spans="1:12" x14ac:dyDescent="0.2">
      <c r="A24" s="172" t="str">
        <f>IF(ABS(+DPcrush-SACrushed)&gt;1, "Data Page crushed tons not equal to line 10 above.", "Crushed")</f>
        <v>Crushed</v>
      </c>
      <c r="B24" s="50"/>
      <c r="C24" s="150">
        <f>ROUND(DPcrush,1)</f>
        <v>0</v>
      </c>
      <c r="D24" s="132"/>
      <c r="E24" s="138"/>
      <c r="F24" s="132"/>
      <c r="G24" s="138"/>
      <c r="H24" s="134"/>
      <c r="I24" s="135"/>
      <c r="J24" s="134"/>
      <c r="K24" s="135"/>
      <c r="L24" s="9"/>
    </row>
    <row r="25" spans="1:12" x14ac:dyDescent="0.2">
      <c r="A25" s="172" t="str">
        <f>IF(ABS(+DPpurchase+DPdistilled+DPnrpurchase -SAPurchase -SAnrPurchase) &gt;1, "Data Page purchased tons disagree with line 10 above.", "Purchased")</f>
        <v>Purchased</v>
      </c>
      <c r="B25" s="136"/>
      <c r="C25" s="130"/>
      <c r="D25" s="50"/>
      <c r="E25" s="139">
        <f>ROUND(DPpurchase,1)</f>
        <v>0</v>
      </c>
      <c r="F25" s="50"/>
      <c r="G25" s="139">
        <f>ROUND(DPnrpurchase,1)</f>
        <v>0</v>
      </c>
      <c r="H25" s="134"/>
      <c r="I25" s="135"/>
      <c r="J25" s="134"/>
      <c r="K25" s="135"/>
      <c r="L25" s="9"/>
    </row>
    <row r="26" spans="1:12" x14ac:dyDescent="0.2">
      <c r="A26" s="172" t="s">
        <v>138</v>
      </c>
      <c r="B26" s="137"/>
      <c r="C26" s="134"/>
      <c r="D26" s="50"/>
      <c r="E26" s="139">
        <f>ROUND(DPdistilled,1)</f>
        <v>0</v>
      </c>
      <c r="F26" s="136"/>
      <c r="G26" s="131"/>
      <c r="H26" s="134"/>
      <c r="I26" s="135"/>
      <c r="J26" s="133"/>
      <c r="K26" s="138"/>
      <c r="L26" s="9"/>
    </row>
    <row r="27" spans="1:12" ht="10.5" customHeight="1" x14ac:dyDescent="0.2">
      <c r="A27" s="173"/>
      <c r="B27" s="6"/>
      <c r="C27" s="151"/>
      <c r="D27" s="151"/>
      <c r="E27" s="151"/>
      <c r="F27" s="151"/>
      <c r="G27" s="151"/>
      <c r="H27" s="151"/>
      <c r="I27" s="151"/>
      <c r="J27" s="151"/>
      <c r="K27" s="8"/>
      <c r="L27" s="9"/>
    </row>
    <row r="28" spans="1:12" x14ac:dyDescent="0.2">
      <c r="A28" s="174" t="s">
        <v>174</v>
      </c>
      <c r="B28" s="130"/>
      <c r="C28" s="130"/>
      <c r="D28" s="136"/>
      <c r="E28" s="131"/>
      <c r="F28" s="136"/>
      <c r="G28" s="131"/>
      <c r="H28" s="130"/>
      <c r="I28" s="131"/>
      <c r="J28" s="130"/>
      <c r="K28" s="131"/>
      <c r="L28" s="9"/>
    </row>
    <row r="29" spans="1:12" x14ac:dyDescent="0.2">
      <c r="A29" s="175" t="s">
        <v>549</v>
      </c>
      <c r="B29" s="134"/>
      <c r="C29" s="134"/>
      <c r="D29" s="137"/>
      <c r="E29" s="135"/>
      <c r="F29" s="137"/>
      <c r="G29" s="135"/>
      <c r="H29" s="51"/>
      <c r="I29" s="139">
        <f>ROUND(Q2grown,1)</f>
        <v>0</v>
      </c>
      <c r="J29" s="134"/>
      <c r="K29" s="135"/>
      <c r="L29" s="9"/>
    </row>
    <row r="30" spans="1:12" x14ac:dyDescent="0.2">
      <c r="A30" s="175" t="s">
        <v>175</v>
      </c>
      <c r="B30" s="137"/>
      <c r="C30" s="135"/>
      <c r="D30" s="137"/>
      <c r="E30" s="135"/>
      <c r="F30" s="137"/>
      <c r="G30" s="135"/>
      <c r="H30" s="51"/>
      <c r="I30" s="150">
        <f>ROUND(+DPgrowcrush,1)</f>
        <v>0</v>
      </c>
      <c r="J30" s="134"/>
      <c r="K30" s="135"/>
      <c r="L30" s="9"/>
    </row>
    <row r="31" spans="1:12" x14ac:dyDescent="0.2">
      <c r="A31" s="176" t="s">
        <v>616</v>
      </c>
      <c r="B31" s="51"/>
      <c r="C31" s="150">
        <f>ROUND(Q3Atons,1)</f>
        <v>0</v>
      </c>
      <c r="D31" s="137"/>
      <c r="E31" s="135"/>
      <c r="F31" s="137"/>
      <c r="G31" s="135"/>
      <c r="H31" s="137"/>
      <c r="I31" s="135"/>
      <c r="J31" s="134"/>
      <c r="K31" s="135"/>
      <c r="L31" s="9"/>
    </row>
    <row r="32" spans="1:12" ht="13.5" thickBot="1" x14ac:dyDescent="0.25">
      <c r="A32" s="176" t="s">
        <v>617</v>
      </c>
      <c r="B32" s="51"/>
      <c r="C32" s="150">
        <f>ROUND(Q4Tons,1)</f>
        <v>0</v>
      </c>
      <c r="D32" s="132"/>
      <c r="E32" s="138"/>
      <c r="F32" s="132"/>
      <c r="G32" s="138"/>
      <c r="H32" s="133"/>
      <c r="I32" s="138"/>
      <c r="J32" s="133"/>
      <c r="K32" s="138"/>
      <c r="L32" s="9"/>
    </row>
    <row r="33" spans="1:12" ht="13.5" thickTop="1" x14ac:dyDescent="0.2">
      <c r="A33" s="177">
        <f>ROUND(DPgrowcrush +Q2grown +Q3Atons +Q4Tons,1)</f>
        <v>0</v>
      </c>
      <c r="B33" s="11"/>
      <c r="C33" s="8"/>
      <c r="D33" s="8"/>
      <c r="E33" s="8"/>
      <c r="F33" s="8"/>
      <c r="G33" s="8"/>
      <c r="H33" s="8"/>
      <c r="I33" s="8"/>
      <c r="J33" s="8"/>
      <c r="K33" s="8"/>
      <c r="L33" s="9"/>
    </row>
    <row r="34" spans="1:12" ht="3.75" customHeight="1" x14ac:dyDescent="0.2">
      <c r="A34" s="124"/>
      <c r="B34" s="29"/>
      <c r="C34" s="125"/>
      <c r="D34" s="29"/>
      <c r="E34" s="29"/>
      <c r="F34" s="29"/>
      <c r="G34" s="29"/>
      <c r="H34" s="29"/>
      <c r="I34" s="29"/>
      <c r="J34" s="29"/>
      <c r="K34" s="29"/>
      <c r="L34" s="13"/>
    </row>
  </sheetData>
  <sheetProtection algorithmName="SHA-512" hashValue="O2KpFyBg8zm6DKpZF8jXq3oQHn7UIDcRKE/2/J9XEqrq3ZRddIJ/lLWvA91emj3uO/quhBoJxPg8hU4fDy1QKQ==" saltValue="9JsjoH5gZ6YDQD6sn3w+qw==" spinCount="100000" sheet="1" objects="1" scenarios="1"/>
  <phoneticPr fontId="0" type="noConversion"/>
  <conditionalFormatting sqref="A24">
    <cfRule type="cellIs" dxfId="306" priority="1" stopIfTrue="1" operator="equal">
      <formula>"Crushed"</formula>
    </cfRule>
  </conditionalFormatting>
  <conditionalFormatting sqref="A25">
    <cfRule type="cellIs" dxfId="305" priority="2" stopIfTrue="1" operator="equal">
      <formula>"Purchased"</formula>
    </cfRule>
  </conditionalFormatting>
  <conditionalFormatting sqref="A21">
    <cfRule type="expression" dxfId="304" priority="3" stopIfTrue="1">
      <formula>+C21+E21+G21 &lt;&gt; 0</formula>
    </cfRule>
  </conditionalFormatting>
  <conditionalFormatting sqref="H21">
    <cfRule type="expression" dxfId="303" priority="4" stopIfTrue="1">
      <formula>+C21+E21+G21 &lt;&gt; 0</formula>
    </cfRule>
  </conditionalFormatting>
  <conditionalFormatting sqref="I21">
    <cfRule type="expression" dxfId="302" priority="5" stopIfTrue="1">
      <formula>+C21+E21+G21 &lt;&gt; 0</formula>
    </cfRule>
  </conditionalFormatting>
  <conditionalFormatting sqref="J21">
    <cfRule type="expression" dxfId="301" priority="6" stopIfTrue="1">
      <formula>+C21+E21+G21 &lt;&gt; 0</formula>
    </cfRule>
  </conditionalFormatting>
  <conditionalFormatting sqref="K21">
    <cfRule type="expression" dxfId="300" priority="7" stopIfTrue="1">
      <formula>+C21+E21+G21 &lt;&gt; 0</formula>
    </cfRule>
  </conditionalFormatting>
  <conditionalFormatting sqref="B21">
    <cfRule type="expression" dxfId="299" priority="8" stopIfTrue="1">
      <formula>+C21+E21+G21 &lt;&gt; 0</formula>
    </cfRule>
  </conditionalFormatting>
  <conditionalFormatting sqref="D21">
    <cfRule type="expression" dxfId="298" priority="9" stopIfTrue="1">
      <formula>+C21+E21+G21 &lt;&gt; 0</formula>
    </cfRule>
  </conditionalFormatting>
  <conditionalFormatting sqref="F21">
    <cfRule type="expression" dxfId="297" priority="10" stopIfTrue="1">
      <formula>+C21+E21+G21 &lt;&gt; 0</formula>
    </cfRule>
  </conditionalFormatting>
  <conditionalFormatting sqref="A3">
    <cfRule type="cellIs" dxfId="296" priority="11" stopIfTrue="1" operator="notEqual">
      <formula>+Operation</formula>
    </cfRule>
  </conditionalFormatting>
  <conditionalFormatting sqref="C3">
    <cfRule type="cellIs" dxfId="295" priority="12" stopIfTrue="1" operator="notEqual">
      <formula>+POID</formula>
    </cfRule>
  </conditionalFormatting>
  <conditionalFormatting sqref="D3">
    <cfRule type="expression" dxfId="294" priority="13" stopIfTrue="1">
      <formula>+C3 &lt;&gt; +POID</formula>
    </cfRule>
  </conditionalFormatting>
  <conditionalFormatting sqref="E3">
    <cfRule type="expression" dxfId="293" priority="14" stopIfTrue="1">
      <formula>+C3 &lt;&gt; +POID</formula>
    </cfRule>
  </conditionalFormatting>
  <conditionalFormatting sqref="C20">
    <cfRule type="cellIs" dxfId="292" priority="15" stopIfTrue="1" operator="notEqual">
      <formula>ROUND(DPcrush,1)</formula>
    </cfRule>
  </conditionalFormatting>
  <conditionalFormatting sqref="E20">
    <cfRule type="cellIs" dxfId="291" priority="16" stopIfTrue="1" operator="notEqual">
      <formula>ROUND(DPpurchase +DPdistilled,1)</formula>
    </cfRule>
  </conditionalFormatting>
  <conditionalFormatting sqref="G20">
    <cfRule type="cellIs" dxfId="290" priority="17" stopIfTrue="1" operator="notEqual">
      <formula>ROUND(DPnrpurchase,1)</formula>
    </cfRule>
  </conditionalFormatting>
  <pageMargins left="1" right="0.25" top="0.75" bottom="0.25" header="0" footer="0"/>
  <pageSetup paperSize="5" orientation="landscape"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29"/>
  <sheetViews>
    <sheetView workbookViewId="0">
      <selection activeCell="H26" sqref="H26"/>
    </sheetView>
  </sheetViews>
  <sheetFormatPr defaultRowHeight="12.75" x14ac:dyDescent="0.2"/>
  <cols>
    <col min="1" max="1" width="1.85546875" style="213" customWidth="1"/>
    <col min="2" max="2" width="12.42578125" style="213" customWidth="1"/>
    <col min="3" max="5" width="14.28515625" style="213" customWidth="1"/>
    <col min="6" max="6" width="13.140625" style="213" customWidth="1"/>
    <col min="7" max="7" width="2.28515625" style="213" customWidth="1"/>
    <col min="8" max="8" width="66.5703125" style="224" customWidth="1"/>
    <col min="9" max="9" width="7.85546875" style="213" customWidth="1"/>
    <col min="10" max="10" width="9.140625" style="213"/>
    <col min="11" max="11" width="9.140625" style="213" hidden="1" customWidth="1"/>
    <col min="12" max="12" width="52.5703125" style="213" hidden="1" customWidth="1"/>
    <col min="13" max="13" width="11.7109375" style="213" hidden="1" customWidth="1"/>
    <col min="14" max="14" width="46.7109375" style="213" hidden="1" customWidth="1"/>
    <col min="15" max="15" width="9.140625" style="213" hidden="1" customWidth="1"/>
    <col min="16" max="16" width="0" style="213" hidden="1" customWidth="1"/>
    <col min="17" max="16384" width="9.140625" style="213"/>
  </cols>
  <sheetData>
    <row r="1" spans="1:8" ht="15.75" x14ac:dyDescent="0.25">
      <c r="A1" s="173"/>
      <c r="B1" s="221" t="s">
        <v>75</v>
      </c>
      <c r="C1" s="179"/>
      <c r="D1" s="179"/>
      <c r="E1" s="179"/>
      <c r="F1" s="179"/>
      <c r="G1" s="214"/>
      <c r="H1" s="222" t="s">
        <v>568</v>
      </c>
    </row>
    <row r="2" spans="1:8" x14ac:dyDescent="0.2">
      <c r="A2" s="215"/>
      <c r="B2" s="223" t="s">
        <v>97</v>
      </c>
      <c r="C2" s="161" t="str">
        <f>IF(ISNUMBER(+POID), IF(+POID &gt;300000000, IF(+POID &gt;999999999, "INVALID ID NUMBER", +POID ), "INVALID ID NUMBER" ), "YOUR ID NUMBER IS MISSING.")</f>
        <v>YOUR ID NUMBER IS MISSING.</v>
      </c>
      <c r="D2" s="96"/>
      <c r="E2" s="96"/>
      <c r="F2" s="96"/>
      <c r="G2" s="216"/>
    </row>
    <row r="3" spans="1:8" ht="13.5" thickBot="1" x14ac:dyDescent="0.25">
      <c r="A3" s="215"/>
      <c r="B3" s="161"/>
      <c r="C3" s="161" t="str">
        <f>IF(+Operation=0, "YOUR FIRM'S NAME IS MISSING.", +Operation)</f>
        <v>YOUR FIRM'S NAME IS MISSING.</v>
      </c>
      <c r="D3" s="161"/>
      <c r="E3" s="225"/>
      <c r="F3" s="96"/>
      <c r="G3" s="216"/>
    </row>
    <row r="4" spans="1:8" ht="13.5" thickTop="1" x14ac:dyDescent="0.2">
      <c r="A4" s="215"/>
      <c r="B4" s="256" t="s">
        <v>96</v>
      </c>
      <c r="C4" s="263"/>
      <c r="D4" s="268" t="s">
        <v>60</v>
      </c>
      <c r="E4" s="273" t="s">
        <v>79</v>
      </c>
      <c r="F4" s="280" t="s">
        <v>592</v>
      </c>
      <c r="G4" s="216"/>
    </row>
    <row r="5" spans="1:8" x14ac:dyDescent="0.2">
      <c r="A5" s="215"/>
      <c r="B5" s="257"/>
      <c r="C5" s="264" t="s">
        <v>73</v>
      </c>
      <c r="D5" s="269" t="s">
        <v>61</v>
      </c>
      <c r="E5" s="274" t="s">
        <v>61</v>
      </c>
      <c r="F5" s="281" t="s">
        <v>61</v>
      </c>
      <c r="G5" s="216"/>
    </row>
    <row r="6" spans="1:8" x14ac:dyDescent="0.2">
      <c r="A6" s="215"/>
      <c r="B6" s="258"/>
      <c r="C6" s="265" t="s">
        <v>74</v>
      </c>
      <c r="D6" s="270" t="s">
        <v>73</v>
      </c>
      <c r="E6" s="275" t="s">
        <v>73</v>
      </c>
      <c r="F6" s="282" t="s">
        <v>73</v>
      </c>
      <c r="G6" s="216"/>
    </row>
    <row r="7" spans="1:8" x14ac:dyDescent="0.2">
      <c r="A7" s="215"/>
      <c r="B7" s="259" t="s">
        <v>98</v>
      </c>
      <c r="C7" s="266">
        <f>+D1CR+Q4D1TONS +Q1CD1TONS +Q3D1TONS</f>
        <v>0</v>
      </c>
      <c r="D7" s="271">
        <f>+D1PR</f>
        <v>0</v>
      </c>
      <c r="E7" s="276">
        <f>+D1NR</f>
        <v>0</v>
      </c>
      <c r="F7" s="283">
        <f>+D1DS</f>
        <v>0</v>
      </c>
      <c r="G7" s="216"/>
    </row>
    <row r="8" spans="1:8" x14ac:dyDescent="0.2">
      <c r="A8" s="215"/>
      <c r="B8" s="259" t="s">
        <v>99</v>
      </c>
      <c r="C8" s="266">
        <f>+D2CR+Q4D2TONS +Q1CD2TONS +Q3D2TONS</f>
        <v>0</v>
      </c>
      <c r="D8" s="271">
        <f>+D2PR</f>
        <v>0</v>
      </c>
      <c r="E8" s="276">
        <f>+D2NR</f>
        <v>0</v>
      </c>
      <c r="F8" s="283">
        <f>+D2DS</f>
        <v>0</v>
      </c>
      <c r="G8" s="216"/>
    </row>
    <row r="9" spans="1:8" x14ac:dyDescent="0.2">
      <c r="A9" s="215"/>
      <c r="B9" s="259" t="s">
        <v>100</v>
      </c>
      <c r="C9" s="266">
        <f>+D3CR+Q4D3TONS +Q1CD3TONS +Q3D3TONS</f>
        <v>0</v>
      </c>
      <c r="D9" s="271">
        <f>+D3PR</f>
        <v>0</v>
      </c>
      <c r="E9" s="276">
        <f>+D3NR</f>
        <v>0</v>
      </c>
      <c r="F9" s="283">
        <f>+D3DS</f>
        <v>0</v>
      </c>
      <c r="G9" s="216"/>
    </row>
    <row r="10" spans="1:8" x14ac:dyDescent="0.2">
      <c r="A10" s="215"/>
      <c r="B10" s="259" t="s">
        <v>101</v>
      </c>
      <c r="C10" s="266">
        <f>+D4CR+Q4D4TONS +Q1CD4TONS +Q3D4TONS</f>
        <v>0</v>
      </c>
      <c r="D10" s="271">
        <f>+D4PR</f>
        <v>0</v>
      </c>
      <c r="E10" s="276">
        <f>+D4NR</f>
        <v>0</v>
      </c>
      <c r="F10" s="283">
        <f>+D4DS</f>
        <v>0</v>
      </c>
      <c r="G10" s="216"/>
    </row>
    <row r="11" spans="1:8" x14ac:dyDescent="0.2">
      <c r="A11" s="215"/>
      <c r="B11" s="259" t="s">
        <v>102</v>
      </c>
      <c r="C11" s="266">
        <f>+D5CR+Q4D5TONS +Q1CD5TONS +Q3D5TONS</f>
        <v>0</v>
      </c>
      <c r="D11" s="271">
        <f>+D5PR</f>
        <v>0</v>
      </c>
      <c r="E11" s="276">
        <f>+D5NR</f>
        <v>0</v>
      </c>
      <c r="F11" s="283">
        <f>+D5DS</f>
        <v>0</v>
      </c>
      <c r="G11" s="216"/>
    </row>
    <row r="12" spans="1:8" x14ac:dyDescent="0.2">
      <c r="A12" s="215"/>
      <c r="B12" s="259" t="s">
        <v>103</v>
      </c>
      <c r="C12" s="266">
        <f>+D6CR+Q4D6TONS +Q1CD6TONS +Q3D6TONS</f>
        <v>0</v>
      </c>
      <c r="D12" s="271">
        <f>+D6PR</f>
        <v>0</v>
      </c>
      <c r="E12" s="276">
        <f>+D6NR</f>
        <v>0</v>
      </c>
      <c r="F12" s="283">
        <f>+D6DS</f>
        <v>0</v>
      </c>
      <c r="G12" s="216"/>
    </row>
    <row r="13" spans="1:8" x14ac:dyDescent="0.2">
      <c r="A13" s="215"/>
      <c r="B13" s="259" t="s">
        <v>104</v>
      </c>
      <c r="C13" s="266">
        <f>+D7CR+Q4D7TONS +Q1CD7TONS +Q3D7TONS</f>
        <v>0</v>
      </c>
      <c r="D13" s="271">
        <f>+D7PR</f>
        <v>0</v>
      </c>
      <c r="E13" s="276">
        <f>+D7NR</f>
        <v>0</v>
      </c>
      <c r="F13" s="283">
        <f>+D7DS</f>
        <v>0</v>
      </c>
      <c r="G13" s="216"/>
    </row>
    <row r="14" spans="1:8" x14ac:dyDescent="0.2">
      <c r="A14" s="215"/>
      <c r="B14" s="259" t="s">
        <v>105</v>
      </c>
      <c r="C14" s="266">
        <f>+D8CR+Q4D8TONS +Q1CD8TONS +Q3D8TONS</f>
        <v>0</v>
      </c>
      <c r="D14" s="271">
        <f>+D8PR</f>
        <v>0</v>
      </c>
      <c r="E14" s="276">
        <f>+D8NR</f>
        <v>0</v>
      </c>
      <c r="F14" s="283">
        <f>+D8DS</f>
        <v>0</v>
      </c>
      <c r="G14" s="216"/>
    </row>
    <row r="15" spans="1:8" x14ac:dyDescent="0.2">
      <c r="A15" s="215"/>
      <c r="B15" s="259" t="s">
        <v>106</v>
      </c>
      <c r="C15" s="266">
        <f>+D9CR+Q4D9TONS +Q1CD9TONS +Q3D9TONS</f>
        <v>0</v>
      </c>
      <c r="D15" s="271">
        <f>+D9PR</f>
        <v>0</v>
      </c>
      <c r="E15" s="276">
        <f>+D9NR</f>
        <v>0</v>
      </c>
      <c r="F15" s="283">
        <f>+D9DS</f>
        <v>0</v>
      </c>
      <c r="G15" s="216"/>
      <c r="H15" s="285"/>
    </row>
    <row r="16" spans="1:8" x14ac:dyDescent="0.2">
      <c r="A16" s="215"/>
      <c r="B16" s="259" t="s">
        <v>107</v>
      </c>
      <c r="C16" s="266">
        <f>+D10CR+Q4D10TONS +Q1CD10TONS +Q3D10TONS</f>
        <v>0</v>
      </c>
      <c r="D16" s="271">
        <f>+D10PR</f>
        <v>0</v>
      </c>
      <c r="E16" s="276">
        <f>+D10NR</f>
        <v>0</v>
      </c>
      <c r="F16" s="283">
        <f>+D10DS</f>
        <v>0</v>
      </c>
      <c r="G16" s="216"/>
      <c r="H16" s="285"/>
    </row>
    <row r="17" spans="1:14" x14ac:dyDescent="0.2">
      <c r="A17" s="215"/>
      <c r="B17" s="259" t="s">
        <v>108</v>
      </c>
      <c r="C17" s="266">
        <f>+D11CR+Q4D11TONS +Q1CD11TONS +Q3D11TONS</f>
        <v>0</v>
      </c>
      <c r="D17" s="271">
        <f>+D11PR</f>
        <v>0</v>
      </c>
      <c r="E17" s="276">
        <f>+D11NR</f>
        <v>0</v>
      </c>
      <c r="F17" s="283">
        <f>+D11DS</f>
        <v>0</v>
      </c>
      <c r="G17" s="216"/>
      <c r="H17" s="285"/>
    </row>
    <row r="18" spans="1:14" x14ac:dyDescent="0.2">
      <c r="A18" s="215"/>
      <c r="B18" s="259" t="s">
        <v>109</v>
      </c>
      <c r="C18" s="266">
        <f>+D12CR+Q4D12TONS +Q1CD12TONS +Q3D12TONS</f>
        <v>0</v>
      </c>
      <c r="D18" s="271">
        <f>+D12PR</f>
        <v>0</v>
      </c>
      <c r="E18" s="276">
        <f>+D12NR</f>
        <v>0</v>
      </c>
      <c r="F18" s="283">
        <f>+D12DS</f>
        <v>0</v>
      </c>
      <c r="G18" s="216"/>
      <c r="H18" s="222" t="s">
        <v>568</v>
      </c>
    </row>
    <row r="19" spans="1:14" x14ac:dyDescent="0.2">
      <c r="A19" s="215"/>
      <c r="B19" s="259" t="s">
        <v>110</v>
      </c>
      <c r="C19" s="266">
        <f>+D13CR+Q4D13TONS +Q1CD13TONS +Q3D13TONS</f>
        <v>0</v>
      </c>
      <c r="D19" s="271">
        <f>+D13PR</f>
        <v>0</v>
      </c>
      <c r="E19" s="276">
        <f>+D13NR</f>
        <v>0</v>
      </c>
      <c r="F19" s="283">
        <f>+D13DS</f>
        <v>0</v>
      </c>
      <c r="G19" s="216"/>
    </row>
    <row r="20" spans="1:14" x14ac:dyDescent="0.2">
      <c r="A20" s="215"/>
      <c r="B20" s="259" t="s">
        <v>111</v>
      </c>
      <c r="C20" s="266">
        <f>+D14CR+Q4D14TONS +Q1CD14TONS +Q3D14TONS</f>
        <v>0</v>
      </c>
      <c r="D20" s="271">
        <f>+D14PR</f>
        <v>0</v>
      </c>
      <c r="E20" s="276">
        <f>+D14NR</f>
        <v>0</v>
      </c>
      <c r="F20" s="283">
        <f>+D14DS</f>
        <v>0</v>
      </c>
      <c r="G20" s="216"/>
      <c r="H20" s="286" t="str">
        <f>IF(+C25&lt;&gt;+C26, IF(ABS(+C25-+C26)&lt;1.1,+L20, +N20), "")</f>
        <v/>
      </c>
      <c r="L20" s="213" t="s">
        <v>603</v>
      </c>
      <c r="N20" s="213" t="s">
        <v>594</v>
      </c>
    </row>
    <row r="21" spans="1:14" x14ac:dyDescent="0.2">
      <c r="A21" s="215"/>
      <c r="B21" s="259" t="s">
        <v>112</v>
      </c>
      <c r="C21" s="266">
        <f>+D15CR+Q4D15TONS +Q1CD15TONS +Q3D15TONS</f>
        <v>0</v>
      </c>
      <c r="D21" s="271">
        <f>+D15PR</f>
        <v>0</v>
      </c>
      <c r="E21" s="276">
        <f>+D15NR</f>
        <v>0</v>
      </c>
      <c r="F21" s="283">
        <f>+D15DS</f>
        <v>0</v>
      </c>
      <c r="G21" s="216"/>
      <c r="H21" s="286" t="str">
        <f>IF(+D25&lt;&gt;+D26, IF(ABS(+D25-+D26)&lt;1.1,+L21, +N21), "")</f>
        <v/>
      </c>
      <c r="L21" s="213" t="s">
        <v>604</v>
      </c>
      <c r="N21" s="213" t="s">
        <v>595</v>
      </c>
    </row>
    <row r="22" spans="1:14" x14ac:dyDescent="0.2">
      <c r="A22" s="215"/>
      <c r="B22" s="259" t="s">
        <v>113</v>
      </c>
      <c r="C22" s="266">
        <f>+D16CR+Q4D16TONS +Q1CD16TONS +Q3D16TONS</f>
        <v>0</v>
      </c>
      <c r="D22" s="271">
        <f>+D16PR</f>
        <v>0</v>
      </c>
      <c r="E22" s="276">
        <f>+D16NR</f>
        <v>0</v>
      </c>
      <c r="F22" s="283">
        <f>+D16DS</f>
        <v>0</v>
      </c>
      <c r="G22" s="216"/>
      <c r="H22" s="286" t="str">
        <f>IF(+E25&lt;&gt;+E26, IF(ABS(+E25-+E26)&lt;1.1,+L22, +N22), "")</f>
        <v/>
      </c>
      <c r="L22" s="213" t="s">
        <v>605</v>
      </c>
      <c r="N22" s="213" t="s">
        <v>596</v>
      </c>
    </row>
    <row r="23" spans="1:14" ht="13.5" thickBot="1" x14ac:dyDescent="0.25">
      <c r="A23" s="215"/>
      <c r="B23" s="260" t="s">
        <v>114</v>
      </c>
      <c r="C23" s="266">
        <f>+D17CR+Q4D17TONS +Q1CD17TONS +Q3D17TONS</f>
        <v>0</v>
      </c>
      <c r="D23" s="271">
        <f>+D17PR</f>
        <v>0</v>
      </c>
      <c r="E23" s="276">
        <f>+D17NR</f>
        <v>0</v>
      </c>
      <c r="F23" s="283">
        <f>+D17DS</f>
        <v>0</v>
      </c>
      <c r="G23" s="216"/>
      <c r="H23" s="286" t="str">
        <f>IF(+F25&lt;&gt;+F26, IF(ABS(+F25-+F26)&lt;1.1,+L23, +N23), "")</f>
        <v/>
      </c>
      <c r="L23" s="213" t="s">
        <v>606</v>
      </c>
      <c r="N23" s="213" t="s">
        <v>597</v>
      </c>
    </row>
    <row r="24" spans="1:14" ht="29.25" customHeight="1" thickTop="1" thickBot="1" x14ac:dyDescent="0.25">
      <c r="A24" s="215"/>
      <c r="B24" s="261" t="s">
        <v>116</v>
      </c>
      <c r="C24" s="267">
        <f>ROUND(SUM(C7:C23),1)</f>
        <v>0</v>
      </c>
      <c r="D24" s="272">
        <f>ROUND(SUM(D7:D23),1)</f>
        <v>0</v>
      </c>
      <c r="E24" s="277">
        <f>ROUND(SUM(E7:E23),1)</f>
        <v>0</v>
      </c>
      <c r="F24" s="284">
        <f>ROUND(SUM(F7:F23),1)</f>
        <v>0</v>
      </c>
      <c r="G24" s="216"/>
    </row>
    <row r="25" spans="1:14" ht="29.25" customHeight="1" thickTop="1" thickBot="1" x14ac:dyDescent="0.25">
      <c r="A25" s="215"/>
      <c r="B25" s="261" t="s">
        <v>117</v>
      </c>
      <c r="C25" s="267">
        <f>ROUND(SACrushed,1)</f>
        <v>0</v>
      </c>
      <c r="D25" s="272">
        <f>ROUND(SAPurchase-F24,1)</f>
        <v>0</v>
      </c>
      <c r="E25" s="278">
        <f>ROUND(SAnrPurchase,1)</f>
        <v>0</v>
      </c>
      <c r="F25" s="284">
        <f>IF(+DPdistilled&gt;0, ROUND(SAPurchase-D24,1), 0)</f>
        <v>0</v>
      </c>
      <c r="G25" s="216"/>
    </row>
    <row r="26" spans="1:14" ht="30.75" customHeight="1" thickTop="1" thickBot="1" x14ac:dyDescent="0.25">
      <c r="A26" s="215"/>
      <c r="B26" s="262" t="s">
        <v>115</v>
      </c>
      <c r="C26" s="267">
        <f>ROUND(DPcrush,1)</f>
        <v>0</v>
      </c>
      <c r="D26" s="272">
        <f>ROUND(DPpurchase,1)</f>
        <v>0</v>
      </c>
      <c r="E26" s="279">
        <f>ROUND(DPnrpurchase,1)</f>
        <v>0</v>
      </c>
      <c r="F26" s="284">
        <f>ROUND(DPdistilled,1)</f>
        <v>0</v>
      </c>
      <c r="G26" s="216"/>
      <c r="H26" s="287" t="str">
        <f>IF(+C24&lt;&gt;+C26, +L26, IF(+D24&lt;&gt;+D26, +L26, IF(+E24&lt;&gt;+E26, +L26, IF(+F24&lt;&gt;+F26, +L26, " "))))</f>
        <v xml:space="preserve"> </v>
      </c>
      <c r="L26" s="213" t="s">
        <v>593</v>
      </c>
    </row>
    <row r="27" spans="1:14" ht="10.5" customHeight="1" thickTop="1" x14ac:dyDescent="0.2">
      <c r="A27" s="217"/>
      <c r="B27" s="226"/>
      <c r="C27" s="226"/>
      <c r="D27" s="226"/>
      <c r="E27" s="226"/>
      <c r="F27" s="218"/>
      <c r="G27" s="219"/>
    </row>
    <row r="29" spans="1:14" ht="11.25" customHeight="1" x14ac:dyDescent="0.2"/>
  </sheetData>
  <phoneticPr fontId="0" type="noConversion"/>
  <conditionalFormatting sqref="C25:F25">
    <cfRule type="cellIs" dxfId="289" priority="1" stopIfTrue="1" operator="notEqual">
      <formula>+C26</formula>
    </cfRule>
  </conditionalFormatting>
  <conditionalFormatting sqref="C26:F26">
    <cfRule type="cellIs" dxfId="288" priority="2" stopIfTrue="1" operator="notEqual">
      <formula>+C24</formula>
    </cfRule>
  </conditionalFormatting>
  <conditionalFormatting sqref="I26">
    <cfRule type="expression" dxfId="287" priority="3" stopIfTrue="1">
      <formula>+H26=+H30</formula>
    </cfRule>
  </conditionalFormatting>
  <conditionalFormatting sqref="C2">
    <cfRule type="cellIs" dxfId="286" priority="4" stopIfTrue="1" operator="notEqual">
      <formula>+POID</formula>
    </cfRule>
  </conditionalFormatting>
  <conditionalFormatting sqref="D2">
    <cfRule type="expression" dxfId="285" priority="5" stopIfTrue="1">
      <formula>+C2 &lt;&gt; +POID</formula>
    </cfRule>
  </conditionalFormatting>
  <conditionalFormatting sqref="C3">
    <cfRule type="cellIs" dxfId="284" priority="6" stopIfTrue="1" operator="notEqual">
      <formula>+Operation</formula>
    </cfRule>
  </conditionalFormatting>
  <conditionalFormatting sqref="D3">
    <cfRule type="expression" dxfId="283" priority="7" stopIfTrue="1">
      <formula>+C3 &lt;&gt; +Operation</formula>
    </cfRule>
  </conditionalFormatting>
  <conditionalFormatting sqref="H20">
    <cfRule type="expression" dxfId="282" priority="8" stopIfTrue="1">
      <formula>ABS(+C25-C26)&gt;=1.1</formula>
    </cfRule>
  </conditionalFormatting>
  <conditionalFormatting sqref="H21">
    <cfRule type="expression" dxfId="281" priority="9" stopIfTrue="1">
      <formula>ABS(+D25-D26)&gt;=1.1</formula>
    </cfRule>
  </conditionalFormatting>
  <conditionalFormatting sqref="H22">
    <cfRule type="expression" dxfId="280" priority="10" stopIfTrue="1">
      <formula>ABS(+E25-E26)&gt;=1.1</formula>
    </cfRule>
  </conditionalFormatting>
  <conditionalFormatting sqref="H23">
    <cfRule type="expression" dxfId="279" priority="11" stopIfTrue="1">
      <formula>ABS(+F25-F26)&gt;=1.1</formula>
    </cfRule>
  </conditionalFormatting>
  <conditionalFormatting sqref="H26">
    <cfRule type="cellIs" dxfId="278" priority="12" stopIfTrue="1" operator="equal">
      <formula>+L26</formula>
    </cfRule>
  </conditionalFormatting>
  <pageMargins left="0.75" right="0.75" top="1" bottom="1" header="0.5" footer="0.5"/>
  <pageSetup paperSize="5" orientation="portrait"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247</vt:i4>
      </vt:variant>
    </vt:vector>
  </HeadingPairs>
  <TitlesOfParts>
    <vt:vector size="264" baseType="lpstr">
      <vt:lpstr>Introduction</vt:lpstr>
      <vt:lpstr>Question 1, 1a, 1b.</vt:lpstr>
      <vt:lpstr>Question 1c.</vt:lpstr>
      <vt:lpstr>Question 2.</vt:lpstr>
      <vt:lpstr>Question 3.</vt:lpstr>
      <vt:lpstr>Question 4.</vt:lpstr>
      <vt:lpstr>DataPage</vt:lpstr>
      <vt:lpstr>Section A.</vt:lpstr>
      <vt:lpstr>Section B.</vt:lpstr>
      <vt:lpstr>Balance Districts</vt:lpstr>
      <vt:lpstr>Balance Varieties</vt:lpstr>
      <vt:lpstr>Grower List</vt:lpstr>
      <vt:lpstr>Assessment Totals</vt:lpstr>
      <vt:lpstr>Common Ownership</vt:lpstr>
      <vt:lpstr>Varieties</vt:lpstr>
      <vt:lpstr>Districts</vt:lpstr>
      <vt:lpstr>T10</vt:lpstr>
      <vt:lpstr>AllColumnsAssessment</vt:lpstr>
      <vt:lpstr>AllColumnsDataPage</vt:lpstr>
      <vt:lpstr>AllColumnsGrowers</vt:lpstr>
      <vt:lpstr>AllColumnsIntroduction</vt:lpstr>
      <vt:lpstr>AllColumnsLateCrush</vt:lpstr>
      <vt:lpstr>AllColumnsQuest1b</vt:lpstr>
      <vt:lpstr>AllColumnsQuest1c</vt:lpstr>
      <vt:lpstr>AllColumnsQuest2</vt:lpstr>
      <vt:lpstr>AllColumnsQuest3</vt:lpstr>
      <vt:lpstr>AllColumnsQuest4</vt:lpstr>
      <vt:lpstr>AllColumnsSectionA</vt:lpstr>
      <vt:lpstr>AllVarieties</vt:lpstr>
      <vt:lpstr>D10CR</vt:lpstr>
      <vt:lpstr>D10DS</vt:lpstr>
      <vt:lpstr>D10NR</vt:lpstr>
      <vt:lpstr>D10PR</vt:lpstr>
      <vt:lpstr>D11CR</vt:lpstr>
      <vt:lpstr>D11DS</vt:lpstr>
      <vt:lpstr>D11NR</vt:lpstr>
      <vt:lpstr>D11PR</vt:lpstr>
      <vt:lpstr>D12CR</vt:lpstr>
      <vt:lpstr>D12DS</vt:lpstr>
      <vt:lpstr>D12NR</vt:lpstr>
      <vt:lpstr>D12PR</vt:lpstr>
      <vt:lpstr>D13CR</vt:lpstr>
      <vt:lpstr>D13DS</vt:lpstr>
      <vt:lpstr>D13NR</vt:lpstr>
      <vt:lpstr>D13PR</vt:lpstr>
      <vt:lpstr>D14CR</vt:lpstr>
      <vt:lpstr>D14DS</vt:lpstr>
      <vt:lpstr>D14NR</vt:lpstr>
      <vt:lpstr>D14PR</vt:lpstr>
      <vt:lpstr>D15CR</vt:lpstr>
      <vt:lpstr>D15DS</vt:lpstr>
      <vt:lpstr>D15NR</vt:lpstr>
      <vt:lpstr>D15PR</vt:lpstr>
      <vt:lpstr>D16CR</vt:lpstr>
      <vt:lpstr>D16DS</vt:lpstr>
      <vt:lpstr>D16NR</vt:lpstr>
      <vt:lpstr>D16PR</vt:lpstr>
      <vt:lpstr>D17CR</vt:lpstr>
      <vt:lpstr>D17DS</vt:lpstr>
      <vt:lpstr>D17NR</vt:lpstr>
      <vt:lpstr>D17PR</vt:lpstr>
      <vt:lpstr>D1CR</vt:lpstr>
      <vt:lpstr>D1DS</vt:lpstr>
      <vt:lpstr>D1NR</vt:lpstr>
      <vt:lpstr>D1PR</vt:lpstr>
      <vt:lpstr>D2CR</vt:lpstr>
      <vt:lpstr>D2DS</vt:lpstr>
      <vt:lpstr>D2NR</vt:lpstr>
      <vt:lpstr>D2PR</vt:lpstr>
      <vt:lpstr>D3CR</vt:lpstr>
      <vt:lpstr>D3DS</vt:lpstr>
      <vt:lpstr>D3NR</vt:lpstr>
      <vt:lpstr>D3PR</vt:lpstr>
      <vt:lpstr>D4CR</vt:lpstr>
      <vt:lpstr>D4DS</vt:lpstr>
      <vt:lpstr>D4NR</vt:lpstr>
      <vt:lpstr>D4PR</vt:lpstr>
      <vt:lpstr>D5CR</vt:lpstr>
      <vt:lpstr>D5DS</vt:lpstr>
      <vt:lpstr>D5NR</vt:lpstr>
      <vt:lpstr>D5PR</vt:lpstr>
      <vt:lpstr>D6CR</vt:lpstr>
      <vt:lpstr>D6DS</vt:lpstr>
      <vt:lpstr>D6NR</vt:lpstr>
      <vt:lpstr>D6PR</vt:lpstr>
      <vt:lpstr>D7CR</vt:lpstr>
      <vt:lpstr>D7DS</vt:lpstr>
      <vt:lpstr>D7NR</vt:lpstr>
      <vt:lpstr>D7PR</vt:lpstr>
      <vt:lpstr>D8CR</vt:lpstr>
      <vt:lpstr>D8DS</vt:lpstr>
      <vt:lpstr>D8NR</vt:lpstr>
      <vt:lpstr>D8PR</vt:lpstr>
      <vt:lpstr>D9CR</vt:lpstr>
      <vt:lpstr>D9DS</vt:lpstr>
      <vt:lpstr>D9NR</vt:lpstr>
      <vt:lpstr>D9PR</vt:lpstr>
      <vt:lpstr>DbalError</vt:lpstr>
      <vt:lpstr>DbigErrCnt</vt:lpstr>
      <vt:lpstr>DbigError</vt:lpstr>
      <vt:lpstr>DmogErrCnt</vt:lpstr>
      <vt:lpstr>DmogError</vt:lpstr>
      <vt:lpstr>DP2growncrush</vt:lpstr>
      <vt:lpstr>DPAPTONS</vt:lpstr>
      <vt:lpstr>DPcrush</vt:lpstr>
      <vt:lpstr>DPCTONS</vt:lpstr>
      <vt:lpstr>DPDIST</vt:lpstr>
      <vt:lpstr>DPdistilled</vt:lpstr>
      <vt:lpstr>DPDPTONS</vt:lpstr>
      <vt:lpstr>DPGCTONS</vt:lpstr>
      <vt:lpstr>DPgrowcrush</vt:lpstr>
      <vt:lpstr>DPGrwrNum</vt:lpstr>
      <vt:lpstr>DPGrwrValue</vt:lpstr>
      <vt:lpstr>DPindicator1</vt:lpstr>
      <vt:lpstr>DPindicator2</vt:lpstr>
      <vt:lpstr>DPindicator3</vt:lpstr>
      <vt:lpstr>DPindicator4</vt:lpstr>
      <vt:lpstr>DPindicator5</vt:lpstr>
      <vt:lpstr>DPindicator6</vt:lpstr>
      <vt:lpstr>DPline</vt:lpstr>
      <vt:lpstr>DPmog</vt:lpstr>
      <vt:lpstr>DPmoglines</vt:lpstr>
      <vt:lpstr>DPnrpurchase</vt:lpstr>
      <vt:lpstr>DpP1bErr</vt:lpstr>
      <vt:lpstr>DPpda1a</vt:lpstr>
      <vt:lpstr>DPpda1b</vt:lpstr>
      <vt:lpstr>DPpurchase</vt:lpstr>
      <vt:lpstr>DPVCODES</vt:lpstr>
      <vt:lpstr>DrndErrCnt</vt:lpstr>
      <vt:lpstr>DrndError</vt:lpstr>
      <vt:lpstr>GC2A</vt:lpstr>
      <vt:lpstr>GCA</vt:lpstr>
      <vt:lpstr>GLline</vt:lpstr>
      <vt:lpstr>GNPtotal</vt:lpstr>
      <vt:lpstr>Grwr_A</vt:lpstr>
      <vt:lpstr>Grwr_adiff</vt:lpstr>
      <vt:lpstr>Grwr_chk</vt:lpstr>
      <vt:lpstr>Grwr_H</vt:lpstr>
      <vt:lpstr>Grwr_W</vt:lpstr>
      <vt:lpstr>Operation</vt:lpstr>
      <vt:lpstr>PDA1A</vt:lpstr>
      <vt:lpstr>PDA1B</vt:lpstr>
      <vt:lpstr>PDA1C</vt:lpstr>
      <vt:lpstr>PDArate</vt:lpstr>
      <vt:lpstr>POID</vt:lpstr>
      <vt:lpstr>Q1BDIST</vt:lpstr>
      <vt:lpstr>Q1bIndicator</vt:lpstr>
      <vt:lpstr>Q1bIndicator2</vt:lpstr>
      <vt:lpstr>Q1bline</vt:lpstr>
      <vt:lpstr>Q1BRSTONS</vt:lpstr>
      <vt:lpstr>Q1bTons</vt:lpstr>
      <vt:lpstr>Q1BVCODES</vt:lpstr>
      <vt:lpstr>Q1CBOTONS</vt:lpstr>
      <vt:lpstr>Q1cCrush</vt:lpstr>
      <vt:lpstr>Q1CCTONS</vt:lpstr>
      <vt:lpstr>Q1CD10TONS</vt:lpstr>
      <vt:lpstr>Q1CD11TONS</vt:lpstr>
      <vt:lpstr>Q1CD12TONS</vt:lpstr>
      <vt:lpstr>Q1CD13TONS</vt:lpstr>
      <vt:lpstr>Q1CD14TONS</vt:lpstr>
      <vt:lpstr>Q1CD15TONS</vt:lpstr>
      <vt:lpstr>Q1CD16TONS</vt:lpstr>
      <vt:lpstr>Q1CD17TONS</vt:lpstr>
      <vt:lpstr>Q1CD1TONS</vt:lpstr>
      <vt:lpstr>Q1CD2TONS</vt:lpstr>
      <vt:lpstr>Q1CD3TONS</vt:lpstr>
      <vt:lpstr>Q1CD4TONS</vt:lpstr>
      <vt:lpstr>Q1CD5TONS</vt:lpstr>
      <vt:lpstr>Q1CD6TONS</vt:lpstr>
      <vt:lpstr>Q1CD7TONS</vt:lpstr>
      <vt:lpstr>Q1CD8TONS</vt:lpstr>
      <vt:lpstr>Q1CD9TONS</vt:lpstr>
      <vt:lpstr>Q1CDIST</vt:lpstr>
      <vt:lpstr>Q1cIndicator</vt:lpstr>
      <vt:lpstr>Q1cIndicator2</vt:lpstr>
      <vt:lpstr>Q1cIndicator3</vt:lpstr>
      <vt:lpstr>Q1cline</vt:lpstr>
      <vt:lpstr>Q1cOther</vt:lpstr>
      <vt:lpstr>Q1cTons</vt:lpstr>
      <vt:lpstr>Q1CVCODES</vt:lpstr>
      <vt:lpstr>Q2Atons</vt:lpstr>
      <vt:lpstr>Q2BOTONS</vt:lpstr>
      <vt:lpstr>Q2DIST</vt:lpstr>
      <vt:lpstr>Q2grown</vt:lpstr>
      <vt:lpstr>Q2GTONS</vt:lpstr>
      <vt:lpstr>Q2Indicator</vt:lpstr>
      <vt:lpstr>Q2Indicator2</vt:lpstr>
      <vt:lpstr>Q2line</vt:lpstr>
      <vt:lpstr>Q2P1bErr</vt:lpstr>
      <vt:lpstr>Q2Pda1b</vt:lpstr>
      <vt:lpstr>Q2purchased</vt:lpstr>
      <vt:lpstr>Q2repurchased</vt:lpstr>
      <vt:lpstr>Q2Tons</vt:lpstr>
      <vt:lpstr>Q2value</vt:lpstr>
      <vt:lpstr>Q2VCODES</vt:lpstr>
      <vt:lpstr>Q3Atons</vt:lpstr>
      <vt:lpstr>Q3CTONS</vt:lpstr>
      <vt:lpstr>Q3D10TONS</vt:lpstr>
      <vt:lpstr>Q3D11TONS</vt:lpstr>
      <vt:lpstr>Q3D12TONS</vt:lpstr>
      <vt:lpstr>Q3D13TONS</vt:lpstr>
      <vt:lpstr>Q3D14TONS</vt:lpstr>
      <vt:lpstr>Q3D15TONS</vt:lpstr>
      <vt:lpstr>Q3D16TONS</vt:lpstr>
      <vt:lpstr>Q3D17TONS</vt:lpstr>
      <vt:lpstr>Q3D1TONS</vt:lpstr>
      <vt:lpstr>Q3D2TONS</vt:lpstr>
      <vt:lpstr>Q3D3TONS</vt:lpstr>
      <vt:lpstr>Q3D4TONS</vt:lpstr>
      <vt:lpstr>Q3D5TONS</vt:lpstr>
      <vt:lpstr>Q3D6TONS</vt:lpstr>
      <vt:lpstr>Q3D7TONS</vt:lpstr>
      <vt:lpstr>Q3D8TONS</vt:lpstr>
      <vt:lpstr>Q3D9TONS</vt:lpstr>
      <vt:lpstr>Q3DIST</vt:lpstr>
      <vt:lpstr>Q3Indicator</vt:lpstr>
      <vt:lpstr>Q3Indicator2</vt:lpstr>
      <vt:lpstr>Q3line</vt:lpstr>
      <vt:lpstr>Q3P1bErr</vt:lpstr>
      <vt:lpstr>Q3Pda1b</vt:lpstr>
      <vt:lpstr>Q3Tons</vt:lpstr>
      <vt:lpstr>Q3value</vt:lpstr>
      <vt:lpstr>Q3VCODES</vt:lpstr>
      <vt:lpstr>Q4CTONS</vt:lpstr>
      <vt:lpstr>Q4D10TONS</vt:lpstr>
      <vt:lpstr>Q4D11TONS</vt:lpstr>
      <vt:lpstr>Q4D12TONS</vt:lpstr>
      <vt:lpstr>Q4D13TONS</vt:lpstr>
      <vt:lpstr>Q4D14TONS</vt:lpstr>
      <vt:lpstr>Q4D15TONS</vt:lpstr>
      <vt:lpstr>Q4D16TONS</vt:lpstr>
      <vt:lpstr>Q4D17TONS</vt:lpstr>
      <vt:lpstr>Q4D1TONS</vt:lpstr>
      <vt:lpstr>Q4D2TONS</vt:lpstr>
      <vt:lpstr>Q4D3TONS</vt:lpstr>
      <vt:lpstr>Q4D4TONS</vt:lpstr>
      <vt:lpstr>Q4D5TONS</vt:lpstr>
      <vt:lpstr>Q4D6TONS</vt:lpstr>
      <vt:lpstr>Q4D7TONS</vt:lpstr>
      <vt:lpstr>Q4D8TONS</vt:lpstr>
      <vt:lpstr>Q4D9TONS</vt:lpstr>
      <vt:lpstr>Q4DIST</vt:lpstr>
      <vt:lpstr>Q4GrwrNum</vt:lpstr>
      <vt:lpstr>Q4GrwrValue</vt:lpstr>
      <vt:lpstr>Q4Indicator</vt:lpstr>
      <vt:lpstr>Q4Indicator2</vt:lpstr>
      <vt:lpstr>Q4line</vt:lpstr>
      <vt:lpstr>Q4P1bErr</vt:lpstr>
      <vt:lpstr>Q4Pda1b</vt:lpstr>
      <vt:lpstr>Q4Tons</vt:lpstr>
      <vt:lpstr>Q4Value</vt:lpstr>
      <vt:lpstr>Q4VCODES</vt:lpstr>
      <vt:lpstr>SACrushed</vt:lpstr>
      <vt:lpstr>SAnrPurchase</vt:lpstr>
      <vt:lpstr>SAnrPurshase</vt:lpstr>
      <vt:lpstr>SAPurchase</vt:lpstr>
      <vt:lpstr>T10Value</vt:lpstr>
      <vt:lpstr>VbalError</vt:lpstr>
      <vt:lpstr>VbigErrCnt</vt:lpstr>
      <vt:lpstr>VbigError</vt:lpstr>
      <vt:lpstr>VmogErrCnt</vt:lpstr>
      <vt:lpstr>VmogError</vt:lpstr>
      <vt:lpstr>VrndErrCnt</vt:lpstr>
      <vt:lpstr>VrndError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2016-10-26T21:54:14Z</dcterms:created>
  <dcterms:modified xsi:type="dcterms:W3CDTF">2023-11-15T19:49:54Z</dcterms:modified>
</cp:coreProperties>
</file>